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229"/>
  <workbookPr defaultThemeVersion="166925"/>
  <mc:AlternateContent xmlns:mc="http://schemas.openxmlformats.org/markup-compatibility/2006">
    <mc:Choice Requires="x15">
      <x15ac:absPath xmlns:x15ac="http://schemas.microsoft.com/office/spreadsheetml/2010/11/ac" url="C:\workspace\philanthrophist_graph\assets\"/>
    </mc:Choice>
  </mc:AlternateContent>
  <bookViews>
    <workbookView xWindow="0" yWindow="0" windowWidth="38400" windowHeight="17760"/>
  </bookViews>
  <sheets>
    <sheet name="Top 100" sheetId="1" r:id="rId1"/>
    <sheet name="Ash" sheetId="2" r:id="rId2"/>
    <sheet name="Analysis" sheetId="3" r:id="rId3"/>
    <sheet name="Generosity Index" sheetId="4" r:id="rId4"/>
    <sheet name="Philanthropist Ranking" sheetId="5" r:id="rId5"/>
    <sheet name="PersonalFamily Foundations" sheetId="6" r:id="rId6"/>
    <sheet name="Excluded PPL, Com, Org" sheetId="7" r:id="rId7"/>
    <sheet name="Ash-Archive Data-Don't Delete" sheetId="8" r:id="rId8"/>
    <sheet name="Former TechIT Companies and cur" sheetId="9" r:id="rId9"/>
    <sheet name="People - Company" sheetId="10" r:id="rId10"/>
    <sheet name="Names CN-EN" sheetId="11" r:id="rId11"/>
    <sheet name="Contacts" sheetId="12" r:id="rId12"/>
    <sheet name="Program-Causes" sheetId="13" r:id="rId13"/>
    <sheet name="Uncategorized Donations" sheetId="14" r:id="rId14"/>
  </sheets>
  <definedNames>
    <definedName name="_xlnm._FilterDatabase" localSheetId="3" hidden="1">'Generosity Index'!$A$1:$R$139</definedName>
    <definedName name="_xlnm._FilterDatabase" localSheetId="0" hidden="1">'Top 100'!$A$1:$BB$435</definedName>
  </definedNames>
  <calcPr calcId="171027"/>
  <pivotCaches>
    <pivotCache cacheId="3" r:id="rId15"/>
  </pivotCaches>
</workbook>
</file>

<file path=xl/calcChain.xml><?xml version="1.0" encoding="utf-8"?>
<calcChain xmlns="http://schemas.openxmlformats.org/spreadsheetml/2006/main">
  <c r="G19" i="14" l="1"/>
  <c r="Q4" i="14"/>
  <c r="I4" i="14"/>
  <c r="Q2" i="14"/>
  <c r="I2" i="14"/>
  <c r="F1" i="13"/>
  <c r="C722" i="12"/>
  <c r="H721" i="12"/>
  <c r="H403" i="12"/>
  <c r="H398" i="12"/>
  <c r="P326" i="12"/>
  <c r="H314" i="12"/>
  <c r="P295" i="12"/>
  <c r="H295" i="12"/>
  <c r="H294" i="12"/>
  <c r="H153" i="12"/>
  <c r="P142" i="12"/>
  <c r="P136" i="12"/>
  <c r="H27" i="12"/>
  <c r="H16" i="12"/>
  <c r="AL738" i="8"/>
  <c r="AH738" i="8"/>
  <c r="AL737" i="8"/>
  <c r="AH737" i="8"/>
  <c r="AL736" i="8"/>
  <c r="AH736" i="8"/>
  <c r="AL735" i="8"/>
  <c r="AH735" i="8"/>
  <c r="AL734" i="8"/>
  <c r="AH734" i="8"/>
  <c r="AL733" i="8"/>
  <c r="AH733" i="8"/>
  <c r="AL732" i="8"/>
  <c r="AH732" i="8"/>
  <c r="AL731" i="8"/>
  <c r="AH731" i="8"/>
  <c r="AL730" i="8"/>
  <c r="AH730" i="8"/>
  <c r="AL729" i="8"/>
  <c r="AH729" i="8"/>
  <c r="AL728" i="8"/>
  <c r="AH728" i="8"/>
  <c r="AL727" i="8"/>
  <c r="AH727" i="8"/>
  <c r="AL726" i="8"/>
  <c r="AH726" i="8"/>
  <c r="AL725" i="8"/>
  <c r="AH725" i="8"/>
  <c r="AL724" i="8"/>
  <c r="AH724" i="8"/>
  <c r="AL723" i="8"/>
  <c r="AH723" i="8"/>
  <c r="AL722" i="8"/>
  <c r="AH722" i="8"/>
  <c r="AL721" i="8"/>
  <c r="AH721" i="8"/>
  <c r="AL720" i="8"/>
  <c r="AH720" i="8"/>
  <c r="AL719" i="8"/>
  <c r="AH719" i="8"/>
  <c r="AL718" i="8"/>
  <c r="AH718" i="8"/>
  <c r="AL717" i="8"/>
  <c r="AH717" i="8"/>
  <c r="AL716" i="8"/>
  <c r="AH716" i="8"/>
  <c r="AL715" i="8"/>
  <c r="AH715" i="8"/>
  <c r="AL714" i="8"/>
  <c r="AH714" i="8"/>
  <c r="AL713" i="8"/>
  <c r="AH713" i="8"/>
  <c r="AL712" i="8"/>
  <c r="AH712" i="8"/>
  <c r="AL711" i="8"/>
  <c r="AH711" i="8"/>
  <c r="AL710" i="8"/>
  <c r="AH710" i="8"/>
  <c r="AL709" i="8"/>
  <c r="AH709" i="8"/>
  <c r="AL708" i="8"/>
  <c r="AH708" i="8"/>
  <c r="AL707" i="8"/>
  <c r="AH707" i="8"/>
  <c r="AL706" i="8"/>
  <c r="AH706" i="8"/>
  <c r="AL705" i="8"/>
  <c r="AH705" i="8"/>
  <c r="AL704" i="8"/>
  <c r="AH704" i="8"/>
  <c r="AL703" i="8"/>
  <c r="AH703" i="8"/>
  <c r="AL702" i="8"/>
  <c r="AH702" i="8"/>
  <c r="AL701" i="8"/>
  <c r="AH701" i="8"/>
  <c r="AL700" i="8"/>
  <c r="AH700" i="8"/>
  <c r="AL699" i="8"/>
  <c r="AH699" i="8"/>
  <c r="AL698" i="8"/>
  <c r="AH698" i="8"/>
  <c r="AL697" i="8"/>
  <c r="AH697" i="8"/>
  <c r="AL696" i="8"/>
  <c r="AH696" i="8"/>
  <c r="AL695" i="8"/>
  <c r="AH695" i="8"/>
  <c r="AL694" i="8"/>
  <c r="AH694" i="8"/>
  <c r="AL693" i="8"/>
  <c r="AH693" i="8"/>
  <c r="AL692" i="8"/>
  <c r="AH692" i="8"/>
  <c r="AL691" i="8"/>
  <c r="AH691" i="8"/>
  <c r="AL690" i="8"/>
  <c r="AH690" i="8"/>
  <c r="AL689" i="8"/>
  <c r="AH689" i="8"/>
  <c r="AL688" i="8"/>
  <c r="AH688" i="8"/>
  <c r="AL687" i="8"/>
  <c r="AH687" i="8"/>
  <c r="AL686" i="8"/>
  <c r="AH686" i="8"/>
  <c r="AL685" i="8"/>
  <c r="AH685" i="8"/>
  <c r="AL684" i="8"/>
  <c r="AH684" i="8"/>
  <c r="AL683" i="8"/>
  <c r="AH683" i="8"/>
  <c r="AL682" i="8"/>
  <c r="AH682" i="8"/>
  <c r="AL681" i="8"/>
  <c r="AH681" i="8"/>
  <c r="AL680" i="8"/>
  <c r="AH680" i="8"/>
  <c r="AL679" i="8"/>
  <c r="AH679" i="8"/>
  <c r="AL678" i="8"/>
  <c r="AH678" i="8"/>
  <c r="AL677" i="8"/>
  <c r="AH677" i="8"/>
  <c r="AL676" i="8"/>
  <c r="AH676" i="8"/>
  <c r="AL675" i="8"/>
  <c r="AH675" i="8"/>
  <c r="AL674" i="8"/>
  <c r="AH674" i="8"/>
  <c r="AL673" i="8"/>
  <c r="AH673" i="8"/>
  <c r="AL672" i="8"/>
  <c r="AH672" i="8"/>
  <c r="AL671" i="8"/>
  <c r="AH671" i="8"/>
  <c r="AL670" i="8"/>
  <c r="AH670" i="8"/>
  <c r="AL669" i="8"/>
  <c r="AH669" i="8"/>
  <c r="AL668" i="8"/>
  <c r="AH668" i="8"/>
  <c r="AL667" i="8"/>
  <c r="AH667" i="8"/>
  <c r="AL666" i="8"/>
  <c r="AH666" i="8"/>
  <c r="AL665" i="8"/>
  <c r="AH665" i="8"/>
  <c r="AL664" i="8"/>
  <c r="AH664" i="8"/>
  <c r="AL663" i="8"/>
  <c r="AH663" i="8"/>
  <c r="AL662" i="8"/>
  <c r="AH662" i="8"/>
  <c r="AL661" i="8"/>
  <c r="AH661" i="8"/>
  <c r="AL660" i="8"/>
  <c r="AH660" i="8"/>
  <c r="AL659" i="8"/>
  <c r="AH659" i="8"/>
  <c r="AL658" i="8"/>
  <c r="AH658" i="8"/>
  <c r="AL657" i="8"/>
  <c r="AH657" i="8"/>
  <c r="AL656" i="8"/>
  <c r="AH656" i="8"/>
  <c r="AL655" i="8"/>
  <c r="AH655" i="8"/>
  <c r="AL654" i="8"/>
  <c r="AH654" i="8"/>
  <c r="AL653" i="8"/>
  <c r="AH653" i="8"/>
  <c r="AL652" i="8"/>
  <c r="AH652" i="8"/>
  <c r="AL651" i="8"/>
  <c r="AH651" i="8"/>
  <c r="AL650" i="8"/>
  <c r="AH650" i="8"/>
  <c r="AL649" i="8"/>
  <c r="AH649" i="8"/>
  <c r="AL648" i="8"/>
  <c r="AH648" i="8"/>
  <c r="AL647" i="8"/>
  <c r="AH647" i="8"/>
  <c r="AL646" i="8"/>
  <c r="AH646" i="8"/>
  <c r="AL645" i="8"/>
  <c r="AH645" i="8"/>
  <c r="AL644" i="8"/>
  <c r="AH644" i="8"/>
  <c r="AL643" i="8"/>
  <c r="AH643" i="8"/>
  <c r="AL642" i="8"/>
  <c r="AH642" i="8"/>
  <c r="AL641" i="8"/>
  <c r="AH641" i="8"/>
  <c r="AL640" i="8"/>
  <c r="AH640" i="8"/>
  <c r="AL639" i="8"/>
  <c r="AH639" i="8"/>
  <c r="AL638" i="8"/>
  <c r="AH638" i="8"/>
  <c r="AL637" i="8"/>
  <c r="AH637" i="8"/>
  <c r="AL636" i="8"/>
  <c r="AH636" i="8"/>
  <c r="AL635" i="8"/>
  <c r="AH635" i="8"/>
  <c r="AL634" i="8"/>
  <c r="AH634" i="8"/>
  <c r="AL633" i="8"/>
  <c r="AH633" i="8"/>
  <c r="AL632" i="8"/>
  <c r="AH632" i="8"/>
  <c r="AL631" i="8"/>
  <c r="AH631" i="8"/>
  <c r="AL630" i="8"/>
  <c r="AH630" i="8"/>
  <c r="AL629" i="8"/>
  <c r="AH629" i="8"/>
  <c r="AL628" i="8"/>
  <c r="AH628" i="8"/>
  <c r="AL627" i="8"/>
  <c r="AH627" i="8"/>
  <c r="AL626" i="8"/>
  <c r="AH626" i="8"/>
  <c r="AL625" i="8"/>
  <c r="AH625" i="8"/>
  <c r="AL624" i="8"/>
  <c r="AH624" i="8"/>
  <c r="AL623" i="8"/>
  <c r="AH623" i="8"/>
  <c r="AL622" i="8"/>
  <c r="AH622" i="8"/>
  <c r="AL621" i="8"/>
  <c r="AH621" i="8"/>
  <c r="AL620" i="8"/>
  <c r="AH620" i="8"/>
  <c r="AL619" i="8"/>
  <c r="AH619" i="8"/>
  <c r="AL618" i="8"/>
  <c r="AH618" i="8"/>
  <c r="AL617" i="8"/>
  <c r="AH617" i="8"/>
  <c r="AL616" i="8"/>
  <c r="AH616" i="8"/>
  <c r="AL615" i="8"/>
  <c r="AH615" i="8"/>
  <c r="AL614" i="8"/>
  <c r="AH614" i="8"/>
  <c r="AL613" i="8"/>
  <c r="AH613" i="8"/>
  <c r="AL612" i="8"/>
  <c r="AH612" i="8"/>
  <c r="AL611" i="8"/>
  <c r="AH611" i="8"/>
  <c r="AL610" i="8"/>
  <c r="AH610" i="8"/>
  <c r="AL609" i="8"/>
  <c r="AH609" i="8"/>
  <c r="AL608" i="8"/>
  <c r="AH608" i="8"/>
  <c r="AL607" i="8"/>
  <c r="AH607" i="8"/>
  <c r="AL606" i="8"/>
  <c r="AH606" i="8"/>
  <c r="AL605" i="8"/>
  <c r="AH605" i="8"/>
  <c r="AL604" i="8"/>
  <c r="AH604" i="8"/>
  <c r="AL603" i="8"/>
  <c r="AH603" i="8"/>
  <c r="AL602" i="8"/>
  <c r="AH602" i="8"/>
  <c r="AL601" i="8"/>
  <c r="AH601" i="8"/>
  <c r="AL600" i="8"/>
  <c r="AH600" i="8"/>
  <c r="AL599" i="8"/>
  <c r="AH599" i="8"/>
  <c r="AL598" i="8"/>
  <c r="AH598" i="8"/>
  <c r="AL597" i="8"/>
  <c r="AH597" i="8"/>
  <c r="AL596" i="8"/>
  <c r="AH596" i="8"/>
  <c r="AL595" i="8"/>
  <c r="AH595" i="8"/>
  <c r="AL594" i="8"/>
  <c r="AH594" i="8"/>
  <c r="AL593" i="8"/>
  <c r="AH593" i="8"/>
  <c r="AL592" i="8"/>
  <c r="AH592" i="8"/>
  <c r="AL591" i="8"/>
  <c r="AH591" i="8"/>
  <c r="AL590" i="8"/>
  <c r="AH590" i="8"/>
  <c r="AL589" i="8"/>
  <c r="AH589" i="8"/>
  <c r="AL588" i="8"/>
  <c r="AH588" i="8"/>
  <c r="AL587" i="8"/>
  <c r="AH587" i="8"/>
  <c r="AL586" i="8"/>
  <c r="AH586" i="8"/>
  <c r="AL585" i="8"/>
  <c r="AH585" i="8"/>
  <c r="AL584" i="8"/>
  <c r="AH584" i="8"/>
  <c r="AL583" i="8"/>
  <c r="AH583" i="8"/>
  <c r="AL582" i="8"/>
  <c r="AH582" i="8"/>
  <c r="AL581" i="8"/>
  <c r="AH581" i="8"/>
  <c r="AL580" i="8"/>
  <c r="AH580" i="8"/>
  <c r="AL579" i="8"/>
  <c r="AH579" i="8"/>
  <c r="AL578" i="8"/>
  <c r="AH578" i="8"/>
  <c r="AL577" i="8"/>
  <c r="AH577" i="8"/>
  <c r="AL576" i="8"/>
  <c r="AH576" i="8"/>
  <c r="AL575" i="8"/>
  <c r="AH575" i="8"/>
  <c r="AL574" i="8"/>
  <c r="AH574" i="8"/>
  <c r="AL573" i="8"/>
  <c r="AH573" i="8"/>
  <c r="AL572" i="8"/>
  <c r="AH572" i="8"/>
  <c r="AL571" i="8"/>
  <c r="AH571" i="8"/>
  <c r="AL570" i="8"/>
  <c r="AH570" i="8"/>
  <c r="AL569" i="8"/>
  <c r="AH569" i="8"/>
  <c r="AL568" i="8"/>
  <c r="AH568" i="8"/>
  <c r="AL567" i="8"/>
  <c r="AH567" i="8"/>
  <c r="AL566" i="8"/>
  <c r="AH566" i="8"/>
  <c r="AL565" i="8"/>
  <c r="AH565" i="8"/>
  <c r="AL564" i="8"/>
  <c r="AH564" i="8"/>
  <c r="AL563" i="8"/>
  <c r="AH563" i="8"/>
  <c r="AL562" i="8"/>
  <c r="AH562" i="8"/>
  <c r="AL561" i="8"/>
  <c r="AH561" i="8"/>
  <c r="AL560" i="8"/>
  <c r="AH560" i="8"/>
  <c r="AL559" i="8"/>
  <c r="AH559" i="8"/>
  <c r="AL558" i="8"/>
  <c r="AH558" i="8"/>
  <c r="AL557" i="8"/>
  <c r="AH557" i="8"/>
  <c r="AL556" i="8"/>
  <c r="AH556" i="8"/>
  <c r="AL555" i="8"/>
  <c r="AH555" i="8"/>
  <c r="AL554" i="8"/>
  <c r="AH554" i="8"/>
  <c r="AL553" i="8"/>
  <c r="AH553" i="8"/>
  <c r="AL552" i="8"/>
  <c r="AH552" i="8"/>
  <c r="AL551" i="8"/>
  <c r="AH551" i="8"/>
  <c r="AL550" i="8"/>
  <c r="AH550" i="8"/>
  <c r="AL549" i="8"/>
  <c r="AH549" i="8"/>
  <c r="AL548" i="8"/>
  <c r="AH548" i="8"/>
  <c r="AL547" i="8"/>
  <c r="AH547" i="8"/>
  <c r="AL546" i="8"/>
  <c r="AH546" i="8"/>
  <c r="AL545" i="8"/>
  <c r="AH545" i="8"/>
  <c r="AL544" i="8"/>
  <c r="AH544" i="8"/>
  <c r="AL543" i="8"/>
  <c r="AH543" i="8"/>
  <c r="AL542" i="8"/>
  <c r="AH542" i="8"/>
  <c r="AL541" i="8"/>
  <c r="AH541" i="8"/>
  <c r="AL540" i="8"/>
  <c r="AH540" i="8"/>
  <c r="AL539" i="8"/>
  <c r="AH539" i="8"/>
  <c r="AL538" i="8"/>
  <c r="AH538" i="8"/>
  <c r="AL537" i="8"/>
  <c r="AH537" i="8"/>
  <c r="AL536" i="8"/>
  <c r="AH536" i="8"/>
  <c r="AL535" i="8"/>
  <c r="AH535" i="8"/>
  <c r="AL534" i="8"/>
  <c r="AH534" i="8"/>
  <c r="AL533" i="8"/>
  <c r="AH533" i="8"/>
  <c r="AL532" i="8"/>
  <c r="AH532" i="8"/>
  <c r="AL531" i="8"/>
  <c r="AH531" i="8"/>
  <c r="AL530" i="8"/>
  <c r="AH530" i="8"/>
  <c r="AL529" i="8"/>
  <c r="AH529" i="8"/>
  <c r="AL528" i="8"/>
  <c r="AH528" i="8"/>
  <c r="AL527" i="8"/>
  <c r="AH527" i="8"/>
  <c r="AL526" i="8"/>
  <c r="AH526" i="8"/>
  <c r="AL525" i="8"/>
  <c r="AH525" i="8"/>
  <c r="AL524" i="8"/>
  <c r="AH524" i="8"/>
  <c r="AL523" i="8"/>
  <c r="AH523" i="8"/>
  <c r="AL522" i="8"/>
  <c r="AH522" i="8"/>
  <c r="AL521" i="8"/>
  <c r="AH521" i="8"/>
  <c r="AL520" i="8"/>
  <c r="AH520" i="8"/>
  <c r="AN519" i="8"/>
  <c r="AL519" i="8"/>
  <c r="AH519" i="8"/>
  <c r="AL518" i="8"/>
  <c r="AH518" i="8"/>
  <c r="AL517" i="8"/>
  <c r="AH517" i="8"/>
  <c r="AL516" i="8"/>
  <c r="AH516" i="8"/>
  <c r="AL515" i="8"/>
  <c r="AH515" i="8"/>
  <c r="AL514" i="8"/>
  <c r="AH514" i="8"/>
  <c r="AL513" i="8"/>
  <c r="AH513" i="8"/>
  <c r="AL512" i="8"/>
  <c r="AH512" i="8"/>
  <c r="AL511" i="8"/>
  <c r="AH511" i="8"/>
  <c r="AL510" i="8"/>
  <c r="AH510" i="8"/>
  <c r="AL509" i="8"/>
  <c r="AH509" i="8"/>
  <c r="AL508" i="8"/>
  <c r="AH508" i="8"/>
  <c r="AL507" i="8"/>
  <c r="AH507" i="8"/>
  <c r="AL506" i="8"/>
  <c r="AH506" i="8"/>
  <c r="AL505" i="8"/>
  <c r="AH505" i="8"/>
  <c r="AL504" i="8"/>
  <c r="AH504" i="8"/>
  <c r="AL503" i="8"/>
  <c r="AH503" i="8"/>
  <c r="AL502" i="8"/>
  <c r="AH502" i="8"/>
  <c r="AL501" i="8"/>
  <c r="AH501" i="8"/>
  <c r="AL500" i="8"/>
  <c r="AH500" i="8"/>
  <c r="AL499" i="8"/>
  <c r="AH499" i="8"/>
  <c r="AL498" i="8"/>
  <c r="AH498" i="8"/>
  <c r="AL497" i="8"/>
  <c r="AH497" i="8"/>
  <c r="AL496" i="8"/>
  <c r="AH496" i="8"/>
  <c r="AL495" i="8"/>
  <c r="AH495" i="8"/>
  <c r="AL494" i="8"/>
  <c r="AH494" i="8"/>
  <c r="AL493" i="8"/>
  <c r="AH493" i="8"/>
  <c r="AL492" i="8"/>
  <c r="AH492" i="8"/>
  <c r="AL491" i="8"/>
  <c r="AH491" i="8"/>
  <c r="AL490" i="8"/>
  <c r="AH490" i="8"/>
  <c r="AL489" i="8"/>
  <c r="AH489" i="8"/>
  <c r="AL488" i="8"/>
  <c r="AH488" i="8"/>
  <c r="AL487" i="8"/>
  <c r="AH487" i="8"/>
  <c r="AL486" i="8"/>
  <c r="AH486" i="8"/>
  <c r="AL485" i="8"/>
  <c r="AH485" i="8"/>
  <c r="AL484" i="8"/>
  <c r="AH484" i="8"/>
  <c r="AL483" i="8"/>
  <c r="AH483" i="8"/>
  <c r="AL482" i="8"/>
  <c r="AH482" i="8"/>
  <c r="AL481" i="8"/>
  <c r="AH481" i="8"/>
  <c r="AL480" i="8"/>
  <c r="AH480" i="8"/>
  <c r="AL479" i="8"/>
  <c r="AH479" i="8"/>
  <c r="AL478" i="8"/>
  <c r="AH478" i="8"/>
  <c r="AL477" i="8"/>
  <c r="AH477" i="8"/>
  <c r="AL476" i="8"/>
  <c r="AH476" i="8"/>
  <c r="AL475" i="8"/>
  <c r="AH475" i="8"/>
  <c r="AL474" i="8"/>
  <c r="AH474" i="8"/>
  <c r="AL473" i="8"/>
  <c r="AH473" i="8"/>
  <c r="AL472" i="8"/>
  <c r="AH472" i="8"/>
  <c r="AL471" i="8"/>
  <c r="AH471" i="8"/>
  <c r="AL470" i="8"/>
  <c r="AH470" i="8"/>
  <c r="AL469" i="8"/>
  <c r="AH469" i="8"/>
  <c r="AL468" i="8"/>
  <c r="AH468" i="8"/>
  <c r="AL467" i="8"/>
  <c r="AH467" i="8"/>
  <c r="AL466" i="8"/>
  <c r="AH466" i="8"/>
  <c r="AL465" i="8"/>
  <c r="AH465" i="8"/>
  <c r="AL464" i="8"/>
  <c r="AH464" i="8"/>
  <c r="AL463" i="8"/>
  <c r="AH463" i="8"/>
  <c r="AL462" i="8"/>
  <c r="AH462" i="8"/>
  <c r="AL461" i="8"/>
  <c r="AH461" i="8"/>
  <c r="AL460" i="8"/>
  <c r="AH460" i="8"/>
  <c r="AL459" i="8"/>
  <c r="AH459" i="8"/>
  <c r="AL458" i="8"/>
  <c r="AH458" i="8"/>
  <c r="AL457" i="8"/>
  <c r="AH457" i="8"/>
  <c r="AL456" i="8"/>
  <c r="AH456" i="8"/>
  <c r="AL455" i="8"/>
  <c r="AH455" i="8"/>
  <c r="AL454" i="8"/>
  <c r="AH454" i="8"/>
  <c r="AL453" i="8"/>
  <c r="AH453" i="8"/>
  <c r="AL452" i="8"/>
  <c r="AH452" i="8"/>
  <c r="AL451" i="8"/>
  <c r="AH451" i="8"/>
  <c r="AL450" i="8"/>
  <c r="AH450" i="8"/>
  <c r="AL449" i="8"/>
  <c r="AH449" i="8"/>
  <c r="AL448" i="8"/>
  <c r="AH448" i="8"/>
  <c r="AL447" i="8"/>
  <c r="AH447" i="8"/>
  <c r="AL446" i="8"/>
  <c r="AH446" i="8"/>
  <c r="AL445" i="8"/>
  <c r="AH445" i="8"/>
  <c r="AL444" i="8"/>
  <c r="AH444" i="8"/>
  <c r="AL443" i="8"/>
  <c r="AH443" i="8"/>
  <c r="AL442" i="8"/>
  <c r="AH442" i="8"/>
  <c r="AL441" i="8"/>
  <c r="AH441" i="8"/>
  <c r="AL440" i="8"/>
  <c r="AH440" i="8"/>
  <c r="AL439" i="8"/>
  <c r="AH439" i="8"/>
  <c r="AL438" i="8"/>
  <c r="AH438" i="8"/>
  <c r="AL437" i="8"/>
  <c r="AH437" i="8"/>
  <c r="AL436" i="8"/>
  <c r="AH436" i="8"/>
  <c r="AL435" i="8"/>
  <c r="AH435" i="8"/>
  <c r="AL434" i="8"/>
  <c r="AH434" i="8"/>
  <c r="AL433" i="8"/>
  <c r="AH433" i="8"/>
  <c r="AL432" i="8"/>
  <c r="AH432" i="8"/>
  <c r="AL431" i="8"/>
  <c r="AH431" i="8"/>
  <c r="AL430" i="8"/>
  <c r="AH430" i="8"/>
  <c r="AL429" i="8"/>
  <c r="AH429" i="8"/>
  <c r="AL428" i="8"/>
  <c r="AH428" i="8"/>
  <c r="AL427" i="8"/>
  <c r="AH427" i="8"/>
  <c r="AL426" i="8"/>
  <c r="AH426" i="8"/>
  <c r="AL425" i="8"/>
  <c r="AH425" i="8"/>
  <c r="AL424" i="8"/>
  <c r="AH424" i="8"/>
  <c r="AL423" i="8"/>
  <c r="AH423" i="8"/>
  <c r="AL422" i="8"/>
  <c r="AH422" i="8"/>
  <c r="AL421" i="8"/>
  <c r="AH421" i="8"/>
  <c r="AL420" i="8"/>
  <c r="AH420" i="8"/>
  <c r="AL419" i="8"/>
  <c r="AH419" i="8"/>
  <c r="AL418" i="8"/>
  <c r="AH418" i="8"/>
  <c r="AL417" i="8"/>
  <c r="AH417" i="8"/>
  <c r="AL416" i="8"/>
  <c r="AH416" i="8"/>
  <c r="AL415" i="8"/>
  <c r="AH415" i="8"/>
  <c r="AL414" i="8"/>
  <c r="AH414" i="8"/>
  <c r="AL413" i="8"/>
  <c r="AH413" i="8"/>
  <c r="AL412" i="8"/>
  <c r="AH412" i="8"/>
  <c r="AL411" i="8"/>
  <c r="AH411" i="8"/>
  <c r="AL410" i="8"/>
  <c r="AH410" i="8"/>
  <c r="AL409" i="8"/>
  <c r="AH409" i="8"/>
  <c r="AL408" i="8"/>
  <c r="AH408" i="8"/>
  <c r="AL407" i="8"/>
  <c r="AH407" i="8"/>
  <c r="AL406" i="8"/>
  <c r="AH406" i="8"/>
  <c r="AL405" i="8"/>
  <c r="AH405" i="8"/>
  <c r="AL404" i="8"/>
  <c r="AH404" i="8"/>
  <c r="AL403" i="8"/>
  <c r="AH403" i="8"/>
  <c r="AL402" i="8"/>
  <c r="AH402" i="8"/>
  <c r="AL401" i="8"/>
  <c r="AH401" i="8"/>
  <c r="AL400" i="8"/>
  <c r="AH400" i="8"/>
  <c r="AL399" i="8"/>
  <c r="AH399" i="8"/>
  <c r="AL398" i="8"/>
  <c r="AH398" i="8"/>
  <c r="AL397" i="8"/>
  <c r="AH397" i="8"/>
  <c r="AL396" i="8"/>
  <c r="AH396" i="8"/>
  <c r="AL395" i="8"/>
  <c r="AH395" i="8"/>
  <c r="AL394" i="8"/>
  <c r="AH394" i="8"/>
  <c r="AL393" i="8"/>
  <c r="AH393" i="8"/>
  <c r="AL392" i="8"/>
  <c r="AH392" i="8"/>
  <c r="AL391" i="8"/>
  <c r="AH391" i="8"/>
  <c r="AL390" i="8"/>
  <c r="AH390" i="8"/>
  <c r="AL389" i="8"/>
  <c r="AH389" i="8"/>
  <c r="AL388" i="8"/>
  <c r="AH388" i="8"/>
  <c r="AL387" i="8"/>
  <c r="AH387" i="8"/>
  <c r="AL386" i="8"/>
  <c r="AH386" i="8"/>
  <c r="AL385" i="8"/>
  <c r="AH385" i="8"/>
  <c r="AL384" i="8"/>
  <c r="AH384" i="8"/>
  <c r="AL383" i="8"/>
  <c r="AH383" i="8"/>
  <c r="AL382" i="8"/>
  <c r="AH382" i="8"/>
  <c r="AL381" i="8"/>
  <c r="AH381" i="8"/>
  <c r="AL380" i="8"/>
  <c r="AH380" i="8"/>
  <c r="AL379" i="8"/>
  <c r="AH379" i="8"/>
  <c r="AL378" i="8"/>
  <c r="AH378" i="8"/>
  <c r="AL377" i="8"/>
  <c r="AH377" i="8"/>
  <c r="AL376" i="8"/>
  <c r="AH376" i="8"/>
  <c r="AL375" i="8"/>
  <c r="AH375" i="8"/>
  <c r="AL374" i="8"/>
  <c r="AH374" i="8"/>
  <c r="AL373" i="8"/>
  <c r="AH373" i="8"/>
  <c r="AL372" i="8"/>
  <c r="AH372" i="8"/>
  <c r="AL371" i="8"/>
  <c r="AH371" i="8"/>
  <c r="AL370" i="8"/>
  <c r="AH370" i="8"/>
  <c r="S370" i="8"/>
  <c r="K370" i="8"/>
  <c r="AL369" i="8"/>
  <c r="AH369" i="8"/>
  <c r="AL368" i="8"/>
  <c r="AH368" i="8"/>
  <c r="AL367" i="8"/>
  <c r="AH367" i="8"/>
  <c r="AL366" i="8"/>
  <c r="AH366" i="8"/>
  <c r="AL365" i="8"/>
  <c r="AH365" i="8"/>
  <c r="AL364" i="8"/>
  <c r="AH364" i="8"/>
  <c r="AL363" i="8"/>
  <c r="AH363" i="8"/>
  <c r="AL362" i="8"/>
  <c r="AH362" i="8"/>
  <c r="AL361" i="8"/>
  <c r="AH361" i="8"/>
  <c r="AL360" i="8"/>
  <c r="AH360" i="8"/>
  <c r="AL359" i="8"/>
  <c r="AH359" i="8"/>
  <c r="AL358" i="8"/>
  <c r="AH358" i="8"/>
  <c r="AL357" i="8"/>
  <c r="AH357" i="8"/>
  <c r="AL356" i="8"/>
  <c r="AH356" i="8"/>
  <c r="AL355" i="8"/>
  <c r="AH355" i="8"/>
  <c r="AL354" i="8"/>
  <c r="AH354" i="8"/>
  <c r="AL353" i="8"/>
  <c r="AH353" i="8"/>
  <c r="AL352" i="8"/>
  <c r="AH352" i="8"/>
  <c r="AL351" i="8"/>
  <c r="AH351" i="8"/>
  <c r="AL350" i="8"/>
  <c r="AH350" i="8"/>
  <c r="AL349" i="8"/>
  <c r="AH349" i="8"/>
  <c r="AL348" i="8"/>
  <c r="AH348" i="8"/>
  <c r="AL347" i="8"/>
  <c r="AH347" i="8"/>
  <c r="AL346" i="8"/>
  <c r="AH346" i="8"/>
  <c r="AL345" i="8"/>
  <c r="AH345" i="8"/>
  <c r="AL344" i="8"/>
  <c r="AH344" i="8"/>
  <c r="AL343" i="8"/>
  <c r="AH343" i="8"/>
  <c r="AL342" i="8"/>
  <c r="AH342" i="8"/>
  <c r="AL341" i="8"/>
  <c r="AH341" i="8"/>
  <c r="AL340" i="8"/>
  <c r="AH340" i="8"/>
  <c r="AL339" i="8"/>
  <c r="AH339" i="8"/>
  <c r="AL338" i="8"/>
  <c r="AH338" i="8"/>
  <c r="AL337" i="8"/>
  <c r="AH337" i="8"/>
  <c r="AL336" i="8"/>
  <c r="AH336" i="8"/>
  <c r="AL335" i="8"/>
  <c r="AH335" i="8"/>
  <c r="AL334" i="8"/>
  <c r="AH334" i="8"/>
  <c r="AL333" i="8"/>
  <c r="AH333" i="8"/>
  <c r="AL332" i="8"/>
  <c r="AH332" i="8"/>
  <c r="AL331" i="8"/>
  <c r="AH331" i="8"/>
  <c r="AL330" i="8"/>
  <c r="AH330" i="8"/>
  <c r="AL329" i="8"/>
  <c r="AH329" i="8"/>
  <c r="AL328" i="8"/>
  <c r="AH328" i="8"/>
  <c r="AL327" i="8"/>
  <c r="AH327" i="8"/>
  <c r="AL326" i="8"/>
  <c r="AH326" i="8"/>
  <c r="AL325" i="8"/>
  <c r="AH325" i="8"/>
  <c r="AL324" i="8"/>
  <c r="AH324" i="8"/>
  <c r="AL323" i="8"/>
  <c r="AH323" i="8"/>
  <c r="AL322" i="8"/>
  <c r="AH322" i="8"/>
  <c r="AL321" i="8"/>
  <c r="AH321" i="8"/>
  <c r="AL320" i="8"/>
  <c r="AH320" i="8"/>
  <c r="AL319" i="8"/>
  <c r="AH319" i="8"/>
  <c r="AL318" i="8"/>
  <c r="AH318" i="8"/>
  <c r="AL317" i="8"/>
  <c r="AH317" i="8"/>
  <c r="AL316" i="8"/>
  <c r="AH316" i="8"/>
  <c r="AL315" i="8"/>
  <c r="AH315" i="8"/>
  <c r="AL314" i="8"/>
  <c r="AH314" i="8"/>
  <c r="AL313" i="8"/>
  <c r="AH313" i="8"/>
  <c r="AL312" i="8"/>
  <c r="AH312" i="8"/>
  <c r="AL311" i="8"/>
  <c r="AH311" i="8"/>
  <c r="AL310" i="8"/>
  <c r="AH310" i="8"/>
  <c r="AL309" i="8"/>
  <c r="AH309" i="8"/>
  <c r="AL308" i="8"/>
  <c r="AH308" i="8"/>
  <c r="AL307" i="8"/>
  <c r="AH307" i="8"/>
  <c r="AL306" i="8"/>
  <c r="AH306" i="8"/>
  <c r="AL305" i="8"/>
  <c r="AH305" i="8"/>
  <c r="AL304" i="8"/>
  <c r="AH304" i="8"/>
  <c r="AL303" i="8"/>
  <c r="AH303" i="8"/>
  <c r="S303" i="8"/>
  <c r="K303" i="8"/>
  <c r="AL302" i="8"/>
  <c r="AH302" i="8"/>
  <c r="AL301" i="8"/>
  <c r="AH301" i="8"/>
  <c r="AL300" i="8"/>
  <c r="AH300" i="8"/>
  <c r="AL299" i="8"/>
  <c r="AH299" i="8"/>
  <c r="AL298" i="8"/>
  <c r="AH298" i="8"/>
  <c r="AL297" i="8"/>
  <c r="AH297" i="8"/>
  <c r="AL296" i="8"/>
  <c r="AH296" i="8"/>
  <c r="AL295" i="8"/>
  <c r="AH295" i="8"/>
  <c r="AL294" i="8"/>
  <c r="AH294" i="8"/>
  <c r="AL293" i="8"/>
  <c r="AH293" i="8"/>
  <c r="AL292" i="8"/>
  <c r="AH292" i="8"/>
  <c r="AL291" i="8"/>
  <c r="AH291" i="8"/>
  <c r="AL290" i="8"/>
  <c r="AH290" i="8"/>
  <c r="AL289" i="8"/>
  <c r="AH289" i="8"/>
  <c r="AL288" i="8"/>
  <c r="AH288" i="8"/>
  <c r="AL287" i="8"/>
  <c r="AH287" i="8"/>
  <c r="AL286" i="8"/>
  <c r="AH286" i="8"/>
  <c r="AL285" i="8"/>
  <c r="AH285" i="8"/>
  <c r="AL284" i="8"/>
  <c r="AH284" i="8"/>
  <c r="AL283" i="8"/>
  <c r="AH283" i="8"/>
  <c r="AL282" i="8"/>
  <c r="AH282" i="8"/>
  <c r="AL281" i="8"/>
  <c r="AH281" i="8"/>
  <c r="AL280" i="8"/>
  <c r="AH280" i="8"/>
  <c r="AL279" i="8"/>
  <c r="AH279" i="8"/>
  <c r="AL278" i="8"/>
  <c r="AH278" i="8"/>
  <c r="AL277" i="8"/>
  <c r="AH277" i="8"/>
  <c r="AL276" i="8"/>
  <c r="AH276" i="8"/>
  <c r="AL275" i="8"/>
  <c r="AH275" i="8"/>
  <c r="AL274" i="8"/>
  <c r="AH274" i="8"/>
  <c r="AL273" i="8"/>
  <c r="AH273" i="8"/>
  <c r="AL272" i="8"/>
  <c r="AH272" i="8"/>
  <c r="AL271" i="8"/>
  <c r="AH271" i="8"/>
  <c r="AL270" i="8"/>
  <c r="AH270" i="8"/>
  <c r="AL269" i="8"/>
  <c r="AH269" i="8"/>
  <c r="AL268" i="8"/>
  <c r="AH268" i="8"/>
  <c r="AL267" i="8"/>
  <c r="AH267" i="8"/>
  <c r="AL266" i="8"/>
  <c r="AH266" i="8"/>
  <c r="AL265" i="8"/>
  <c r="AH265" i="8"/>
  <c r="AL264" i="8"/>
  <c r="AH264" i="8"/>
  <c r="AL263" i="8"/>
  <c r="AH263" i="8"/>
  <c r="AL262" i="8"/>
  <c r="AH262" i="8"/>
  <c r="AL261" i="8"/>
  <c r="AH261" i="8"/>
  <c r="AL260" i="8"/>
  <c r="AH260" i="8"/>
  <c r="AL259" i="8"/>
  <c r="AH259" i="8"/>
  <c r="AL258" i="8"/>
  <c r="AH258" i="8"/>
  <c r="AL257" i="8"/>
  <c r="AH257" i="8"/>
  <c r="AL256" i="8"/>
  <c r="AH256" i="8"/>
  <c r="AL255" i="8"/>
  <c r="AH255" i="8"/>
  <c r="AL254" i="8"/>
  <c r="AH254" i="8"/>
  <c r="AL253" i="8"/>
  <c r="AH253" i="8"/>
  <c r="AL252" i="8"/>
  <c r="AH252" i="8"/>
  <c r="AL251" i="8"/>
  <c r="AH251" i="8"/>
  <c r="AL250" i="8"/>
  <c r="AH250" i="8"/>
  <c r="AL249" i="8"/>
  <c r="AH249" i="8"/>
  <c r="AL248" i="8"/>
  <c r="AH248" i="8"/>
  <c r="AL247" i="8"/>
  <c r="AM783" i="2" s="1"/>
  <c r="AH247" i="8"/>
  <c r="AL246" i="8"/>
  <c r="AH246" i="8"/>
  <c r="AP245" i="8"/>
  <c r="AL245" i="8"/>
  <c r="AH245" i="8"/>
  <c r="AL244" i="8"/>
  <c r="AH244" i="8"/>
  <c r="AL243" i="8"/>
  <c r="AH243" i="8"/>
  <c r="AL242" i="8"/>
  <c r="AH242" i="8"/>
  <c r="S242" i="8"/>
  <c r="K242" i="8"/>
  <c r="AL241" i="8"/>
  <c r="AH241" i="8"/>
  <c r="AL240" i="8"/>
  <c r="AH240" i="8"/>
  <c r="AL239" i="8"/>
  <c r="AH239" i="8"/>
  <c r="AL238" i="8"/>
  <c r="AH238" i="8"/>
  <c r="AL237" i="8"/>
  <c r="AH237" i="8"/>
  <c r="AL236" i="8"/>
  <c r="AH236" i="8"/>
  <c r="AL235" i="8"/>
  <c r="AH235" i="8"/>
  <c r="AL234" i="8"/>
  <c r="AH234" i="8"/>
  <c r="AL233" i="8"/>
  <c r="AH233" i="8"/>
  <c r="AL232" i="8"/>
  <c r="AH232" i="8"/>
  <c r="AL231" i="8"/>
  <c r="AH231" i="8"/>
  <c r="AL230" i="8"/>
  <c r="AH230" i="8"/>
  <c r="AL229" i="8"/>
  <c r="AH229" i="8"/>
  <c r="AL228" i="8"/>
  <c r="AH228" i="8"/>
  <c r="AL227" i="8"/>
  <c r="AH227" i="8"/>
  <c r="AL226" i="8"/>
  <c r="AH226" i="8"/>
  <c r="AL225" i="8"/>
  <c r="AH225" i="8"/>
  <c r="AL224" i="8"/>
  <c r="AH224" i="8"/>
  <c r="AL223" i="8"/>
  <c r="AH223" i="8"/>
  <c r="AL222" i="8"/>
  <c r="AH222" i="8"/>
  <c r="AL221" i="8"/>
  <c r="AH221" i="8"/>
  <c r="AL220" i="8"/>
  <c r="AH220" i="8"/>
  <c r="AL219" i="8"/>
  <c r="AH219" i="8"/>
  <c r="AL218" i="8"/>
  <c r="AH218" i="8"/>
  <c r="AL217" i="8"/>
  <c r="AH217" i="8"/>
  <c r="AL216" i="8"/>
  <c r="AH216" i="8"/>
  <c r="AL215" i="8"/>
  <c r="AH215" i="8"/>
  <c r="AL214" i="8"/>
  <c r="AH214" i="8"/>
  <c r="AL213" i="8"/>
  <c r="AH213" i="8"/>
  <c r="AL212" i="8"/>
  <c r="AH212" i="8"/>
  <c r="AL211" i="8"/>
  <c r="AH211" i="8"/>
  <c r="AL210" i="8"/>
  <c r="AH210" i="8"/>
  <c r="AL209" i="8"/>
  <c r="AH209" i="8"/>
  <c r="AL208" i="8"/>
  <c r="AH208" i="8"/>
  <c r="AL207" i="8"/>
  <c r="AH207" i="8"/>
  <c r="AL206" i="8"/>
  <c r="AH206" i="8"/>
  <c r="AL205" i="8"/>
  <c r="AH205" i="8"/>
  <c r="AL204" i="8"/>
  <c r="AH204" i="8"/>
  <c r="AL203" i="8"/>
  <c r="AH203" i="8"/>
  <c r="AL202" i="8"/>
  <c r="AH202" i="8"/>
  <c r="AL201" i="8"/>
  <c r="AH201" i="8"/>
  <c r="AL200" i="8"/>
  <c r="AH200" i="8"/>
  <c r="AL199" i="8"/>
  <c r="AH199" i="8"/>
  <c r="AL198" i="8"/>
  <c r="AH198" i="8"/>
  <c r="AL197" i="8"/>
  <c r="AH197" i="8"/>
  <c r="AL196" i="8"/>
  <c r="AH196" i="8"/>
  <c r="AL195" i="8"/>
  <c r="AH195" i="8"/>
  <c r="AL194" i="8"/>
  <c r="AH194" i="8"/>
  <c r="AL193" i="8"/>
  <c r="AH193" i="8"/>
  <c r="AL192" i="8"/>
  <c r="AH192" i="8"/>
  <c r="AL191" i="8"/>
  <c r="AH191" i="8"/>
  <c r="AL190" i="8"/>
  <c r="AH190" i="8"/>
  <c r="AL189" i="8"/>
  <c r="AH189" i="8"/>
  <c r="AL188" i="8"/>
  <c r="AH188" i="8"/>
  <c r="AL187" i="8"/>
  <c r="AH187" i="8"/>
  <c r="AL186" i="8"/>
  <c r="AH186" i="8"/>
  <c r="AL185" i="8"/>
  <c r="AH185" i="8"/>
  <c r="AL184" i="8"/>
  <c r="AH184" i="8"/>
  <c r="AL183" i="8"/>
  <c r="AH183" i="8"/>
  <c r="AL182" i="8"/>
  <c r="AH182" i="8"/>
  <c r="AL181" i="8"/>
  <c r="AH181" i="8"/>
  <c r="AL180" i="8"/>
  <c r="AH180" i="8"/>
  <c r="AL179" i="8"/>
  <c r="AH179" i="8"/>
  <c r="AL178" i="8"/>
  <c r="AH178" i="8"/>
  <c r="AL177" i="8"/>
  <c r="AH177" i="8"/>
  <c r="AL176" i="8"/>
  <c r="AH176" i="8"/>
  <c r="AL175" i="8"/>
  <c r="AH175" i="8"/>
  <c r="AL174" i="8"/>
  <c r="AH174" i="8"/>
  <c r="AL173" i="8"/>
  <c r="AH173" i="8"/>
  <c r="AL172" i="8"/>
  <c r="AH172" i="8"/>
  <c r="S172" i="8"/>
  <c r="K172" i="8"/>
  <c r="AL171" i="8"/>
  <c r="AH171" i="8"/>
  <c r="AL170" i="8"/>
  <c r="AH170" i="8"/>
  <c r="AL169" i="8"/>
  <c r="AH169" i="8"/>
  <c r="AL168" i="8"/>
  <c r="AH168" i="8"/>
  <c r="AL167" i="8"/>
  <c r="AH167" i="8"/>
  <c r="AL166" i="8"/>
  <c r="AH166" i="8"/>
  <c r="AL165" i="8"/>
  <c r="AH165" i="8"/>
  <c r="AL164" i="8"/>
  <c r="AH164" i="8"/>
  <c r="AL163" i="8"/>
  <c r="AH163" i="8"/>
  <c r="AL162" i="8"/>
  <c r="AH162" i="8"/>
  <c r="AL161" i="8"/>
  <c r="AH161" i="8"/>
  <c r="AL160" i="8"/>
  <c r="AH160" i="8"/>
  <c r="AL159" i="8"/>
  <c r="AH159" i="8"/>
  <c r="AL158" i="8"/>
  <c r="AH158" i="8"/>
  <c r="AL157" i="8"/>
  <c r="AH157" i="8"/>
  <c r="AL156" i="8"/>
  <c r="AH156" i="8"/>
  <c r="AL155" i="8"/>
  <c r="AH155" i="8"/>
  <c r="AL154" i="8"/>
  <c r="AH154" i="8"/>
  <c r="AL153" i="8"/>
  <c r="AH153" i="8"/>
  <c r="AL152" i="8"/>
  <c r="AH152" i="8"/>
  <c r="AL151" i="8"/>
  <c r="AH151" i="8"/>
  <c r="AL150" i="8"/>
  <c r="AH150" i="8"/>
  <c r="AL149" i="8"/>
  <c r="AH149" i="8"/>
  <c r="AL148" i="8"/>
  <c r="AH148" i="8"/>
  <c r="AL147" i="8"/>
  <c r="AH147" i="8"/>
  <c r="AL146" i="8"/>
  <c r="AH146" i="8"/>
  <c r="AL145" i="8"/>
  <c r="AH145" i="8"/>
  <c r="AL144" i="8"/>
  <c r="AH144" i="8"/>
  <c r="AL143" i="8"/>
  <c r="AH143" i="8"/>
  <c r="AL142" i="8"/>
  <c r="AH142" i="8"/>
  <c r="AL141" i="8"/>
  <c r="AH141" i="8"/>
  <c r="AL140" i="8"/>
  <c r="AH140" i="8"/>
  <c r="AL139" i="8"/>
  <c r="AH139" i="8"/>
  <c r="AL138" i="8"/>
  <c r="AH138" i="8"/>
  <c r="AL137" i="8"/>
  <c r="AH137" i="8"/>
  <c r="AL136" i="8"/>
  <c r="AH136" i="8"/>
  <c r="AL135" i="8"/>
  <c r="AH135" i="8"/>
  <c r="AL134" i="8"/>
  <c r="AH134" i="8"/>
  <c r="AL133" i="8"/>
  <c r="AH133" i="8"/>
  <c r="AL132" i="8"/>
  <c r="AH132" i="8"/>
  <c r="AL131" i="8"/>
  <c r="AH131" i="8"/>
  <c r="AL130" i="8"/>
  <c r="AH130" i="8"/>
  <c r="AL129" i="8"/>
  <c r="AH129" i="8"/>
  <c r="AL128" i="8"/>
  <c r="AH128" i="8"/>
  <c r="AL127" i="8"/>
  <c r="AH127" i="8"/>
  <c r="AL126" i="8"/>
  <c r="AH126" i="8"/>
  <c r="AL125" i="8"/>
  <c r="AH125" i="8"/>
  <c r="AL124" i="8"/>
  <c r="AH124" i="8"/>
  <c r="AL123" i="8"/>
  <c r="AH123" i="8"/>
  <c r="AL122" i="8"/>
  <c r="AH122" i="8"/>
  <c r="AL121" i="8"/>
  <c r="AH121" i="8"/>
  <c r="AL120" i="8"/>
  <c r="AH120" i="8"/>
  <c r="AL119" i="8"/>
  <c r="AH119" i="8"/>
  <c r="AL118" i="8"/>
  <c r="AH118" i="8"/>
  <c r="AL117" i="8"/>
  <c r="AH117" i="8"/>
  <c r="AL116" i="8"/>
  <c r="AH116" i="8"/>
  <c r="AL115" i="8"/>
  <c r="AH115" i="8"/>
  <c r="AL114" i="8"/>
  <c r="AH114" i="8"/>
  <c r="AL113" i="8"/>
  <c r="AH113" i="8"/>
  <c r="AL112" i="8"/>
  <c r="AH112" i="8"/>
  <c r="AL111" i="8"/>
  <c r="AH111" i="8"/>
  <c r="AL110" i="8"/>
  <c r="AH110" i="8"/>
  <c r="AL109" i="8"/>
  <c r="AH109" i="8"/>
  <c r="AL108" i="8"/>
  <c r="AH108" i="8"/>
  <c r="AL107" i="8"/>
  <c r="AH107" i="8"/>
  <c r="AL106" i="8"/>
  <c r="AH106" i="8"/>
  <c r="AL105" i="8"/>
  <c r="AH105" i="8"/>
  <c r="AL104" i="8"/>
  <c r="AH104" i="8"/>
  <c r="AL103" i="8"/>
  <c r="AH103" i="8"/>
  <c r="AL102" i="8"/>
  <c r="AH102" i="8"/>
  <c r="AL101" i="8"/>
  <c r="AH101" i="8"/>
  <c r="AL100" i="8"/>
  <c r="AH100" i="8"/>
  <c r="AL99" i="8"/>
  <c r="AH99" i="8"/>
  <c r="AL98" i="8"/>
  <c r="AH98" i="8"/>
  <c r="AL97" i="8"/>
  <c r="AH97" i="8"/>
  <c r="AL96" i="8"/>
  <c r="AH96" i="8"/>
  <c r="AL95" i="8"/>
  <c r="AH95" i="8"/>
  <c r="AL94" i="8"/>
  <c r="AH94" i="8"/>
  <c r="AL93" i="8"/>
  <c r="AH93" i="8"/>
  <c r="AL92" i="8"/>
  <c r="AH92" i="8"/>
  <c r="AL91" i="8"/>
  <c r="AH91" i="8"/>
  <c r="AL90" i="8"/>
  <c r="AH90" i="8"/>
  <c r="AL89" i="8"/>
  <c r="AH89" i="8"/>
  <c r="AL88" i="8"/>
  <c r="AH88" i="8"/>
  <c r="AL87" i="8"/>
  <c r="AH87" i="8"/>
  <c r="AL86" i="8"/>
  <c r="AH86" i="8"/>
  <c r="AL85" i="8"/>
  <c r="AH85" i="8"/>
  <c r="AL84" i="8"/>
  <c r="AH84" i="8"/>
  <c r="AL83" i="8"/>
  <c r="AH83" i="8"/>
  <c r="AL82" i="8"/>
  <c r="AH82" i="8"/>
  <c r="AL81" i="8"/>
  <c r="AH81" i="8"/>
  <c r="AL80" i="8"/>
  <c r="AH80" i="8"/>
  <c r="AL79" i="8"/>
  <c r="AH79" i="8"/>
  <c r="AL78" i="8"/>
  <c r="AH78" i="8"/>
  <c r="AL77" i="8"/>
  <c r="AH77" i="8"/>
  <c r="AL76" i="8"/>
  <c r="AH76" i="8"/>
  <c r="AL75" i="8"/>
  <c r="AH75" i="8"/>
  <c r="AL74" i="8"/>
  <c r="AH74" i="8"/>
  <c r="AL73" i="8"/>
  <c r="AH73" i="8"/>
  <c r="AL72" i="8"/>
  <c r="AH72" i="8"/>
  <c r="AL71" i="8"/>
  <c r="AH71" i="8"/>
  <c r="AL70" i="8"/>
  <c r="AH70" i="8"/>
  <c r="AL69" i="8"/>
  <c r="AH69" i="8"/>
  <c r="AL68" i="8"/>
  <c r="AH68" i="8"/>
  <c r="AL67" i="8"/>
  <c r="AH67" i="8"/>
  <c r="AL66" i="8"/>
  <c r="AH66" i="8"/>
  <c r="AL65" i="8"/>
  <c r="AH65" i="8"/>
  <c r="AL64" i="8"/>
  <c r="AH64" i="8"/>
  <c r="AL63" i="8"/>
  <c r="AH63" i="8"/>
  <c r="AL62" i="8"/>
  <c r="AH62" i="8"/>
  <c r="AL61" i="8"/>
  <c r="AH61" i="8"/>
  <c r="AL60" i="8"/>
  <c r="AH60" i="8"/>
  <c r="AL59" i="8"/>
  <c r="AH59" i="8"/>
  <c r="AL58" i="8"/>
  <c r="AH58" i="8"/>
  <c r="AL57" i="8"/>
  <c r="AH57" i="8"/>
  <c r="AN56" i="8"/>
  <c r="AL56" i="8"/>
  <c r="AH56" i="8"/>
  <c r="AN55" i="8"/>
  <c r="AL55" i="8"/>
  <c r="AH55" i="8"/>
  <c r="AL54" i="8"/>
  <c r="AH54" i="8"/>
  <c r="AL53" i="8"/>
  <c r="AH53" i="8"/>
  <c r="AL52" i="8"/>
  <c r="AH52" i="8"/>
  <c r="AL51" i="8"/>
  <c r="AH51" i="8"/>
  <c r="AL50" i="8"/>
  <c r="AH50" i="8"/>
  <c r="AL49" i="8"/>
  <c r="AH49" i="8"/>
  <c r="AL48" i="8"/>
  <c r="AH48" i="8"/>
  <c r="AL47" i="8"/>
  <c r="AH47" i="8"/>
  <c r="AL46" i="8"/>
  <c r="AH46" i="8"/>
  <c r="AL45" i="8"/>
  <c r="AH45" i="8"/>
  <c r="AL44" i="8"/>
  <c r="AH44" i="8"/>
  <c r="AL43" i="8"/>
  <c r="AH43" i="8"/>
  <c r="AL42" i="8"/>
  <c r="AH42" i="8"/>
  <c r="AL41" i="8"/>
  <c r="AH41" i="8"/>
  <c r="AL40" i="8"/>
  <c r="AH40" i="8"/>
  <c r="AL39" i="8"/>
  <c r="AH39" i="8"/>
  <c r="AL38" i="8"/>
  <c r="AH38" i="8"/>
  <c r="AL37" i="8"/>
  <c r="AH37" i="8"/>
  <c r="AL36" i="8"/>
  <c r="AH36" i="8"/>
  <c r="AL35" i="8"/>
  <c r="AH35" i="8"/>
  <c r="AL34" i="8"/>
  <c r="AH34" i="8"/>
  <c r="AL33" i="8"/>
  <c r="AH33" i="8"/>
  <c r="AL32" i="8"/>
  <c r="AH32" i="8"/>
  <c r="AL31" i="8"/>
  <c r="AH31" i="8"/>
  <c r="AL30" i="8"/>
  <c r="AH30" i="8"/>
  <c r="AL29" i="8"/>
  <c r="AH29" i="8"/>
  <c r="AL28" i="8"/>
  <c r="AH28" i="8"/>
  <c r="AL27" i="8"/>
  <c r="AH27" i="8"/>
  <c r="AL26" i="8"/>
  <c r="AH26" i="8"/>
  <c r="AL25" i="8"/>
  <c r="AH25" i="8"/>
  <c r="AL24" i="8"/>
  <c r="AH24" i="8"/>
  <c r="AL23" i="8"/>
  <c r="AH23" i="8"/>
  <c r="AL22" i="8"/>
  <c r="AH22" i="8"/>
  <c r="AL21" i="8"/>
  <c r="AH21" i="8"/>
  <c r="AL20" i="8"/>
  <c r="AH20" i="8"/>
  <c r="AL19" i="8"/>
  <c r="AH19" i="8"/>
  <c r="AL18" i="8"/>
  <c r="AH18" i="8"/>
  <c r="AL17" i="8"/>
  <c r="AH17" i="8"/>
  <c r="AL16" i="8"/>
  <c r="AH16" i="8"/>
  <c r="AL15" i="8"/>
  <c r="AH15" i="8"/>
  <c r="AL14" i="8"/>
  <c r="AH14" i="8"/>
  <c r="AL13" i="8"/>
  <c r="AH13" i="8"/>
  <c r="AL12" i="8"/>
  <c r="AH12" i="8"/>
  <c r="AL11" i="8"/>
  <c r="AH11" i="8"/>
  <c r="AL10" i="8"/>
  <c r="AH10" i="8"/>
  <c r="AL9" i="8"/>
  <c r="AH9" i="8"/>
  <c r="AL8" i="8"/>
  <c r="AH8" i="8"/>
  <c r="AL7" i="8"/>
  <c r="AH7" i="8"/>
  <c r="AL6" i="8"/>
  <c r="AH6" i="8"/>
  <c r="AL5" i="8"/>
  <c r="AH5" i="8"/>
  <c r="AL4" i="8"/>
  <c r="AH4" i="8"/>
  <c r="AL3" i="8"/>
  <c r="AH3" i="8"/>
  <c r="AL2" i="8"/>
  <c r="AH2" i="8"/>
  <c r="C281" i="5"/>
  <c r="C280" i="5"/>
  <c r="C279" i="5"/>
  <c r="C278" i="5"/>
  <c r="C277" i="5"/>
  <c r="C276" i="5"/>
  <c r="C275" i="5"/>
  <c r="C274" i="5"/>
  <c r="C273" i="5"/>
  <c r="C272" i="5"/>
  <c r="C271" i="5"/>
  <c r="C270" i="5"/>
  <c r="C269" i="5"/>
  <c r="C268" i="5"/>
  <c r="C267" i="5"/>
  <c r="C266" i="5"/>
  <c r="C265" i="5"/>
  <c r="C264" i="5"/>
  <c r="C263" i="5"/>
  <c r="C262" i="5"/>
  <c r="C261" i="5"/>
  <c r="C260" i="5"/>
  <c r="C259" i="5"/>
  <c r="C258" i="5"/>
  <c r="C257" i="5"/>
  <c r="C256" i="5"/>
  <c r="C255" i="5"/>
  <c r="C254" i="5"/>
  <c r="C253" i="5"/>
  <c r="C252" i="5"/>
  <c r="C251" i="5"/>
  <c r="C250" i="5"/>
  <c r="C249" i="5"/>
  <c r="C248" i="5"/>
  <c r="C247" i="5"/>
  <c r="C246" i="5"/>
  <c r="C245" i="5"/>
  <c r="C244" i="5"/>
  <c r="C243" i="5"/>
  <c r="C242" i="5"/>
  <c r="C241" i="5"/>
  <c r="C240" i="5"/>
  <c r="C239" i="5"/>
  <c r="C238" i="5"/>
  <c r="C237" i="5"/>
  <c r="C236" i="5"/>
  <c r="C235" i="5"/>
  <c r="C234" i="5"/>
  <c r="C233" i="5"/>
  <c r="C232" i="5"/>
  <c r="C231" i="5"/>
  <c r="C230" i="5"/>
  <c r="C229" i="5"/>
  <c r="C228" i="5"/>
  <c r="C227" i="5"/>
  <c r="C226" i="5"/>
  <c r="C225" i="5"/>
  <c r="C224" i="5"/>
  <c r="C223" i="5"/>
  <c r="C222" i="5"/>
  <c r="C221" i="5"/>
  <c r="C220" i="5"/>
  <c r="C219" i="5"/>
  <c r="C218" i="5"/>
  <c r="C217" i="5"/>
  <c r="C216" i="5"/>
  <c r="C215" i="5"/>
  <c r="C214" i="5"/>
  <c r="C213" i="5"/>
  <c r="C212" i="5"/>
  <c r="C211" i="5"/>
  <c r="C210" i="5"/>
  <c r="C209" i="5"/>
  <c r="C208" i="5"/>
  <c r="C207" i="5"/>
  <c r="C206" i="5"/>
  <c r="C205" i="5"/>
  <c r="C204" i="5"/>
  <c r="C203" i="5"/>
  <c r="C202" i="5"/>
  <c r="C201" i="5"/>
  <c r="C200" i="5"/>
  <c r="C199" i="5"/>
  <c r="C198" i="5"/>
  <c r="C197" i="5"/>
  <c r="C196" i="5"/>
  <c r="C195" i="5"/>
  <c r="C194" i="5"/>
  <c r="C193" i="5"/>
  <c r="C192" i="5"/>
  <c r="C191" i="5"/>
  <c r="C190" i="5"/>
  <c r="C189" i="5"/>
  <c r="C188" i="5"/>
  <c r="C187" i="5"/>
  <c r="C186" i="5"/>
  <c r="C185" i="5"/>
  <c r="C184" i="5"/>
  <c r="C183" i="5"/>
  <c r="C182" i="5"/>
  <c r="C181" i="5"/>
  <c r="C180" i="5"/>
  <c r="C179" i="5"/>
  <c r="C178" i="5"/>
  <c r="C177" i="5"/>
  <c r="C176" i="5"/>
  <c r="C175" i="5"/>
  <c r="C174" i="5"/>
  <c r="C173" i="5"/>
  <c r="C172" i="5"/>
  <c r="C171" i="5"/>
  <c r="C170" i="5"/>
  <c r="C169" i="5"/>
  <c r="C168" i="5"/>
  <c r="C167" i="5"/>
  <c r="C166" i="5"/>
  <c r="C165" i="5"/>
  <c r="C164" i="5"/>
  <c r="C163" i="5"/>
  <c r="C162" i="5"/>
  <c r="C161" i="5"/>
  <c r="C160" i="5"/>
  <c r="C159" i="5"/>
  <c r="C158" i="5"/>
  <c r="C157" i="5"/>
  <c r="C156" i="5"/>
  <c r="C155" i="5"/>
  <c r="C154" i="5"/>
  <c r="C153" i="5"/>
  <c r="C152" i="5"/>
  <c r="C151" i="5"/>
  <c r="C150" i="5"/>
  <c r="C149" i="5"/>
  <c r="C148" i="5"/>
  <c r="C147" i="5"/>
  <c r="C146" i="5"/>
  <c r="C145" i="5"/>
  <c r="C144" i="5"/>
  <c r="C143" i="5"/>
  <c r="C142" i="5"/>
  <c r="C141" i="5"/>
  <c r="C140" i="5"/>
  <c r="C139" i="5"/>
  <c r="C138" i="5"/>
  <c r="C137" i="5"/>
  <c r="C136" i="5"/>
  <c r="C135" i="5"/>
  <c r="C134" i="5"/>
  <c r="C133" i="5"/>
  <c r="C132" i="5"/>
  <c r="C131" i="5"/>
  <c r="C130" i="5"/>
  <c r="C129" i="5"/>
  <c r="C128" i="5"/>
  <c r="C127" i="5"/>
  <c r="C126" i="5"/>
  <c r="C125" i="5"/>
  <c r="C124" i="5"/>
  <c r="C123" i="5"/>
  <c r="C122" i="5"/>
  <c r="C121" i="5"/>
  <c r="C120" i="5"/>
  <c r="C119" i="5"/>
  <c r="C118" i="5"/>
  <c r="C117" i="5"/>
  <c r="C116" i="5"/>
  <c r="C115" i="5"/>
  <c r="C114" i="5"/>
  <c r="C113" i="5"/>
  <c r="C112" i="5"/>
  <c r="C111" i="5"/>
  <c r="C110" i="5"/>
  <c r="C109" i="5"/>
  <c r="C108" i="5"/>
  <c r="C107" i="5"/>
  <c r="C106" i="5"/>
  <c r="C105" i="5"/>
  <c r="C104" i="5"/>
  <c r="C103" i="5"/>
  <c r="C102" i="5"/>
  <c r="C101" i="5"/>
  <c r="C100" i="5"/>
  <c r="C99" i="5"/>
  <c r="C98" i="5"/>
  <c r="C97" i="5"/>
  <c r="C96" i="5"/>
  <c r="C95" i="5"/>
  <c r="C94" i="5"/>
  <c r="C93" i="5"/>
  <c r="C92" i="5"/>
  <c r="C91" i="5"/>
  <c r="C90" i="5"/>
  <c r="C89" i="5"/>
  <c r="C88" i="5"/>
  <c r="C87" i="5"/>
  <c r="C86" i="5"/>
  <c r="C85" i="5"/>
  <c r="C84" i="5"/>
  <c r="C83" i="5"/>
  <c r="C82" i="5"/>
  <c r="C81" i="5"/>
  <c r="C80" i="5"/>
  <c r="C79" i="5"/>
  <c r="C78" i="5"/>
  <c r="C77" i="5"/>
  <c r="C76" i="5"/>
  <c r="C75" i="5"/>
  <c r="C74" i="5"/>
  <c r="C73" i="5"/>
  <c r="C72" i="5"/>
  <c r="C71" i="5"/>
  <c r="C70" i="5"/>
  <c r="C69" i="5"/>
  <c r="C68" i="5"/>
  <c r="C67" i="5"/>
  <c r="C66" i="5"/>
  <c r="C65" i="5"/>
  <c r="C64" i="5"/>
  <c r="C63" i="5"/>
  <c r="C62" i="5"/>
  <c r="C61" i="5"/>
  <c r="C60" i="5"/>
  <c r="C59" i="5"/>
  <c r="C58" i="5"/>
  <c r="C57" i="5"/>
  <c r="C56" i="5"/>
  <c r="C55" i="5"/>
  <c r="C54" i="5"/>
  <c r="C53" i="5"/>
  <c r="C52" i="5"/>
  <c r="C51" i="5"/>
  <c r="C50" i="5"/>
  <c r="C49" i="5"/>
  <c r="C48" i="5"/>
  <c r="C47" i="5"/>
  <c r="C46" i="5"/>
  <c r="C45" i="5"/>
  <c r="C44" i="5"/>
  <c r="C43" i="5"/>
  <c r="C42" i="5"/>
  <c r="C41" i="5"/>
  <c r="C40" i="5"/>
  <c r="C39" i="5"/>
  <c r="C38" i="5"/>
  <c r="C37" i="5"/>
  <c r="C36" i="5"/>
  <c r="C35" i="5"/>
  <c r="C34" i="5"/>
  <c r="C33" i="5"/>
  <c r="C32" i="5"/>
  <c r="C31" i="5"/>
  <c r="C30" i="5"/>
  <c r="C29" i="5"/>
  <c r="C28" i="5"/>
  <c r="C27" i="5"/>
  <c r="C26" i="5"/>
  <c r="C25" i="5"/>
  <c r="C24" i="5"/>
  <c r="C23" i="5"/>
  <c r="C22" i="5"/>
  <c r="C21" i="5"/>
  <c r="C20" i="5"/>
  <c r="C19" i="5"/>
  <c r="C18" i="5"/>
  <c r="C17" i="5"/>
  <c r="C16" i="5"/>
  <c r="C15" i="5"/>
  <c r="C14" i="5"/>
  <c r="C13" i="5"/>
  <c r="C12" i="5"/>
  <c r="C11" i="5"/>
  <c r="C10" i="5"/>
  <c r="C9" i="5"/>
  <c r="C8" i="5"/>
  <c r="C7" i="5"/>
  <c r="C6" i="5"/>
  <c r="C5" i="5"/>
  <c r="F1" i="5"/>
  <c r="B1" i="5"/>
  <c r="E162" i="4"/>
  <c r="B160" i="4"/>
  <c r="D160" i="4" s="1"/>
  <c r="B159" i="4"/>
  <c r="D159" i="4" s="1"/>
  <c r="B158" i="4"/>
  <c r="D158" i="4" s="1"/>
  <c r="B155" i="4"/>
  <c r="D155" i="4" s="1"/>
  <c r="M65" i="4"/>
  <c r="O65" i="4" s="1"/>
  <c r="H65" i="4"/>
  <c r="O64" i="4"/>
  <c r="M64" i="4"/>
  <c r="O62" i="4"/>
  <c r="M62" i="4"/>
  <c r="K61" i="4"/>
  <c r="M61" i="4" s="1"/>
  <c r="O61" i="4" s="1"/>
  <c r="M60" i="4"/>
  <c r="O60" i="4" s="1"/>
  <c r="K60" i="4"/>
  <c r="O59" i="4"/>
  <c r="M59" i="4"/>
  <c r="H57" i="4"/>
  <c r="M56" i="4"/>
  <c r="O56" i="4" s="1"/>
  <c r="M55" i="4"/>
  <c r="O55" i="4" s="1"/>
  <c r="H55" i="4"/>
  <c r="H54" i="4"/>
  <c r="M54" i="4" s="1"/>
  <c r="O54" i="4" s="1"/>
  <c r="M53" i="4"/>
  <c r="O53" i="4" s="1"/>
  <c r="H53" i="4"/>
  <c r="H52" i="4"/>
  <c r="M52" i="4" s="1"/>
  <c r="O52" i="4" s="1"/>
  <c r="M51" i="4"/>
  <c r="O51" i="4" s="1"/>
  <c r="K51" i="4"/>
  <c r="H50" i="4"/>
  <c r="M50" i="4" s="1"/>
  <c r="O50" i="4" s="1"/>
  <c r="M49" i="4"/>
  <c r="O49" i="4" s="1"/>
  <c r="K49" i="4"/>
  <c r="H48" i="4"/>
  <c r="M48" i="4" s="1"/>
  <c r="O48" i="4" s="1"/>
  <c r="M47" i="4"/>
  <c r="O47" i="4" s="1"/>
  <c r="H47" i="4"/>
  <c r="H46" i="4"/>
  <c r="M46" i="4" s="1"/>
  <c r="O46" i="4" s="1"/>
  <c r="H45" i="4"/>
  <c r="M45" i="4" s="1"/>
  <c r="M44" i="4"/>
  <c r="O44" i="4" s="1"/>
  <c r="K44" i="4"/>
  <c r="H43" i="4"/>
  <c r="M43" i="4" s="1"/>
  <c r="O43" i="4" s="1"/>
  <c r="M42" i="4"/>
  <c r="O42" i="4" s="1"/>
  <c r="K42" i="4"/>
  <c r="K41" i="4"/>
  <c r="M41" i="4" s="1"/>
  <c r="O41" i="4" s="1"/>
  <c r="M40" i="4"/>
  <c r="O40" i="4" s="1"/>
  <c r="K40" i="4"/>
  <c r="M39" i="4"/>
  <c r="H39" i="4"/>
  <c r="M38" i="4"/>
  <c r="H38" i="4"/>
  <c r="M37" i="4"/>
  <c r="K37" i="4"/>
  <c r="H37" i="4"/>
  <c r="M36" i="4"/>
  <c r="O36" i="4" s="1"/>
  <c r="M35" i="4"/>
  <c r="O35" i="4" s="1"/>
  <c r="H35" i="4"/>
  <c r="K34" i="4"/>
  <c r="M34" i="4" s="1"/>
  <c r="O34" i="4" s="1"/>
  <c r="M33" i="4"/>
  <c r="O33" i="4" s="1"/>
  <c r="K32" i="4"/>
  <c r="H32" i="4"/>
  <c r="M32" i="4" s="1"/>
  <c r="O32" i="4" s="1"/>
  <c r="M31" i="4"/>
  <c r="O31" i="4" s="1"/>
  <c r="H31" i="4"/>
  <c r="K30" i="4"/>
  <c r="M30" i="4" s="1"/>
  <c r="O30" i="4" s="1"/>
  <c r="M29" i="4"/>
  <c r="O29" i="4" s="1"/>
  <c r="K29" i="4"/>
  <c r="K28" i="4"/>
  <c r="M28" i="4" s="1"/>
  <c r="O28" i="4" s="1"/>
  <c r="M27" i="4"/>
  <c r="O27" i="4" s="1"/>
  <c r="M26" i="4"/>
  <c r="O26" i="4" s="1"/>
  <c r="H26" i="4"/>
  <c r="O25" i="4"/>
  <c r="M25" i="4"/>
  <c r="K24" i="4"/>
  <c r="M24" i="4" s="1"/>
  <c r="O24" i="4" s="1"/>
  <c r="M23" i="4"/>
  <c r="O23" i="4" s="1"/>
  <c r="M22" i="4"/>
  <c r="O22" i="4" s="1"/>
  <c r="K22" i="4"/>
  <c r="O21" i="4"/>
  <c r="M21" i="4"/>
  <c r="H20" i="4"/>
  <c r="M20" i="4" s="1"/>
  <c r="O20" i="4" s="1"/>
  <c r="M19" i="4"/>
  <c r="O19" i="4" s="1"/>
  <c r="M18" i="4"/>
  <c r="O18" i="4" s="1"/>
  <c r="M17" i="4"/>
  <c r="O17" i="4" s="1"/>
  <c r="M16" i="4"/>
  <c r="O16" i="4" s="1"/>
  <c r="M15" i="4"/>
  <c r="O15" i="4" s="1"/>
  <c r="H15" i="4"/>
  <c r="O14" i="4"/>
  <c r="M14" i="4"/>
  <c r="K13" i="4"/>
  <c r="M13" i="4" s="1"/>
  <c r="O13" i="4" s="1"/>
  <c r="M12" i="4"/>
  <c r="O12" i="4" s="1"/>
  <c r="M11" i="4"/>
  <c r="O11" i="4" s="1"/>
  <c r="K11" i="4"/>
  <c r="H10" i="4"/>
  <c r="M10" i="4" s="1"/>
  <c r="O10" i="4" s="1"/>
  <c r="M9" i="4"/>
  <c r="O9" i="4" s="1"/>
  <c r="K9" i="4"/>
  <c r="O8" i="4"/>
  <c r="M8" i="4"/>
  <c r="K7" i="4"/>
  <c r="M7" i="4" s="1"/>
  <c r="O7" i="4" s="1"/>
  <c r="M6" i="4"/>
  <c r="O6" i="4" s="1"/>
  <c r="K6" i="4"/>
  <c r="K5" i="4"/>
  <c r="M5" i="4" s="1"/>
  <c r="O5" i="4" s="1"/>
  <c r="M4" i="4"/>
  <c r="O4" i="4" s="1"/>
  <c r="M3" i="4"/>
  <c r="O3" i="4" s="1"/>
  <c r="H3" i="4"/>
  <c r="O2" i="4"/>
  <c r="M2" i="4"/>
  <c r="AN783" i="2"/>
  <c r="AH782" i="2"/>
  <c r="C782" i="2"/>
  <c r="B782" i="2"/>
  <c r="A782" i="2"/>
  <c r="AN781" i="2"/>
  <c r="AH781" i="2"/>
  <c r="C781" i="2"/>
  <c r="B781" i="2"/>
  <c r="A781" i="2"/>
  <c r="AN780" i="2"/>
  <c r="AH780" i="2"/>
  <c r="C780" i="2"/>
  <c r="B780" i="2"/>
  <c r="A780" i="2"/>
  <c r="AP779" i="2"/>
  <c r="AN779" i="2"/>
  <c r="AH779" i="2"/>
  <c r="C779" i="2"/>
  <c r="B779" i="2"/>
  <c r="A779" i="2"/>
  <c r="AP778" i="2"/>
  <c r="AN778" i="2"/>
  <c r="AI778" i="2"/>
  <c r="C778" i="2"/>
  <c r="B778" i="2"/>
  <c r="A778" i="2"/>
  <c r="AP777" i="2"/>
  <c r="AN777" i="2"/>
  <c r="AH777" i="2"/>
  <c r="C777" i="2"/>
  <c r="B777" i="2"/>
  <c r="A777" i="2"/>
  <c r="AP776" i="2"/>
  <c r="AN776" i="2"/>
  <c r="AH776" i="2"/>
  <c r="C776" i="2"/>
  <c r="B776" i="2"/>
  <c r="A776" i="2"/>
  <c r="AP775" i="2"/>
  <c r="AN775" i="2"/>
  <c r="AM775" i="2"/>
  <c r="AH775" i="2"/>
  <c r="C775" i="2"/>
  <c r="B775" i="2"/>
  <c r="A775" i="2"/>
  <c r="AP774" i="2"/>
  <c r="AO774" i="2"/>
  <c r="AN774" i="2"/>
  <c r="AM774" i="2"/>
  <c r="AH774" i="2"/>
  <c r="C774" i="2"/>
  <c r="B774" i="2"/>
  <c r="A774" i="2"/>
  <c r="AP773" i="2"/>
  <c r="AO773" i="2"/>
  <c r="AN773" i="2"/>
  <c r="AM773" i="2"/>
  <c r="AH773" i="2"/>
  <c r="C773" i="2"/>
  <c r="B773" i="2"/>
  <c r="A773" i="2"/>
  <c r="AP772" i="2"/>
  <c r="AO772" i="2"/>
  <c r="AN772" i="2"/>
  <c r="AM772" i="2"/>
  <c r="AH772" i="2"/>
  <c r="C772" i="2"/>
  <c r="B772" i="2"/>
  <c r="A772" i="2"/>
  <c r="AP771" i="2"/>
  <c r="AO771" i="2"/>
  <c r="AN771" i="2"/>
  <c r="AM771" i="2"/>
  <c r="AH771" i="2"/>
  <c r="C771" i="2"/>
  <c r="B771" i="2"/>
  <c r="A771" i="2"/>
  <c r="AP770" i="2"/>
  <c r="AO770" i="2"/>
  <c r="AN770" i="2"/>
  <c r="AM770" i="2"/>
  <c r="AH770" i="2"/>
  <c r="C770" i="2"/>
  <c r="B770" i="2"/>
  <c r="A770" i="2"/>
  <c r="AP769" i="2"/>
  <c r="AO769" i="2"/>
  <c r="AN769" i="2"/>
  <c r="AM769" i="2"/>
  <c r="AH769" i="2"/>
  <c r="C769" i="2"/>
  <c r="B769" i="2"/>
  <c r="A769" i="2"/>
  <c r="AP768" i="2"/>
  <c r="AO768" i="2"/>
  <c r="AN768" i="2"/>
  <c r="AM768" i="2"/>
  <c r="AH768" i="2"/>
  <c r="C768" i="2"/>
  <c r="B768" i="2"/>
  <c r="A768" i="2"/>
  <c r="AP767" i="2"/>
  <c r="AO767" i="2"/>
  <c r="AN767" i="2"/>
  <c r="AM767" i="2"/>
  <c r="AH767" i="2"/>
  <c r="C767" i="2"/>
  <c r="B767" i="2"/>
  <c r="A767" i="2"/>
  <c r="AP766" i="2"/>
  <c r="AO766" i="2"/>
  <c r="AN766" i="2"/>
  <c r="AM766" i="2"/>
  <c r="AH766" i="2"/>
  <c r="C766" i="2"/>
  <c r="B766" i="2"/>
  <c r="A766" i="2"/>
  <c r="AP765" i="2"/>
  <c r="AO765" i="2"/>
  <c r="AN765" i="2"/>
  <c r="AM765" i="2"/>
  <c r="AH765" i="2"/>
  <c r="C765" i="2"/>
  <c r="B765" i="2"/>
  <c r="A765" i="2"/>
  <c r="AP764" i="2"/>
  <c r="AO764" i="2"/>
  <c r="AN764" i="2"/>
  <c r="AM764" i="2"/>
  <c r="AH764" i="2"/>
  <c r="C764" i="2"/>
  <c r="B764" i="2"/>
  <c r="A764" i="2"/>
  <c r="AP763" i="2"/>
  <c r="AO763" i="2"/>
  <c r="AN763" i="2"/>
  <c r="AM763" i="2"/>
  <c r="AH763" i="2"/>
  <c r="C763" i="2"/>
  <c r="B763" i="2"/>
  <c r="A763" i="2"/>
  <c r="AP762" i="2"/>
  <c r="AO762" i="2"/>
  <c r="AN762" i="2"/>
  <c r="AM762" i="2"/>
  <c r="AH762" i="2"/>
  <c r="C762" i="2"/>
  <c r="B762" i="2"/>
  <c r="A762" i="2"/>
  <c r="AP761" i="2"/>
  <c r="AO761" i="2"/>
  <c r="AN761" i="2"/>
  <c r="AM761" i="2"/>
  <c r="AH761" i="2"/>
  <c r="C761" i="2"/>
  <c r="B761" i="2"/>
  <c r="A761" i="2"/>
  <c r="AP760" i="2"/>
  <c r="AO760" i="2"/>
  <c r="AN760" i="2"/>
  <c r="AM760" i="2"/>
  <c r="AH760" i="2"/>
  <c r="C760" i="2"/>
  <c r="B760" i="2"/>
  <c r="A760" i="2"/>
  <c r="AP759" i="2"/>
  <c r="AO759" i="2"/>
  <c r="AN759" i="2"/>
  <c r="AM759" i="2"/>
  <c r="AH759" i="2"/>
  <c r="C759" i="2"/>
  <c r="B759" i="2"/>
  <c r="A759" i="2"/>
  <c r="AP758" i="2"/>
  <c r="AO758" i="2"/>
  <c r="AN758" i="2"/>
  <c r="AM758" i="2"/>
  <c r="AH758" i="2"/>
  <c r="C758" i="2"/>
  <c r="B758" i="2"/>
  <c r="A758" i="2"/>
  <c r="AP757" i="2"/>
  <c r="AO757" i="2"/>
  <c r="AN757" i="2"/>
  <c r="AM757" i="2"/>
  <c r="AH757" i="2"/>
  <c r="C757" i="2"/>
  <c r="B757" i="2"/>
  <c r="A757" i="2"/>
  <c r="AP756" i="2"/>
  <c r="AO756" i="2"/>
  <c r="AN756" i="2"/>
  <c r="AM756" i="2"/>
  <c r="AH756" i="2"/>
  <c r="C756" i="2"/>
  <c r="B756" i="2"/>
  <c r="A756" i="2"/>
  <c r="AP755" i="2"/>
  <c r="AO755" i="2"/>
  <c r="AN755" i="2"/>
  <c r="AM755" i="2"/>
  <c r="AH755" i="2"/>
  <c r="C755" i="2"/>
  <c r="B755" i="2"/>
  <c r="A755" i="2"/>
  <c r="AP754" i="2"/>
  <c r="AO754" i="2"/>
  <c r="AN754" i="2"/>
  <c r="AM754" i="2"/>
  <c r="AH754" i="2"/>
  <c r="C754" i="2"/>
  <c r="B754" i="2"/>
  <c r="A754" i="2"/>
  <c r="AP753" i="2"/>
  <c r="AO753" i="2"/>
  <c r="AN753" i="2"/>
  <c r="AM753" i="2"/>
  <c r="AH753" i="2"/>
  <c r="C753" i="2"/>
  <c r="B753" i="2"/>
  <c r="A753" i="2"/>
  <c r="AP752" i="2"/>
  <c r="AO752" i="2"/>
  <c r="AN752" i="2"/>
  <c r="AM752" i="2"/>
  <c r="AH752" i="2"/>
  <c r="C752" i="2"/>
  <c r="B752" i="2"/>
  <c r="A752" i="2"/>
  <c r="AP751" i="2"/>
  <c r="AO751" i="2"/>
  <c r="AN751" i="2"/>
  <c r="AM751" i="2"/>
  <c r="AH751" i="2"/>
  <c r="C751" i="2"/>
  <c r="B751" i="2"/>
  <c r="A751" i="2"/>
  <c r="AP750" i="2"/>
  <c r="AO750" i="2"/>
  <c r="AN750" i="2"/>
  <c r="AM750" i="2"/>
  <c r="AH750" i="2"/>
  <c r="C750" i="2"/>
  <c r="B750" i="2"/>
  <c r="A750" i="2"/>
  <c r="AP749" i="2"/>
  <c r="AO749" i="2"/>
  <c r="AN749" i="2"/>
  <c r="AM749" i="2"/>
  <c r="AH749" i="2"/>
  <c r="C749" i="2"/>
  <c r="B749" i="2"/>
  <c r="A749" i="2"/>
  <c r="AP748" i="2"/>
  <c r="AO748" i="2"/>
  <c r="AN748" i="2"/>
  <c r="AM748" i="2"/>
  <c r="AH748" i="2"/>
  <c r="C748" i="2"/>
  <c r="B748" i="2"/>
  <c r="A748" i="2"/>
  <c r="AP747" i="2"/>
  <c r="AO747" i="2"/>
  <c r="AN747" i="2"/>
  <c r="AM747" i="2"/>
  <c r="AH747" i="2"/>
  <c r="C747" i="2"/>
  <c r="B747" i="2"/>
  <c r="A747" i="2"/>
  <c r="AP746" i="2"/>
  <c r="AO746" i="2"/>
  <c r="AN746" i="2"/>
  <c r="AM746" i="2"/>
  <c r="AH746" i="2"/>
  <c r="C746" i="2"/>
  <c r="B746" i="2"/>
  <c r="A746" i="2"/>
  <c r="AP745" i="2"/>
  <c r="AO745" i="2"/>
  <c r="AN745" i="2"/>
  <c r="AM745" i="2"/>
  <c r="AH745" i="2"/>
  <c r="C745" i="2"/>
  <c r="B745" i="2"/>
  <c r="A745" i="2"/>
  <c r="AP744" i="2"/>
  <c r="AO744" i="2"/>
  <c r="AN744" i="2"/>
  <c r="AM744" i="2"/>
  <c r="AH744" i="2"/>
  <c r="C744" i="2"/>
  <c r="B744" i="2"/>
  <c r="A744" i="2"/>
  <c r="AP743" i="2"/>
  <c r="AO743" i="2"/>
  <c r="AN743" i="2"/>
  <c r="AM743" i="2"/>
  <c r="AH743" i="2"/>
  <c r="C743" i="2"/>
  <c r="B743" i="2"/>
  <c r="A743" i="2"/>
  <c r="AP742" i="2"/>
  <c r="AO742" i="2"/>
  <c r="AN742" i="2"/>
  <c r="AM742" i="2"/>
  <c r="AH742" i="2"/>
  <c r="C742" i="2"/>
  <c r="B742" i="2"/>
  <c r="A742" i="2"/>
  <c r="AP741" i="2"/>
  <c r="AO741" i="2"/>
  <c r="AN741" i="2"/>
  <c r="AM741" i="2"/>
  <c r="AH741" i="2"/>
  <c r="C741" i="2"/>
  <c r="B741" i="2"/>
  <c r="A741" i="2"/>
  <c r="AP740" i="2"/>
  <c r="AO740" i="2"/>
  <c r="AN740" i="2"/>
  <c r="AM740" i="2"/>
  <c r="AH740" i="2"/>
  <c r="C740" i="2"/>
  <c r="B740" i="2"/>
  <c r="A740" i="2"/>
  <c r="AP739" i="2"/>
  <c r="AO739" i="2"/>
  <c r="AN739" i="2"/>
  <c r="AM739" i="2"/>
  <c r="AH739" i="2"/>
  <c r="C739" i="2"/>
  <c r="B739" i="2"/>
  <c r="A739" i="2"/>
  <c r="AP738" i="2"/>
  <c r="AO738" i="2"/>
  <c r="AN738" i="2"/>
  <c r="AM738" i="2"/>
  <c r="AI738" i="2"/>
  <c r="C738" i="2"/>
  <c r="B738" i="2"/>
  <c r="A738" i="2"/>
  <c r="AP737" i="2"/>
  <c r="AO737" i="2"/>
  <c r="AN737" i="2"/>
  <c r="AM737" i="2"/>
  <c r="AI737" i="2"/>
  <c r="C737" i="2"/>
  <c r="B737" i="2"/>
  <c r="A737" i="2"/>
  <c r="AP736" i="2"/>
  <c r="AO736" i="2"/>
  <c r="AN736" i="2"/>
  <c r="AM736" i="2"/>
  <c r="C736" i="2"/>
  <c r="B736" i="2"/>
  <c r="A736" i="2"/>
  <c r="AP735" i="2"/>
  <c r="AO735" i="2"/>
  <c r="AN735" i="2"/>
  <c r="AM735" i="2"/>
  <c r="C735" i="2"/>
  <c r="B735" i="2"/>
  <c r="A735" i="2"/>
  <c r="AP734" i="2"/>
  <c r="AO734" i="2"/>
  <c r="AN734" i="2"/>
  <c r="AM734" i="2"/>
  <c r="AH734" i="2"/>
  <c r="C734" i="2"/>
  <c r="B734" i="2"/>
  <c r="A734" i="2"/>
  <c r="AP733" i="2"/>
  <c r="AO733" i="2"/>
  <c r="AN733" i="2"/>
  <c r="AM733" i="2"/>
  <c r="AH733" i="2"/>
  <c r="C733" i="2"/>
  <c r="B733" i="2"/>
  <c r="A733" i="2"/>
  <c r="AP732" i="2"/>
  <c r="AO732" i="2"/>
  <c r="AN732" i="2"/>
  <c r="AM732" i="2"/>
  <c r="C732" i="2"/>
  <c r="B732" i="2"/>
  <c r="A732" i="2"/>
  <c r="AP731" i="2"/>
  <c r="AO731" i="2"/>
  <c r="AN731" i="2"/>
  <c r="AM731" i="2"/>
  <c r="AH731" i="2"/>
  <c r="C731" i="2"/>
  <c r="B731" i="2"/>
  <c r="A731" i="2"/>
  <c r="AP730" i="2"/>
  <c r="AO730" i="2"/>
  <c r="AN730" i="2"/>
  <c r="AM730" i="2"/>
  <c r="AH730" i="2"/>
  <c r="C730" i="2"/>
  <c r="B730" i="2"/>
  <c r="A730" i="2"/>
  <c r="AP729" i="2"/>
  <c r="AO729" i="2"/>
  <c r="AN729" i="2"/>
  <c r="AM729" i="2"/>
  <c r="AH729" i="2"/>
  <c r="C729" i="2"/>
  <c r="B729" i="2"/>
  <c r="A729" i="2"/>
  <c r="AP728" i="2"/>
  <c r="AO728" i="2"/>
  <c r="AN728" i="2"/>
  <c r="AM728" i="2"/>
  <c r="AH728" i="2"/>
  <c r="M728" i="2"/>
  <c r="C728" i="2"/>
  <c r="B728" i="2"/>
  <c r="A728" i="2"/>
  <c r="AP727" i="2"/>
  <c r="AO727" i="2"/>
  <c r="AN727" i="2"/>
  <c r="AM727" i="2"/>
  <c r="AH727" i="2"/>
  <c r="H727" i="2"/>
  <c r="C727" i="2"/>
  <c r="B727" i="2"/>
  <c r="A727" i="2"/>
  <c r="AP726" i="2"/>
  <c r="AO726" i="2"/>
  <c r="AN726" i="2"/>
  <c r="AM726" i="2"/>
  <c r="AH726" i="2"/>
  <c r="C726" i="2"/>
  <c r="B726" i="2"/>
  <c r="A726" i="2"/>
  <c r="AP725" i="2"/>
  <c r="AO725" i="2"/>
  <c r="AN725" i="2"/>
  <c r="AM725" i="2"/>
  <c r="AH725" i="2"/>
  <c r="C725" i="2"/>
  <c r="B725" i="2"/>
  <c r="A725" i="2"/>
  <c r="AP724" i="2"/>
  <c r="AO724" i="2"/>
  <c r="AN724" i="2"/>
  <c r="AM724" i="2"/>
  <c r="AH724" i="2"/>
  <c r="C724" i="2"/>
  <c r="B724" i="2"/>
  <c r="A724" i="2"/>
  <c r="AP723" i="2"/>
  <c r="AO723" i="2"/>
  <c r="AN723" i="2"/>
  <c r="AM723" i="2"/>
  <c r="AH723" i="2"/>
  <c r="C723" i="2"/>
  <c r="B723" i="2"/>
  <c r="A723" i="2"/>
  <c r="AP722" i="2"/>
  <c r="AO722" i="2"/>
  <c r="AN722" i="2"/>
  <c r="AM722" i="2"/>
  <c r="AH722" i="2"/>
  <c r="C722" i="2"/>
  <c r="B722" i="2"/>
  <c r="A722" i="2"/>
  <c r="AP721" i="2"/>
  <c r="AO721" i="2"/>
  <c r="AN721" i="2"/>
  <c r="AM721" i="2"/>
  <c r="C721" i="2"/>
  <c r="B721" i="2"/>
  <c r="A721" i="2"/>
  <c r="AP720" i="2"/>
  <c r="AO720" i="2"/>
  <c r="AN720" i="2"/>
  <c r="AM720" i="2"/>
  <c r="AH720" i="2"/>
  <c r="C720" i="2"/>
  <c r="B720" i="2"/>
  <c r="A720" i="2"/>
  <c r="AP719" i="2"/>
  <c r="AO719" i="2"/>
  <c r="AN719" i="2"/>
  <c r="AM719" i="2"/>
  <c r="AH719" i="2"/>
  <c r="C719" i="2"/>
  <c r="B719" i="2"/>
  <c r="A719" i="2"/>
  <c r="AP718" i="2"/>
  <c r="AO718" i="2"/>
  <c r="AN718" i="2"/>
  <c r="AM718" i="2"/>
  <c r="AH718" i="2"/>
  <c r="C718" i="2"/>
  <c r="B718" i="2"/>
  <c r="A718" i="2"/>
  <c r="AP717" i="2"/>
  <c r="AO717" i="2"/>
  <c r="AN717" i="2"/>
  <c r="AM717" i="2"/>
  <c r="AH717" i="2"/>
  <c r="C717" i="2"/>
  <c r="B717" i="2"/>
  <c r="A717" i="2"/>
  <c r="AP716" i="2"/>
  <c r="AO716" i="2"/>
  <c r="AN716" i="2"/>
  <c r="AM716" i="2"/>
  <c r="AH716" i="2"/>
  <c r="C716" i="2"/>
  <c r="B716" i="2"/>
  <c r="A716" i="2"/>
  <c r="AP715" i="2"/>
  <c r="AO715" i="2"/>
  <c r="AN715" i="2"/>
  <c r="AM715" i="2"/>
  <c r="AH715" i="2"/>
  <c r="C715" i="2"/>
  <c r="B715" i="2"/>
  <c r="A715" i="2"/>
  <c r="AP714" i="2"/>
  <c r="AO714" i="2"/>
  <c r="AN714" i="2"/>
  <c r="AM714" i="2"/>
  <c r="AH714" i="2"/>
  <c r="C714" i="2"/>
  <c r="B714" i="2"/>
  <c r="A714" i="2"/>
  <c r="AP713" i="2"/>
  <c r="AO713" i="2"/>
  <c r="AN713" i="2"/>
  <c r="AM713" i="2"/>
  <c r="AH713" i="2"/>
  <c r="C713" i="2"/>
  <c r="B713" i="2"/>
  <c r="A713" i="2"/>
  <c r="AP712" i="2"/>
  <c r="AO712" i="2"/>
  <c r="AN712" i="2"/>
  <c r="AM712" i="2"/>
  <c r="AH712" i="2"/>
  <c r="C712" i="2"/>
  <c r="B712" i="2"/>
  <c r="A712" i="2"/>
  <c r="AP711" i="2"/>
  <c r="AO711" i="2"/>
  <c r="AN711" i="2"/>
  <c r="AM711" i="2"/>
  <c r="AH711" i="2"/>
  <c r="C711" i="2"/>
  <c r="B711" i="2"/>
  <c r="A711" i="2"/>
  <c r="AP710" i="2"/>
  <c r="AO710" i="2"/>
  <c r="AN710" i="2"/>
  <c r="AM710" i="2"/>
  <c r="AH710" i="2"/>
  <c r="C710" i="2"/>
  <c r="B710" i="2"/>
  <c r="A710" i="2"/>
  <c r="AP709" i="2"/>
  <c r="AO709" i="2"/>
  <c r="AN709" i="2"/>
  <c r="AM709" i="2"/>
  <c r="C709" i="2"/>
  <c r="B709" i="2"/>
  <c r="A709" i="2"/>
  <c r="AP708" i="2"/>
  <c r="AO708" i="2"/>
  <c r="AN708" i="2"/>
  <c r="AM708" i="2"/>
  <c r="AH708" i="2"/>
  <c r="C708" i="2"/>
  <c r="B708" i="2"/>
  <c r="A708" i="2"/>
  <c r="AP707" i="2"/>
  <c r="AO707" i="2"/>
  <c r="AN707" i="2"/>
  <c r="AM707" i="2"/>
  <c r="AH707" i="2"/>
  <c r="C707" i="2"/>
  <c r="B707" i="2"/>
  <c r="A707" i="2"/>
  <c r="AP706" i="2"/>
  <c r="AO706" i="2"/>
  <c r="AN706" i="2"/>
  <c r="AM706" i="2"/>
  <c r="C706" i="2"/>
  <c r="B706" i="2"/>
  <c r="A706" i="2"/>
  <c r="AP705" i="2"/>
  <c r="AO705" i="2"/>
  <c r="AN705" i="2"/>
  <c r="AM705" i="2"/>
  <c r="AH705" i="2"/>
  <c r="C705" i="2"/>
  <c r="B705" i="2"/>
  <c r="A705" i="2"/>
  <c r="AP704" i="2"/>
  <c r="AO704" i="2"/>
  <c r="AN704" i="2"/>
  <c r="AM704" i="2"/>
  <c r="AH704" i="2"/>
  <c r="C704" i="2"/>
  <c r="B704" i="2"/>
  <c r="A704" i="2"/>
  <c r="AP703" i="2"/>
  <c r="AO703" i="2"/>
  <c r="AN703" i="2"/>
  <c r="AM703" i="2"/>
  <c r="AH703" i="2"/>
  <c r="C703" i="2"/>
  <c r="B703" i="2"/>
  <c r="A703" i="2"/>
  <c r="AP702" i="2"/>
  <c r="AO702" i="2"/>
  <c r="AN702" i="2"/>
  <c r="AM702" i="2"/>
  <c r="AH702" i="2"/>
  <c r="C702" i="2"/>
  <c r="B702" i="2"/>
  <c r="A702" i="2"/>
  <c r="AP701" i="2"/>
  <c r="AO701" i="2"/>
  <c r="AN701" i="2"/>
  <c r="AM701" i="2"/>
  <c r="AI701" i="2"/>
  <c r="C701" i="2"/>
  <c r="B701" i="2"/>
  <c r="A701" i="2"/>
  <c r="AP700" i="2"/>
  <c r="AO700" i="2"/>
  <c r="AN700" i="2"/>
  <c r="AM700" i="2"/>
  <c r="AH700" i="2"/>
  <c r="C700" i="2"/>
  <c r="B700" i="2"/>
  <c r="A700" i="2"/>
  <c r="AP699" i="2"/>
  <c r="AO699" i="2"/>
  <c r="AN699" i="2"/>
  <c r="AM699" i="2"/>
  <c r="AH699" i="2"/>
  <c r="C699" i="2"/>
  <c r="B699" i="2"/>
  <c r="A699" i="2"/>
  <c r="AP698" i="2"/>
  <c r="AO698" i="2"/>
  <c r="AN698" i="2"/>
  <c r="AM698" i="2"/>
  <c r="AH698" i="2"/>
  <c r="C698" i="2"/>
  <c r="B698" i="2"/>
  <c r="A698" i="2"/>
  <c r="AP697" i="2"/>
  <c r="AO697" i="2"/>
  <c r="AN697" i="2"/>
  <c r="AM697" i="2"/>
  <c r="AH697" i="2"/>
  <c r="C697" i="2"/>
  <c r="B697" i="2"/>
  <c r="A697" i="2"/>
  <c r="AP696" i="2"/>
  <c r="AO696" i="2"/>
  <c r="AN696" i="2"/>
  <c r="AM696" i="2"/>
  <c r="AH696" i="2"/>
  <c r="C696" i="2"/>
  <c r="B696" i="2"/>
  <c r="A696" i="2"/>
  <c r="AP695" i="2"/>
  <c r="AO695" i="2"/>
  <c r="AN695" i="2"/>
  <c r="AM695" i="2"/>
  <c r="AH695" i="2"/>
  <c r="C695" i="2"/>
  <c r="B695" i="2"/>
  <c r="A695" i="2"/>
  <c r="AP694" i="2"/>
  <c r="AO694" i="2"/>
  <c r="AN694" i="2"/>
  <c r="AM694" i="2"/>
  <c r="AH694" i="2"/>
  <c r="C694" i="2"/>
  <c r="B694" i="2"/>
  <c r="A694" i="2"/>
  <c r="AP693" i="2"/>
  <c r="AO693" i="2"/>
  <c r="AN693" i="2"/>
  <c r="AM693" i="2"/>
  <c r="AH693" i="2"/>
  <c r="C693" i="2"/>
  <c r="B693" i="2"/>
  <c r="A693" i="2"/>
  <c r="AP692" i="2"/>
  <c r="AO692" i="2"/>
  <c r="AN692" i="2"/>
  <c r="AM692" i="2"/>
  <c r="AH692" i="2"/>
  <c r="C692" i="2"/>
  <c r="B692" i="2"/>
  <c r="A692" i="2"/>
  <c r="AP691" i="2"/>
  <c r="AO691" i="2"/>
  <c r="AN691" i="2"/>
  <c r="AM691" i="2"/>
  <c r="AH691" i="2"/>
  <c r="C691" i="2"/>
  <c r="B691" i="2"/>
  <c r="A691" i="2"/>
  <c r="AP690" i="2"/>
  <c r="AO690" i="2"/>
  <c r="AN690" i="2"/>
  <c r="AM690" i="2"/>
  <c r="AH690" i="2"/>
  <c r="C690" i="2"/>
  <c r="B690" i="2"/>
  <c r="A690" i="2"/>
  <c r="AP689" i="2"/>
  <c r="AO689" i="2"/>
  <c r="AN689" i="2"/>
  <c r="AM689" i="2"/>
  <c r="AH689" i="2"/>
  <c r="C689" i="2"/>
  <c r="B689" i="2"/>
  <c r="A689" i="2"/>
  <c r="AP688" i="2"/>
  <c r="AO688" i="2"/>
  <c r="AN688" i="2"/>
  <c r="AM688" i="2"/>
  <c r="AH688" i="2"/>
  <c r="C688" i="2"/>
  <c r="B688" i="2"/>
  <c r="A688" i="2"/>
  <c r="AP687" i="2"/>
  <c r="AO687" i="2"/>
  <c r="AN687" i="2"/>
  <c r="AM687" i="2"/>
  <c r="AH687" i="2"/>
  <c r="C687" i="2"/>
  <c r="B687" i="2"/>
  <c r="A687" i="2"/>
  <c r="AP686" i="2"/>
  <c r="AO686" i="2"/>
  <c r="AN686" i="2"/>
  <c r="AM686" i="2"/>
  <c r="AH686" i="2"/>
  <c r="C686" i="2"/>
  <c r="B686" i="2"/>
  <c r="A686" i="2"/>
  <c r="AP685" i="2"/>
  <c r="AO685" i="2"/>
  <c r="AN685" i="2"/>
  <c r="AM685" i="2"/>
  <c r="AH685" i="2"/>
  <c r="C685" i="2"/>
  <c r="B685" i="2"/>
  <c r="A685" i="2"/>
  <c r="AP684" i="2"/>
  <c r="AO684" i="2"/>
  <c r="AN684" i="2"/>
  <c r="AM684" i="2"/>
  <c r="C684" i="2"/>
  <c r="B684" i="2"/>
  <c r="A684" i="2"/>
  <c r="AP683" i="2"/>
  <c r="AO683" i="2"/>
  <c r="AN683" i="2"/>
  <c r="AM683" i="2"/>
  <c r="AH683" i="2"/>
  <c r="C683" i="2"/>
  <c r="B683" i="2"/>
  <c r="A683" i="2"/>
  <c r="AP682" i="2"/>
  <c r="AO682" i="2"/>
  <c r="AN682" i="2"/>
  <c r="AM682" i="2"/>
  <c r="C682" i="2"/>
  <c r="B682" i="2"/>
  <c r="A682" i="2"/>
  <c r="AP681" i="2"/>
  <c r="AO681" i="2"/>
  <c r="AN681" i="2"/>
  <c r="AM681" i="2"/>
  <c r="C681" i="2"/>
  <c r="B681" i="2"/>
  <c r="A681" i="2"/>
  <c r="AP680" i="2"/>
  <c r="AO680" i="2"/>
  <c r="AN680" i="2"/>
  <c r="AM680" i="2"/>
  <c r="C680" i="2"/>
  <c r="B680" i="2"/>
  <c r="A680" i="2"/>
  <c r="AP679" i="2"/>
  <c r="AO679" i="2"/>
  <c r="AN679" i="2"/>
  <c r="AM679" i="2"/>
  <c r="C679" i="2"/>
  <c r="B679" i="2"/>
  <c r="A679" i="2"/>
  <c r="AP678" i="2"/>
  <c r="AO678" i="2"/>
  <c r="AN678" i="2"/>
  <c r="AM678" i="2"/>
  <c r="AH678" i="2"/>
  <c r="C678" i="2"/>
  <c r="B678" i="2"/>
  <c r="A678" i="2"/>
  <c r="AP677" i="2"/>
  <c r="AO677" i="2"/>
  <c r="AN677" i="2"/>
  <c r="AM677" i="2"/>
  <c r="C677" i="2"/>
  <c r="B677" i="2"/>
  <c r="A677" i="2"/>
  <c r="AP676" i="2"/>
  <c r="AO676" i="2"/>
  <c r="AN676" i="2"/>
  <c r="AM676" i="2"/>
  <c r="C676" i="2"/>
  <c r="B676" i="2"/>
  <c r="A676" i="2"/>
  <c r="AP675" i="2"/>
  <c r="AO675" i="2"/>
  <c r="AN675" i="2"/>
  <c r="AM675" i="2"/>
  <c r="C675" i="2"/>
  <c r="B675" i="2"/>
  <c r="A675" i="2"/>
  <c r="AP674" i="2"/>
  <c r="AO674" i="2"/>
  <c r="AN674" i="2"/>
  <c r="AM674" i="2"/>
  <c r="C674" i="2"/>
  <c r="B674" i="2"/>
  <c r="A674" i="2"/>
  <c r="AP673" i="2"/>
  <c r="AO673" i="2"/>
  <c r="AN673" i="2"/>
  <c r="AM673" i="2"/>
  <c r="C673" i="2"/>
  <c r="B673" i="2"/>
  <c r="A673" i="2"/>
  <c r="AP672" i="2"/>
  <c r="AO672" i="2"/>
  <c r="AN672" i="2"/>
  <c r="AM672" i="2"/>
  <c r="C672" i="2"/>
  <c r="B672" i="2"/>
  <c r="A672" i="2"/>
  <c r="AP671" i="2"/>
  <c r="AO671" i="2"/>
  <c r="AN671" i="2"/>
  <c r="AM671" i="2"/>
  <c r="AH671" i="2"/>
  <c r="C671" i="2"/>
  <c r="B671" i="2"/>
  <c r="A671" i="2"/>
  <c r="AP670" i="2"/>
  <c r="AO670" i="2"/>
  <c r="AN670" i="2"/>
  <c r="AM670" i="2"/>
  <c r="AH670" i="2"/>
  <c r="C670" i="2"/>
  <c r="B670" i="2"/>
  <c r="A670" i="2"/>
  <c r="AP669" i="2"/>
  <c r="AO669" i="2"/>
  <c r="AN669" i="2"/>
  <c r="AM669" i="2"/>
  <c r="C669" i="2"/>
  <c r="B669" i="2"/>
  <c r="A669" i="2"/>
  <c r="AP668" i="2"/>
  <c r="AO668" i="2"/>
  <c r="AN668" i="2"/>
  <c r="AM668" i="2"/>
  <c r="C668" i="2"/>
  <c r="B668" i="2"/>
  <c r="A668" i="2"/>
  <c r="AP667" i="2"/>
  <c r="AO667" i="2"/>
  <c r="AN667" i="2"/>
  <c r="AM667" i="2"/>
  <c r="C667" i="2"/>
  <c r="B667" i="2"/>
  <c r="A667" i="2"/>
  <c r="AP666" i="2"/>
  <c r="AO666" i="2"/>
  <c r="AN666" i="2"/>
  <c r="AM666" i="2"/>
  <c r="C666" i="2"/>
  <c r="B666" i="2"/>
  <c r="A666" i="2"/>
  <c r="AP665" i="2"/>
  <c r="AO665" i="2"/>
  <c r="AN665" i="2"/>
  <c r="AM665" i="2"/>
  <c r="C665" i="2"/>
  <c r="B665" i="2"/>
  <c r="A665" i="2"/>
  <c r="AP664" i="2"/>
  <c r="AO664" i="2"/>
  <c r="AN664" i="2"/>
  <c r="AM664" i="2"/>
  <c r="AH664" i="2"/>
  <c r="C664" i="2"/>
  <c r="B664" i="2"/>
  <c r="A664" i="2"/>
  <c r="AP663" i="2"/>
  <c r="AO663" i="2"/>
  <c r="AN663" i="2"/>
  <c r="AM663" i="2"/>
  <c r="AH663" i="2"/>
  <c r="C663" i="2"/>
  <c r="B663" i="2"/>
  <c r="A663" i="2"/>
  <c r="AP662" i="2"/>
  <c r="AO662" i="2"/>
  <c r="AN662" i="2"/>
  <c r="AM662" i="2"/>
  <c r="AH662" i="2"/>
  <c r="C662" i="2"/>
  <c r="B662" i="2"/>
  <c r="A662" i="2"/>
  <c r="AP661" i="2"/>
  <c r="AO661" i="2"/>
  <c r="AN661" i="2"/>
  <c r="AM661" i="2"/>
  <c r="AH661" i="2"/>
  <c r="C661" i="2"/>
  <c r="B661" i="2"/>
  <c r="A661" i="2"/>
  <c r="AP660" i="2"/>
  <c r="AO660" i="2"/>
  <c r="AN660" i="2"/>
  <c r="AM660" i="2"/>
  <c r="C660" i="2"/>
  <c r="B660" i="2"/>
  <c r="A660" i="2"/>
  <c r="AP659" i="2"/>
  <c r="AO659" i="2"/>
  <c r="AN659" i="2"/>
  <c r="AM659" i="2"/>
  <c r="C659" i="2"/>
  <c r="B659" i="2"/>
  <c r="A659" i="2"/>
  <c r="AP658" i="2"/>
  <c r="AO658" i="2"/>
  <c r="AN658" i="2"/>
  <c r="AM658" i="2"/>
  <c r="AH658" i="2"/>
  <c r="C658" i="2"/>
  <c r="B658" i="2"/>
  <c r="A658" i="2"/>
  <c r="AP657" i="2"/>
  <c r="AO657" i="2"/>
  <c r="AN657" i="2"/>
  <c r="AM657" i="2"/>
  <c r="AH657" i="2"/>
  <c r="C657" i="2"/>
  <c r="B657" i="2"/>
  <c r="A657" i="2"/>
  <c r="AP656" i="2"/>
  <c r="AO656" i="2"/>
  <c r="AN656" i="2"/>
  <c r="AM656" i="2"/>
  <c r="AH656" i="2"/>
  <c r="C656" i="2"/>
  <c r="B656" i="2"/>
  <c r="A656" i="2"/>
  <c r="AP655" i="2"/>
  <c r="AO655" i="2"/>
  <c r="AN655" i="2"/>
  <c r="AM655" i="2"/>
  <c r="AH655" i="2"/>
  <c r="C655" i="2"/>
  <c r="B655" i="2"/>
  <c r="A655" i="2"/>
  <c r="AP654" i="2"/>
  <c r="AO654" i="2"/>
  <c r="AN654" i="2"/>
  <c r="AM654" i="2"/>
  <c r="AH654" i="2"/>
  <c r="C654" i="2"/>
  <c r="B654" i="2"/>
  <c r="A654" i="2"/>
  <c r="AP653" i="2"/>
  <c r="AO653" i="2"/>
  <c r="AN653" i="2"/>
  <c r="AM653" i="2"/>
  <c r="C653" i="2"/>
  <c r="B653" i="2"/>
  <c r="A653" i="2"/>
  <c r="AP652" i="2"/>
  <c r="AO652" i="2"/>
  <c r="AN652" i="2"/>
  <c r="AM652" i="2"/>
  <c r="AH652" i="2"/>
  <c r="C652" i="2"/>
  <c r="B652" i="2"/>
  <c r="A652" i="2"/>
  <c r="AP651" i="2"/>
  <c r="AO651" i="2"/>
  <c r="AN651" i="2"/>
  <c r="AM651" i="2"/>
  <c r="AH651" i="2"/>
  <c r="C651" i="2"/>
  <c r="B651" i="2"/>
  <c r="A651" i="2"/>
  <c r="AP650" i="2"/>
  <c r="AO650" i="2"/>
  <c r="AN650" i="2"/>
  <c r="AM650" i="2"/>
  <c r="AH650" i="2"/>
  <c r="C650" i="2"/>
  <c r="B650" i="2"/>
  <c r="A650" i="2"/>
  <c r="AP649" i="2"/>
  <c r="AO649" i="2"/>
  <c r="AN649" i="2"/>
  <c r="AM649" i="2"/>
  <c r="AH649" i="2"/>
  <c r="C649" i="2"/>
  <c r="B649" i="2"/>
  <c r="A649" i="2"/>
  <c r="AP648" i="2"/>
  <c r="AO648" i="2"/>
  <c r="AN648" i="2"/>
  <c r="AM648" i="2"/>
  <c r="AH648" i="2"/>
  <c r="C648" i="2"/>
  <c r="B648" i="2"/>
  <c r="A648" i="2"/>
  <c r="AP647" i="2"/>
  <c r="AO647" i="2"/>
  <c r="AN647" i="2"/>
  <c r="AM647" i="2"/>
  <c r="C647" i="2"/>
  <c r="B647" i="2"/>
  <c r="A647" i="2"/>
  <c r="AP646" i="2"/>
  <c r="AO646" i="2"/>
  <c r="AN646" i="2"/>
  <c r="AM646" i="2"/>
  <c r="AH646" i="2"/>
  <c r="C646" i="2"/>
  <c r="B646" i="2"/>
  <c r="A646" i="2"/>
  <c r="AP645" i="2"/>
  <c r="AO645" i="2"/>
  <c r="AN645" i="2"/>
  <c r="AM645" i="2"/>
  <c r="C645" i="2"/>
  <c r="B645" i="2"/>
  <c r="A645" i="2"/>
  <c r="AP644" i="2"/>
  <c r="AO644" i="2"/>
  <c r="AN644" i="2"/>
  <c r="AM644" i="2"/>
  <c r="AH644" i="2"/>
  <c r="C644" i="2"/>
  <c r="B644" i="2"/>
  <c r="A644" i="2"/>
  <c r="AP643" i="2"/>
  <c r="AO643" i="2"/>
  <c r="AN643" i="2"/>
  <c r="AM643" i="2"/>
  <c r="AH643" i="2"/>
  <c r="C643" i="2"/>
  <c r="B643" i="2"/>
  <c r="A643" i="2"/>
  <c r="AP642" i="2"/>
  <c r="AO642" i="2"/>
  <c r="AN642" i="2"/>
  <c r="AM642" i="2"/>
  <c r="AH642" i="2"/>
  <c r="C642" i="2"/>
  <c r="B642" i="2"/>
  <c r="A642" i="2"/>
  <c r="AP641" i="2"/>
  <c r="AO641" i="2"/>
  <c r="AN641" i="2"/>
  <c r="AM641" i="2"/>
  <c r="C641" i="2"/>
  <c r="B641" i="2"/>
  <c r="A641" i="2"/>
  <c r="AP640" i="2"/>
  <c r="AO640" i="2"/>
  <c r="AN640" i="2"/>
  <c r="AM640" i="2"/>
  <c r="C640" i="2"/>
  <c r="B640" i="2"/>
  <c r="A640" i="2"/>
  <c r="AP639" i="2"/>
  <c r="AO639" i="2"/>
  <c r="AN639" i="2"/>
  <c r="AM639" i="2"/>
  <c r="AH639" i="2"/>
  <c r="C639" i="2"/>
  <c r="B639" i="2"/>
  <c r="A639" i="2"/>
  <c r="AP638" i="2"/>
  <c r="AO638" i="2"/>
  <c r="AN638" i="2"/>
  <c r="AM638" i="2"/>
  <c r="AH638" i="2"/>
  <c r="C638" i="2"/>
  <c r="B638" i="2"/>
  <c r="A638" i="2"/>
  <c r="AP637" i="2"/>
  <c r="AO637" i="2"/>
  <c r="AN637" i="2"/>
  <c r="AM637" i="2"/>
  <c r="AH637" i="2"/>
  <c r="C637" i="2"/>
  <c r="B637" i="2"/>
  <c r="A637" i="2"/>
  <c r="AP636" i="2"/>
  <c r="AO636" i="2"/>
  <c r="AN636" i="2"/>
  <c r="AM636" i="2"/>
  <c r="AH636" i="2"/>
  <c r="C636" i="2"/>
  <c r="B636" i="2"/>
  <c r="A636" i="2"/>
  <c r="AP635" i="2"/>
  <c r="AO635" i="2"/>
  <c r="AN635" i="2"/>
  <c r="AM635" i="2"/>
  <c r="AH635" i="2"/>
  <c r="C635" i="2"/>
  <c r="B635" i="2"/>
  <c r="A635" i="2"/>
  <c r="AP634" i="2"/>
  <c r="AO634" i="2"/>
  <c r="AN634" i="2"/>
  <c r="AM634" i="2"/>
  <c r="AH634" i="2"/>
  <c r="C634" i="2"/>
  <c r="B634" i="2"/>
  <c r="A634" i="2"/>
  <c r="AP633" i="2"/>
  <c r="AO633" i="2"/>
  <c r="AN633" i="2"/>
  <c r="AM633" i="2"/>
  <c r="AH633" i="2"/>
  <c r="C633" i="2"/>
  <c r="B633" i="2"/>
  <c r="A633" i="2"/>
  <c r="AP632" i="2"/>
  <c r="AO632" i="2"/>
  <c r="AN632" i="2"/>
  <c r="AM632" i="2"/>
  <c r="C632" i="2"/>
  <c r="B632" i="2"/>
  <c r="A632" i="2"/>
  <c r="AP631" i="2"/>
  <c r="AO631" i="2"/>
  <c r="AN631" i="2"/>
  <c r="AM631" i="2"/>
  <c r="C631" i="2"/>
  <c r="B631" i="2"/>
  <c r="A631" i="2"/>
  <c r="AP630" i="2"/>
  <c r="AO630" i="2"/>
  <c r="AN630" i="2"/>
  <c r="AM630" i="2"/>
  <c r="C630" i="2"/>
  <c r="B630" i="2"/>
  <c r="A630" i="2"/>
  <c r="AP629" i="2"/>
  <c r="AO629" i="2"/>
  <c r="AN629" i="2"/>
  <c r="AM629" i="2"/>
  <c r="AH629" i="2"/>
  <c r="C629" i="2"/>
  <c r="B629" i="2"/>
  <c r="A629" i="2"/>
  <c r="AP628" i="2"/>
  <c r="AO628" i="2"/>
  <c r="AN628" i="2"/>
  <c r="AM628" i="2"/>
  <c r="C628" i="2"/>
  <c r="B628" i="2"/>
  <c r="A628" i="2"/>
  <c r="AP627" i="2"/>
  <c r="AO627" i="2"/>
  <c r="AN627" i="2"/>
  <c r="AM627" i="2"/>
  <c r="C627" i="2"/>
  <c r="B627" i="2"/>
  <c r="A627" i="2"/>
  <c r="AP626" i="2"/>
  <c r="AO626" i="2"/>
  <c r="AN626" i="2"/>
  <c r="AM626" i="2"/>
  <c r="AH626" i="2"/>
  <c r="C626" i="2"/>
  <c r="B626" i="2"/>
  <c r="A626" i="2"/>
  <c r="AP625" i="2"/>
  <c r="AO625" i="2"/>
  <c r="AN625" i="2"/>
  <c r="AM625" i="2"/>
  <c r="AH625" i="2"/>
  <c r="C625" i="2"/>
  <c r="B625" i="2"/>
  <c r="A625" i="2"/>
  <c r="AP624" i="2"/>
  <c r="AO624" i="2"/>
  <c r="AN624" i="2"/>
  <c r="AM624" i="2"/>
  <c r="AH624" i="2"/>
  <c r="C624" i="2"/>
  <c r="B624" i="2"/>
  <c r="A624" i="2"/>
  <c r="AP623" i="2"/>
  <c r="AO623" i="2"/>
  <c r="AN623" i="2"/>
  <c r="AM623" i="2"/>
  <c r="C623" i="2"/>
  <c r="B623" i="2"/>
  <c r="A623" i="2"/>
  <c r="AP622" i="2"/>
  <c r="AO622" i="2"/>
  <c r="AN622" i="2"/>
  <c r="AM622" i="2"/>
  <c r="AH622" i="2"/>
  <c r="C622" i="2"/>
  <c r="B622" i="2"/>
  <c r="A622" i="2"/>
  <c r="AP621" i="2"/>
  <c r="AO621" i="2"/>
  <c r="AN621" i="2"/>
  <c r="AM621" i="2"/>
  <c r="C621" i="2"/>
  <c r="B621" i="2"/>
  <c r="A621" i="2"/>
  <c r="AP620" i="2"/>
  <c r="AO620" i="2"/>
  <c r="AN620" i="2"/>
  <c r="AM620" i="2"/>
  <c r="AH620" i="2"/>
  <c r="C620" i="2"/>
  <c r="B620" i="2"/>
  <c r="A620" i="2"/>
  <c r="AP619" i="2"/>
  <c r="AO619" i="2"/>
  <c r="AN619" i="2"/>
  <c r="AM619" i="2"/>
  <c r="AH619" i="2"/>
  <c r="C619" i="2"/>
  <c r="B619" i="2"/>
  <c r="A619" i="2"/>
  <c r="AP618" i="2"/>
  <c r="AO618" i="2"/>
  <c r="AN618" i="2"/>
  <c r="AM618" i="2"/>
  <c r="AH618" i="2"/>
  <c r="C618" i="2"/>
  <c r="B618" i="2"/>
  <c r="A618" i="2"/>
  <c r="AP617" i="2"/>
  <c r="AO617" i="2"/>
  <c r="AN617" i="2"/>
  <c r="AM617" i="2"/>
  <c r="AH617" i="2"/>
  <c r="C617" i="2"/>
  <c r="B617" i="2"/>
  <c r="A617" i="2"/>
  <c r="AP616" i="2"/>
  <c r="AO616" i="2"/>
  <c r="AN616" i="2"/>
  <c r="AM616" i="2"/>
  <c r="AH616" i="2"/>
  <c r="C616" i="2"/>
  <c r="B616" i="2"/>
  <c r="A616" i="2"/>
  <c r="AP615" i="2"/>
  <c r="AO615" i="2"/>
  <c r="AN615" i="2"/>
  <c r="AM615" i="2"/>
  <c r="AH615" i="2"/>
  <c r="C615" i="2"/>
  <c r="B615" i="2"/>
  <c r="A615" i="2"/>
  <c r="AP614" i="2"/>
  <c r="AO614" i="2"/>
  <c r="AN614" i="2"/>
  <c r="AM614" i="2"/>
  <c r="AH614" i="2"/>
  <c r="C614" i="2"/>
  <c r="B614" i="2"/>
  <c r="A614" i="2"/>
  <c r="AP613" i="2"/>
  <c r="AO613" i="2"/>
  <c r="AN613" i="2"/>
  <c r="AM613" i="2"/>
  <c r="AH613" i="2"/>
  <c r="C613" i="2"/>
  <c r="B613" i="2"/>
  <c r="A613" i="2"/>
  <c r="AP612" i="2"/>
  <c r="AO612" i="2"/>
  <c r="AN612" i="2"/>
  <c r="AM612" i="2"/>
  <c r="C612" i="2"/>
  <c r="B612" i="2"/>
  <c r="A612" i="2"/>
  <c r="AP611" i="2"/>
  <c r="AO611" i="2"/>
  <c r="AN611" i="2"/>
  <c r="AM611" i="2"/>
  <c r="AH611" i="2"/>
  <c r="C611" i="2"/>
  <c r="B611" i="2"/>
  <c r="A611" i="2"/>
  <c r="AP610" i="2"/>
  <c r="AO610" i="2"/>
  <c r="AN610" i="2"/>
  <c r="AM610" i="2"/>
  <c r="AH610" i="2"/>
  <c r="C610" i="2"/>
  <c r="B610" i="2"/>
  <c r="A610" i="2"/>
  <c r="AP609" i="2"/>
  <c r="AO609" i="2"/>
  <c r="AN609" i="2"/>
  <c r="AM609" i="2"/>
  <c r="C609" i="2"/>
  <c r="B609" i="2"/>
  <c r="A609" i="2"/>
  <c r="AP608" i="2"/>
  <c r="AO608" i="2"/>
  <c r="AN608" i="2"/>
  <c r="AM608" i="2"/>
  <c r="C608" i="2"/>
  <c r="B608" i="2"/>
  <c r="A608" i="2"/>
  <c r="AP607" i="2"/>
  <c r="AO607" i="2"/>
  <c r="AN607" i="2"/>
  <c r="AM607" i="2"/>
  <c r="AH607" i="2"/>
  <c r="C607" i="2"/>
  <c r="B607" i="2"/>
  <c r="A607" i="2"/>
  <c r="AP606" i="2"/>
  <c r="AO606" i="2"/>
  <c r="AN606" i="2"/>
  <c r="AM606" i="2"/>
  <c r="AH606" i="2"/>
  <c r="C606" i="2"/>
  <c r="B606" i="2"/>
  <c r="A606" i="2"/>
  <c r="AP605" i="2"/>
  <c r="AO605" i="2"/>
  <c r="AN605" i="2"/>
  <c r="AM605" i="2"/>
  <c r="AH605" i="2"/>
  <c r="C605" i="2"/>
  <c r="B605" i="2"/>
  <c r="A605" i="2"/>
  <c r="AP604" i="2"/>
  <c r="AO604" i="2"/>
  <c r="AN604" i="2"/>
  <c r="AM604" i="2"/>
  <c r="AH604" i="2"/>
  <c r="C604" i="2"/>
  <c r="B604" i="2"/>
  <c r="A604" i="2"/>
  <c r="AP603" i="2"/>
  <c r="AO603" i="2"/>
  <c r="AN603" i="2"/>
  <c r="AM603" i="2"/>
  <c r="AH603" i="2"/>
  <c r="C603" i="2"/>
  <c r="B603" i="2"/>
  <c r="A603" i="2"/>
  <c r="AP602" i="2"/>
  <c r="AO602" i="2"/>
  <c r="AN602" i="2"/>
  <c r="AM602" i="2"/>
  <c r="AH602" i="2"/>
  <c r="C602" i="2"/>
  <c r="B602" i="2"/>
  <c r="A602" i="2"/>
  <c r="AP601" i="2"/>
  <c r="AO601" i="2"/>
  <c r="AN601" i="2"/>
  <c r="AM601" i="2"/>
  <c r="AH601" i="2"/>
  <c r="C601" i="2"/>
  <c r="B601" i="2"/>
  <c r="A601" i="2"/>
  <c r="AP600" i="2"/>
  <c r="AO600" i="2"/>
  <c r="AN600" i="2"/>
  <c r="AM600" i="2"/>
  <c r="AH600" i="2"/>
  <c r="C600" i="2"/>
  <c r="B600" i="2"/>
  <c r="A600" i="2"/>
  <c r="AP599" i="2"/>
  <c r="AO599" i="2"/>
  <c r="AN599" i="2"/>
  <c r="AM599" i="2"/>
  <c r="AH599" i="2"/>
  <c r="C599" i="2"/>
  <c r="B599" i="2"/>
  <c r="A599" i="2"/>
  <c r="AP598" i="2"/>
  <c r="AO598" i="2"/>
  <c r="AN598" i="2"/>
  <c r="AM598" i="2"/>
  <c r="AH598" i="2"/>
  <c r="C598" i="2"/>
  <c r="B598" i="2"/>
  <c r="A598" i="2"/>
  <c r="AP597" i="2"/>
  <c r="AO597" i="2"/>
  <c r="AN597" i="2"/>
  <c r="AM597" i="2"/>
  <c r="AH597" i="2"/>
  <c r="C597" i="2"/>
  <c r="B597" i="2"/>
  <c r="A597" i="2"/>
  <c r="AP596" i="2"/>
  <c r="AO596" i="2"/>
  <c r="AN596" i="2"/>
  <c r="AM596" i="2"/>
  <c r="AH596" i="2"/>
  <c r="C596" i="2"/>
  <c r="B596" i="2"/>
  <c r="A596" i="2"/>
  <c r="AP595" i="2"/>
  <c r="AO595" i="2"/>
  <c r="AN595" i="2"/>
  <c r="AM595" i="2"/>
  <c r="AH595" i="2"/>
  <c r="C595" i="2"/>
  <c r="B595" i="2"/>
  <c r="A595" i="2"/>
  <c r="AP594" i="2"/>
  <c r="AO594" i="2"/>
  <c r="AN594" i="2"/>
  <c r="AM594" i="2"/>
  <c r="AH594" i="2"/>
  <c r="C594" i="2"/>
  <c r="B594" i="2"/>
  <c r="A594" i="2"/>
  <c r="AP593" i="2"/>
  <c r="AO593" i="2"/>
  <c r="AN593" i="2"/>
  <c r="AM593" i="2"/>
  <c r="AH593" i="2"/>
  <c r="C593" i="2"/>
  <c r="B593" i="2"/>
  <c r="A593" i="2"/>
  <c r="AP592" i="2"/>
  <c r="AO592" i="2"/>
  <c r="AN592" i="2"/>
  <c r="AM592" i="2"/>
  <c r="AH592" i="2"/>
  <c r="C592" i="2"/>
  <c r="B592" i="2"/>
  <c r="A592" i="2"/>
  <c r="AP591" i="2"/>
  <c r="AO591" i="2"/>
  <c r="AN591" i="2"/>
  <c r="AM591" i="2"/>
  <c r="AH591" i="2"/>
  <c r="C591" i="2"/>
  <c r="B591" i="2"/>
  <c r="A591" i="2"/>
  <c r="AP590" i="2"/>
  <c r="AO590" i="2"/>
  <c r="AN590" i="2"/>
  <c r="AM590" i="2"/>
  <c r="AH590" i="2"/>
  <c r="C590" i="2"/>
  <c r="B590" i="2"/>
  <c r="A590" i="2"/>
  <c r="AP589" i="2"/>
  <c r="AO589" i="2"/>
  <c r="AN589" i="2"/>
  <c r="AM589" i="2"/>
  <c r="AH589" i="2"/>
  <c r="C589" i="2"/>
  <c r="B589" i="2"/>
  <c r="A589" i="2"/>
  <c r="AP588" i="2"/>
  <c r="AO588" i="2"/>
  <c r="AN588" i="2"/>
  <c r="AM588" i="2"/>
  <c r="C588" i="2"/>
  <c r="B588" i="2"/>
  <c r="A588" i="2"/>
  <c r="AP587" i="2"/>
  <c r="AO587" i="2"/>
  <c r="AN587" i="2"/>
  <c r="AM587" i="2"/>
  <c r="C587" i="2"/>
  <c r="B587" i="2"/>
  <c r="A587" i="2"/>
  <c r="AP586" i="2"/>
  <c r="AO586" i="2"/>
  <c r="AN586" i="2"/>
  <c r="AM586" i="2"/>
  <c r="C586" i="2"/>
  <c r="B586" i="2"/>
  <c r="A586" i="2"/>
  <c r="AP585" i="2"/>
  <c r="AO585" i="2"/>
  <c r="AN585" i="2"/>
  <c r="AM585" i="2"/>
  <c r="C585" i="2"/>
  <c r="B585" i="2"/>
  <c r="A585" i="2"/>
  <c r="AP584" i="2"/>
  <c r="AO584" i="2"/>
  <c r="AN584" i="2"/>
  <c r="AM584" i="2"/>
  <c r="AH584" i="2"/>
  <c r="C584" i="2"/>
  <c r="B584" i="2"/>
  <c r="A584" i="2"/>
  <c r="AP583" i="2"/>
  <c r="AO583" i="2"/>
  <c r="AN583" i="2"/>
  <c r="AM583" i="2"/>
  <c r="AH583" i="2"/>
  <c r="C583" i="2"/>
  <c r="B583" i="2"/>
  <c r="A583" i="2"/>
  <c r="AP582" i="2"/>
  <c r="AO582" i="2"/>
  <c r="AN582" i="2"/>
  <c r="AM582" i="2"/>
  <c r="AH582" i="2"/>
  <c r="C582" i="2"/>
  <c r="B582" i="2"/>
  <c r="A582" i="2"/>
  <c r="AP581" i="2"/>
  <c r="AO581" i="2"/>
  <c r="AN581" i="2"/>
  <c r="AM581" i="2"/>
  <c r="AH581" i="2"/>
  <c r="C581" i="2"/>
  <c r="B581" i="2"/>
  <c r="A581" i="2"/>
  <c r="AP580" i="2"/>
  <c r="AO580" i="2"/>
  <c r="AN580" i="2"/>
  <c r="AM580" i="2"/>
  <c r="AH580" i="2"/>
  <c r="C580" i="2"/>
  <c r="B580" i="2"/>
  <c r="A580" i="2"/>
  <c r="AP579" i="2"/>
  <c r="AO579" i="2"/>
  <c r="AN579" i="2"/>
  <c r="AM579" i="2"/>
  <c r="AH579" i="2"/>
  <c r="C579" i="2"/>
  <c r="B579" i="2"/>
  <c r="A579" i="2"/>
  <c r="AP578" i="2"/>
  <c r="AO578" i="2"/>
  <c r="AN578" i="2"/>
  <c r="AM578" i="2"/>
  <c r="AH578" i="2"/>
  <c r="C578" i="2"/>
  <c r="B578" i="2"/>
  <c r="A578" i="2"/>
  <c r="AP577" i="2"/>
  <c r="AO577" i="2"/>
  <c r="AN577" i="2"/>
  <c r="AM577" i="2"/>
  <c r="C577" i="2"/>
  <c r="B577" i="2"/>
  <c r="A577" i="2"/>
  <c r="AP576" i="2"/>
  <c r="AO576" i="2"/>
  <c r="AN576" i="2"/>
  <c r="AM576" i="2"/>
  <c r="C576" i="2"/>
  <c r="B576" i="2"/>
  <c r="A576" i="2"/>
  <c r="AP575" i="2"/>
  <c r="AO575" i="2"/>
  <c r="AN575" i="2"/>
  <c r="AM575" i="2"/>
  <c r="C575" i="2"/>
  <c r="B575" i="2"/>
  <c r="A575" i="2"/>
  <c r="AP574" i="2"/>
  <c r="AO574" i="2"/>
  <c r="AN574" i="2"/>
  <c r="AM574" i="2"/>
  <c r="C574" i="2"/>
  <c r="B574" i="2"/>
  <c r="A574" i="2"/>
  <c r="AP573" i="2"/>
  <c r="AO573" i="2"/>
  <c r="AN573" i="2"/>
  <c r="AM573" i="2"/>
  <c r="C573" i="2"/>
  <c r="B573" i="2"/>
  <c r="A573" i="2"/>
  <c r="AP572" i="2"/>
  <c r="AO572" i="2"/>
  <c r="AN572" i="2"/>
  <c r="AM572" i="2"/>
  <c r="AH572" i="2"/>
  <c r="C572" i="2"/>
  <c r="B572" i="2"/>
  <c r="A572" i="2"/>
  <c r="AP571" i="2"/>
  <c r="AO571" i="2"/>
  <c r="AN571" i="2"/>
  <c r="AM571" i="2"/>
  <c r="C571" i="2"/>
  <c r="B571" i="2"/>
  <c r="A571" i="2"/>
  <c r="AP570" i="2"/>
  <c r="AO570" i="2"/>
  <c r="AN570" i="2"/>
  <c r="AM570" i="2"/>
  <c r="AH570" i="2"/>
  <c r="C570" i="2"/>
  <c r="B570" i="2"/>
  <c r="A570" i="2"/>
  <c r="AP569" i="2"/>
  <c r="AO569" i="2"/>
  <c r="AN569" i="2"/>
  <c r="AM569" i="2"/>
  <c r="AH569" i="2"/>
  <c r="C569" i="2"/>
  <c r="B569" i="2"/>
  <c r="A569" i="2"/>
  <c r="AP568" i="2"/>
  <c r="AO568" i="2"/>
  <c r="AN568" i="2"/>
  <c r="AM568" i="2"/>
  <c r="C568" i="2"/>
  <c r="B568" i="2"/>
  <c r="A568" i="2"/>
  <c r="AP567" i="2"/>
  <c r="AO567" i="2"/>
  <c r="AN567" i="2"/>
  <c r="AM567" i="2"/>
  <c r="AH567" i="2"/>
  <c r="C567" i="2"/>
  <c r="B567" i="2"/>
  <c r="A567" i="2"/>
  <c r="AP566" i="2"/>
  <c r="AO566" i="2"/>
  <c r="AN566" i="2"/>
  <c r="AM566" i="2"/>
  <c r="AH566" i="2"/>
  <c r="C566" i="2"/>
  <c r="B566" i="2"/>
  <c r="A566" i="2"/>
  <c r="AP565" i="2"/>
  <c r="AO565" i="2"/>
  <c r="AN565" i="2"/>
  <c r="AM565" i="2"/>
  <c r="AH565" i="2"/>
  <c r="C565" i="2"/>
  <c r="B565" i="2"/>
  <c r="A565" i="2"/>
  <c r="AP564" i="2"/>
  <c r="AO564" i="2"/>
  <c r="AN564" i="2"/>
  <c r="AM564" i="2"/>
  <c r="AH564" i="2"/>
  <c r="C564" i="2"/>
  <c r="B564" i="2"/>
  <c r="A564" i="2"/>
  <c r="AP563" i="2"/>
  <c r="AO563" i="2"/>
  <c r="AN563" i="2"/>
  <c r="AM563" i="2"/>
  <c r="AH563" i="2"/>
  <c r="C563" i="2"/>
  <c r="B563" i="2"/>
  <c r="A563" i="2"/>
  <c r="AP562" i="2"/>
  <c r="AO562" i="2"/>
  <c r="AN562" i="2"/>
  <c r="AM562" i="2"/>
  <c r="AH562" i="2"/>
  <c r="C562" i="2"/>
  <c r="B562" i="2"/>
  <c r="A562" i="2"/>
  <c r="AP561" i="2"/>
  <c r="AO561" i="2"/>
  <c r="AN561" i="2"/>
  <c r="AM561" i="2"/>
  <c r="C561" i="2"/>
  <c r="B561" i="2"/>
  <c r="A561" i="2"/>
  <c r="AP560" i="2"/>
  <c r="AO560" i="2"/>
  <c r="AN560" i="2"/>
  <c r="AM560" i="2"/>
  <c r="C560" i="2"/>
  <c r="B560" i="2"/>
  <c r="A560" i="2"/>
  <c r="AP559" i="2"/>
  <c r="AO559" i="2"/>
  <c r="AN559" i="2"/>
  <c r="AM559" i="2"/>
  <c r="AH559" i="2"/>
  <c r="C559" i="2"/>
  <c r="B559" i="2"/>
  <c r="A559" i="2"/>
  <c r="AP558" i="2"/>
  <c r="AO558" i="2"/>
  <c r="AN558" i="2"/>
  <c r="AM558" i="2"/>
  <c r="AH558" i="2"/>
  <c r="C558" i="2"/>
  <c r="B558" i="2"/>
  <c r="A558" i="2"/>
  <c r="AP557" i="2"/>
  <c r="AO557" i="2"/>
  <c r="AN557" i="2"/>
  <c r="AM557" i="2"/>
  <c r="AH557" i="2"/>
  <c r="C557" i="2"/>
  <c r="B557" i="2"/>
  <c r="A557" i="2"/>
  <c r="AP556" i="2"/>
  <c r="AO556" i="2"/>
  <c r="AN556" i="2"/>
  <c r="AM556" i="2"/>
  <c r="AH556" i="2"/>
  <c r="C556" i="2"/>
  <c r="B556" i="2"/>
  <c r="A556" i="2"/>
  <c r="AP555" i="2"/>
  <c r="AO555" i="2"/>
  <c r="AN555" i="2"/>
  <c r="AM555" i="2"/>
  <c r="AH555" i="2"/>
  <c r="C555" i="2"/>
  <c r="B555" i="2"/>
  <c r="A555" i="2"/>
  <c r="AP554" i="2"/>
  <c r="AO554" i="2"/>
  <c r="AN554" i="2"/>
  <c r="AM554" i="2"/>
  <c r="AH554" i="2"/>
  <c r="C554" i="2"/>
  <c r="B554" i="2"/>
  <c r="A554" i="2"/>
  <c r="AP553" i="2"/>
  <c r="AO553" i="2"/>
  <c r="AN553" i="2"/>
  <c r="AM553" i="2"/>
  <c r="AH553" i="2"/>
  <c r="C553" i="2"/>
  <c r="B553" i="2"/>
  <c r="A553" i="2"/>
  <c r="AP552" i="2"/>
  <c r="AO552" i="2"/>
  <c r="AN552" i="2"/>
  <c r="AM552" i="2"/>
  <c r="AH552" i="2"/>
  <c r="C552" i="2"/>
  <c r="B552" i="2"/>
  <c r="A552" i="2"/>
  <c r="AP551" i="2"/>
  <c r="AO551" i="2"/>
  <c r="AN551" i="2"/>
  <c r="AM551" i="2"/>
  <c r="AH551" i="2"/>
  <c r="C551" i="2"/>
  <c r="B551" i="2"/>
  <c r="A551" i="2"/>
  <c r="AP550" i="2"/>
  <c r="AO550" i="2"/>
  <c r="AN550" i="2"/>
  <c r="AM550" i="2"/>
  <c r="AH550" i="2"/>
  <c r="C550" i="2"/>
  <c r="B550" i="2"/>
  <c r="A550" i="2"/>
  <c r="AP549" i="2"/>
  <c r="AO549" i="2"/>
  <c r="AN549" i="2"/>
  <c r="AM549" i="2"/>
  <c r="AH549" i="2"/>
  <c r="C549" i="2"/>
  <c r="B549" i="2"/>
  <c r="A549" i="2"/>
  <c r="AP548" i="2"/>
  <c r="AO548" i="2"/>
  <c r="AN548" i="2"/>
  <c r="AM548" i="2"/>
  <c r="AH548" i="2"/>
  <c r="C548" i="2"/>
  <c r="B548" i="2"/>
  <c r="A548" i="2"/>
  <c r="AP547" i="2"/>
  <c r="AO547" i="2"/>
  <c r="AN547" i="2"/>
  <c r="AM547" i="2"/>
  <c r="AH547" i="2"/>
  <c r="C547" i="2"/>
  <c r="B547" i="2"/>
  <c r="A547" i="2"/>
  <c r="AP546" i="2"/>
  <c r="AO546" i="2"/>
  <c r="AN546" i="2"/>
  <c r="AM546" i="2"/>
  <c r="AH546" i="2"/>
  <c r="C546" i="2"/>
  <c r="B546" i="2"/>
  <c r="A546" i="2"/>
  <c r="AP545" i="2"/>
  <c r="AO545" i="2"/>
  <c r="AN545" i="2"/>
  <c r="AM545" i="2"/>
  <c r="AH545" i="2"/>
  <c r="C545" i="2"/>
  <c r="B545" i="2"/>
  <c r="A545" i="2"/>
  <c r="AP544" i="2"/>
  <c r="AO544" i="2"/>
  <c r="AN544" i="2"/>
  <c r="AM544" i="2"/>
  <c r="AH544" i="2"/>
  <c r="C544" i="2"/>
  <c r="B544" i="2"/>
  <c r="A544" i="2"/>
  <c r="AP543" i="2"/>
  <c r="AO543" i="2"/>
  <c r="AN543" i="2"/>
  <c r="AM543" i="2"/>
  <c r="AH543" i="2"/>
  <c r="C543" i="2"/>
  <c r="B543" i="2"/>
  <c r="A543" i="2"/>
  <c r="AP542" i="2"/>
  <c r="AO542" i="2"/>
  <c r="AN542" i="2"/>
  <c r="AM542" i="2"/>
  <c r="AH542" i="2"/>
  <c r="C542" i="2"/>
  <c r="B542" i="2"/>
  <c r="A542" i="2"/>
  <c r="AP541" i="2"/>
  <c r="AO541" i="2"/>
  <c r="AN541" i="2"/>
  <c r="AM541" i="2"/>
  <c r="AH541" i="2"/>
  <c r="C541" i="2"/>
  <c r="B541" i="2"/>
  <c r="A541" i="2"/>
  <c r="AP540" i="2"/>
  <c r="AO540" i="2"/>
  <c r="AN540" i="2"/>
  <c r="AM540" i="2"/>
  <c r="AH540" i="2"/>
  <c r="C540" i="2"/>
  <c r="B540" i="2"/>
  <c r="A540" i="2"/>
  <c r="AP539" i="2"/>
  <c r="AO539" i="2"/>
  <c r="AN539" i="2"/>
  <c r="AM539" i="2"/>
  <c r="AH539" i="2"/>
  <c r="C539" i="2"/>
  <c r="B539" i="2"/>
  <c r="A539" i="2"/>
  <c r="AP538" i="2"/>
  <c r="AO538" i="2"/>
  <c r="AN538" i="2"/>
  <c r="AM538" i="2"/>
  <c r="C538" i="2"/>
  <c r="B538" i="2"/>
  <c r="A538" i="2"/>
  <c r="AP537" i="2"/>
  <c r="AO537" i="2"/>
  <c r="AN537" i="2"/>
  <c r="AM537" i="2"/>
  <c r="AH537" i="2"/>
  <c r="C537" i="2"/>
  <c r="B537" i="2"/>
  <c r="A537" i="2"/>
  <c r="AP536" i="2"/>
  <c r="AO536" i="2"/>
  <c r="AN536" i="2"/>
  <c r="AM536" i="2"/>
  <c r="AH536" i="2"/>
  <c r="C536" i="2"/>
  <c r="B536" i="2"/>
  <c r="A536" i="2"/>
  <c r="AP535" i="2"/>
  <c r="AO535" i="2"/>
  <c r="AN535" i="2"/>
  <c r="AM535" i="2"/>
  <c r="C535" i="2"/>
  <c r="B535" i="2"/>
  <c r="A535" i="2"/>
  <c r="AP534" i="2"/>
  <c r="AO534" i="2"/>
  <c r="AN534" i="2"/>
  <c r="AM534" i="2"/>
  <c r="C534" i="2"/>
  <c r="B534" i="2"/>
  <c r="A534" i="2"/>
  <c r="AP533" i="2"/>
  <c r="AO533" i="2"/>
  <c r="AN533" i="2"/>
  <c r="AM533" i="2"/>
  <c r="C533" i="2"/>
  <c r="B533" i="2"/>
  <c r="A533" i="2"/>
  <c r="AP532" i="2"/>
  <c r="AO532" i="2"/>
  <c r="AN532" i="2"/>
  <c r="AM532" i="2"/>
  <c r="C532" i="2"/>
  <c r="B532" i="2"/>
  <c r="A532" i="2"/>
  <c r="AP531" i="2"/>
  <c r="AO531" i="2"/>
  <c r="AN531" i="2"/>
  <c r="AM531" i="2"/>
  <c r="AH531" i="2"/>
  <c r="C531" i="2"/>
  <c r="B531" i="2"/>
  <c r="A531" i="2"/>
  <c r="AP530" i="2"/>
  <c r="AO530" i="2"/>
  <c r="AN530" i="2"/>
  <c r="AM530" i="2"/>
  <c r="AH530" i="2"/>
  <c r="C530" i="2"/>
  <c r="B530" i="2"/>
  <c r="A530" i="2"/>
  <c r="AP529" i="2"/>
  <c r="AO529" i="2"/>
  <c r="AN529" i="2"/>
  <c r="AM529" i="2"/>
  <c r="AH529" i="2"/>
  <c r="C529" i="2"/>
  <c r="B529" i="2"/>
  <c r="A529" i="2"/>
  <c r="AP528" i="2"/>
  <c r="AO528" i="2"/>
  <c r="AN528" i="2"/>
  <c r="AM528" i="2"/>
  <c r="AH528" i="2"/>
  <c r="C528" i="2"/>
  <c r="B528" i="2"/>
  <c r="A528" i="2"/>
  <c r="AP527" i="2"/>
  <c r="AO527" i="2"/>
  <c r="AN527" i="2"/>
  <c r="AM527" i="2"/>
  <c r="C527" i="2"/>
  <c r="B527" i="2"/>
  <c r="A527" i="2"/>
  <c r="AP526" i="2"/>
  <c r="AO526" i="2"/>
  <c r="AN526" i="2"/>
  <c r="AM526" i="2"/>
  <c r="C526" i="2"/>
  <c r="B526" i="2"/>
  <c r="A526" i="2"/>
  <c r="AP525" i="2"/>
  <c r="AO525" i="2"/>
  <c r="AN525" i="2"/>
  <c r="AM525" i="2"/>
  <c r="AH525" i="2"/>
  <c r="C525" i="2"/>
  <c r="B525" i="2"/>
  <c r="A525" i="2"/>
  <c r="AP524" i="2"/>
  <c r="AO524" i="2"/>
  <c r="AN524" i="2"/>
  <c r="AM524" i="2"/>
  <c r="AH524" i="2"/>
  <c r="C524" i="2"/>
  <c r="B524" i="2"/>
  <c r="A524" i="2"/>
  <c r="AP523" i="2"/>
  <c r="AO523" i="2"/>
  <c r="AN523" i="2"/>
  <c r="AM523" i="2"/>
  <c r="AH523" i="2"/>
  <c r="C523" i="2"/>
  <c r="B523" i="2"/>
  <c r="A523" i="2"/>
  <c r="AP522" i="2"/>
  <c r="AO522" i="2"/>
  <c r="AN522" i="2"/>
  <c r="AM522" i="2"/>
  <c r="AH522" i="2"/>
  <c r="C522" i="2"/>
  <c r="B522" i="2"/>
  <c r="A522" i="2"/>
  <c r="AP521" i="2"/>
  <c r="AO521" i="2"/>
  <c r="AN521" i="2"/>
  <c r="AM521" i="2"/>
  <c r="AH521" i="2"/>
  <c r="C521" i="2"/>
  <c r="B521" i="2"/>
  <c r="A521" i="2"/>
  <c r="AP520" i="2"/>
  <c r="AO520" i="2"/>
  <c r="AN520" i="2"/>
  <c r="AM520" i="2"/>
  <c r="AH520" i="2"/>
  <c r="C520" i="2"/>
  <c r="B520" i="2"/>
  <c r="A520" i="2"/>
  <c r="AP519" i="2"/>
  <c r="AO519" i="2"/>
  <c r="AN519" i="2"/>
  <c r="AM519" i="2"/>
  <c r="C519" i="2"/>
  <c r="B519" i="2"/>
  <c r="A519" i="2"/>
  <c r="AP518" i="2"/>
  <c r="AO518" i="2"/>
  <c r="AN518" i="2"/>
  <c r="AM518" i="2"/>
  <c r="C518" i="2"/>
  <c r="B518" i="2"/>
  <c r="A518" i="2"/>
  <c r="C517" i="2"/>
  <c r="B517" i="2"/>
  <c r="A517" i="2"/>
  <c r="C516" i="2"/>
  <c r="B516" i="2"/>
  <c r="A516" i="2"/>
  <c r="C515" i="2"/>
  <c r="B515" i="2"/>
  <c r="A515" i="2"/>
  <c r="C514" i="2"/>
  <c r="B514" i="2"/>
  <c r="A514" i="2"/>
  <c r="AP513" i="2"/>
  <c r="AO513" i="2"/>
  <c r="AN513" i="2"/>
  <c r="AM513" i="2"/>
  <c r="C513" i="2"/>
  <c r="B513" i="2"/>
  <c r="A513" i="2"/>
  <c r="AP512" i="2"/>
  <c r="AO512" i="2"/>
  <c r="AN512" i="2"/>
  <c r="AM512" i="2"/>
  <c r="AH512" i="2"/>
  <c r="C512" i="2"/>
  <c r="B512" i="2"/>
  <c r="A512" i="2"/>
  <c r="AP511" i="2"/>
  <c r="AO511" i="2"/>
  <c r="AN511" i="2"/>
  <c r="AM511" i="2"/>
  <c r="AH511" i="2"/>
  <c r="C511" i="2"/>
  <c r="B511" i="2"/>
  <c r="A511" i="2"/>
  <c r="AP510" i="2"/>
  <c r="AO510" i="2"/>
  <c r="AN510" i="2"/>
  <c r="AM510" i="2"/>
  <c r="AH510" i="2"/>
  <c r="C510" i="2"/>
  <c r="B510" i="2"/>
  <c r="A510" i="2"/>
  <c r="AP509" i="2"/>
  <c r="AO509" i="2"/>
  <c r="AN509" i="2"/>
  <c r="AM509" i="2"/>
  <c r="AH509" i="2"/>
  <c r="C509" i="2"/>
  <c r="B509" i="2"/>
  <c r="A509" i="2"/>
  <c r="AP508" i="2"/>
  <c r="AO508" i="2"/>
  <c r="AN508" i="2"/>
  <c r="AM508" i="2"/>
  <c r="AH508" i="2"/>
  <c r="C508" i="2"/>
  <c r="B508" i="2"/>
  <c r="A508" i="2"/>
  <c r="AP507" i="2"/>
  <c r="AO507" i="2"/>
  <c r="AN507" i="2"/>
  <c r="AM507" i="2"/>
  <c r="AH507" i="2"/>
  <c r="C507" i="2"/>
  <c r="B507" i="2"/>
  <c r="A507" i="2"/>
  <c r="AP506" i="2"/>
  <c r="AO506" i="2"/>
  <c r="AN506" i="2"/>
  <c r="AM506" i="2"/>
  <c r="AH506" i="2"/>
  <c r="C506" i="2"/>
  <c r="B506" i="2"/>
  <c r="A506" i="2"/>
  <c r="AP505" i="2"/>
  <c r="AO505" i="2"/>
  <c r="AN505" i="2"/>
  <c r="AM505" i="2"/>
  <c r="AH505" i="2"/>
  <c r="C505" i="2"/>
  <c r="B505" i="2"/>
  <c r="A505" i="2"/>
  <c r="AP504" i="2"/>
  <c r="AO504" i="2"/>
  <c r="AN504" i="2"/>
  <c r="AM504" i="2"/>
  <c r="AH504" i="2"/>
  <c r="C504" i="2"/>
  <c r="B504" i="2"/>
  <c r="A504" i="2"/>
  <c r="AP503" i="2"/>
  <c r="AO503" i="2"/>
  <c r="AN503" i="2"/>
  <c r="AM503" i="2"/>
  <c r="AH503" i="2"/>
  <c r="C503" i="2"/>
  <c r="B503" i="2"/>
  <c r="A503" i="2"/>
  <c r="AM502" i="2"/>
  <c r="C502" i="2"/>
  <c r="B502" i="2"/>
  <c r="A502" i="2"/>
  <c r="AP501" i="2"/>
  <c r="AO501" i="2"/>
  <c r="AN501" i="2"/>
  <c r="AM501" i="2"/>
  <c r="AH501" i="2"/>
  <c r="C501" i="2"/>
  <c r="B501" i="2"/>
  <c r="A501" i="2"/>
  <c r="AP500" i="2"/>
  <c r="AO500" i="2"/>
  <c r="AN500" i="2"/>
  <c r="AM500" i="2"/>
  <c r="AH500" i="2"/>
  <c r="C500" i="2"/>
  <c r="B500" i="2"/>
  <c r="A500" i="2"/>
  <c r="AP499" i="2"/>
  <c r="AO499" i="2"/>
  <c r="AN499" i="2"/>
  <c r="AM499" i="2"/>
  <c r="AH499" i="2"/>
  <c r="C499" i="2"/>
  <c r="B499" i="2"/>
  <c r="A499" i="2"/>
  <c r="AP498" i="2"/>
  <c r="AO498" i="2"/>
  <c r="AN498" i="2"/>
  <c r="AM498" i="2"/>
  <c r="AH498" i="2"/>
  <c r="C498" i="2"/>
  <c r="B498" i="2"/>
  <c r="A498" i="2"/>
  <c r="AP497" i="2"/>
  <c r="AO497" i="2"/>
  <c r="AN497" i="2"/>
  <c r="AM497" i="2"/>
  <c r="C497" i="2"/>
  <c r="B497" i="2"/>
  <c r="A497" i="2"/>
  <c r="AP496" i="2"/>
  <c r="AO496" i="2"/>
  <c r="AN496" i="2"/>
  <c r="AM496" i="2"/>
  <c r="AH496" i="2"/>
  <c r="C496" i="2"/>
  <c r="B496" i="2"/>
  <c r="A496" i="2"/>
  <c r="AP495" i="2"/>
  <c r="AO495" i="2"/>
  <c r="AN495" i="2"/>
  <c r="AM495" i="2"/>
  <c r="AH495" i="2"/>
  <c r="C495" i="2"/>
  <c r="B495" i="2"/>
  <c r="A495" i="2"/>
  <c r="AP494" i="2"/>
  <c r="AO494" i="2"/>
  <c r="AN494" i="2"/>
  <c r="AM494" i="2"/>
  <c r="C494" i="2"/>
  <c r="B494" i="2"/>
  <c r="A494" i="2"/>
  <c r="AP493" i="2"/>
  <c r="AO493" i="2"/>
  <c r="AN493" i="2"/>
  <c r="AM493" i="2"/>
  <c r="AH493" i="2"/>
  <c r="C493" i="2"/>
  <c r="B493" i="2"/>
  <c r="A493" i="2"/>
  <c r="AP492" i="2"/>
  <c r="AO492" i="2"/>
  <c r="AN492" i="2"/>
  <c r="AM492" i="2"/>
  <c r="AH492" i="2"/>
  <c r="C492" i="2"/>
  <c r="B492" i="2"/>
  <c r="A492" i="2"/>
  <c r="AP491" i="2"/>
  <c r="AO491" i="2"/>
  <c r="AN491" i="2"/>
  <c r="AM491" i="2"/>
  <c r="AH491" i="2"/>
  <c r="C491" i="2"/>
  <c r="B491" i="2"/>
  <c r="A491" i="2"/>
  <c r="AP490" i="2"/>
  <c r="AO490" i="2"/>
  <c r="AN490" i="2"/>
  <c r="AM490" i="2"/>
  <c r="AH490" i="2"/>
  <c r="C490" i="2"/>
  <c r="B490" i="2"/>
  <c r="A490" i="2"/>
  <c r="AP489" i="2"/>
  <c r="AO489" i="2"/>
  <c r="AN489" i="2"/>
  <c r="AM489" i="2"/>
  <c r="AH489" i="2"/>
  <c r="C489" i="2"/>
  <c r="B489" i="2"/>
  <c r="A489" i="2"/>
  <c r="AP488" i="2"/>
  <c r="AO488" i="2"/>
  <c r="AN488" i="2"/>
  <c r="AM488" i="2"/>
  <c r="AH488" i="2"/>
  <c r="C488" i="2"/>
  <c r="B488" i="2"/>
  <c r="A488" i="2"/>
  <c r="AP487" i="2"/>
  <c r="AO487" i="2"/>
  <c r="AN487" i="2"/>
  <c r="AM487" i="2"/>
  <c r="C487" i="2"/>
  <c r="B487" i="2"/>
  <c r="A487" i="2"/>
  <c r="AP486" i="2"/>
  <c r="AO486" i="2"/>
  <c r="AN486" i="2"/>
  <c r="AM486" i="2"/>
  <c r="AH486" i="2"/>
  <c r="C486" i="2"/>
  <c r="B486" i="2"/>
  <c r="A486" i="2"/>
  <c r="AP485" i="2"/>
  <c r="AO485" i="2"/>
  <c r="AN485" i="2"/>
  <c r="AM485" i="2"/>
  <c r="AH485" i="2"/>
  <c r="C485" i="2"/>
  <c r="B485" i="2"/>
  <c r="A485" i="2"/>
  <c r="AP484" i="2"/>
  <c r="AO484" i="2"/>
  <c r="AN484" i="2"/>
  <c r="AM484" i="2"/>
  <c r="AH484" i="2"/>
  <c r="C484" i="2"/>
  <c r="B484" i="2"/>
  <c r="A484" i="2"/>
  <c r="AP483" i="2"/>
  <c r="AO483" i="2"/>
  <c r="AN483" i="2"/>
  <c r="AM483" i="2"/>
  <c r="AH483" i="2"/>
  <c r="C483" i="2"/>
  <c r="B483" i="2"/>
  <c r="A483" i="2"/>
  <c r="AP482" i="2"/>
  <c r="AO482" i="2"/>
  <c r="AN482" i="2"/>
  <c r="AM482" i="2"/>
  <c r="AH482" i="2"/>
  <c r="C482" i="2"/>
  <c r="B482" i="2"/>
  <c r="A482" i="2"/>
  <c r="AP481" i="2"/>
  <c r="AO481" i="2"/>
  <c r="AN481" i="2"/>
  <c r="AM481" i="2"/>
  <c r="AH481" i="2"/>
  <c r="C481" i="2"/>
  <c r="B481" i="2"/>
  <c r="A481" i="2"/>
  <c r="AP480" i="2"/>
  <c r="AO480" i="2"/>
  <c r="AN480" i="2"/>
  <c r="AM480" i="2"/>
  <c r="C480" i="2"/>
  <c r="B480" i="2"/>
  <c r="A480" i="2"/>
  <c r="AP479" i="2"/>
  <c r="AO479" i="2"/>
  <c r="AN479" i="2"/>
  <c r="AM479" i="2"/>
  <c r="C479" i="2"/>
  <c r="B479" i="2"/>
  <c r="A479" i="2"/>
  <c r="AP478" i="2"/>
  <c r="AO478" i="2"/>
  <c r="AN478" i="2"/>
  <c r="AM478" i="2"/>
  <c r="C478" i="2"/>
  <c r="B478" i="2"/>
  <c r="A478" i="2"/>
  <c r="AP477" i="2"/>
  <c r="AO477" i="2"/>
  <c r="AN477" i="2"/>
  <c r="AM477" i="2"/>
  <c r="C477" i="2"/>
  <c r="B477" i="2"/>
  <c r="A477" i="2"/>
  <c r="AP476" i="2"/>
  <c r="AO476" i="2"/>
  <c r="AN476" i="2"/>
  <c r="AM476" i="2"/>
  <c r="C476" i="2"/>
  <c r="B476" i="2"/>
  <c r="A476" i="2"/>
  <c r="AP475" i="2"/>
  <c r="AO475" i="2"/>
  <c r="AN475" i="2"/>
  <c r="AM475" i="2"/>
  <c r="C475" i="2"/>
  <c r="B475" i="2"/>
  <c r="A475" i="2"/>
  <c r="AP474" i="2"/>
  <c r="AO474" i="2"/>
  <c r="AN474" i="2"/>
  <c r="AM474" i="2"/>
  <c r="C474" i="2"/>
  <c r="B474" i="2"/>
  <c r="A474" i="2"/>
  <c r="AP473" i="2"/>
  <c r="AO473" i="2"/>
  <c r="AN473" i="2"/>
  <c r="AM473" i="2"/>
  <c r="C473" i="2"/>
  <c r="B473" i="2"/>
  <c r="A473" i="2"/>
  <c r="AP472" i="2"/>
  <c r="AO472" i="2"/>
  <c r="AN472" i="2"/>
  <c r="AM472" i="2"/>
  <c r="C472" i="2"/>
  <c r="B472" i="2"/>
  <c r="A472" i="2"/>
  <c r="AP471" i="2"/>
  <c r="AO471" i="2"/>
  <c r="AN471" i="2"/>
  <c r="AM471" i="2"/>
  <c r="AH471" i="2"/>
  <c r="C471" i="2"/>
  <c r="B471" i="2"/>
  <c r="A471" i="2"/>
  <c r="AP470" i="2"/>
  <c r="AO470" i="2"/>
  <c r="AN470" i="2"/>
  <c r="AM470" i="2"/>
  <c r="C470" i="2"/>
  <c r="B470" i="2"/>
  <c r="A470" i="2"/>
  <c r="AP469" i="2"/>
  <c r="AO469" i="2"/>
  <c r="AN469" i="2"/>
  <c r="AM469" i="2"/>
  <c r="AH469" i="2"/>
  <c r="C469" i="2"/>
  <c r="B469" i="2"/>
  <c r="A469" i="2"/>
  <c r="AP468" i="2"/>
  <c r="AO468" i="2"/>
  <c r="AN468" i="2"/>
  <c r="AM468" i="2"/>
  <c r="C468" i="2"/>
  <c r="B468" i="2"/>
  <c r="A468" i="2"/>
  <c r="AP467" i="2"/>
  <c r="AO467" i="2"/>
  <c r="AN467" i="2"/>
  <c r="AM467" i="2"/>
  <c r="C467" i="2"/>
  <c r="B467" i="2"/>
  <c r="A467" i="2"/>
  <c r="AP466" i="2"/>
  <c r="AO466" i="2"/>
  <c r="AN466" i="2"/>
  <c r="AM466" i="2"/>
  <c r="C466" i="2"/>
  <c r="B466" i="2"/>
  <c r="A466" i="2"/>
  <c r="AP465" i="2"/>
  <c r="AO465" i="2"/>
  <c r="AN465" i="2"/>
  <c r="AM465" i="2"/>
  <c r="AH465" i="2"/>
  <c r="C465" i="2"/>
  <c r="B465" i="2"/>
  <c r="A465" i="2"/>
  <c r="AP464" i="2"/>
  <c r="AO464" i="2"/>
  <c r="AN464" i="2"/>
  <c r="AM464" i="2"/>
  <c r="C464" i="2"/>
  <c r="B464" i="2"/>
  <c r="A464" i="2"/>
  <c r="AP463" i="2"/>
  <c r="AO463" i="2"/>
  <c r="AN463" i="2"/>
  <c r="AM463" i="2"/>
  <c r="AH463" i="2"/>
  <c r="C463" i="2"/>
  <c r="B463" i="2"/>
  <c r="A463" i="2"/>
  <c r="AP462" i="2"/>
  <c r="AO462" i="2"/>
  <c r="AN462" i="2"/>
  <c r="AM462" i="2"/>
  <c r="AH462" i="2"/>
  <c r="C462" i="2"/>
  <c r="B462" i="2"/>
  <c r="A462" i="2"/>
  <c r="AP461" i="2"/>
  <c r="AO461" i="2"/>
  <c r="AN461" i="2"/>
  <c r="AM461" i="2"/>
  <c r="AH461" i="2"/>
  <c r="C461" i="2"/>
  <c r="B461" i="2"/>
  <c r="A461" i="2"/>
  <c r="AP460" i="2"/>
  <c r="AO460" i="2"/>
  <c r="AN460" i="2"/>
  <c r="AM460" i="2"/>
  <c r="AH460" i="2"/>
  <c r="C460" i="2"/>
  <c r="B460" i="2"/>
  <c r="A460" i="2"/>
  <c r="AP459" i="2"/>
  <c r="AO459" i="2"/>
  <c r="AN459" i="2"/>
  <c r="AM459" i="2"/>
  <c r="AH459" i="2"/>
  <c r="C459" i="2"/>
  <c r="B459" i="2"/>
  <c r="A459" i="2"/>
  <c r="AP458" i="2"/>
  <c r="AO458" i="2"/>
  <c r="AN458" i="2"/>
  <c r="AM458" i="2"/>
  <c r="AH458" i="2"/>
  <c r="C458" i="2"/>
  <c r="B458" i="2"/>
  <c r="A458" i="2"/>
  <c r="AP457" i="2"/>
  <c r="AO457" i="2"/>
  <c r="AN457" i="2"/>
  <c r="AM457" i="2"/>
  <c r="AH457" i="2"/>
  <c r="C457" i="2"/>
  <c r="B457" i="2"/>
  <c r="A457" i="2"/>
  <c r="AP456" i="2"/>
  <c r="AO456" i="2"/>
  <c r="AN456" i="2"/>
  <c r="AM456" i="2"/>
  <c r="AH456" i="2"/>
  <c r="C456" i="2"/>
  <c r="B456" i="2"/>
  <c r="A456" i="2"/>
  <c r="AP455" i="2"/>
  <c r="AO455" i="2"/>
  <c r="AN455" i="2"/>
  <c r="AM455" i="2"/>
  <c r="AH455" i="2"/>
  <c r="C455" i="2"/>
  <c r="B455" i="2"/>
  <c r="A455" i="2"/>
  <c r="AP454" i="2"/>
  <c r="AO454" i="2"/>
  <c r="AN454" i="2"/>
  <c r="AM454" i="2"/>
  <c r="C454" i="2"/>
  <c r="B454" i="2"/>
  <c r="A454" i="2"/>
  <c r="AP453" i="2"/>
  <c r="AO453" i="2"/>
  <c r="AN453" i="2"/>
  <c r="AM453" i="2"/>
  <c r="AH453" i="2"/>
  <c r="C453" i="2"/>
  <c r="B453" i="2"/>
  <c r="A453" i="2"/>
  <c r="AP452" i="2"/>
  <c r="AO452" i="2"/>
  <c r="AN452" i="2"/>
  <c r="AM452" i="2"/>
  <c r="AH452" i="2"/>
  <c r="C452" i="2"/>
  <c r="B452" i="2"/>
  <c r="A452" i="2"/>
  <c r="AP451" i="2"/>
  <c r="AO451" i="2"/>
  <c r="AN451" i="2"/>
  <c r="AM451" i="2"/>
  <c r="AH451" i="2"/>
  <c r="C451" i="2"/>
  <c r="B451" i="2"/>
  <c r="A451" i="2"/>
  <c r="AP450" i="2"/>
  <c r="AO450" i="2"/>
  <c r="AN450" i="2"/>
  <c r="AM450" i="2"/>
  <c r="AH450" i="2"/>
  <c r="C450" i="2"/>
  <c r="B450" i="2"/>
  <c r="A450" i="2"/>
  <c r="AP449" i="2"/>
  <c r="AO449" i="2"/>
  <c r="AN449" i="2"/>
  <c r="AM449" i="2"/>
  <c r="C449" i="2"/>
  <c r="B449" i="2"/>
  <c r="A449" i="2"/>
  <c r="AP448" i="2"/>
  <c r="AO448" i="2"/>
  <c r="AN448" i="2"/>
  <c r="AM448" i="2"/>
  <c r="C448" i="2"/>
  <c r="B448" i="2"/>
  <c r="A448" i="2"/>
  <c r="AP447" i="2"/>
  <c r="AO447" i="2"/>
  <c r="AN447" i="2"/>
  <c r="AM447" i="2"/>
  <c r="C447" i="2"/>
  <c r="B447" i="2"/>
  <c r="A447" i="2"/>
  <c r="AP446" i="2"/>
  <c r="AO446" i="2"/>
  <c r="AN446" i="2"/>
  <c r="AM446" i="2"/>
  <c r="AH446" i="2"/>
  <c r="C446" i="2"/>
  <c r="B446" i="2"/>
  <c r="A446" i="2"/>
  <c r="AP445" i="2"/>
  <c r="AO445" i="2"/>
  <c r="AN445" i="2"/>
  <c r="AM445" i="2"/>
  <c r="AH445" i="2"/>
  <c r="C445" i="2"/>
  <c r="B445" i="2"/>
  <c r="A445" i="2"/>
  <c r="AP444" i="2"/>
  <c r="AO444" i="2"/>
  <c r="AN444" i="2"/>
  <c r="AM444" i="2"/>
  <c r="AH444" i="2"/>
  <c r="C444" i="2"/>
  <c r="B444" i="2"/>
  <c r="A444" i="2"/>
  <c r="AP443" i="2"/>
  <c r="AO443" i="2"/>
  <c r="AN443" i="2"/>
  <c r="AM443" i="2"/>
  <c r="AH443" i="2"/>
  <c r="C443" i="2"/>
  <c r="B443" i="2"/>
  <c r="A443" i="2"/>
  <c r="AP442" i="2"/>
  <c r="AO442" i="2"/>
  <c r="AN442" i="2"/>
  <c r="AM442" i="2"/>
  <c r="AH442" i="2"/>
  <c r="C442" i="2"/>
  <c r="B442" i="2"/>
  <c r="A442" i="2"/>
  <c r="AP441" i="2"/>
  <c r="AO441" i="2"/>
  <c r="AN441" i="2"/>
  <c r="AM441" i="2"/>
  <c r="AH441" i="2"/>
  <c r="C441" i="2"/>
  <c r="B441" i="2"/>
  <c r="A441" i="2"/>
  <c r="AP440" i="2"/>
  <c r="AO440" i="2"/>
  <c r="AN440" i="2"/>
  <c r="AM440" i="2"/>
  <c r="AH440" i="2"/>
  <c r="C440" i="2"/>
  <c r="B440" i="2"/>
  <c r="A440" i="2"/>
  <c r="AP439" i="2"/>
  <c r="AO439" i="2"/>
  <c r="AN439" i="2"/>
  <c r="AM439" i="2"/>
  <c r="AH439" i="2"/>
  <c r="C439" i="2"/>
  <c r="B439" i="2"/>
  <c r="A439" i="2"/>
  <c r="AP438" i="2"/>
  <c r="AO438" i="2"/>
  <c r="AN438" i="2"/>
  <c r="AM438" i="2"/>
  <c r="AH438" i="2"/>
  <c r="C438" i="2"/>
  <c r="B438" i="2"/>
  <c r="A438" i="2"/>
  <c r="AP437" i="2"/>
  <c r="AO437" i="2"/>
  <c r="AN437" i="2"/>
  <c r="AM437" i="2"/>
  <c r="AH437" i="2"/>
  <c r="C437" i="2"/>
  <c r="B437" i="2"/>
  <c r="A437" i="2"/>
  <c r="AP435" i="2"/>
  <c r="AO435" i="2"/>
  <c r="AN435" i="2"/>
  <c r="AM435" i="2"/>
  <c r="C435" i="2"/>
  <c r="B435" i="2"/>
  <c r="A435" i="2"/>
  <c r="AP434" i="2"/>
  <c r="AO434" i="2"/>
  <c r="AN434" i="2"/>
  <c r="AM434" i="2"/>
  <c r="C434" i="2"/>
  <c r="B434" i="2"/>
  <c r="A434" i="2"/>
  <c r="AP433" i="2"/>
  <c r="AO433" i="2"/>
  <c r="AN433" i="2"/>
  <c r="AM433" i="2"/>
  <c r="C433" i="2"/>
  <c r="B433" i="2"/>
  <c r="A433" i="2"/>
  <c r="AP432" i="2"/>
  <c r="AO432" i="2"/>
  <c r="AN432" i="2"/>
  <c r="AM432" i="2"/>
  <c r="C432" i="2"/>
  <c r="B432" i="2"/>
  <c r="A432" i="2"/>
  <c r="AP431" i="2"/>
  <c r="AO431" i="2"/>
  <c r="AN431" i="2"/>
  <c r="AM431" i="2"/>
  <c r="C431" i="2"/>
  <c r="B431" i="2"/>
  <c r="A431" i="2"/>
  <c r="AP430" i="2"/>
  <c r="AO430" i="2"/>
  <c r="AN430" i="2"/>
  <c r="AM430" i="2"/>
  <c r="C430" i="2"/>
  <c r="B430" i="2"/>
  <c r="A430" i="2"/>
  <c r="AP429" i="2"/>
  <c r="AO429" i="2"/>
  <c r="AN429" i="2"/>
  <c r="AM429" i="2"/>
  <c r="C429" i="2"/>
  <c r="B429" i="2"/>
  <c r="A429" i="2"/>
  <c r="AP428" i="2"/>
  <c r="AO428" i="2"/>
  <c r="AN428" i="2"/>
  <c r="AM428" i="2"/>
  <c r="C428" i="2"/>
  <c r="B428" i="2"/>
  <c r="A428" i="2"/>
  <c r="AP427" i="2"/>
  <c r="AO427" i="2"/>
  <c r="AN427" i="2"/>
  <c r="AM427" i="2"/>
  <c r="C427" i="2"/>
  <c r="B427" i="2"/>
  <c r="A427" i="2"/>
  <c r="AP426" i="2"/>
  <c r="AO426" i="2"/>
  <c r="AN426" i="2"/>
  <c r="AM426" i="2"/>
  <c r="C426" i="2"/>
  <c r="B426" i="2"/>
  <c r="A426" i="2"/>
  <c r="AP425" i="2"/>
  <c r="AO425" i="2"/>
  <c r="AN425" i="2"/>
  <c r="AM425" i="2"/>
  <c r="C425" i="2"/>
  <c r="B425" i="2"/>
  <c r="A425" i="2"/>
  <c r="AP424" i="2"/>
  <c r="AO424" i="2"/>
  <c r="AN424" i="2"/>
  <c r="AM424" i="2"/>
  <c r="C424" i="2"/>
  <c r="B424" i="2"/>
  <c r="A424" i="2"/>
  <c r="AP423" i="2"/>
  <c r="AO423" i="2"/>
  <c r="AN423" i="2"/>
  <c r="AM423" i="2"/>
  <c r="C423" i="2"/>
  <c r="B423" i="2"/>
  <c r="A423" i="2"/>
  <c r="AP422" i="2"/>
  <c r="AO422" i="2"/>
  <c r="AN422" i="2"/>
  <c r="AM422" i="2"/>
  <c r="C422" i="2"/>
  <c r="B422" i="2"/>
  <c r="A422" i="2"/>
  <c r="AP421" i="2"/>
  <c r="AO421" i="2"/>
  <c r="AN421" i="2"/>
  <c r="AM421" i="2"/>
  <c r="C421" i="2"/>
  <c r="B421" i="2"/>
  <c r="A421" i="2"/>
  <c r="AP420" i="2"/>
  <c r="AO420" i="2"/>
  <c r="AN420" i="2"/>
  <c r="AM420" i="2"/>
  <c r="C420" i="2"/>
  <c r="B420" i="2"/>
  <c r="A420" i="2"/>
  <c r="AP419" i="2"/>
  <c r="AO419" i="2"/>
  <c r="AN419" i="2"/>
  <c r="AM419" i="2"/>
  <c r="C419" i="2"/>
  <c r="B419" i="2"/>
  <c r="A419" i="2"/>
  <c r="AP418" i="2"/>
  <c r="AO418" i="2"/>
  <c r="AN418" i="2"/>
  <c r="AM418" i="2"/>
  <c r="C418" i="2"/>
  <c r="B418" i="2"/>
  <c r="A418" i="2"/>
  <c r="AP417" i="2"/>
  <c r="AO417" i="2"/>
  <c r="AN417" i="2"/>
  <c r="AM417" i="2"/>
  <c r="C417" i="2"/>
  <c r="B417" i="2"/>
  <c r="A417" i="2"/>
  <c r="AP416" i="2"/>
  <c r="AO416" i="2"/>
  <c r="AN416" i="2"/>
  <c r="AM416" i="2"/>
  <c r="C416" i="2"/>
  <c r="B416" i="2"/>
  <c r="A416" i="2"/>
  <c r="AP415" i="2"/>
  <c r="AO415" i="2"/>
  <c r="AN415" i="2"/>
  <c r="AM415" i="2"/>
  <c r="C415" i="2"/>
  <c r="B415" i="2"/>
  <c r="A415" i="2"/>
  <c r="AP414" i="2"/>
  <c r="AO414" i="2"/>
  <c r="AN414" i="2"/>
  <c r="AM414" i="2"/>
  <c r="C414" i="2"/>
  <c r="B414" i="2"/>
  <c r="A414" i="2"/>
  <c r="AP413" i="2"/>
  <c r="AO413" i="2"/>
  <c r="AN413" i="2"/>
  <c r="AM413" i="2"/>
  <c r="C413" i="2"/>
  <c r="B413" i="2"/>
  <c r="A413" i="2"/>
  <c r="AP412" i="2"/>
  <c r="AO412" i="2"/>
  <c r="AN412" i="2"/>
  <c r="AM412" i="2"/>
  <c r="C412" i="2"/>
  <c r="B412" i="2"/>
  <c r="A412" i="2"/>
  <c r="AP411" i="2"/>
  <c r="AO411" i="2"/>
  <c r="AN411" i="2"/>
  <c r="AM411" i="2"/>
  <c r="C411" i="2"/>
  <c r="B411" i="2"/>
  <c r="A411" i="2"/>
  <c r="AP410" i="2"/>
  <c r="AO410" i="2"/>
  <c r="AN410" i="2"/>
  <c r="AM410" i="2"/>
  <c r="C410" i="2"/>
  <c r="B410" i="2"/>
  <c r="A410" i="2"/>
  <c r="AP409" i="2"/>
  <c r="AO409" i="2"/>
  <c r="AN409" i="2"/>
  <c r="AM409" i="2"/>
  <c r="C409" i="2"/>
  <c r="B409" i="2"/>
  <c r="A409" i="2"/>
  <c r="AP408" i="2"/>
  <c r="AO408" i="2"/>
  <c r="AN408" i="2"/>
  <c r="AM408" i="2"/>
  <c r="C408" i="2"/>
  <c r="B408" i="2"/>
  <c r="A408" i="2"/>
  <c r="AP407" i="2"/>
  <c r="AO407" i="2"/>
  <c r="AN407" i="2"/>
  <c r="AM407" i="2"/>
  <c r="C407" i="2"/>
  <c r="B407" i="2"/>
  <c r="A407" i="2"/>
  <c r="AP406" i="2"/>
  <c r="AO406" i="2"/>
  <c r="AN406" i="2"/>
  <c r="AM406" i="2"/>
  <c r="C406" i="2"/>
  <c r="B406" i="2"/>
  <c r="A406" i="2"/>
  <c r="AP405" i="2"/>
  <c r="AO405" i="2"/>
  <c r="AN405" i="2"/>
  <c r="AM405" i="2"/>
  <c r="C405" i="2"/>
  <c r="B405" i="2"/>
  <c r="A405" i="2"/>
  <c r="AP404" i="2"/>
  <c r="AO404" i="2"/>
  <c r="AN404" i="2"/>
  <c r="AM404" i="2"/>
  <c r="AH404" i="2"/>
  <c r="M404" i="2"/>
  <c r="C404" i="2"/>
  <c r="B404" i="2"/>
  <c r="A404" i="2"/>
  <c r="AP403" i="2"/>
  <c r="AO403" i="2"/>
  <c r="AN403" i="2"/>
  <c r="AM403" i="2"/>
  <c r="C403" i="2"/>
  <c r="B403" i="2"/>
  <c r="A403" i="2"/>
  <c r="AP402" i="2"/>
  <c r="AO402" i="2"/>
  <c r="AN402" i="2"/>
  <c r="AM402" i="2"/>
  <c r="C402" i="2"/>
  <c r="B402" i="2"/>
  <c r="A402" i="2"/>
  <c r="AP401" i="2"/>
  <c r="AO401" i="2"/>
  <c r="AN401" i="2"/>
  <c r="AM401" i="2"/>
  <c r="C401" i="2"/>
  <c r="B401" i="2"/>
  <c r="A401" i="2"/>
  <c r="AP400" i="2"/>
  <c r="AO400" i="2"/>
  <c r="AN400" i="2"/>
  <c r="AM400" i="2"/>
  <c r="M400" i="2"/>
  <c r="C400" i="2"/>
  <c r="B400" i="2"/>
  <c r="A400" i="2"/>
  <c r="AP399" i="2"/>
  <c r="AO399" i="2"/>
  <c r="AN399" i="2"/>
  <c r="AM399" i="2"/>
  <c r="C399" i="2"/>
  <c r="B399" i="2"/>
  <c r="A399" i="2"/>
  <c r="AP398" i="2"/>
  <c r="AO398" i="2"/>
  <c r="AN398" i="2"/>
  <c r="AM398" i="2"/>
  <c r="C398" i="2"/>
  <c r="B398" i="2"/>
  <c r="A398" i="2"/>
  <c r="AP397" i="2"/>
  <c r="AO397" i="2"/>
  <c r="AN397" i="2"/>
  <c r="AM397" i="2"/>
  <c r="C397" i="2"/>
  <c r="B397" i="2"/>
  <c r="A397" i="2"/>
  <c r="AP396" i="2"/>
  <c r="AO396" i="2"/>
  <c r="AN396" i="2"/>
  <c r="AM396" i="2"/>
  <c r="C396" i="2"/>
  <c r="B396" i="2"/>
  <c r="A396" i="2"/>
  <c r="AP395" i="2"/>
  <c r="AO395" i="2"/>
  <c r="AN395" i="2"/>
  <c r="AM395" i="2"/>
  <c r="C395" i="2"/>
  <c r="B395" i="2"/>
  <c r="A395" i="2"/>
  <c r="AP394" i="2"/>
  <c r="AO394" i="2"/>
  <c r="AN394" i="2"/>
  <c r="AM394" i="2"/>
  <c r="C394" i="2"/>
  <c r="B394" i="2"/>
  <c r="A394" i="2"/>
  <c r="AP393" i="2"/>
  <c r="AO393" i="2"/>
  <c r="AN393" i="2"/>
  <c r="AM393" i="2"/>
  <c r="C393" i="2"/>
  <c r="B393" i="2"/>
  <c r="A393" i="2"/>
  <c r="AP392" i="2"/>
  <c r="AO392" i="2"/>
  <c r="AN392" i="2"/>
  <c r="AM392" i="2"/>
  <c r="C392" i="2"/>
  <c r="B392" i="2"/>
  <c r="A392" i="2"/>
  <c r="AP391" i="2"/>
  <c r="AO391" i="2"/>
  <c r="AN391" i="2"/>
  <c r="AM391" i="2"/>
  <c r="C391" i="2"/>
  <c r="B391" i="2"/>
  <c r="A391" i="2"/>
  <c r="AP390" i="2"/>
  <c r="AO390" i="2"/>
  <c r="AN390" i="2"/>
  <c r="AM390" i="2"/>
  <c r="AH390" i="2"/>
  <c r="C390" i="2"/>
  <c r="B390" i="2"/>
  <c r="A390" i="2"/>
  <c r="AP389" i="2"/>
  <c r="AO389" i="2"/>
  <c r="AN389" i="2"/>
  <c r="AM389" i="2"/>
  <c r="AH389" i="2"/>
  <c r="C389" i="2"/>
  <c r="B389" i="2"/>
  <c r="A389" i="2"/>
  <c r="AP388" i="2"/>
  <c r="AO388" i="2"/>
  <c r="AN388" i="2"/>
  <c r="AM388" i="2"/>
  <c r="C388" i="2"/>
  <c r="B388" i="2"/>
  <c r="A388" i="2"/>
  <c r="AP387" i="2"/>
  <c r="AO387" i="2"/>
  <c r="AN387" i="2"/>
  <c r="AM387" i="2"/>
  <c r="C387" i="2"/>
  <c r="B387" i="2"/>
  <c r="A387" i="2"/>
  <c r="AP386" i="2"/>
  <c r="AO386" i="2"/>
  <c r="AN386" i="2"/>
  <c r="AM386" i="2"/>
  <c r="C386" i="2"/>
  <c r="B386" i="2"/>
  <c r="A386" i="2"/>
  <c r="AP385" i="2"/>
  <c r="AO385" i="2"/>
  <c r="AN385" i="2"/>
  <c r="AM385" i="2"/>
  <c r="C385" i="2"/>
  <c r="B385" i="2"/>
  <c r="A385" i="2"/>
  <c r="AP384" i="2"/>
  <c r="AO384" i="2"/>
  <c r="AN384" i="2"/>
  <c r="AM384" i="2"/>
  <c r="C384" i="2"/>
  <c r="B384" i="2"/>
  <c r="A384" i="2"/>
  <c r="AP383" i="2"/>
  <c r="AO383" i="2"/>
  <c r="AN383" i="2"/>
  <c r="AM383" i="2"/>
  <c r="C383" i="2"/>
  <c r="B383" i="2"/>
  <c r="A383" i="2"/>
  <c r="AP382" i="2"/>
  <c r="AO382" i="2"/>
  <c r="AN382" i="2"/>
  <c r="AM382" i="2"/>
  <c r="C382" i="2"/>
  <c r="B382" i="2"/>
  <c r="A382" i="2"/>
  <c r="AP381" i="2"/>
  <c r="AO381" i="2"/>
  <c r="AN381" i="2"/>
  <c r="AM381" i="2"/>
  <c r="C381" i="2"/>
  <c r="B381" i="2"/>
  <c r="A381" i="2"/>
  <c r="AP380" i="2"/>
  <c r="AO380" i="2"/>
  <c r="AN380" i="2"/>
  <c r="AM380" i="2"/>
  <c r="C380" i="2"/>
  <c r="B380" i="2"/>
  <c r="A380" i="2"/>
  <c r="AP379" i="2"/>
  <c r="AO379" i="2"/>
  <c r="AN379" i="2"/>
  <c r="AM379" i="2"/>
  <c r="C379" i="2"/>
  <c r="B379" i="2"/>
  <c r="A379" i="2"/>
  <c r="AP378" i="2"/>
  <c r="AO378" i="2"/>
  <c r="AN378" i="2"/>
  <c r="AM378" i="2"/>
  <c r="C378" i="2"/>
  <c r="B378" i="2"/>
  <c r="A378" i="2"/>
  <c r="AP377" i="2"/>
  <c r="AO377" i="2"/>
  <c r="AN377" i="2"/>
  <c r="AM377" i="2"/>
  <c r="C377" i="2"/>
  <c r="B377" i="2"/>
  <c r="A377" i="2"/>
  <c r="AP376" i="2"/>
  <c r="AO376" i="2"/>
  <c r="AN376" i="2"/>
  <c r="AM376" i="2"/>
  <c r="C376" i="2"/>
  <c r="B376" i="2"/>
  <c r="A376" i="2"/>
  <c r="AP375" i="2"/>
  <c r="AO375" i="2"/>
  <c r="AN375" i="2"/>
  <c r="AM375" i="2"/>
  <c r="C375" i="2"/>
  <c r="B375" i="2"/>
  <c r="A375" i="2"/>
  <c r="AP374" i="2"/>
  <c r="AO374" i="2"/>
  <c r="AN374" i="2"/>
  <c r="AM374" i="2"/>
  <c r="C374" i="2"/>
  <c r="B374" i="2"/>
  <c r="A374" i="2"/>
  <c r="AP373" i="2"/>
  <c r="AO373" i="2"/>
  <c r="AN373" i="2"/>
  <c r="AM373" i="2"/>
  <c r="C373" i="2"/>
  <c r="B373" i="2"/>
  <c r="A373" i="2"/>
  <c r="AP372" i="2"/>
  <c r="AO372" i="2"/>
  <c r="AN372" i="2"/>
  <c r="AM372" i="2"/>
  <c r="C372" i="2"/>
  <c r="B372" i="2"/>
  <c r="A372" i="2"/>
  <c r="AP371" i="2"/>
  <c r="AO371" i="2"/>
  <c r="AN371" i="2"/>
  <c r="AM371" i="2"/>
  <c r="C371" i="2"/>
  <c r="B371" i="2"/>
  <c r="A371" i="2"/>
  <c r="AP370" i="2"/>
  <c r="AO370" i="2"/>
  <c r="AN370" i="2"/>
  <c r="AM370" i="2"/>
  <c r="C370" i="2"/>
  <c r="B370" i="2"/>
  <c r="A370" i="2"/>
  <c r="AP369" i="2"/>
  <c r="AO369" i="2"/>
  <c r="AN369" i="2"/>
  <c r="AM369" i="2"/>
  <c r="C369" i="2"/>
  <c r="B369" i="2"/>
  <c r="A369" i="2"/>
  <c r="AP368" i="2"/>
  <c r="AO368" i="2"/>
  <c r="AN368" i="2"/>
  <c r="AM368" i="2"/>
  <c r="C368" i="2"/>
  <c r="B368" i="2"/>
  <c r="A368" i="2"/>
  <c r="AP367" i="2"/>
  <c r="AO367" i="2"/>
  <c r="AN367" i="2"/>
  <c r="AM367" i="2"/>
  <c r="C367" i="2"/>
  <c r="B367" i="2"/>
  <c r="A367" i="2"/>
  <c r="AP366" i="2"/>
  <c r="AO366" i="2"/>
  <c r="AN366" i="2"/>
  <c r="AM366" i="2"/>
  <c r="C366" i="2"/>
  <c r="B366" i="2"/>
  <c r="A366" i="2"/>
  <c r="AP365" i="2"/>
  <c r="AO365" i="2"/>
  <c r="AN365" i="2"/>
  <c r="AM365" i="2"/>
  <c r="C365" i="2"/>
  <c r="B365" i="2"/>
  <c r="A365" i="2"/>
  <c r="AP364" i="2"/>
  <c r="AO364" i="2"/>
  <c r="AN364" i="2"/>
  <c r="AM364" i="2"/>
  <c r="C364" i="2"/>
  <c r="B364" i="2"/>
  <c r="A364" i="2"/>
  <c r="AP363" i="2"/>
  <c r="AO363" i="2"/>
  <c r="AN363" i="2"/>
  <c r="AM363" i="2"/>
  <c r="C363" i="2"/>
  <c r="B363" i="2"/>
  <c r="A363" i="2"/>
  <c r="AP362" i="2"/>
  <c r="AO362" i="2"/>
  <c r="AN362" i="2"/>
  <c r="AM362" i="2"/>
  <c r="C362" i="2"/>
  <c r="B362" i="2"/>
  <c r="A362" i="2"/>
  <c r="AP361" i="2"/>
  <c r="AO361" i="2"/>
  <c r="AN361" i="2"/>
  <c r="AM361" i="2"/>
  <c r="C361" i="2"/>
  <c r="B361" i="2"/>
  <c r="A361" i="2"/>
  <c r="AP360" i="2"/>
  <c r="AO360" i="2"/>
  <c r="AN360" i="2"/>
  <c r="AM360" i="2"/>
  <c r="C360" i="2"/>
  <c r="B360" i="2"/>
  <c r="A360" i="2"/>
  <c r="AP359" i="2"/>
  <c r="AO359" i="2"/>
  <c r="AN359" i="2"/>
  <c r="AM359" i="2"/>
  <c r="C359" i="2"/>
  <c r="B359" i="2"/>
  <c r="A359" i="2"/>
  <c r="AP358" i="2"/>
  <c r="AO358" i="2"/>
  <c r="AN358" i="2"/>
  <c r="AM358" i="2"/>
  <c r="C358" i="2"/>
  <c r="B358" i="2"/>
  <c r="A358" i="2"/>
  <c r="AP357" i="2"/>
  <c r="AO357" i="2"/>
  <c r="AN357" i="2"/>
  <c r="AM357" i="2"/>
  <c r="C357" i="2"/>
  <c r="B357" i="2"/>
  <c r="A357" i="2"/>
  <c r="AP356" i="2"/>
  <c r="AO356" i="2"/>
  <c r="AN356" i="2"/>
  <c r="AM356" i="2"/>
  <c r="C356" i="2"/>
  <c r="B356" i="2"/>
  <c r="A356" i="2"/>
  <c r="AP355" i="2"/>
  <c r="AO355" i="2"/>
  <c r="AN355" i="2"/>
  <c r="AM355" i="2"/>
  <c r="C355" i="2"/>
  <c r="B355" i="2"/>
  <c r="A355" i="2"/>
  <c r="AP354" i="2"/>
  <c r="AO354" i="2"/>
  <c r="AN354" i="2"/>
  <c r="AM354" i="2"/>
  <c r="C354" i="2"/>
  <c r="B354" i="2"/>
  <c r="A354" i="2"/>
  <c r="AP353" i="2"/>
  <c r="AO353" i="2"/>
  <c r="AN353" i="2"/>
  <c r="AM353" i="2"/>
  <c r="C353" i="2"/>
  <c r="B353" i="2"/>
  <c r="A353" i="2"/>
  <c r="AP352" i="2"/>
  <c r="AO352" i="2"/>
  <c r="AN352" i="2"/>
  <c r="AM352" i="2"/>
  <c r="C352" i="2"/>
  <c r="B352" i="2"/>
  <c r="A352" i="2"/>
  <c r="AP351" i="2"/>
  <c r="AO351" i="2"/>
  <c r="AN351" i="2"/>
  <c r="AM351" i="2"/>
  <c r="C351" i="2"/>
  <c r="B351" i="2"/>
  <c r="A351" i="2"/>
  <c r="AP350" i="2"/>
  <c r="AO350" i="2"/>
  <c r="AN350" i="2"/>
  <c r="AM350" i="2"/>
  <c r="C350" i="2"/>
  <c r="B350" i="2"/>
  <c r="A350" i="2"/>
  <c r="AP349" i="2"/>
  <c r="AO349" i="2"/>
  <c r="AN349" i="2"/>
  <c r="AM349" i="2"/>
  <c r="C349" i="2"/>
  <c r="B349" i="2"/>
  <c r="A349" i="2"/>
  <c r="AP348" i="2"/>
  <c r="AO348" i="2"/>
  <c r="AN348" i="2"/>
  <c r="AM348" i="2"/>
  <c r="C348" i="2"/>
  <c r="B348" i="2"/>
  <c r="A348" i="2"/>
  <c r="AP347" i="2"/>
  <c r="AO347" i="2"/>
  <c r="AN347" i="2"/>
  <c r="AM347" i="2"/>
  <c r="C347" i="2"/>
  <c r="B347" i="2"/>
  <c r="A347" i="2"/>
  <c r="AP346" i="2"/>
  <c r="AO346" i="2"/>
  <c r="AN346" i="2"/>
  <c r="AM346" i="2"/>
  <c r="C346" i="2"/>
  <c r="B346" i="2"/>
  <c r="A346" i="2"/>
  <c r="AP345" i="2"/>
  <c r="AO345" i="2"/>
  <c r="AN345" i="2"/>
  <c r="AM345" i="2"/>
  <c r="C345" i="2"/>
  <c r="B345" i="2"/>
  <c r="A345" i="2"/>
  <c r="AP344" i="2"/>
  <c r="AO344" i="2"/>
  <c r="AN344" i="2"/>
  <c r="AM344" i="2"/>
  <c r="C344" i="2"/>
  <c r="B344" i="2"/>
  <c r="A344" i="2"/>
  <c r="AP343" i="2"/>
  <c r="AO343" i="2"/>
  <c r="AN343" i="2"/>
  <c r="AM343" i="2"/>
  <c r="C343" i="2"/>
  <c r="B343" i="2"/>
  <c r="A343" i="2"/>
  <c r="AP342" i="2"/>
  <c r="AO342" i="2"/>
  <c r="AN342" i="2"/>
  <c r="AM342" i="2"/>
  <c r="C342" i="2"/>
  <c r="B342" i="2"/>
  <c r="A342" i="2"/>
  <c r="AP341" i="2"/>
  <c r="AO341" i="2"/>
  <c r="AN341" i="2"/>
  <c r="AM341" i="2"/>
  <c r="C341" i="2"/>
  <c r="B341" i="2"/>
  <c r="A341" i="2"/>
  <c r="AP340" i="2"/>
  <c r="AO340" i="2"/>
  <c r="AN340" i="2"/>
  <c r="AM340" i="2"/>
  <c r="C340" i="2"/>
  <c r="B340" i="2"/>
  <c r="A340" i="2"/>
  <c r="AP339" i="2"/>
  <c r="AO339" i="2"/>
  <c r="AN339" i="2"/>
  <c r="AM339" i="2"/>
  <c r="C339" i="2"/>
  <c r="B339" i="2"/>
  <c r="A339" i="2"/>
  <c r="AP338" i="2"/>
  <c r="AO338" i="2"/>
  <c r="AN338" i="2"/>
  <c r="AM338" i="2"/>
  <c r="C338" i="2"/>
  <c r="B338" i="2"/>
  <c r="A338" i="2"/>
  <c r="AP337" i="2"/>
  <c r="AO337" i="2"/>
  <c r="AN337" i="2"/>
  <c r="AM337" i="2"/>
  <c r="C337" i="2"/>
  <c r="B337" i="2"/>
  <c r="A337" i="2"/>
  <c r="AP336" i="2"/>
  <c r="AO336" i="2"/>
  <c r="AN336" i="2"/>
  <c r="AM336" i="2"/>
  <c r="C336" i="2"/>
  <c r="B336" i="2"/>
  <c r="A336" i="2"/>
  <c r="AP335" i="2"/>
  <c r="AO335" i="2"/>
  <c r="AN335" i="2"/>
  <c r="AM335" i="2"/>
  <c r="C335" i="2"/>
  <c r="B335" i="2"/>
  <c r="A335" i="2"/>
  <c r="AP334" i="2"/>
  <c r="AO334" i="2"/>
  <c r="AN334" i="2"/>
  <c r="AM334" i="2"/>
  <c r="C334" i="2"/>
  <c r="B334" i="2"/>
  <c r="A334" i="2"/>
  <c r="AP333" i="2"/>
  <c r="AO333" i="2"/>
  <c r="AN333" i="2"/>
  <c r="AM333" i="2"/>
  <c r="C333" i="2"/>
  <c r="B333" i="2"/>
  <c r="A333" i="2"/>
  <c r="AP332" i="2"/>
  <c r="AO332" i="2"/>
  <c r="AN332" i="2"/>
  <c r="AM332" i="2"/>
  <c r="C332" i="2"/>
  <c r="B332" i="2"/>
  <c r="A332" i="2"/>
  <c r="AP331" i="2"/>
  <c r="AO331" i="2"/>
  <c r="AN331" i="2"/>
  <c r="AM331" i="2"/>
  <c r="C331" i="2"/>
  <c r="B331" i="2"/>
  <c r="A331" i="2"/>
  <c r="AP330" i="2"/>
  <c r="AO330" i="2"/>
  <c r="AN330" i="2"/>
  <c r="AM330" i="2"/>
  <c r="C330" i="2"/>
  <c r="B330" i="2"/>
  <c r="A330" i="2"/>
  <c r="AP329" i="2"/>
  <c r="AO329" i="2"/>
  <c r="AN329" i="2"/>
  <c r="AM329" i="2"/>
  <c r="C329" i="2"/>
  <c r="B329" i="2"/>
  <c r="A329" i="2"/>
  <c r="AP328" i="2"/>
  <c r="AO328" i="2"/>
  <c r="AN328" i="2"/>
  <c r="AM328" i="2"/>
  <c r="U328" i="2"/>
  <c r="C328" i="2"/>
  <c r="B328" i="2"/>
  <c r="A328" i="2"/>
  <c r="AP327" i="2"/>
  <c r="AO327" i="2"/>
  <c r="AN327" i="2"/>
  <c r="AM327" i="2"/>
  <c r="C327" i="2"/>
  <c r="B327" i="2"/>
  <c r="A327" i="2"/>
  <c r="AP326" i="2"/>
  <c r="AO326" i="2"/>
  <c r="AN326" i="2"/>
  <c r="AM326" i="2"/>
  <c r="C326" i="2"/>
  <c r="B326" i="2"/>
  <c r="A326" i="2"/>
  <c r="AP325" i="2"/>
  <c r="AO325" i="2"/>
  <c r="AN325" i="2"/>
  <c r="AM325" i="2"/>
  <c r="C325" i="2"/>
  <c r="B325" i="2"/>
  <c r="A325" i="2"/>
  <c r="AP324" i="2"/>
  <c r="AO324" i="2"/>
  <c r="AN324" i="2"/>
  <c r="AM324" i="2"/>
  <c r="C324" i="2"/>
  <c r="B324" i="2"/>
  <c r="A324" i="2"/>
  <c r="AP323" i="2"/>
  <c r="AO323" i="2"/>
  <c r="AN323" i="2"/>
  <c r="AM323" i="2"/>
  <c r="M323" i="2"/>
  <c r="C323" i="2"/>
  <c r="B323" i="2"/>
  <c r="A323" i="2"/>
  <c r="AP322" i="2"/>
  <c r="AO322" i="2"/>
  <c r="AN322" i="2"/>
  <c r="AM322" i="2"/>
  <c r="C322" i="2"/>
  <c r="B322" i="2"/>
  <c r="A322" i="2"/>
  <c r="AP321" i="2"/>
  <c r="AO321" i="2"/>
  <c r="AN321" i="2"/>
  <c r="AM321" i="2"/>
  <c r="C321" i="2"/>
  <c r="B321" i="2"/>
  <c r="A321" i="2"/>
  <c r="AP320" i="2"/>
  <c r="AO320" i="2"/>
  <c r="AN320" i="2"/>
  <c r="AM320" i="2"/>
  <c r="C320" i="2"/>
  <c r="B320" i="2"/>
  <c r="A320" i="2"/>
  <c r="AP319" i="2"/>
  <c r="AO319" i="2"/>
  <c r="AN319" i="2"/>
  <c r="AM319" i="2"/>
  <c r="C319" i="2"/>
  <c r="B319" i="2"/>
  <c r="A319" i="2"/>
  <c r="AP318" i="2"/>
  <c r="AO318" i="2"/>
  <c r="AN318" i="2"/>
  <c r="AM318" i="2"/>
  <c r="C318" i="2"/>
  <c r="B318" i="2"/>
  <c r="A318" i="2"/>
  <c r="AP317" i="2"/>
  <c r="AO317" i="2"/>
  <c r="AN317" i="2"/>
  <c r="AM317" i="2"/>
  <c r="C317" i="2"/>
  <c r="B317" i="2"/>
  <c r="A317" i="2"/>
  <c r="AP316" i="2"/>
  <c r="AO316" i="2"/>
  <c r="AN316" i="2"/>
  <c r="AM316" i="2"/>
  <c r="C316" i="2"/>
  <c r="B316" i="2"/>
  <c r="A316" i="2"/>
  <c r="AP315" i="2"/>
  <c r="AO315" i="2"/>
  <c r="AN315" i="2"/>
  <c r="AM315" i="2"/>
  <c r="W315" i="2"/>
  <c r="C315" i="2"/>
  <c r="B315" i="2"/>
  <c r="A315" i="2"/>
  <c r="AP314" i="2"/>
  <c r="AO314" i="2"/>
  <c r="AN314" i="2"/>
  <c r="AM314" i="2"/>
  <c r="W314" i="2"/>
  <c r="C314" i="2"/>
  <c r="B314" i="2"/>
  <c r="A314" i="2"/>
  <c r="AP313" i="2"/>
  <c r="AO313" i="2"/>
  <c r="AN313" i="2"/>
  <c r="AM313" i="2"/>
  <c r="W313" i="2"/>
  <c r="C313" i="2"/>
  <c r="B313" i="2"/>
  <c r="A313" i="2"/>
  <c r="AP312" i="2"/>
  <c r="AO312" i="2"/>
  <c r="AN312" i="2"/>
  <c r="AM312" i="2"/>
  <c r="AH312" i="2"/>
  <c r="C312" i="2"/>
  <c r="B312" i="2"/>
  <c r="A312" i="2"/>
  <c r="AP311" i="2"/>
  <c r="AO311" i="2"/>
  <c r="AN311" i="2"/>
  <c r="AM311" i="2"/>
  <c r="C311" i="2"/>
  <c r="B311" i="2"/>
  <c r="A311" i="2"/>
  <c r="AP310" i="2"/>
  <c r="AO310" i="2"/>
  <c r="AN310" i="2"/>
  <c r="AM310" i="2"/>
  <c r="C310" i="2"/>
  <c r="B310" i="2"/>
  <c r="A310" i="2"/>
  <c r="AP309" i="2"/>
  <c r="AO309" i="2"/>
  <c r="AN309" i="2"/>
  <c r="AM309" i="2"/>
  <c r="C309" i="2"/>
  <c r="B309" i="2"/>
  <c r="A309" i="2"/>
  <c r="AP308" i="2"/>
  <c r="AO308" i="2"/>
  <c r="AN308" i="2"/>
  <c r="AM308" i="2"/>
  <c r="C308" i="2"/>
  <c r="B308" i="2"/>
  <c r="A308" i="2"/>
  <c r="AP307" i="2"/>
  <c r="AO307" i="2"/>
  <c r="AN307" i="2"/>
  <c r="AM307" i="2"/>
  <c r="C307" i="2"/>
  <c r="B307" i="2"/>
  <c r="A307" i="2"/>
  <c r="AP306" i="2"/>
  <c r="AO306" i="2"/>
  <c r="AN306" i="2"/>
  <c r="AM306" i="2"/>
  <c r="C306" i="2"/>
  <c r="B306" i="2"/>
  <c r="A306" i="2"/>
  <c r="AP305" i="2"/>
  <c r="AO305" i="2"/>
  <c r="AN305" i="2"/>
  <c r="AM305" i="2"/>
  <c r="U305" i="2"/>
  <c r="M305" i="2"/>
  <c r="C305" i="2"/>
  <c r="B305" i="2"/>
  <c r="A305" i="2"/>
  <c r="AP304" i="2"/>
  <c r="AO304" i="2"/>
  <c r="AN304" i="2"/>
  <c r="AM304" i="2"/>
  <c r="C304" i="2"/>
  <c r="B304" i="2"/>
  <c r="A304" i="2"/>
  <c r="AP303" i="2"/>
  <c r="AO303" i="2"/>
  <c r="AN303" i="2"/>
  <c r="AM303" i="2"/>
  <c r="C303" i="2"/>
  <c r="B303" i="2"/>
  <c r="A303" i="2"/>
  <c r="AP302" i="2"/>
  <c r="AO302" i="2"/>
  <c r="AN302" i="2"/>
  <c r="AM302" i="2"/>
  <c r="C302" i="2"/>
  <c r="B302" i="2"/>
  <c r="A302" i="2"/>
  <c r="AP301" i="2"/>
  <c r="AO301" i="2"/>
  <c r="AN301" i="2"/>
  <c r="AM301" i="2"/>
  <c r="C301" i="2"/>
  <c r="B301" i="2"/>
  <c r="A301" i="2"/>
  <c r="AP300" i="2"/>
  <c r="AO300" i="2"/>
  <c r="AN300" i="2"/>
  <c r="AM300" i="2"/>
  <c r="C300" i="2"/>
  <c r="B300" i="2"/>
  <c r="A300" i="2"/>
  <c r="AP299" i="2"/>
  <c r="AO299" i="2"/>
  <c r="AN299" i="2"/>
  <c r="AM299" i="2"/>
  <c r="C299" i="2"/>
  <c r="B299" i="2"/>
  <c r="A299" i="2"/>
  <c r="AP298" i="2"/>
  <c r="AO298" i="2"/>
  <c r="AN298" i="2"/>
  <c r="AM298" i="2"/>
  <c r="C298" i="2"/>
  <c r="B298" i="2"/>
  <c r="A298" i="2"/>
  <c r="AP297" i="2"/>
  <c r="AO297" i="2"/>
  <c r="AN297" i="2"/>
  <c r="AM297" i="2"/>
  <c r="C297" i="2"/>
  <c r="B297" i="2"/>
  <c r="A297" i="2"/>
  <c r="AP296" i="2"/>
  <c r="AO296" i="2"/>
  <c r="AN296" i="2"/>
  <c r="AM296" i="2"/>
  <c r="C296" i="2"/>
  <c r="B296" i="2"/>
  <c r="A296" i="2"/>
  <c r="AP295" i="2"/>
  <c r="AO295" i="2"/>
  <c r="AN295" i="2"/>
  <c r="AM295" i="2"/>
  <c r="C295" i="2"/>
  <c r="B295" i="2"/>
  <c r="A295" i="2"/>
  <c r="AP294" i="2"/>
  <c r="AO294" i="2"/>
  <c r="AN294" i="2"/>
  <c r="AM294" i="2"/>
  <c r="C294" i="2"/>
  <c r="B294" i="2"/>
  <c r="A294" i="2"/>
  <c r="AP293" i="2"/>
  <c r="AO293" i="2"/>
  <c r="AN293" i="2"/>
  <c r="AM293" i="2"/>
  <c r="C293" i="2"/>
  <c r="B293" i="2"/>
  <c r="A293" i="2"/>
  <c r="AP292" i="2"/>
  <c r="AO292" i="2"/>
  <c r="AN292" i="2"/>
  <c r="AM292" i="2"/>
  <c r="C292" i="2"/>
  <c r="B292" i="2"/>
  <c r="A292" i="2"/>
  <c r="AP291" i="2"/>
  <c r="AO291" i="2"/>
  <c r="AN291" i="2"/>
  <c r="AM291" i="2"/>
  <c r="C291" i="2"/>
  <c r="B291" i="2"/>
  <c r="A291" i="2"/>
  <c r="AP290" i="2"/>
  <c r="AO290" i="2"/>
  <c r="AN290" i="2"/>
  <c r="AM290" i="2"/>
  <c r="C290" i="2"/>
  <c r="B290" i="2"/>
  <c r="A290" i="2"/>
  <c r="AP289" i="2"/>
  <c r="AO289" i="2"/>
  <c r="AN289" i="2"/>
  <c r="AM289" i="2"/>
  <c r="C289" i="2"/>
  <c r="B289" i="2"/>
  <c r="A289" i="2"/>
  <c r="AP288" i="2"/>
  <c r="AO288" i="2"/>
  <c r="AN288" i="2"/>
  <c r="AM288" i="2"/>
  <c r="C288" i="2"/>
  <c r="B288" i="2"/>
  <c r="A288" i="2"/>
  <c r="AP287" i="2"/>
  <c r="AO287" i="2"/>
  <c r="AN287" i="2"/>
  <c r="AM287" i="2"/>
  <c r="C287" i="2"/>
  <c r="B287" i="2"/>
  <c r="A287" i="2"/>
  <c r="AP286" i="2"/>
  <c r="AO286" i="2"/>
  <c r="AN286" i="2"/>
  <c r="AM286" i="2"/>
  <c r="C286" i="2"/>
  <c r="B286" i="2"/>
  <c r="A286" i="2"/>
  <c r="AP285" i="2"/>
  <c r="AO285" i="2"/>
  <c r="AN285" i="2"/>
  <c r="AM285" i="2"/>
  <c r="C285" i="2"/>
  <c r="B285" i="2"/>
  <c r="A285" i="2"/>
  <c r="AP284" i="2"/>
  <c r="AO284" i="2"/>
  <c r="AN284" i="2"/>
  <c r="AM284" i="2"/>
  <c r="C284" i="2"/>
  <c r="B284" i="2"/>
  <c r="A284" i="2"/>
  <c r="AP283" i="2"/>
  <c r="AO283" i="2"/>
  <c r="AN283" i="2"/>
  <c r="AM283" i="2"/>
  <c r="M283" i="2"/>
  <c r="C283" i="2"/>
  <c r="B283" i="2"/>
  <c r="A283" i="2"/>
  <c r="AP282" i="2"/>
  <c r="AO282" i="2"/>
  <c r="AN282" i="2"/>
  <c r="AM282" i="2"/>
  <c r="AH282" i="2"/>
  <c r="C282" i="2"/>
  <c r="B282" i="2"/>
  <c r="A282" i="2"/>
  <c r="AP281" i="2"/>
  <c r="AO281" i="2"/>
  <c r="AN281" i="2"/>
  <c r="AM281" i="2"/>
  <c r="C281" i="2"/>
  <c r="B281" i="2"/>
  <c r="A281" i="2"/>
  <c r="AP280" i="2"/>
  <c r="AO280" i="2"/>
  <c r="AN280" i="2"/>
  <c r="AM280" i="2"/>
  <c r="C280" i="2"/>
  <c r="B280" i="2"/>
  <c r="A280" i="2"/>
  <c r="AP279" i="2"/>
  <c r="AO279" i="2"/>
  <c r="AN279" i="2"/>
  <c r="AM279" i="2"/>
  <c r="C279" i="2"/>
  <c r="B279" i="2"/>
  <c r="A279" i="2"/>
  <c r="AP278" i="2"/>
  <c r="AO278" i="2"/>
  <c r="AN278" i="2"/>
  <c r="AM278" i="2"/>
  <c r="C278" i="2"/>
  <c r="B278" i="2"/>
  <c r="A278" i="2"/>
  <c r="AP277" i="2"/>
  <c r="AO277" i="2"/>
  <c r="AN277" i="2"/>
  <c r="AM277" i="2"/>
  <c r="C277" i="2"/>
  <c r="B277" i="2"/>
  <c r="A277" i="2"/>
  <c r="AP276" i="2"/>
  <c r="AO276" i="2"/>
  <c r="AN276" i="2"/>
  <c r="AM276" i="2"/>
  <c r="C276" i="2"/>
  <c r="B276" i="2"/>
  <c r="A276" i="2"/>
  <c r="AP275" i="2"/>
  <c r="AO275" i="2"/>
  <c r="AN275" i="2"/>
  <c r="AM275" i="2"/>
  <c r="C275" i="2"/>
  <c r="B275" i="2"/>
  <c r="A275" i="2"/>
  <c r="AP274" i="2"/>
  <c r="AO274" i="2"/>
  <c r="AN274" i="2"/>
  <c r="AM274" i="2"/>
  <c r="C274" i="2"/>
  <c r="B274" i="2"/>
  <c r="A274" i="2"/>
  <c r="AP273" i="2"/>
  <c r="AO273" i="2"/>
  <c r="AN273" i="2"/>
  <c r="AM273" i="2"/>
  <c r="C273" i="2"/>
  <c r="B273" i="2"/>
  <c r="A273" i="2"/>
  <c r="AP272" i="2"/>
  <c r="AO272" i="2"/>
  <c r="AN272" i="2"/>
  <c r="AM272" i="2"/>
  <c r="C272" i="2"/>
  <c r="B272" i="2"/>
  <c r="A272" i="2"/>
  <c r="AP271" i="2"/>
  <c r="AO271" i="2"/>
  <c r="AN271" i="2"/>
  <c r="AM271" i="2"/>
  <c r="C271" i="2"/>
  <c r="B271" i="2"/>
  <c r="A271" i="2"/>
  <c r="AP270" i="2"/>
  <c r="AO270" i="2"/>
  <c r="AN270" i="2"/>
  <c r="AM270" i="2"/>
  <c r="C270" i="2"/>
  <c r="B270" i="2"/>
  <c r="A270" i="2"/>
  <c r="AP269" i="2"/>
  <c r="AO269" i="2"/>
  <c r="AN269" i="2"/>
  <c r="AM269" i="2"/>
  <c r="C269" i="2"/>
  <c r="B269" i="2"/>
  <c r="A269" i="2"/>
  <c r="AP268" i="2"/>
  <c r="AO268" i="2"/>
  <c r="AN268" i="2"/>
  <c r="AM268" i="2"/>
  <c r="C268" i="2"/>
  <c r="B268" i="2"/>
  <c r="A268" i="2"/>
  <c r="AP267" i="2"/>
  <c r="AO267" i="2"/>
  <c r="AN267" i="2"/>
  <c r="AM267" i="2"/>
  <c r="C267" i="2"/>
  <c r="B267" i="2"/>
  <c r="A267" i="2"/>
  <c r="AP266" i="2"/>
  <c r="AO266" i="2"/>
  <c r="AN266" i="2"/>
  <c r="AM266" i="2"/>
  <c r="C266" i="2"/>
  <c r="B266" i="2"/>
  <c r="A266" i="2"/>
  <c r="AP265" i="2"/>
  <c r="AO265" i="2"/>
  <c r="AN265" i="2"/>
  <c r="AM265" i="2"/>
  <c r="C265" i="2"/>
  <c r="B265" i="2"/>
  <c r="A265" i="2"/>
  <c r="AP264" i="2"/>
  <c r="AO264" i="2"/>
  <c r="AN264" i="2"/>
  <c r="AM264" i="2"/>
  <c r="AH264" i="2"/>
  <c r="C264" i="2"/>
  <c r="B264" i="2"/>
  <c r="A264" i="2"/>
  <c r="AP263" i="2"/>
  <c r="AO263" i="2"/>
  <c r="AN263" i="2"/>
  <c r="AM263" i="2"/>
  <c r="C263" i="2"/>
  <c r="B263" i="2"/>
  <c r="A263" i="2"/>
  <c r="AP262" i="2"/>
  <c r="AO262" i="2"/>
  <c r="AN262" i="2"/>
  <c r="AM262" i="2"/>
  <c r="C262" i="2"/>
  <c r="B262" i="2"/>
  <c r="A262" i="2"/>
  <c r="AP261" i="2"/>
  <c r="AO261" i="2"/>
  <c r="AN261" i="2"/>
  <c r="AM261" i="2"/>
  <c r="C261" i="2"/>
  <c r="B261" i="2"/>
  <c r="A261" i="2"/>
  <c r="AP260" i="2"/>
  <c r="AO260" i="2"/>
  <c r="AN260" i="2"/>
  <c r="AM260" i="2"/>
  <c r="C260" i="2"/>
  <c r="B260" i="2"/>
  <c r="A260" i="2"/>
  <c r="AM259" i="2"/>
  <c r="C259" i="2"/>
  <c r="B259" i="2"/>
  <c r="A259" i="2"/>
  <c r="AP258" i="2"/>
  <c r="AO258" i="2"/>
  <c r="AN258" i="2"/>
  <c r="AM258" i="2"/>
  <c r="C258" i="2"/>
  <c r="B258" i="2"/>
  <c r="A258" i="2"/>
  <c r="AP257" i="2"/>
  <c r="AO257" i="2"/>
  <c r="AN257" i="2"/>
  <c r="AM257" i="2"/>
  <c r="C257" i="2"/>
  <c r="B257" i="2"/>
  <c r="A257" i="2"/>
  <c r="AP256" i="2"/>
  <c r="AO256" i="2"/>
  <c r="AN256" i="2"/>
  <c r="AM256" i="2"/>
  <c r="C256" i="2"/>
  <c r="B256" i="2"/>
  <c r="A256" i="2"/>
  <c r="AP255" i="2"/>
  <c r="AO255" i="2"/>
  <c r="AN255" i="2"/>
  <c r="AM255" i="2"/>
  <c r="C255" i="2"/>
  <c r="B255" i="2"/>
  <c r="A255" i="2"/>
  <c r="AP254" i="2"/>
  <c r="AO254" i="2"/>
  <c r="AN254" i="2"/>
  <c r="AM254" i="2"/>
  <c r="C254" i="2"/>
  <c r="B254" i="2"/>
  <c r="A254" i="2"/>
  <c r="AP253" i="2"/>
  <c r="AO253" i="2"/>
  <c r="AN253" i="2"/>
  <c r="AM253" i="2"/>
  <c r="C253" i="2"/>
  <c r="B253" i="2"/>
  <c r="A253" i="2"/>
  <c r="AP252" i="2"/>
  <c r="AO252" i="2"/>
  <c r="AN252" i="2"/>
  <c r="AM252" i="2"/>
  <c r="C252" i="2"/>
  <c r="B252" i="2"/>
  <c r="A252" i="2"/>
  <c r="AP251" i="2"/>
  <c r="AO251" i="2"/>
  <c r="AN251" i="2"/>
  <c r="AM251" i="2"/>
  <c r="C251" i="2"/>
  <c r="B251" i="2"/>
  <c r="A251" i="2"/>
  <c r="AP250" i="2"/>
  <c r="AO250" i="2"/>
  <c r="AN250" i="2"/>
  <c r="AM250" i="2"/>
  <c r="C250" i="2"/>
  <c r="B250" i="2"/>
  <c r="A250" i="2"/>
  <c r="AP249" i="2"/>
  <c r="AO249" i="2"/>
  <c r="AN249" i="2"/>
  <c r="AM249" i="2"/>
  <c r="C249" i="2"/>
  <c r="B249" i="2"/>
  <c r="A249" i="2"/>
  <c r="AP248" i="2"/>
  <c r="AO248" i="2"/>
  <c r="AN248" i="2"/>
  <c r="AM248" i="2"/>
  <c r="C248" i="2"/>
  <c r="B248" i="2"/>
  <c r="A248" i="2"/>
  <c r="AP247" i="2"/>
  <c r="AO247" i="2"/>
  <c r="AN247" i="2"/>
  <c r="AM247" i="2"/>
  <c r="C247" i="2"/>
  <c r="B247" i="2"/>
  <c r="A247" i="2"/>
  <c r="AP246" i="2"/>
  <c r="AO246" i="2"/>
  <c r="AN246" i="2"/>
  <c r="AM246" i="2"/>
  <c r="C246" i="2"/>
  <c r="B246" i="2"/>
  <c r="A246" i="2"/>
  <c r="AP245" i="2"/>
  <c r="AO245" i="2"/>
  <c r="AN245" i="2"/>
  <c r="AM245" i="2"/>
  <c r="C245" i="2"/>
  <c r="B245" i="2"/>
  <c r="A245" i="2"/>
  <c r="AP244" i="2"/>
  <c r="AO244" i="2"/>
  <c r="AN244" i="2"/>
  <c r="AM244" i="2"/>
  <c r="C244" i="2"/>
  <c r="B244" i="2"/>
  <c r="A244" i="2"/>
  <c r="AP243" i="2"/>
  <c r="AO243" i="2"/>
  <c r="AN243" i="2"/>
  <c r="AM243" i="2"/>
  <c r="W243" i="2"/>
  <c r="C243" i="2"/>
  <c r="B243" i="2"/>
  <c r="A243" i="2"/>
  <c r="AP242" i="2"/>
  <c r="AO242" i="2"/>
  <c r="AN242" i="2"/>
  <c r="AM242" i="2"/>
  <c r="W242" i="2"/>
  <c r="C242" i="2"/>
  <c r="B242" i="2"/>
  <c r="A242" i="2"/>
  <c r="AP241" i="2"/>
  <c r="AO241" i="2"/>
  <c r="AN241" i="2"/>
  <c r="AM241" i="2"/>
  <c r="W241" i="2"/>
  <c r="C241" i="2"/>
  <c r="B241" i="2"/>
  <c r="A241" i="2"/>
  <c r="AP240" i="2"/>
  <c r="AO240" i="2"/>
  <c r="AN240" i="2"/>
  <c r="AM240" i="2"/>
  <c r="AH240" i="2"/>
  <c r="C240" i="2"/>
  <c r="B240" i="2"/>
  <c r="A240" i="2"/>
  <c r="AP239" i="2"/>
  <c r="AO239" i="2"/>
  <c r="AN239" i="2"/>
  <c r="AM239" i="2"/>
  <c r="AH239" i="2"/>
  <c r="C239" i="2"/>
  <c r="B239" i="2"/>
  <c r="A239" i="2"/>
  <c r="AP238" i="2"/>
  <c r="AO238" i="2"/>
  <c r="AN238" i="2"/>
  <c r="AM238" i="2"/>
  <c r="AH238" i="2"/>
  <c r="C238" i="2"/>
  <c r="B238" i="2"/>
  <c r="A238" i="2"/>
  <c r="AP237" i="2"/>
  <c r="AO237" i="2"/>
  <c r="AN237" i="2"/>
  <c r="AM237" i="2"/>
  <c r="AH237" i="2"/>
  <c r="C237" i="2"/>
  <c r="B237" i="2"/>
  <c r="A237" i="2"/>
  <c r="AP236" i="2"/>
  <c r="AO236" i="2"/>
  <c r="AN236" i="2"/>
  <c r="AM236" i="2"/>
  <c r="AH236" i="2"/>
  <c r="C236" i="2"/>
  <c r="B236" i="2"/>
  <c r="A236" i="2"/>
  <c r="AP235" i="2"/>
  <c r="AO235" i="2"/>
  <c r="AN235" i="2"/>
  <c r="AM235" i="2"/>
  <c r="AH235" i="2"/>
  <c r="C235" i="2"/>
  <c r="B235" i="2"/>
  <c r="A235" i="2"/>
  <c r="AP234" i="2"/>
  <c r="AO234" i="2"/>
  <c r="AN234" i="2"/>
  <c r="AM234" i="2"/>
  <c r="AH234" i="2"/>
  <c r="C234" i="2"/>
  <c r="B234" i="2"/>
  <c r="A234" i="2"/>
  <c r="AP233" i="2"/>
  <c r="AO233" i="2"/>
  <c r="AN233" i="2"/>
  <c r="AM233" i="2"/>
  <c r="AH233" i="2"/>
  <c r="C233" i="2"/>
  <c r="B233" i="2"/>
  <c r="A233" i="2"/>
  <c r="AP232" i="2"/>
  <c r="AO232" i="2"/>
  <c r="AN232" i="2"/>
  <c r="AM232" i="2"/>
  <c r="AH232" i="2"/>
  <c r="C232" i="2"/>
  <c r="B232" i="2"/>
  <c r="A232" i="2"/>
  <c r="AP231" i="2"/>
  <c r="AO231" i="2"/>
  <c r="AN231" i="2"/>
  <c r="AM231" i="2"/>
  <c r="AH231" i="2"/>
  <c r="C231" i="2"/>
  <c r="B231" i="2"/>
  <c r="A231" i="2"/>
  <c r="AP230" i="2"/>
  <c r="AO230" i="2"/>
  <c r="AN230" i="2"/>
  <c r="AM230" i="2"/>
  <c r="AH230" i="2"/>
  <c r="C230" i="2"/>
  <c r="B230" i="2"/>
  <c r="A230" i="2"/>
  <c r="AP229" i="2"/>
  <c r="AO229" i="2"/>
  <c r="AN229" i="2"/>
  <c r="AM229" i="2"/>
  <c r="AH229" i="2"/>
  <c r="C229" i="2"/>
  <c r="B229" i="2"/>
  <c r="A229" i="2"/>
  <c r="AP228" i="2"/>
  <c r="AO228" i="2"/>
  <c r="AN228" i="2"/>
  <c r="AM228" i="2"/>
  <c r="AH228" i="2"/>
  <c r="C228" i="2"/>
  <c r="B228" i="2"/>
  <c r="A228" i="2"/>
  <c r="AP227" i="2"/>
  <c r="AO227" i="2"/>
  <c r="AN227" i="2"/>
  <c r="AM227" i="2"/>
  <c r="AH227" i="2"/>
  <c r="C227" i="2"/>
  <c r="B227" i="2"/>
  <c r="A227" i="2"/>
  <c r="AP226" i="2"/>
  <c r="AO226" i="2"/>
  <c r="AN226" i="2"/>
  <c r="AM226" i="2"/>
  <c r="AH226" i="2"/>
  <c r="C226" i="2"/>
  <c r="B226" i="2"/>
  <c r="A226" i="2"/>
  <c r="AP225" i="2"/>
  <c r="AO225" i="2"/>
  <c r="AN225" i="2"/>
  <c r="AM225" i="2"/>
  <c r="AH225" i="2"/>
  <c r="C225" i="2"/>
  <c r="B225" i="2"/>
  <c r="A225" i="2"/>
  <c r="AP224" i="2"/>
  <c r="AO224" i="2"/>
  <c r="AN224" i="2"/>
  <c r="AM224" i="2"/>
  <c r="AH224" i="2"/>
  <c r="C224" i="2"/>
  <c r="B224" i="2"/>
  <c r="A224" i="2"/>
  <c r="AP223" i="2"/>
  <c r="AO223" i="2"/>
  <c r="AN223" i="2"/>
  <c r="AM223" i="2"/>
  <c r="AH223" i="2"/>
  <c r="C223" i="2"/>
  <c r="B223" i="2"/>
  <c r="A223" i="2"/>
  <c r="AP222" i="2"/>
  <c r="AO222" i="2"/>
  <c r="AN222" i="2"/>
  <c r="AM222" i="2"/>
  <c r="AH222" i="2"/>
  <c r="C222" i="2"/>
  <c r="B222" i="2"/>
  <c r="A222" i="2"/>
  <c r="AP221" i="2"/>
  <c r="AO221" i="2"/>
  <c r="AN221" i="2"/>
  <c r="AM221" i="2"/>
  <c r="AH221" i="2"/>
  <c r="C221" i="2"/>
  <c r="B221" i="2"/>
  <c r="A221" i="2"/>
  <c r="AP220" i="2"/>
  <c r="AO220" i="2"/>
  <c r="AN220" i="2"/>
  <c r="AM220" i="2"/>
  <c r="AH220" i="2"/>
  <c r="C220" i="2"/>
  <c r="B220" i="2"/>
  <c r="A220" i="2"/>
  <c r="AP219" i="2"/>
  <c r="AO219" i="2"/>
  <c r="AN219" i="2"/>
  <c r="AM219" i="2"/>
  <c r="AH219" i="2"/>
  <c r="C219" i="2"/>
  <c r="B219" i="2"/>
  <c r="A219" i="2"/>
  <c r="AP218" i="2"/>
  <c r="AO218" i="2"/>
  <c r="AN218" i="2"/>
  <c r="AM218" i="2"/>
  <c r="AH218" i="2"/>
  <c r="C218" i="2"/>
  <c r="B218" i="2"/>
  <c r="A218" i="2"/>
  <c r="AP217" i="2"/>
  <c r="AO217" i="2"/>
  <c r="AN217" i="2"/>
  <c r="AM217" i="2"/>
  <c r="AH217" i="2"/>
  <c r="C217" i="2"/>
  <c r="B217" i="2"/>
  <c r="A217" i="2"/>
  <c r="AP216" i="2"/>
  <c r="AO216" i="2"/>
  <c r="AN216" i="2"/>
  <c r="AM216" i="2"/>
  <c r="AH216" i="2"/>
  <c r="C216" i="2"/>
  <c r="B216" i="2"/>
  <c r="A216" i="2"/>
  <c r="AP215" i="2"/>
  <c r="AO215" i="2"/>
  <c r="AN215" i="2"/>
  <c r="AM215" i="2"/>
  <c r="AH215" i="2"/>
  <c r="C215" i="2"/>
  <c r="B215" i="2"/>
  <c r="A215" i="2"/>
  <c r="AP214" i="2"/>
  <c r="AO214" i="2"/>
  <c r="AN214" i="2"/>
  <c r="AM214" i="2"/>
  <c r="AH214" i="2"/>
  <c r="C214" i="2"/>
  <c r="B214" i="2"/>
  <c r="A214" i="2"/>
  <c r="AP213" i="2"/>
  <c r="AO213" i="2"/>
  <c r="AN213" i="2"/>
  <c r="AM213" i="2"/>
  <c r="AH213" i="2"/>
  <c r="C213" i="2"/>
  <c r="B213" i="2"/>
  <c r="A213" i="2"/>
  <c r="AP212" i="2"/>
  <c r="AO212" i="2"/>
  <c r="AN212" i="2"/>
  <c r="AM212" i="2"/>
  <c r="AH212" i="2"/>
  <c r="C212" i="2"/>
  <c r="B212" i="2"/>
  <c r="A212" i="2"/>
  <c r="AP211" i="2"/>
  <c r="AO211" i="2"/>
  <c r="AN211" i="2"/>
  <c r="AM211" i="2"/>
  <c r="AH211" i="2"/>
  <c r="C211" i="2"/>
  <c r="B211" i="2"/>
  <c r="A211" i="2"/>
  <c r="AP210" i="2"/>
  <c r="AO210" i="2"/>
  <c r="AN210" i="2"/>
  <c r="AM210" i="2"/>
  <c r="AH210" i="2"/>
  <c r="C210" i="2"/>
  <c r="B210" i="2"/>
  <c r="A210" i="2"/>
  <c r="AH209" i="2"/>
  <c r="C209" i="2"/>
  <c r="B209" i="2"/>
  <c r="A209" i="2"/>
  <c r="C208" i="2"/>
  <c r="B208" i="2"/>
  <c r="A208" i="2"/>
  <c r="AH207" i="2"/>
  <c r="C207" i="2"/>
  <c r="B207" i="2"/>
  <c r="A207" i="2"/>
  <c r="AP206" i="2"/>
  <c r="AO206" i="2"/>
  <c r="AN206" i="2"/>
  <c r="AM206" i="2"/>
  <c r="AH206" i="2"/>
  <c r="C206" i="2"/>
  <c r="B206" i="2"/>
  <c r="A206" i="2"/>
  <c r="C205" i="2"/>
  <c r="B205" i="2"/>
  <c r="A205" i="2"/>
  <c r="C204" i="2"/>
  <c r="B204" i="2"/>
  <c r="A204" i="2"/>
  <c r="AP203" i="2"/>
  <c r="AO203" i="2"/>
  <c r="AN203" i="2"/>
  <c r="AM203" i="2"/>
  <c r="C203" i="2"/>
  <c r="B203" i="2"/>
  <c r="A203" i="2"/>
  <c r="AP202" i="2"/>
  <c r="AO202" i="2"/>
  <c r="AN202" i="2"/>
  <c r="AM202" i="2"/>
  <c r="C202" i="2"/>
  <c r="B202" i="2"/>
  <c r="A202" i="2"/>
  <c r="AP201" i="2"/>
  <c r="AO201" i="2"/>
  <c r="AN201" i="2"/>
  <c r="AM201" i="2"/>
  <c r="C201" i="2"/>
  <c r="B201" i="2"/>
  <c r="A201" i="2"/>
  <c r="AP200" i="2"/>
  <c r="AO200" i="2"/>
  <c r="AN200" i="2"/>
  <c r="AM200" i="2"/>
  <c r="C200" i="2"/>
  <c r="B200" i="2"/>
  <c r="A200" i="2"/>
  <c r="C199" i="2"/>
  <c r="B199" i="2"/>
  <c r="A199" i="2"/>
  <c r="C198" i="2"/>
  <c r="B198" i="2"/>
  <c r="A198" i="2"/>
  <c r="AP197" i="2"/>
  <c r="AO197" i="2"/>
  <c r="AN197" i="2"/>
  <c r="AM197" i="2"/>
  <c r="C197" i="2"/>
  <c r="B197" i="2"/>
  <c r="A197" i="2"/>
  <c r="AP196" i="2"/>
  <c r="AO196" i="2"/>
  <c r="AN196" i="2"/>
  <c r="AM196" i="2"/>
  <c r="C196" i="2"/>
  <c r="B196" i="2"/>
  <c r="A196" i="2"/>
  <c r="AP195" i="2"/>
  <c r="AO195" i="2"/>
  <c r="AN195" i="2"/>
  <c r="AM195" i="2"/>
  <c r="C195" i="2"/>
  <c r="B195" i="2"/>
  <c r="A195" i="2"/>
  <c r="AP194" i="2"/>
  <c r="AO194" i="2"/>
  <c r="AN194" i="2"/>
  <c r="AM194" i="2"/>
  <c r="C194" i="2"/>
  <c r="B194" i="2"/>
  <c r="A194" i="2"/>
  <c r="AP193" i="2"/>
  <c r="AO193" i="2"/>
  <c r="AN193" i="2"/>
  <c r="AM193" i="2"/>
  <c r="C193" i="2"/>
  <c r="B193" i="2"/>
  <c r="A193" i="2"/>
  <c r="AP192" i="2"/>
  <c r="AO192" i="2"/>
  <c r="AN192" i="2"/>
  <c r="AM192" i="2"/>
  <c r="C192" i="2"/>
  <c r="B192" i="2"/>
  <c r="A192" i="2"/>
  <c r="AP191" i="2"/>
  <c r="AO191" i="2"/>
  <c r="AN191" i="2"/>
  <c r="AM191" i="2"/>
  <c r="C191" i="2"/>
  <c r="B191" i="2"/>
  <c r="A191" i="2"/>
  <c r="AP190" i="2"/>
  <c r="AO190" i="2"/>
  <c r="AN190" i="2"/>
  <c r="AM190" i="2"/>
  <c r="C190" i="2"/>
  <c r="B190" i="2"/>
  <c r="A190" i="2"/>
  <c r="AP189" i="2"/>
  <c r="AO189" i="2"/>
  <c r="AN189" i="2"/>
  <c r="AM189" i="2"/>
  <c r="C189" i="2"/>
  <c r="B189" i="2"/>
  <c r="A189" i="2"/>
  <c r="AP188" i="2"/>
  <c r="AO188" i="2"/>
  <c r="AN188" i="2"/>
  <c r="AM188" i="2"/>
  <c r="C188" i="2"/>
  <c r="B188" i="2"/>
  <c r="A188" i="2"/>
  <c r="AP187" i="2"/>
  <c r="AO187" i="2"/>
  <c r="AN187" i="2"/>
  <c r="AM187" i="2"/>
  <c r="C187" i="2"/>
  <c r="B187" i="2"/>
  <c r="A187" i="2"/>
  <c r="AP186" i="2"/>
  <c r="AO186" i="2"/>
  <c r="AN186" i="2"/>
  <c r="AM186" i="2"/>
  <c r="C186" i="2"/>
  <c r="B186" i="2"/>
  <c r="A186" i="2"/>
  <c r="C185" i="2"/>
  <c r="B185" i="2"/>
  <c r="A185" i="2"/>
  <c r="AP184" i="2"/>
  <c r="AO184" i="2"/>
  <c r="AN184" i="2"/>
  <c r="AM184" i="2"/>
  <c r="M184" i="2"/>
  <c r="C184" i="2"/>
  <c r="B184" i="2"/>
  <c r="A184" i="2"/>
  <c r="AP183" i="2"/>
  <c r="AO183" i="2"/>
  <c r="AN183" i="2"/>
  <c r="AM183" i="2"/>
  <c r="C183" i="2"/>
  <c r="B183" i="2"/>
  <c r="A183" i="2"/>
  <c r="AP182" i="2"/>
  <c r="AO182" i="2"/>
  <c r="AN182" i="2"/>
  <c r="AM182" i="2"/>
  <c r="C182" i="2"/>
  <c r="B182" i="2"/>
  <c r="A182" i="2"/>
  <c r="AP181" i="2"/>
  <c r="AO181" i="2"/>
  <c r="AN181" i="2"/>
  <c r="AM181" i="2"/>
  <c r="C181" i="2"/>
  <c r="B181" i="2"/>
  <c r="A181" i="2"/>
  <c r="AP180" i="2"/>
  <c r="AO180" i="2"/>
  <c r="AN180" i="2"/>
  <c r="AM180" i="2"/>
  <c r="C180" i="2"/>
  <c r="B180" i="2"/>
  <c r="A180" i="2"/>
  <c r="AP179" i="2"/>
  <c r="AO179" i="2"/>
  <c r="AN179" i="2"/>
  <c r="AM179" i="2"/>
  <c r="C179" i="2"/>
  <c r="B179" i="2"/>
  <c r="A179" i="2"/>
  <c r="AP178" i="2"/>
  <c r="AO178" i="2"/>
  <c r="AN178" i="2"/>
  <c r="AM178" i="2"/>
  <c r="C178" i="2"/>
  <c r="B178" i="2"/>
  <c r="A178" i="2"/>
  <c r="AP177" i="2"/>
  <c r="AO177" i="2"/>
  <c r="AN177" i="2"/>
  <c r="AM177" i="2"/>
  <c r="C177" i="2"/>
  <c r="B177" i="2"/>
  <c r="A177" i="2"/>
  <c r="AP176" i="2"/>
  <c r="AO176" i="2"/>
  <c r="AN176" i="2"/>
  <c r="AM176" i="2"/>
  <c r="C176" i="2"/>
  <c r="B176" i="2"/>
  <c r="A176" i="2"/>
  <c r="AH175" i="2"/>
  <c r="C175" i="2"/>
  <c r="B175" i="2"/>
  <c r="A175" i="2"/>
  <c r="AH174" i="2"/>
  <c r="C174" i="2"/>
  <c r="B174" i="2"/>
  <c r="A174" i="2"/>
  <c r="AH173" i="2"/>
  <c r="C173" i="2"/>
  <c r="B173" i="2"/>
  <c r="A173" i="2"/>
  <c r="AH172" i="2"/>
  <c r="C172" i="2"/>
  <c r="B172" i="2"/>
  <c r="A172" i="2"/>
  <c r="AH171" i="2"/>
  <c r="C171" i="2"/>
  <c r="B171" i="2"/>
  <c r="A171" i="2"/>
  <c r="AP170" i="2"/>
  <c r="AO170" i="2"/>
  <c r="AN170" i="2"/>
  <c r="AM170" i="2"/>
  <c r="AH170" i="2"/>
  <c r="C170" i="2"/>
  <c r="B170" i="2"/>
  <c r="A170" i="2"/>
  <c r="AP169" i="2"/>
  <c r="AO169" i="2"/>
  <c r="AN169" i="2"/>
  <c r="AM169" i="2"/>
  <c r="AH169" i="2"/>
  <c r="C169" i="2"/>
  <c r="B169" i="2"/>
  <c r="A169" i="2"/>
  <c r="AP168" i="2"/>
  <c r="AO168" i="2"/>
  <c r="AN168" i="2"/>
  <c r="AM168" i="2"/>
  <c r="C168" i="2"/>
  <c r="B168" i="2"/>
  <c r="A168" i="2"/>
  <c r="AP167" i="2"/>
  <c r="AO167" i="2"/>
  <c r="AN167" i="2"/>
  <c r="AM167" i="2"/>
  <c r="AH167" i="2"/>
  <c r="C167" i="2"/>
  <c r="B167" i="2"/>
  <c r="A167" i="2"/>
  <c r="AP166" i="2"/>
  <c r="AO166" i="2"/>
  <c r="AN166" i="2"/>
  <c r="AM166" i="2"/>
  <c r="AH166" i="2"/>
  <c r="Y166" i="2"/>
  <c r="C166" i="2"/>
  <c r="B166" i="2"/>
  <c r="A166" i="2"/>
  <c r="AP165" i="2"/>
  <c r="AO165" i="2"/>
  <c r="AN165" i="2"/>
  <c r="AM165" i="2"/>
  <c r="AH165" i="2"/>
  <c r="Y165" i="2"/>
  <c r="C165" i="2"/>
  <c r="B165" i="2"/>
  <c r="A165" i="2"/>
  <c r="AP164" i="2"/>
  <c r="AO164" i="2"/>
  <c r="AN164" i="2"/>
  <c r="AM164" i="2"/>
  <c r="AH164" i="2"/>
  <c r="Y164" i="2"/>
  <c r="C164" i="2"/>
  <c r="B164" i="2"/>
  <c r="A164" i="2"/>
  <c r="AP163" i="2"/>
  <c r="AO163" i="2"/>
  <c r="AN163" i="2"/>
  <c r="AM163" i="2"/>
  <c r="AH163" i="2"/>
  <c r="Y163" i="2"/>
  <c r="C163" i="2"/>
  <c r="B163" i="2"/>
  <c r="A163" i="2"/>
  <c r="AP162" i="2"/>
  <c r="AO162" i="2"/>
  <c r="AN162" i="2"/>
  <c r="AM162" i="2"/>
  <c r="AH162" i="2"/>
  <c r="Y162" i="2"/>
  <c r="C162" i="2"/>
  <c r="B162" i="2"/>
  <c r="A162" i="2"/>
  <c r="AP161" i="2"/>
  <c r="AO161" i="2"/>
  <c r="AN161" i="2"/>
  <c r="AM161" i="2"/>
  <c r="AH161" i="2"/>
  <c r="Y161" i="2"/>
  <c r="C161" i="2"/>
  <c r="B161" i="2"/>
  <c r="A161" i="2"/>
  <c r="AP160" i="2"/>
  <c r="AO160" i="2"/>
  <c r="AN160" i="2"/>
  <c r="AM160" i="2"/>
  <c r="AH160" i="2"/>
  <c r="Y160" i="2"/>
  <c r="C160" i="2"/>
  <c r="B160" i="2"/>
  <c r="A160" i="2"/>
  <c r="AP159" i="2"/>
  <c r="AO159" i="2"/>
  <c r="AN159" i="2"/>
  <c r="AM159" i="2"/>
  <c r="AH159" i="2"/>
  <c r="Y159" i="2"/>
  <c r="C159" i="2"/>
  <c r="B159" i="2"/>
  <c r="A159" i="2"/>
  <c r="AP158" i="2"/>
  <c r="AO158" i="2"/>
  <c r="AN158" i="2"/>
  <c r="AM158" i="2"/>
  <c r="AH158" i="2"/>
  <c r="C158" i="2"/>
  <c r="B158" i="2"/>
  <c r="A158" i="2"/>
  <c r="AP157" i="2"/>
  <c r="AO157" i="2"/>
  <c r="AN157" i="2"/>
  <c r="AM157" i="2"/>
  <c r="AH157" i="2"/>
  <c r="C157" i="2"/>
  <c r="B157" i="2"/>
  <c r="A157" i="2"/>
  <c r="AP156" i="2"/>
  <c r="AO156" i="2"/>
  <c r="AN156" i="2"/>
  <c r="AM156" i="2"/>
  <c r="AH156" i="2"/>
  <c r="C156" i="2"/>
  <c r="B156" i="2"/>
  <c r="A156" i="2"/>
  <c r="AP155" i="2"/>
  <c r="AO155" i="2"/>
  <c r="AN155" i="2"/>
  <c r="AM155" i="2"/>
  <c r="AH155" i="2"/>
  <c r="C155" i="2"/>
  <c r="B155" i="2"/>
  <c r="A155" i="2"/>
  <c r="AP154" i="2"/>
  <c r="AO154" i="2"/>
  <c r="AN154" i="2"/>
  <c r="AM154" i="2"/>
  <c r="AH154" i="2"/>
  <c r="C154" i="2"/>
  <c r="B154" i="2"/>
  <c r="A154" i="2"/>
  <c r="AP153" i="2"/>
  <c r="AO153" i="2"/>
  <c r="AN153" i="2"/>
  <c r="AM153" i="2"/>
  <c r="AH153" i="2"/>
  <c r="C153" i="2"/>
  <c r="B153" i="2"/>
  <c r="A153" i="2"/>
  <c r="AP152" i="2"/>
  <c r="AO152" i="2"/>
  <c r="AN152" i="2"/>
  <c r="AM152" i="2"/>
  <c r="C152" i="2"/>
  <c r="B152" i="2"/>
  <c r="A152" i="2"/>
  <c r="AP151" i="2"/>
  <c r="AO151" i="2"/>
  <c r="AN151" i="2"/>
  <c r="AM151" i="2"/>
  <c r="C151" i="2"/>
  <c r="B151" i="2"/>
  <c r="A151" i="2"/>
  <c r="AP150" i="2"/>
  <c r="AO150" i="2"/>
  <c r="AN150" i="2"/>
  <c r="AM150" i="2"/>
  <c r="C150" i="2"/>
  <c r="B150" i="2"/>
  <c r="A150" i="2"/>
  <c r="AP149" i="2"/>
  <c r="AO149" i="2"/>
  <c r="AN149" i="2"/>
  <c r="AM149" i="2"/>
  <c r="C149" i="2"/>
  <c r="B149" i="2"/>
  <c r="A149" i="2"/>
  <c r="AP148" i="2"/>
  <c r="AO148" i="2"/>
  <c r="AN148" i="2"/>
  <c r="AM148" i="2"/>
  <c r="C148" i="2"/>
  <c r="B148" i="2"/>
  <c r="A148" i="2"/>
  <c r="AP147" i="2"/>
  <c r="AO147" i="2"/>
  <c r="AN147" i="2"/>
  <c r="AM147" i="2"/>
  <c r="C147" i="2"/>
  <c r="B147" i="2"/>
  <c r="A147" i="2"/>
  <c r="AP146" i="2"/>
  <c r="AO146" i="2"/>
  <c r="AN146" i="2"/>
  <c r="AM146" i="2"/>
  <c r="C146" i="2"/>
  <c r="B146" i="2"/>
  <c r="A146" i="2"/>
  <c r="AP145" i="2"/>
  <c r="AO145" i="2"/>
  <c r="AN145" i="2"/>
  <c r="AM145" i="2"/>
  <c r="C145" i="2"/>
  <c r="B145" i="2"/>
  <c r="A145" i="2"/>
  <c r="AM144" i="2"/>
  <c r="C144" i="2"/>
  <c r="B144" i="2"/>
  <c r="A144" i="2"/>
  <c r="AM143" i="2"/>
  <c r="C143" i="2"/>
  <c r="B143" i="2"/>
  <c r="A143" i="2"/>
  <c r="AM142" i="2"/>
  <c r="C142" i="2"/>
  <c r="B142" i="2"/>
  <c r="A142" i="2"/>
  <c r="AM141" i="2"/>
  <c r="C141" i="2"/>
  <c r="B141" i="2"/>
  <c r="A141" i="2"/>
  <c r="AP140" i="2"/>
  <c r="AO140" i="2"/>
  <c r="AN140" i="2"/>
  <c r="AM140" i="2"/>
  <c r="C140" i="2"/>
  <c r="B140" i="2"/>
  <c r="A140" i="2"/>
  <c r="AP139" i="2"/>
  <c r="AO139" i="2"/>
  <c r="AN139" i="2"/>
  <c r="AM139" i="2"/>
  <c r="C139" i="2"/>
  <c r="B139" i="2"/>
  <c r="A139" i="2"/>
  <c r="AP138" i="2"/>
  <c r="AO138" i="2"/>
  <c r="AN138" i="2"/>
  <c r="AM138" i="2"/>
  <c r="C138" i="2"/>
  <c r="B138" i="2"/>
  <c r="A138" i="2"/>
  <c r="AP137" i="2"/>
  <c r="AO137" i="2"/>
  <c r="AN137" i="2"/>
  <c r="AM137" i="2"/>
  <c r="C137" i="2"/>
  <c r="B137" i="2"/>
  <c r="A137" i="2"/>
  <c r="AP136" i="2"/>
  <c r="AO136" i="2"/>
  <c r="AN136" i="2"/>
  <c r="AM136" i="2"/>
  <c r="C136" i="2"/>
  <c r="B136" i="2"/>
  <c r="A136" i="2"/>
  <c r="AP135" i="2"/>
  <c r="AO135" i="2"/>
  <c r="AN135" i="2"/>
  <c r="AM135" i="2"/>
  <c r="C135" i="2"/>
  <c r="B135" i="2"/>
  <c r="A135" i="2"/>
  <c r="AP134" i="2"/>
  <c r="AO134" i="2"/>
  <c r="AN134" i="2"/>
  <c r="AM134" i="2"/>
  <c r="C134" i="2"/>
  <c r="B134" i="2"/>
  <c r="A134" i="2"/>
  <c r="AP133" i="2"/>
  <c r="AO133" i="2"/>
  <c r="AN133" i="2"/>
  <c r="AM133" i="2"/>
  <c r="C133" i="2"/>
  <c r="B133" i="2"/>
  <c r="A133" i="2"/>
  <c r="AP132" i="2"/>
  <c r="AO132" i="2"/>
  <c r="AN132" i="2"/>
  <c r="AM132" i="2"/>
  <c r="C132" i="2"/>
  <c r="B132" i="2"/>
  <c r="A132" i="2"/>
  <c r="AP131" i="2"/>
  <c r="AO131" i="2"/>
  <c r="AN131" i="2"/>
  <c r="AM131" i="2"/>
  <c r="C131" i="2"/>
  <c r="B131" i="2"/>
  <c r="A131" i="2"/>
  <c r="AP130" i="2"/>
  <c r="AO130" i="2"/>
  <c r="AN130" i="2"/>
  <c r="AM130" i="2"/>
  <c r="C130" i="2"/>
  <c r="B130" i="2"/>
  <c r="A130" i="2"/>
  <c r="AP129" i="2"/>
  <c r="AO129" i="2"/>
  <c r="AN129" i="2"/>
  <c r="AM129" i="2"/>
  <c r="AH129" i="2"/>
  <c r="C129" i="2"/>
  <c r="B129" i="2"/>
  <c r="A129" i="2"/>
  <c r="AP128" i="2"/>
  <c r="AO128" i="2"/>
  <c r="AN128" i="2"/>
  <c r="AM128" i="2"/>
  <c r="C128" i="2"/>
  <c r="B128" i="2"/>
  <c r="A128" i="2"/>
  <c r="AP127" i="2"/>
  <c r="AO127" i="2"/>
  <c r="AN127" i="2"/>
  <c r="AM127" i="2"/>
  <c r="AH127" i="2"/>
  <c r="C127" i="2"/>
  <c r="B127" i="2"/>
  <c r="A127" i="2"/>
  <c r="AP126" i="2"/>
  <c r="AO126" i="2"/>
  <c r="AN126" i="2"/>
  <c r="AM126" i="2"/>
  <c r="C126" i="2"/>
  <c r="B126" i="2"/>
  <c r="A126" i="2"/>
  <c r="AP125" i="2"/>
  <c r="AO125" i="2"/>
  <c r="AN125" i="2"/>
  <c r="AM125" i="2"/>
  <c r="C125" i="2"/>
  <c r="B125" i="2"/>
  <c r="A125" i="2"/>
  <c r="AM124" i="2"/>
  <c r="C124" i="2"/>
  <c r="B124" i="2"/>
  <c r="A124" i="2"/>
  <c r="AP123" i="2"/>
  <c r="AO123" i="2"/>
  <c r="AN123" i="2"/>
  <c r="AM123" i="2"/>
  <c r="C123" i="2"/>
  <c r="B123" i="2"/>
  <c r="A123" i="2"/>
  <c r="AP122" i="2"/>
  <c r="AO122" i="2"/>
  <c r="AN122" i="2"/>
  <c r="AM122" i="2"/>
  <c r="C122" i="2"/>
  <c r="B122" i="2"/>
  <c r="A122" i="2"/>
  <c r="AM121" i="2"/>
  <c r="C121" i="2"/>
  <c r="B121" i="2"/>
  <c r="A121" i="2"/>
  <c r="AP120" i="2"/>
  <c r="AO120" i="2"/>
  <c r="AN120" i="2"/>
  <c r="AM120" i="2"/>
  <c r="C120" i="2"/>
  <c r="B120" i="2"/>
  <c r="A120" i="2"/>
  <c r="AP119" i="2"/>
  <c r="AO119" i="2"/>
  <c r="AN119" i="2"/>
  <c r="AM119" i="2"/>
  <c r="C119" i="2"/>
  <c r="B119" i="2"/>
  <c r="A119" i="2"/>
  <c r="AH118" i="2"/>
  <c r="C118" i="2"/>
  <c r="B118" i="2"/>
  <c r="A118" i="2"/>
  <c r="AP117" i="2"/>
  <c r="AO117" i="2"/>
  <c r="AN117" i="2"/>
  <c r="AM117" i="2"/>
  <c r="AH117" i="2"/>
  <c r="C117" i="2"/>
  <c r="B117" i="2"/>
  <c r="A117" i="2"/>
  <c r="AP116" i="2"/>
  <c r="AO116" i="2"/>
  <c r="AN116" i="2"/>
  <c r="AM116" i="2"/>
  <c r="C116" i="2"/>
  <c r="B116" i="2"/>
  <c r="A116" i="2"/>
  <c r="AP115" i="2"/>
  <c r="AO115" i="2"/>
  <c r="AN115" i="2"/>
  <c r="AM115" i="2"/>
  <c r="AH115" i="2"/>
  <c r="C115" i="2"/>
  <c r="B115" i="2"/>
  <c r="A115" i="2"/>
  <c r="AP114" i="2"/>
  <c r="AO114" i="2"/>
  <c r="AN114" i="2"/>
  <c r="AM114" i="2"/>
  <c r="C114" i="2"/>
  <c r="B114" i="2"/>
  <c r="A114" i="2"/>
  <c r="AP113" i="2"/>
  <c r="AO113" i="2"/>
  <c r="AN113" i="2"/>
  <c r="AM113" i="2"/>
  <c r="AH113" i="2"/>
  <c r="C113" i="2"/>
  <c r="B113" i="2"/>
  <c r="A113" i="2"/>
  <c r="C112" i="2"/>
  <c r="B112" i="2"/>
  <c r="A112" i="2"/>
  <c r="C111" i="2"/>
  <c r="B111" i="2"/>
  <c r="A111" i="2"/>
  <c r="AP110" i="2"/>
  <c r="AO110" i="2"/>
  <c r="AN110" i="2"/>
  <c r="AM110" i="2"/>
  <c r="C110" i="2"/>
  <c r="B110" i="2"/>
  <c r="A110" i="2"/>
  <c r="AP109" i="2"/>
  <c r="AO109" i="2"/>
  <c r="AN109" i="2"/>
  <c r="AM109" i="2"/>
  <c r="C109" i="2"/>
  <c r="B109" i="2"/>
  <c r="A109" i="2"/>
  <c r="AP108" i="2"/>
  <c r="AO108" i="2"/>
  <c r="AN108" i="2"/>
  <c r="AM108" i="2"/>
  <c r="C108" i="2"/>
  <c r="B108" i="2"/>
  <c r="A108" i="2"/>
  <c r="AP107" i="2"/>
  <c r="AO107" i="2"/>
  <c r="AN107" i="2"/>
  <c r="AM107" i="2"/>
  <c r="C107" i="2"/>
  <c r="B107" i="2"/>
  <c r="A107" i="2"/>
  <c r="AP106" i="2"/>
  <c r="AO106" i="2"/>
  <c r="AN106" i="2"/>
  <c r="AM106" i="2"/>
  <c r="C106" i="2"/>
  <c r="B106" i="2"/>
  <c r="A106" i="2"/>
  <c r="AP105" i="2"/>
  <c r="AO105" i="2"/>
  <c r="AN105" i="2"/>
  <c r="AM105" i="2"/>
  <c r="C105" i="2"/>
  <c r="B105" i="2"/>
  <c r="A105" i="2"/>
  <c r="AP104" i="2"/>
  <c r="AO104" i="2"/>
  <c r="AN104" i="2"/>
  <c r="AM104" i="2"/>
  <c r="C104" i="2"/>
  <c r="B104" i="2"/>
  <c r="A104" i="2"/>
  <c r="AP103" i="2"/>
  <c r="AO103" i="2"/>
  <c r="AN103" i="2"/>
  <c r="AM103" i="2"/>
  <c r="C103" i="2"/>
  <c r="B103" i="2"/>
  <c r="A103" i="2"/>
  <c r="AP102" i="2"/>
  <c r="AO102" i="2"/>
  <c r="AN102" i="2"/>
  <c r="AM102" i="2"/>
  <c r="C102" i="2"/>
  <c r="B102" i="2"/>
  <c r="A102" i="2"/>
  <c r="AP101" i="2"/>
  <c r="AO101" i="2"/>
  <c r="AN101" i="2"/>
  <c r="AM101" i="2"/>
  <c r="C101" i="2"/>
  <c r="B101" i="2"/>
  <c r="A101" i="2"/>
  <c r="AP100" i="2"/>
  <c r="AO100" i="2"/>
  <c r="AN100" i="2"/>
  <c r="AM100" i="2"/>
  <c r="C100" i="2"/>
  <c r="B100" i="2"/>
  <c r="A100" i="2"/>
  <c r="AP99" i="2"/>
  <c r="AO99" i="2"/>
  <c r="AN99" i="2"/>
  <c r="AM99" i="2"/>
  <c r="C99" i="2"/>
  <c r="B99" i="2"/>
  <c r="A99" i="2"/>
  <c r="AP98" i="2"/>
  <c r="AO98" i="2"/>
  <c r="AN98" i="2"/>
  <c r="AM98" i="2"/>
  <c r="C98" i="2"/>
  <c r="B98" i="2"/>
  <c r="A98" i="2"/>
  <c r="AP97" i="2"/>
  <c r="AO97" i="2"/>
  <c r="AN97" i="2"/>
  <c r="AM97" i="2"/>
  <c r="C97" i="2"/>
  <c r="B97" i="2"/>
  <c r="A97" i="2"/>
  <c r="C96" i="2"/>
  <c r="B96" i="2"/>
  <c r="A96" i="2"/>
  <c r="AP95" i="2"/>
  <c r="AO95" i="2"/>
  <c r="AN95" i="2"/>
  <c r="AM95" i="2"/>
  <c r="C95" i="2"/>
  <c r="B95" i="2"/>
  <c r="A95" i="2"/>
  <c r="AP94" i="2"/>
  <c r="AO94" i="2"/>
  <c r="AN94" i="2"/>
  <c r="AM94" i="2"/>
  <c r="C94" i="2"/>
  <c r="B94" i="2"/>
  <c r="A94" i="2"/>
  <c r="C93" i="2"/>
  <c r="B93" i="2"/>
  <c r="A93" i="2"/>
  <c r="AP92" i="2"/>
  <c r="AO92" i="2"/>
  <c r="AN92" i="2"/>
  <c r="AM92" i="2"/>
  <c r="C92" i="2"/>
  <c r="B92" i="2"/>
  <c r="A92" i="2"/>
  <c r="AN91" i="2"/>
  <c r="AM91" i="2"/>
  <c r="C91" i="2"/>
  <c r="B91" i="2"/>
  <c r="A91" i="2"/>
  <c r="AN90" i="2"/>
  <c r="AM90" i="2"/>
  <c r="C90" i="2"/>
  <c r="B90" i="2"/>
  <c r="A90" i="2"/>
  <c r="AP89" i="2"/>
  <c r="AO89" i="2"/>
  <c r="AN89" i="2"/>
  <c r="AM89" i="2"/>
  <c r="C89" i="2"/>
  <c r="B89" i="2"/>
  <c r="A89" i="2"/>
  <c r="AH88" i="2"/>
  <c r="C88" i="2"/>
  <c r="B88" i="2"/>
  <c r="A88" i="2"/>
  <c r="AH87" i="2"/>
  <c r="C87" i="2"/>
  <c r="B87" i="2"/>
  <c r="A87" i="2"/>
  <c r="AH86" i="2"/>
  <c r="C86" i="2"/>
  <c r="B86" i="2"/>
  <c r="A86" i="2"/>
  <c r="AH85" i="2"/>
  <c r="C85" i="2"/>
  <c r="B85" i="2"/>
  <c r="A85" i="2"/>
  <c r="AH84" i="2"/>
  <c r="C84" i="2"/>
  <c r="B84" i="2"/>
  <c r="A84" i="2"/>
  <c r="AH83" i="2"/>
  <c r="C83" i="2"/>
  <c r="B83" i="2"/>
  <c r="A83" i="2"/>
  <c r="AH82" i="2"/>
  <c r="C82" i="2"/>
  <c r="B82" i="2"/>
  <c r="A82" i="2"/>
  <c r="AH81" i="2"/>
  <c r="C81" i="2"/>
  <c r="B81" i="2"/>
  <c r="A81" i="2"/>
  <c r="AP80" i="2"/>
  <c r="AO80" i="2"/>
  <c r="AN80" i="2"/>
  <c r="AM80" i="2"/>
  <c r="AH80" i="2"/>
  <c r="C80" i="2"/>
  <c r="B80" i="2"/>
  <c r="A80" i="2"/>
  <c r="C79" i="2"/>
  <c r="B79" i="2"/>
  <c r="A79" i="2"/>
  <c r="C78" i="2"/>
  <c r="B78" i="2"/>
  <c r="A78" i="2"/>
  <c r="C77" i="2"/>
  <c r="B77" i="2"/>
  <c r="A77" i="2"/>
  <c r="C76" i="2"/>
  <c r="B76" i="2"/>
  <c r="A76" i="2"/>
  <c r="C75" i="2"/>
  <c r="B75" i="2"/>
  <c r="A75" i="2"/>
  <c r="C74" i="2"/>
  <c r="B74" i="2"/>
  <c r="A74" i="2"/>
  <c r="AP73" i="2"/>
  <c r="AO73" i="2"/>
  <c r="AN73" i="2"/>
  <c r="AM73" i="2"/>
  <c r="C73" i="2"/>
  <c r="B73" i="2"/>
  <c r="A73" i="2"/>
  <c r="AP72" i="2"/>
  <c r="AO72" i="2"/>
  <c r="AN72" i="2"/>
  <c r="AM72" i="2"/>
  <c r="C72" i="2"/>
  <c r="B72" i="2"/>
  <c r="A72" i="2"/>
  <c r="AP71" i="2"/>
  <c r="AO71" i="2"/>
  <c r="AN71" i="2"/>
  <c r="AM71" i="2"/>
  <c r="C71" i="2"/>
  <c r="B71" i="2"/>
  <c r="A71" i="2"/>
  <c r="C70" i="2"/>
  <c r="B70" i="2"/>
  <c r="A70" i="2"/>
  <c r="AP69" i="2"/>
  <c r="AO69" i="2"/>
  <c r="AN69" i="2"/>
  <c r="AM69" i="2"/>
  <c r="C69" i="2"/>
  <c r="B69" i="2"/>
  <c r="A69" i="2"/>
  <c r="AP68" i="2"/>
  <c r="AO68" i="2"/>
  <c r="AN68" i="2"/>
  <c r="AM68" i="2"/>
  <c r="C68" i="2"/>
  <c r="B68" i="2"/>
  <c r="A68" i="2"/>
  <c r="AP67" i="2"/>
  <c r="AO67" i="2"/>
  <c r="AN67" i="2"/>
  <c r="AM67" i="2"/>
  <c r="C67" i="2"/>
  <c r="B67" i="2"/>
  <c r="A67" i="2"/>
  <c r="AP66" i="2"/>
  <c r="AO66" i="2"/>
  <c r="AN66" i="2"/>
  <c r="AM66" i="2"/>
  <c r="C66" i="2"/>
  <c r="B66" i="2"/>
  <c r="A66" i="2"/>
  <c r="AP65" i="2"/>
  <c r="AO65" i="2"/>
  <c r="AN65" i="2"/>
  <c r="AM65" i="2"/>
  <c r="C65" i="2"/>
  <c r="B65" i="2"/>
  <c r="A65" i="2"/>
  <c r="AP64" i="2"/>
  <c r="AO64" i="2"/>
  <c r="AN64" i="2"/>
  <c r="AM64" i="2"/>
  <c r="C64" i="2"/>
  <c r="B64" i="2"/>
  <c r="A64" i="2"/>
  <c r="AP63" i="2"/>
  <c r="AO63" i="2"/>
  <c r="AN63" i="2"/>
  <c r="AM63" i="2"/>
  <c r="C63" i="2"/>
  <c r="B63" i="2"/>
  <c r="A63" i="2"/>
  <c r="AP62" i="2"/>
  <c r="AO62" i="2"/>
  <c r="AN62" i="2"/>
  <c r="AM62" i="2"/>
  <c r="C62" i="2"/>
  <c r="B62" i="2"/>
  <c r="A62" i="2"/>
  <c r="AP61" i="2"/>
  <c r="AO61" i="2"/>
  <c r="AN61" i="2"/>
  <c r="AM61" i="2"/>
  <c r="C61" i="2"/>
  <c r="B61" i="2"/>
  <c r="A61" i="2"/>
  <c r="AP60" i="2"/>
  <c r="AO60" i="2"/>
  <c r="AN60" i="2"/>
  <c r="AM60" i="2"/>
  <c r="C60" i="2"/>
  <c r="B60" i="2"/>
  <c r="A60" i="2"/>
  <c r="AP59" i="2"/>
  <c r="AO59" i="2"/>
  <c r="AN59" i="2"/>
  <c r="AM59" i="2"/>
  <c r="C59" i="2"/>
  <c r="B59" i="2"/>
  <c r="A59" i="2"/>
  <c r="AP58" i="2"/>
  <c r="AO58" i="2"/>
  <c r="AN58" i="2"/>
  <c r="AM58" i="2"/>
  <c r="C58" i="2"/>
  <c r="B58" i="2"/>
  <c r="A58" i="2"/>
  <c r="AP57" i="2"/>
  <c r="AO57" i="2"/>
  <c r="AN57" i="2"/>
  <c r="AM57" i="2"/>
  <c r="C57" i="2"/>
  <c r="B57" i="2"/>
  <c r="A57" i="2"/>
  <c r="AP56" i="2"/>
  <c r="AO56" i="2"/>
  <c r="AN56" i="2"/>
  <c r="AM56" i="2"/>
  <c r="C56" i="2"/>
  <c r="B56" i="2"/>
  <c r="A56" i="2"/>
  <c r="C55" i="2"/>
  <c r="B55" i="2"/>
  <c r="A55" i="2"/>
  <c r="C54" i="2"/>
  <c r="B54" i="2"/>
  <c r="A54" i="2"/>
  <c r="C53" i="2"/>
  <c r="B53" i="2"/>
  <c r="A53" i="2"/>
  <c r="C52" i="2"/>
  <c r="B52" i="2"/>
  <c r="A52" i="2"/>
  <c r="C51" i="2"/>
  <c r="B51" i="2"/>
  <c r="A51" i="2"/>
  <c r="C50" i="2"/>
  <c r="B50" i="2"/>
  <c r="A50" i="2"/>
  <c r="C49" i="2"/>
  <c r="B49" i="2"/>
  <c r="A49" i="2"/>
  <c r="C48" i="2"/>
  <c r="B48" i="2"/>
  <c r="A48" i="2"/>
  <c r="AP47" i="2"/>
  <c r="AO47" i="2"/>
  <c r="AN47" i="2"/>
  <c r="AM47" i="2"/>
  <c r="C47" i="2"/>
  <c r="B47" i="2"/>
  <c r="A47" i="2"/>
  <c r="AP46" i="2"/>
  <c r="AO46" i="2"/>
  <c r="AN46" i="2"/>
  <c r="AM46" i="2"/>
  <c r="M46" i="2"/>
  <c r="C46" i="2"/>
  <c r="B46" i="2"/>
  <c r="A46" i="2"/>
  <c r="AP45" i="2"/>
  <c r="AO45" i="2"/>
  <c r="AN45" i="2"/>
  <c r="AM45" i="2"/>
  <c r="C45" i="2"/>
  <c r="B45" i="2"/>
  <c r="A45" i="2"/>
  <c r="AP44" i="2"/>
  <c r="AO44" i="2"/>
  <c r="AN44" i="2"/>
  <c r="AM44" i="2"/>
  <c r="C44" i="2"/>
  <c r="B44" i="2"/>
  <c r="A44" i="2"/>
  <c r="AP43" i="2"/>
  <c r="AO43" i="2"/>
  <c r="AN43" i="2"/>
  <c r="AM43" i="2"/>
  <c r="C43" i="2"/>
  <c r="B43" i="2"/>
  <c r="A43" i="2"/>
  <c r="AP42" i="2"/>
  <c r="AO42" i="2"/>
  <c r="AN42" i="2"/>
  <c r="AM42" i="2"/>
  <c r="C42" i="2"/>
  <c r="B42" i="2"/>
  <c r="A42" i="2"/>
  <c r="AP41" i="2"/>
  <c r="AO41" i="2"/>
  <c r="AN41" i="2"/>
  <c r="AM41" i="2"/>
  <c r="C41" i="2"/>
  <c r="B41" i="2"/>
  <c r="A41" i="2"/>
  <c r="AP40" i="2"/>
  <c r="AO40" i="2"/>
  <c r="AN40" i="2"/>
  <c r="AM40" i="2"/>
  <c r="C40" i="2"/>
  <c r="B40" i="2"/>
  <c r="A40" i="2"/>
  <c r="C39" i="2"/>
  <c r="B39" i="2"/>
  <c r="A39" i="2"/>
  <c r="AP38" i="2"/>
  <c r="AO38" i="2"/>
  <c r="AM38" i="2"/>
  <c r="C38" i="2"/>
  <c r="B38" i="2"/>
  <c r="A38" i="2"/>
  <c r="AP37" i="2"/>
  <c r="AO37" i="2"/>
  <c r="AM37" i="2"/>
  <c r="C37" i="2"/>
  <c r="B37" i="2"/>
  <c r="A37" i="2"/>
  <c r="C36" i="2"/>
  <c r="B36" i="2"/>
  <c r="A36" i="2"/>
  <c r="C35" i="2"/>
  <c r="B35" i="2"/>
  <c r="A35" i="2"/>
  <c r="AP34" i="2"/>
  <c r="AO34" i="2"/>
  <c r="AN34" i="2"/>
  <c r="AM34" i="2"/>
  <c r="C34" i="2"/>
  <c r="B34" i="2"/>
  <c r="A34" i="2"/>
  <c r="C33" i="2"/>
  <c r="B33" i="2"/>
  <c r="A33" i="2"/>
  <c r="C32" i="2"/>
  <c r="B32" i="2"/>
  <c r="A32" i="2"/>
  <c r="C31" i="2"/>
  <c r="B31" i="2"/>
  <c r="A31" i="2"/>
  <c r="C30" i="2"/>
  <c r="B30" i="2"/>
  <c r="A30" i="2"/>
  <c r="C29" i="2"/>
  <c r="B29" i="2"/>
  <c r="A29" i="2"/>
  <c r="C28" i="2"/>
  <c r="B28" i="2"/>
  <c r="A28" i="2"/>
  <c r="AP27" i="2"/>
  <c r="AO27" i="2"/>
  <c r="AN27" i="2"/>
  <c r="AM27" i="2"/>
  <c r="C27" i="2"/>
  <c r="B27" i="2"/>
  <c r="A27" i="2"/>
  <c r="AP26" i="2"/>
  <c r="AO26" i="2"/>
  <c r="AN26" i="2"/>
  <c r="AM26" i="2"/>
  <c r="C26" i="2"/>
  <c r="B26" i="2"/>
  <c r="A26" i="2"/>
  <c r="AP25" i="2"/>
  <c r="AO25" i="2"/>
  <c r="AN25" i="2"/>
  <c r="AM25" i="2"/>
  <c r="M25" i="2"/>
  <c r="C25" i="2"/>
  <c r="B25" i="2"/>
  <c r="A25" i="2"/>
  <c r="AP24" i="2"/>
  <c r="AO24" i="2"/>
  <c r="AN24" i="2"/>
  <c r="AM24" i="2"/>
  <c r="C24" i="2"/>
  <c r="B24" i="2"/>
  <c r="A24" i="2"/>
  <c r="AP23" i="2"/>
  <c r="AO23" i="2"/>
  <c r="AN23" i="2"/>
  <c r="AM23" i="2"/>
  <c r="C23" i="2"/>
  <c r="B23" i="2"/>
  <c r="A23" i="2"/>
  <c r="AP22" i="2"/>
  <c r="AO22" i="2"/>
  <c r="AN22" i="2"/>
  <c r="AM22" i="2"/>
  <c r="C22" i="2"/>
  <c r="B22" i="2"/>
  <c r="A22" i="2"/>
  <c r="AP21" i="2"/>
  <c r="AO21" i="2"/>
  <c r="AN21" i="2"/>
  <c r="AM21" i="2"/>
  <c r="C21" i="2"/>
  <c r="B21" i="2"/>
  <c r="A21" i="2"/>
  <c r="AP20" i="2"/>
  <c r="AO20" i="2"/>
  <c r="AN20" i="2"/>
  <c r="C20" i="2"/>
  <c r="B20" i="2"/>
  <c r="A20" i="2"/>
  <c r="AP19" i="2"/>
  <c r="AO19" i="2"/>
  <c r="AN19" i="2"/>
  <c r="C19" i="2"/>
  <c r="B19" i="2"/>
  <c r="A19" i="2"/>
  <c r="AP18" i="2"/>
  <c r="AO18" i="2"/>
  <c r="AN18" i="2"/>
  <c r="C18" i="2"/>
  <c r="B18" i="2"/>
  <c r="A18" i="2"/>
  <c r="AP17" i="2"/>
  <c r="AO17" i="2"/>
  <c r="AN17" i="2"/>
  <c r="C17" i="2"/>
  <c r="B17" i="2"/>
  <c r="A17" i="2"/>
  <c r="AP16" i="2"/>
  <c r="AO16" i="2"/>
  <c r="AN16" i="2"/>
  <c r="C16" i="2"/>
  <c r="B16" i="2"/>
  <c r="A16" i="2"/>
  <c r="AP15" i="2"/>
  <c r="AO15" i="2"/>
  <c r="AN15" i="2"/>
  <c r="C15" i="2"/>
  <c r="B15" i="2"/>
  <c r="A15" i="2"/>
  <c r="AP14" i="2"/>
  <c r="AO14" i="2"/>
  <c r="AN14" i="2"/>
  <c r="C14" i="2"/>
  <c r="B14" i="2"/>
  <c r="A14" i="2"/>
  <c r="AP13" i="2"/>
  <c r="AO13" i="2"/>
  <c r="AN13" i="2"/>
  <c r="C13" i="2"/>
  <c r="B13" i="2"/>
  <c r="A13" i="2"/>
  <c r="AP12" i="2"/>
  <c r="AO12" i="2"/>
  <c r="AN12" i="2"/>
  <c r="C12" i="2"/>
  <c r="B12" i="2"/>
  <c r="A12" i="2"/>
  <c r="AP11" i="2"/>
  <c r="AO11" i="2"/>
  <c r="AN11" i="2"/>
  <c r="C11" i="2"/>
  <c r="B11" i="2"/>
  <c r="A11" i="2"/>
  <c r="AP10" i="2"/>
  <c r="AO10" i="2"/>
  <c r="AN10" i="2"/>
  <c r="C10" i="2"/>
  <c r="B10" i="2"/>
  <c r="A10" i="2"/>
  <c r="AP9" i="2"/>
  <c r="AO9" i="2"/>
  <c r="AN9" i="2"/>
  <c r="C9" i="2"/>
  <c r="B9" i="2"/>
  <c r="A9" i="2"/>
  <c r="AP8" i="2"/>
  <c r="AO8" i="2"/>
  <c r="AN8" i="2"/>
  <c r="C8" i="2"/>
  <c r="B8" i="2"/>
  <c r="A8" i="2"/>
  <c r="AP7" i="2"/>
  <c r="AO7" i="2"/>
  <c r="AN7" i="2"/>
  <c r="C7" i="2"/>
  <c r="B7" i="2"/>
  <c r="A7" i="2"/>
  <c r="AP6" i="2"/>
  <c r="AO6" i="2"/>
  <c r="AN6" i="2"/>
  <c r="C6" i="2"/>
  <c r="B6" i="2"/>
  <c r="A6" i="2"/>
  <c r="AP5" i="2"/>
  <c r="AO5" i="2"/>
  <c r="AN5" i="2"/>
  <c r="C5" i="2"/>
  <c r="B5" i="2"/>
  <c r="A5" i="2"/>
  <c r="AP4" i="2"/>
  <c r="AO4" i="2"/>
  <c r="AN4" i="2"/>
  <c r="AM4" i="2"/>
  <c r="C4" i="2"/>
  <c r="B4" i="2"/>
  <c r="A4" i="2"/>
  <c r="AP3" i="2"/>
  <c r="AO3" i="2"/>
  <c r="AN3" i="2"/>
  <c r="AM3" i="2"/>
  <c r="C3" i="2"/>
  <c r="B3" i="2"/>
  <c r="A3" i="2"/>
  <c r="C2" i="2"/>
  <c r="B2" i="2"/>
  <c r="A2" i="2"/>
  <c r="AP435" i="1"/>
  <c r="AO435" i="1"/>
  <c r="AN435" i="1"/>
  <c r="AM435" i="1"/>
  <c r="C435" i="1"/>
  <c r="B435" i="1"/>
  <c r="A435" i="1"/>
  <c r="AP434" i="1"/>
  <c r="AO434" i="1"/>
  <c r="AN434" i="1"/>
  <c r="AM434" i="1"/>
  <c r="C434" i="1"/>
  <c r="B434" i="1"/>
  <c r="A434" i="1"/>
  <c r="AP433" i="1"/>
  <c r="AO433" i="1"/>
  <c r="AN433" i="1"/>
  <c r="AM433" i="1"/>
  <c r="C433" i="1"/>
  <c r="B433" i="1"/>
  <c r="A433" i="1"/>
  <c r="AP432" i="1"/>
  <c r="AO432" i="1"/>
  <c r="AN432" i="1"/>
  <c r="AM432" i="1"/>
  <c r="C432" i="1"/>
  <c r="B432" i="1"/>
  <c r="A432" i="1"/>
  <c r="AP431" i="1"/>
  <c r="AO431" i="1"/>
  <c r="AN431" i="1"/>
  <c r="AM431" i="1"/>
  <c r="C431" i="1"/>
  <c r="B431" i="1"/>
  <c r="A431" i="1"/>
  <c r="AP430" i="1"/>
  <c r="AO430" i="1"/>
  <c r="AN430" i="1"/>
  <c r="AM430" i="1"/>
  <c r="C430" i="1"/>
  <c r="B430" i="1"/>
  <c r="A430" i="1"/>
  <c r="AP429" i="1"/>
  <c r="AO429" i="1"/>
  <c r="AN429" i="1"/>
  <c r="AM429" i="1"/>
  <c r="C429" i="1"/>
  <c r="B429" i="1"/>
  <c r="A429" i="1"/>
  <c r="AP428" i="1"/>
  <c r="AO428" i="1"/>
  <c r="AN428" i="1"/>
  <c r="AM428" i="1"/>
  <c r="C428" i="1"/>
  <c r="B428" i="1"/>
  <c r="A428" i="1"/>
  <c r="AP427" i="1"/>
  <c r="AO427" i="1"/>
  <c r="AN427" i="1"/>
  <c r="AM427" i="1"/>
  <c r="C427" i="1"/>
  <c r="B427" i="1"/>
  <c r="A427" i="1"/>
  <c r="AP426" i="1"/>
  <c r="AO426" i="1"/>
  <c r="AN426" i="1"/>
  <c r="AM426" i="1"/>
  <c r="C426" i="1"/>
  <c r="B426" i="1"/>
  <c r="A426" i="1"/>
  <c r="AP425" i="1"/>
  <c r="AO425" i="1"/>
  <c r="AN425" i="1"/>
  <c r="AM425" i="1"/>
  <c r="C425" i="1"/>
  <c r="B425" i="1"/>
  <c r="A425" i="1"/>
  <c r="AP424" i="1"/>
  <c r="AO424" i="1"/>
  <c r="AN424" i="1"/>
  <c r="AM424" i="1"/>
  <c r="C424" i="1"/>
  <c r="B424" i="1"/>
  <c r="A424" i="1"/>
  <c r="AP423" i="1"/>
  <c r="AO423" i="1"/>
  <c r="AN423" i="1"/>
  <c r="AM423" i="1"/>
  <c r="C423" i="1"/>
  <c r="B423" i="1"/>
  <c r="A423" i="1"/>
  <c r="AP422" i="1"/>
  <c r="AO422" i="1"/>
  <c r="AN422" i="1"/>
  <c r="AM422" i="1"/>
  <c r="C422" i="1"/>
  <c r="B422" i="1"/>
  <c r="A422" i="1"/>
  <c r="AP421" i="1"/>
  <c r="AO421" i="1"/>
  <c r="AN421" i="1"/>
  <c r="AM421" i="1"/>
  <c r="C421" i="1"/>
  <c r="B421" i="1"/>
  <c r="A421" i="1"/>
  <c r="AP420" i="1"/>
  <c r="AO420" i="1"/>
  <c r="AN420" i="1"/>
  <c r="AM420" i="1"/>
  <c r="C420" i="1"/>
  <c r="B420" i="1"/>
  <c r="A420" i="1"/>
  <c r="AP419" i="1"/>
  <c r="AO419" i="1"/>
  <c r="AN419" i="1"/>
  <c r="AM419" i="1"/>
  <c r="C419" i="1"/>
  <c r="B419" i="1"/>
  <c r="A419" i="1"/>
  <c r="AP418" i="1"/>
  <c r="AO418" i="1"/>
  <c r="AN418" i="1"/>
  <c r="AM418" i="1"/>
  <c r="C418" i="1"/>
  <c r="B418" i="1"/>
  <c r="A418" i="1"/>
  <c r="AP417" i="1"/>
  <c r="AO417" i="1"/>
  <c r="AN417" i="1"/>
  <c r="AM417" i="1"/>
  <c r="C417" i="1"/>
  <c r="B417" i="1"/>
  <c r="A417" i="1"/>
  <c r="AP416" i="1"/>
  <c r="AO416" i="1"/>
  <c r="AN416" i="1"/>
  <c r="AM416" i="1"/>
  <c r="C416" i="1"/>
  <c r="B416" i="1"/>
  <c r="A416" i="1"/>
  <c r="AP415" i="1"/>
  <c r="AO415" i="1"/>
  <c r="AN415" i="1"/>
  <c r="AM415" i="1"/>
  <c r="C415" i="1"/>
  <c r="B415" i="1"/>
  <c r="A415" i="1"/>
  <c r="AP414" i="1"/>
  <c r="AO414" i="1"/>
  <c r="AN414" i="1"/>
  <c r="AM414" i="1"/>
  <c r="C414" i="1"/>
  <c r="B414" i="1"/>
  <c r="A414" i="1"/>
  <c r="AP413" i="1"/>
  <c r="AO413" i="1"/>
  <c r="AN413" i="1"/>
  <c r="AM413" i="1"/>
  <c r="C413" i="1"/>
  <c r="B413" i="1"/>
  <c r="A413" i="1"/>
  <c r="AP412" i="1"/>
  <c r="AO412" i="1"/>
  <c r="AN412" i="1"/>
  <c r="AM412" i="1"/>
  <c r="C412" i="1"/>
  <c r="B412" i="1"/>
  <c r="A412" i="1"/>
  <c r="AP411" i="1"/>
  <c r="AO411" i="1"/>
  <c r="AN411" i="1"/>
  <c r="AM411" i="1"/>
  <c r="C411" i="1"/>
  <c r="B411" i="1"/>
  <c r="A411" i="1"/>
  <c r="AP410" i="1"/>
  <c r="AO410" i="1"/>
  <c r="AN410" i="1"/>
  <c r="AM410" i="1"/>
  <c r="C410" i="1"/>
  <c r="B410" i="1"/>
  <c r="A410" i="1"/>
  <c r="AP409" i="1"/>
  <c r="AO409" i="1"/>
  <c r="AN409" i="1"/>
  <c r="AM409" i="1"/>
  <c r="C409" i="1"/>
  <c r="B409" i="1"/>
  <c r="A409" i="1"/>
  <c r="AP408" i="1"/>
  <c r="AO408" i="1"/>
  <c r="AN408" i="1"/>
  <c r="AM408" i="1"/>
  <c r="C408" i="1"/>
  <c r="B408" i="1"/>
  <c r="A408" i="1"/>
  <c r="AP407" i="1"/>
  <c r="AO407" i="1"/>
  <c r="AN407" i="1"/>
  <c r="AM407" i="1"/>
  <c r="C407" i="1"/>
  <c r="B407" i="1"/>
  <c r="A407" i="1"/>
  <c r="AP406" i="1"/>
  <c r="AO406" i="1"/>
  <c r="AN406" i="1"/>
  <c r="AM406" i="1"/>
  <c r="C406" i="1"/>
  <c r="B406" i="1"/>
  <c r="A406" i="1"/>
  <c r="AP405" i="1"/>
  <c r="AO405" i="1"/>
  <c r="AN405" i="1"/>
  <c r="AM405" i="1"/>
  <c r="C405" i="1"/>
  <c r="B405" i="1"/>
  <c r="A405" i="1"/>
  <c r="AP404" i="1"/>
  <c r="AO404" i="1"/>
  <c r="AN404" i="1"/>
  <c r="AM404" i="1"/>
  <c r="AH404" i="1"/>
  <c r="M404" i="1"/>
  <c r="C404" i="1"/>
  <c r="B404" i="1"/>
  <c r="A404" i="1"/>
  <c r="AP403" i="1"/>
  <c r="AO403" i="1"/>
  <c r="AN403" i="1"/>
  <c r="AM403" i="1"/>
  <c r="C403" i="1"/>
  <c r="B403" i="1"/>
  <c r="A403" i="1"/>
  <c r="AP402" i="1"/>
  <c r="AO402" i="1"/>
  <c r="AN402" i="1"/>
  <c r="AM402" i="1"/>
  <c r="U402" i="1"/>
  <c r="C402" i="1"/>
  <c r="B402" i="1"/>
  <c r="A402" i="1"/>
  <c r="AP401" i="1"/>
  <c r="AO401" i="1"/>
  <c r="AN401" i="1"/>
  <c r="AM401" i="1"/>
  <c r="C401" i="1"/>
  <c r="B401" i="1"/>
  <c r="A401" i="1"/>
  <c r="AP400" i="1"/>
  <c r="AO400" i="1"/>
  <c r="AN400" i="1"/>
  <c r="AM400" i="1"/>
  <c r="M400" i="1"/>
  <c r="C400" i="1"/>
  <c r="B400" i="1"/>
  <c r="A400" i="1"/>
  <c r="AP399" i="1"/>
  <c r="AO399" i="1"/>
  <c r="AN399" i="1"/>
  <c r="AM399" i="1"/>
  <c r="C399" i="1"/>
  <c r="B399" i="1"/>
  <c r="A399" i="1"/>
  <c r="AP398" i="1"/>
  <c r="AO398" i="1"/>
  <c r="AN398" i="1"/>
  <c r="AM398" i="1"/>
  <c r="C398" i="1"/>
  <c r="B398" i="1"/>
  <c r="A398" i="1"/>
  <c r="AP397" i="1"/>
  <c r="AO397" i="1"/>
  <c r="AN397" i="1"/>
  <c r="AM397" i="1"/>
  <c r="C397" i="1"/>
  <c r="B397" i="1"/>
  <c r="A397" i="1"/>
  <c r="AP396" i="1"/>
  <c r="AO396" i="1"/>
  <c r="AN396" i="1"/>
  <c r="AM396" i="1"/>
  <c r="C396" i="1"/>
  <c r="B396" i="1"/>
  <c r="A396" i="1"/>
  <c r="AP395" i="1"/>
  <c r="AO395" i="1"/>
  <c r="AN395" i="1"/>
  <c r="AM395" i="1"/>
  <c r="C395" i="1"/>
  <c r="B395" i="1"/>
  <c r="A395" i="1"/>
  <c r="AP394" i="1"/>
  <c r="AO394" i="1"/>
  <c r="AN394" i="1"/>
  <c r="AM394" i="1"/>
  <c r="C394" i="1"/>
  <c r="B394" i="1"/>
  <c r="A394" i="1"/>
  <c r="AP393" i="1"/>
  <c r="AO393" i="1"/>
  <c r="AN393" i="1"/>
  <c r="AM393" i="1"/>
  <c r="C393" i="1"/>
  <c r="B393" i="1"/>
  <c r="A393" i="1"/>
  <c r="AP392" i="1"/>
  <c r="AO392" i="1"/>
  <c r="AN392" i="1"/>
  <c r="AM392" i="1"/>
  <c r="C392" i="1"/>
  <c r="B392" i="1"/>
  <c r="A392" i="1"/>
  <c r="AP391" i="1"/>
  <c r="AO391" i="1"/>
  <c r="AN391" i="1"/>
  <c r="AM391" i="1"/>
  <c r="C391" i="1"/>
  <c r="B391" i="1"/>
  <c r="A391" i="1"/>
  <c r="AP390" i="1"/>
  <c r="AO390" i="1"/>
  <c r="AN390" i="1"/>
  <c r="AM390" i="1"/>
  <c r="AH390" i="1"/>
  <c r="C390" i="1"/>
  <c r="B390" i="1"/>
  <c r="A390" i="1"/>
  <c r="AP389" i="1"/>
  <c r="AO389" i="1"/>
  <c r="AN389" i="1"/>
  <c r="AM389" i="1"/>
  <c r="AH389" i="1"/>
  <c r="C389" i="1"/>
  <c r="B389" i="1"/>
  <c r="A389" i="1"/>
  <c r="AP388" i="1"/>
  <c r="AO388" i="1"/>
  <c r="AN388" i="1"/>
  <c r="AM388" i="1"/>
  <c r="C388" i="1"/>
  <c r="B388" i="1"/>
  <c r="A388" i="1"/>
  <c r="AP387" i="1"/>
  <c r="AO387" i="1"/>
  <c r="AN387" i="1"/>
  <c r="AM387" i="1"/>
  <c r="C387" i="1"/>
  <c r="B387" i="1"/>
  <c r="A387" i="1"/>
  <c r="AP386" i="1"/>
  <c r="AO386" i="1"/>
  <c r="AN386" i="1"/>
  <c r="AM386" i="1"/>
  <c r="C386" i="1"/>
  <c r="B386" i="1"/>
  <c r="A386" i="1"/>
  <c r="AP385" i="1"/>
  <c r="AO385" i="1"/>
  <c r="AN385" i="1"/>
  <c r="AM385" i="1"/>
  <c r="C385" i="1"/>
  <c r="B385" i="1"/>
  <c r="A385" i="1"/>
  <c r="AP384" i="1"/>
  <c r="AO384" i="1"/>
  <c r="AN384" i="1"/>
  <c r="AM384" i="1"/>
  <c r="C384" i="1"/>
  <c r="B384" i="1"/>
  <c r="A384" i="1"/>
  <c r="AP383" i="1"/>
  <c r="AO383" i="1"/>
  <c r="AN383" i="1"/>
  <c r="AM383" i="1"/>
  <c r="C383" i="1"/>
  <c r="B383" i="1"/>
  <c r="A383" i="1"/>
  <c r="AP382" i="1"/>
  <c r="AO382" i="1"/>
  <c r="AN382" i="1"/>
  <c r="AM382" i="1"/>
  <c r="C382" i="1"/>
  <c r="B382" i="1"/>
  <c r="A382" i="1"/>
  <c r="AP381" i="1"/>
  <c r="AO381" i="1"/>
  <c r="AN381" i="1"/>
  <c r="AM381" i="1"/>
  <c r="C381" i="1"/>
  <c r="B381" i="1"/>
  <c r="A381" i="1"/>
  <c r="AP380" i="1"/>
  <c r="AO380" i="1"/>
  <c r="AN380" i="1"/>
  <c r="AM380" i="1"/>
  <c r="C380" i="1"/>
  <c r="B380" i="1"/>
  <c r="A380" i="1"/>
  <c r="AP379" i="1"/>
  <c r="AO379" i="1"/>
  <c r="AN379" i="1"/>
  <c r="AM379" i="1"/>
  <c r="C379" i="1"/>
  <c r="B379" i="1"/>
  <c r="A379" i="1"/>
  <c r="AP378" i="1"/>
  <c r="AO378" i="1"/>
  <c r="AN378" i="1"/>
  <c r="AM378" i="1"/>
  <c r="C378" i="1"/>
  <c r="B378" i="1"/>
  <c r="A378" i="1"/>
  <c r="AP377" i="1"/>
  <c r="AO377" i="1"/>
  <c r="AN377" i="1"/>
  <c r="AM377" i="1"/>
  <c r="C377" i="1"/>
  <c r="B377" i="1"/>
  <c r="A377" i="1"/>
  <c r="AP376" i="1"/>
  <c r="AO376" i="1"/>
  <c r="AN376" i="1"/>
  <c r="AM376" i="1"/>
  <c r="C376" i="1"/>
  <c r="B376" i="1"/>
  <c r="A376" i="1"/>
  <c r="AP375" i="1"/>
  <c r="AO375" i="1"/>
  <c r="AN375" i="1"/>
  <c r="AM375" i="1"/>
  <c r="C375" i="1"/>
  <c r="B375" i="1"/>
  <c r="A375" i="1"/>
  <c r="AP374" i="1"/>
  <c r="AO374" i="1"/>
  <c r="AN374" i="1"/>
  <c r="AM374" i="1"/>
  <c r="C374" i="1"/>
  <c r="B374" i="1"/>
  <c r="A374" i="1"/>
  <c r="AP373" i="1"/>
  <c r="AO373" i="1"/>
  <c r="AN373" i="1"/>
  <c r="AM373" i="1"/>
  <c r="C373" i="1"/>
  <c r="B373" i="1"/>
  <c r="A373" i="1"/>
  <c r="AP372" i="1"/>
  <c r="AO372" i="1"/>
  <c r="AN372" i="1"/>
  <c r="AM372" i="1"/>
  <c r="C372" i="1"/>
  <c r="B372" i="1"/>
  <c r="A372" i="1"/>
  <c r="AP371" i="1"/>
  <c r="AO371" i="1"/>
  <c r="AN371" i="1"/>
  <c r="AM371" i="1"/>
  <c r="C371" i="1"/>
  <c r="B371" i="1"/>
  <c r="A371" i="1"/>
  <c r="AP370" i="1"/>
  <c r="AO370" i="1"/>
  <c r="AN370" i="1"/>
  <c r="AM370" i="1"/>
  <c r="C370" i="1"/>
  <c r="B370" i="1"/>
  <c r="A370" i="1"/>
  <c r="AP369" i="1"/>
  <c r="AO369" i="1"/>
  <c r="AN369" i="1"/>
  <c r="AM369" i="1"/>
  <c r="C369" i="1"/>
  <c r="B369" i="1"/>
  <c r="A369" i="1"/>
  <c r="AP368" i="1"/>
  <c r="AO368" i="1"/>
  <c r="AN368" i="1"/>
  <c r="AM368" i="1"/>
  <c r="C368" i="1"/>
  <c r="B368" i="1"/>
  <c r="A368" i="1"/>
  <c r="AP367" i="1"/>
  <c r="AO367" i="1"/>
  <c r="AN367" i="1"/>
  <c r="AM367" i="1"/>
  <c r="C367" i="1"/>
  <c r="B367" i="1"/>
  <c r="A367" i="1"/>
  <c r="AP366" i="1"/>
  <c r="AO366" i="1"/>
  <c r="AN366" i="1"/>
  <c r="AM366" i="1"/>
  <c r="C366" i="1"/>
  <c r="B366" i="1"/>
  <c r="A366" i="1"/>
  <c r="AP365" i="1"/>
  <c r="AO365" i="1"/>
  <c r="AN365" i="1"/>
  <c r="AM365" i="1"/>
  <c r="C365" i="1"/>
  <c r="B365" i="1"/>
  <c r="A365" i="1"/>
  <c r="AP364" i="1"/>
  <c r="AO364" i="1"/>
  <c r="AN364" i="1"/>
  <c r="AM364" i="1"/>
  <c r="C364" i="1"/>
  <c r="B364" i="1"/>
  <c r="A364" i="1"/>
  <c r="AP363" i="1"/>
  <c r="AO363" i="1"/>
  <c r="AN363" i="1"/>
  <c r="AM363" i="1"/>
  <c r="C363" i="1"/>
  <c r="B363" i="1"/>
  <c r="A363" i="1"/>
  <c r="AP362" i="1"/>
  <c r="AO362" i="1"/>
  <c r="AN362" i="1"/>
  <c r="AM362" i="1"/>
  <c r="C362" i="1"/>
  <c r="B362" i="1"/>
  <c r="A362" i="1"/>
  <c r="AP361" i="1"/>
  <c r="AO361" i="1"/>
  <c r="AN361" i="1"/>
  <c r="AM361" i="1"/>
  <c r="C361" i="1"/>
  <c r="B361" i="1"/>
  <c r="A361" i="1"/>
  <c r="AP360" i="1"/>
  <c r="AO360" i="1"/>
  <c r="AN360" i="1"/>
  <c r="AM360" i="1"/>
  <c r="C360" i="1"/>
  <c r="B360" i="1"/>
  <c r="A360" i="1"/>
  <c r="AP359" i="1"/>
  <c r="AO359" i="1"/>
  <c r="AN359" i="1"/>
  <c r="AM359" i="1"/>
  <c r="C359" i="1"/>
  <c r="B359" i="1"/>
  <c r="A359" i="1"/>
  <c r="AP358" i="1"/>
  <c r="AO358" i="1"/>
  <c r="AN358" i="1"/>
  <c r="AM358" i="1"/>
  <c r="C358" i="1"/>
  <c r="B358" i="1"/>
  <c r="A358" i="1"/>
  <c r="AP357" i="1"/>
  <c r="AO357" i="1"/>
  <c r="AN357" i="1"/>
  <c r="AM357" i="1"/>
  <c r="C357" i="1"/>
  <c r="B357" i="1"/>
  <c r="A357" i="1"/>
  <c r="AP356" i="1"/>
  <c r="AO356" i="1"/>
  <c r="AN356" i="1"/>
  <c r="AM356" i="1"/>
  <c r="C356" i="1"/>
  <c r="B356" i="1"/>
  <c r="A356" i="1"/>
  <c r="AP355" i="1"/>
  <c r="AO355" i="1"/>
  <c r="AN355" i="1"/>
  <c r="AM355" i="1"/>
  <c r="C355" i="1"/>
  <c r="B355" i="1"/>
  <c r="A355" i="1"/>
  <c r="AP354" i="1"/>
  <c r="AO354" i="1"/>
  <c r="AN354" i="1"/>
  <c r="AM354" i="1"/>
  <c r="C354" i="1"/>
  <c r="B354" i="1"/>
  <c r="A354" i="1"/>
  <c r="AP353" i="1"/>
  <c r="AO353" i="1"/>
  <c r="AN353" i="1"/>
  <c r="AM353" i="1"/>
  <c r="C353" i="1"/>
  <c r="B353" i="1"/>
  <c r="A353" i="1"/>
  <c r="AP352" i="1"/>
  <c r="AO352" i="1"/>
  <c r="AN352" i="1"/>
  <c r="AM352" i="1"/>
  <c r="C352" i="1"/>
  <c r="B352" i="1"/>
  <c r="A352" i="1"/>
  <c r="AP351" i="1"/>
  <c r="AO351" i="1"/>
  <c r="AN351" i="1"/>
  <c r="AM351" i="1"/>
  <c r="C351" i="1"/>
  <c r="B351" i="1"/>
  <c r="A351" i="1"/>
  <c r="AP350" i="1"/>
  <c r="AO350" i="1"/>
  <c r="AN350" i="1"/>
  <c r="AM350" i="1"/>
  <c r="C350" i="1"/>
  <c r="B350" i="1"/>
  <c r="A350" i="1"/>
  <c r="AP349" i="1"/>
  <c r="AO349" i="1"/>
  <c r="AN349" i="1"/>
  <c r="AM349" i="1"/>
  <c r="C349" i="1"/>
  <c r="B349" i="1"/>
  <c r="A349" i="1"/>
  <c r="AP348" i="1"/>
  <c r="AO348" i="1"/>
  <c r="AN348" i="1"/>
  <c r="AM348" i="1"/>
  <c r="C348" i="1"/>
  <c r="B348" i="1"/>
  <c r="A348" i="1"/>
  <c r="AP347" i="1"/>
  <c r="AO347" i="1"/>
  <c r="AN347" i="1"/>
  <c r="AM347" i="1"/>
  <c r="C347" i="1"/>
  <c r="B347" i="1"/>
  <c r="A347" i="1"/>
  <c r="AP346" i="1"/>
  <c r="AO346" i="1"/>
  <c r="AN346" i="1"/>
  <c r="AM346" i="1"/>
  <c r="C346" i="1"/>
  <c r="B346" i="1"/>
  <c r="A346" i="1"/>
  <c r="AP345" i="1"/>
  <c r="AO345" i="1"/>
  <c r="AN345" i="1"/>
  <c r="AM345" i="1"/>
  <c r="C345" i="1"/>
  <c r="B345" i="1"/>
  <c r="A345" i="1"/>
  <c r="AP344" i="1"/>
  <c r="AO344" i="1"/>
  <c r="AN344" i="1"/>
  <c r="AM344" i="1"/>
  <c r="C344" i="1"/>
  <c r="B344" i="1"/>
  <c r="A344" i="1"/>
  <c r="AP343" i="1"/>
  <c r="AO343" i="1"/>
  <c r="AN343" i="1"/>
  <c r="AM343" i="1"/>
  <c r="C343" i="1"/>
  <c r="B343" i="1"/>
  <c r="A343" i="1"/>
  <c r="AP342" i="1"/>
  <c r="AO342" i="1"/>
  <c r="AN342" i="1"/>
  <c r="AM342" i="1"/>
  <c r="C342" i="1"/>
  <c r="B342" i="1"/>
  <c r="A342" i="1"/>
  <c r="AP341" i="1"/>
  <c r="AO341" i="1"/>
  <c r="AN341" i="1"/>
  <c r="AM341" i="1"/>
  <c r="C341" i="1"/>
  <c r="B341" i="1"/>
  <c r="A341" i="1"/>
  <c r="AP340" i="1"/>
  <c r="AO340" i="1"/>
  <c r="AN340" i="1"/>
  <c r="AM340" i="1"/>
  <c r="C340" i="1"/>
  <c r="B340" i="1"/>
  <c r="A340" i="1"/>
  <c r="AP339" i="1"/>
  <c r="AO339" i="1"/>
  <c r="AN339" i="1"/>
  <c r="AM339" i="1"/>
  <c r="C339" i="1"/>
  <c r="B339" i="1"/>
  <c r="A339" i="1"/>
  <c r="AP338" i="1"/>
  <c r="AO338" i="1"/>
  <c r="AN338" i="1"/>
  <c r="AM338" i="1"/>
  <c r="C338" i="1"/>
  <c r="B338" i="1"/>
  <c r="A338" i="1"/>
  <c r="AP337" i="1"/>
  <c r="AO337" i="1"/>
  <c r="AN337" i="1"/>
  <c r="AM337" i="1"/>
  <c r="C337" i="1"/>
  <c r="B337" i="1"/>
  <c r="A337" i="1"/>
  <c r="AP336" i="1"/>
  <c r="AO336" i="1"/>
  <c r="AN336" i="1"/>
  <c r="AM336" i="1"/>
  <c r="C336" i="1"/>
  <c r="B336" i="1"/>
  <c r="A336" i="1"/>
  <c r="AP335" i="1"/>
  <c r="AO335" i="1"/>
  <c r="AN335" i="1"/>
  <c r="AM335" i="1"/>
  <c r="C335" i="1"/>
  <c r="B335" i="1"/>
  <c r="A335" i="1"/>
  <c r="AP334" i="1"/>
  <c r="AO334" i="1"/>
  <c r="AN334" i="1"/>
  <c r="AM334" i="1"/>
  <c r="C334" i="1"/>
  <c r="B334" i="1"/>
  <c r="A334" i="1"/>
  <c r="AP333" i="1"/>
  <c r="AO333" i="1"/>
  <c r="AN333" i="1"/>
  <c r="AM333" i="1"/>
  <c r="C333" i="1"/>
  <c r="B333" i="1"/>
  <c r="A333" i="1"/>
  <c r="AP332" i="1"/>
  <c r="AO332" i="1"/>
  <c r="AN332" i="1"/>
  <c r="AM332" i="1"/>
  <c r="C332" i="1"/>
  <c r="B332" i="1"/>
  <c r="A332" i="1"/>
  <c r="AP331" i="1"/>
  <c r="AO331" i="1"/>
  <c r="AN331" i="1"/>
  <c r="AM331" i="1"/>
  <c r="C331" i="1"/>
  <c r="B331" i="1"/>
  <c r="A331" i="1"/>
  <c r="AP330" i="1"/>
  <c r="AO330" i="1"/>
  <c r="AN330" i="1"/>
  <c r="AM330" i="1"/>
  <c r="C330" i="1"/>
  <c r="B330" i="1"/>
  <c r="A330" i="1"/>
  <c r="AP329" i="1"/>
  <c r="AO329" i="1"/>
  <c r="AN329" i="1"/>
  <c r="AM329" i="1"/>
  <c r="C329" i="1"/>
  <c r="B329" i="1"/>
  <c r="A329" i="1"/>
  <c r="AP328" i="1"/>
  <c r="AO328" i="1"/>
  <c r="AN328" i="1"/>
  <c r="AM328" i="1"/>
  <c r="U328" i="1"/>
  <c r="C328" i="1"/>
  <c r="B328" i="1"/>
  <c r="A328" i="1"/>
  <c r="AP327" i="1"/>
  <c r="AO327" i="1"/>
  <c r="AN327" i="1"/>
  <c r="AM327" i="1"/>
  <c r="C327" i="1"/>
  <c r="B327" i="1"/>
  <c r="A327" i="1"/>
  <c r="AP326" i="1"/>
  <c r="AO326" i="1"/>
  <c r="AN326" i="1"/>
  <c r="AM326" i="1"/>
  <c r="C326" i="1"/>
  <c r="B326" i="1"/>
  <c r="A326" i="1"/>
  <c r="AP325" i="1"/>
  <c r="AO325" i="1"/>
  <c r="AN325" i="1"/>
  <c r="AM325" i="1"/>
  <c r="C325" i="1"/>
  <c r="B325" i="1"/>
  <c r="A325" i="1"/>
  <c r="AP324" i="1"/>
  <c r="AO324" i="1"/>
  <c r="AN324" i="1"/>
  <c r="AM324" i="1"/>
  <c r="C324" i="1"/>
  <c r="B324" i="1"/>
  <c r="A324" i="1"/>
  <c r="AP323" i="1"/>
  <c r="AO323" i="1"/>
  <c r="AN323" i="1"/>
  <c r="AM323" i="1"/>
  <c r="M323" i="1"/>
  <c r="C323" i="1"/>
  <c r="B323" i="1"/>
  <c r="A323" i="1"/>
  <c r="AP322" i="1"/>
  <c r="AO322" i="1"/>
  <c r="AN322" i="1"/>
  <c r="AM322" i="1"/>
  <c r="C322" i="1"/>
  <c r="B322" i="1"/>
  <c r="A322" i="1"/>
  <c r="AP321" i="1"/>
  <c r="AO321" i="1"/>
  <c r="AN321" i="1"/>
  <c r="AM321" i="1"/>
  <c r="C321" i="1"/>
  <c r="B321" i="1"/>
  <c r="A321" i="1"/>
  <c r="AP320" i="1"/>
  <c r="AO320" i="1"/>
  <c r="AN320" i="1"/>
  <c r="AM320" i="1"/>
  <c r="C320" i="1"/>
  <c r="B320" i="1"/>
  <c r="A320" i="1"/>
  <c r="AP319" i="1"/>
  <c r="AO319" i="1"/>
  <c r="AN319" i="1"/>
  <c r="AM319" i="1"/>
  <c r="C319" i="1"/>
  <c r="B319" i="1"/>
  <c r="A319" i="1"/>
  <c r="AP318" i="1"/>
  <c r="AO318" i="1"/>
  <c r="AN318" i="1"/>
  <c r="AM318" i="1"/>
  <c r="C318" i="1"/>
  <c r="B318" i="1"/>
  <c r="A318" i="1"/>
  <c r="AP317" i="1"/>
  <c r="AO317" i="1"/>
  <c r="AN317" i="1"/>
  <c r="AM317" i="1"/>
  <c r="C317" i="1"/>
  <c r="B317" i="1"/>
  <c r="A317" i="1"/>
  <c r="AP316" i="1"/>
  <c r="AO316" i="1"/>
  <c r="AN316" i="1"/>
  <c r="AM316" i="1"/>
  <c r="C316" i="1"/>
  <c r="B316" i="1"/>
  <c r="A316" i="1"/>
  <c r="AP315" i="1"/>
  <c r="AO315" i="1"/>
  <c r="AN315" i="1"/>
  <c r="AM315" i="1"/>
  <c r="W315" i="1"/>
  <c r="C315" i="1"/>
  <c r="B315" i="1"/>
  <c r="A315" i="1"/>
  <c r="AP314" i="1"/>
  <c r="AO314" i="1"/>
  <c r="AN314" i="1"/>
  <c r="AM314" i="1"/>
  <c r="W314" i="1"/>
  <c r="C314" i="1"/>
  <c r="B314" i="1"/>
  <c r="A314" i="1"/>
  <c r="AP313" i="1"/>
  <c r="AO313" i="1"/>
  <c r="AN313" i="1"/>
  <c r="AM313" i="1"/>
  <c r="W313" i="1"/>
  <c r="C313" i="1"/>
  <c r="B313" i="1"/>
  <c r="A313" i="1"/>
  <c r="AP312" i="1"/>
  <c r="AO312" i="1"/>
  <c r="AN312" i="1"/>
  <c r="AM312" i="1"/>
  <c r="AH312" i="1"/>
  <c r="C312" i="1"/>
  <c r="B312" i="1"/>
  <c r="A312" i="1"/>
  <c r="AP311" i="1"/>
  <c r="AO311" i="1"/>
  <c r="AN311" i="1"/>
  <c r="AM311" i="1"/>
  <c r="C311" i="1"/>
  <c r="B311" i="1"/>
  <c r="A311" i="1"/>
  <c r="AP310" i="1"/>
  <c r="AO310" i="1"/>
  <c r="AN310" i="1"/>
  <c r="AM310" i="1"/>
  <c r="C310" i="1"/>
  <c r="B310" i="1"/>
  <c r="A310" i="1"/>
  <c r="AP309" i="1"/>
  <c r="AO309" i="1"/>
  <c r="AN309" i="1"/>
  <c r="AM309" i="1"/>
  <c r="C309" i="1"/>
  <c r="B309" i="1"/>
  <c r="A309" i="1"/>
  <c r="AP308" i="1"/>
  <c r="AO308" i="1"/>
  <c r="AN308" i="1"/>
  <c r="AM308" i="1"/>
  <c r="C308" i="1"/>
  <c r="B308" i="1"/>
  <c r="A308" i="1"/>
  <c r="AP307" i="1"/>
  <c r="AO307" i="1"/>
  <c r="AN307" i="1"/>
  <c r="AM307" i="1"/>
  <c r="C307" i="1"/>
  <c r="B307" i="1"/>
  <c r="A307" i="1"/>
  <c r="AP306" i="1"/>
  <c r="AO306" i="1"/>
  <c r="AN306" i="1"/>
  <c r="AM306" i="1"/>
  <c r="C306" i="1"/>
  <c r="B306" i="1"/>
  <c r="A306" i="1"/>
  <c r="AP305" i="1"/>
  <c r="AO305" i="1"/>
  <c r="AN305" i="1"/>
  <c r="AM305" i="1"/>
  <c r="U305" i="1"/>
  <c r="M305" i="1"/>
  <c r="C305" i="1"/>
  <c r="B305" i="1"/>
  <c r="A305" i="1"/>
  <c r="AP304" i="1"/>
  <c r="AO304" i="1"/>
  <c r="AN304" i="1"/>
  <c r="AM304" i="1"/>
  <c r="C304" i="1"/>
  <c r="B304" i="1"/>
  <c r="A304" i="1"/>
  <c r="AP303" i="1"/>
  <c r="AO303" i="1"/>
  <c r="AN303" i="1"/>
  <c r="AM303" i="1"/>
  <c r="C303" i="1"/>
  <c r="B303" i="1"/>
  <c r="A303" i="1"/>
  <c r="AP302" i="1"/>
  <c r="AO302" i="1"/>
  <c r="AN302" i="1"/>
  <c r="AM302" i="1"/>
  <c r="C302" i="1"/>
  <c r="B302" i="1"/>
  <c r="A302" i="1"/>
  <c r="AP301" i="1"/>
  <c r="AO301" i="1"/>
  <c r="AN301" i="1"/>
  <c r="AM301" i="1"/>
  <c r="C301" i="1"/>
  <c r="B301" i="1"/>
  <c r="A301" i="1"/>
  <c r="AP300" i="1"/>
  <c r="AO300" i="1"/>
  <c r="AN300" i="1"/>
  <c r="AM300" i="1"/>
  <c r="C300" i="1"/>
  <c r="B300" i="1"/>
  <c r="A300" i="1"/>
  <c r="AP299" i="1"/>
  <c r="AO299" i="1"/>
  <c r="AN299" i="1"/>
  <c r="AM299" i="1"/>
  <c r="C299" i="1"/>
  <c r="B299" i="1"/>
  <c r="A299" i="1"/>
  <c r="AP298" i="1"/>
  <c r="AO298" i="1"/>
  <c r="AN298" i="1"/>
  <c r="AM298" i="1"/>
  <c r="C298" i="1"/>
  <c r="B298" i="1"/>
  <c r="A298" i="1"/>
  <c r="AP297" i="1"/>
  <c r="AO297" i="1"/>
  <c r="AN297" i="1"/>
  <c r="AM297" i="1"/>
  <c r="C297" i="1"/>
  <c r="B297" i="1"/>
  <c r="A297" i="1"/>
  <c r="AP296" i="1"/>
  <c r="AO296" i="1"/>
  <c r="AN296" i="1"/>
  <c r="AM296" i="1"/>
  <c r="C296" i="1"/>
  <c r="B296" i="1"/>
  <c r="A296" i="1"/>
  <c r="AP295" i="1"/>
  <c r="AO295" i="1"/>
  <c r="AN295" i="1"/>
  <c r="AM295" i="1"/>
  <c r="C295" i="1"/>
  <c r="B295" i="1"/>
  <c r="A295" i="1"/>
  <c r="AP294" i="1"/>
  <c r="AO294" i="1"/>
  <c r="AN294" i="1"/>
  <c r="AM294" i="1"/>
  <c r="C294" i="1"/>
  <c r="B294" i="1"/>
  <c r="A294" i="1"/>
  <c r="AP293" i="1"/>
  <c r="AO293" i="1"/>
  <c r="AN293" i="1"/>
  <c r="AM293" i="1"/>
  <c r="C293" i="1"/>
  <c r="B293" i="1"/>
  <c r="A293" i="1"/>
  <c r="AP292" i="1"/>
  <c r="AO292" i="1"/>
  <c r="AN292" i="1"/>
  <c r="AM292" i="1"/>
  <c r="C292" i="1"/>
  <c r="B292" i="1"/>
  <c r="A292" i="1"/>
  <c r="AP291" i="1"/>
  <c r="AO291" i="1"/>
  <c r="AN291" i="1"/>
  <c r="AM291" i="1"/>
  <c r="C291" i="1"/>
  <c r="B291" i="1"/>
  <c r="A291" i="1"/>
  <c r="AP290" i="1"/>
  <c r="AO290" i="1"/>
  <c r="AN290" i="1"/>
  <c r="AM290" i="1"/>
  <c r="C290" i="1"/>
  <c r="B290" i="1"/>
  <c r="A290" i="1"/>
  <c r="AP289" i="1"/>
  <c r="AO289" i="1"/>
  <c r="AN289" i="1"/>
  <c r="AM289" i="1"/>
  <c r="C289" i="1"/>
  <c r="B289" i="1"/>
  <c r="A289" i="1"/>
  <c r="AP288" i="1"/>
  <c r="AO288" i="1"/>
  <c r="AN288" i="1"/>
  <c r="AM288" i="1"/>
  <c r="C288" i="1"/>
  <c r="B288" i="1"/>
  <c r="A288" i="1"/>
  <c r="AP287" i="1"/>
  <c r="AO287" i="1"/>
  <c r="AN287" i="1"/>
  <c r="AM287" i="1"/>
  <c r="C287" i="1"/>
  <c r="B287" i="1"/>
  <c r="A287" i="1"/>
  <c r="AP286" i="1"/>
  <c r="AO286" i="1"/>
  <c r="AN286" i="1"/>
  <c r="AM286" i="1"/>
  <c r="C286" i="1"/>
  <c r="B286" i="1"/>
  <c r="A286" i="1"/>
  <c r="AP285" i="1"/>
  <c r="AO285" i="1"/>
  <c r="AN285" i="1"/>
  <c r="AM285" i="1"/>
  <c r="C285" i="1"/>
  <c r="B285" i="1"/>
  <c r="A285" i="1"/>
  <c r="AP284" i="1"/>
  <c r="AO284" i="1"/>
  <c r="AN284" i="1"/>
  <c r="AM284" i="1"/>
  <c r="C284" i="1"/>
  <c r="B284" i="1"/>
  <c r="A284" i="1"/>
  <c r="AP283" i="1"/>
  <c r="AO283" i="1"/>
  <c r="AN283" i="1"/>
  <c r="AM283" i="1"/>
  <c r="M283" i="1"/>
  <c r="C283" i="1"/>
  <c r="B283" i="1"/>
  <c r="A283" i="1"/>
  <c r="AP282" i="1"/>
  <c r="AO282" i="1"/>
  <c r="AN282" i="1"/>
  <c r="AM282" i="1"/>
  <c r="AH282" i="1"/>
  <c r="C282" i="1"/>
  <c r="B282" i="1"/>
  <c r="A282" i="1"/>
  <c r="AP281" i="1"/>
  <c r="AO281" i="1"/>
  <c r="AN281" i="1"/>
  <c r="AM281" i="1"/>
  <c r="C281" i="1"/>
  <c r="B281" i="1"/>
  <c r="A281" i="1"/>
  <c r="AP280" i="1"/>
  <c r="AO280" i="1"/>
  <c r="AN280" i="1"/>
  <c r="AM280" i="1"/>
  <c r="C280" i="1"/>
  <c r="B280" i="1"/>
  <c r="A280" i="1"/>
  <c r="AP279" i="1"/>
  <c r="AO279" i="1"/>
  <c r="AN279" i="1"/>
  <c r="AM279" i="1"/>
  <c r="C279" i="1"/>
  <c r="B279" i="1"/>
  <c r="A279" i="1"/>
  <c r="AP278" i="1"/>
  <c r="AO278" i="1"/>
  <c r="AN278" i="1"/>
  <c r="AM278" i="1"/>
  <c r="C278" i="1"/>
  <c r="B278" i="1"/>
  <c r="A278" i="1"/>
  <c r="AP277" i="1"/>
  <c r="AO277" i="1"/>
  <c r="AN277" i="1"/>
  <c r="AM277" i="1"/>
  <c r="C277" i="1"/>
  <c r="B277" i="1"/>
  <c r="A277" i="1"/>
  <c r="AP276" i="1"/>
  <c r="AO276" i="1"/>
  <c r="AN276" i="1"/>
  <c r="AM276" i="1"/>
  <c r="C276" i="1"/>
  <c r="B276" i="1"/>
  <c r="A276" i="1"/>
  <c r="AP275" i="1"/>
  <c r="AO275" i="1"/>
  <c r="AN275" i="1"/>
  <c r="AM275" i="1"/>
  <c r="C275" i="1"/>
  <c r="B275" i="1"/>
  <c r="A275" i="1"/>
  <c r="AP274" i="1"/>
  <c r="AO274" i="1"/>
  <c r="AN274" i="1"/>
  <c r="AM274" i="1"/>
  <c r="C274" i="1"/>
  <c r="B274" i="1"/>
  <c r="A274" i="1"/>
  <c r="AP273" i="1"/>
  <c r="AO273" i="1"/>
  <c r="AN273" i="1"/>
  <c r="AM273" i="1"/>
  <c r="C273" i="1"/>
  <c r="B273" i="1"/>
  <c r="A273" i="1"/>
  <c r="AP272" i="1"/>
  <c r="AO272" i="1"/>
  <c r="AN272" i="1"/>
  <c r="AM272" i="1"/>
  <c r="C272" i="1"/>
  <c r="B272" i="1"/>
  <c r="A272" i="1"/>
  <c r="AP271" i="1"/>
  <c r="AO271" i="1"/>
  <c r="AN271" i="1"/>
  <c r="AM271" i="1"/>
  <c r="C271" i="1"/>
  <c r="B271" i="1"/>
  <c r="A271" i="1"/>
  <c r="AP270" i="1"/>
  <c r="AO270" i="1"/>
  <c r="AN270" i="1"/>
  <c r="AM270" i="1"/>
  <c r="C270" i="1"/>
  <c r="B270" i="1"/>
  <c r="A270" i="1"/>
  <c r="AP269" i="1"/>
  <c r="AO269" i="1"/>
  <c r="AN269" i="1"/>
  <c r="AM269" i="1"/>
  <c r="C269" i="1"/>
  <c r="B269" i="1"/>
  <c r="A269" i="1"/>
  <c r="AP268" i="1"/>
  <c r="AO268" i="1"/>
  <c r="AN268" i="1"/>
  <c r="AM268" i="1"/>
  <c r="C268" i="1"/>
  <c r="B268" i="1"/>
  <c r="A268" i="1"/>
  <c r="AP267" i="1"/>
  <c r="AO267" i="1"/>
  <c r="AN267" i="1"/>
  <c r="AM267" i="1"/>
  <c r="C267" i="1"/>
  <c r="B267" i="1"/>
  <c r="A267" i="1"/>
  <c r="AP266" i="1"/>
  <c r="AO266" i="1"/>
  <c r="AN266" i="1"/>
  <c r="AM266" i="1"/>
  <c r="C266" i="1"/>
  <c r="B266" i="1"/>
  <c r="A266" i="1"/>
  <c r="AP265" i="1"/>
  <c r="AO265" i="1"/>
  <c r="AN265" i="1"/>
  <c r="AM265" i="1"/>
  <c r="C265" i="1"/>
  <c r="B265" i="1"/>
  <c r="A265" i="1"/>
  <c r="AP264" i="1"/>
  <c r="AO264" i="1"/>
  <c r="AN264" i="1"/>
  <c r="AM264" i="1"/>
  <c r="AH264" i="1"/>
  <c r="C264" i="1"/>
  <c r="B264" i="1"/>
  <c r="A264" i="1"/>
  <c r="AP263" i="1"/>
  <c r="AO263" i="1"/>
  <c r="AN263" i="1"/>
  <c r="AM263" i="1"/>
  <c r="C263" i="1"/>
  <c r="B263" i="1"/>
  <c r="A263" i="1"/>
  <c r="AP262" i="1"/>
  <c r="AO262" i="1"/>
  <c r="AN262" i="1"/>
  <c r="AM262" i="1"/>
  <c r="C262" i="1"/>
  <c r="B262" i="1"/>
  <c r="A262" i="1"/>
  <c r="AP261" i="1"/>
  <c r="AO261" i="1"/>
  <c r="AN261" i="1"/>
  <c r="AM261" i="1"/>
  <c r="C261" i="1"/>
  <c r="B261" i="1"/>
  <c r="A261" i="1"/>
  <c r="AP260" i="1"/>
  <c r="AO260" i="1"/>
  <c r="AN260" i="1"/>
  <c r="AM260" i="1"/>
  <c r="C260" i="1"/>
  <c r="B260" i="1"/>
  <c r="A260" i="1"/>
  <c r="AM259" i="1"/>
  <c r="C259" i="1"/>
  <c r="B259" i="1"/>
  <c r="A259" i="1"/>
  <c r="AP258" i="1"/>
  <c r="AO258" i="1"/>
  <c r="AN258" i="1"/>
  <c r="AM258" i="1"/>
  <c r="C258" i="1"/>
  <c r="B258" i="1"/>
  <c r="A258" i="1"/>
  <c r="AP257" i="1"/>
  <c r="AO257" i="1"/>
  <c r="AN257" i="1"/>
  <c r="AM257" i="1"/>
  <c r="C257" i="1"/>
  <c r="B257" i="1"/>
  <c r="A257" i="1"/>
  <c r="AP256" i="1"/>
  <c r="AO256" i="1"/>
  <c r="AN256" i="1"/>
  <c r="AM256" i="1"/>
  <c r="C256" i="1"/>
  <c r="B256" i="1"/>
  <c r="A256" i="1"/>
  <c r="AP255" i="1"/>
  <c r="AO255" i="1"/>
  <c r="AN255" i="1"/>
  <c r="AM255" i="1"/>
  <c r="C255" i="1"/>
  <c r="B255" i="1"/>
  <c r="A255" i="1"/>
  <c r="AP254" i="1"/>
  <c r="AO254" i="1"/>
  <c r="AN254" i="1"/>
  <c r="AM254" i="1"/>
  <c r="C254" i="1"/>
  <c r="B254" i="1"/>
  <c r="A254" i="1"/>
  <c r="AP253" i="1"/>
  <c r="AO253" i="1"/>
  <c r="AN253" i="1"/>
  <c r="AM253" i="1"/>
  <c r="C253" i="1"/>
  <c r="B253" i="1"/>
  <c r="A253" i="1"/>
  <c r="AP252" i="1"/>
  <c r="AO252" i="1"/>
  <c r="AN252" i="1"/>
  <c r="AM252" i="1"/>
  <c r="C252" i="1"/>
  <c r="B252" i="1"/>
  <c r="A252" i="1"/>
  <c r="AP251" i="1"/>
  <c r="AO251" i="1"/>
  <c r="AN251" i="1"/>
  <c r="AM251" i="1"/>
  <c r="C251" i="1"/>
  <c r="B251" i="1"/>
  <c r="A251" i="1"/>
  <c r="AP250" i="1"/>
  <c r="AO250" i="1"/>
  <c r="AN250" i="1"/>
  <c r="AM250" i="1"/>
  <c r="C250" i="1"/>
  <c r="B250" i="1"/>
  <c r="A250" i="1"/>
  <c r="AP249" i="1"/>
  <c r="AO249" i="1"/>
  <c r="AN249" i="1"/>
  <c r="AM249" i="1"/>
  <c r="C249" i="1"/>
  <c r="B249" i="1"/>
  <c r="A249" i="1"/>
  <c r="AP248" i="1"/>
  <c r="AO248" i="1"/>
  <c r="AN248" i="1"/>
  <c r="AM248" i="1"/>
  <c r="C248" i="1"/>
  <c r="B248" i="1"/>
  <c r="A248" i="1"/>
  <c r="AP247" i="1"/>
  <c r="AO247" i="1"/>
  <c r="AN247" i="1"/>
  <c r="AM247" i="1"/>
  <c r="C247" i="1"/>
  <c r="B247" i="1"/>
  <c r="A247" i="1"/>
  <c r="AP246" i="1"/>
  <c r="AO246" i="1"/>
  <c r="AN246" i="1"/>
  <c r="AM246" i="1"/>
  <c r="C246" i="1"/>
  <c r="B246" i="1"/>
  <c r="A246" i="1"/>
  <c r="AP245" i="1"/>
  <c r="AO245" i="1"/>
  <c r="AN245" i="1"/>
  <c r="AM245" i="1"/>
  <c r="C245" i="1"/>
  <c r="B245" i="1"/>
  <c r="A245" i="1"/>
  <c r="AP244" i="1"/>
  <c r="AO244" i="1"/>
  <c r="AN244" i="1"/>
  <c r="AM244" i="1"/>
  <c r="C244" i="1"/>
  <c r="B244" i="1"/>
  <c r="A244" i="1"/>
  <c r="AP243" i="1"/>
  <c r="AO243" i="1"/>
  <c r="AN243" i="1"/>
  <c r="AM243" i="1"/>
  <c r="W243" i="1"/>
  <c r="C243" i="1"/>
  <c r="B243" i="1"/>
  <c r="A243" i="1"/>
  <c r="AP242" i="1"/>
  <c r="AO242" i="1"/>
  <c r="AN242" i="1"/>
  <c r="AM242" i="1"/>
  <c r="W242" i="1"/>
  <c r="C242" i="1"/>
  <c r="B242" i="1"/>
  <c r="A242" i="1"/>
  <c r="AP241" i="1"/>
  <c r="AO241" i="1"/>
  <c r="AN241" i="1"/>
  <c r="AM241" i="1"/>
  <c r="W241" i="1"/>
  <c r="C241" i="1"/>
  <c r="B241" i="1"/>
  <c r="A241" i="1"/>
  <c r="AP240" i="1"/>
  <c r="AO240" i="1"/>
  <c r="AN240" i="1"/>
  <c r="AM240" i="1"/>
  <c r="AH240" i="1"/>
  <c r="C240" i="1"/>
  <c r="B240" i="1"/>
  <c r="A240" i="1"/>
  <c r="AP239" i="1"/>
  <c r="AO239" i="1"/>
  <c r="AN239" i="1"/>
  <c r="AM239" i="1"/>
  <c r="AH239" i="1"/>
  <c r="C239" i="1"/>
  <c r="B239" i="1"/>
  <c r="A239" i="1"/>
  <c r="AP238" i="1"/>
  <c r="AO238" i="1"/>
  <c r="AN238" i="1"/>
  <c r="AM238" i="1"/>
  <c r="AH238" i="1"/>
  <c r="C238" i="1"/>
  <c r="B238" i="1"/>
  <c r="A238" i="1"/>
  <c r="AP237" i="1"/>
  <c r="AO237" i="1"/>
  <c r="AN237" i="1"/>
  <c r="AM237" i="1"/>
  <c r="AH237" i="1"/>
  <c r="C237" i="1"/>
  <c r="B237" i="1"/>
  <c r="A237" i="1"/>
  <c r="AP236" i="1"/>
  <c r="AO236" i="1"/>
  <c r="AN236" i="1"/>
  <c r="AM236" i="1"/>
  <c r="AH236" i="1"/>
  <c r="C236" i="1"/>
  <c r="B236" i="1"/>
  <c r="A236" i="1"/>
  <c r="AP235" i="1"/>
  <c r="AO235" i="1"/>
  <c r="AN235" i="1"/>
  <c r="AM235" i="1"/>
  <c r="AH235" i="1"/>
  <c r="C235" i="1"/>
  <c r="B235" i="1"/>
  <c r="A235" i="1"/>
  <c r="AP234" i="1"/>
  <c r="AO234" i="1"/>
  <c r="AN234" i="1"/>
  <c r="AM234" i="1"/>
  <c r="AH234" i="1"/>
  <c r="C234" i="1"/>
  <c r="B234" i="1"/>
  <c r="A234" i="1"/>
  <c r="AP233" i="1"/>
  <c r="AO233" i="1"/>
  <c r="AN233" i="1"/>
  <c r="AM233" i="1"/>
  <c r="AH233" i="1"/>
  <c r="C233" i="1"/>
  <c r="B233" i="1"/>
  <c r="A233" i="1"/>
  <c r="AP232" i="1"/>
  <c r="AO232" i="1"/>
  <c r="AN232" i="1"/>
  <c r="AM232" i="1"/>
  <c r="AH232" i="1"/>
  <c r="C232" i="1"/>
  <c r="B232" i="1"/>
  <c r="A232" i="1"/>
  <c r="AP231" i="1"/>
  <c r="AO231" i="1"/>
  <c r="AN231" i="1"/>
  <c r="AM231" i="1"/>
  <c r="AH231" i="1"/>
  <c r="C231" i="1"/>
  <c r="B231" i="1"/>
  <c r="A231" i="1"/>
  <c r="AP230" i="1"/>
  <c r="AO230" i="1"/>
  <c r="AN230" i="1"/>
  <c r="AM230" i="1"/>
  <c r="AH230" i="1"/>
  <c r="C230" i="1"/>
  <c r="B230" i="1"/>
  <c r="A230" i="1"/>
  <c r="AP229" i="1"/>
  <c r="AO229" i="1"/>
  <c r="AN229" i="1"/>
  <c r="AM229" i="1"/>
  <c r="AH229" i="1"/>
  <c r="C229" i="1"/>
  <c r="B229" i="1"/>
  <c r="A229" i="1"/>
  <c r="AP228" i="1"/>
  <c r="AO228" i="1"/>
  <c r="AN228" i="1"/>
  <c r="AM228" i="1"/>
  <c r="AH228" i="1"/>
  <c r="C228" i="1"/>
  <c r="B228" i="1"/>
  <c r="A228" i="1"/>
  <c r="AP227" i="1"/>
  <c r="AO227" i="1"/>
  <c r="AN227" i="1"/>
  <c r="AM227" i="1"/>
  <c r="AH227" i="1"/>
  <c r="C227" i="1"/>
  <c r="B227" i="1"/>
  <c r="A227" i="1"/>
  <c r="AP226" i="1"/>
  <c r="AO226" i="1"/>
  <c r="AN226" i="1"/>
  <c r="AM226" i="1"/>
  <c r="AH226" i="1"/>
  <c r="C226" i="1"/>
  <c r="B226" i="1"/>
  <c r="A226" i="1"/>
  <c r="AP225" i="1"/>
  <c r="AO225" i="1"/>
  <c r="AN225" i="1"/>
  <c r="AM225" i="1"/>
  <c r="AH225" i="1"/>
  <c r="C225" i="1"/>
  <c r="B225" i="1"/>
  <c r="A225" i="1"/>
  <c r="AP224" i="1"/>
  <c r="AO224" i="1"/>
  <c r="AN224" i="1"/>
  <c r="AM224" i="1"/>
  <c r="AH224" i="1"/>
  <c r="C224" i="1"/>
  <c r="B224" i="1"/>
  <c r="A224" i="1"/>
  <c r="AP223" i="1"/>
  <c r="AO223" i="1"/>
  <c r="AN223" i="1"/>
  <c r="AM223" i="1"/>
  <c r="AH223" i="1"/>
  <c r="C223" i="1"/>
  <c r="B223" i="1"/>
  <c r="A223" i="1"/>
  <c r="AP222" i="1"/>
  <c r="AO222" i="1"/>
  <c r="AN222" i="1"/>
  <c r="AM222" i="1"/>
  <c r="AH222" i="1"/>
  <c r="C222" i="1"/>
  <c r="B222" i="1"/>
  <c r="A222" i="1"/>
  <c r="AP221" i="1"/>
  <c r="AO221" i="1"/>
  <c r="AN221" i="1"/>
  <c r="AM221" i="1"/>
  <c r="AH221" i="1"/>
  <c r="C221" i="1"/>
  <c r="B221" i="1"/>
  <c r="A221" i="1"/>
  <c r="AP220" i="1"/>
  <c r="AO220" i="1"/>
  <c r="AN220" i="1"/>
  <c r="AM220" i="1"/>
  <c r="AH220" i="1"/>
  <c r="C220" i="1"/>
  <c r="B220" i="1"/>
  <c r="A220" i="1"/>
  <c r="AP219" i="1"/>
  <c r="AO219" i="1"/>
  <c r="AN219" i="1"/>
  <c r="AM219" i="1"/>
  <c r="AH219" i="1"/>
  <c r="C219" i="1"/>
  <c r="B219" i="1"/>
  <c r="A219" i="1"/>
  <c r="AP218" i="1"/>
  <c r="AO218" i="1"/>
  <c r="AN218" i="1"/>
  <c r="AM218" i="1"/>
  <c r="AH218" i="1"/>
  <c r="C218" i="1"/>
  <c r="B218" i="1"/>
  <c r="A218" i="1"/>
  <c r="AP217" i="1"/>
  <c r="AO217" i="1"/>
  <c r="AN217" i="1"/>
  <c r="AM217" i="1"/>
  <c r="AH217" i="1"/>
  <c r="C217" i="1"/>
  <c r="B217" i="1"/>
  <c r="A217" i="1"/>
  <c r="AP216" i="1"/>
  <c r="AO216" i="1"/>
  <c r="AN216" i="1"/>
  <c r="AM216" i="1"/>
  <c r="AH216" i="1"/>
  <c r="C216" i="1"/>
  <c r="B216" i="1"/>
  <c r="A216" i="1"/>
  <c r="AP215" i="1"/>
  <c r="AO215" i="1"/>
  <c r="AN215" i="1"/>
  <c r="AM215" i="1"/>
  <c r="AH215" i="1"/>
  <c r="C215" i="1"/>
  <c r="B215" i="1"/>
  <c r="A215" i="1"/>
  <c r="AP214" i="1"/>
  <c r="AO214" i="1"/>
  <c r="AN214" i="1"/>
  <c r="AM214" i="1"/>
  <c r="AH214" i="1"/>
  <c r="C214" i="1"/>
  <c r="B214" i="1"/>
  <c r="A214" i="1"/>
  <c r="AP213" i="1"/>
  <c r="AO213" i="1"/>
  <c r="AN213" i="1"/>
  <c r="AM213" i="1"/>
  <c r="AH213" i="1"/>
  <c r="C213" i="1"/>
  <c r="B213" i="1"/>
  <c r="A213" i="1"/>
  <c r="AP212" i="1"/>
  <c r="AO212" i="1"/>
  <c r="AN212" i="1"/>
  <c r="AM212" i="1"/>
  <c r="AH212" i="1"/>
  <c r="C212" i="1"/>
  <c r="B212" i="1"/>
  <c r="A212" i="1"/>
  <c r="AP211" i="1"/>
  <c r="AO211" i="1"/>
  <c r="AN211" i="1"/>
  <c r="AM211" i="1"/>
  <c r="AH211" i="1"/>
  <c r="C211" i="1"/>
  <c r="B211" i="1"/>
  <c r="A211" i="1"/>
  <c r="AP210" i="1"/>
  <c r="AO210" i="1"/>
  <c r="AN210" i="1"/>
  <c r="AM210" i="1"/>
  <c r="AH210" i="1"/>
  <c r="C210" i="1"/>
  <c r="B210" i="1"/>
  <c r="A210" i="1"/>
  <c r="AH209" i="1"/>
  <c r="C209" i="1"/>
  <c r="B209" i="1"/>
  <c r="A209" i="1"/>
  <c r="C208" i="1"/>
  <c r="B208" i="1"/>
  <c r="A208" i="1"/>
  <c r="AH207" i="1"/>
  <c r="C207" i="1"/>
  <c r="B207" i="1"/>
  <c r="A207" i="1"/>
  <c r="AP206" i="1"/>
  <c r="AO206" i="1"/>
  <c r="AN206" i="1"/>
  <c r="AM206" i="1"/>
  <c r="AH206" i="1"/>
  <c r="C206" i="1"/>
  <c r="B206" i="1"/>
  <c r="A206" i="1"/>
  <c r="C205" i="1"/>
  <c r="B205" i="1"/>
  <c r="A205" i="1"/>
  <c r="C204" i="1"/>
  <c r="B204" i="1"/>
  <c r="A204" i="1"/>
  <c r="AP203" i="1"/>
  <c r="AO203" i="1"/>
  <c r="AN203" i="1"/>
  <c r="AM203" i="1"/>
  <c r="C203" i="1"/>
  <c r="B203" i="1"/>
  <c r="A203" i="1"/>
  <c r="AP202" i="1"/>
  <c r="AO202" i="1"/>
  <c r="AN202" i="1"/>
  <c r="AM202" i="1"/>
  <c r="C202" i="1"/>
  <c r="B202" i="1"/>
  <c r="A202" i="1"/>
  <c r="AP201" i="1"/>
  <c r="AO201" i="1"/>
  <c r="AN201" i="1"/>
  <c r="AM201" i="1"/>
  <c r="C201" i="1"/>
  <c r="B201" i="1"/>
  <c r="A201" i="1"/>
  <c r="AP200" i="1"/>
  <c r="AO200" i="1"/>
  <c r="AN200" i="1"/>
  <c r="AM200" i="1"/>
  <c r="C200" i="1"/>
  <c r="B200" i="1"/>
  <c r="A200" i="1"/>
  <c r="C199" i="1"/>
  <c r="B199" i="1"/>
  <c r="A199" i="1"/>
  <c r="C198" i="1"/>
  <c r="B198" i="1"/>
  <c r="A198" i="1"/>
  <c r="AP197" i="1"/>
  <c r="AO197" i="1"/>
  <c r="AN197" i="1"/>
  <c r="AM197" i="1"/>
  <c r="C197" i="1"/>
  <c r="B197" i="1"/>
  <c r="A197" i="1"/>
  <c r="AP196" i="1"/>
  <c r="AO196" i="1"/>
  <c r="AN196" i="1"/>
  <c r="AM196" i="1"/>
  <c r="C196" i="1"/>
  <c r="B196" i="1"/>
  <c r="A196" i="1"/>
  <c r="AP195" i="1"/>
  <c r="AO195" i="1"/>
  <c r="AN195" i="1"/>
  <c r="AM195" i="1"/>
  <c r="C195" i="1"/>
  <c r="B195" i="1"/>
  <c r="A195" i="1"/>
  <c r="AP194" i="1"/>
  <c r="AO194" i="1"/>
  <c r="AN194" i="1"/>
  <c r="AM194" i="1"/>
  <c r="C194" i="1"/>
  <c r="B194" i="1"/>
  <c r="A194" i="1"/>
  <c r="AP193" i="1"/>
  <c r="AO193" i="1"/>
  <c r="AN193" i="1"/>
  <c r="AM193" i="1"/>
  <c r="C193" i="1"/>
  <c r="B193" i="1"/>
  <c r="A193" i="1"/>
  <c r="AP192" i="1"/>
  <c r="AO192" i="1"/>
  <c r="AN192" i="1"/>
  <c r="AM192" i="1"/>
  <c r="C192" i="1"/>
  <c r="B192" i="1"/>
  <c r="A192" i="1"/>
  <c r="AP191" i="1"/>
  <c r="AO191" i="1"/>
  <c r="AN191" i="1"/>
  <c r="AM191" i="1"/>
  <c r="C191" i="1"/>
  <c r="B191" i="1"/>
  <c r="A191" i="1"/>
  <c r="AP190" i="1"/>
  <c r="AO190" i="1"/>
  <c r="AN190" i="1"/>
  <c r="AM190" i="1"/>
  <c r="C190" i="1"/>
  <c r="B190" i="1"/>
  <c r="A190" i="1"/>
  <c r="AP189" i="1"/>
  <c r="AO189" i="1"/>
  <c r="AN189" i="1"/>
  <c r="AM189" i="1"/>
  <c r="C189" i="1"/>
  <c r="B189" i="1"/>
  <c r="A189" i="1"/>
  <c r="AP188" i="1"/>
  <c r="AO188" i="1"/>
  <c r="AN188" i="1"/>
  <c r="AM188" i="1"/>
  <c r="C188" i="1"/>
  <c r="B188" i="1"/>
  <c r="A188" i="1"/>
  <c r="AP187" i="1"/>
  <c r="AO187" i="1"/>
  <c r="AN187" i="1"/>
  <c r="AM187" i="1"/>
  <c r="C187" i="1"/>
  <c r="B187" i="1"/>
  <c r="A187" i="1"/>
  <c r="AP186" i="1"/>
  <c r="AO186" i="1"/>
  <c r="AN186" i="1"/>
  <c r="AM186" i="1"/>
  <c r="C186" i="1"/>
  <c r="B186" i="1"/>
  <c r="A186" i="1"/>
  <c r="C185" i="1"/>
  <c r="B185" i="1"/>
  <c r="A185" i="1"/>
  <c r="AP184" i="1"/>
  <c r="AO184" i="1"/>
  <c r="AN184" i="1"/>
  <c r="AM184" i="1"/>
  <c r="M184" i="1"/>
  <c r="C184" i="1"/>
  <c r="B184" i="1"/>
  <c r="A184" i="1"/>
  <c r="AP183" i="1"/>
  <c r="AO183" i="1"/>
  <c r="AN183" i="1"/>
  <c r="AM183" i="1"/>
  <c r="C183" i="1"/>
  <c r="B183" i="1"/>
  <c r="A183" i="1"/>
  <c r="AP182" i="1"/>
  <c r="AO182" i="1"/>
  <c r="AN182" i="1"/>
  <c r="AM182" i="1"/>
  <c r="C182" i="1"/>
  <c r="B182" i="1"/>
  <c r="A182" i="1"/>
  <c r="AP181" i="1"/>
  <c r="AO181" i="1"/>
  <c r="AN181" i="1"/>
  <c r="AM181" i="1"/>
  <c r="C181" i="1"/>
  <c r="B181" i="1"/>
  <c r="A181" i="1"/>
  <c r="AP180" i="1"/>
  <c r="AO180" i="1"/>
  <c r="AN180" i="1"/>
  <c r="AM180" i="1"/>
  <c r="C180" i="1"/>
  <c r="B180" i="1"/>
  <c r="A180" i="1"/>
  <c r="AP179" i="1"/>
  <c r="AO179" i="1"/>
  <c r="AN179" i="1"/>
  <c r="AM179" i="1"/>
  <c r="C179" i="1"/>
  <c r="B179" i="1"/>
  <c r="A179" i="1"/>
  <c r="AP178" i="1"/>
  <c r="AO178" i="1"/>
  <c r="AN178" i="1"/>
  <c r="AM178" i="1"/>
  <c r="C178" i="1"/>
  <c r="B178" i="1"/>
  <c r="A178" i="1"/>
  <c r="AP177" i="1"/>
  <c r="AO177" i="1"/>
  <c r="AN177" i="1"/>
  <c r="AM177" i="1"/>
  <c r="C177" i="1"/>
  <c r="B177" i="1"/>
  <c r="A177" i="1"/>
  <c r="AP176" i="1"/>
  <c r="AO176" i="1"/>
  <c r="AN176" i="1"/>
  <c r="AM176" i="1"/>
  <c r="C176" i="1"/>
  <c r="B176" i="1"/>
  <c r="A176" i="1"/>
  <c r="AH175" i="1"/>
  <c r="C175" i="1"/>
  <c r="B175" i="1"/>
  <c r="A175" i="1"/>
  <c r="AH174" i="1"/>
  <c r="C174" i="1"/>
  <c r="B174" i="1"/>
  <c r="A174" i="1"/>
  <c r="AH173" i="1"/>
  <c r="C173" i="1"/>
  <c r="B173" i="1"/>
  <c r="A173" i="1"/>
  <c r="AH172" i="1"/>
  <c r="C172" i="1"/>
  <c r="B172" i="1"/>
  <c r="A172" i="1"/>
  <c r="AH171" i="1"/>
  <c r="C171" i="1"/>
  <c r="B171" i="1"/>
  <c r="A171" i="1"/>
  <c r="AP170" i="1"/>
  <c r="AO170" i="1"/>
  <c r="AN170" i="1"/>
  <c r="AM170" i="1"/>
  <c r="AH170" i="1"/>
  <c r="C170" i="1"/>
  <c r="B170" i="1"/>
  <c r="A170" i="1"/>
  <c r="AP169" i="1"/>
  <c r="AO169" i="1"/>
  <c r="AN169" i="1"/>
  <c r="AM169" i="1"/>
  <c r="AH169" i="1"/>
  <c r="C169" i="1"/>
  <c r="B169" i="1"/>
  <c r="A169" i="1"/>
  <c r="AP168" i="1"/>
  <c r="AO168" i="1"/>
  <c r="AN168" i="1"/>
  <c r="AM168" i="1"/>
  <c r="C168" i="1"/>
  <c r="B168" i="1"/>
  <c r="A168" i="1"/>
  <c r="AP167" i="1"/>
  <c r="AO167" i="1"/>
  <c r="AN167" i="1"/>
  <c r="AM167" i="1"/>
  <c r="AH167" i="1"/>
  <c r="C167" i="1"/>
  <c r="B167" i="1"/>
  <c r="A167" i="1"/>
  <c r="AP166" i="1"/>
  <c r="AO166" i="1"/>
  <c r="AN166" i="1"/>
  <c r="AM166" i="1"/>
  <c r="AH166" i="1"/>
  <c r="Y166" i="1"/>
  <c r="C166" i="1"/>
  <c r="B166" i="1"/>
  <c r="A166" i="1"/>
  <c r="AP165" i="1"/>
  <c r="AO165" i="1"/>
  <c r="AN165" i="1"/>
  <c r="AM165" i="1"/>
  <c r="AH165" i="1"/>
  <c r="Y165" i="1"/>
  <c r="C165" i="1"/>
  <c r="B165" i="1"/>
  <c r="A165" i="1"/>
  <c r="AP164" i="1"/>
  <c r="AO164" i="1"/>
  <c r="AN164" i="1"/>
  <c r="AM164" i="1"/>
  <c r="AH164" i="1"/>
  <c r="Y164" i="1"/>
  <c r="C164" i="1"/>
  <c r="B164" i="1"/>
  <c r="A164" i="1"/>
  <c r="AP163" i="1"/>
  <c r="AO163" i="1"/>
  <c r="AN163" i="1"/>
  <c r="AM163" i="1"/>
  <c r="AH163" i="1"/>
  <c r="Y163" i="1"/>
  <c r="C163" i="1"/>
  <c r="B163" i="1"/>
  <c r="A163" i="1"/>
  <c r="AP162" i="1"/>
  <c r="AO162" i="1"/>
  <c r="AN162" i="1"/>
  <c r="AM162" i="1"/>
  <c r="AH162" i="1"/>
  <c r="Y162" i="1"/>
  <c r="C162" i="1"/>
  <c r="B162" i="1"/>
  <c r="A162" i="1"/>
  <c r="AP161" i="1"/>
  <c r="AO161" i="1"/>
  <c r="AN161" i="1"/>
  <c r="AM161" i="1"/>
  <c r="AH161" i="1"/>
  <c r="Y161" i="1"/>
  <c r="C161" i="1"/>
  <c r="B161" i="1"/>
  <c r="A161" i="1"/>
  <c r="AP160" i="1"/>
  <c r="AO160" i="1"/>
  <c r="AN160" i="1"/>
  <c r="AM160" i="1"/>
  <c r="AH160" i="1"/>
  <c r="Y160" i="1"/>
  <c r="C160" i="1"/>
  <c r="B160" i="1"/>
  <c r="A160" i="1"/>
  <c r="AP159" i="1"/>
  <c r="AO159" i="1"/>
  <c r="AN159" i="1"/>
  <c r="AM159" i="1"/>
  <c r="AH159" i="1"/>
  <c r="Y159" i="1"/>
  <c r="C159" i="1"/>
  <c r="B159" i="1"/>
  <c r="A159" i="1"/>
  <c r="AP158" i="1"/>
  <c r="AO158" i="1"/>
  <c r="AN158" i="1"/>
  <c r="AM158" i="1"/>
  <c r="AH158" i="1"/>
  <c r="C158" i="1"/>
  <c r="B158" i="1"/>
  <c r="A158" i="1"/>
  <c r="AP157" i="1"/>
  <c r="AO157" i="1"/>
  <c r="AN157" i="1"/>
  <c r="AM157" i="1"/>
  <c r="AH157" i="1"/>
  <c r="C157" i="1"/>
  <c r="B157" i="1"/>
  <c r="A157" i="1"/>
  <c r="AP156" i="1"/>
  <c r="AO156" i="1"/>
  <c r="AN156" i="1"/>
  <c r="AM156" i="1"/>
  <c r="AH156" i="1"/>
  <c r="C156" i="1"/>
  <c r="B156" i="1"/>
  <c r="A156" i="1"/>
  <c r="AP155" i="1"/>
  <c r="AO155" i="1"/>
  <c r="AN155" i="1"/>
  <c r="AM155" i="1"/>
  <c r="AH155" i="1"/>
  <c r="C155" i="1"/>
  <c r="B155" i="1"/>
  <c r="A155" i="1"/>
  <c r="AP154" i="1"/>
  <c r="AO154" i="1"/>
  <c r="AN154" i="1"/>
  <c r="AM154" i="1"/>
  <c r="AH154" i="1"/>
  <c r="C154" i="1"/>
  <c r="B154" i="1"/>
  <c r="A154" i="1"/>
  <c r="AP153" i="1"/>
  <c r="AO153" i="1"/>
  <c r="AN153" i="1"/>
  <c r="AM153" i="1"/>
  <c r="AH153" i="1"/>
  <c r="C153" i="1"/>
  <c r="B153" i="1"/>
  <c r="A153" i="1"/>
  <c r="AP152" i="1"/>
  <c r="AO152" i="1"/>
  <c r="AN152" i="1"/>
  <c r="AM152" i="1"/>
  <c r="C152" i="1"/>
  <c r="B152" i="1"/>
  <c r="A152" i="1"/>
  <c r="AP151" i="1"/>
  <c r="AO151" i="1"/>
  <c r="AN151" i="1"/>
  <c r="AM151" i="1"/>
  <c r="C151" i="1"/>
  <c r="B151" i="1"/>
  <c r="A151" i="1"/>
  <c r="AP150" i="1"/>
  <c r="AO150" i="1"/>
  <c r="AN150" i="1"/>
  <c r="AM150" i="1"/>
  <c r="C150" i="1"/>
  <c r="B150" i="1"/>
  <c r="A150" i="1"/>
  <c r="AP149" i="1"/>
  <c r="AO149" i="1"/>
  <c r="AN149" i="1"/>
  <c r="AM149" i="1"/>
  <c r="C149" i="1"/>
  <c r="B149" i="1"/>
  <c r="A149" i="1"/>
  <c r="AP148" i="1"/>
  <c r="AO148" i="1"/>
  <c r="AN148" i="1"/>
  <c r="AM148" i="1"/>
  <c r="C148" i="1"/>
  <c r="B148" i="1"/>
  <c r="A148" i="1"/>
  <c r="AP147" i="1"/>
  <c r="AO147" i="1"/>
  <c r="AN147" i="1"/>
  <c r="AM147" i="1"/>
  <c r="C147" i="1"/>
  <c r="B147" i="1"/>
  <c r="A147" i="1"/>
  <c r="AP146" i="1"/>
  <c r="AO146" i="1"/>
  <c r="AN146" i="1"/>
  <c r="AM146" i="1"/>
  <c r="C146" i="1"/>
  <c r="B146" i="1"/>
  <c r="A146" i="1"/>
  <c r="AP145" i="1"/>
  <c r="AO145" i="1"/>
  <c r="AN145" i="1"/>
  <c r="AM145" i="1"/>
  <c r="C145" i="1"/>
  <c r="B145" i="1"/>
  <c r="A145" i="1"/>
  <c r="AM144" i="1"/>
  <c r="C144" i="1"/>
  <c r="B144" i="1"/>
  <c r="A144" i="1"/>
  <c r="AM143" i="1"/>
  <c r="C143" i="1"/>
  <c r="B143" i="1"/>
  <c r="A143" i="1"/>
  <c r="AM142" i="1"/>
  <c r="C142" i="1"/>
  <c r="B142" i="1"/>
  <c r="A142" i="1"/>
  <c r="AM141" i="1"/>
  <c r="C141" i="1"/>
  <c r="B141" i="1"/>
  <c r="A141" i="1"/>
  <c r="AP140" i="1"/>
  <c r="AO140" i="1"/>
  <c r="AN140" i="1"/>
  <c r="AM140" i="1"/>
  <c r="C140" i="1"/>
  <c r="B140" i="1"/>
  <c r="A140" i="1"/>
  <c r="AP139" i="1"/>
  <c r="AO139" i="1"/>
  <c r="AN139" i="1"/>
  <c r="AM139" i="1"/>
  <c r="C139" i="1"/>
  <c r="B139" i="1"/>
  <c r="A139" i="1"/>
  <c r="AP138" i="1"/>
  <c r="AO138" i="1"/>
  <c r="AN138" i="1"/>
  <c r="AM138" i="1"/>
  <c r="C138" i="1"/>
  <c r="B138" i="1"/>
  <c r="A138" i="1"/>
  <c r="AP137" i="1"/>
  <c r="AO137" i="1"/>
  <c r="AN137" i="1"/>
  <c r="AM137" i="1"/>
  <c r="C137" i="1"/>
  <c r="B137" i="1"/>
  <c r="A137" i="1"/>
  <c r="AP136" i="1"/>
  <c r="AO136" i="1"/>
  <c r="AN136" i="1"/>
  <c r="AM136" i="1"/>
  <c r="C136" i="1"/>
  <c r="B136" i="1"/>
  <c r="A136" i="1"/>
  <c r="AP135" i="1"/>
  <c r="AO135" i="1"/>
  <c r="AN135" i="1"/>
  <c r="AM135" i="1"/>
  <c r="C135" i="1"/>
  <c r="B135" i="1"/>
  <c r="A135" i="1"/>
  <c r="AP134" i="1"/>
  <c r="AO134" i="1"/>
  <c r="AN134" i="1"/>
  <c r="AM134" i="1"/>
  <c r="C134" i="1"/>
  <c r="B134" i="1"/>
  <c r="A134" i="1"/>
  <c r="AP133" i="1"/>
  <c r="AO133" i="1"/>
  <c r="AN133" i="1"/>
  <c r="AM133" i="1"/>
  <c r="C133" i="1"/>
  <c r="B133" i="1"/>
  <c r="A133" i="1"/>
  <c r="AP132" i="1"/>
  <c r="AO132" i="1"/>
  <c r="AN132" i="1"/>
  <c r="AM132" i="1"/>
  <c r="C132" i="1"/>
  <c r="B132" i="1"/>
  <c r="A132" i="1"/>
  <c r="AP131" i="1"/>
  <c r="AO131" i="1"/>
  <c r="AN131" i="1"/>
  <c r="AM131" i="1"/>
  <c r="C131" i="1"/>
  <c r="B131" i="1"/>
  <c r="A131" i="1"/>
  <c r="AP130" i="1"/>
  <c r="AO130" i="1"/>
  <c r="AN130" i="1"/>
  <c r="AM130" i="1"/>
  <c r="C130" i="1"/>
  <c r="B130" i="1"/>
  <c r="A130" i="1"/>
  <c r="AP129" i="1"/>
  <c r="AO129" i="1"/>
  <c r="AN129" i="1"/>
  <c r="AM129" i="1"/>
  <c r="AH129" i="1"/>
  <c r="C129" i="1"/>
  <c r="B129" i="1"/>
  <c r="A129" i="1"/>
  <c r="AP128" i="1"/>
  <c r="AO128" i="1"/>
  <c r="AN128" i="1"/>
  <c r="AM128" i="1"/>
  <c r="C128" i="1"/>
  <c r="B128" i="1"/>
  <c r="A128" i="1"/>
  <c r="AP127" i="1"/>
  <c r="AO127" i="1"/>
  <c r="AN127" i="1"/>
  <c r="AM127" i="1"/>
  <c r="AH127" i="1"/>
  <c r="C127" i="1"/>
  <c r="B127" i="1"/>
  <c r="A127" i="1"/>
  <c r="AP126" i="1"/>
  <c r="AO126" i="1"/>
  <c r="AN126" i="1"/>
  <c r="AM126" i="1"/>
  <c r="C126" i="1"/>
  <c r="B126" i="1"/>
  <c r="A126" i="1"/>
  <c r="AP125" i="1"/>
  <c r="AO125" i="1"/>
  <c r="AN125" i="1"/>
  <c r="AM125" i="1"/>
  <c r="C125" i="1"/>
  <c r="B125" i="1"/>
  <c r="A125" i="1"/>
  <c r="AM124" i="1"/>
  <c r="C124" i="1"/>
  <c r="B124" i="1"/>
  <c r="A124" i="1"/>
  <c r="AP123" i="1"/>
  <c r="AO123" i="1"/>
  <c r="AN123" i="1"/>
  <c r="AM123" i="1"/>
  <c r="C123" i="1"/>
  <c r="B123" i="1"/>
  <c r="A123" i="1"/>
  <c r="AP122" i="1"/>
  <c r="AO122" i="1"/>
  <c r="AN122" i="1"/>
  <c r="AM122" i="1"/>
  <c r="C122" i="1"/>
  <c r="B122" i="1"/>
  <c r="A122" i="1"/>
  <c r="AM121" i="1"/>
  <c r="C121" i="1"/>
  <c r="B121" i="1"/>
  <c r="A121" i="1"/>
  <c r="AP120" i="1"/>
  <c r="AO120" i="1"/>
  <c r="AN120" i="1"/>
  <c r="AM120" i="1"/>
  <c r="C120" i="1"/>
  <c r="B120" i="1"/>
  <c r="A120" i="1"/>
  <c r="AP119" i="1"/>
  <c r="AO119" i="1"/>
  <c r="AN119" i="1"/>
  <c r="AM119" i="1"/>
  <c r="C119" i="1"/>
  <c r="B119" i="1"/>
  <c r="A119" i="1"/>
  <c r="AH118" i="1"/>
  <c r="C118" i="1"/>
  <c r="B118" i="1"/>
  <c r="A118" i="1"/>
  <c r="AP117" i="1"/>
  <c r="AO117" i="1"/>
  <c r="AN117" i="1"/>
  <c r="AM117" i="1"/>
  <c r="AH117" i="1"/>
  <c r="C117" i="1"/>
  <c r="B117" i="1"/>
  <c r="A117" i="1"/>
  <c r="AP116" i="1"/>
  <c r="AO116" i="1"/>
  <c r="AN116" i="1"/>
  <c r="AM116" i="1"/>
  <c r="C116" i="1"/>
  <c r="B116" i="1"/>
  <c r="A116" i="1"/>
  <c r="AP115" i="1"/>
  <c r="AO115" i="1"/>
  <c r="AN115" i="1"/>
  <c r="AM115" i="1"/>
  <c r="AH115" i="1"/>
  <c r="C115" i="1"/>
  <c r="B115" i="1"/>
  <c r="A115" i="1"/>
  <c r="AP114" i="1"/>
  <c r="AO114" i="1"/>
  <c r="AN114" i="1"/>
  <c r="AM114" i="1"/>
  <c r="C114" i="1"/>
  <c r="B114" i="1"/>
  <c r="A114" i="1"/>
  <c r="AP113" i="1"/>
  <c r="AO113" i="1"/>
  <c r="AN113" i="1"/>
  <c r="AM113" i="1"/>
  <c r="AH113" i="1"/>
  <c r="C113" i="1"/>
  <c r="B113" i="1"/>
  <c r="A113" i="1"/>
  <c r="C112" i="1"/>
  <c r="B112" i="1"/>
  <c r="A112" i="1"/>
  <c r="C111" i="1"/>
  <c r="B111" i="1"/>
  <c r="A111" i="1"/>
  <c r="AP110" i="1"/>
  <c r="AO110" i="1"/>
  <c r="AN110" i="1"/>
  <c r="AM110" i="1"/>
  <c r="C110" i="1"/>
  <c r="B110" i="1"/>
  <c r="A110" i="1"/>
  <c r="AP109" i="1"/>
  <c r="AO109" i="1"/>
  <c r="AN109" i="1"/>
  <c r="AM109" i="1"/>
  <c r="C109" i="1"/>
  <c r="B109" i="1"/>
  <c r="A109" i="1"/>
  <c r="AP108" i="1"/>
  <c r="AO108" i="1"/>
  <c r="AN108" i="1"/>
  <c r="AM108" i="1"/>
  <c r="C108" i="1"/>
  <c r="B108" i="1"/>
  <c r="A108" i="1"/>
  <c r="AP107" i="1"/>
  <c r="AO107" i="1"/>
  <c r="AN107" i="1"/>
  <c r="AM107" i="1"/>
  <c r="C107" i="1"/>
  <c r="B107" i="1"/>
  <c r="A107" i="1"/>
  <c r="AP106" i="1"/>
  <c r="AO106" i="1"/>
  <c r="AN106" i="1"/>
  <c r="AM106" i="1"/>
  <c r="C106" i="1"/>
  <c r="B106" i="1"/>
  <c r="A106" i="1"/>
  <c r="AP105" i="1"/>
  <c r="AO105" i="1"/>
  <c r="AN105" i="1"/>
  <c r="AM105" i="1"/>
  <c r="C105" i="1"/>
  <c r="B105" i="1"/>
  <c r="A105" i="1"/>
  <c r="AP104" i="1"/>
  <c r="AO104" i="1"/>
  <c r="AN104" i="1"/>
  <c r="AM104" i="1"/>
  <c r="C104" i="1"/>
  <c r="B104" i="1"/>
  <c r="A104" i="1"/>
  <c r="AP103" i="1"/>
  <c r="AO103" i="1"/>
  <c r="AN103" i="1"/>
  <c r="AM103" i="1"/>
  <c r="C103" i="1"/>
  <c r="B103" i="1"/>
  <c r="A103" i="1"/>
  <c r="AP102" i="1"/>
  <c r="AO102" i="1"/>
  <c r="AN102" i="1"/>
  <c r="AM102" i="1"/>
  <c r="C102" i="1"/>
  <c r="B102" i="1"/>
  <c r="A102" i="1"/>
  <c r="AP101" i="1"/>
  <c r="AO101" i="1"/>
  <c r="AN101" i="1"/>
  <c r="AM101" i="1"/>
  <c r="C101" i="1"/>
  <c r="B101" i="1"/>
  <c r="A101" i="1"/>
  <c r="AP100" i="1"/>
  <c r="AO100" i="1"/>
  <c r="AN100" i="1"/>
  <c r="AM100" i="1"/>
  <c r="C100" i="1"/>
  <c r="B100" i="1"/>
  <c r="A100" i="1"/>
  <c r="AP99" i="1"/>
  <c r="AO99" i="1"/>
  <c r="AN99" i="1"/>
  <c r="AM99" i="1"/>
  <c r="C99" i="1"/>
  <c r="B99" i="1"/>
  <c r="A99" i="1"/>
  <c r="AP98" i="1"/>
  <c r="AO98" i="1"/>
  <c r="AN98" i="1"/>
  <c r="AM98" i="1"/>
  <c r="C98" i="1"/>
  <c r="B98" i="1"/>
  <c r="A98" i="1"/>
  <c r="AP97" i="1"/>
  <c r="AO97" i="1"/>
  <c r="AN97" i="1"/>
  <c r="AM97" i="1"/>
  <c r="C97" i="1"/>
  <c r="B97" i="1"/>
  <c r="A97" i="1"/>
  <c r="C96" i="1"/>
  <c r="B96" i="1"/>
  <c r="A96" i="1"/>
  <c r="AP95" i="1"/>
  <c r="AO95" i="1"/>
  <c r="AN95" i="1"/>
  <c r="AM95" i="1"/>
  <c r="C95" i="1"/>
  <c r="B95" i="1"/>
  <c r="A95" i="1"/>
  <c r="AP94" i="1"/>
  <c r="AO94" i="1"/>
  <c r="AN94" i="1"/>
  <c r="AM94" i="1"/>
  <c r="C94" i="1"/>
  <c r="B94" i="1"/>
  <c r="A94" i="1"/>
  <c r="C93" i="1"/>
  <c r="B93" i="1"/>
  <c r="A93" i="1"/>
  <c r="AP92" i="1"/>
  <c r="AO92" i="1"/>
  <c r="AN92" i="1"/>
  <c r="AM92" i="1"/>
  <c r="C92" i="1"/>
  <c r="B92" i="1"/>
  <c r="A92" i="1"/>
  <c r="AN91" i="1"/>
  <c r="AM91" i="1"/>
  <c r="C91" i="1"/>
  <c r="B91" i="1"/>
  <c r="A91" i="1"/>
  <c r="AN90" i="1"/>
  <c r="AM90" i="1"/>
  <c r="C90" i="1"/>
  <c r="B90" i="1"/>
  <c r="A90" i="1"/>
  <c r="AP89" i="1"/>
  <c r="AO89" i="1"/>
  <c r="AN89" i="1"/>
  <c r="AM89" i="1"/>
  <c r="C89" i="1"/>
  <c r="B89" i="1"/>
  <c r="A89" i="1"/>
  <c r="AH88" i="1"/>
  <c r="C88" i="1"/>
  <c r="B88" i="1"/>
  <c r="A88" i="1"/>
  <c r="AH87" i="1"/>
  <c r="C87" i="1"/>
  <c r="B87" i="1"/>
  <c r="A87" i="1"/>
  <c r="AH86" i="1"/>
  <c r="C86" i="1"/>
  <c r="B86" i="1"/>
  <c r="A86" i="1"/>
  <c r="AH85" i="1"/>
  <c r="C85" i="1"/>
  <c r="B85" i="1"/>
  <c r="A85" i="1"/>
  <c r="AH84" i="1"/>
  <c r="C84" i="1"/>
  <c r="B84" i="1"/>
  <c r="A84" i="1"/>
  <c r="AH83" i="1"/>
  <c r="C83" i="1"/>
  <c r="B83" i="1"/>
  <c r="A83" i="1"/>
  <c r="AH82" i="1"/>
  <c r="C82" i="1"/>
  <c r="B82" i="1"/>
  <c r="A82" i="1"/>
  <c r="AH81" i="1"/>
  <c r="C81" i="1"/>
  <c r="B81" i="1"/>
  <c r="A81" i="1"/>
  <c r="AP80" i="1"/>
  <c r="AO80" i="1"/>
  <c r="AN80" i="1"/>
  <c r="AM80" i="1"/>
  <c r="AH80" i="1"/>
  <c r="C80" i="1"/>
  <c r="B80" i="1"/>
  <c r="A80" i="1"/>
  <c r="C79" i="1"/>
  <c r="B79" i="1"/>
  <c r="A79" i="1"/>
  <c r="C78" i="1"/>
  <c r="B78" i="1"/>
  <c r="A78" i="1"/>
  <c r="C77" i="1"/>
  <c r="B77" i="1"/>
  <c r="A77" i="1"/>
  <c r="C76" i="1"/>
  <c r="B76" i="1"/>
  <c r="A76" i="1"/>
  <c r="C75" i="1"/>
  <c r="B75" i="1"/>
  <c r="A75" i="1"/>
  <c r="C74" i="1"/>
  <c r="B74" i="1"/>
  <c r="A74" i="1"/>
  <c r="AP73" i="1"/>
  <c r="AO73" i="1"/>
  <c r="AN73" i="1"/>
  <c r="AM73" i="1"/>
  <c r="C73" i="1"/>
  <c r="B73" i="1"/>
  <c r="A73" i="1"/>
  <c r="AP72" i="1"/>
  <c r="AO72" i="1"/>
  <c r="AN72" i="1"/>
  <c r="AM72" i="1"/>
  <c r="C72" i="1"/>
  <c r="B72" i="1"/>
  <c r="A72" i="1"/>
  <c r="AP71" i="1"/>
  <c r="AO71" i="1"/>
  <c r="AN71" i="1"/>
  <c r="AM71" i="1"/>
  <c r="C71" i="1"/>
  <c r="B71" i="1"/>
  <c r="A71" i="1"/>
  <c r="C70" i="1"/>
  <c r="B70" i="1"/>
  <c r="A70" i="1"/>
  <c r="AP69" i="1"/>
  <c r="AO69" i="1"/>
  <c r="AN69" i="1"/>
  <c r="AM69" i="1"/>
  <c r="C69" i="1"/>
  <c r="B69" i="1"/>
  <c r="A69" i="1"/>
  <c r="AP68" i="1"/>
  <c r="AO68" i="1"/>
  <c r="AN68" i="1"/>
  <c r="AM68" i="1"/>
  <c r="C68" i="1"/>
  <c r="B68" i="1"/>
  <c r="A68" i="1"/>
  <c r="AP67" i="1"/>
  <c r="AO67" i="1"/>
  <c r="AN67" i="1"/>
  <c r="AM67" i="1"/>
  <c r="C67" i="1"/>
  <c r="B67" i="1"/>
  <c r="A67" i="1"/>
  <c r="AP66" i="1"/>
  <c r="AO66" i="1"/>
  <c r="AN66" i="1"/>
  <c r="AM66" i="1"/>
  <c r="C66" i="1"/>
  <c r="B66" i="1"/>
  <c r="A66" i="1"/>
  <c r="AP65" i="1"/>
  <c r="AO65" i="1"/>
  <c r="AN65" i="1"/>
  <c r="AM65" i="1"/>
  <c r="C65" i="1"/>
  <c r="B65" i="1"/>
  <c r="A65" i="1"/>
  <c r="AP64" i="1"/>
  <c r="AO64" i="1"/>
  <c r="AN64" i="1"/>
  <c r="AM64" i="1"/>
  <c r="C64" i="1"/>
  <c r="B64" i="1"/>
  <c r="A64" i="1"/>
  <c r="AP63" i="1"/>
  <c r="AO63" i="1"/>
  <c r="AN63" i="1"/>
  <c r="AM63" i="1"/>
  <c r="C63" i="1"/>
  <c r="B63" i="1"/>
  <c r="A63" i="1"/>
  <c r="AP62" i="1"/>
  <c r="AO62" i="1"/>
  <c r="AN62" i="1"/>
  <c r="AM62" i="1"/>
  <c r="C62" i="1"/>
  <c r="B62" i="1"/>
  <c r="A62" i="1"/>
  <c r="AP61" i="1"/>
  <c r="AO61" i="1"/>
  <c r="AN61" i="1"/>
  <c r="AM61" i="1"/>
  <c r="C61" i="1"/>
  <c r="B61" i="1"/>
  <c r="A61" i="1"/>
  <c r="AP60" i="1"/>
  <c r="AO60" i="1"/>
  <c r="AN60" i="1"/>
  <c r="AM60" i="1"/>
  <c r="C60" i="1"/>
  <c r="B60" i="1"/>
  <c r="A60" i="1"/>
  <c r="AP59" i="1"/>
  <c r="AO59" i="1"/>
  <c r="AN59" i="1"/>
  <c r="AM59" i="1"/>
  <c r="C59" i="1"/>
  <c r="B59" i="1"/>
  <c r="A59" i="1"/>
  <c r="AP58" i="1"/>
  <c r="AO58" i="1"/>
  <c r="AN58" i="1"/>
  <c r="AM58" i="1"/>
  <c r="C58" i="1"/>
  <c r="B58" i="1"/>
  <c r="A58" i="1"/>
  <c r="AP57" i="1"/>
  <c r="AO57" i="1"/>
  <c r="AN57" i="1"/>
  <c r="AM57" i="1"/>
  <c r="C57" i="1"/>
  <c r="B57" i="1"/>
  <c r="A57" i="1"/>
  <c r="AP56" i="1"/>
  <c r="AO56" i="1"/>
  <c r="AN56" i="1"/>
  <c r="AM56" i="1"/>
  <c r="C56" i="1"/>
  <c r="B56" i="1"/>
  <c r="A56" i="1"/>
  <c r="C55" i="1"/>
  <c r="B55" i="1"/>
  <c r="A55" i="1"/>
  <c r="C54" i="1"/>
  <c r="B54" i="1"/>
  <c r="A54" i="1"/>
  <c r="C53" i="1"/>
  <c r="B53" i="1"/>
  <c r="A53" i="1"/>
  <c r="C52" i="1"/>
  <c r="B52" i="1"/>
  <c r="A52" i="1"/>
  <c r="C51" i="1"/>
  <c r="B51" i="1"/>
  <c r="A51" i="1"/>
  <c r="C50" i="1"/>
  <c r="B50" i="1"/>
  <c r="A50" i="1"/>
  <c r="C49" i="1"/>
  <c r="B49" i="1"/>
  <c r="A49" i="1"/>
  <c r="C48" i="1"/>
  <c r="B48" i="1"/>
  <c r="A48" i="1"/>
  <c r="AP47" i="1"/>
  <c r="AO47" i="1"/>
  <c r="AN47" i="1"/>
  <c r="AM47" i="1"/>
  <c r="C47" i="1"/>
  <c r="B47" i="1"/>
  <c r="A47" i="1"/>
  <c r="AP46" i="1"/>
  <c r="AO46" i="1"/>
  <c r="AN46" i="1"/>
  <c r="AM46" i="1"/>
  <c r="M46" i="1"/>
  <c r="C46" i="1"/>
  <c r="B46" i="1"/>
  <c r="A46" i="1"/>
  <c r="AP45" i="1"/>
  <c r="AO45" i="1"/>
  <c r="AN45" i="1"/>
  <c r="AM45" i="1"/>
  <c r="C45" i="1"/>
  <c r="B45" i="1"/>
  <c r="A45" i="1"/>
  <c r="AP44" i="1"/>
  <c r="AO44" i="1"/>
  <c r="AN44" i="1"/>
  <c r="AM44" i="1"/>
  <c r="C44" i="1"/>
  <c r="B44" i="1"/>
  <c r="A44" i="1"/>
  <c r="AP43" i="1"/>
  <c r="AO43" i="1"/>
  <c r="AN43" i="1"/>
  <c r="AM43" i="1"/>
  <c r="C43" i="1"/>
  <c r="B43" i="1"/>
  <c r="A43" i="1"/>
  <c r="AP42" i="1"/>
  <c r="AO42" i="1"/>
  <c r="AN42" i="1"/>
  <c r="AM42" i="1"/>
  <c r="C42" i="1"/>
  <c r="B42" i="1"/>
  <c r="A42" i="1"/>
  <c r="AP41" i="1"/>
  <c r="AO41" i="1"/>
  <c r="AN41" i="1"/>
  <c r="AM41" i="1"/>
  <c r="C41" i="1"/>
  <c r="B41" i="1"/>
  <c r="A41" i="1"/>
  <c r="AP40" i="1"/>
  <c r="AO40" i="1"/>
  <c r="AN40" i="1"/>
  <c r="AM40" i="1"/>
  <c r="C40" i="1"/>
  <c r="B40" i="1"/>
  <c r="A40" i="1"/>
  <c r="C39" i="1"/>
  <c r="B39" i="1"/>
  <c r="A39" i="1"/>
  <c r="AP38" i="1"/>
  <c r="AO38" i="1"/>
  <c r="AM38" i="1"/>
  <c r="C38" i="1"/>
  <c r="B38" i="1"/>
  <c r="A38" i="1"/>
  <c r="AP37" i="1"/>
  <c r="AO37" i="1"/>
  <c r="AM37" i="1"/>
  <c r="C37" i="1"/>
  <c r="B37" i="1"/>
  <c r="A37" i="1"/>
  <c r="C36" i="1"/>
  <c r="B36" i="1"/>
  <c r="A36" i="1"/>
  <c r="C35" i="1"/>
  <c r="B35" i="1"/>
  <c r="A35" i="1"/>
  <c r="AP34" i="1"/>
  <c r="AO34" i="1"/>
  <c r="AN34" i="1"/>
  <c r="AM34" i="1"/>
  <c r="C34" i="1"/>
  <c r="B34" i="1"/>
  <c r="A34" i="1"/>
  <c r="C33" i="1"/>
  <c r="B33" i="1"/>
  <c r="A33" i="1"/>
  <c r="C32" i="1"/>
  <c r="B32" i="1"/>
  <c r="A32" i="1"/>
  <c r="C31" i="1"/>
  <c r="B31" i="1"/>
  <c r="A31" i="1"/>
  <c r="C30" i="1"/>
  <c r="B30" i="1"/>
  <c r="A30" i="1"/>
  <c r="C29" i="1"/>
  <c r="B29" i="1"/>
  <c r="A29" i="1"/>
  <c r="C28" i="1"/>
  <c r="B28" i="1"/>
  <c r="A28" i="1"/>
  <c r="AP27" i="1"/>
  <c r="AO27" i="1"/>
  <c r="AN27" i="1"/>
  <c r="AM27" i="1"/>
  <c r="C27" i="1"/>
  <c r="B27" i="1"/>
  <c r="A27" i="1"/>
  <c r="AP26" i="1"/>
  <c r="AO26" i="1"/>
  <c r="AN26" i="1"/>
  <c r="AM26" i="1"/>
  <c r="C26" i="1"/>
  <c r="B26" i="1"/>
  <c r="A26" i="1"/>
  <c r="AP25" i="1"/>
  <c r="AO25" i="1"/>
  <c r="AN25" i="1"/>
  <c r="AM25" i="1"/>
  <c r="M25" i="1"/>
  <c r="C25" i="1"/>
  <c r="B25" i="1"/>
  <c r="A25" i="1"/>
  <c r="AP24" i="1"/>
  <c r="AO24" i="1"/>
  <c r="AN24" i="1"/>
  <c r="AM24" i="1"/>
  <c r="C24" i="1"/>
  <c r="B24" i="1"/>
  <c r="A24" i="1"/>
  <c r="AP23" i="1"/>
  <c r="AO23" i="1"/>
  <c r="AN23" i="1"/>
  <c r="AM23" i="1"/>
  <c r="C23" i="1"/>
  <c r="B23" i="1"/>
  <c r="A23" i="1"/>
  <c r="AP22" i="1"/>
  <c r="AO22" i="1"/>
  <c r="AN22" i="1"/>
  <c r="AM22" i="1"/>
  <c r="C22" i="1"/>
  <c r="B22" i="1"/>
  <c r="A22" i="1"/>
  <c r="AP21" i="1"/>
  <c r="AO21" i="1"/>
  <c r="AN21" i="1"/>
  <c r="AM21" i="1"/>
  <c r="C21" i="1"/>
  <c r="B21" i="1"/>
  <c r="A21" i="1"/>
  <c r="AP20" i="1"/>
  <c r="AO20" i="1"/>
  <c r="AN20" i="1"/>
  <c r="C20" i="1"/>
  <c r="B20" i="1"/>
  <c r="A20" i="1"/>
  <c r="AP19" i="1"/>
  <c r="AO19" i="1"/>
  <c r="AN19" i="1"/>
  <c r="C19" i="1"/>
  <c r="B19" i="1"/>
  <c r="A19" i="1"/>
  <c r="AP18" i="1"/>
  <c r="AO18" i="1"/>
  <c r="AN18" i="1"/>
  <c r="C18" i="1"/>
  <c r="B18" i="1"/>
  <c r="A18" i="1"/>
  <c r="AP17" i="1"/>
  <c r="AO17" i="1"/>
  <c r="AN17" i="1"/>
  <c r="C17" i="1"/>
  <c r="B17" i="1"/>
  <c r="A17" i="1"/>
  <c r="AP16" i="1"/>
  <c r="AO16" i="1"/>
  <c r="AN16" i="1"/>
  <c r="C16" i="1"/>
  <c r="B16" i="1"/>
  <c r="A16" i="1"/>
  <c r="AP15" i="1"/>
  <c r="AO15" i="1"/>
  <c r="AN15" i="1"/>
  <c r="C15" i="1"/>
  <c r="B15" i="1"/>
  <c r="A15" i="1"/>
  <c r="AP14" i="1"/>
  <c r="AO14" i="1"/>
  <c r="AN14" i="1"/>
  <c r="C14" i="1"/>
  <c r="B14" i="1"/>
  <c r="A14" i="1"/>
  <c r="AP13" i="1"/>
  <c r="AO13" i="1"/>
  <c r="AN13" i="1"/>
  <c r="C13" i="1"/>
  <c r="B13" i="1"/>
  <c r="A13" i="1"/>
  <c r="AP12" i="1"/>
  <c r="AO12" i="1"/>
  <c r="AN12" i="1"/>
  <c r="C12" i="1"/>
  <c r="B12" i="1"/>
  <c r="A12" i="1"/>
  <c r="AP11" i="1"/>
  <c r="AO11" i="1"/>
  <c r="AN11" i="1"/>
  <c r="C11" i="1"/>
  <c r="B11" i="1"/>
  <c r="A11" i="1"/>
  <c r="AP10" i="1"/>
  <c r="AO10" i="1"/>
  <c r="AN10" i="1"/>
  <c r="C10" i="1"/>
  <c r="B10" i="1"/>
  <c r="A10" i="1"/>
  <c r="AP9" i="1"/>
  <c r="AO9" i="1"/>
  <c r="AN9" i="1"/>
  <c r="C9" i="1"/>
  <c r="B9" i="1"/>
  <c r="A9" i="1"/>
  <c r="AP8" i="1"/>
  <c r="AO8" i="1"/>
  <c r="AN8" i="1"/>
  <c r="C8" i="1"/>
  <c r="B8" i="1"/>
  <c r="A8" i="1"/>
  <c r="AP7" i="1"/>
  <c r="AO7" i="1"/>
  <c r="AN7" i="1"/>
  <c r="C7" i="1"/>
  <c r="B7" i="1"/>
  <c r="A7" i="1"/>
  <c r="AP6" i="1"/>
  <c r="AO6" i="1"/>
  <c r="AN6" i="1"/>
  <c r="C6" i="1"/>
  <c r="B6" i="1"/>
  <c r="A6" i="1"/>
  <c r="AP5" i="1"/>
  <c r="AO5" i="1"/>
  <c r="AN5" i="1"/>
  <c r="C5" i="1"/>
  <c r="B5" i="1"/>
  <c r="A5" i="1"/>
  <c r="AP4" i="1"/>
  <c r="AO4" i="1"/>
  <c r="AN4" i="1"/>
  <c r="AM4" i="1"/>
  <c r="C4" i="1"/>
  <c r="B4" i="1"/>
  <c r="A4" i="1"/>
  <c r="AP3" i="1"/>
  <c r="AO3" i="1"/>
  <c r="AN3" i="1"/>
  <c r="AM3" i="1"/>
  <c r="C3" i="1"/>
  <c r="B3" i="1"/>
  <c r="A3" i="1"/>
  <c r="C2" i="1"/>
  <c r="B2" i="1"/>
  <c r="A2" i="1"/>
  <c r="AO775" i="2" l="1"/>
  <c r="AO776" i="2"/>
  <c r="AO777" i="2"/>
  <c r="AO778" i="2"/>
  <c r="AO779" i="2"/>
  <c r="AO780" i="2"/>
  <c r="AO781" i="2"/>
  <c r="AO783" i="2"/>
  <c r="AP780" i="2"/>
  <c r="AP781" i="2"/>
  <c r="AP783" i="2"/>
  <c r="AM776" i="2"/>
  <c r="AM777" i="2"/>
  <c r="AM778" i="2"/>
  <c r="AM779" i="2"/>
  <c r="AM780" i="2"/>
  <c r="AM781" i="2"/>
</calcChain>
</file>

<file path=xl/comments1.xml><?xml version="1.0" encoding="utf-8"?>
<comments xmlns="http://schemas.openxmlformats.org/spreadsheetml/2006/main">
  <authors>
    <author/>
  </authors>
  <commentList>
    <comment ref="K14" authorId="0" shapeId="0">
      <text>
        <r>
          <rPr>
            <sz val="10"/>
            <color rgb="FF000000"/>
            <rFont val="Arial"/>
          </rPr>
          <t>Wife 陶虹遐 owns stock</t>
        </r>
      </text>
    </comment>
    <comment ref="K16" authorId="0" shapeId="0">
      <text>
        <r>
          <rPr>
            <sz val="10"/>
            <color rgb="FF000000"/>
            <rFont val="Arial"/>
          </rPr>
          <t>Also partly owns holding company</t>
        </r>
      </text>
    </comment>
  </commentList>
</comments>
</file>

<file path=xl/comments2.xml><?xml version="1.0" encoding="utf-8"?>
<comments xmlns="http://schemas.openxmlformats.org/spreadsheetml/2006/main">
  <authors>
    <author/>
  </authors>
  <commentList>
    <comment ref="V1" authorId="0" shapeId="0">
      <text>
        <r>
          <rPr>
            <sz val="10"/>
            <color rgb="FF000000"/>
            <rFont val="Arial"/>
          </rPr>
          <t>The organization name which made donation (e.g. company, company foundation)</t>
        </r>
      </text>
    </comment>
    <comment ref="AG1" authorId="0" shapeId="0">
      <text>
        <r>
          <rPr>
            <sz val="10"/>
            <color rgb="FF000000"/>
            <rFont val="Arial"/>
          </rPr>
          <t>If Other, please specify type of recipient.</t>
        </r>
      </text>
    </comment>
  </commentList>
</comments>
</file>

<file path=xl/sharedStrings.xml><?xml version="1.0" encoding="utf-8"?>
<sst xmlns="http://schemas.openxmlformats.org/spreadsheetml/2006/main" count="46727" uniqueCount="4049">
  <si>
    <t>Ranking</t>
  </si>
  <si>
    <t>Total Amount</t>
  </si>
  <si>
    <t>待完善</t>
  </si>
  <si>
    <t>Excluded bcz citizenship/SOE/edc</t>
  </si>
  <si>
    <t>Name (EN)</t>
  </si>
  <si>
    <t>Industry</t>
  </si>
  <si>
    <t># PPL</t>
  </si>
  <si>
    <t>Last year</t>
  </si>
  <si>
    <t>Total Donation Amount</t>
  </si>
  <si>
    <t>Real Estate</t>
  </si>
  <si>
    <t>~30</t>
  </si>
  <si>
    <t>Name (CN)</t>
  </si>
  <si>
    <t>Comment</t>
  </si>
  <si>
    <t>Year born</t>
  </si>
  <si>
    <t>Age</t>
  </si>
  <si>
    <t>Sex</t>
  </si>
  <si>
    <t>Ethnicity</t>
  </si>
  <si>
    <t>Bio Link</t>
  </si>
  <si>
    <t>Company Name</t>
  </si>
  <si>
    <t>Company Name (CN)</t>
  </si>
  <si>
    <t>Public? (Y/N)</t>
  </si>
  <si>
    <t>Company Position</t>
  </si>
  <si>
    <t>Publicly Listed? (Y/N)</t>
  </si>
  <si>
    <t>Corporate HQ (Province)</t>
  </si>
  <si>
    <t>Corporate HQ (City)</t>
  </si>
  <si>
    <t>Company Link</t>
  </si>
  <si>
    <t>Donor Entity Name</t>
  </si>
  <si>
    <t>Donation Amount (mil ¥)</t>
  </si>
  <si>
    <t>Donation Month</t>
  </si>
  <si>
    <t>Donation Date</t>
  </si>
  <si>
    <t>Donation Origin (Province)</t>
  </si>
  <si>
    <t>Donation Origin (City)</t>
  </si>
  <si>
    <t>Donation Destination (Province)</t>
  </si>
  <si>
    <t>Donation Destination (City)</t>
  </si>
  <si>
    <t>Name of Recipient</t>
  </si>
  <si>
    <t>Name of Recipient (CN)</t>
  </si>
  <si>
    <t>Donation for what program?</t>
  </si>
  <si>
    <t>Type of Recipient</t>
  </si>
  <si>
    <t>Donation Cause</t>
  </si>
  <si>
    <t>Donation Vehicle</t>
  </si>
  <si>
    <t>Form of Donation</t>
  </si>
  <si>
    <t>Pledge? (Y/N)</t>
  </si>
  <si>
    <t>UID-Don't Delete</t>
  </si>
  <si>
    <t>Donation Link</t>
  </si>
  <si>
    <t>Donatlon Link 2</t>
  </si>
  <si>
    <t>Donation Link 3</t>
  </si>
  <si>
    <t>Other Donation Link(s)</t>
  </si>
  <si>
    <t>Human Search (1,2,3,4)</t>
  </si>
  <si>
    <t>Web Crawler (1,2,3,4)</t>
  </si>
  <si>
    <t>Self-Report (1,2,3,4)</t>
  </si>
  <si>
    <t>Foundation (1,2,3,4)</t>
  </si>
  <si>
    <t>CFC Validated? (Y/N)</t>
  </si>
  <si>
    <t>Source Type</t>
  </si>
  <si>
    <t>Receipt? (Y/N)</t>
  </si>
  <si>
    <t>Credibility</t>
  </si>
  <si>
    <t>Researcher</t>
  </si>
  <si>
    <t>Last Update</t>
  </si>
  <si>
    <t>Web Crawler Platform</t>
  </si>
  <si>
    <t>Search Term</t>
  </si>
  <si>
    <t>Chen Yidan</t>
  </si>
  <si>
    <t>陈一丹</t>
  </si>
  <si>
    <t>correct amount is 2500 mln HKD. no evidence of 分期 from news.'有关款项己于奖项成立之前完成捐赠' from one source http://edu.qq.com/a/20160523/016387.htm</t>
  </si>
  <si>
    <t/>
  </si>
  <si>
    <t>Guangdong</t>
  </si>
  <si>
    <t>Shenzhen</t>
  </si>
  <si>
    <t>Worldwide</t>
  </si>
  <si>
    <t>Individual(s)</t>
  </si>
  <si>
    <t>Education</t>
  </si>
  <si>
    <t>Individual</t>
  </si>
  <si>
    <t>Cash</t>
  </si>
  <si>
    <t>N</t>
  </si>
  <si>
    <t>陈一丹-Chen Yidan-2095.1-5--</t>
  </si>
  <si>
    <t>Link1</t>
  </si>
  <si>
    <t>Link2</t>
  </si>
  <si>
    <t>1st</t>
  </si>
  <si>
    <t>One from the donator, one from third party</t>
  </si>
  <si>
    <t>Need to check with the receiver</t>
  </si>
  <si>
    <t>Zijia Guo</t>
  </si>
  <si>
    <t>M</t>
  </si>
  <si>
    <t>Han</t>
  </si>
  <si>
    <t>Link</t>
  </si>
  <si>
    <t>Software and Internet</t>
  </si>
  <si>
    <t>Tencent Holdings Limited</t>
  </si>
  <si>
    <t>腾讯控股有限公司</t>
  </si>
  <si>
    <t>Y</t>
  </si>
  <si>
    <t>Co-Founder</t>
  </si>
  <si>
    <t>California</t>
  </si>
  <si>
    <t>Stanford</t>
  </si>
  <si>
    <t>Stanford Law School</t>
  </si>
  <si>
    <t>University or University Foundation</t>
  </si>
  <si>
    <t>陈一丹-Chen Yidan-6.4992-3-Stanford Law School-</t>
  </si>
  <si>
    <t>Xu Jiayin</t>
  </si>
  <si>
    <t>许家印</t>
  </si>
  <si>
    <t>Evergrande Real Estate Group Ltd</t>
  </si>
  <si>
    <t>Guangzhou</t>
  </si>
  <si>
    <t>Guizhou</t>
  </si>
  <si>
    <t>Bijie</t>
  </si>
  <si>
    <t>Dafang County</t>
  </si>
  <si>
    <t>Government</t>
  </si>
  <si>
    <t>Social Welfare &amp; Poverty Alleviation</t>
  </si>
  <si>
    <t>Corporation</t>
  </si>
  <si>
    <t>许家印-Evergrande Real Estate Group Ltd-1000-1-Dafang County-</t>
  </si>
  <si>
    <t>One from donator, others from third party</t>
  </si>
  <si>
    <t>Huang YiQing</t>
  </si>
  <si>
    <t>南京旭泰房地产开发有限公司</t>
  </si>
  <si>
    <t>Jiangsu</t>
  </si>
  <si>
    <t>Nanjing</t>
  </si>
  <si>
    <t>Guangdong Foundation for Poverty Alleviation</t>
  </si>
  <si>
    <t>广东省扶贫基金会</t>
  </si>
  <si>
    <t>Government Charitable Organization</t>
  </si>
  <si>
    <t>许家印-南京旭泰房地产开发有限公司-7.5-8-Guangdong Foundation for Poverty Alleviation-广东省扶贫基金会</t>
  </si>
  <si>
    <t>Yingyu Li-Xueshan</t>
  </si>
  <si>
    <t>南京美旭房地产开发有限公司</t>
  </si>
  <si>
    <t>许家印-南京美旭房地产开发有限公司-7.5-8-Guangdong Foundation for Poverty Alleviation-广东省扶贫基金会</t>
  </si>
  <si>
    <t>南宁恒大城市建设有限公司</t>
  </si>
  <si>
    <t>Guangxi</t>
  </si>
  <si>
    <t>Nanning</t>
  </si>
  <si>
    <t>许家印-南宁恒大城市建设有限公司-7.5-8-Guangdong Foundation for Poverty Alleviation-广东省扶贫基金会</t>
  </si>
  <si>
    <t>Yingyu Li</t>
  </si>
  <si>
    <t>Finance</t>
  </si>
  <si>
    <t>13 (Technology)</t>
  </si>
  <si>
    <t>Manufacturing</t>
  </si>
  <si>
    <t>Consumer</t>
  </si>
  <si>
    <t>Healthcare</t>
  </si>
  <si>
    <t>Construction and Civil Engineering</t>
  </si>
  <si>
    <t>Energy</t>
  </si>
  <si>
    <t>Environment</t>
  </si>
  <si>
    <t>Unknown</t>
  </si>
  <si>
    <t>Service</t>
  </si>
  <si>
    <t>Entertainment</t>
  </si>
  <si>
    <t>Grand Total</t>
  </si>
  <si>
    <t>Public Health</t>
  </si>
  <si>
    <t>Culture</t>
  </si>
  <si>
    <t>Unspecified</t>
  </si>
  <si>
    <t>Disaster Relief</t>
  </si>
  <si>
    <t>Line2+Line3 = 57</t>
  </si>
  <si>
    <t>Non-Government Foundation</t>
  </si>
  <si>
    <t>Hospital</t>
  </si>
  <si>
    <t>School</t>
  </si>
  <si>
    <t>NGO</t>
  </si>
  <si>
    <t>Intergovernmental Organization</t>
  </si>
  <si>
    <t>Corporate Foundation</t>
  </si>
  <si>
    <t>Individual Foundation</t>
  </si>
  <si>
    <t>~20</t>
  </si>
  <si>
    <t>恒大地产集团有限公司</t>
  </si>
  <si>
    <t>许家印-恒大地产集团有限公司-5-7-Guangdong Foundation for Poverty Alleviation-广东省扶贫基金会</t>
  </si>
  <si>
    <t>Issue</t>
  </si>
  <si>
    <t>Ticker</t>
  </si>
  <si>
    <t>Stock Exchange</t>
  </si>
  <si>
    <t>Listed Currency</t>
  </si>
  <si>
    <t>Share Price (FY end)</t>
  </si>
  <si>
    <t>Share Price (RMB)</t>
  </si>
  <si>
    <t>Annual Report Link</t>
  </si>
  <si>
    <t>Page(s) of Interest</t>
  </si>
  <si>
    <t># of Shares</t>
  </si>
  <si>
    <t>Fiscal Year End</t>
  </si>
  <si>
    <t>Net Worth (million RMB)</t>
  </si>
  <si>
    <t>Donation Total</t>
  </si>
  <si>
    <t>Generosity Index (GI)</t>
  </si>
  <si>
    <t>GI Rank</t>
  </si>
  <si>
    <t>2015 Net Worth</t>
  </si>
  <si>
    <t>2015 Donation Total</t>
  </si>
  <si>
    <t>2015 GI</t>
  </si>
  <si>
    <t>Change in GI</t>
  </si>
  <si>
    <t>2015 GI Rank</t>
  </si>
  <si>
    <t>Change in GI Rank</t>
  </si>
  <si>
    <t>Ao Xiaoqiang</t>
  </si>
  <si>
    <t>敖小强</t>
  </si>
  <si>
    <t>Newly added</t>
  </si>
  <si>
    <t>002658.SZ</t>
  </si>
  <si>
    <t>SZ</t>
  </si>
  <si>
    <t>RMB</t>
  </si>
  <si>
    <t>http://disclosure.szse.cn/finalpage/2016-03-10/1202032149.PDF</t>
  </si>
  <si>
    <t>N/A</t>
  </si>
  <si>
    <t>Cen Zhaoxiong</t>
  </si>
  <si>
    <t>岑钊雄</t>
  </si>
  <si>
    <t>Not the largest shareholder
Now corrected</t>
  </si>
  <si>
    <t>01233.HK</t>
  </si>
  <si>
    <t>HK</t>
  </si>
  <si>
    <t>http://www.hkexnews.hk/listedco/listconews/SEHK/2016/0419/LTN20160419754.pdf</t>
  </si>
  <si>
    <t>Chen Ailian</t>
  </si>
  <si>
    <t>陈爱莲</t>
  </si>
  <si>
    <t>002085.SZ</t>
  </si>
  <si>
    <t>http://disclosure.szse.cn/finalpage/2016-03-29/1202094098.PDF</t>
  </si>
  <si>
    <t>59, 62</t>
  </si>
  <si>
    <t>Chen Bang</t>
  </si>
  <si>
    <t>陈邦</t>
  </si>
  <si>
    <t>300015.SZ</t>
  </si>
  <si>
    <t>http://www.cninfo.com.cn/finalpage/2016-03-29/1202090553.PDF
http://disclosure.szse.cn/finalpage/2016-03-29/1202090554.PDF</t>
  </si>
  <si>
    <t>5,6
6</t>
  </si>
  <si>
    <t>Chen Fashu</t>
  </si>
  <si>
    <t>陈发树</t>
  </si>
  <si>
    <t>Evergrande Group</t>
  </si>
  <si>
    <t>002264.SZ</t>
  </si>
  <si>
    <t>Founder and Chairman</t>
  </si>
  <si>
    <t>http://disclosure.szse.cn/finalpage/2016-04-20/1202205666.PDF</t>
  </si>
  <si>
    <t>68, 70</t>
  </si>
  <si>
    <t>许家印-恒大地产集团有限公司-4-7-Guangdong Foundation for Poverty Alleviation-广东省扶贫基金会</t>
  </si>
  <si>
    <t>Chen Jinshi</t>
  </si>
  <si>
    <t>陈锦石</t>
  </si>
  <si>
    <t>000961.SZ</t>
  </si>
  <si>
    <t>http://disclosure.szse.cn/m/finalpage/2016-04-30/1202279874.PDF</t>
  </si>
  <si>
    <t>53, 56</t>
  </si>
  <si>
    <t>Cui Genliang</t>
  </si>
  <si>
    <t>崔根良</t>
  </si>
  <si>
    <t>600487.SS</t>
  </si>
  <si>
    <t>SS</t>
  </si>
  <si>
    <t>http://static.sse.com.cn/disclosure/listedinfo/announcement/c/2016-04-06/600487_2015_n.pdf</t>
  </si>
  <si>
    <t>42, 44</t>
  </si>
  <si>
    <t>Deng Wei</t>
  </si>
  <si>
    <t>邓伟</t>
  </si>
  <si>
    <t>600289.SS</t>
  </si>
  <si>
    <t>http://static.sse.com.cn/disclosure/listedinfo/announcement/c/2016-02-27/600289_2015_n.pdf</t>
  </si>
  <si>
    <t>25, 26</t>
  </si>
  <si>
    <t>Ding Jinchao</t>
  </si>
  <si>
    <t>丁金朝</t>
  </si>
  <si>
    <t>1368.HK</t>
  </si>
  <si>
    <t>HKD</t>
  </si>
  <si>
    <t>Lu Zhiqiang</t>
  </si>
  <si>
    <t>卢志强</t>
  </si>
  <si>
    <t>http://www.hkexnews.hk/listedco/listconews/SEHK/2016/0323/LTN20160323273.pdf</t>
  </si>
  <si>
    <t>Oceanwide Foundation</t>
  </si>
  <si>
    <t>Beijing</t>
  </si>
  <si>
    <t>Shanghai</t>
  </si>
  <si>
    <t>Fudan University Education Development Foundation</t>
  </si>
  <si>
    <t>卢志强-Oceanwide Foundation-700-12-Fudan University Education Development Foundation-</t>
  </si>
  <si>
    <t>Gao Qingshou</t>
  </si>
  <si>
    <t>高庆寿</t>
  </si>
  <si>
    <t>002377.SS</t>
  </si>
  <si>
    <t>http://www.cninfo.com.cn/finalpage/2016-04-26/1202243256.PDF</t>
  </si>
  <si>
    <t>48,51</t>
  </si>
  <si>
    <t>He Qiaonv</t>
  </si>
  <si>
    <t>何巧女</t>
  </si>
  <si>
    <t>002310.SZ</t>
  </si>
  <si>
    <t>http://www.cninfo.com.cn/finalpage/2016-04-15/1202181773.PDF</t>
  </si>
  <si>
    <t>He Xiangjian</t>
  </si>
  <si>
    <t>何享健</t>
  </si>
  <si>
    <t>000333.SZ</t>
  </si>
  <si>
    <t>One from donator, one from receiver</t>
  </si>
  <si>
    <t>http://disclosure.szse.cn/m/finalpage/2016-04-19/1202194307.PDF</t>
  </si>
  <si>
    <t>85, 88</t>
  </si>
  <si>
    <t>Huang Hongyun</t>
  </si>
  <si>
    <t>黄红云</t>
  </si>
  <si>
    <t>000656.SZ</t>
  </si>
  <si>
    <t>http://disclosure.szse.cn/m/finalpage/2016-03-29/1202090937.PDF</t>
  </si>
  <si>
    <t>66-68</t>
  </si>
  <si>
    <t>Yunnan</t>
  </si>
  <si>
    <t>Kunming</t>
  </si>
  <si>
    <t>Kunming Xundian County Government</t>
  </si>
  <si>
    <t>昆明寻甸县</t>
  </si>
  <si>
    <t>Jack Ma Yun</t>
  </si>
  <si>
    <t>马云</t>
  </si>
  <si>
    <t>BABA</t>
  </si>
  <si>
    <t>卢志强-Oceanwide Foundation-93.18-4-Kunming Xundian County Government-昆明寻甸县</t>
  </si>
  <si>
    <t>NYSE</t>
  </si>
  <si>
    <t>USD</t>
  </si>
  <si>
    <t>http://www.alibabagroup.com/en/ir/pdf/agm160524_ar.pdf</t>
  </si>
  <si>
    <t>Jiang Bin</t>
  </si>
  <si>
    <t>姜滨</t>
  </si>
  <si>
    <t>002241.SZ</t>
  </si>
  <si>
    <t>http://www.goertek.com/en/Upload/201607/20160707143325_7709.pdf
http://disclosure.szse.cn/finalpage/2016-03-29/1202091380.PDF</t>
  </si>
  <si>
    <t>Li Anmin</t>
  </si>
  <si>
    <t>李安民</t>
  </si>
  <si>
    <t>600408.SS</t>
  </si>
  <si>
    <t>http://q.stock.sohu.com/gg/20161204447869.pdf</t>
  </si>
  <si>
    <t>Li Dongsheng</t>
  </si>
  <si>
    <t>李东生</t>
  </si>
  <si>
    <t>000100.SZ</t>
  </si>
  <si>
    <t>http://disclosure.szse.cn/finalpage/2016-03-29/1202090846.PDF</t>
  </si>
  <si>
    <t>Xueshan Zhang</t>
  </si>
  <si>
    <t>Li Ping</t>
  </si>
  <si>
    <t>李平</t>
  </si>
  <si>
    <t>300353.SZ</t>
  </si>
  <si>
    <t>http://disclosure.szse.cn/finalpage/2016-04-25/1202229966.PDF</t>
  </si>
  <si>
    <t>Li Yanhong</t>
  </si>
  <si>
    <t>李彦宏</t>
  </si>
  <si>
    <t>Shandong</t>
  </si>
  <si>
    <t>BIDU</t>
  </si>
  <si>
    <t>卢志强-Oceanwide Foundation-50-5-Individual(s)-</t>
  </si>
  <si>
    <t>Nasdaq</t>
  </si>
  <si>
    <t>One from donor</t>
  </si>
  <si>
    <t>http://media.corporate-ir.net/media_files/IROL/18/188488/reports/Baidu%202015%2020-F.PDF</t>
  </si>
  <si>
    <t>Liang Guangwei</t>
  </si>
  <si>
    <t>梁光伟</t>
  </si>
  <si>
    <t>000062.SZ</t>
  </si>
  <si>
    <t>http://disclosure.szse.cn/m/finalpage/2016-03-18/1202054679.PDF</t>
  </si>
  <si>
    <t>47,50</t>
  </si>
  <si>
    <t>Liang Shezeng</t>
  </si>
  <si>
    <t>梁社增</t>
  </si>
  <si>
    <t>002016.SZ</t>
  </si>
  <si>
    <t>http://disclosure.szse.cn/finalpage/2016-03-30/1202099983.PDF</t>
  </si>
  <si>
    <t>38, 41</t>
  </si>
  <si>
    <t>Hubei</t>
  </si>
  <si>
    <t>Lin Tengjiao</t>
  </si>
  <si>
    <t>林腾蛟</t>
  </si>
  <si>
    <t>000671.SZ</t>
  </si>
  <si>
    <t>http://disclosure.szse.cn/m/finalpage/2016-03-31/1202114032.PDF</t>
  </si>
  <si>
    <t>64, 67</t>
  </si>
  <si>
    <t>Liu Baolin</t>
  </si>
  <si>
    <t>刘宝林</t>
  </si>
  <si>
    <t>600998.SS</t>
  </si>
  <si>
    <t>http://static.sse.com.cn/disclosure/listedinfo/announcement/c/2016-04-26/600998_2015_n.pdf</t>
  </si>
  <si>
    <t>51, 55</t>
  </si>
  <si>
    <t>Liu Guoyao</t>
  </si>
  <si>
    <t>刘国耀</t>
  </si>
  <si>
    <t>2380.SZ</t>
  </si>
  <si>
    <t>http://www.cninfo.com.cn/finalpage/2016-04-25/1202225423.PDF
http://disclosure.szse.cn/finalpage/2016-04-25/1202225450.PDF</t>
  </si>
  <si>
    <t>Liu Qiangdong</t>
  </si>
  <si>
    <t>刘强东</t>
  </si>
  <si>
    <t>JD</t>
  </si>
  <si>
    <t>http://phx.corporate-ir.net/External.File?item=UGFyZW50SUQ9NjI5OTQzfENoaWxkSUQ9MzMzMDIyfFR5cGU9MQ==&amp;t=1</t>
  </si>
  <si>
    <t>Liu Shui</t>
  </si>
  <si>
    <t>刘水</t>
  </si>
  <si>
    <t>300197.SZ</t>
  </si>
  <si>
    <t>http://disclosure.szse.cn/m/finalpage/2016-04-19/1202196255.PDF</t>
  </si>
  <si>
    <t>Liu Wei</t>
  </si>
  <si>
    <t>刘伟</t>
  </si>
  <si>
    <t>600728.SS</t>
  </si>
  <si>
    <t>http://static.sse.com.cn/disclosure/listedinfo/announcement/c/2016-05-12/600728_2015_n.pdf</t>
  </si>
  <si>
    <t>Chongqing</t>
  </si>
  <si>
    <t>Liu Yi</t>
  </si>
  <si>
    <t>刘毅</t>
  </si>
  <si>
    <t>002432.SZ</t>
  </si>
  <si>
    <t>http://disclosure.szse.cn/finalpage/2016-04-29/1202267345.PDF</t>
  </si>
  <si>
    <t>Shanxi</t>
  </si>
  <si>
    <t>000046.SZ</t>
  </si>
  <si>
    <t>http://disclosure.szse.cn/m/finalpage/2016-03-31/1202112131.PDF</t>
  </si>
  <si>
    <t>68, 69, 73</t>
  </si>
  <si>
    <t>Ma Huateng</t>
  </si>
  <si>
    <t>马化腾</t>
  </si>
  <si>
    <t>In 2014/15 top 100</t>
  </si>
  <si>
    <t>0700.HK</t>
  </si>
  <si>
    <t>http://baike.baidu.com/item/%E5%8D%A2%E5%BF%97%E5%BC%BA/12499</t>
  </si>
  <si>
    <t>http://www.hkexnews.hk/listedco/listconews/SEHK/2016/0329/LTN201603291387.pdf</t>
  </si>
  <si>
    <t>China Oceanwide Holdings Group</t>
  </si>
  <si>
    <t>中国泛海控股集团</t>
  </si>
  <si>
    <t>Chairman</t>
  </si>
  <si>
    <t>Ren Yuanlin</t>
  </si>
  <si>
    <t>任元林</t>
  </si>
  <si>
    <t>Not sure if I interpret the report correctly
Should be direct interest + deemed interest</t>
  </si>
  <si>
    <t>BS6</t>
  </si>
  <si>
    <t>http://baike.baidu.com/view/2677576.htm</t>
  </si>
  <si>
    <t>i</t>
  </si>
  <si>
    <t>SGD</t>
  </si>
  <si>
    <t>http://quicktake.morningstar.com/stocknet/secdocuments.aspx?symbol=bs6&amp;country=sgp</t>
  </si>
  <si>
    <t>Huanggang</t>
  </si>
  <si>
    <t>China Society for Promotion of the Guangcai Program</t>
  </si>
  <si>
    <t>卢志强-Oceanwide Foundation-3-11-China Society for Promotion of the Guangcai Program-</t>
  </si>
  <si>
    <t>Shao Genhuo</t>
  </si>
  <si>
    <t>邵根伙</t>
  </si>
  <si>
    <t>002385.SZ</t>
  </si>
  <si>
    <t>http://disclosure.szse.cn/m/finalpage/2016-04-09/1202156231.PDF</t>
  </si>
  <si>
    <t>Shen Xiaoping</t>
  </si>
  <si>
    <t>沈小平</t>
  </si>
  <si>
    <t>002491.SZ</t>
  </si>
  <si>
    <t>http://disclosure.szse.cn/finalpage/2016-03-25/1202075579.PDF</t>
  </si>
  <si>
    <t>Sun Yinhuan</t>
  </si>
  <si>
    <t>孙荫环</t>
  </si>
  <si>
    <t>3639.HK</t>
  </si>
  <si>
    <t>http://www.hkexnews.hk/listedco/listconews/SEHK/2016/0429/LTN201604291406.pdf</t>
  </si>
  <si>
    <t>Wang Jianlin</t>
  </si>
  <si>
    <t>王健林</t>
  </si>
  <si>
    <t>002739.SZ</t>
  </si>
  <si>
    <t>http://disclosure.szse.cn/m/finalpage/2016-03-31/1202110697.PDF</t>
  </si>
  <si>
    <t>One from receiver, one from third party</t>
  </si>
  <si>
    <t>50, 52</t>
  </si>
  <si>
    <t>21,609,230 Class A common stock + 75,826,927 Class B common stock = 97,436,157 total AMC common stock
Wanda owns 77.85% of AMC common stock
97,436,157 x 0.7785 = 75,854,048.2
Wang Jianlin owns 98.0048% of Wanda</t>
  </si>
  <si>
    <t>AMC</t>
  </si>
  <si>
    <t>NASDAQ</t>
  </si>
  <si>
    <t>http://investors.amcnetworks.com/secfiling.cfm?filingID=1514991-16-43&amp;CIK=1514991
http://quote.morningstar.com/stock-filing/Annual-Report/2015/12/31/t.aspx?t=XNYS:AMC&amp;ft=10-K&amp;d=9d853e50f264248191426b2496aa1d72</t>
  </si>
  <si>
    <t>27
1, 3</t>
  </si>
  <si>
    <t>Dalian Wanda Group</t>
  </si>
  <si>
    <t>0169.HK</t>
  </si>
  <si>
    <t>http://www.hkexnews.hk/listedco/listconews/SEHK/2016/0414/LTN20160414308.pdf</t>
  </si>
  <si>
    <t>Nanjing Government</t>
  </si>
  <si>
    <t>王健林-Dalian Wanda Group-1000-12-Nanjing Government-</t>
  </si>
  <si>
    <t>3699.HK</t>
  </si>
  <si>
    <t>One from donor with pictures</t>
  </si>
  <si>
    <t>http://image.wanda.cn/uploadfile/2016/0408/20160408045339674.pdf</t>
  </si>
  <si>
    <t>Wang Zhentao</t>
  </si>
  <si>
    <t>王振滔</t>
  </si>
  <si>
    <t>603001.SS</t>
  </si>
  <si>
    <t>http://www.sse.com.cn/disclosure/listedinfo/announcement/c/2016-04-26/603001_2015_n.pdf</t>
  </si>
  <si>
    <t>39, 42</t>
  </si>
  <si>
    <t>南昌万达城投资有限公司</t>
  </si>
  <si>
    <t>Jiangxi</t>
  </si>
  <si>
    <t>Nanchang</t>
  </si>
  <si>
    <t>Liaoning</t>
  </si>
  <si>
    <t>Dalian</t>
  </si>
  <si>
    <t>Dalian Charity Foundation</t>
  </si>
  <si>
    <t>大连慈善基金会</t>
  </si>
  <si>
    <t>其他限定（总会）</t>
  </si>
  <si>
    <t>王健林-南昌万达城投资有限公司-50-9-Dalian Charity Foundation-大连慈善基金会</t>
  </si>
  <si>
    <t>http://www.dlcf.org.cn:88</t>
  </si>
  <si>
    <t>Wu Yiling</t>
  </si>
  <si>
    <t>吴以岭</t>
  </si>
  <si>
    <t>002603.SZ</t>
  </si>
  <si>
    <t>http://disclosure.szse.cn/finalpage/2016-03-31/1202113530.PDF</t>
  </si>
  <si>
    <t>Xie Hong</t>
  </si>
  <si>
    <t>谢宏</t>
  </si>
  <si>
    <t>002570.SZ</t>
  </si>
  <si>
    <t>http://disclosure.szse.cn/finalpage/2016-03-18/1202054757.PDF</t>
  </si>
  <si>
    <t>46, 49</t>
  </si>
  <si>
    <t>3333.HK</t>
  </si>
  <si>
    <t>大连万达集团</t>
  </si>
  <si>
    <t>Dalian Charity Federation</t>
  </si>
  <si>
    <t>http://www.hkexnews.hk/listedco/listconews/SEHK/2016/0421/LTN20160421037.pdf</t>
  </si>
  <si>
    <t>王健林-Dalian Wanda Group-10-2-Dalian Charity Federation-</t>
  </si>
  <si>
    <t>Xu Kaihua</t>
  </si>
  <si>
    <t>许开华</t>
  </si>
  <si>
    <t>002340.SZ</t>
  </si>
  <si>
    <t>http://disclosure.szse.cn/m/finalpage/2016-04-25/1202230821.PDF</t>
  </si>
  <si>
    <t>69, 72</t>
  </si>
  <si>
    <t>Xu Shihui</t>
  </si>
  <si>
    <t>许世辉</t>
  </si>
  <si>
    <t>3799.HK</t>
  </si>
  <si>
    <t>http://www.hkexnews.hk/listedco/listconews/sehk/2016/0328/LTN20160328146_C.pdf</t>
  </si>
  <si>
    <t>Yang Huiyan</t>
  </si>
  <si>
    <t>杨惠妍</t>
  </si>
  <si>
    <t>2007.HK</t>
  </si>
  <si>
    <t>2nd</t>
  </si>
  <si>
    <t>One from third party</t>
  </si>
  <si>
    <t>Need to check with receiver</t>
  </si>
  <si>
    <t>http://www.hkexnews.hk/listedco/listconews/SEHK/2016/0413/LTN20160413613.pdf</t>
  </si>
  <si>
    <t>Yang Yuanqing</t>
  </si>
  <si>
    <t>杨元庆</t>
  </si>
  <si>
    <t>0992.HK</t>
  </si>
  <si>
    <t>http://www.hkexnews.hk/listedco/listconews/SEHK/2016/0603/LTN20160603659.pdf</t>
  </si>
  <si>
    <t>Qingdao</t>
  </si>
  <si>
    <t>Qingdao Education Development Fund</t>
  </si>
  <si>
    <t>王健林-Dalian Wanda Group-10-7-Qingdao Education Development Fund-</t>
  </si>
  <si>
    <t>Yao Jinbo</t>
  </si>
  <si>
    <t>姚劲波</t>
  </si>
  <si>
    <t>WUBA</t>
  </si>
  <si>
    <t>http://globaldocuments.morningstar.com/documentlibrary/Document/1c18bc67ddaf0a30993b18fa866b7b8a.msdoc/original</t>
  </si>
  <si>
    <t>You Zhisheng</t>
  </si>
  <si>
    <t>游志胜</t>
  </si>
  <si>
    <t>002253.SZ</t>
  </si>
  <si>
    <t>http://disclosure.szse.cn/m/finalpage/2016-03-29/1202094002.PDF</t>
  </si>
  <si>
    <t>41, 43</t>
  </si>
  <si>
    <t>One credible third part</t>
  </si>
  <si>
    <t>Zhang Chaoyang</t>
  </si>
  <si>
    <t>张朝阳</t>
  </si>
  <si>
    <t>Newly added
No information found about Zhang's holding share. Figure comes from news.
Found SEC filing containing Zhang's shares</t>
  </si>
  <si>
    <t>SOHU</t>
  </si>
  <si>
    <t>http://files.shareholder.com/downloads/ABEA-4Z99DA/3427415073x0x892477/22B24095-9D4C-4B8E-83EA-7B73611D4C43/2015_Annual_Report.pdf
http://investors.sohu.com/secfiling.cfm?FilingID=1193125-16-625903</t>
  </si>
  <si>
    <t>82
2</t>
  </si>
  <si>
    <t>Zhang Jindong</t>
  </si>
  <si>
    <t>张近东</t>
  </si>
  <si>
    <t>002024.SZ</t>
  </si>
  <si>
    <t>http://disclosure.szse.cn/m/finalpage/2016-03-31/1202114924.PDF</t>
  </si>
  <si>
    <t>万达互联网金融服务（上海）有限公司</t>
  </si>
  <si>
    <t>82, 84</t>
  </si>
  <si>
    <t>China Foundation for Development of Financial Education</t>
  </si>
  <si>
    <t>中国金融教育发展基金会</t>
  </si>
  <si>
    <t>中国互联网金融教育项目</t>
  </si>
  <si>
    <t>王健林-万达互联网金融服务（上海）有限公司-2-11-China Foundation for Development of Financial Education-中国金融教育发展基金会</t>
  </si>
  <si>
    <t>http://www.cfdfe.cn/html/category/43-1.htm</t>
  </si>
  <si>
    <t>Zhang Yin</t>
  </si>
  <si>
    <t>张茵</t>
  </si>
  <si>
    <t>2689.HK</t>
  </si>
  <si>
    <t>http://www.hkexnews.hk/listedco/listconews/SEHK/2016/1024/LTN20161024279.pdf</t>
  </si>
  <si>
    <t>Yang Guoqiang and Yang Huiyan</t>
  </si>
  <si>
    <t>Shunde</t>
  </si>
  <si>
    <t>Guangdong Government</t>
  </si>
  <si>
    <t>Zhou Xijian</t>
  </si>
  <si>
    <t>周希俭</t>
  </si>
  <si>
    <t>杨惠妍-Yang Guoqiang and Yang Huiyan-500-7-Guangdong Government-</t>
  </si>
  <si>
    <t>0915.HK</t>
  </si>
  <si>
    <t>http://www.hkexnews.hk/listedco/listconews/SEHK/2016/0727/LTN20160727227.pdf</t>
  </si>
  <si>
    <t>Zhou Zheng</t>
  </si>
  <si>
    <t>周政</t>
  </si>
  <si>
    <t>0593.HK</t>
  </si>
  <si>
    <t>http://www.hkexnews.hk/listedco/listconews/SEHK/2016/0429/LTN201604291073.pdf</t>
  </si>
  <si>
    <t>Zhu Gongshan</t>
  </si>
  <si>
    <t>朱共山</t>
  </si>
  <si>
    <t>3800.HK</t>
  </si>
  <si>
    <t>http://www.hkexnews.hk/listedco/listconews/SEHK/2016/0421/LTN20160421249.pdf</t>
  </si>
  <si>
    <t>One from credible thrid party</t>
  </si>
  <si>
    <t>Ai Luming</t>
  </si>
  <si>
    <t>600079.SS</t>
  </si>
  <si>
    <t>Sun Yat-Sen University</t>
  </si>
  <si>
    <t>杨惠妍-Yang Guoqiang and Yang Huiyan-100-9-Sun Yat-Sen University-</t>
  </si>
  <si>
    <t>http://www.humanwell.com.cn/uploads/files/20160622161715781.pdf</t>
  </si>
  <si>
    <t>58, 61, 63</t>
  </si>
  <si>
    <t>No longer at Tencent</t>
  </si>
  <si>
    <t>700.HK</t>
  </si>
  <si>
    <t>One from receiver, others from third party</t>
  </si>
  <si>
    <t>Yanhan Zhao</t>
  </si>
  <si>
    <t>http://www.hkexnews.hk/listedco/listconews/SEHK/2016/0329/LTN201603291387.pdf
http://www.hkexnews.hk/listedco/listconews/SEHK/2016/0329/LTN201603291388_C.pdf</t>
  </si>
  <si>
    <t>Hong Qi</t>
  </si>
  <si>
    <t>洪崎</t>
  </si>
  <si>
    <t>Does not have an individual 实际控制人</t>
  </si>
  <si>
    <t>1988.HK
600016.SS</t>
  </si>
  <si>
    <t>HK
SS</t>
  </si>
  <si>
    <t>HKD
RMB</t>
  </si>
  <si>
    <t>http://www.hkexnews.hk/listedco/listconews/SEHK/2016/0422/LTN201604221122.pdf
http://static.sse.com.cn/disclosure/listedinfo/announcement/c/2016-03-31/600016_2015_n.pdf</t>
  </si>
  <si>
    <t>Li Shaobo &amp; Li Chunhua</t>
  </si>
  <si>
    <t>李少波李春华夫妇</t>
  </si>
  <si>
    <t>300298.SZ</t>
  </si>
  <si>
    <t>http://www.cninfo.com.cn/finalpage/2016-01-30/1201954108.PDF
http://disclosure.szse.cn/finalpage/2016-01-30/1201954111.PDF</t>
  </si>
  <si>
    <t>增城市碧桂园物业发展有限公司</t>
  </si>
  <si>
    <t>Zengcheng</t>
  </si>
  <si>
    <t>杨惠妍-增城市碧桂园物业发展有限公司-5-10-Guangdong Foundation for Poverty Alleviation-广东省扶贫基金会</t>
  </si>
  <si>
    <t>Luo Yuping</t>
  </si>
  <si>
    <t>罗玉平</t>
  </si>
  <si>
    <t>000540.SZ</t>
  </si>
  <si>
    <t>http://disclosure.szse.cn/finalpage/2016-02-06/1201978953.PDF</t>
  </si>
  <si>
    <t>3,5</t>
  </si>
  <si>
    <t>Niu Gang</t>
  </si>
  <si>
    <t>牛钢</t>
  </si>
  <si>
    <t>600694.SS</t>
  </si>
  <si>
    <t>http://static.sse.com.cn/disclosure/listedinfo/announcement/c/2016-05-28/600694_2015_n.pdf</t>
  </si>
  <si>
    <t>Ren Wuxian</t>
  </si>
  <si>
    <t>任武贤</t>
  </si>
  <si>
    <t>600351.SS</t>
  </si>
  <si>
    <t>http://www.cninfo.com.cn/finalpage/2016-03-31/1202115679.PDF</t>
  </si>
  <si>
    <t>43, 46</t>
  </si>
  <si>
    <t>Xin Di</t>
  </si>
  <si>
    <t>辛笛</t>
  </si>
  <si>
    <t>Newly added
Company's shares all owned by non-listed companies; no individuals</t>
  </si>
  <si>
    <t>600221.SS</t>
  </si>
  <si>
    <t>http://www.hnair.com/hnair2014/guanyuhaihang/tzzgx/cwbg/201603/P020160329411289467724.pdf</t>
  </si>
  <si>
    <t>Zhang Feng</t>
  </si>
  <si>
    <t>章锋</t>
  </si>
  <si>
    <t>Newly added
Not in Top 100</t>
  </si>
  <si>
    <t>300041.SZ</t>
  </si>
  <si>
    <t>http://disclosure.szse.cn/finalpage/2016-04-07/1202144665.PDF</t>
  </si>
  <si>
    <t>Zhou Xuzhou</t>
  </si>
  <si>
    <t>周旭洲</t>
  </si>
  <si>
    <t>2327.HK</t>
  </si>
  <si>
    <t>http://en.u-home.hk/upload/201604/13/201604131924557745.pdf</t>
  </si>
  <si>
    <t>Wu Shaoxun</t>
  </si>
  <si>
    <t>吴少勋</t>
  </si>
  <si>
    <t>In 2014/15 top 100
Private</t>
  </si>
  <si>
    <t>Tang Lixin</t>
  </si>
  <si>
    <t>唐立新</t>
  </si>
  <si>
    <t>Dang Yanbao</t>
  </si>
  <si>
    <t>党彦宝</t>
  </si>
  <si>
    <t>http://www.sse.com.cn/disclosure/bond/announcement/corporate/c/2604467325331258.pdf</t>
  </si>
  <si>
    <t>Yang Zhuoshu</t>
  </si>
  <si>
    <t>杨卓舒</t>
  </si>
  <si>
    <t>Li Jinyuan</t>
  </si>
  <si>
    <t>李金元</t>
  </si>
  <si>
    <t>Chen Hongdao</t>
  </si>
  <si>
    <t>陈鸿道</t>
  </si>
  <si>
    <t>Dai Jianliang</t>
  </si>
  <si>
    <t>戴建良</t>
  </si>
  <si>
    <t>Shu Yuhui</t>
  </si>
  <si>
    <t>束昱辉</t>
  </si>
  <si>
    <t>Liu Ruyin</t>
  </si>
  <si>
    <t>刘如银</t>
  </si>
  <si>
    <t>Private</t>
  </si>
  <si>
    <t>Pan Baofeng</t>
  </si>
  <si>
    <t>潘宝锋</t>
  </si>
  <si>
    <t>Wang Chaoyong</t>
  </si>
  <si>
    <t>汪潮涌</t>
  </si>
  <si>
    <t>Zhang Yang</t>
  </si>
  <si>
    <t>张扬</t>
  </si>
  <si>
    <t>Wu Jiong &amp; Sun Jie</t>
  </si>
  <si>
    <t>吴炯孙洁</t>
  </si>
  <si>
    <t>Chen Guangming</t>
  </si>
  <si>
    <t>陈光明</t>
  </si>
  <si>
    <t>Shen Nanpeng</t>
  </si>
  <si>
    <t>沈南鹏</t>
  </si>
  <si>
    <t>Wang Shengwei</t>
  </si>
  <si>
    <t>汪伟胜</t>
  </si>
  <si>
    <t>Xiao Jicheng</t>
  </si>
  <si>
    <t>肖基成</t>
  </si>
  <si>
    <t>Chen Letian</t>
  </si>
  <si>
    <t>陈乐田</t>
  </si>
  <si>
    <t>Fang Ming</t>
  </si>
  <si>
    <t>方明</t>
  </si>
  <si>
    <t>Li Jinmiao</t>
  </si>
  <si>
    <t>李金苗</t>
  </si>
  <si>
    <t>Ye Jianrong</t>
  </si>
  <si>
    <t>叶建荣</t>
  </si>
  <si>
    <t>Cai Lianbing</t>
  </si>
  <si>
    <t>蔡练兵</t>
  </si>
  <si>
    <t>Li Guozhang</t>
  </si>
  <si>
    <t>李国璋</t>
  </si>
  <si>
    <t>Li Yifei</t>
  </si>
  <si>
    <t>李亦非</t>
  </si>
  <si>
    <t>Liu Tianwei</t>
  </si>
  <si>
    <t>柳天伟</t>
  </si>
  <si>
    <t>Zhang Xiaolei</t>
  </si>
  <si>
    <t>张小雷</t>
  </si>
  <si>
    <t>Nie Jinghua</t>
  </si>
  <si>
    <t>聂景华</t>
  </si>
  <si>
    <t>Li Zhantong</t>
  </si>
  <si>
    <t>李占通</t>
  </si>
  <si>
    <t>Shan Xiangshuang</t>
  </si>
  <si>
    <t>单祥双</t>
  </si>
  <si>
    <t>Yao Zhenhua</t>
  </si>
  <si>
    <t>姚振华</t>
  </si>
  <si>
    <t>Chen Yingliu</t>
  </si>
  <si>
    <t>陈英柳</t>
  </si>
  <si>
    <t>Cheng Licai</t>
  </si>
  <si>
    <t>程理财</t>
  </si>
  <si>
    <t>Xiong Xiong</t>
  </si>
  <si>
    <t>熊雄</t>
  </si>
  <si>
    <t>Wu Xiaolan</t>
  </si>
  <si>
    <t>吴小兰</t>
  </si>
  <si>
    <t>Zhao Haijun</t>
  </si>
  <si>
    <t>赵海军</t>
  </si>
  <si>
    <t>谢红</t>
  </si>
  <si>
    <t>Zhang Guohua</t>
  </si>
  <si>
    <t>张国华</t>
  </si>
  <si>
    <t>Sui Guangyi</t>
  </si>
  <si>
    <t>隋广义</t>
  </si>
  <si>
    <t>Huang Jian</t>
  </si>
  <si>
    <t>黄坚</t>
  </si>
  <si>
    <t>Chen Yongjian</t>
  </si>
  <si>
    <t>陈永健</t>
  </si>
  <si>
    <t>Chen Jiamin</t>
  </si>
  <si>
    <t>陈加民</t>
  </si>
  <si>
    <t>Qian Yonghua</t>
  </si>
  <si>
    <t>钱永华</t>
  </si>
  <si>
    <t>Gan Yanping</t>
  </si>
  <si>
    <t>甘燕萍</t>
  </si>
  <si>
    <t>Zhou Qingzhi</t>
  </si>
  <si>
    <t>周庆治</t>
  </si>
  <si>
    <t>Wang Weisheng</t>
  </si>
  <si>
    <t>Wu Yeneng</t>
  </si>
  <si>
    <t>吴业能</t>
  </si>
  <si>
    <t>Kong Lin</t>
  </si>
  <si>
    <t>孔林</t>
  </si>
  <si>
    <t>Su Zhigang</t>
  </si>
  <si>
    <t>苏志刚</t>
  </si>
  <si>
    <t>Zuo Hui</t>
  </si>
  <si>
    <t>左晖</t>
  </si>
  <si>
    <t>Zhang Yunfang</t>
  </si>
  <si>
    <t>张运防</t>
  </si>
  <si>
    <t>Li Xia</t>
  </si>
  <si>
    <t>李霞</t>
  </si>
  <si>
    <t>Gu Jing</t>
  </si>
  <si>
    <t>顾京</t>
  </si>
  <si>
    <t>Yu Zhihua</t>
  </si>
  <si>
    <t>余志华</t>
  </si>
  <si>
    <t>He Wenzhong</t>
  </si>
  <si>
    <t>何文忠</t>
  </si>
  <si>
    <t>Fang Hongbo</t>
  </si>
  <si>
    <t>方洪波</t>
  </si>
  <si>
    <t>Li Jifeng</t>
  </si>
  <si>
    <t>李纪丰</t>
  </si>
  <si>
    <t>Yang Weichang</t>
  </si>
  <si>
    <t>杨炜长</t>
  </si>
  <si>
    <t>Mao Weiying</t>
  </si>
  <si>
    <t>毛蔚瀛</t>
  </si>
  <si>
    <t>Chen Dongsheng</t>
  </si>
  <si>
    <t>陈东升</t>
  </si>
  <si>
    <t>Zhao Hongyan</t>
  </si>
  <si>
    <t>赵宏延</t>
  </si>
  <si>
    <t>Pan Hongxuan</t>
  </si>
  <si>
    <t>潘洪萱</t>
  </si>
  <si>
    <t>Not a company</t>
  </si>
  <si>
    <t>Zhang Fan</t>
  </si>
  <si>
    <t>张帆</t>
  </si>
  <si>
    <t>Chen Meijuan</t>
  </si>
  <si>
    <t>陈美娟</t>
  </si>
  <si>
    <t>Chen Quan</t>
  </si>
  <si>
    <t>陈全</t>
  </si>
  <si>
    <t>Cui Minyan</t>
  </si>
  <si>
    <t>崔民彦</t>
  </si>
  <si>
    <t>Wang Shaohua</t>
  </si>
  <si>
    <t>王少华</t>
  </si>
  <si>
    <t>Shen Yulin</t>
  </si>
  <si>
    <t>沈玉林</t>
  </si>
  <si>
    <t>Wang Yanming</t>
  </si>
  <si>
    <t>王彦明</t>
  </si>
  <si>
    <t>Wang Zhenggao</t>
  </si>
  <si>
    <t>王正高</t>
  </si>
  <si>
    <t>Xu Hua</t>
  </si>
  <si>
    <t>许华</t>
  </si>
  <si>
    <t>No Information</t>
  </si>
  <si>
    <t>Zhang Wenke</t>
  </si>
  <si>
    <t>张文科</t>
  </si>
  <si>
    <t>He Honghua</t>
  </si>
  <si>
    <t>贺红华</t>
  </si>
  <si>
    <t>Yan Qiang</t>
  </si>
  <si>
    <t>闫强</t>
  </si>
  <si>
    <t>Liu Daying</t>
  </si>
  <si>
    <t>刘大英</t>
  </si>
  <si>
    <t>Wu Chun, Chen Yingliu, etc</t>
  </si>
  <si>
    <t>吴淳，陈英柳等</t>
  </si>
  <si>
    <t>No information</t>
  </si>
  <si>
    <t>Yang Wenjie</t>
  </si>
  <si>
    <t>杨文杰</t>
  </si>
  <si>
    <t>Li Guangwu</t>
  </si>
  <si>
    <t>李广武</t>
  </si>
  <si>
    <t>Yang Jidong</t>
  </si>
  <si>
    <t>杨继东</t>
  </si>
  <si>
    <t>CNY/USD</t>
  </si>
  <si>
    <t>Correct</t>
  </si>
  <si>
    <t>CNY/HKD</t>
  </si>
  <si>
    <t>Incorrect</t>
  </si>
  <si>
    <t>CNY/SGD</t>
  </si>
  <si>
    <t>Data changed from incorrect to correct</t>
  </si>
  <si>
    <t>Average exchange rate Sept. 2015 - Aug. 2016 (bid price)
Source: Oanda</t>
  </si>
  <si>
    <t>Currency Exchange</t>
  </si>
  <si>
    <t>Exchange Rate</t>
  </si>
  <si>
    <t>Source</t>
  </si>
  <si>
    <t>HKEX (Hong Kong)</t>
  </si>
  <si>
    <t>F</t>
  </si>
  <si>
    <t>http://hkexnews.hk</t>
  </si>
  <si>
    <t>SZ (Shenzhen)</t>
  </si>
  <si>
    <t>CNY/CNY</t>
  </si>
  <si>
    <t>www.szse.cn</t>
  </si>
  <si>
    <t>SS (Shanghai)</t>
  </si>
  <si>
    <t>www.sse.com.cn</t>
  </si>
  <si>
    <t>NYSE (New York)</t>
  </si>
  <si>
    <t>Country Garden</t>
  </si>
  <si>
    <t>碧桂园控股有限公司</t>
  </si>
  <si>
    <t>Foshan</t>
  </si>
  <si>
    <t>广东腾越建筑工程有限公司</t>
  </si>
  <si>
    <t>nyse.com</t>
  </si>
  <si>
    <t>Nasdaq (New York)</t>
  </si>
  <si>
    <t>杨惠妍-广东腾越建筑工程有限公司-5-1-Guangdong Foundation for Poverty Alleviation-广东省扶贫基金会</t>
  </si>
  <si>
    <t>nasdaq.com</t>
  </si>
  <si>
    <t>SGX (Singapore)</t>
  </si>
  <si>
    <t>sgx.com</t>
  </si>
  <si>
    <t>Majority shareholder</t>
  </si>
  <si>
    <t>morningstar.com</t>
  </si>
  <si>
    <t>For US-listed companies</t>
  </si>
  <si>
    <t>google.com/finance</t>
  </si>
  <si>
    <t>佛山市顺德区雅骏装饰设计工程有限公司</t>
  </si>
  <si>
    <t>Guangdong Foundation For Poverty Alleviation</t>
  </si>
  <si>
    <t>杨惠妍-佛山市顺德区雅骏装饰设计工程有限公司-5-10-Guangdong Foundation For Poverty Alleviation-广东省扶贫基金会</t>
  </si>
  <si>
    <t>Country Garden Group</t>
  </si>
  <si>
    <t>Shaanxi</t>
  </si>
  <si>
    <t>Xi'an</t>
  </si>
  <si>
    <t>Xi'an Jiaotong University Education Foundation</t>
  </si>
  <si>
    <t>西安交通大学教育基金会</t>
  </si>
  <si>
    <t>杨惠妍-Country Garden Group-3-9-Xi'an Jiaotong University Education Foundation-西安交通大学教育基金会</t>
  </si>
  <si>
    <t>Yangzijiang Shipbuilding (Holdings) Ltd.</t>
  </si>
  <si>
    <t>扬子江船业（控股）有限公司</t>
  </si>
  <si>
    <t>Jingjiang</t>
  </si>
  <si>
    <t>Yuan Lin Charity Fund</t>
  </si>
  <si>
    <t>Wuxi</t>
  </si>
  <si>
    <t>Yuanlin Hospital</t>
  </si>
  <si>
    <t>任元林-Yuan Lin Charity Fund-500-2-Yuanlin Hospital-</t>
  </si>
  <si>
    <t>Dabeinong employees</t>
  </si>
  <si>
    <t>Stocks</t>
  </si>
  <si>
    <t>邵根伙-Shao Genhuo-1300-8-Dabeinong employees-</t>
  </si>
  <si>
    <t>Third party</t>
  </si>
  <si>
    <t>Beijing Dabeinong Technology Group Co., Ltd</t>
  </si>
  <si>
    <t>China Agricultural University</t>
  </si>
  <si>
    <t>邵根伙-Beijing Dabeinong Technology Group Co., Ltd-200-10-China Agricultural University-</t>
  </si>
  <si>
    <t>Zhejiang</t>
  </si>
  <si>
    <t>Hangzhou</t>
  </si>
  <si>
    <t>Zhejiang University Education Foundation</t>
  </si>
  <si>
    <t>邵根伙-Beijing Dabeinong Technology Group Co., Ltd-50-11-Zhejiang University Education Foundation-</t>
  </si>
  <si>
    <t>Nanjing Agricultural University</t>
  </si>
  <si>
    <t>邵根伙-Beijing Dabeinong Technology Group Co., Ltd-10-12-Nanjing Agricultural University-</t>
  </si>
  <si>
    <t>Beijing Dabeinong Technology Group Co., Ltd.</t>
  </si>
  <si>
    <t>北京大北农科技集团股份有限公司</t>
  </si>
  <si>
    <t>South China Normal University</t>
  </si>
  <si>
    <t>邵根伙-Beijing Dabeinong Technology Group Co., Ltd-1-1-South China Normal University-</t>
  </si>
  <si>
    <t>Total</t>
  </si>
  <si>
    <t>Complete Ranking</t>
  </si>
  <si>
    <t>Top 100</t>
  </si>
  <si>
    <t>Work Table (Don't delete!)</t>
  </si>
  <si>
    <t>姓名</t>
  </si>
  <si>
    <t>总金额</t>
  </si>
  <si>
    <t>In Top 100</t>
  </si>
  <si>
    <t>邵根伙-Beijing Dabeinong Technology Group Co., Ltd-0.3-1-Sun Yat-Sen University-</t>
  </si>
  <si>
    <t>One from receiver</t>
  </si>
  <si>
    <t>Guiyang</t>
  </si>
  <si>
    <t>Guizhou University</t>
  </si>
  <si>
    <t>邵根伙-Beijing Dabeinong Technology Group Co., Ltd-0.3-9-Guizhou University-</t>
  </si>
  <si>
    <t>吴炯，孙洁</t>
  </si>
  <si>
    <t>艾路明</t>
  </si>
  <si>
    <t>Ocean University of China Education Foundation</t>
  </si>
  <si>
    <t>邵根伙-Beijing Dabeinong Technology Group Co., Ltd-0.3-11-Ocean University of China Education Foundation-</t>
  </si>
  <si>
    <t>岑釗雄</t>
  </si>
  <si>
    <t>Huangshi</t>
  </si>
  <si>
    <t>Wuhan</t>
  </si>
  <si>
    <t>Hubei Charity Federation</t>
  </si>
  <si>
    <t>吴少勋-Wu Shaoxun-113-1-Hubei Charity Federation-</t>
  </si>
  <si>
    <t>Y, on receiver's website</t>
  </si>
  <si>
    <t>Zijia Guo, Xueshan checked HQ city on 9/28/2016</t>
  </si>
  <si>
    <t>Jing Brand Co., Ltd.</t>
  </si>
  <si>
    <t>吴少勋-Jing Brand Co., Ltd.-100-1-Hubei Charity Federation-</t>
  </si>
  <si>
    <t>吴少勋-Jing Brand Co., Ltd.-6-7-Hubei Charity Federation-</t>
  </si>
  <si>
    <t>1 receiver, 2 third parties</t>
  </si>
  <si>
    <t>Y, on receiver's website &amp; credible third party sources</t>
  </si>
  <si>
    <t>劲牌有限公司</t>
  </si>
  <si>
    <t>http://baike.baidu.com/view/1074481.htm</t>
  </si>
  <si>
    <t>吴少勋-Wu Shaoxun-1-11-China Society for Promotion of the Guangcai Program-</t>
  </si>
  <si>
    <t>Goertek Inc.</t>
  </si>
  <si>
    <t>歌尔股份有限公司</t>
  </si>
  <si>
    <t>歌尔集团</t>
  </si>
  <si>
    <t>Beihang University</t>
  </si>
  <si>
    <t>姜滨-歌尔集团-200-5-Beihang University-</t>
  </si>
  <si>
    <t>Sohu, Inc.</t>
  </si>
  <si>
    <t>搜狐</t>
  </si>
  <si>
    <t>Sogou, Inc.</t>
  </si>
  <si>
    <t>Tsinghua University</t>
  </si>
  <si>
    <t>张朝阳-Sogou, Inc.-180-4-Tsinghua University-</t>
  </si>
  <si>
    <t>李惠森</t>
  </si>
  <si>
    <t>张敬若</t>
  </si>
  <si>
    <t>杨君</t>
  </si>
  <si>
    <t>许文智</t>
  </si>
  <si>
    <t>陈凯旋</t>
  </si>
  <si>
    <t>汤玉祥</t>
  </si>
  <si>
    <t>陈卓林</t>
  </si>
  <si>
    <t>薛茹硕</t>
  </si>
  <si>
    <t>苏庆灿</t>
  </si>
  <si>
    <t>王磊</t>
  </si>
  <si>
    <t>沈沛勇</t>
  </si>
  <si>
    <t>苏志团</t>
  </si>
  <si>
    <t>任钦武</t>
  </si>
  <si>
    <t>倪振年</t>
  </si>
  <si>
    <t>韩涛</t>
  </si>
  <si>
    <t>赵毅</t>
  </si>
  <si>
    <t>袁艳明</t>
  </si>
  <si>
    <t>汤沸</t>
  </si>
  <si>
    <t>柴长城</t>
  </si>
  <si>
    <t>李艳和／李中祥</t>
  </si>
  <si>
    <t>徐丙垠</t>
  </si>
  <si>
    <t>张秋利</t>
  </si>
  <si>
    <t>傅光明</t>
  </si>
  <si>
    <t>苏玉碧</t>
  </si>
  <si>
    <t>周龙山</t>
  </si>
  <si>
    <t>刘大恒</t>
  </si>
  <si>
    <t>曾宪梓</t>
  </si>
  <si>
    <t>瞿</t>
  </si>
  <si>
    <t>孙亚芳</t>
  </si>
  <si>
    <t>章如庚</t>
  </si>
  <si>
    <t>陈历宏</t>
  </si>
  <si>
    <t>邬晓明</t>
  </si>
  <si>
    <t>程维</t>
  </si>
  <si>
    <t>楼晓君</t>
  </si>
  <si>
    <t>李家翔</t>
  </si>
  <si>
    <t>吴云</t>
  </si>
  <si>
    <t>董增平</t>
  </si>
  <si>
    <t>张招兴</t>
  </si>
  <si>
    <t>董炜</t>
  </si>
  <si>
    <t>徐留平</t>
  </si>
  <si>
    <t>朱玺</t>
  </si>
  <si>
    <t>肖湘阳</t>
  </si>
  <si>
    <t>柯希平</t>
  </si>
  <si>
    <t>马忠科</t>
  </si>
  <si>
    <t>陈学利</t>
  </si>
  <si>
    <t>邱淦清</t>
  </si>
  <si>
    <t>胡子敬</t>
  </si>
  <si>
    <t>潘丽</t>
  </si>
  <si>
    <t>杜长昆</t>
  </si>
  <si>
    <t>李杰</t>
  </si>
  <si>
    <t>李成金</t>
  </si>
  <si>
    <t>曾辉</t>
  </si>
  <si>
    <t>孙树明</t>
  </si>
  <si>
    <t>喻渭蛟</t>
  </si>
  <si>
    <t>周健</t>
  </si>
  <si>
    <t>周俊卿</t>
  </si>
  <si>
    <t>刘国本</t>
  </si>
  <si>
    <t>公柏青</t>
  </si>
  <si>
    <t>胡凯军</t>
  </si>
  <si>
    <t>钱于军</t>
  </si>
  <si>
    <t>陈佳菁</t>
  </si>
  <si>
    <t>朱宗毅</t>
  </si>
  <si>
    <t>王作弟</t>
  </si>
  <si>
    <t>王健沂</t>
  </si>
  <si>
    <t>徐广煜</t>
  </si>
  <si>
    <t>苏辉强</t>
  </si>
  <si>
    <t>黄碧娟</t>
  </si>
  <si>
    <t>赵敏</t>
  </si>
  <si>
    <t>范梦光</t>
  </si>
  <si>
    <t>李如刚</t>
  </si>
  <si>
    <t>崔龙</t>
  </si>
  <si>
    <t>马申科</t>
  </si>
  <si>
    <t>雷振明</t>
  </si>
  <si>
    <t>雷厉</t>
  </si>
  <si>
    <t>陶以平</t>
  </si>
  <si>
    <t>郑跃文</t>
  </si>
  <si>
    <t>郑晓飞</t>
  </si>
  <si>
    <t>邱天高</t>
  </si>
  <si>
    <t>谷玉波</t>
  </si>
  <si>
    <t>薛燕</t>
  </si>
  <si>
    <t>胡雨岚</t>
  </si>
  <si>
    <t>纪海</t>
  </si>
  <si>
    <t>盛佳</t>
  </si>
  <si>
    <t>田钢印</t>
  </si>
  <si>
    <t>王青洲</t>
  </si>
  <si>
    <t>王雪芳</t>
  </si>
  <si>
    <t>王晓红</t>
  </si>
  <si>
    <t>王晓刚</t>
  </si>
  <si>
    <t>王开国</t>
  </si>
  <si>
    <t>熊惟政</t>
  </si>
  <si>
    <t>洪涛</t>
  </si>
  <si>
    <t>楚金甫</t>
  </si>
  <si>
    <t>李莉（天津长荣）</t>
  </si>
  <si>
    <t>李明德</t>
  </si>
  <si>
    <t>李大彦</t>
  </si>
  <si>
    <t>李光宇</t>
  </si>
  <si>
    <t>朱长宏</t>
  </si>
  <si>
    <t>彭蕾</t>
  </si>
  <si>
    <t>张跃</t>
  </si>
  <si>
    <t>张曼林</t>
  </si>
  <si>
    <t>张敏娜</t>
  </si>
  <si>
    <t>张大中</t>
  </si>
  <si>
    <t>孙贵娴</t>
  </si>
  <si>
    <t>唐金明</t>
  </si>
  <si>
    <t>唐宁</t>
  </si>
  <si>
    <t>周鸿祎</t>
  </si>
  <si>
    <t>周瑾</t>
  </si>
  <si>
    <t>周明明</t>
  </si>
  <si>
    <t>周建仁</t>
  </si>
  <si>
    <t>刘林</t>
  </si>
  <si>
    <t>刘晔</t>
  </si>
  <si>
    <t>刘文民</t>
  </si>
  <si>
    <t>付书全</t>
  </si>
  <si>
    <t>尹瑛</t>
  </si>
  <si>
    <t>丁磊</t>
  </si>
  <si>
    <t>丁健</t>
  </si>
  <si>
    <t>王建沂</t>
  </si>
  <si>
    <t>徐季平</t>
  </si>
  <si>
    <t>肖崇彪</t>
  </si>
  <si>
    <t>张薇</t>
  </si>
  <si>
    <t>金幸福</t>
  </si>
  <si>
    <t>马兴田</t>
  </si>
  <si>
    <t>阎志</t>
  </si>
  <si>
    <t>郑育健</t>
  </si>
  <si>
    <t>董正青</t>
  </si>
  <si>
    <t>王俊杰</t>
  </si>
  <si>
    <t>朱建弟</t>
  </si>
  <si>
    <t>崔波</t>
  </si>
  <si>
    <t>尉文渊</t>
  </si>
  <si>
    <t>侯彦卫</t>
  </si>
  <si>
    <t>崔维星</t>
  </si>
  <si>
    <t>程光</t>
  </si>
  <si>
    <t>于立荣</t>
  </si>
  <si>
    <t>陈铭锡</t>
  </si>
  <si>
    <t>罗勇</t>
  </si>
  <si>
    <t>徐重远</t>
  </si>
  <si>
    <t>刘宇</t>
  </si>
  <si>
    <t>楼永良</t>
  </si>
  <si>
    <t>许连捷</t>
  </si>
  <si>
    <t>王卫</t>
  </si>
  <si>
    <t>林伟光</t>
  </si>
  <si>
    <t>张荣明</t>
  </si>
  <si>
    <t>Ma Yun</t>
  </si>
  <si>
    <t>Hangzhou Normal University</t>
  </si>
  <si>
    <t>马云-Ma Yun-100-4-Hangzhou Normal University-</t>
  </si>
  <si>
    <t>One credible third party</t>
  </si>
  <si>
    <t>Yiqing Huang</t>
  </si>
  <si>
    <t>Alibaba Group</t>
  </si>
  <si>
    <t>New York</t>
  </si>
  <si>
    <t>New York City</t>
  </si>
  <si>
    <t>UN Women</t>
  </si>
  <si>
    <t>马云-Alibaba Group-31.8255-9-UN Women-</t>
  </si>
  <si>
    <t>David Li</t>
  </si>
  <si>
    <t>阿里巴巴集团</t>
  </si>
  <si>
    <t>CEO</t>
  </si>
  <si>
    <t>Jack Ma Foundation</t>
  </si>
  <si>
    <t>One hundred rural teachers</t>
  </si>
  <si>
    <t>马云-Jack Ma Foundation-1.66666666666667-1-One hundred rural teachers-</t>
  </si>
  <si>
    <t>One from donator, one from third party</t>
  </si>
  <si>
    <t>Hard to check with receiver because the donators are rural teachers</t>
  </si>
  <si>
    <t>Gansu</t>
  </si>
  <si>
    <t>Ningxia</t>
  </si>
  <si>
    <t>Sichuan</t>
  </si>
  <si>
    <t>阿里巴巴公益基金会</t>
  </si>
  <si>
    <t>China Foundation for Poverty Alleviation</t>
  </si>
  <si>
    <t>扶贫中国行倡导项目</t>
  </si>
  <si>
    <t>马云-阿里巴巴公益基金会-0.3-10-China Foundation for Poverty Alleviation-</t>
  </si>
  <si>
    <t>南方水灾救援项目</t>
  </si>
  <si>
    <t>马云-阿里巴巴公益基金会-0.25-7-China Foundation for Poverty Alleviation-</t>
  </si>
  <si>
    <t>Hunan</t>
  </si>
  <si>
    <t>Anhui</t>
  </si>
  <si>
    <t>未定项资</t>
  </si>
  <si>
    <t>马云-阿里巴巴公益基金会-0.1-4-China Foundation for Poverty Alleviation-</t>
  </si>
  <si>
    <t>Rank</t>
  </si>
  <si>
    <t>Name</t>
  </si>
  <si>
    <t>Foundation</t>
  </si>
  <si>
    <t>cannot find month in article</t>
  </si>
  <si>
    <t>Baofeng Energy Group</t>
  </si>
  <si>
    <t>宁夏宝丰能源集团有限公司</t>
  </si>
  <si>
    <t>Yinchuan</t>
  </si>
  <si>
    <t>Ningxia Yanbao Charity Foundation</t>
  </si>
  <si>
    <t>University and high school students</t>
  </si>
  <si>
    <t>Peiran listed as having foundation, but Google search does not provide any evidence</t>
  </si>
  <si>
    <t>党彦宝-Ningxia Yanbao Charity Foundation-65-12-University and high school students-</t>
  </si>
  <si>
    <t>陈一丹基金会</t>
  </si>
  <si>
    <t>cydfoundation.org</t>
  </si>
  <si>
    <t>王健林基金会</t>
  </si>
  <si>
    <t>One from donator</t>
  </si>
  <si>
    <t>http://news.xinhuanet.com/fortune/2016-09/05/c_129270315.htm</t>
  </si>
  <si>
    <t>广东省国强公益基金会</t>
  </si>
  <si>
    <t>http://fs.southcn.com/content/2017-03/03/content_166264935.htm</t>
  </si>
  <si>
    <t>2013年10月，广东省国强公益基金会正式成立，它是杨国强及杨惠妍创立的非公募基金会。</t>
  </si>
  <si>
    <t>宁夏燕宝慈善基金会</t>
  </si>
  <si>
    <t>http://www.ybcf.cn/</t>
  </si>
  <si>
    <t>Wu Xiaolan Foundation</t>
  </si>
  <si>
    <t>Tang Lixin Foundation</t>
  </si>
  <si>
    <t>New Huadu Foundation</t>
  </si>
  <si>
    <t>http://capitalism.columbia.edu/chen-fashu</t>
  </si>
  <si>
    <t>"...he established the New Huadu Foundation in his personal capacity to focus on education issues."</t>
  </si>
  <si>
    <t>马化腾环球基金会</t>
  </si>
  <si>
    <t>http://finance.sina.com.cn/stock/hkstock/ggscyd/2016-07-16/doc-ifxuapvw2119113.shtml</t>
  </si>
  <si>
    <t>党彦宝-Ningxia Yanbao Charity Foundation-60-10-University and high school students-</t>
  </si>
  <si>
    <t>He Xiangjian Foundation</t>
  </si>
  <si>
    <t>云南西双版纳天伟慈善基金会</t>
  </si>
  <si>
    <t>http://www.xsbnsh.com/jianshe_detail/newsId=308.html</t>
  </si>
  <si>
    <t>Yingyu: http://mt.sohu.com/20160708/n458369901.shtml</t>
  </si>
  <si>
    <t>上海祥双教育发展基金会</t>
  </si>
  <si>
    <t>https://m.sohu.com/n/481597906/</t>
  </si>
  <si>
    <t>中国机械进出口公司</t>
  </si>
  <si>
    <t>王振滔慈善基金会</t>
  </si>
  <si>
    <t>Yingyu: http://baike.baidu.com/link?url=fGK7aW7FXm7D6_ZhLTFIOVrZeyLKbvWgyzPuX5HRso-0gm608CP_nV_gDrPG1Phw7Fe-m_iS4YNzUotPbdpBExOlcGtOkLR868PzODBXI400AI1MzKRzLjrtWNYe8KRqIoMmPW8rP46ivsq_91UMLqhvArFSkJkIOX9tBD4q9HNRYs6kakRXpdveV0yTUipQ</t>
  </si>
  <si>
    <t>Ex-Vice General Manager</t>
  </si>
  <si>
    <t>Shenzhen University</t>
  </si>
  <si>
    <t>深圳大学</t>
  </si>
  <si>
    <t>贵州省大地公益基金会</t>
  </si>
  <si>
    <t>http://inews.ifeng.com/50921742/news.shtml</t>
  </si>
  <si>
    <t>He is founder and secretary general</t>
  </si>
  <si>
    <t>吴小兰-Wu Xiaolan Foundation-120-7-Shenzhen University-深圳大学</t>
  </si>
  <si>
    <t>Yingyu: http://www.gzdadifoundation.org/lsjs_detail/newsId=101.html</t>
  </si>
  <si>
    <t>特步（中国）有限公司员工医疗互助基金会</t>
  </si>
  <si>
    <t>http://baike.baidu.com/item/%E4%B8%81%E9%87%91%E6%9C%9D/15392735</t>
  </si>
  <si>
    <t>Yingyu: 医疗互助基金会，丁金朝家族慈善基金, http://www.qzwhcy.com/html/news/201205/25/419_2.shtml; http://www.qzwb.com/qy/content/2015-09/22/content_5196785.htm</t>
  </si>
  <si>
    <t>协鑫阳光慈善基金会</t>
  </si>
  <si>
    <t>共山于2010年3月在香港设立了“协鑫阳光慈善基金会”</t>
  </si>
  <si>
    <t>Yingyu: http://finance.qq.com/a/20131122/012055.htm</t>
  </si>
  <si>
    <t>北京巧女公益基金会</t>
  </si>
  <si>
    <t>http://www.qiaonvfoundation.org/index.php?m=about&amp;a=Index</t>
  </si>
  <si>
    <t>达利集团许世辉惠安教育基金会</t>
  </si>
  <si>
    <t>http://jyjj.huianedu.cn/feedback.aspx?Page=2</t>
  </si>
  <si>
    <t>Yingyu: 许世辉教育基金会, http://chuangye.yjbys.com/gushi/anli/579988.html</t>
  </si>
  <si>
    <t>Maybe</t>
  </si>
  <si>
    <t>北京木兰汇公益基金会</t>
  </si>
  <si>
    <t>http://mt.sohu.com/business/d20170402/131712125_479794.shtml</t>
  </si>
  <si>
    <t>She is a 发起人</t>
  </si>
  <si>
    <t>"她目前是北京木兰汇公益基金会发起人之一，也是理事。北京木兰汇公益基金会的发起人是多位有社会责任感和影响力的商界女性领袖"</t>
  </si>
  <si>
    <t>Removed</t>
  </si>
  <si>
    <t>https://successstory.com/people/jiang-bin</t>
  </si>
  <si>
    <t>Foundation under Goertek, not personal</t>
  </si>
  <si>
    <t>中国益民文化建设基金会</t>
  </si>
  <si>
    <t>http://www.ymjjh.org/</t>
  </si>
  <si>
    <t>"房维中同志发起成立的。"</t>
  </si>
  <si>
    <t>天强慈善基金</t>
  </si>
  <si>
    <t>http://www.admin-8.com/html/qq1046.html</t>
  </si>
  <si>
    <t>Fund, not a foundation</t>
  </si>
  <si>
    <t>Yingyu: http://news.xinhuanet.com/tech/2016-10/20/c_1119709898.htm</t>
  </si>
  <si>
    <t>China Machinery Import &amp; Export General Company</t>
  </si>
  <si>
    <t>链家公益基金会</t>
  </si>
  <si>
    <t>http://www.wzrb.com.cn/mobile_show.aspx?id=782295</t>
  </si>
  <si>
    <t xml:space="preserve"> 思源慈善基金会</t>
  </si>
  <si>
    <t>Yingyu: http://www.rcgus.com/muse_sghb/1737372.html</t>
  </si>
  <si>
    <t>"以何文忠为代表的宜昌民建企业家们成立的“湖北省宜昌思源慈善基金会”
He is director, but founded the foundation as the representative of a bunch of entrepreneurs; not a persona foundation</t>
  </si>
  <si>
    <t>信义兄弟基金会</t>
  </si>
  <si>
    <t>信义兄弟基金会副理事长、九州通集团董事局主席刘宝林</t>
  </si>
  <si>
    <t>Yingyu: http://mt.sohu.com/20160718/n459819295.shtml</t>
  </si>
  <si>
    <t>CheerLand Investment Group</t>
  </si>
  <si>
    <t>乐土投资集团</t>
  </si>
  <si>
    <t>South University of Science and Technology of Chian</t>
  </si>
  <si>
    <t>刘如银-乐土投资集团-110-12-South University of Science and Technology of Chian-</t>
  </si>
  <si>
    <t>Link3</t>
  </si>
  <si>
    <t>Chengdu</t>
  </si>
  <si>
    <t>Chongqing University Education Development Foundation</t>
  </si>
  <si>
    <t>重庆大学教育发展基金会</t>
  </si>
  <si>
    <t>唐立新-Tang Lixin-60-12-Chongqing University Education Development Foundation-重庆大学教育发展基金会</t>
  </si>
  <si>
    <t>Southwest Jiaotong University</t>
  </si>
  <si>
    <t>唐立新-Tang Lixin Foundation-30-5-Southwest Jiaotong University-</t>
  </si>
  <si>
    <t>One from recipient</t>
  </si>
  <si>
    <t>Shinesun Group</t>
  </si>
  <si>
    <t>新尚集团</t>
  </si>
  <si>
    <t>Xihua University</t>
  </si>
  <si>
    <t>唐立新-Tang Lixin-10-12-Xihua University-</t>
  </si>
  <si>
    <t>成都新尚网络科技股份有限公司</t>
  </si>
  <si>
    <t>Sichuan University Education Foundation</t>
  </si>
  <si>
    <t>四川大学教育基金会</t>
  </si>
  <si>
    <t>唐立新-成都新尚网络科技股份有限公司-2.77-3-Sichuan University Education Foundation-四川大学教育基金会</t>
  </si>
  <si>
    <t>One from donor with photos</t>
  </si>
  <si>
    <t>Huang -Yingyu - Xueshan</t>
  </si>
  <si>
    <t>Company</t>
  </si>
  <si>
    <t>Exclude</t>
  </si>
  <si>
    <t>Exclude Reason</t>
  </si>
  <si>
    <t>Wang Wei</t>
  </si>
  <si>
    <t>顺丰速运集团有限公司</t>
  </si>
  <si>
    <t>Wang Wei abandoned Hong Kong citizenship to register company in Shenzhen http://hk.huaxia.com/tslj/rdrw/2014/01/3701942.html</t>
  </si>
  <si>
    <t>Cao Dewang</t>
  </si>
  <si>
    <t>曹德旺</t>
  </si>
  <si>
    <t>福耀玻璃</t>
  </si>
  <si>
    <t>HK citizen: http://www.cninfo.com.cn/finalpage/2016-03-21/1202059514.PDF (page 47)</t>
  </si>
  <si>
    <t>Chen Hui</t>
  </si>
  <si>
    <t>陈晖</t>
  </si>
  <si>
    <t>湖北中烟工业有限责任公司</t>
  </si>
  <si>
    <t>Yes, it is a SOE. Do NOT include. http://baike.baidu.com/view/2204555.htm</t>
  </si>
  <si>
    <t>Chen Jingwei</t>
  </si>
  <si>
    <t>陈经纬</t>
  </si>
  <si>
    <t>经纬置地有限公司</t>
  </si>
  <si>
    <t>陈经纬 is a Hong Kong Citizen</t>
  </si>
  <si>
    <t>Chen Jinsong</t>
  </si>
  <si>
    <t>陈劲松</t>
  </si>
  <si>
    <t>世联行</t>
  </si>
  <si>
    <t>Hong Kong Citizen</t>
  </si>
  <si>
    <t>Chen Weiwen</t>
  </si>
  <si>
    <t>陈炜文</t>
  </si>
  <si>
    <t>香港益富利投资有限公司</t>
  </si>
  <si>
    <t>Huang Lequn</t>
  </si>
  <si>
    <t>黄乐群</t>
  </si>
  <si>
    <t>上海医药集团东英药业</t>
  </si>
  <si>
    <t>US Citizen</t>
  </si>
  <si>
    <t>Jiang Nanchun</t>
  </si>
  <si>
    <t>江南春</t>
  </si>
  <si>
    <t>分众传媒</t>
  </si>
  <si>
    <t>Singapore Citizen</t>
  </si>
  <si>
    <t>Tsinghua Holdings Industry Investment</t>
  </si>
  <si>
    <t>Li Dasan</t>
  </si>
  <si>
    <t>华控基金</t>
  </si>
  <si>
    <t>Tsinghua Holdings Industry Investment Fund</t>
  </si>
  <si>
    <t>李达三</t>
  </si>
  <si>
    <t>声宝—乐声(香港)有限公司</t>
  </si>
  <si>
    <t>Born in Ningbo, but moved to Hong Kong in 1949. Likely a HK citizen because his Wiki says he is a Justice of the Peace in HK. Seems unlikely for HK to allow a non-HK citizen to hold that office. https://zh.wikipedia.org/wiki/%E6%9D%8E%E8%BE%BE%E4%B8%89</t>
  </si>
  <si>
    <t>Li Xianyi</t>
  </si>
  <si>
    <t>李贤义</t>
  </si>
  <si>
    <t>清华大学</t>
  </si>
  <si>
    <t>信义玻璃控股有限公司</t>
  </si>
  <si>
    <t>Do NOT include. His Wiki says he represented HK at the 11th CPPCC National Committee. https://zh.wikipedia.org/wiki/%E6%9D%8E%E8%B4%A4%E4%B9%89</t>
  </si>
  <si>
    <t>Liu Yichuan</t>
  </si>
  <si>
    <t>刘一川</t>
  </si>
  <si>
    <t>丰林国际</t>
  </si>
  <si>
    <t>Lv Jianming</t>
  </si>
  <si>
    <t>吕建明</t>
  </si>
  <si>
    <t>通策集团</t>
  </si>
  <si>
    <t>张扬-Tsinghua Holdings Industry Investment-100-3-Tsinghua University-清华大学</t>
  </si>
  <si>
    <t>HK citizen: http://file.finance.sina.com.cn/211.154.219.97:9494/MRGG/CNSESH_STOCK/2016/2016-3/2016-03-03/2226448.PDF</t>
  </si>
  <si>
    <t>Piao Genxi</t>
  </si>
  <si>
    <t>朴根熙</t>
  </si>
  <si>
    <t>三星（中国）投资有限公司</t>
  </si>
  <si>
    <t>chairman 朴根熙 is a Korean</t>
  </si>
  <si>
    <t>Qi Rubai</t>
  </si>
  <si>
    <t>齐儒柏</t>
  </si>
  <si>
    <t>ＶＩＳＡ环球私人有限公司</t>
  </si>
  <si>
    <t>Asia chairman 齐儒柏（Rupert G. Keeley） is not Chinese</t>
  </si>
  <si>
    <t>Tang Hui</t>
  </si>
  <si>
    <t>汤晖</t>
  </si>
  <si>
    <t>汤臣倍健药业公司</t>
  </si>
  <si>
    <t>Donation article does not say Xu Hua donated 2 mil RMB</t>
  </si>
  <si>
    <t>Xu Rongmao</t>
  </si>
  <si>
    <t>许荣茂</t>
  </si>
  <si>
    <t>昆山世茂新发展置业有限公司</t>
  </si>
  <si>
    <t>chairman 许荣茂 is Hong Kong citizen</t>
  </si>
  <si>
    <t>Yang Yongman</t>
  </si>
  <si>
    <t>杨咏曼</t>
  </si>
  <si>
    <t>香港太平绅士、合孚行有限公司董事长杨咏曼女士</t>
  </si>
  <si>
    <t>donor 杨咏曼 is Hong Kong Resident</t>
  </si>
  <si>
    <t>Zhang Zhizhong</t>
  </si>
  <si>
    <t>张志忠</t>
  </si>
  <si>
    <t>华特迪士尼（中国）有限公司</t>
  </si>
  <si>
    <t>张志忠 is a Hong Kong Citizen</t>
  </si>
  <si>
    <t>Zhengli Jinfen</t>
  </si>
  <si>
    <t>郑李锦芬</t>
  </si>
  <si>
    <t>安利（中国）日用品有限公司</t>
  </si>
  <si>
    <t>chairman 郑李锦芬 is Hong Kong citizen</t>
  </si>
  <si>
    <t>宇业集团控股有限公司</t>
  </si>
  <si>
    <t>Baike says "香港永久居民" which is HK permanent resident</t>
  </si>
  <si>
    <t>Zeng Zhilong</t>
  </si>
  <si>
    <t>曾志龙</t>
  </si>
  <si>
    <t>泽龙集团</t>
  </si>
  <si>
    <t>澳门永久居民（祖籍福建，2001年移民） http://baike.baidu.com/link?url=vqGXKDz2sZbh2UJd-E9QnTXs-8CkYN1jN_OBPI9FfPMhsIiXPIkCqZO_brFLYmdmZ2CBE4HTPGLsScq8SY1gEG6m51bR2fN03c88blQqsmCPMH-Ee1n1P-SJ92-lzUPv</t>
  </si>
  <si>
    <t>Zhao Tao</t>
  </si>
  <si>
    <t>赵涛</t>
  </si>
  <si>
    <t>山东步长制药销售有限公司</t>
  </si>
  <si>
    <t>Singapore Citizen, http://app.finance.china.com.cn/stock/data/view_director.php?symbol=603858&amp;id=30235145</t>
  </si>
  <si>
    <t>中国石油天然气集团公司</t>
  </si>
  <si>
    <t>SOE</t>
  </si>
  <si>
    <t>天津市东丽湖景荣生产力促进有限公司</t>
  </si>
  <si>
    <t>SOE http://www.tjppca.com.cn:20080/organization/1_3_4_0_0_page1.html</t>
  </si>
  <si>
    <t>中国青少年发展基金会</t>
  </si>
  <si>
    <t>charity</t>
  </si>
  <si>
    <t>重庆光彩事业基金会</t>
  </si>
  <si>
    <t>上海荣昶公益基金会</t>
  </si>
  <si>
    <t>河北省青少年发展基金会</t>
  </si>
  <si>
    <t>北京市永源公益基金会</t>
  </si>
  <si>
    <t>上海民建扶帮公益基金会</t>
  </si>
  <si>
    <t>美国联合技术公司（UTC）</t>
  </si>
  <si>
    <t>China president 关德辉(Jim Gradoville) is not Chinese citizen</t>
  </si>
  <si>
    <t>上海烟草集团有限责任公司</t>
  </si>
  <si>
    <t>重庆银行股份有限公司</t>
  </si>
  <si>
    <t>重庆商社（集团）有限公司</t>
  </si>
  <si>
    <t>重庆城市交通开发（集团）有限公司</t>
  </si>
  <si>
    <t>重庆高速公路股份有限公司</t>
  </si>
  <si>
    <t>重庆三峡担保集团股份有限公司</t>
  </si>
  <si>
    <t>西南证劵股份有限公司</t>
  </si>
  <si>
    <t>重庆渝富资产经营管理集团有限公司</t>
  </si>
  <si>
    <t>重庆进出口信用担保有限公司</t>
  </si>
  <si>
    <t>重庆建工投资控股责任有限公司</t>
  </si>
  <si>
    <t>重庆兴农融资担保集团有限公司</t>
  </si>
  <si>
    <t>重庆交通运输控股（集团）有限公司</t>
  </si>
  <si>
    <t>重庆市城市建设建设投资（集团）有限公司</t>
  </si>
  <si>
    <t>华融湘江银行股份有限公司</t>
  </si>
  <si>
    <t>重庆市农业投资集团有限公司</t>
  </si>
  <si>
    <t>徽商银行</t>
  </si>
  <si>
    <t>重庆广播电视集团（总台）</t>
  </si>
  <si>
    <t>China Equity</t>
  </si>
  <si>
    <t>重庆联合产权交易所集团股份有限公司</t>
  </si>
  <si>
    <t>信中利集团</t>
  </si>
  <si>
    <t>重庆旅游投资集团有限公司</t>
  </si>
  <si>
    <t>上海国际集团有限公司</t>
  </si>
  <si>
    <t>国家开发银行股份有限公司</t>
  </si>
  <si>
    <t>上海机场（集团）有限公司</t>
  </si>
  <si>
    <t>天津银行兴科支行</t>
  </si>
  <si>
    <t>中国四联仪器仪表集团有限公司</t>
  </si>
  <si>
    <t>重庆出版集团有限公司</t>
  </si>
  <si>
    <t>重庆对外贸易（集团）有限公司</t>
  </si>
  <si>
    <t>汪潮涌-Wang Chaoyong-100-12-Tsinghua University-清华大学</t>
  </si>
  <si>
    <t>重庆国际投资咨询集团有限公司</t>
  </si>
  <si>
    <t>重庆机电控股（集团）公司</t>
  </si>
  <si>
    <t>重庆轻纺控股（集团）公司</t>
  </si>
  <si>
    <t>重庆市水务资产经营有限公司</t>
  </si>
  <si>
    <t>重庆水务集团股份有限公司</t>
  </si>
  <si>
    <t>重庆农村商业银行股份有限公司</t>
  </si>
  <si>
    <t>SOE Capital</t>
  </si>
  <si>
    <t>江西省农村信用社百福慈善基金会</t>
  </si>
  <si>
    <t>SOE capital or charity</t>
  </si>
  <si>
    <t>庆阳市庆城县财政局</t>
  </si>
  <si>
    <t>state capital</t>
  </si>
  <si>
    <t>庆阳市镇原县财政局</t>
  </si>
  <si>
    <t>重庆工业职业技术学院</t>
  </si>
  <si>
    <t>State Owned College</t>
  </si>
  <si>
    <t>上海城隍庙</t>
  </si>
  <si>
    <t>tao temple</t>
  </si>
  <si>
    <t>天津大学建筑设计研究院</t>
  </si>
  <si>
    <t>university</t>
  </si>
  <si>
    <t>重庆市地产集团</t>
  </si>
  <si>
    <t>事业单位</t>
  </si>
  <si>
    <t>锋泾（中国）建材集团有限公司</t>
  </si>
  <si>
    <t>Hong Kong Capital</t>
  </si>
  <si>
    <t>重庆西永微电子产业园区开发有限公司</t>
  </si>
  <si>
    <t>北京盛景世纪文化发展有限公司</t>
  </si>
  <si>
    <t>Cannot Find Chairman</t>
  </si>
  <si>
    <t>北京学友网络科技有限公司</t>
  </si>
  <si>
    <t>毕惠高代</t>
  </si>
  <si>
    <t>广州市中山一大药房</t>
  </si>
  <si>
    <t>杭州塞溢投资管理有限公司</t>
  </si>
  <si>
    <t>昭通市教育技术装备站</t>
  </si>
  <si>
    <t>CHAN FAMILY INVESTMENT CORPORATION LTD</t>
  </si>
  <si>
    <t>State Capital/ Charity / Overseas</t>
  </si>
  <si>
    <t>Give2Aisa</t>
  </si>
  <si>
    <t>澳门霍英东基金会</t>
  </si>
  <si>
    <t>北京大华国际传媒有限责任公司</t>
  </si>
  <si>
    <t>北京时代华语图书有限责任公司</t>
  </si>
  <si>
    <t>北京市医院管理局工会医管局专项</t>
  </si>
  <si>
    <t>大地出版社</t>
  </si>
  <si>
    <t>大众汽车（中国）投资有限公司</t>
  </si>
  <si>
    <t>东风汽车有限公司东风日产乘用车公司</t>
  </si>
  <si>
    <t>广东省广晟资产经营有限公司</t>
  </si>
  <si>
    <t>广东省粤电集团有限公司</t>
  </si>
  <si>
    <t>广州光孝寺</t>
  </si>
  <si>
    <t>广州汽车集团股份有限公司</t>
  </si>
  <si>
    <t>国际儒学联合会</t>
  </si>
  <si>
    <t>哈尔滨工业大学出版社</t>
  </si>
  <si>
    <t>何氏基金会</t>
  </si>
  <si>
    <t>河南大学出版社</t>
  </si>
  <si>
    <t>河仁慈善基金会</t>
  </si>
  <si>
    <t>华能澜沧江水电股份有限公司</t>
  </si>
  <si>
    <t>刘銮雄慈善基金</t>
  </si>
  <si>
    <t>旅游教育出版社</t>
  </si>
  <si>
    <t>闽南理工学院</t>
  </si>
  <si>
    <t>南京大学出版社有限公司</t>
  </si>
  <si>
    <t>人民日报出版社</t>
  </si>
  <si>
    <t>人民文学出版社</t>
  </si>
  <si>
    <t>人民音乐出版社</t>
  </si>
  <si>
    <t>锐珂亚太投资管理(上海)有限公司</t>
  </si>
  <si>
    <t>厦门姚明织带饰品有限公司</t>
  </si>
  <si>
    <t>深圳市罗湖区慈善会</t>
  </si>
  <si>
    <t>神华公益基金会</t>
  </si>
  <si>
    <t>思南县教育局</t>
  </si>
  <si>
    <t>四川广视科教发展有限责任公司</t>
  </si>
  <si>
    <t>唐仲英基金会（美国）江苏办事处</t>
  </si>
  <si>
    <t>五洲传播出版社</t>
  </si>
  <si>
    <t>裕华国产百货有限公司</t>
  </si>
  <si>
    <t>直联POS清算资金</t>
  </si>
  <si>
    <t>中国扶贫基金会</t>
  </si>
  <si>
    <t>中国工商银行股份有限公司</t>
  </si>
  <si>
    <t>中国贵州茅台酒厂（集团）有限责任公司</t>
  </si>
  <si>
    <t>中国劳动社会保障出版社</t>
  </si>
  <si>
    <t>中国人民大学出版社</t>
  </si>
  <si>
    <t>中国少年儿童新闻出版总部</t>
  </si>
  <si>
    <t>中国社会福利基金会</t>
  </si>
  <si>
    <t>中国石油化工股份有限公司广州分公司</t>
  </si>
  <si>
    <t>Terran Group</t>
  </si>
  <si>
    <t>泰然集团</t>
  </si>
  <si>
    <t>中国烟草总公司</t>
  </si>
  <si>
    <t>中国医学科学院肿瘤医院</t>
  </si>
  <si>
    <t>中国银行股份有限公司</t>
  </si>
  <si>
    <t>中译出版社</t>
  </si>
  <si>
    <t>Zhejiang University</t>
  </si>
  <si>
    <t>浙江大学</t>
  </si>
  <si>
    <t>潘宝锋-Terran Group-100-1-Zhejiang University-浙江大学</t>
  </si>
  <si>
    <t>New Huadu Supercenter Co Ltd</t>
  </si>
  <si>
    <t>新华都实业集团股份有限公司</t>
  </si>
  <si>
    <t>Fujian</t>
  </si>
  <si>
    <t>Fuzhou</t>
  </si>
  <si>
    <t>Fashu Chen</t>
  </si>
  <si>
    <t>Peking University</t>
  </si>
  <si>
    <t>北京大学</t>
  </si>
  <si>
    <t>陈发树-Fashu Chen-100-5-Peking University-北京大学</t>
  </si>
  <si>
    <t>one from receiver, one from donor</t>
  </si>
  <si>
    <t>Wu Jiong, Sun Jie Couple</t>
  </si>
  <si>
    <t>Couple</t>
  </si>
  <si>
    <t>F &amp; H Fund Mangement Pte Ltd.</t>
  </si>
  <si>
    <t>风和投资管理公司</t>
  </si>
  <si>
    <t>F&amp;H Fund Management Pte Ltd.</t>
  </si>
  <si>
    <t>Shanghai Jiaotong University</t>
  </si>
  <si>
    <t>上海交通大学</t>
  </si>
  <si>
    <t>吴炯，孙洁-Wu Jiong, Sun Jie Couple-65-11-Shanghai Jiaotong University-上海交通大学</t>
  </si>
  <si>
    <t>黑龙江贝因美乳业有限公司</t>
  </si>
  <si>
    <t>Heilongjiang</t>
  </si>
  <si>
    <t>Anda</t>
  </si>
  <si>
    <t>China Friendship Foundation for Peace and Development</t>
  </si>
  <si>
    <t>中国友好和平发展基金会</t>
  </si>
  <si>
    <t>王振泰-黑龙江贝因美乳业有限公司-20.055-5-China Friendship Foundation for Peace and Development-中国友好和平发展基金会</t>
  </si>
  <si>
    <t>王振泰-黑龙江贝因美乳业有限公司-17.00139-6-China Friendship Foundation for Peace and Development-中国友好和平发展基金会</t>
  </si>
  <si>
    <t>王振泰-黑龙江贝因美乳业有限公司-13.013821-9-China Friendship Foundation for Peace and Development-中国友好和平发展基金会</t>
  </si>
  <si>
    <t>http://baike.baidu.com/item/%E8%B0%A2%E5%AE%8F/12796282</t>
  </si>
  <si>
    <t>Beingmate Group Co.,Ltd</t>
  </si>
  <si>
    <t>杭州贝因美集团有限公司</t>
  </si>
  <si>
    <t>http://www.beingmate.com/</t>
  </si>
  <si>
    <t>王振泰-黑龙江贝因美乳业有限公司-5-4-China Friendship Foundation for Peace and Development-中国友好和平发展基金会</t>
  </si>
  <si>
    <t>Excluded</t>
  </si>
  <si>
    <t>Email Address</t>
  </si>
  <si>
    <t>Other Emails</t>
  </si>
  <si>
    <t>Phone Number</t>
  </si>
  <si>
    <t>Link to Contact Info Page</t>
  </si>
  <si>
    <t>王振泰-黑龙江贝因美乳业有限公司-5-8-China Friendship Foundation for Peace and Development-中国友好和平发展基金会</t>
  </si>
  <si>
    <t>Type of Recipient (Other)</t>
  </si>
  <si>
    <t>Temp Cause</t>
  </si>
  <si>
    <t>UID</t>
  </si>
  <si>
    <t>Top 100? (Y/N) + Rank + Year</t>
  </si>
  <si>
    <t>Forbes? (Y/N) + Rank + Year</t>
  </si>
  <si>
    <t>Hurun? (Y/N) + Rank + Year</t>
  </si>
  <si>
    <t>2014/15 Donation Total (million RMB)</t>
  </si>
  <si>
    <t>Andon Health Co., Ltd.</t>
  </si>
  <si>
    <t>天津九安医疗电子股份有限公司</t>
  </si>
  <si>
    <t>Tianjin</t>
  </si>
  <si>
    <t>Oceanwide Holdings Group</t>
  </si>
  <si>
    <t>Tianjin University</t>
  </si>
  <si>
    <t>泛海控股集团</t>
  </si>
  <si>
    <t>刘毅-Liu Yi-60-10-Tianjin University-</t>
  </si>
  <si>
    <t>xfjb@chinaoceanwide.com
 HR@FHKG.COM</t>
  </si>
  <si>
    <t>（010）85259988
 010-85259698</t>
  </si>
  <si>
    <t>http://www.chinaoceanwide.com/other/contact.html
 http://www.fhjs.cn/index.php/Ch/Cms/Index/index</t>
  </si>
  <si>
    <t>University Foundation</t>
  </si>
  <si>
    <t>One from the receiver, one from third party</t>
  </si>
  <si>
    <t>Shenzhen Techand Ecology &amp; Environment Co., Ltd.</t>
  </si>
  <si>
    <t>深圳市铁汉生态环境股份有限公司</t>
  </si>
  <si>
    <t>http://baike.baidu.com/view/4910245.htm</t>
  </si>
  <si>
    <t>Peking University Education Foundation</t>
  </si>
  <si>
    <t>刘水-Liu Shui-60-12-Peking University Education Foundation-</t>
  </si>
  <si>
    <t>Students</t>
  </si>
  <si>
    <t>Two from receiver</t>
  </si>
  <si>
    <t>Charity Foundation</t>
  </si>
  <si>
    <t>马化腾-马化腾-13870-4-Charity Foundation-</t>
  </si>
  <si>
    <t>Two credible third party</t>
  </si>
  <si>
    <t>腾讯公益慈善基金会</t>
  </si>
  <si>
    <t>wanda@chinawanda.com</t>
  </si>
  <si>
    <t>China Social Welfare Foundation</t>
  </si>
  <si>
    <t>010-85853888</t>
  </si>
  <si>
    <t>http://www.wanda.cn/about/contact/http://www.chinawanda.com/index.php?m=guestbook&amp;c=index&amp;a=register&amp;siteid=1</t>
  </si>
  <si>
    <t>非定向</t>
  </si>
  <si>
    <t>马化腾-腾讯公益慈善基金会-13.09-1-China Social Welfare Foundation-中国社会福利基金会</t>
  </si>
  <si>
    <t>Y, Xueshan</t>
  </si>
  <si>
    <t>Ai You Foundation</t>
  </si>
  <si>
    <t>爱佑慈善基金会</t>
  </si>
  <si>
    <t>爱佑慈善夜竞拍</t>
  </si>
  <si>
    <t>马化腾-马化腾-12.6-10-Ai You Foundation-爱佑慈善基金会</t>
  </si>
  <si>
    <t>link</t>
  </si>
  <si>
    <t>Baoen Temple Park</t>
  </si>
  <si>
    <t>Other</t>
  </si>
  <si>
    <t>Temple Park</t>
  </si>
  <si>
    <t>China Charities Aid Foundation for Children</t>
  </si>
  <si>
    <t>中华少年儿童慈善救助基金会</t>
  </si>
  <si>
    <t>马化腾-腾讯公益慈善基金会-3.64-1-China Charities Aid Foundation for Children-中华少年儿童慈善救助基金会</t>
  </si>
  <si>
    <t>Evergrande Real Estate Group Ltd.</t>
  </si>
  <si>
    <t>HDDC110@163.com
 evergrandeIR@evergrande.com</t>
  </si>
  <si>
    <t>020-8888-3333
 4008893333</t>
  </si>
  <si>
    <t>http://www.evergrande.com/contact.aspx?tags=1
 http://www.evergrande.com/en/contact.aspx?tags=6
 http://www.irasia.com/listco/hk/evergrande/contact.htm</t>
  </si>
  <si>
    <t>Y, Yingyu</t>
  </si>
  <si>
    <t>Shenzhen Social Commonweal Fund</t>
  </si>
  <si>
    <t>深圳市社会公益基金会</t>
  </si>
  <si>
    <t>99公益日配捐</t>
  </si>
  <si>
    <t>马化腾-腾讯公益慈善基金会-3.17-12-Shenzhen Social Commonweal Fund-深圳市社会公益基金会</t>
  </si>
  <si>
    <t>碧桂园集团</t>
  </si>
  <si>
    <t>Vice Chairman</t>
  </si>
  <si>
    <t>jtjcb@countrygarden.com.cn
 info@countrygarden.com.my</t>
  </si>
  <si>
    <t>Malaysia KL
 1300-80-6666 
 JB
 1300-88-9888</t>
  </si>
  <si>
    <t>http://www.bgy.com.cn/china/about/index.aspx
 http://www.bgy.com.cn/enn/contact/index.aspx</t>
  </si>
  <si>
    <t>University</t>
  </si>
  <si>
    <t>马化腾-腾讯公益慈善基金会-2.29-1-China Charities Aid Foundation for Children-中华少年儿童慈善救助基金会</t>
  </si>
  <si>
    <t>中国互联网金融教育、研究和发展项目</t>
  </si>
  <si>
    <t>马化腾-腾讯公益慈善基金会-2-11-China Foundation for Development of Financial Education-中国金融教育发展基金会</t>
  </si>
  <si>
    <t>人人公益项目</t>
  </si>
  <si>
    <t>yzjship@yzjship.com</t>
  </si>
  <si>
    <t>0086-523-84660022</t>
  </si>
  <si>
    <t>http://www.yzjship.com/</t>
  </si>
  <si>
    <t>马化腾-腾讯公益慈善基金会-2-2-China Foundation for Poverty Alleviation-中国扶贫基金会</t>
  </si>
  <si>
    <t>http://www.ccafc.org.cn/templates/DonationSearch/index.aspx?nodeid=106</t>
  </si>
  <si>
    <t>Tech/IT</t>
  </si>
  <si>
    <t>个人投资者关系部
 cosec@tencent.com
 媒体关系部
 ir@tencent.com</t>
  </si>
  <si>
    <t>个人投资者查询
 (86-755)86013388 转 72000
 机构投资者、分析师、财经媒体查询
 (86-755)86013388 转 66184</t>
  </si>
  <si>
    <t>http://www.tencent.com/zh-cn/ir/contactus.shtml</t>
  </si>
  <si>
    <t>马化腾-腾讯公益慈善基金会-2-3-China Social Welfare Foundation-中国社会福利基金会</t>
  </si>
  <si>
    <t>Tencent Foundation</t>
  </si>
  <si>
    <t>Several Founations</t>
  </si>
  <si>
    <t>dbnsta@dbn.com.cn
 cwbgs@dbn.com.cn
 谷蕾
 lei.gu@dbn.com.cn
 张乐
 zhangle02@dbn.com.cn</t>
  </si>
  <si>
    <t>（010）82856450--82856457</t>
  </si>
  <si>
    <t>http://dbn.com.cn/lxwm/
 http://gabif.dbn.cn/index.shtml
 http://www.dbn.com.cn/tzzgx/gsjbzl/
 http://www.dbn.com.cn/html/20160905/45774.html
 http://www.dbn.com.cn/html/20141029/34175.html</t>
  </si>
  <si>
    <t>马化腾-腾讯公益慈善基金会-2-2-China Charities Aid Foundation for Children-中华少年儿童慈善救助基金会</t>
  </si>
  <si>
    <t>Employees</t>
  </si>
  <si>
    <t>SYSU Education Development Foundation</t>
  </si>
  <si>
    <t>广东省中山大学教育发展基金会</t>
  </si>
  <si>
    <t>马化腾-腾讯公益慈善基金会-1.49-1-China Charities Aid Foundation for Children-中华少年儿童慈善救助基金会</t>
  </si>
  <si>
    <t>总裁
 zongcai@jingpai.com
 gsb@jingpai.com
 客服部
 sales@jingpai.com</t>
  </si>
  <si>
    <t>400-677-1988</t>
  </si>
  <si>
    <t>http://www.jingpai.com/
 http://zhaopin.jingpai.com/english/contact.html</t>
  </si>
  <si>
    <t>马化腾-腾讯公益慈善基金会-1.42-1-China Charities Aid Foundation for Children-中华少年儿童慈善救助基金会</t>
  </si>
  <si>
    <t>mt.sohu.com/20160131/n436448044.shtml
 news.163.com/16/0613/06/BPDV9P5L00014AED.html</t>
  </si>
  <si>
    <t>goertek@goertek.com</t>
  </si>
  <si>
    <t>86-536-8525155</t>
  </si>
  <si>
    <t>http://www.goertek.com/about/intro.html</t>
  </si>
  <si>
    <t>campus@sogou-inc.com
 Imemob_bd@sogou-inc.com
 ImePOM-stickers@sogou-inc.com
 open@sogou-inc.com
 yy@sogou-inc.com
 zhanzhang@sogou-inc.com
 TS@sogou-inc.com
 wangjiazeng@sogou-inc.com
 lilin@sogou-inc.com
 bd-desktop@sogou-inc.com</t>
  </si>
  <si>
    <t>010-56898080</t>
  </si>
  <si>
    <t>http://corp.sogou.com/contact.html
 http://campus.sogou.com/concat.html
 http://shouji.sogou.com/
 http://open.sogou.com/
 http://yy.sogou.com/
 http://zhanzhang.sogou.com/
 http://shouji.sogou.com/support/
 http://bizhi.sogou.com/</t>
  </si>
  <si>
    <t>马化腾-腾讯公益慈善基金会-1.12-1-China Charities Aid Foundation for Children-中华少年儿童慈善救助基金会</t>
  </si>
  <si>
    <t>alibaba@service.alibaba.com</t>
  </si>
  <si>
    <t>(+86) 571-8502-2088</t>
  </si>
  <si>
    <t>http://www.alibabagroup.com/cn/contact/contacts#slide_media</t>
  </si>
  <si>
    <t>Rural Teachers</t>
  </si>
  <si>
    <t>Multilateral Organization</t>
  </si>
  <si>
    <t>马化腾-腾讯公益慈善基金会-1.07-1-China Charities Aid Foundation for Children-中华少年儿童慈善救助基金会</t>
  </si>
  <si>
    <t>深圳市中国慈展会发展中心</t>
  </si>
  <si>
    <t>马化腾-腾讯公益慈善基金会-1-9-Shenzhen Social Commonweal Fund-深圳市社会公益基金会</t>
  </si>
  <si>
    <t>info@cheerlandgroup.com</t>
  </si>
  <si>
    <t>010-80706188/6388</t>
  </si>
  <si>
    <t>http://www.cheerlandgroup.com/index.php?m=news&amp;a=new_info&amp;id=1017</t>
  </si>
  <si>
    <t>人力资源部
 hr@myshinesun.com</t>
  </si>
  <si>
    <t>86-28-86313000</t>
  </si>
  <si>
    <t>http://www.myshinesun.com/
 http://www.myshinesun.com/zp/</t>
  </si>
  <si>
    <t>Xihua University Tang Lixin Education Fund</t>
  </si>
  <si>
    <t>马化腾-腾讯公益慈善基金会-0.99-1-China Charities Aid Foundation for Children-中华少年儿童慈善救助基金会</t>
  </si>
  <si>
    <t>Adream</t>
  </si>
  <si>
    <t>梦想中心项目</t>
  </si>
  <si>
    <t>News Link with larger amount</t>
  </si>
  <si>
    <t>马化腾-腾讯公益慈善基金会-0.9-3-Adream-</t>
  </si>
  <si>
    <t>Founder, Chairman, CEO</t>
  </si>
  <si>
    <t>Lingshan Charity Foundation</t>
  </si>
  <si>
    <t>马化腾-腾讯公益慈善基金会-0.75-8-Lingshan Charity Foundation-</t>
  </si>
  <si>
    <t>4008260035@tairanchina.com</t>
  </si>
  <si>
    <t>021-60676230</t>
  </si>
  <si>
    <t>http://www.tairanchina.com/contact/1110.aspx</t>
  </si>
  <si>
    <t>马化腾-腾讯公益慈善基金会-0.69-1-China Charities Aid Foundation for Children-中华少年儿童慈善救助基金会</t>
  </si>
  <si>
    <t>BP@chinaequity.net</t>
  </si>
  <si>
    <t>(010) 85550508</t>
  </si>
  <si>
    <t>http://www.chinaequity.net/lianxi.html</t>
  </si>
  <si>
    <t>case@thcapital.com.cn</t>
  </si>
  <si>
    <t>(86-10) 59761122</t>
  </si>
  <si>
    <t>http://www.thcapital.com.cn/huakong/contact.asp?loca=190&amp;a=800&amp;tlb=1</t>
  </si>
  <si>
    <t>马化腾-腾讯公益慈善基金会-0.67-1-China Charities Aid Foundation for Children-中华少年儿童慈善救助基金会</t>
  </si>
  <si>
    <t>Zhentai Wang</t>
  </si>
  <si>
    <t>王振泰</t>
  </si>
  <si>
    <t>马化腾-腾讯公益慈善基金会-0.5-8-China Charities Aid Foundation for Children-中华少年儿童慈善救助基金会</t>
  </si>
  <si>
    <t>马化腾-腾讯公益慈善基金会-0.48-1-China Charities Aid Foundation for Children-中华少年儿童慈善救助基金会</t>
  </si>
  <si>
    <t>techand@sztechand.com</t>
  </si>
  <si>
    <t>0755-82927368</t>
  </si>
  <si>
    <t>http://www.sztechand.com/lianxiwomen/</t>
  </si>
  <si>
    <t>customer@jiuan.com</t>
  </si>
  <si>
    <t>022-60526161</t>
  </si>
  <si>
    <t>http://www.jiuan.com/index.php?case=archive&amp;act=list&amp;catid=29</t>
  </si>
  <si>
    <t>Lu YaXiong</t>
  </si>
  <si>
    <t>卢亚雄</t>
  </si>
  <si>
    <t>马化腾-腾讯公益慈善基金会-0.35-1-China Charities Aid Foundation for Children-中华少年儿童慈善救助基金会</t>
  </si>
  <si>
    <t>马化腾-腾讯公益慈善基金会-0.26-1-China Charities Aid Foundation for Children-中华少年儿童慈善救助基金会</t>
  </si>
  <si>
    <t>马化腾-腾讯公益慈善基金会-0.25-1-China Charities Aid Foundation for Children-中华少年儿童慈善救助基金会</t>
  </si>
  <si>
    <t>Shen Zhiguo</t>
  </si>
  <si>
    <t>沈治国</t>
  </si>
  <si>
    <t>马化腾-腾讯公益慈善基金会-0.23-1-China Charities Aid Foundation for Children-中华少年儿童慈善救助基金会</t>
  </si>
  <si>
    <t>马化腾-腾讯公益慈善基金会-0.2-9-China Charities Aid Foundation for Children-中华少年儿童慈善救助基金会</t>
  </si>
  <si>
    <t>马化腾-腾讯公益慈善基金会-0.2-1-China Charities Aid Foundation for Children-中华少年儿童慈善救助基金会</t>
  </si>
  <si>
    <t>腾讯公司</t>
  </si>
  <si>
    <t>China Information Accessibility Alliance</t>
  </si>
  <si>
    <t>Industry Coalition</t>
  </si>
  <si>
    <t>Goods</t>
  </si>
  <si>
    <t>China Environmental Protection Foundation</t>
  </si>
  <si>
    <t>中华环境保护基金会</t>
  </si>
  <si>
    <t>China Green Foundation</t>
  </si>
  <si>
    <t>中国绿化基金会</t>
  </si>
  <si>
    <t>马化腾-腾讯公益慈善基金会-0.17-1-China Charities Aid Foundation for Children-中华少年儿童慈善救助基金会</t>
  </si>
  <si>
    <t>马化腾-腾讯公益慈善基金会-0.12-1-China Charities Aid Foundation for Children-中华少年儿童慈善救助基金会</t>
  </si>
  <si>
    <t>马化腾-腾讯公益慈善基金会-0.1-1-China Charities Aid Foundation for Children-中华少年儿童慈善救助基金会</t>
  </si>
  <si>
    <t>马化腾-Tencent Holdings Limited--10-China Information Accessibility Alliance-</t>
  </si>
  <si>
    <t>Suning Commerce Group Co., Ltd.</t>
  </si>
  <si>
    <t>Poverty Alleviation Projects</t>
  </si>
  <si>
    <t>张近东-Suning Commerce Group Co., Ltd.-40-5-Poverty Alleviation Projects-</t>
  </si>
  <si>
    <t>张近东-Suning Commerce Group Co., Ltd.-34.61-12-Poverty Alleviation Projects-</t>
  </si>
  <si>
    <t>Hard to decide, it is a plan for 2016</t>
  </si>
  <si>
    <t>Italy</t>
  </si>
  <si>
    <t>张近东-Suning Commerce Group Co., Ltd.-1.5-8--</t>
  </si>
  <si>
    <t>苏宁控股集团有限公司</t>
  </si>
  <si>
    <t>梦想大篷车</t>
  </si>
  <si>
    <t>张近东-苏宁控股集团有限公司-1-4-Adream-</t>
  </si>
  <si>
    <t>Xue Jing</t>
  </si>
  <si>
    <t>薛静</t>
  </si>
  <si>
    <t>深圳前海中盛一点科技有限公司</t>
  </si>
  <si>
    <t>China Guanghua Foundation</t>
  </si>
  <si>
    <t>中国光华科技基金会</t>
  </si>
  <si>
    <t>一点公益</t>
  </si>
  <si>
    <t>Inner Mongolia</t>
  </si>
  <si>
    <t>Wisesoft Co., Ltd.</t>
  </si>
  <si>
    <t>四川川大智胜软件股份有限公司</t>
  </si>
  <si>
    <t>cdzs@wisesoft.com.cn</t>
  </si>
  <si>
    <t>028-68727819</t>
  </si>
  <si>
    <t>http://www.wisesoft.com.cn/InforDetail.aspx?id=Newsf41e7568-52c5-4faf-b710-673164f2a331
 http://www.96scsh.com/qiye/lianxi/218.html</t>
  </si>
  <si>
    <t>Sichuan University</t>
  </si>
  <si>
    <t>Two third party sources</t>
  </si>
  <si>
    <t>Y, credible third parties</t>
  </si>
  <si>
    <t>刘先生
 nxbfny@sina.com</t>
  </si>
  <si>
    <t>152-9690-8263
 马楠
 0951-6663051
 15296908263
 刘先生
 0951-6881044</t>
  </si>
  <si>
    <t>http://baofengenergygy.cn.china.cn/
 http://baofengenergygy.cn.china.cn/contact-information/
 http://nxbfny.qy01.cn/main6.asp</t>
  </si>
  <si>
    <t>合肥粤通置业有限公司</t>
  </si>
  <si>
    <t>Qinghai</t>
  </si>
  <si>
    <t>Sequoia Capital</t>
  </si>
  <si>
    <t>红杉资本</t>
  </si>
  <si>
    <t>Partner</t>
  </si>
  <si>
    <t>Xinjiang</t>
  </si>
  <si>
    <t>Anhui Mingliu Investment Group</t>
  </si>
  <si>
    <t>安徽名流投资集团</t>
  </si>
  <si>
    <t>Tongling</t>
  </si>
  <si>
    <t>tlmlfdc@sina.com</t>
  </si>
  <si>
    <t>0562-6861029</t>
  </si>
  <si>
    <t>http://ahmlst.com/lxwm</t>
  </si>
  <si>
    <t>Hu Bei Charity Foundation</t>
  </si>
  <si>
    <t>湖北慈善总会</t>
  </si>
  <si>
    <t>Two from third party</t>
  </si>
  <si>
    <t>苏宁云商集团股份有限公司</t>
  </si>
  <si>
    <t>苏宁云商集团股份有限公司苏宁采购中心</t>
  </si>
  <si>
    <t>zhaopin@cnsuning.com</t>
  </si>
  <si>
    <t>4008-365-365</t>
  </si>
  <si>
    <t>http://www.suning.cn/
 http://www.suning.cn/cms/contactUs/index.htm</t>
  </si>
  <si>
    <t>Poor students</t>
  </si>
  <si>
    <t>张近东-苏宁云商集团股份有限公司苏宁采购中心-1-8-China Foundation for Poverty Alleviation-</t>
  </si>
  <si>
    <t>NGOs</t>
  </si>
  <si>
    <t>善行者倡导项目</t>
  </si>
  <si>
    <t>苏宁云商集团股份有限公司工会委员会</t>
  </si>
  <si>
    <t>尼泊尔发展援助项目</t>
  </si>
  <si>
    <t>电商扶贫项目</t>
  </si>
  <si>
    <t>Zhuoda Real Estate Group Co., Ltd.</t>
  </si>
  <si>
    <t>卓达房地产集团</t>
  </si>
  <si>
    <t>Chairman and CEO</t>
  </si>
  <si>
    <t>Hebei</t>
  </si>
  <si>
    <t>Shijiazhuang</t>
  </si>
  <si>
    <t>zhuodazhaopin@zhuoda.com
 zhaohuishuan@zhuoda.com
 范明
 lili@zhuoda.com
 zdgcxcb@126.com</t>
  </si>
  <si>
    <t>http://www.zhuoda.com/
 http://www.zhuoda.com/Notice
 http://www.zhuoda.com/c/default/a/view/ac/article_detail/articleId/5604483177eb06a9378b456b</t>
  </si>
  <si>
    <t>Weihai Nanhai Charity Foundation</t>
  </si>
  <si>
    <t>China Children's Foundation</t>
  </si>
  <si>
    <t>Wuhan Modern Technology and Industry Group Co., Ltd.</t>
  </si>
  <si>
    <t>武汉当代科技产业集团股份有限公司</t>
  </si>
  <si>
    <t>人力资源部
 ddhr@dangdaigroup.com.cn</t>
  </si>
  <si>
    <t>027-87596992</t>
  </si>
  <si>
    <t>http://whddkjcyjtgfyxgs.21hubei.com/contact/
 http://ems.whu.edu.cn/bksxg/jysx/jyxx/2015-04-16/634.html</t>
  </si>
  <si>
    <t>Third Party</t>
  </si>
  <si>
    <t>Yichang Humanwell Pharmaceutical Co., Ltd.</t>
  </si>
  <si>
    <t>宜昌人福药业有限责任公司</t>
  </si>
  <si>
    <t>Yichang</t>
  </si>
  <si>
    <t>mail@ycrenfu.com.cn</t>
  </si>
  <si>
    <t>0717-6345005</t>
  </si>
  <si>
    <t>http://www.ycrenfu.com.cn/class.asp?id=6</t>
  </si>
  <si>
    <t>Yichang Humanwell Pharmaceutical Co.,Ltd</t>
  </si>
  <si>
    <t>Hard to check with receiver, the receivers are Badong children</t>
  </si>
  <si>
    <t>Yichang City Government</t>
  </si>
  <si>
    <t>Gaoqiao Central School</t>
  </si>
  <si>
    <t>Hubei Government Birth Planning Committee</t>
  </si>
  <si>
    <t>Yichang City Narcotics Control Commission</t>
  </si>
  <si>
    <t>Volunteerism</t>
  </si>
  <si>
    <t>Y, volunteer activity, have photos</t>
  </si>
  <si>
    <t>Bright Oceans Corporation</t>
  </si>
  <si>
    <t>亿阳集团有限公司</t>
  </si>
  <si>
    <t>bocoinfo@boco.com.cn</t>
  </si>
  <si>
    <t>010-53877899</t>
  </si>
  <si>
    <t>http://www.boco.com.cn/boco/cn/index.asp</t>
  </si>
  <si>
    <t>NYU Shanghai Education Development Foundation</t>
  </si>
  <si>
    <t>亿阳集团股份有限公司</t>
  </si>
  <si>
    <t>China Population Welfare Foundation</t>
  </si>
  <si>
    <t>中国人口福利基金会</t>
  </si>
  <si>
    <t>其他项目</t>
  </si>
  <si>
    <t>Beijing Foriegn Studies University</t>
  </si>
  <si>
    <t>北京外国语大学</t>
  </si>
  <si>
    <t>One from donor, one from recipient</t>
  </si>
  <si>
    <t>Central Conservatory of Music</t>
  </si>
  <si>
    <t>Zheng Weixi</t>
  </si>
  <si>
    <t>郑伟熙</t>
  </si>
  <si>
    <t>张近东-苏宁云商集团股份有限公司苏宁采购中心-1-3-China Foundation for Poverty Alleviation-</t>
  </si>
  <si>
    <t>张近东-Suning Commerce Group Co., Ltd.-0.5-12-Poor students-</t>
  </si>
  <si>
    <t>十堰市阳光房地产开发有限公司</t>
  </si>
  <si>
    <t>Shiyan</t>
  </si>
  <si>
    <t>江小姐、郑小姐
 shiyansunny@qq.com
 郑女士、江女士
 shiyansunny@163.net</t>
  </si>
  <si>
    <t>0719-8662888
 0719-8663888</t>
  </si>
  <si>
    <t>http://www.sunnyre.cn/about/?103.html
 http://www.sunnyre.cn/content/?145.html
 http://www.sunnyre.cn/content/?144.html</t>
  </si>
  <si>
    <t>1 receiver, 1 third party</t>
  </si>
  <si>
    <t>Aier Eye Hospital Group Co Ltd</t>
  </si>
  <si>
    <t>爱尔眼科</t>
  </si>
  <si>
    <t>Nepal</t>
  </si>
  <si>
    <t>Changsha</t>
  </si>
  <si>
    <t>0731-85179288</t>
  </si>
  <si>
    <t>http://www.aierchina.com/about/contact.html</t>
  </si>
  <si>
    <t>Hunan Aiyan Foundation</t>
  </si>
  <si>
    <t>湖南爱眼公益基金会</t>
  </si>
  <si>
    <t>张近东-苏宁云商集团股份有限公司工会委员会-0.5-3-China Foundation for Poverty Alleviation-</t>
  </si>
  <si>
    <t>山南优视医疗器械有限公司</t>
  </si>
  <si>
    <t>Central South University Education Foundation</t>
  </si>
  <si>
    <t>中南大学教育基金会</t>
  </si>
  <si>
    <t>http://csuef.csu.edu.cn/Files/16-08-31/2016-08-31%2004-43-51_1214.html,
 http://csuef.csu.edu.cn/Block/Archives.aspx,
 http://csuef.csu.edu.cn/Block/NewsList.aspx?KindID=1</t>
  </si>
  <si>
    <t>Shanxi Women and Children's Development Foundation</t>
  </si>
  <si>
    <t>山西省妇女儿童发展基金会</t>
  </si>
  <si>
    <t>Yaan</t>
  </si>
  <si>
    <t>http://www.sxfejjh.org/jkgs/</t>
  </si>
  <si>
    <t>张近东-苏宁云商集团股份有限公司苏宁采购中心-0.5-3-China Foundation for Poverty Alleviation-</t>
  </si>
  <si>
    <t>Anhui Foundation for Disabled Persons</t>
  </si>
  <si>
    <t>安徽省残疾人福利基金会</t>
  </si>
  <si>
    <t>白内障复明“光明1号”基金行动</t>
  </si>
  <si>
    <t>http://www.ahfdp.org.cn/Front_ahfdp/axb/</t>
  </si>
  <si>
    <t>Shanghai Aier Eye Hospital</t>
  </si>
  <si>
    <t>Shanghai Charity Foundation</t>
  </si>
  <si>
    <t>上海市慈善基金会</t>
  </si>
  <si>
    <t>Y, Yiqing</t>
  </si>
  <si>
    <t>√</t>
  </si>
  <si>
    <t>陈加民-深圳前海中盛一点科技有限公司-24.72-6-China Guanghua Foundation-中国光华科技基金会</t>
  </si>
  <si>
    <t>China Minsheng Bank</t>
  </si>
  <si>
    <t>中国民生银行股份有限公司</t>
  </si>
  <si>
    <t>Chariman</t>
  </si>
  <si>
    <t>社区发展项目</t>
  </si>
  <si>
    <t>China Literature and Art Foundation</t>
  </si>
  <si>
    <t>中国文学艺术基金会</t>
  </si>
  <si>
    <t>资助《百年巨匠》</t>
  </si>
  <si>
    <t>中国民生银行股份有限公司武汉分行</t>
  </si>
  <si>
    <t>Huazhong University of Science and Technology Education Development Foundation</t>
  </si>
  <si>
    <t>华中科技大学教育发展基金会</t>
  </si>
  <si>
    <t>http://edf.hust.edu.cn/html/donator/donatorlist-1.html</t>
  </si>
  <si>
    <t>教育扶贫项目</t>
  </si>
  <si>
    <t>医疗培训项目</t>
  </si>
  <si>
    <t>陈加民-深圳前海中盛一点科技有限公司-13.22-6-China Guanghua Foundation-中国光华科技基金会</t>
  </si>
  <si>
    <t>陈加民-深圳前海中盛一点科技有限公司-8.79-7-China Guanghua Foundation-中国光华科技基金会</t>
  </si>
  <si>
    <t>陈加民-深圳前海中盛一点科技有限公司-5.86-8-China Guanghua Foundation-中国光华科技基金会</t>
  </si>
  <si>
    <t>http://www.020wyc.com/news/201610/4429.html</t>
  </si>
  <si>
    <t>Zonsun Jiahong</t>
  </si>
  <si>
    <t>深圳前海中盛嘉鸿集团有限公司</t>
  </si>
  <si>
    <t>http://www.zsjh-china.com/aboutus.aspx?CurrentHead=0</t>
  </si>
  <si>
    <t>陈加民-深圳前海中盛一点科技有限公司-3.25-5-China Guanghua Foundation-中国光华科技基金会</t>
  </si>
  <si>
    <t>游志胜-You Zhisheng-51-9-Sichuan University-</t>
  </si>
  <si>
    <t>教育扶贫项目,医疗培训项目,社区发展项目</t>
  </si>
  <si>
    <t>Hetian Investment Group</t>
  </si>
  <si>
    <t>禾田投资集团</t>
  </si>
  <si>
    <t>（86）20 85520451</t>
  </si>
  <si>
    <t>http://www.hetianchina.cn/about/about.aspx?m=114002</t>
  </si>
  <si>
    <t>Zhongshan University</t>
  </si>
  <si>
    <t>中山大学</t>
  </si>
  <si>
    <t>汪伟胜-Anhui Mingliu Investment Group-50-1-Hu Bei Charity Foundation-湖北慈善总会</t>
  </si>
  <si>
    <t>Fang Yuan Group</t>
  </si>
  <si>
    <t>方圆集团</t>
  </si>
  <si>
    <t>Haiyang</t>
  </si>
  <si>
    <t>master@china-fangyuan.com</t>
  </si>
  <si>
    <t>(0535)3221111 3222111</t>
  </si>
  <si>
    <t>http://www.china-fangyuan.com/about/gongsijieshao.htm</t>
  </si>
  <si>
    <t>佛山市南海盈裕房地产发展有限公司</t>
  </si>
  <si>
    <t>Jiaxing</t>
  </si>
  <si>
    <t>沈南鹏-Shen Nanpeng-50-4-Shanghai Jiaotong University-上海交通大学</t>
  </si>
  <si>
    <t>Hubei Guochuang Hi-Tech Material Co., Ltd.</t>
  </si>
  <si>
    <t>湖北国创高新材料股份有限公司</t>
  </si>
  <si>
    <t>cbmb@public.wh.hb.cn</t>
  </si>
  <si>
    <t>027-8761-7347</t>
  </si>
  <si>
    <t>http://www.guochuang.com.cn/about.asp?classid=49</t>
  </si>
  <si>
    <t>Hubei Guochuang Hi-Tech Material Co.,Ltd</t>
  </si>
  <si>
    <t>Hubei Tianmeng Investment Group</t>
  </si>
  <si>
    <t>湖北天盟集团</t>
  </si>
  <si>
    <t>Hefei</t>
  </si>
  <si>
    <t>027- 86736666 86737777</t>
  </si>
  <si>
    <t>http://www.hbtmjt.com/con_map.php</t>
  </si>
  <si>
    <t>Wuhan Univerisity of Technology</t>
  </si>
  <si>
    <t>武汉理工大学</t>
  </si>
  <si>
    <t>钱永华-合肥粤通置业有限公司-9-8-Guangdong Foundation for Poverty Alleviation-广东省扶贫基金会</t>
  </si>
  <si>
    <t>Kyland Technology Co., Ltd</t>
  </si>
  <si>
    <t>北京东土科技股份有限公司</t>
  </si>
  <si>
    <t>010-8879 8888</t>
  </si>
  <si>
    <t>http://www.kyland.com.cn</t>
  </si>
  <si>
    <t>University foundation</t>
  </si>
  <si>
    <t>News Link with Larger amount</t>
  </si>
  <si>
    <t>Foundation Link</t>
  </si>
  <si>
    <t>Credible third party</t>
  </si>
  <si>
    <t>Li Yingyu - Xueshan</t>
  </si>
  <si>
    <t>Baidu Group</t>
  </si>
  <si>
    <t>百度</t>
  </si>
  <si>
    <t>Chairman &amp; CEO</t>
  </si>
  <si>
    <t>lujian01@baidu.com</t>
  </si>
  <si>
    <t>86 10) 5992 8888</t>
  </si>
  <si>
    <t>http://home.baidu.com/contact.html</t>
  </si>
  <si>
    <t>Peking Union Medical College Hospital</t>
  </si>
  <si>
    <t>北京协和医院</t>
  </si>
  <si>
    <t>PCI Group</t>
  </si>
  <si>
    <t>广州佳都集团</t>
  </si>
  <si>
    <t>SHUIYI HOLDING GROUP CO., LTD.</t>
  </si>
  <si>
    <t>沁园集团</t>
  </si>
  <si>
    <t>Ningbo</t>
  </si>
  <si>
    <t>info@shuiyigroup.cn</t>
  </si>
  <si>
    <t>400-672-2266
 86 - 574 - 63079661</t>
  </si>
  <si>
    <t>http://webcache.googleusercontent.com/search?sclient=psy-ab&amp;biw=1745&amp;bih=873&amp;q=cache%3Ahttp%3A%2F%2Fwww.qinyuan.cn%2Fabout%2Fcontact.aspx&amp;oq=cache%3Ahttp%3A%2F%2Fwww.qinyuan.cn%2Fabout%2Fcontact.aspx&amp;gs_l=serp.3..0l4.146803.161944.4.162382.69.33.5.0.0.0.275.3727.8j18j3.29.0....2...1c.1j4.64.psy-ab..50.11.870.0..0i30k1j0i131k1.xnM4XgGJql4&amp;pbx=1&amp;safe=active&amp;ssui=on
 http://www.qywater-tech.com/</t>
  </si>
  <si>
    <t>Ningbo University</t>
  </si>
  <si>
    <t>Narada Group</t>
  </si>
  <si>
    <t>南都集团</t>
  </si>
  <si>
    <t>Narada Foundation</t>
  </si>
  <si>
    <t>Jinke Property Group Co., Ltd.</t>
  </si>
  <si>
    <t>金科地产集团股份有限公司</t>
  </si>
  <si>
    <t>cqjinke@jinke.com
 bjjinke@jinke.com
 scjinke@jinke.com
 jsjinke@jinke.com
 hnjinke@jinke.com
 xjjinke@jinke.com
 sdjinke@jinke.com
 投资者关系部
 ir@jinke.com</t>
  </si>
  <si>
    <t>023-67720555</t>
  </si>
  <si>
    <t>http://www.jinke.com/tabid/154/language/zh-CN/Default.aspx</t>
  </si>
  <si>
    <t>Chingqing Government</t>
  </si>
  <si>
    <t>Midea Group</t>
  </si>
  <si>
    <t>美的集团</t>
  </si>
  <si>
    <t>Main Founder</t>
  </si>
  <si>
    <t>审计监察部监督部
 jc@midea.com.cn</t>
  </si>
  <si>
    <t>客户服务热线
 4008899315</t>
  </si>
  <si>
    <t>http://www.midea.com/cn/infomation/contact_us/index_pc.shtml</t>
  </si>
  <si>
    <t>Master of Philanthropic Studies (MPS) Program</t>
  </si>
  <si>
    <t>MPS program</t>
  </si>
  <si>
    <t>No specific receiver, but a education program, have started</t>
  </si>
  <si>
    <t>北滘镇</t>
  </si>
  <si>
    <t>Foshan Government</t>
  </si>
  <si>
    <t>Li Longsheng</t>
  </si>
  <si>
    <t>深圳市TCL公益基金会</t>
  </si>
  <si>
    <t>Beijing Institute of Technology Education Foundation</t>
  </si>
  <si>
    <t>北京理工大学教育基金会</t>
  </si>
  <si>
    <t>http://ef.bit.edu.cn/PluginCtrl?page=ZxjkContributePage&amp;columnId=4</t>
  </si>
  <si>
    <t>厦门大学教育发展基金会</t>
  </si>
  <si>
    <t>捐赠管理</t>
  </si>
  <si>
    <t>教育发展基金</t>
  </si>
  <si>
    <t>Biotechnology</t>
  </si>
  <si>
    <t>TIENS</t>
  </si>
  <si>
    <t>天津天狮生物工程有限公司</t>
  </si>
  <si>
    <t>Tianjing</t>
  </si>
  <si>
    <t>母婴平安120项目</t>
  </si>
  <si>
    <t>Tiens Group Co., Ltd.</t>
  </si>
  <si>
    <t>天狮集团有限公司</t>
  </si>
  <si>
    <t>zcfw@tiens.com.cn</t>
  </si>
  <si>
    <t>0086-22-82124400</t>
  </si>
  <si>
    <t>http://www.tiens.com.cn/
 http://zhidao.baidu.com/link?url=V2BsMvK1fquuDWPERIZoH9LDbdRS7cdwS44wp2gAjsGs539aFEjzlEpU531KuZJ6nMDw31KEiMVCD7icLFtnmq</t>
  </si>
  <si>
    <t>Tiens Group Co., Ltd</t>
  </si>
  <si>
    <t>Tianjin Government</t>
  </si>
  <si>
    <t>Tongjiang Government</t>
  </si>
  <si>
    <t>Hefei Yuetong Real Estate Limited</t>
  </si>
  <si>
    <t>Chairman and general manager</t>
  </si>
  <si>
    <t>钱永华-合肥粤通置业有限公司-5-8-Guangdong Foundation for Poverty Alleviation-广东省扶贫基金会</t>
  </si>
  <si>
    <t>Lu Guangxiu</t>
  </si>
  <si>
    <t>卢光琇</t>
  </si>
  <si>
    <t>Reproductive &amp; Genetic Hospital of Citic-Xiangya</t>
  </si>
  <si>
    <t>中信湘雅生殖与遗传专科医院</t>
  </si>
  <si>
    <t>President</t>
  </si>
  <si>
    <t>王小姐
 wjhmx@163.com</t>
  </si>
  <si>
    <t>yczx@hn-ivf.net.cn</t>
  </si>
  <si>
    <t>咨询热线
 0731-84372980</t>
  </si>
  <si>
    <t>http://www.zxxyyy.cn/default/show/220.html
 http://yuyue.zxxyyy.cn/about/ShowClass.asp?ClassID=290
 http://www.zxxyyy.cn/manage/detail/958.html?WebShieldSessionVerify=aCfYIONDDxRud2q2mHP4</t>
  </si>
  <si>
    <t>Health Center of Cili County</t>
  </si>
  <si>
    <t>Third party but have specific check number picture</t>
  </si>
  <si>
    <t>Lu Huilin Education Foundation</t>
  </si>
  <si>
    <t>Jingui Yinye</t>
  </si>
  <si>
    <t>郴州金贵银业股份有限公司</t>
  </si>
  <si>
    <t>General Counsel</t>
  </si>
  <si>
    <t>Bingzhou</t>
  </si>
  <si>
    <t>jingui1588@163.com</t>
  </si>
  <si>
    <t>86-735-2659899,2659887</t>
  </si>
  <si>
    <t>http://www.jingui-silver.com/contact_us</t>
  </si>
  <si>
    <t>Central South University</t>
  </si>
  <si>
    <t>中南大学</t>
  </si>
  <si>
    <t>卓达集团</t>
  </si>
  <si>
    <t>Lijiang</t>
  </si>
  <si>
    <t>杨卓舒-卓达集团-30-10-China Children's Foundation-</t>
  </si>
  <si>
    <t>上海格闰谷环境科技有限公司董事长孔林</t>
  </si>
  <si>
    <t>Shanghai Tongji University Education Development Foundation</t>
  </si>
  <si>
    <t>上海同济大学教育发展基金会</t>
  </si>
  <si>
    <t>同济大学长江水环境科学实验船建设基金</t>
  </si>
  <si>
    <t>http://fund.tongji.edu.cn/cms/fund_jzmx, 
 http://fund.tongji.edu.cn/cms/fund_jzda</t>
  </si>
  <si>
    <t>Yichang Xingfa Group Co., Ltd.</t>
  </si>
  <si>
    <t>宜昌兴发集团有限责任公司</t>
  </si>
  <si>
    <t>ycxfgroup@ycxfgroup.com</t>
  </si>
  <si>
    <t>0717-2581719</t>
  </si>
  <si>
    <t>http://ycxfgroup.21hubei.com/contact/</t>
  </si>
  <si>
    <t>Yichang Xingfa Group Co.,Ltd</t>
  </si>
  <si>
    <t>Weihai</t>
  </si>
  <si>
    <t>杨卓舒-Zhuoda Real Estate Group Co., Ltd.-15-10-Weihai Nanhai Charity Foundation-</t>
  </si>
  <si>
    <t>Arts &amp; Entertainment</t>
  </si>
  <si>
    <t>Holly's Auctions</t>
  </si>
  <si>
    <t>华艺国际</t>
  </si>
  <si>
    <t>admin@hollypm.com.cn</t>
  </si>
  <si>
    <t>020-87306600</t>
  </si>
  <si>
    <t>http://chuayi.com.cn</t>
  </si>
  <si>
    <t>Wuhan University</t>
  </si>
  <si>
    <t>武汉大学</t>
  </si>
  <si>
    <t>Hani Minority</t>
  </si>
  <si>
    <t>BANNA G&amp;P GROUP</t>
  </si>
  <si>
    <t>西双版纳石化集团有限公司</t>
  </si>
  <si>
    <t>Xishuangbanna</t>
  </si>
  <si>
    <t>yncx@yunxfund.com</t>
  </si>
  <si>
    <t>0871-65358865</t>
  </si>
  <si>
    <t>http://www.yunxfund.com/list44p1</t>
  </si>
  <si>
    <t>Yunnan Government</t>
  </si>
  <si>
    <t>广东博意建筑设计院有限公司</t>
  </si>
  <si>
    <t>艾路明-Wuhan Modern Technology and Industry Group Co., Ltd.-20-1-Hubei Charity Federation-</t>
  </si>
  <si>
    <t>艾路明-Yichang Humanwell Pharmaceutical Co.,Ltd-10-1-Hubei Charity Federation-</t>
  </si>
  <si>
    <t>Qianwang Information Industries Holding Group</t>
  </si>
  <si>
    <t>钱旺信控集团</t>
  </si>
  <si>
    <t>艾路明-Yichang Humanwell Pharmaceutical Co.,Ltd-10-9-Yichang City Government-</t>
  </si>
  <si>
    <t>021-61157366（总机），61157368（直线）</t>
  </si>
  <si>
    <t>Adream Charitable Foundation</t>
  </si>
  <si>
    <t>上海真爱梦想公益基金会</t>
  </si>
  <si>
    <t>1 receiver (foundation)</t>
  </si>
  <si>
    <t>Li Yingyu</t>
  </si>
  <si>
    <t>三河东胜房地产开发有限公司（天洋控股集团）</t>
  </si>
  <si>
    <t>Communication University of China Education Foundation</t>
  </si>
  <si>
    <t>传媒大学教育基金会</t>
  </si>
  <si>
    <t>http://cucef.cuc.edu.cn/show/?cat=54&amp;page=1</t>
  </si>
  <si>
    <t>Badong</t>
  </si>
  <si>
    <t>艾路明-Yichang Humanwell Pharmaceutical Co.,Ltd-1-3-China Charities Aid Foundation for Children-</t>
  </si>
  <si>
    <t>JDB Group Limited</t>
  </si>
  <si>
    <t>加多宝集团</t>
  </si>
  <si>
    <t>Hong Kong</t>
  </si>
  <si>
    <t>媒体关系部
 jdbmedia@jdbchina.com
 合作关系部
 jdbvmc@jdbchina.com</t>
  </si>
  <si>
    <t>010-59026388</t>
  </si>
  <si>
    <t>http://www.jdb.cn/frmlxwm.aspx
 http://www.jdbchina.com/cn/contact/contact.asp</t>
  </si>
  <si>
    <t>中山大学珠海校区建设项目</t>
  </si>
  <si>
    <t>News Link with higher amount 1</t>
  </si>
  <si>
    <t>News Link with higher amount 2</t>
  </si>
  <si>
    <t>News Link with higher amount 3</t>
  </si>
  <si>
    <t>One source from receiver, others from third party</t>
  </si>
  <si>
    <t>Zijia Guo - Yingyu - Xueshan</t>
  </si>
  <si>
    <t>One from credible third party</t>
  </si>
  <si>
    <t>JD.COM, Inc.</t>
  </si>
  <si>
    <t>京东集团</t>
  </si>
  <si>
    <t>Founder, Chairman and CEO</t>
  </si>
  <si>
    <t>艾路明-Yichang Humanwell Pharmaceutical Co.,Ltd-1-9-Gaoqiao Central School-</t>
  </si>
  <si>
    <t>倪菁华
 nijinghua@jd.com</t>
  </si>
  <si>
    <t>Josh Gartner
 86-10-8911-6155.</t>
  </si>
  <si>
    <t>http://www.jd.com/intro/about.aspx
 http://www.joybuy.com/help/question-21.html</t>
  </si>
  <si>
    <t>Center of Receiving Donations for Disaster Relief and Poverty Alleviation in Tianjin</t>
  </si>
  <si>
    <t>天津市接受救灾扶贫捐赠工作站</t>
  </si>
  <si>
    <t>Huang YiQing and Xueshan Zhang</t>
  </si>
  <si>
    <t>Suqian Healthcare Investment Management Center</t>
  </si>
  <si>
    <t>宿迁市医疗卫生事业投资管理中心</t>
  </si>
  <si>
    <t>艾路明-Yichang Humanwell Pharmaceutical Co.,Ltd-1-7-Hubei Government Birth Planning Committee-</t>
  </si>
  <si>
    <t>Suyu District Civil Affair Bureau</t>
  </si>
  <si>
    <t>宿迁市宿豫区民政局</t>
  </si>
  <si>
    <t>Ding Wenzhi's daughter - education fee</t>
  </si>
  <si>
    <t>丁文志女儿 - 教育费用</t>
  </si>
  <si>
    <t>China Women‘s Development Foundation</t>
  </si>
  <si>
    <t>中国妇女发展基金会</t>
  </si>
  <si>
    <t>no amount, no news</t>
  </si>
  <si>
    <t>One Foundation</t>
  </si>
  <si>
    <t>深圳壹基金公益基金会</t>
  </si>
  <si>
    <t>艾路明-Yichang Humanwell Pharmaceutical Co.,Ltd--3-Yichang City Narcotics Control Commission-</t>
  </si>
  <si>
    <t>N-only receipt of goods purchase by JD foundation at JD.com</t>
  </si>
  <si>
    <t>China Children and Teenager's Fund</t>
  </si>
  <si>
    <t>中国儿童少年基金会</t>
  </si>
  <si>
    <t>Hubei Youth Development Foundation</t>
  </si>
  <si>
    <t>湖北省青少年发展基金会</t>
  </si>
  <si>
    <t>Baise Education Foundation</t>
  </si>
  <si>
    <t>百色市教育基金会</t>
  </si>
  <si>
    <t>邓伟-Bright Oceans Corporation-15-1-Beijing Foriegn Studies University-北京外国语大学</t>
  </si>
  <si>
    <t>Fujian Youth Development Foundation</t>
  </si>
  <si>
    <t>福建省青少年发展基金会</t>
  </si>
  <si>
    <t>邓伟-Bright Oceans Corporation-10-4-Tsinghua University-</t>
  </si>
  <si>
    <t>Xinzhou Government</t>
  </si>
  <si>
    <t>新洲区人民政府</t>
  </si>
  <si>
    <t>Ni Tianping - surgery fee</t>
  </si>
  <si>
    <t>倪天萍 - 手术和治疗费用</t>
  </si>
  <si>
    <t>Suizhong Lijiabao Government</t>
  </si>
  <si>
    <t>绥中县李家堡乡人民政府</t>
  </si>
  <si>
    <t>JD.COM International Limited</t>
  </si>
  <si>
    <t>Save the Children Hong Kong Limited</t>
  </si>
  <si>
    <t>香港救助儿童会</t>
  </si>
  <si>
    <t>邓伟-Bright Oceans Corporation-6.5-3-NYU Shanghai Education Development Foundation-</t>
  </si>
  <si>
    <t>Jianchang Hezhangzi Government</t>
  </si>
  <si>
    <t>建昌县贺杖子乡人民政府</t>
  </si>
  <si>
    <t>Heshun Qingcheng Government, Heshun Songyan Government</t>
  </si>
  <si>
    <t>和顺县青城镇人民政府, 和顺县松烟镇人民政府</t>
  </si>
  <si>
    <t>广州长隆集团有限公司</t>
  </si>
  <si>
    <t>邓伟-Bright Oceans Corporation-5-3-Central Conservatory of Music-</t>
  </si>
  <si>
    <t>China Science &amp; Merchants Investment Management Group Co., Ltd.</t>
  </si>
  <si>
    <t>中科招商投资管理集团股份有限公司</t>
  </si>
  <si>
    <t>硅谷直通车
 contacts@cnwfo.com
 上市公司合作
 dh_corp@csm-inv.com
 项目合作
 dh_biz@csm-inv.com
 人力资源部
 dh_hr@csm-inv.com
 品牌管理邮箱
 pr@csm-inv.com</t>
  </si>
  <si>
    <t>010-57652211</t>
  </si>
  <si>
    <t>http://www.leadvc.com/contact.asp</t>
  </si>
  <si>
    <t>Xiamen University Education Development Foundation</t>
  </si>
  <si>
    <t>北京中科创大创业教育投资管理有限公司</t>
  </si>
  <si>
    <t>Tianjin University Peiyang Education Development Foundation</t>
  </si>
  <si>
    <t>天津大学北洋教育发展基金会</t>
  </si>
  <si>
    <t>邓伟-Bright Oceans Corporation-3.52-11-China Population Welfare Foundation-中国人口福利基金会</t>
  </si>
  <si>
    <t>http://pyedf.tju.edu.cn/news/indexinfo?c_name=zijin</t>
  </si>
  <si>
    <t>Central China Normal University Education Development Foundation</t>
  </si>
  <si>
    <t>华中师范大学教育发展基金会</t>
  </si>
  <si>
    <t>http://jjh.ccnu.edu.cn/ejdhjzmxb.jsp?urltype=tree.TreeTempUrl&amp;wbtreeid=1021</t>
  </si>
  <si>
    <t>肖基成-十堰市阳光房地产开发有限公司-32-1-Hubei Charity Federation-</t>
  </si>
  <si>
    <t>链家地产左晖</t>
  </si>
  <si>
    <t>http://www.charityalliance.org.cn/membernews/6102.jhtml</t>
  </si>
  <si>
    <t>爱尔眼科医院集团股份有限公司</t>
  </si>
  <si>
    <t>陈邦-Aier Eye Hospital Group Co Ltd-20-12-Hunan Aiyan Foundation-湖南爱眼公益基金会</t>
  </si>
  <si>
    <t>Times Property Holdings Limited</t>
  </si>
  <si>
    <t>时代地产控股有限公司</t>
  </si>
  <si>
    <t>sunchunyan@timesgroup.cn
 hkoffice@timesgroup.cn</t>
  </si>
  <si>
    <t>510030@qq.com</t>
  </si>
  <si>
    <t>时代地产中心
 020-83486668
 媒体采访与品牌推广
 联系人：集团品牌管理部 范小姐
 020-83486668-8187
 土地洽谈与合作
 集团投资发展中心 陈小姐
 020-83486668-8104
 建材采购
 联系人：集团招标与采购管理中心 李小姐
 020-83486668-8331
 Times Property Holding Limited (Hong Kong)
 852-3726 8880</t>
  </si>
  <si>
    <t>http://www.timesgroup.cn/contact.aspx?type=1
 http://www.timesgroup.cn/news.aspx?type=3&amp;id=97
 http://www.timesgroup.cn/en/investors.aspx?type=3</t>
  </si>
  <si>
    <t>Guangzhou Times Property Charity Foundation</t>
  </si>
  <si>
    <t>Zhixin High School</t>
  </si>
  <si>
    <t>One from the donator</t>
  </si>
  <si>
    <t>Wanfeng Auto Holding Group</t>
  </si>
  <si>
    <t>万丰奥特控股集团</t>
  </si>
  <si>
    <t>Shaoxing</t>
  </si>
  <si>
    <t>wfjt@wfjt.com</t>
  </si>
  <si>
    <t>0575-86298888</t>
  </si>
  <si>
    <t>http://www.wfjt.com/contacts.asp</t>
  </si>
  <si>
    <t>City of Shaoxing</t>
  </si>
  <si>
    <t>陈邦-Shanghai Aier Eye Hospital-3.5-5-Shanghai Charity Foundation-上海市慈善基金会</t>
  </si>
  <si>
    <t>Source invalid</t>
  </si>
  <si>
    <t>万丰奥特控股集团有限公司</t>
  </si>
  <si>
    <t>Shanghai University of Finance and Economics SUFE Education Development Foundation</t>
  </si>
  <si>
    <t>上海财经大学教育发展基金会</t>
  </si>
  <si>
    <t>1 recipient</t>
  </si>
  <si>
    <t>Li Li</t>
  </si>
  <si>
    <t>李莉</t>
  </si>
  <si>
    <t>Nankai University Education Foundation</t>
  </si>
  <si>
    <t>天津南开大学教育基金会</t>
  </si>
  <si>
    <t>东丽湖新材料学院发展基金</t>
  </si>
  <si>
    <t>天津长荣印刷设备股份有限公司</t>
  </si>
  <si>
    <t>陈邦-山南优视医疗器械有限公司-3-6-Central South University Education Foundation-中南大学教育基金会</t>
  </si>
  <si>
    <t>Nanjing SciyonAutomation Group Co., Ltd.</t>
  </si>
  <si>
    <t>南京科远自动化集团股份有限公司</t>
  </si>
  <si>
    <t>sciyon@sciyon.com</t>
  </si>
  <si>
    <t>025-6859 8968</t>
  </si>
  <si>
    <t>http://www.sciyon.com/Common.aspx</t>
  </si>
  <si>
    <t>Southeast University Education Foundation</t>
  </si>
  <si>
    <t>东南大学教育基金会</t>
  </si>
  <si>
    <t>能源与环境学院新大楼建设</t>
  </si>
  <si>
    <t>News Link with Larger Amount 1</t>
  </si>
  <si>
    <t>News Link with Larger Amount 2</t>
  </si>
  <si>
    <t>News Link with Larger Amount 3</t>
  </si>
  <si>
    <t>Huang YiQing - Yingyu - Xueshan</t>
  </si>
  <si>
    <t>Zhejiang Aokang Shoes Co., Ltd.</t>
  </si>
  <si>
    <t>浙江奥康鞋业股份有限公司</t>
  </si>
  <si>
    <t>Wenzhou</t>
  </si>
  <si>
    <t>web@aokang.com</t>
  </si>
  <si>
    <t>0577-67288888
 4009-603001</t>
  </si>
  <si>
    <t>http://www.aokang.com/
 http://en.aokang.com/home.jsp?c1=2&amp;c2=4</t>
  </si>
  <si>
    <t>Wang Zhentao Charity Foundation</t>
  </si>
  <si>
    <t>Aokang International</t>
  </si>
  <si>
    <t>Wang Zhentao Foundation</t>
  </si>
  <si>
    <t>Third Party with photos</t>
  </si>
  <si>
    <t>Nine Dragons Paper (Holdings) Limited</t>
  </si>
  <si>
    <t>玖龙纸业（控股）有限公司</t>
  </si>
  <si>
    <t>Taiyuan</t>
  </si>
  <si>
    <t>info_group@ndpaper.com
 sales_dg@ndpaper.com
 purchase_dg@ndpaper.com
 info_dg@ndpaper.com</t>
  </si>
  <si>
    <t>86-769-88234888</t>
  </si>
  <si>
    <t>http://www.ndpaper.com/gb/global/contactus.htm</t>
  </si>
  <si>
    <t>陈邦-湖南爱眼公益基金会-1.3-3-Shanxi Women and Children's Development Foundation-山西省妇女儿童发展基金会</t>
  </si>
  <si>
    <t>东莞玖龙纸业有限公司</t>
  </si>
  <si>
    <t>陈邦-湖南爱眼公益基金会-1-7-Anhui Foundation for Disabled Persons-安徽省残疾人福利基金会</t>
  </si>
  <si>
    <t>Wang Yilin</t>
  </si>
  <si>
    <t>王宜林</t>
  </si>
  <si>
    <t>CNPC</t>
  </si>
  <si>
    <t>高中生成才支持项目</t>
  </si>
  <si>
    <t>洪崎-中国民生银行股份有限公司-15-12-China Literature and Art Foundation-中国文学艺术基金会</t>
  </si>
  <si>
    <t>中石油综合扶贫项目</t>
  </si>
  <si>
    <t>益路同行,公益未来项目</t>
  </si>
  <si>
    <t>高中生资助项目</t>
  </si>
  <si>
    <t>Wenchuan</t>
  </si>
  <si>
    <t>洪崎-中国民生银行股份有限公司-3.54-7-China Foundation for Poverty Alleviation-中国扶贫基金会</t>
  </si>
  <si>
    <t>Zhonghe International Holdings</t>
  </si>
  <si>
    <t>中和环球控股有限公司</t>
  </si>
  <si>
    <t>人力资源部
 hr@zhtzkg.com</t>
  </si>
  <si>
    <t>0851-6588888</t>
  </si>
  <si>
    <t>http://www.zhtzkg.com/Html/contact.asp</t>
  </si>
  <si>
    <t>Guizhou Dadi Foundation</t>
  </si>
  <si>
    <t>Villagers</t>
  </si>
  <si>
    <t>Y, credible thrid party</t>
  </si>
  <si>
    <t>洪崎-中国民生银行股份有限公司武汉分行-2.3-11--华中科技大学教育发展基金会</t>
  </si>
  <si>
    <t>Guizhou Government of Education</t>
  </si>
  <si>
    <t>Y, credible third party and pictures as evidence</t>
  </si>
  <si>
    <t>Ai Xin Guan Shan Hu Foundation</t>
  </si>
  <si>
    <t>远播教育集团董事长李霞</t>
  </si>
  <si>
    <t>Shanghai Jiao Tong University Education Development Foundation</t>
  </si>
  <si>
    <t>上海交通大学教育发展基金会</t>
  </si>
  <si>
    <t>助学金与科研</t>
  </si>
  <si>
    <t>洪崎-中国民生银行股份有限公司-1.427-12-China Foundation for Poverty Alleviation-中国扶贫基金会</t>
  </si>
  <si>
    <t>http://foundation.sjtu.edu.cn/Foundation/donation_news.php?page=1</t>
  </si>
  <si>
    <t>Datong Investment Group</t>
  </si>
  <si>
    <t>大通集团</t>
  </si>
  <si>
    <t>Nankai University</t>
  </si>
  <si>
    <t>南开大学</t>
  </si>
  <si>
    <t>洪崎-中国民生银行股份有限公司-0.89701-12-China Foundation for Poverty Alleviation-</t>
  </si>
  <si>
    <t>深圳前海龙骏家园养老产业发展有限公司</t>
  </si>
  <si>
    <t>Zhongshe Social Work Development Foundation</t>
  </si>
  <si>
    <t>洪崎-中国民生银行股份有限公司-0.66051-12-China Foundation for Poverty Alleviation-</t>
  </si>
  <si>
    <t>QuanJian Nature Medicine Technology Development Co., Ltd.</t>
  </si>
  <si>
    <t>权健自然医学科技发展有限公司</t>
  </si>
  <si>
    <t>医学研究中心
 quanjianyiyan@163.com
 督察部
 QJ_DCB@163.com
 quanjianduchabu@163.com</t>
  </si>
  <si>
    <t>400-666-0002</t>
  </si>
  <si>
    <t>http://www.ziranyixue.com/ContactUs.html</t>
  </si>
  <si>
    <t>Dafeng District, Yancheng, Jiangsu</t>
  </si>
  <si>
    <t>Yancheng Charity Federation</t>
  </si>
  <si>
    <t>洪崎-中国民生银行股份有限公司-0.628585-12-China Foundation for Poverty Alleviation-</t>
  </si>
  <si>
    <t>Chengdong Shiyan Elementary School, Yancheng, Jiangsu</t>
  </si>
  <si>
    <t>深圳市世纪海翔投资集团有限公司</t>
  </si>
  <si>
    <t>洪崎-中国民生银行股份有限公司-0.45925-12-China Foundation for Poverty Alleviation-</t>
  </si>
  <si>
    <t>http://news.carnoc.com/people/xindi.html</t>
  </si>
  <si>
    <t>Transportation and Logistics</t>
  </si>
  <si>
    <t>HNA Group Co., Ltd.</t>
  </si>
  <si>
    <t>海航集团有限公司</t>
  </si>
  <si>
    <t>Hainan</t>
  </si>
  <si>
    <t>Haikou</t>
  </si>
  <si>
    <t>张伟亮
 hnacsr@hnagroup.com</t>
  </si>
  <si>
    <t>0898-66739906</t>
  </si>
  <si>
    <t>http://www.hnagroup.com/index.php/other</t>
  </si>
  <si>
    <t>UNICEF</t>
  </si>
  <si>
    <t>One from donor, one from third party</t>
  </si>
  <si>
    <t>UNESCO</t>
  </si>
  <si>
    <t>WFP</t>
  </si>
  <si>
    <t>洪崎-中国民生银行股份有限公司-0.43966-12-China Foundation for Poverty Alleviation-</t>
  </si>
  <si>
    <t>58.com Inc</t>
  </si>
  <si>
    <t>长沙江湾科技投资集团有限公司</t>
  </si>
  <si>
    <t>洪崎-中国民生银行股份有限公司-0.39718-12-China Foundation for Poverty Alleviation-</t>
  </si>
  <si>
    <t>洪崎-中国民生银行股份有限公司-0.3737-12-China Foundation for Poverty Alleviation-</t>
  </si>
  <si>
    <t>洪崎-中国民生银行股份有限公司-0.37043-12-China Foundation for Poverty Alleviation-</t>
  </si>
  <si>
    <t>洪崎-中国民生银行股份有限公司-0.36135-12-China Foundation for Poverty Alleviation-</t>
  </si>
  <si>
    <t>洪崎-中国民生银行股份有限公司-0.35557-12-China Foundation for Poverty Alleviation-</t>
  </si>
  <si>
    <t>洪崎-中国民生银行股份有限公司-0.339-12-China Foundation for Poverty Alleviation-</t>
  </si>
  <si>
    <t>洪崎-中国民生银行股份有限公司-0.327545-12-China Foundation for Poverty Alleviation-</t>
  </si>
  <si>
    <t>洪崎-中国民生银行股份有限公司-0.28148-12-China Foundation for Poverty Alleviation-</t>
  </si>
  <si>
    <t>洪崎-中国民生银行股份有限公司-0.27301-12-China Foundation for Poverty Alleviation-</t>
  </si>
  <si>
    <t>洪崎-中国民生银行股份有限公司-0.25695-12-China Foundation for Poverty Alleviation-</t>
  </si>
  <si>
    <t>洪崎-中国民生银行股份有限公司-0.25505-12-China Foundation for Poverty Alleviation-</t>
  </si>
  <si>
    <t>Beijing SDL Technology Co., Ltd.</t>
  </si>
  <si>
    <t>北京雪迪龙科技股份有限公司</t>
  </si>
  <si>
    <t>Chairman, CEO</t>
  </si>
  <si>
    <t>Market@chsdl.com</t>
  </si>
  <si>
    <t>010－80735600/80735700
 客户服务热线
 400－8986－888</t>
  </si>
  <si>
    <t>http://www.sdl-industry.com/About.aspx?id=11</t>
  </si>
  <si>
    <t>South China University of Technology</t>
  </si>
  <si>
    <t>洪崎-中国民生银行股份有限公司-0.247831-12-China Foundation for Poverty Alleviation-</t>
  </si>
  <si>
    <t>One from reciever, one from donor</t>
  </si>
  <si>
    <t>Hui</t>
  </si>
  <si>
    <t>Xtep</t>
  </si>
  <si>
    <t>厦门特步投资有限公司</t>
  </si>
  <si>
    <t>Xiamen</t>
  </si>
  <si>
    <t>紧急救援项目</t>
  </si>
  <si>
    <t>特步（中国）有限公司</t>
  </si>
  <si>
    <t>广东美芝制冷设备有限公司</t>
  </si>
  <si>
    <t>洪崎-中国民生银行股份有限公司-0.224425-12-China Foundation for Poverty Alleviation-</t>
  </si>
  <si>
    <t>Xin Ding Group</t>
  </si>
  <si>
    <t>洪崎-中国民生银行股份有限公司-0.20665-12-China Foundation for Poverty Alleviation-</t>
  </si>
  <si>
    <t>鑫鼎集团</t>
  </si>
  <si>
    <t>Hubei Government</t>
  </si>
  <si>
    <t>辽宁省辽宁大学教育基金会</t>
  </si>
  <si>
    <t>洪崎-中国民生银行股份有限公司-0.18877-12-China Foundation for Poverty Alleviation-</t>
  </si>
  <si>
    <t>洪崎-中国民生银行股份有限公司-0.1762-12-China Foundation for Poverty Alleviation-</t>
  </si>
  <si>
    <t>Li Guangyong</t>
  </si>
  <si>
    <t>Shanghai Soong Ching Ling Foundation</t>
  </si>
  <si>
    <t>上海宋庆龄基金会</t>
  </si>
  <si>
    <t>母婴平安公益基金</t>
  </si>
  <si>
    <t>http://www.ssclf.org/search-donations</t>
  </si>
  <si>
    <t>德丰利达资产管理集团有限公司</t>
  </si>
  <si>
    <t>中华文化发展公益基金</t>
  </si>
  <si>
    <t>Liang Jiarong</t>
  </si>
  <si>
    <t>梁家荣</t>
  </si>
  <si>
    <t>广东世荣兆业股份有限公司</t>
  </si>
  <si>
    <t>Shanxi Provincial Cultural Development Fund Org</t>
  </si>
  <si>
    <t>山西省文化发展基金会</t>
  </si>
  <si>
    <t>冠山舍利文化园项目建设</t>
  </si>
  <si>
    <t>洪崎-中国民生银行股份有限公司-0.16559-12-China Foundation for Poverty Alleviation-</t>
  </si>
  <si>
    <t>http://www.sxswhfzjjh.org/xgyw.asp?ID=143&amp;fs=view&amp;parentid=132</t>
  </si>
  <si>
    <t>Jointown Pharmaceutical Group</t>
  </si>
  <si>
    <t>九州通医药集团</t>
  </si>
  <si>
    <t>董事会秘书
 林新扬
 lxy1777@vip.sina.com
 证券事务代表
 刘志峰
 believen@jztey.com</t>
  </si>
  <si>
    <t>http://www.jztey.com/jztey/contents/276/6816.html
 http://webcache.googleusercontent.com/search?q=cache:GHzd_U4w070J:www.jztey.com/jztey/upload/2016/4/1%25E3%2580%2581%25E4%25B9%259D%25E5%25B7%259E%25E9%2580%259A2015%2520%25E5%25B9%25B4%25E5%25B9%25B4%25E5%25BA%25A6%25E6%258A%25A5%25E5%2591%258A%25E6%2591%2598%25E8%25A6%2581%2520.pdf+&amp;cd=7&amp;hl=en&amp;ct=clnk&amp;gl=us</t>
  </si>
  <si>
    <t>Hanyang District Government</t>
  </si>
  <si>
    <t>Services</t>
  </si>
  <si>
    <t>Y, volunter activity has pictures</t>
  </si>
  <si>
    <t>上海易城工程顾问股份有限公司董事长毛蔚瀛</t>
  </si>
  <si>
    <t>同济大学校友创新创业公益基金</t>
  </si>
  <si>
    <t>洪崎-中国民生银行股份有限公司-0.150018-12-China Foundation for Poverty Alleviation-</t>
  </si>
  <si>
    <t>Shijiazhuang Yiling Pharmaceutical Co Ltd</t>
  </si>
  <si>
    <t>石家庄以岭药业股份有限公司</t>
  </si>
  <si>
    <t>4007-898989</t>
  </si>
  <si>
    <t>China Red Cross Foundation</t>
  </si>
  <si>
    <t>中国红十字基金会</t>
  </si>
  <si>
    <t>格林美股份有限公司</t>
  </si>
  <si>
    <t>清远碧桂园物业发展有限公司</t>
  </si>
  <si>
    <t>洪崎-中国民生银行股份有限公司-0.14984-12-China Foundation for Poverty Alleviation-</t>
  </si>
  <si>
    <t>北京北方出租汽车有限责任公司</t>
  </si>
  <si>
    <t>China University of Mining and Techology Education Development Foundation</t>
  </si>
  <si>
    <t>中国矿业大学教育发展基金会</t>
  </si>
  <si>
    <t>http://jjh.cumt.edu.cn/catalistshow.asp?classname=8</t>
  </si>
  <si>
    <t>Baoneng Holding(China) Co., Ltd.</t>
  </si>
  <si>
    <t>宝能控股（中国）有限公司</t>
  </si>
  <si>
    <t>huj@baoneng.com</t>
  </si>
  <si>
    <t>0755-22366888</t>
  </si>
  <si>
    <t>http://www.baoneng.com/web/contact.htm?typeid=65</t>
  </si>
  <si>
    <t>Baoneng Holding(China) Co., Ltd</t>
  </si>
  <si>
    <t>South University of Science and Technology of China</t>
  </si>
  <si>
    <t>洪崎-中国民生银行股份有限公司-0.14495-12-China Foundation for Poverty Alleviation-</t>
  </si>
  <si>
    <t>GCL-Poly Energy Holdings Ltd.</t>
  </si>
  <si>
    <t>保利协鑫能源控股有限公司</t>
  </si>
  <si>
    <t>客服部
 gcl-service@gclsolarenergy.com
 销售部
 gclpv_sales@gcl-power.com
 投资者关系部
 李依知
 katherineli@gcl-power.com.hk
 投资者关系部
 杨路
 luyeung@gcl-power.com.hk</t>
  </si>
  <si>
    <t>86 512 6696 7933</t>
  </si>
  <si>
    <t>http://webcache.googleusercontent.com/search?sclient=psy-ab&amp;biw=1242&amp;bih=589&amp;q=cache%3Ahttp%3A%2F%2Fwww.gcl-poly.com.hk%2Fcontact_global.php&amp;oq=cache%3Ahttp%3A%2F%2Fwww.gcl-poly.com.hk%2Fcontact_global.php&amp;gs_l=serp.3..0l4.109472.112960.4.113269.17.8.9.0.0.0.255.898.1j4j1.6.0....2...1c.1j4.64.psy-ab..2.14.862.0..0i131k1j0i10k1.x5wCtlLuYvo&amp;pbx=1&amp;safe=active&amp;ssui=on</t>
  </si>
  <si>
    <t>Funing Government</t>
  </si>
  <si>
    <t>洪崎-中国民生银行股份有限公司-0.1393-12-China Foundation for Poverty Alleviation-</t>
  </si>
  <si>
    <t>四川电子科技大学教育发展基金会</t>
  </si>
  <si>
    <t>Orient Landscape Industry Group Ltd.</t>
  </si>
  <si>
    <t>东方园林</t>
  </si>
  <si>
    <t>zhangjw@orientland.com.cn</t>
  </si>
  <si>
    <t>010-59389110</t>
  </si>
  <si>
    <t>http://www.orientland.com.cn/Contactus/index.shtml</t>
  </si>
  <si>
    <t>Qiaonv Foundation</t>
  </si>
  <si>
    <t>巧女公益基金会</t>
  </si>
  <si>
    <t>Shenzhen Charity Institute</t>
  </si>
  <si>
    <t>深圳公益学院</t>
  </si>
  <si>
    <t>洪崎-中国民生银行股份有限公司-0.1347-12-China Foundation for Poverty Alleviation-</t>
  </si>
  <si>
    <t>Huawu Group</t>
  </si>
  <si>
    <t>华伍科技公司</t>
  </si>
  <si>
    <t>Fengcheng</t>
  </si>
  <si>
    <t>0795-6206015、6241021</t>
  </si>
  <si>
    <t>http://www.hua-wu.com/lxhw</t>
  </si>
  <si>
    <t>Huazhong University of Science and Technology</t>
  </si>
  <si>
    <t>华中科技大学</t>
  </si>
  <si>
    <t>News Link with higher amount</t>
  </si>
  <si>
    <t>Yida Group Co., Ltd.</t>
  </si>
  <si>
    <t>亿达集团有限公司</t>
  </si>
  <si>
    <t>yida@pordahavas.com</t>
  </si>
  <si>
    <t>(852) 3150 6788</t>
  </si>
  <si>
    <t>http://www.yidachina.com.cn/contact_general.php</t>
  </si>
  <si>
    <t>Lv Shun Kou Experiment School</t>
  </si>
  <si>
    <t>大连软件园发展有限公司</t>
  </si>
  <si>
    <t>大连亿达慈善公益基金</t>
  </si>
  <si>
    <t>Lian Tou Yi Da's Voice Cultral and Arts Foundation</t>
  </si>
  <si>
    <t>Five Schools</t>
  </si>
  <si>
    <t>洪崎-中国民生银行股份有限公司-0.12505-12-China Foundation for Poverty Alleviation-</t>
  </si>
  <si>
    <t>Y, credible thrid party sources</t>
  </si>
  <si>
    <t>Tongding Group Co., Ltd.</t>
  </si>
  <si>
    <t>通鼎集团有限公司</t>
  </si>
  <si>
    <t>Suzhou</t>
  </si>
  <si>
    <t>services@tongdinggroup.com</t>
  </si>
  <si>
    <t>0512-63872882
 63873533</t>
  </si>
  <si>
    <t>http://www.tongdinggroup.com/contact.asp</t>
  </si>
  <si>
    <t>Nanjing Red Cross Hospital</t>
  </si>
  <si>
    <t>Patients</t>
  </si>
  <si>
    <t>Wujiang Government Charity Foundation</t>
  </si>
  <si>
    <t>One from receiver, one from donater</t>
  </si>
  <si>
    <t>Jiangsu Government</t>
  </si>
  <si>
    <t>Cultural Heritage</t>
  </si>
  <si>
    <t>Shen Xiaoping Foundation</t>
  </si>
  <si>
    <t>Lianxing village</t>
  </si>
  <si>
    <t>Villager</t>
  </si>
  <si>
    <t>Zhao Hua</t>
  </si>
  <si>
    <t>赵骅</t>
  </si>
  <si>
    <t>山东步长医药销售有限公司</t>
  </si>
  <si>
    <t>健康书屋</t>
  </si>
  <si>
    <t>洪崎-中国民生银行股份有限公司-0.1183-12-China Foundation for Poverty Alleviation-</t>
  </si>
  <si>
    <t>Taikang Life Insurance Company Ltd.</t>
  </si>
  <si>
    <t>泰康人寿保险股份有限公司</t>
  </si>
  <si>
    <t>wt@taikang.com</t>
  </si>
  <si>
    <t>xiehuanting@taikang.com
 shilei1122@taikang.com
 xieyuhua99@taikang.com
 mojidong@taikanglife.com
 tanyan2@taikanglife.com
 yangjunfeng11@taikanglife.com
 wuyi12@taikanglife.com
 kangbing@taikanglife.com
 zhongxxu@taikanglife.com</t>
  </si>
  <si>
    <t>服务热线
 95522</t>
  </si>
  <si>
    <t>http://www.hd315.gov.cn/beian/view.asp?bianhao=010202001052500214
 http://www.taikang.com/common/tk_contactUs.html</t>
  </si>
  <si>
    <t>Taikang Life Insurance Company Ltd. Shanxi Branch</t>
  </si>
  <si>
    <t>Hubei Province</t>
  </si>
  <si>
    <t>新庄小学</t>
  </si>
  <si>
    <t>Hainan Government</t>
  </si>
  <si>
    <t>Students from several universities</t>
  </si>
  <si>
    <t>洪崎-中国民生银行股份有限公司-0.10625-12-China Foundation for Poverty Alleviation-</t>
  </si>
  <si>
    <t>Dali Foods Group</t>
  </si>
  <si>
    <t>达利食品集团</t>
  </si>
  <si>
    <t>Quanzhou</t>
  </si>
  <si>
    <t>康先生
 dljtbgs@163.com</t>
  </si>
  <si>
    <t>0595-87335077
 87333507
 消费者服务热线
 400 168 6669</t>
  </si>
  <si>
    <t>http://www.dali-group.com/contactus.php
 http://www.dali-group.com/join.php?cid=43</t>
  </si>
  <si>
    <t>Seniors of Hui'an County</t>
  </si>
  <si>
    <t>Seniors</t>
  </si>
  <si>
    <t>惠东碧桂园房地产开发有限公司</t>
  </si>
  <si>
    <t>随州碧桂园房地产开发有限公司</t>
  </si>
  <si>
    <t>河南新地产置业有限公司</t>
  </si>
  <si>
    <t>HENU Education Development Foundation</t>
  </si>
  <si>
    <t>河南大学教育发展基金会</t>
  </si>
  <si>
    <t>其他基建项目</t>
  </si>
  <si>
    <t>洪崎-中国民生银行股份有限公司-0.1037-12-China Foundation for Poverty Alleviation-</t>
  </si>
  <si>
    <t>http://edf.henu.edu.cn/NCPortal/portal/guest/IlPgcTGPIM</t>
  </si>
  <si>
    <t>Li Huisen</t>
  </si>
  <si>
    <t>Infinitus</t>
  </si>
  <si>
    <t>无限极（中国）有限公司</t>
  </si>
  <si>
    <t>Si Li Ji Ren Foundation</t>
  </si>
  <si>
    <t>营口市"红旗镇红旗堡村修路"公益项目</t>
  </si>
  <si>
    <t>2016年养生行走日活动</t>
  </si>
  <si>
    <t>思利及人助学圆梦项目</t>
  </si>
  <si>
    <t>创新公益项目</t>
  </si>
  <si>
    <t>洪崎-中国民生银行股份有限公司-0.0346343333333333-12-China Foundation for Poverty Alleviation-</t>
  </si>
  <si>
    <t>思利及人助学圆梦2015级广昌班三年费用</t>
  </si>
  <si>
    <t>无限极2015年养生行走日</t>
  </si>
  <si>
    <t>无限极（营口）有限公司</t>
  </si>
  <si>
    <t>营口市“红旗镇红旗堡村修路”公益项目</t>
  </si>
  <si>
    <t>Zhang Jingruo</t>
  </si>
  <si>
    <t>Zijing Foundation</t>
  </si>
  <si>
    <t>子敬慈善基金会</t>
  </si>
  <si>
    <t>Director General</t>
  </si>
  <si>
    <t>Xiangtan</t>
  </si>
  <si>
    <t>hnhysp@163.com</t>
  </si>
  <si>
    <t>0737-4202538</t>
  </si>
  <si>
    <t>http://www.huangyebl.com/lxwm/columnsId=36&amp;&amp;i=18&amp;comContentId=18.html
 http://10.ip138.com/gs/16331.htm</t>
  </si>
  <si>
    <t>Xiangtan County No. 1 High School</t>
  </si>
  <si>
    <t>湘潭市子敬慈善基金会</t>
  </si>
  <si>
    <t>Hunan Youth Development Foundation</t>
  </si>
  <si>
    <t>湖南省青少年发展基金会</t>
  </si>
  <si>
    <t>子敬阳光助学金</t>
  </si>
  <si>
    <t>http://www.hnydf.net/report?kind=1</t>
  </si>
  <si>
    <t>广东水天水处理科技有限公司</t>
  </si>
  <si>
    <t>健康饮水（物资捐赠）</t>
  </si>
  <si>
    <t>Shanhe Construction Group Co., Ltd.</t>
  </si>
  <si>
    <t>山河建设集团有限公司</t>
  </si>
  <si>
    <t>shanhe@hbshanhe.com</t>
  </si>
  <si>
    <t>027-88381001</t>
  </si>
  <si>
    <t>http://www.hbshanhe.com/web/contact/</t>
  </si>
  <si>
    <t>Shanhe Construction Group Co.,Ltd</t>
  </si>
  <si>
    <t>Huang Gang Municipal General Union</t>
  </si>
  <si>
    <t>上海三湘投资控股有限公司董事、三湘股份有限公司董事、总经理许文智</t>
  </si>
  <si>
    <t>同济大学土木工程学院发展基金</t>
  </si>
  <si>
    <t>Zhuhai</t>
  </si>
  <si>
    <t>刘伟-PCI Group-30-9-Zhongshan University-中山大学</t>
  </si>
  <si>
    <t>Chen Kaixuan</t>
  </si>
  <si>
    <t>Guangzhou Liby Enterprise Group Co., Ltd.</t>
  </si>
  <si>
    <t>广州立白企业集团有限公司</t>
  </si>
  <si>
    <t>人力资源部崔先生
 cuijwzp@liby.com.cn</t>
  </si>
  <si>
    <t>pheobe.guangzhoulibai@gmail.com
 wei2242@163.com</t>
  </si>
  <si>
    <t>客户服务
 020-81808822</t>
  </si>
  <si>
    <t>http://www.liby.com.cn/foreground/group/join/contactUs.jsp
 http://www.yingjiesheng.com/job-002-290-177.html
 http://exhibitor116.mingluji.com/node/17526
 http://www.chinatradeyellowpages.com/space/?do=index&amp;userid=guest01436</t>
  </si>
  <si>
    <t>Guangzhou Government</t>
  </si>
  <si>
    <t>郑州宇通客车股份有限公司</t>
  </si>
  <si>
    <t>Shenzhen Longyue Foundation</t>
  </si>
  <si>
    <t>深圳市龙越慈善基金会</t>
  </si>
  <si>
    <t>老兵回家</t>
  </si>
  <si>
    <t>叶建荣-Ye Jianrong-30-5-Ningbo University-</t>
  </si>
  <si>
    <t>方明-Fang Yuan Group-30-9-Zhongshan University-中山大学</t>
  </si>
  <si>
    <t>Daohe Group</t>
  </si>
  <si>
    <t>道和集团</t>
  </si>
  <si>
    <t>媒体事务部
 dan.luo@daohegroup.cn
 人力资源
 hr@daohegroup.cn</t>
  </si>
  <si>
    <t>020-89331900转5881</t>
  </si>
  <si>
    <t>http://www.daohegroup.cn/Enter.html#num3</t>
  </si>
  <si>
    <t>Zhong Mai Dao He Foundation</t>
  </si>
  <si>
    <t>A number of Hope Schools</t>
  </si>
  <si>
    <t>One from donator, one from thrid party. With photos.</t>
  </si>
  <si>
    <t>Wenqing Education Foundation</t>
  </si>
  <si>
    <t>Zhou Xi Jian Foundation</t>
  </si>
  <si>
    <t>Le Lao Program from Haining Government</t>
  </si>
  <si>
    <t>海宁"乐老计划"</t>
  </si>
  <si>
    <t>http://baike.baidu.com/view/3916712.htm</t>
  </si>
  <si>
    <t>Two from third party with photos</t>
  </si>
  <si>
    <t>Zhang Da Zhuang Central School</t>
  </si>
  <si>
    <t>张大庄镇中心小学</t>
  </si>
  <si>
    <t>李平-Li Ping-30-11--四川大学教育基金会</t>
  </si>
  <si>
    <t>One from third party with photos</t>
  </si>
  <si>
    <t>Three Schools</t>
  </si>
  <si>
    <t>大银幕（北京）电影发行控股有限公司</t>
  </si>
  <si>
    <t>Anna Chennault Foundation</t>
  </si>
  <si>
    <t>陈香梅公益基金会</t>
  </si>
  <si>
    <t>太平洋文化基金</t>
  </si>
  <si>
    <t>广州番禺雅居乐房地产开发有限公司</t>
  </si>
  <si>
    <t>厦门大学附属厦门眼科中心有限公司</t>
  </si>
  <si>
    <t>李彦宏-Li Yanhong-30-12-Peking Union Medical College Hospital-北京协和医院</t>
  </si>
  <si>
    <t>王磊涌泉基金</t>
  </si>
  <si>
    <t>Mountain Island Sea Resort</t>
  </si>
  <si>
    <t>山屿海度假</t>
  </si>
  <si>
    <t>Founder, Chairman</t>
  </si>
  <si>
    <t>Zhejiang Shuren University</t>
  </si>
  <si>
    <t>浙江树人大学</t>
  </si>
  <si>
    <t>1 recipient 1 donor</t>
  </si>
  <si>
    <t>李金苗-Hubei Tianmeng Investment Group-30-5-Wuhan Univerisity of Technology-武汉理工大学</t>
  </si>
  <si>
    <t>惠州大亚湾东圳房地产有限公司</t>
  </si>
  <si>
    <t>惠州市太东实业投资有限公司</t>
  </si>
  <si>
    <t>Ren Qinwu</t>
  </si>
  <si>
    <t>青岛润达鞋业有限公司</t>
  </si>
  <si>
    <t>Beijing China Central Academy of Fine Arts Education Development Foundation</t>
  </si>
  <si>
    <t>Foshan Nanhai Yingyu Real Estate Limited</t>
  </si>
  <si>
    <t>Chairman and manager</t>
  </si>
  <si>
    <t>甘燕萍-佛山市南海盈裕房地产发展有限公司-7.5-8--广东省扶贫基金会</t>
  </si>
  <si>
    <t>青岛千里行集团有限公司</t>
  </si>
  <si>
    <t>Ni Zhennian</t>
  </si>
  <si>
    <t>Qiaodan Group</t>
  </si>
  <si>
    <t>乔丹体育股份有限公司</t>
  </si>
  <si>
    <t>Vice Chairman &amp; CEO</t>
  </si>
  <si>
    <t>Fujian Province Youth Development Foundation</t>
  </si>
  <si>
    <t>陈乐田-Hetian Investment Group-30-9-Zhongshan University-中山大学</t>
  </si>
  <si>
    <t>高庆寿-Hubei Guochuang Hi-Tech Material Co.,Ltd-30-1-Hubei Charity Federation-</t>
  </si>
  <si>
    <t>周庆治-南都集团-28.1-12-Narada Foundation-</t>
  </si>
  <si>
    <t>Chongqing Government</t>
  </si>
  <si>
    <t>黄红云-Jinke Property Group Co., Ltd.-27.5-5-Chingqing Government-</t>
  </si>
  <si>
    <t>晋江市安海教育发展基金会</t>
  </si>
  <si>
    <t>third party</t>
  </si>
  <si>
    <t>Hengtong Group</t>
  </si>
  <si>
    <t>亨通集团有限公司</t>
  </si>
  <si>
    <t>邓 凯
 dengk@hengtonggroup.com
 qiuxc@hengtonggroup.com</t>
  </si>
  <si>
    <t>86-512-3333 8000
 南美大区-委内瑞拉代表处
 邓 凯
 13501905400
 东南亚大区-马来西亚代表处
 18020276791</t>
  </si>
  <si>
    <t>http://www.hengtonggroup.com/o/lxwm.aspx
 http://www.hengtonggroup.com/HWDT/detail.aspx?lmID=268&amp;ID=1250</t>
  </si>
  <si>
    <t>Hengtong Charity Foundation</t>
  </si>
  <si>
    <t>Charity Federation of Wujiang District</t>
  </si>
  <si>
    <t>Beijing University of Posts and Telecommunications</t>
  </si>
  <si>
    <t>One from receiver, one from donator</t>
  </si>
  <si>
    <t>http://baike.baidu.com/item/%E6%9D%8E%E4%B8%9C%E7%94%9F/7086914</t>
  </si>
  <si>
    <t>TCL Corporation</t>
  </si>
  <si>
    <t>TCL集团公司</t>
  </si>
  <si>
    <t>Chairman and President</t>
  </si>
  <si>
    <t>Shenzhen Huaqiang Holding Limited</t>
  </si>
  <si>
    <t>深圳华强集团有限公司</t>
  </si>
  <si>
    <t>Huizhou</t>
  </si>
  <si>
    <t>http://www.tcl.com/</t>
  </si>
  <si>
    <t>人力资源部
 szhqhr@126.com</t>
  </si>
  <si>
    <t>0755-66856666</t>
  </si>
  <si>
    <t>http://www.szhq.com/linkus.html
 http://www.szhq.com/campus_recruitment.html</t>
  </si>
  <si>
    <t>Wuhu City Government</t>
  </si>
  <si>
    <t>李东生-深圳市TCL公益基金会-22.67-8-Beijing Institute of Technology Education Foundation-北京理工大学教育基金会</t>
  </si>
  <si>
    <t>Link4</t>
  </si>
  <si>
    <t>Yuan Yanming</t>
  </si>
  <si>
    <t>Guang'an Xingming Technology</t>
  </si>
  <si>
    <t>广安明兴科技发展有限公司</t>
  </si>
  <si>
    <t>Guang'an</t>
  </si>
  <si>
    <t>Chongqing Southwest University Education Foundation</t>
  </si>
  <si>
    <t>Zhang Qiuli</t>
  </si>
  <si>
    <t>天津龙诚企业管理中心</t>
  </si>
  <si>
    <t>大音工程正能量日记</t>
  </si>
  <si>
    <t>Shaanxi Xinzhouyuan Properties Ltd.</t>
  </si>
  <si>
    <t>陕西新洲源置业有限公司</t>
  </si>
  <si>
    <t>sxxzyzy@126.com</t>
  </si>
  <si>
    <t>www.sxxzyzy.com</t>
  </si>
  <si>
    <t>Shaanxi Xinzhouyuan Properties Ltd</t>
  </si>
  <si>
    <t>Xi'an Jiaotong University</t>
  </si>
  <si>
    <t>北京海湾京城房地产开发有限公司</t>
  </si>
  <si>
    <t>“铁肩膀”奖助学基金</t>
  </si>
  <si>
    <t>福建省圣农实业有限公司</t>
  </si>
  <si>
    <t>广州市时代地产公益基金会</t>
  </si>
  <si>
    <t>何享健-Midea Group-10-6-Foshan Government-</t>
  </si>
  <si>
    <t>国玺经贸有限公司</t>
  </si>
  <si>
    <t>深圳国玺华商文化发展有限公司</t>
  </si>
  <si>
    <t>国玺华商深圳总部汇全</t>
  </si>
  <si>
    <t>平潭盖亚环保科技有限公司</t>
  </si>
  <si>
    <t>紫光集团有限公司</t>
  </si>
  <si>
    <t>何享健-Midea Group-10-1-北滘镇-</t>
  </si>
  <si>
    <t>绍兴世茂置业有限公司</t>
  </si>
  <si>
    <t>http://www.scf.org.cn/foundation/donation/list.jhtml</t>
  </si>
  <si>
    <t>山东科汇投资股份有限公司董事长徐丙垠</t>
  </si>
  <si>
    <t>Shandong University of Technology Education Development Foundation</t>
  </si>
  <si>
    <t>山东理工大学教育发展基金会</t>
  </si>
  <si>
    <t>智能电网研究中心</t>
  </si>
  <si>
    <t>http://foundation.sdut.edu.cn/index.php?m=content&amp;c=index&amp;a=lists&amp;catid=9</t>
  </si>
  <si>
    <t>北京利康达科技有限公司</t>
  </si>
  <si>
    <t>环保康复医疗装备(物资捐赠)</t>
  </si>
  <si>
    <t>Zhou Longshan</t>
  </si>
  <si>
    <t>华润水泥投资有限公司</t>
  </si>
  <si>
    <t>CR Charitable Fund</t>
  </si>
  <si>
    <t>何享健-He Xiangjian Foundation-3-1-Master of Philanthropic Studies (MPS) Program-</t>
  </si>
  <si>
    <t>Liu Daheng</t>
  </si>
  <si>
    <t>Yingda Group</t>
  </si>
  <si>
    <t>湖南恒东房地产开发有限公司</t>
  </si>
  <si>
    <t>Changsha Charity Association</t>
  </si>
  <si>
    <t>定向援建长沙谷山宝宁寺</t>
  </si>
  <si>
    <t>中山一院电梯加装、更新改造项目</t>
  </si>
  <si>
    <t>天津天狮集团有限公司</t>
  </si>
  <si>
    <t>李金元-Tiens Group Co., Ltd-18.5-9-Tianjin Government-</t>
  </si>
  <si>
    <t>协定存款汇划款项</t>
  </si>
  <si>
    <t>重庆市残疾人福利基金会</t>
  </si>
  <si>
    <t>4/1968</t>
  </si>
  <si>
    <t>Yango Group Co., Ltd.</t>
  </si>
  <si>
    <t>阳光城集团股份有限公司</t>
  </si>
  <si>
    <t>000671@yango.com.cn
 sunshine000671@163.com
 周允玲
 zhouyl@yango.com.cn 
 周思平
 zhousp@yango.com.cn</t>
  </si>
  <si>
    <t>tsw@yango.com.cn</t>
  </si>
  <si>
    <t>021-80328700</t>
  </si>
  <si>
    <t>https://www.emis.com/php/company-profile/CN/Yango_Group_CoLtd__%E9%98%B3%E5%85%89%E5%9F%8E%E9%9B%86%E5%9B%A2%E8%82%A1%E4%BB%BD%E6%9C%89%E9%99%90%E5%85%AC%E5%8F%B8__en_1738332.html
 http://www.yango.com.cn/index.php/Other/shortcut2
 http://winwin.yango.com.cn/HomePage/TenderNoticeDetail.aspx?guid=2aa9786c-806e-e611-b025-005056b97936
 http://winwin.yango.com.cn/HomePage/TenderNoticeDetail.aspx?guid=8738dbf0-bb70-e611-b025-005056b97936</t>
  </si>
  <si>
    <t>City Government</t>
  </si>
  <si>
    <t>Tongjiang</t>
  </si>
  <si>
    <t>李金元-天津天狮生物工程有限公司-2-11-China Foundation for Poverty Alleviation-</t>
  </si>
  <si>
    <t>Y,credible third party</t>
  </si>
  <si>
    <t>Lou Xiaojun</t>
  </si>
  <si>
    <t>南京鼓楼国际软件与服务外包产业园有限公司</t>
  </si>
  <si>
    <t>筑巢行动</t>
  </si>
  <si>
    <t>Shaoxing County Knitting Dyeing and Printing Co., Ltd.</t>
  </si>
  <si>
    <t>绍兴县舒美针织有限公司</t>
  </si>
  <si>
    <t>Zhang Rugeng</t>
  </si>
  <si>
    <t>3084200171@qq.com</t>
  </si>
  <si>
    <t>010-57712185 57712186</t>
  </si>
  <si>
    <t>Zhang Rugeng Charitable Foundation</t>
  </si>
  <si>
    <t>Department of Education, Inner Mongolian Autonomous Region</t>
  </si>
  <si>
    <t>Schools in Qixingguan District</t>
  </si>
  <si>
    <t>Schools in Wanrong County</t>
  </si>
  <si>
    <t>湖南珂信健康产业发展有限公司</t>
  </si>
  <si>
    <t>青岛绿城建筑设计有限公司</t>
  </si>
  <si>
    <t>Shandong University Education Foundation</t>
  </si>
  <si>
    <t>山东大学教育基金会</t>
  </si>
  <si>
    <t>支持山东大学青岛校区建设</t>
  </si>
  <si>
    <t>西宁三田世纪广场有限公司</t>
  </si>
  <si>
    <t>幸福工程</t>
  </si>
  <si>
    <t>滴滴出行CEO程维</t>
  </si>
  <si>
    <t>http://www.focusmedia.cn/responDetail/165</t>
  </si>
  <si>
    <t>庆铃汽车（集团）有限公司</t>
  </si>
  <si>
    <t>Chongqing Foundation for Poverty Alleviation</t>
  </si>
  <si>
    <t>重庆市扶贫基金会</t>
  </si>
  <si>
    <t>扶贫</t>
  </si>
  <si>
    <t>http://www.cqsfpjjh.com/channels/832.html</t>
  </si>
  <si>
    <t>Lenovo Group Ltd.</t>
  </si>
  <si>
    <t>联想集团有限公司</t>
  </si>
  <si>
    <t>cbc@lenovo.com
 CCTS@lenovo.com
 lmservice@lenovo.com</t>
  </si>
  <si>
    <t>(86) 10 5886-8888</t>
  </si>
  <si>
    <t>http://appserver.lenovo.com.cn/Public/public_bottom/contact.shtml</t>
  </si>
  <si>
    <t>李金元-Tiens Group Co., Ltd-1-4-Tongjiang Government-</t>
  </si>
  <si>
    <t>Tainan city</t>
  </si>
  <si>
    <t>Wuhan Red Cross</t>
  </si>
  <si>
    <t>思源电气股份有限公司</t>
  </si>
  <si>
    <t>其他用途</t>
  </si>
  <si>
    <t>http://www.ef.xjtu.edu.cn/jklb.jsp?urltype=tree.TreeTempUrl&amp;wbtreeid=1020</t>
  </si>
  <si>
    <t>岑釗雄-Guangzhou Times Property Charity Foundation-12.25-6-Guangdong Government-</t>
  </si>
  <si>
    <t>思源电气奖学金</t>
  </si>
  <si>
    <t>Sun Yafang</t>
  </si>
  <si>
    <t>Huawei</t>
  </si>
  <si>
    <t>华为技术有限公司</t>
  </si>
  <si>
    <t>Education Fund for South China University</t>
  </si>
  <si>
    <t>岑釗雄-广州市时代地产公益基金会-5-8--广东省扶贫基金会</t>
  </si>
  <si>
    <t>Beijing University of Post and Telecommunications Education Fund</t>
  </si>
  <si>
    <t>华为奖学金、奖教金</t>
  </si>
  <si>
    <t>Zhang Zhaoxing</t>
  </si>
  <si>
    <t>Yuexiu Group</t>
  </si>
  <si>
    <t>广东省越秀集团公益基金会</t>
  </si>
  <si>
    <t>未定项资金</t>
  </si>
  <si>
    <t>鲁甸地震灾后重建—学校援建项目</t>
  </si>
  <si>
    <t>Dong Wei</t>
  </si>
  <si>
    <t>耐克体育（中国）有限公司</t>
  </si>
  <si>
    <t>General Manager</t>
  </si>
  <si>
    <t>新长城高中生自强班项目</t>
  </si>
  <si>
    <t>岑釗雄-Guangzhou Times Property Charity Foundation-3-9-Zhixin High School-</t>
  </si>
  <si>
    <t>长安福特汽车有限公司</t>
  </si>
  <si>
    <t>Western Sunshine Foundation</t>
  </si>
  <si>
    <t>北京市西部阳光农村发展基金会</t>
  </si>
  <si>
    <t>Zhu Xi</t>
  </si>
  <si>
    <t>通用磨坊</t>
  </si>
  <si>
    <t>CEO in China</t>
  </si>
  <si>
    <t>农户自立培训项目,公益未来项目</t>
  </si>
  <si>
    <t>中海发投资管理（北京）有限公司</t>
  </si>
  <si>
    <t>碧桂园下属机构，办公地点在碧桂园，直接控股公司持有碧桂园网站的版权，但最终控股是西藏公司与两个自然人，查不到与碧桂园的关系</t>
  </si>
  <si>
    <t>Guangdong Boyi Buiding Design Company</t>
  </si>
  <si>
    <t>http://www.sjjob88.com/vip/gdbyjzsjy/</t>
  </si>
  <si>
    <t>吴业能-广东博意建筑设计院有限公司-5-10--广东省扶贫基金会</t>
  </si>
  <si>
    <t>Ke Xiping</t>
  </si>
  <si>
    <t>Hengxing Group</t>
  </si>
  <si>
    <t>恒兴集团有限公司</t>
  </si>
  <si>
    <t>xmhx@xmhxgroup.com</t>
  </si>
  <si>
    <t>0592-2665888</t>
  </si>
  <si>
    <t>http://www.xmhxgroup.com/contact.php</t>
  </si>
  <si>
    <t>400 seniors in Xiamen city</t>
  </si>
  <si>
    <t>Hard to check with the receiver</t>
  </si>
  <si>
    <t>厦门恒兴滨海置业有限责任公司</t>
  </si>
  <si>
    <t>need to check with receiver</t>
  </si>
  <si>
    <t>Fugland Group</t>
  </si>
  <si>
    <t>富港集团</t>
  </si>
  <si>
    <t>fugland@fugland.com</t>
  </si>
  <si>
    <t>（020）66286818</t>
  </si>
  <si>
    <t>http://www.fugland.com/sitecn/lxfs/1604.html</t>
  </si>
  <si>
    <t>Yiqing - Yingyu - Xueshan</t>
  </si>
  <si>
    <t>Hu Zijing</t>
  </si>
  <si>
    <t>Friendship &amp; Apollo</t>
  </si>
  <si>
    <t>湖南友谊阿波罗商业股份有限公司</t>
  </si>
  <si>
    <t>Hunan Education Foundation</t>
  </si>
  <si>
    <t>“e校计划”资助贫困学校</t>
  </si>
  <si>
    <t>湖南友谊阿波罗控股股份有限公司</t>
  </si>
  <si>
    <t>友阿·困难知青”帮扶慈善基金</t>
  </si>
  <si>
    <t>昆明思达益智多媒体技术有限公司</t>
  </si>
  <si>
    <t>北京交通大学教育基金会</t>
  </si>
  <si>
    <t>Li Jie</t>
  </si>
  <si>
    <t>ZZSJ</t>
  </si>
  <si>
    <t>中置盛京养老产业股份有限公司</t>
  </si>
  <si>
    <t>Shenyang</t>
  </si>
  <si>
    <t>Liu Guoben</t>
  </si>
  <si>
    <t>Camel Group</t>
  </si>
  <si>
    <t>骆驼集团股份有限公司</t>
  </si>
  <si>
    <t>Xiangyang</t>
  </si>
  <si>
    <t>Langfang</t>
  </si>
  <si>
    <t>周政-三河东胜房地产开发有限公司（天洋控股集团）-10-9-Communication University of China Education Foundation-传媒大学教育基金会</t>
  </si>
  <si>
    <t>Dashang Group</t>
  </si>
  <si>
    <t>大商集团</t>
  </si>
  <si>
    <t>dsjtxcb@163.com</t>
  </si>
  <si>
    <t>0411-83880888</t>
  </si>
  <si>
    <t>http://www.dsjt.com/</t>
  </si>
  <si>
    <t>Dalian Government</t>
  </si>
  <si>
    <t>Shanghai University of Finance and Economics</t>
  </si>
  <si>
    <t>上海财经大学</t>
  </si>
  <si>
    <t>Leader</t>
  </si>
  <si>
    <t>Shanghai University of Finance and Economics SUFE Education Development Fund</t>
  </si>
  <si>
    <t>Y, on receipient's website</t>
  </si>
  <si>
    <t>Ding Yifeng Group</t>
  </si>
  <si>
    <t>鼎益丰集团</t>
  </si>
  <si>
    <t>cs@dingyifeng.com</t>
  </si>
  <si>
    <t>Ding YiFeng Group</t>
  </si>
  <si>
    <t>Wan Ming Zi Foundation</t>
  </si>
  <si>
    <t>http://www.time-weekly.com/html/20150901/31152_1.html</t>
  </si>
  <si>
    <t>Sky Ocean International Holdings Limited</t>
  </si>
  <si>
    <t>天洋控股集团</t>
  </si>
  <si>
    <t>Largest Shareholder</t>
  </si>
  <si>
    <t>http://baike.baidu.com/view/4299391.htm</t>
  </si>
  <si>
    <t>北京美业公益基金会</t>
  </si>
  <si>
    <t>Zhou Jian</t>
  </si>
  <si>
    <t>Hunan Xihu Construction Company Group</t>
  </si>
  <si>
    <t>湖南西湖建筑集团有限公司</t>
  </si>
  <si>
    <t>湖南“西湖·健行天下”慈善救助基金助项目</t>
  </si>
  <si>
    <t>Zhou Junqing</t>
  </si>
  <si>
    <t>CR Power</t>
  </si>
  <si>
    <t>华润电力(唐山曹妃甸)有限公司</t>
  </si>
  <si>
    <t>北京泰合连城投资有限公司</t>
  </si>
  <si>
    <t>Shanghai Ge Run Gu Environmental Technology Co Ltd.</t>
  </si>
  <si>
    <t>上海格闰谷环境科技有限公司</t>
  </si>
  <si>
    <t>北京中和珍贝科技有限公司</t>
  </si>
  <si>
    <t>孔林-上海格闰谷环境科技有限公司-20-3-Shanghai Tongji University Education Development Foundation-上海同济大学教育发展基金会</t>
  </si>
  <si>
    <t>大连华凯汽车销售服务有限公司</t>
  </si>
  <si>
    <t>中国检察官专用基金</t>
  </si>
  <si>
    <t>广东省广发证券社会公益基金会</t>
  </si>
  <si>
    <t>广州迈飞医学科技有限公司</t>
  </si>
  <si>
    <t>山东威高集团医用高分子制品股份有限公司</t>
  </si>
  <si>
    <t>医院发展专项</t>
  </si>
  <si>
    <t>陕西航天教育产业集团有限公司</t>
  </si>
  <si>
    <t>支持教育事业发展</t>
  </si>
  <si>
    <t>张小雷-Zhang Xiaolei-20-10-Adream Charitable Foundation-上海真爱梦想公益基金会</t>
  </si>
  <si>
    <t>圆通速递有限公司</t>
  </si>
  <si>
    <t>北京康银阁钱币有限责任公司</t>
  </si>
  <si>
    <t>金融教育基金项目</t>
  </si>
  <si>
    <t>湖南弘慧教育发展基金会</t>
  </si>
  <si>
    <t>天津远大联合汽车贸易集团有限公司</t>
  </si>
  <si>
    <t>李亦非-Li Yifei-20-11-Wuhan University-武汉大学</t>
  </si>
  <si>
    <t>瑞银</t>
  </si>
  <si>
    <t>国太投资控股（集团）有限公司</t>
  </si>
  <si>
    <t>国太控股公益基金</t>
  </si>
  <si>
    <t>Zhu Zongyi</t>
  </si>
  <si>
    <t>YumChina</t>
  </si>
  <si>
    <t>百胜咨询（上海）有限公司</t>
  </si>
  <si>
    <t>捐一元营养餐项目</t>
  </si>
  <si>
    <t>李国璋-Yichang Xingfa Group Co.,Ltd-20-1-Hubei Charity Federation-</t>
  </si>
  <si>
    <t>爱加餐项目</t>
  </si>
  <si>
    <t>贫困儿童营养倡导项目</t>
  </si>
  <si>
    <t>陕西思尔生物科技有限公司</t>
  </si>
  <si>
    <t>Shaanxi Normal University Education Foundation &amp; Alumni Association</t>
  </si>
  <si>
    <t>陕西师范大学教育基金会</t>
  </si>
  <si>
    <t>创新药物研究中心项目</t>
  </si>
  <si>
    <t>http://ef-al.snnu.edu.cn/?action-category-catid-114</t>
  </si>
  <si>
    <t>浙江富通感恩慈善基金会</t>
  </si>
  <si>
    <t>Education Development Foundation of UESTC</t>
  </si>
  <si>
    <t>柳天伟-BANNA G&amp;P GROUP-20-10-Yunnan Government-</t>
  </si>
  <si>
    <t>http://www.edf.uestc.edu.cn/index.php?m=content&amp;c=index&amp;a=lists&amp;catid=146,
 http://www.edf.uestc.edu.cn/index.php?m=content&amp;c=index&amp;a=lists&amp;catid=8</t>
  </si>
  <si>
    <t>当代君合（深圳）投资有限公司</t>
  </si>
  <si>
    <t>Hubei University Education Development Foundation</t>
  </si>
  <si>
    <t>湖北大学教育发展基金会</t>
  </si>
  <si>
    <t>学校及计信学院建设发展</t>
  </si>
  <si>
    <t>http://alumni.hubu.edu.cn/jyfzjjh/jztj.htm,
 http://alumni.hubu.edu.cn/jyfzjjh/jjhgzdt.htm</t>
  </si>
  <si>
    <t>上海会聪医疗科技中心</t>
  </si>
  <si>
    <t>Zhao Min</t>
  </si>
  <si>
    <t>Open Group</t>
  </si>
  <si>
    <t>北京奥鹏远程教育中心有限公司</t>
  </si>
  <si>
    <t>Dalian University of Technology Education Development Foundation</t>
  </si>
  <si>
    <t>继续教育学院专项</t>
  </si>
  <si>
    <t>北斗恒通（北京）科技有限公司</t>
  </si>
  <si>
    <t>China Next Generation Education Foundation</t>
  </si>
  <si>
    <t>中国下一代教育基金会</t>
  </si>
  <si>
    <t>校园文化建设专项基金</t>
  </si>
  <si>
    <t>蔡练兵-Cai Lianbing-20-12-Central South University-中南大学</t>
  </si>
  <si>
    <t>汇丰银行（中国）有限公司</t>
  </si>
  <si>
    <t>留守儿童心理健康项目</t>
  </si>
  <si>
    <t>Li Rugang</t>
  </si>
  <si>
    <t>Younger</t>
  </si>
  <si>
    <t>宁波雅戈尔服饰有限公司</t>
  </si>
  <si>
    <t>浙江安居公益基金会</t>
  </si>
  <si>
    <t>1 Recipient</t>
  </si>
  <si>
    <t>Master Hsing Yun Cultural and Education Foundation</t>
  </si>
  <si>
    <t>星云文化教育公益基金会</t>
  </si>
  <si>
    <t>北京兴盛合文化产业投资有限公司</t>
  </si>
  <si>
    <t>陈鸿道-JDB Group Limited-10-9-Individual(s)-</t>
  </si>
  <si>
    <t>Zhongnan Construction Group Co., Ltd.</t>
  </si>
  <si>
    <t>中南建设集团股份有限公司</t>
  </si>
  <si>
    <t>Nantong</t>
  </si>
  <si>
    <t>zhongnangroup11@sina.com</t>
  </si>
  <si>
    <t>0513-82738122</t>
  </si>
  <si>
    <t>http://www.zhongnangroup.cn/index.php?case=archive&amp;act=list&amp;catid=5
 http://zcb.zhongnangroup.cn/general/zcb_contactus.html</t>
  </si>
  <si>
    <t>Shanghai Huadong Hospital</t>
  </si>
  <si>
    <t>上海华健儿童伤害预防公益基金会</t>
  </si>
  <si>
    <t>Ding Jian</t>
  </si>
  <si>
    <t>Asiainfo Technologies （China） Inc.</t>
  </si>
  <si>
    <t>亚信科技（中国）有限公司</t>
  </si>
  <si>
    <t>Leping Social Entreprenaur Foundation</t>
  </si>
  <si>
    <t>陈鸿道-JDB Group Limited-8.94-12-SYSU Education Development Foundation-广东省中山大学教育发展基金会</t>
  </si>
  <si>
    <t>Ding Lei</t>
  </si>
  <si>
    <t>NetEase, Inc.</t>
  </si>
  <si>
    <t>浙江省网易慈善基金会</t>
  </si>
  <si>
    <t>Lei Zhenming</t>
  </si>
  <si>
    <t>创新创业基金</t>
  </si>
  <si>
    <t>Li Dayan</t>
  </si>
  <si>
    <t>DACity Investment Holdings Co., Ltd.</t>
  </si>
  <si>
    <t>大爱城投资控股有限公司</t>
  </si>
  <si>
    <t>service@dacity.cn</t>
  </si>
  <si>
    <t>86 010 8593 060</t>
  </si>
  <si>
    <t>http://www.dacity.cn/join/contact/</t>
  </si>
  <si>
    <t>Daai Foundation</t>
  </si>
  <si>
    <t>Beijing Chaoyang District Parks</t>
  </si>
  <si>
    <t>One from third party, one from donator</t>
  </si>
  <si>
    <t>Li Mingde</t>
  </si>
  <si>
    <t>长春旺进实业有限公司</t>
  </si>
  <si>
    <t>永庚公益基金</t>
  </si>
  <si>
    <t>刘强东-Liu Qiangdong-10-9-Center of Receiving Donations for Disaster Relief and Poverty Alleviation in Tianjin-天津市接受救灾扶贫捐赠工作站</t>
  </si>
  <si>
    <t>贵州省育佳公益基金会</t>
  </si>
  <si>
    <t>Liu Wenmin</t>
  </si>
  <si>
    <t>海南鲁海医药有限公司</t>
  </si>
  <si>
    <t>大健康科技公益基金</t>
  </si>
  <si>
    <t>Liu Ye</t>
  </si>
  <si>
    <t>参天制药(中国)有限公司</t>
  </si>
  <si>
    <t>Liu/JD donates through foundation, refer to self-report sheet and receipts</t>
  </si>
  <si>
    <t>Qiu Tiangao</t>
  </si>
  <si>
    <t>Suqian</t>
  </si>
  <si>
    <t>Jiangling Motors Corporation,Ltd.</t>
  </si>
  <si>
    <t>江铃汽车销售有限公司</t>
  </si>
  <si>
    <t>刘强东-JD.COM, Inc.-2-3-Suqian Healthcare Investment Management Center-宿迁市医疗卫生事业投资管理中心</t>
  </si>
  <si>
    <t>溪桥工程项目</t>
  </si>
  <si>
    <t>广东省百川军盾慈善基金会</t>
  </si>
  <si>
    <t>General Secretary</t>
  </si>
  <si>
    <t>13694229177@126.com</t>
  </si>
  <si>
    <t>http://www.gdbcjd.com/index/show/id/12</t>
  </si>
  <si>
    <t>Tang Jinming</t>
  </si>
  <si>
    <t>Wenli Academy Education Development Foundation</t>
  </si>
  <si>
    <t>刘强东-JD.COM, Inc.-2-3-Suyu District Civil Affair Bureau-宿迁市宿豫区民政局</t>
  </si>
  <si>
    <t>Wang Kaiguo</t>
  </si>
  <si>
    <t>Haitong Securities</t>
  </si>
  <si>
    <t>海通证券股份有限公司</t>
  </si>
  <si>
    <t>中小扶贫项目</t>
  </si>
  <si>
    <t>Wang Xiaohong</t>
  </si>
  <si>
    <t>刘强东-JD.COM, Inc.-2-11-China Foundation for Development of Financial Education-中国金融教育发展基金会</t>
  </si>
  <si>
    <t>中社社会工作发展基金会</t>
  </si>
  <si>
    <t>安徽中投公益基金会</t>
  </si>
  <si>
    <t>法定代表人</t>
  </si>
  <si>
    <t>Yi Ying</t>
  </si>
  <si>
    <t>北京东方信远房地产开发有限公司</t>
  </si>
  <si>
    <t>刘强东-Liu Qiangdong-1-9-Ding Wenzhi's daughter - education fee-丁文志女儿 - 教育费用</t>
  </si>
  <si>
    <t>Zhang Dazhong</t>
  </si>
  <si>
    <t>GOME</t>
  </si>
  <si>
    <t>国美电器有限公司</t>
  </si>
  <si>
    <t>新长城助学项目</t>
  </si>
  <si>
    <t>Zhang Minna</t>
  </si>
  <si>
    <t>无锡灵山耿湾文化投资发展有限公司</t>
  </si>
  <si>
    <t>专项基金 （风景名胜基金）</t>
  </si>
  <si>
    <t>上海巨海成杰公益基金会</t>
  </si>
  <si>
    <t>Zhang Yue</t>
  </si>
  <si>
    <t>刘强东-JD.COM, Inc.-1-10-China Women‘s Development Foundation-中国妇女发展基金会</t>
  </si>
  <si>
    <t>北京七展国际数字科技有限公司</t>
  </si>
  <si>
    <t>青少年德育关爱教育基金</t>
  </si>
  <si>
    <t>北京亿安天下网络科技有限公司</t>
  </si>
  <si>
    <t>超威电源有限公司</t>
  </si>
  <si>
    <t>电池污染防治基金</t>
  </si>
  <si>
    <t>广东天天购百货有限公司</t>
  </si>
  <si>
    <t>Wu'an, Jingxing</t>
  </si>
  <si>
    <t>三河汇福房地产开发有限公司</t>
  </si>
  <si>
    <t>未来成长计划</t>
  </si>
  <si>
    <t>刘强东-JD.COM, Inc.-0.5403821-3-One Foundation-深圳壹基金公益基金会</t>
  </si>
  <si>
    <t>上海申彤投资集团有限公司12.3</t>
  </si>
  <si>
    <t>松原市哈达山发电有限公司</t>
  </si>
  <si>
    <t>松原市环城绿化造林项目</t>
  </si>
  <si>
    <t>兴业银行股份有限公司</t>
  </si>
  <si>
    <t>河南森源电气股份有限公司</t>
  </si>
  <si>
    <t>森源教育发展基金</t>
  </si>
  <si>
    <t>刘强东-JD.COM, Inc.-0.5-7-China Children and Teenager's Fund-中国儿童少年基金会</t>
  </si>
  <si>
    <t>佳龙投资集团有限公司</t>
  </si>
  <si>
    <t>China Warmth Project Foundation</t>
  </si>
  <si>
    <t>中华同心温暖工程基金会</t>
  </si>
  <si>
    <t>温暖工程</t>
  </si>
  <si>
    <t>http://warmnet.org.cn/index.php?m=content&amp;c=index&amp;a=show&amp;catid=27&amp;id=471</t>
  </si>
  <si>
    <t>上海琪润投资管理有限公司</t>
  </si>
  <si>
    <t>奖学金</t>
  </si>
  <si>
    <t>北京溢思德科技有限公司</t>
  </si>
  <si>
    <t>China Foundation for the Development of Social Culture</t>
  </si>
  <si>
    <t>中华社会文化发展基金会</t>
  </si>
  <si>
    <t>http://www.cfdsc.com.cn/01102400/</t>
  </si>
  <si>
    <t>鼎辉财富（北京）资产管理有限公司</t>
  </si>
  <si>
    <t>Shayang, Zhongxiang, Shashi, Hong'an, Macheng</t>
  </si>
  <si>
    <t>刘强东-JD.COM, Inc.-0.3985727-7-Hubei Youth Development Foundation-湖北省青少年发展基金会</t>
  </si>
  <si>
    <t>云涌产业共赢（北京）投资有限公司</t>
  </si>
  <si>
    <t>网信集团有限公司</t>
  </si>
  <si>
    <t>厦门唐荣房地产开发有限公司</t>
  </si>
  <si>
    <t>Xiamen Jianan Charity Foundation</t>
  </si>
  <si>
    <t>厦门建安慈善基金会</t>
  </si>
  <si>
    <t>集美大学教育发展基金会</t>
  </si>
  <si>
    <t>http://www.xmjacs.com/donate.asp</t>
  </si>
  <si>
    <t>Baise</t>
  </si>
  <si>
    <t>宜信惠民投资管理（北京）有限公司</t>
  </si>
  <si>
    <t>刘强东-JD.COM, Inc.-0.3477-7-Baise Education Foundation-百色市教育基金会</t>
  </si>
  <si>
    <t>北京中航智科技有限公司</t>
  </si>
  <si>
    <t>大连香洲田园城开发有限公司</t>
  </si>
  <si>
    <t>香洲集团慈善公益基金</t>
  </si>
  <si>
    <t>河南省羚锐老区扶贫帮困基金会</t>
  </si>
  <si>
    <t>Beijing Yuruomu Charity Foundation</t>
  </si>
  <si>
    <t>北京市于若木慈善基金会</t>
  </si>
  <si>
    <t>拍摄大型文献纪录片《李德生》</t>
  </si>
  <si>
    <t>http://www.yrmf.org.cn/Product/List.aspx?ClassId=5</t>
  </si>
  <si>
    <t>Funing</t>
  </si>
  <si>
    <t>刘强东-JD.COM, Inc.-0.34165333-3-One Foundation-深圳壹基金公益基金会</t>
  </si>
  <si>
    <t>科瑞天诚投资控股有限公司</t>
  </si>
  <si>
    <t>Banna G&amp;P Group</t>
  </si>
  <si>
    <t>北京奇虎科技有限公司</t>
  </si>
  <si>
    <t>刘强东-JD.COM, Inc.-0.25-9-Baise Education Foundation-百色市教育基金会</t>
  </si>
  <si>
    <t>幸福老年基金</t>
  </si>
  <si>
    <t>刘强东-JD.COM, Inc.-0.12882-10-China Foundation for Poverty Alleviation-中国扶贫基金会</t>
  </si>
  <si>
    <t>Wang Jianyi</t>
  </si>
  <si>
    <t>Futong Group Co., Ltd.</t>
  </si>
  <si>
    <t>富通集团有限公司</t>
  </si>
  <si>
    <t>ftslf@ftjt.net</t>
  </si>
  <si>
    <t>010－59105198
 000-200-511
 0571-63322660</t>
  </si>
  <si>
    <t>http://www.futonggroup.com.cn/contact.asp
 http://www.futonggroup.com.cn/service.asp</t>
  </si>
  <si>
    <t>Suichang Government</t>
  </si>
  <si>
    <t>Guang Cai Shi Ye Cu Jin Hui</t>
  </si>
  <si>
    <t>Two from receivers</t>
  </si>
  <si>
    <t>Y, credible thrid party source</t>
  </si>
  <si>
    <t>广州驭风旭铝铸件有限公司</t>
  </si>
  <si>
    <t>中山大学人才引进基金</t>
  </si>
  <si>
    <t>Xiao Chongbiao</t>
  </si>
  <si>
    <t>广东省润希靖南抗骨癌基金会</t>
  </si>
  <si>
    <t>Yongtai, Minqing</t>
  </si>
  <si>
    <t>刘强东-JD.COM, Inc.-0.1008695-7-Fujian Youth Development Foundation-福建省青少年发展基金会</t>
  </si>
  <si>
    <t>Zhang Wei</t>
  </si>
  <si>
    <t>湖南省汉寿县第一中学教育基金会</t>
  </si>
  <si>
    <t>School Foundation</t>
  </si>
  <si>
    <t>Jin Xingfu</t>
  </si>
  <si>
    <t>上海淳遂众慈公益基金会</t>
  </si>
  <si>
    <t>Ma Xingtian</t>
  </si>
  <si>
    <t>Kangmei Pharmaceutical Co., Ltd.</t>
  </si>
  <si>
    <t>康美药业股份有限公司</t>
  </si>
  <si>
    <t>Jieyang</t>
  </si>
  <si>
    <t>邮 箱：kangmei@126.com</t>
  </si>
  <si>
    <t>86 0663-2917777</t>
  </si>
  <si>
    <t>http://www.kangmei.com.cn/index.php?m=content&amp;c=index&amp;a=lists&amp;catid=191</t>
  </si>
  <si>
    <t>Governemnt of Puning County</t>
  </si>
  <si>
    <t>Zijia Guo, Xueshan checked HQ city on 9/28/2015</t>
  </si>
  <si>
    <t>Xinzhou</t>
  </si>
  <si>
    <t>Jieyang Puning Red Cross</t>
  </si>
  <si>
    <t>刘强东-JD.COM, Inc.-0.1002445-7-Xinzhou Government-新洲区人民政府</t>
  </si>
  <si>
    <t>Yan Zhi</t>
  </si>
  <si>
    <t>Zall Holdings Co., Ltd.</t>
  </si>
  <si>
    <t>卓尔控股有限公司</t>
  </si>
  <si>
    <t>投资者关系
 investorrelations@zallcn.com</t>
  </si>
  <si>
    <t>86-027-61906848</t>
  </si>
  <si>
    <t>http://www.zallcn.com/Contact.aspx</t>
  </si>
  <si>
    <t>Yabao Group</t>
  </si>
  <si>
    <t>亚宝药业集团</t>
  </si>
  <si>
    <t>Yuncheng</t>
  </si>
  <si>
    <t>yabao@yabao.com.cn</t>
  </si>
  <si>
    <t>0359-3388114</t>
  </si>
  <si>
    <t>http://www.yabao.com.cn/linkus.php</t>
  </si>
  <si>
    <t>Chenzhou</t>
  </si>
  <si>
    <t>Two from the donator， one from receiver</t>
  </si>
  <si>
    <t>Cui Bo</t>
  </si>
  <si>
    <t>http://xdh.shufe.edu.cn/Pro/77093c34-72fb-4120-fe63-7c5260527811.shtml</t>
  </si>
  <si>
    <t>Baili Group Real Estate Company</t>
  </si>
  <si>
    <t>百丽集团地产公司</t>
  </si>
  <si>
    <t>Jilin</t>
  </si>
  <si>
    <t>Yushu</t>
  </si>
  <si>
    <t>刘强东-Liu Qiangdong-0.1-11-Ni Tianping - surgery fee-倪天萍 - 手术和治疗费用</t>
  </si>
  <si>
    <t>Y, on recipient's website</t>
  </si>
  <si>
    <t>Dong Zhengqing</t>
  </si>
  <si>
    <t>Huitianze Investment</t>
  </si>
  <si>
    <t>汇天泽投资有限公司</t>
  </si>
  <si>
    <t>Hou Yanwei</t>
  </si>
  <si>
    <t>Yunbei Investment Holding Co., Ltd.</t>
  </si>
  <si>
    <t>上海云贝投资控股集团有限公司</t>
  </si>
  <si>
    <t>http://www.gwc.net/member/yunbei-group/
 https://www.lagou.com/gongsi/56352.html</t>
  </si>
  <si>
    <t>云贝投资集团控股有限公司</t>
  </si>
  <si>
    <t>Zhongtian Chengtou Group Co.,Ltd.</t>
  </si>
  <si>
    <t>中天城投集团股份有限公司</t>
  </si>
  <si>
    <t>友山基金管理有限</t>
  </si>
  <si>
    <t>Suizhong</t>
  </si>
  <si>
    <t>Wang Junjie</t>
  </si>
  <si>
    <t>刘强东-JD.COM, Inc.-0.08608786-3-Suizhong Lijiabao Government-绥中县李家堡乡人民政府</t>
  </si>
  <si>
    <t>Shiyan Junfa Real Estate Co., Ltd.</t>
  </si>
  <si>
    <t>十堰俊发置业有限公司</t>
  </si>
  <si>
    <t>syjfzy@163.com</t>
  </si>
  <si>
    <t>0719-8458666</t>
  </si>
  <si>
    <t>http://www.syjfzy.com/contact/</t>
  </si>
  <si>
    <t>Shiyan Junfa Real Estate Co.,Ltd</t>
  </si>
  <si>
    <t>Wei Wenyuan</t>
  </si>
  <si>
    <t>12/1955</t>
  </si>
  <si>
    <t>Tibetan New Union Investment Development Co., Ltd.</t>
  </si>
  <si>
    <t>西藏新盟投资发展有限公司</t>
  </si>
  <si>
    <t>Tibet</t>
  </si>
  <si>
    <t>Lhasa</t>
  </si>
  <si>
    <t>http://company.gongchang.com/p-540000/20416955_d9e2/
 http://finance.ifeng.com/ipo/xgyw/20101026/2767002.shtml
 http://www.qiduowei.com/detail-MDAxMDMxMzc19MDY5
 http://www.qixin.com/company/e183a2c3-c586-4bf6-aaf6-310f9982d7df
 http://www.tianyancha.com/company/7135071
 http://news.bjx.com.cn/html/20111012/315464.shtml</t>
  </si>
  <si>
    <t>Hubei Huitian Adhesive Enterprise Co., Ltd.</t>
  </si>
  <si>
    <t>湖北回天新材料股份有限公司</t>
  </si>
  <si>
    <t>support@huitian.net.cn</t>
  </si>
  <si>
    <t>(+86)21 57749675</t>
  </si>
  <si>
    <t>http://www.huitian.net.cn</t>
  </si>
  <si>
    <t>Hubei Huitian Adhesive Enterprise Co.,Ltd</t>
  </si>
  <si>
    <t>Hongkong</t>
  </si>
  <si>
    <t>Zheng Yujian</t>
  </si>
  <si>
    <t>Shanghai Hongyi Group, Ltd.</t>
  </si>
  <si>
    <t>上海宏伊集团有限公司</t>
  </si>
  <si>
    <t>刘强东-JD.COM International Limited-0.08405-12-Save the Children Hong Kong Limited-香港救助儿童会</t>
  </si>
  <si>
    <t>Zhu Jiandi</t>
  </si>
  <si>
    <t>Shu Lun Pan CPAs, LLP</t>
  </si>
  <si>
    <t>立信会计师事务所</t>
  </si>
  <si>
    <t>Chairman, Chief Partner</t>
  </si>
  <si>
    <t>立信会计师事务所（特殊普通合伙）深圳分所</t>
  </si>
  <si>
    <t>Cui Weixing</t>
  </si>
  <si>
    <t>Deppon Logistics Co., Ltd.</t>
  </si>
  <si>
    <t>德邦物流股份有限公司</t>
  </si>
  <si>
    <t>业务投诉部: deppon315@deppon.com
 商业合作部： dpdzswb@deppon.com
 运营推广部： dpdzswb@deppon.com</t>
  </si>
  <si>
    <t>客户服务热线
 95353</t>
  </si>
  <si>
    <t>http://www.deppon.com/introduce/contact.html</t>
  </si>
  <si>
    <t>Deppon Logistics Co.,Ltd</t>
  </si>
  <si>
    <t>Cheng Guang</t>
  </si>
  <si>
    <t>8/1958</t>
  </si>
  <si>
    <t>Jianchang</t>
  </si>
  <si>
    <t>Shanghai Sanlin Wanye Enterprise Group Company Ltd</t>
  </si>
  <si>
    <t>三林万业（上海）企业集团有限公司</t>
  </si>
  <si>
    <t>刘强东-JD.COM, Inc.-0.0717944-3-Jianchang Hezhangzi Government-建昌县贺杖子乡人民政府</t>
  </si>
  <si>
    <t>Yu Lirong</t>
  </si>
  <si>
    <t>Beijing Lingsheng Investment Holding Group Co., Ltd.</t>
  </si>
  <si>
    <t>北京凌盛投资控股集团有限公司</t>
  </si>
  <si>
    <t>lingshengjituan@126.com</t>
  </si>
  <si>
    <t>010-58938871</t>
  </si>
  <si>
    <t>Beijing Lingsheng Kind Foundation</t>
  </si>
  <si>
    <t>Capital Normal University</t>
  </si>
  <si>
    <t>Beijing Lingsheng Investment Holding Group Co., Ltd</t>
  </si>
  <si>
    <t>Beijing Pinggu District Red Cross</t>
  </si>
  <si>
    <t>Heshun</t>
  </si>
  <si>
    <t>刘强东-JD.COM, Inc.-0.02372-3-Heshun Qingcheng Government, Heshun Songyan Government-和顺县青城镇人民政府, 和顺县松烟镇人民政府</t>
  </si>
  <si>
    <t>Chen Mingxi</t>
  </si>
  <si>
    <t>上海宏铭投资管理有限公司</t>
  </si>
  <si>
    <t>Liu Yu</t>
  </si>
  <si>
    <t>Hani</t>
  </si>
  <si>
    <t>Magsun Capital</t>
  </si>
  <si>
    <t>磁晅资本</t>
  </si>
  <si>
    <t>Chairman, Founder</t>
  </si>
  <si>
    <t>Luo Yong</t>
  </si>
  <si>
    <t>Bontop Group</t>
  </si>
  <si>
    <t>邦泰集团</t>
  </si>
  <si>
    <t>总经理
 btjtgm@bontopgroup.com</t>
  </si>
  <si>
    <t>客户热线
 4001 0833 77</t>
  </si>
  <si>
    <t>http://www.bontopgroup.com/</t>
  </si>
  <si>
    <t>Leshan Normal University</t>
  </si>
  <si>
    <t>One from donator, with pictures</t>
  </si>
  <si>
    <t>Xu Zhongyuan</t>
  </si>
  <si>
    <t>Lou Yongliang</t>
  </si>
  <si>
    <t>Zhongtian Group</t>
  </si>
  <si>
    <t>中天发展控股集团有限公司</t>
  </si>
  <si>
    <t>webmaster@zjzhongtian.com</t>
  </si>
  <si>
    <t>0571-28801666</t>
  </si>
  <si>
    <t>http://zjzhongtian.com/a/lianxiwomen/</t>
  </si>
  <si>
    <t>Zhongtian Tianjin Construction Group</t>
  </si>
  <si>
    <t>500 Low Income Families in Tianjin</t>
  </si>
  <si>
    <t>Low income families</t>
  </si>
  <si>
    <t>Chongqing University, School of Civil Engineering</t>
  </si>
  <si>
    <t>Xu Lianjie</t>
  </si>
  <si>
    <t>Hengan Group</t>
  </si>
  <si>
    <t>恒安集团</t>
  </si>
  <si>
    <t>Vice Chairman and CEO</t>
  </si>
  <si>
    <t>Jinjiang</t>
  </si>
  <si>
    <t>陈发沛
 81302360@qq.com
 chenfapei@hengan.com</t>
  </si>
  <si>
    <t>0595-85708888
 800-8585222
 400-1808855</t>
  </si>
  <si>
    <t>http://webcache.googleusercontent.com/search?q=cache:Xgsyw7Ho_xUJ:www.hengan.com/lianxi/+&amp;cd=3&amp;hl=en&amp;ct=clnk&amp;gl=us
 http://webcache.googleusercontent.com/search?q=cache:BERJ_E6CZDIJ:www.hengan.com/en/cooperation/cooperationintroduction/+&amp;cd=8&amp;hl=en&amp;ct=clnk&amp;gl=us
 http://webcache.googleusercontent.com/search?q=cache:5BHvwrOme4YJ:www.hengan.com/en/+&amp;cd=1&amp;hl=en&amp;ct=clnk&amp;gl=us</t>
  </si>
  <si>
    <t>Wuhui City</t>
  </si>
  <si>
    <t>S.F. Express</t>
  </si>
  <si>
    <t>sjjc@sf-express.com 
 sf_stock@sf-express.com</t>
  </si>
  <si>
    <t>95338
 US #
 855 901 1133</t>
  </si>
  <si>
    <t>http://www.sf-express.com/cn/en/others/about/service_hotline/#
 http://www.sf-express.com/cn/en/others/Procurement_info/Policies/</t>
  </si>
  <si>
    <t>S.F. Foundation</t>
  </si>
  <si>
    <t>42 teachers in rural areas</t>
  </si>
  <si>
    <t>Rural teachers</t>
  </si>
  <si>
    <t>One from donator, one from third party, have activity picture</t>
  </si>
  <si>
    <t>刘强东-JD.COM, Inc.-0.012882-10-China Foundation for Poverty Alleviation-中国扶贫基金会</t>
  </si>
  <si>
    <t>Lin Weiguang</t>
  </si>
  <si>
    <t>Wedge</t>
  </si>
  <si>
    <t>万泽集团有限公司</t>
  </si>
  <si>
    <t>Zhangk@wedge.com.cn
 liq3@wedge.com.cn</t>
  </si>
  <si>
    <t>(+86)-0755-83324388</t>
  </si>
  <si>
    <t>http://www.wedge.com.cn/Contact/index.html
 http://www.fpsjk.com/QQ9/detail.aspx?sel=6&amp;keyword=Zhangk@wedge.com.cn
 http://www.tianyancha.com/company/353719222</t>
  </si>
  <si>
    <t>Zhi Fu Charity Foundation</t>
  </si>
  <si>
    <t>Zhang Rongming</t>
  </si>
  <si>
    <t>Beijing Aimer Lingerie Co., Ltd.</t>
  </si>
  <si>
    <t>北京爱慕内衣有限公司</t>
  </si>
  <si>
    <t>Chairman and General Manager</t>
  </si>
  <si>
    <t>hr01@aimer.com.cn</t>
  </si>
  <si>
    <t>400-650-5299</t>
  </si>
  <si>
    <t>http://www.aimergroup.com/contact_index.php</t>
  </si>
  <si>
    <t>Aimer Foundation</t>
  </si>
  <si>
    <t>爱慕公益基金会</t>
  </si>
  <si>
    <t>北京爱慕投资管理有限公司</t>
  </si>
  <si>
    <t>苏志刚-广州长隆集团有限公司-6.5-6--广东省扶贫基金会</t>
  </si>
  <si>
    <t>Fuyao Group</t>
  </si>
  <si>
    <t>fyqm@fuyaogroup.com</t>
  </si>
  <si>
    <t>(86-591) 8538-3777</t>
  </si>
  <si>
    <t>https://www.fuyaogroup.com/contact.php</t>
  </si>
  <si>
    <t>Fuzhou Minghou JiangJun Miao</t>
  </si>
  <si>
    <t>福建将军庙</t>
  </si>
  <si>
    <t>Architecture</t>
  </si>
  <si>
    <t>Cao Guotao</t>
  </si>
  <si>
    <t>曹国涛</t>
  </si>
  <si>
    <t>阳信县恒典文化传播有限公司</t>
  </si>
  <si>
    <t>书海工程</t>
  </si>
  <si>
    <t>Guangdong Chimelong Group Company Limited</t>
  </si>
  <si>
    <t>苏志刚-广州长隆集团有限公司-5-7--广东省扶贫基金会</t>
  </si>
  <si>
    <t>Chen Chichang</t>
  </si>
  <si>
    <t>陈炽昌</t>
  </si>
  <si>
    <t>Guangdong Qtone Education Co., Ltd.</t>
  </si>
  <si>
    <t>广东全通教育股份有限公司</t>
  </si>
  <si>
    <t>Zhongshan</t>
  </si>
  <si>
    <t>qtjy@qtone.cn</t>
  </si>
  <si>
    <t>0760-88367357</t>
  </si>
  <si>
    <t>http://www.qtone.cn/contact-us/</t>
  </si>
  <si>
    <t>Hubei China Tobacco Industry Co., Ltd.</t>
  </si>
  <si>
    <t>邮箱：zyjgbg@hbtobacco.com</t>
  </si>
  <si>
    <t>027-83603038,83601250</t>
  </si>
  <si>
    <t>http://www.etmoc.com/Firm/FirmShow.asp?id=153</t>
  </si>
  <si>
    <t>Hubei China Tobacco Industry Co.,Ltd</t>
  </si>
  <si>
    <t>Chen Ke</t>
  </si>
  <si>
    <t>陈柯</t>
  </si>
  <si>
    <t>成都尚古轩文化传播有限公司</t>
  </si>
  <si>
    <t>(028) 89728830 
 028-85925589</t>
  </si>
  <si>
    <t>http://www.11467.com/chengdu/co/231354.htmhttp://www.qixin.com/company/b5a03207-1c6c-4132-ad51-f469d3e3bd76#/info</t>
  </si>
  <si>
    <t>Chen Liping</t>
  </si>
  <si>
    <t>陈李平</t>
  </si>
  <si>
    <t>新经典文化有限公司</t>
  </si>
  <si>
    <t>Cheng Lianying</t>
  </si>
  <si>
    <t>程连英</t>
  </si>
  <si>
    <t>武汉新居城房地产开发有限公司</t>
  </si>
  <si>
    <t>027-114
 84210500
 张弓
 027-83888595转5555
 027-87295066</t>
  </si>
  <si>
    <t>http://whxjcfdckfyxgs.21hubei.com/contact/
 http://www.czvv.com/detail_4f464587e5881022f7bbefb7.html
 http://www.wpl.gov.cn/pc-1509-96744.html
 http://www.qixin.com/company/85308038-bbdb-4dcb-b1e2-22a464de719b</t>
  </si>
  <si>
    <t>Ding Wanyu</t>
  </si>
  <si>
    <t>丁万宇</t>
  </si>
  <si>
    <t>成都华森医疗用品有限公司</t>
  </si>
  <si>
    <t>物华工程</t>
  </si>
  <si>
    <t>Feng Weimin</t>
  </si>
  <si>
    <t>冯为民</t>
  </si>
  <si>
    <t>北京龙鼎投资管理有限公司</t>
  </si>
  <si>
    <t>单飞
 010-89995190</t>
  </si>
  <si>
    <t>http://bjpinggu08757.11467.com/contact.asp</t>
  </si>
  <si>
    <t>Feng Xijian</t>
  </si>
  <si>
    <t>冯西见</t>
  </si>
  <si>
    <t>宝鸡西建公路工程集团公司</t>
  </si>
  <si>
    <t>Baoji</t>
  </si>
  <si>
    <t>bjxjjt3313579@163.com</t>
  </si>
  <si>
    <t>0917-3410594
 0917-3876630</t>
  </si>
  <si>
    <t>http://www.sxxjjt.cn/about/contactus/</t>
  </si>
  <si>
    <t>Guo Guangchang</t>
  </si>
  <si>
    <t>郭广昌</t>
  </si>
  <si>
    <t>Fosun International Limited</t>
  </si>
  <si>
    <t>复星国际有限公司</t>
  </si>
  <si>
    <t>人力资源部
 hr@fosun.com
 品牌市场部
 pr@fosun.com</t>
  </si>
  <si>
    <t>86-21-2315-6666</t>
  </si>
  <si>
    <t>http://www.fosun.com/</t>
  </si>
  <si>
    <t>Guo Yujun</t>
  </si>
  <si>
    <t>郭宇君</t>
  </si>
  <si>
    <t>北京水睿科贸有限公司</t>
  </si>
  <si>
    <t>He Hongling</t>
  </si>
  <si>
    <t>何红玲</t>
  </si>
  <si>
    <t>经典玲珑图书公司</t>
  </si>
  <si>
    <t>Ji Haipeng</t>
  </si>
  <si>
    <t>纪海鹏</t>
  </si>
  <si>
    <t>Logan Group</t>
  </si>
  <si>
    <t>龙光集团</t>
  </si>
  <si>
    <t>0755-2787 9888</t>
  </si>
  <si>
    <t>http://www.logan.com.cn/contact.aspx</t>
  </si>
  <si>
    <t>Logan Foundation</t>
  </si>
  <si>
    <t>龙光慈善基金会</t>
  </si>
  <si>
    <t>Jiang Rensheng</t>
  </si>
  <si>
    <t>蒋仁生</t>
  </si>
  <si>
    <t>Chongqing Zhifei Biological Products Co., Ltd.</t>
  </si>
  <si>
    <t>重庆智飞生物制品股份有限公司</t>
  </si>
  <si>
    <t>irm@zhifeishengwu.com
 office@vaccine.com.cn
 vaccae@zhifeishengwu.com</t>
  </si>
  <si>
    <t>023- 8635822
 023- 8635822
 0551-5315667</t>
  </si>
  <si>
    <t>http://www.zhifeishengwu.com/lxwm/lxfs/</t>
  </si>
  <si>
    <t>Jiang Yijian</t>
  </si>
  <si>
    <t>江宜建</t>
  </si>
  <si>
    <t>重庆迈德医疗器械有限公司</t>
  </si>
  <si>
    <t>Jiang Yongqing</t>
  </si>
  <si>
    <t>蒋勇青</t>
  </si>
  <si>
    <t>北京万方数据股份有限公司</t>
  </si>
  <si>
    <t>单祥双-China Science &amp; Merchants Investment Management Group Co., Ltd.-20-7-Tsinghua University-</t>
  </si>
  <si>
    <t>客戶服務部
 svc@saselectric.com.hk
 客戶服务部
 cs.hk@brightstarcorp.com</t>
  </si>
  <si>
    <t>(852) 2822 9311</t>
  </si>
  <si>
    <t>http://www.sharp.com.hk/html/tch/about_sharp/contactus.jsp</t>
  </si>
  <si>
    <t>The University of Hong Kong</t>
  </si>
  <si>
    <t>The Chinese University of Hong Kong</t>
  </si>
  <si>
    <t>Hong Kong University of Science and Technology</t>
  </si>
  <si>
    <t>单祥双-Shan Xiangshuang-10-11-Xiamen University Education Development Foundation-</t>
  </si>
  <si>
    <t>Li Defu</t>
  </si>
  <si>
    <t>李德福</t>
  </si>
  <si>
    <t>Zhongyuan Union Cell &amp; Gene Engineering Co., Ltd.</t>
  </si>
  <si>
    <t>中源协和细胞基因工程股份有限公司</t>
  </si>
  <si>
    <t>Charles Wei, Assistant of President
 weizhe@vcanbio.com</t>
  </si>
  <si>
    <t>86 139 2041 2468
 86 22 5877 5766 - 8861</t>
  </si>
  <si>
    <t>http://www.vcanbio.com/weizhe.html</t>
  </si>
  <si>
    <t>Li Guangzhong</t>
  </si>
  <si>
    <t>李光忠</t>
  </si>
  <si>
    <t>Hualin Co., Ltd.</t>
  </si>
  <si>
    <t>华林有限责任公司</t>
  </si>
  <si>
    <t>Datong</t>
  </si>
  <si>
    <t>李光忠
 2044878@qq.com
 龚伟先生
 sxjxwz@126.com</t>
  </si>
  <si>
    <t>全国统一客服热线 
 400-653-6868
 0352-2539622</t>
  </si>
  <si>
    <t>http://www.hualin.com.cn/gywmAction!lianxi.action
 http://8404433.1024sj.com/
 http://10011424982.qymgc.com/contact.html</t>
  </si>
  <si>
    <t>Li Hejun</t>
  </si>
  <si>
    <t>李河君</t>
  </si>
  <si>
    <t>Hanergy Holding Group Limited</t>
  </si>
  <si>
    <t>汉能控股集团有限公司</t>
  </si>
  <si>
    <t>企业社会责任部
 csr@hanergy.com</t>
  </si>
  <si>
    <t>86 10 83914567
 400-688-1566</t>
  </si>
  <si>
    <t>http://www.hanergy.com/en/about/about_contact.html
 http://www.hanergy.com/about/about_contact.html</t>
  </si>
  <si>
    <t>Xinyi Glass Holdings Ltd.</t>
  </si>
  <si>
    <t>info@xinyiglass.com.hk</t>
  </si>
  <si>
    <t>852-3919-2888</t>
  </si>
  <si>
    <t>http://www.xinyiglass.com/</t>
  </si>
  <si>
    <t>单祥双-北京中科创大创业教育投资管理有限公司-5-7-Tianjin University Peiyang Education Development Foundation-天津大学北洋教育发展基金会</t>
  </si>
  <si>
    <t>Liao Xin</t>
  </si>
  <si>
    <t>廖昕</t>
  </si>
  <si>
    <t>China Wiserv Technologies Co., Ltd.</t>
  </si>
  <si>
    <t>勤智数码科技有限公司</t>
  </si>
  <si>
    <t>028-85313773</t>
  </si>
  <si>
    <t>http://www.chinawiserv.com/home/about/contactus</t>
  </si>
  <si>
    <t>Liu Ergang</t>
  </si>
  <si>
    <t>刘二岗</t>
  </si>
  <si>
    <t>重庆恒千茂科技有限公司</t>
  </si>
  <si>
    <t>Liu Kecheng</t>
  </si>
  <si>
    <t>刘克成</t>
  </si>
  <si>
    <t>重庆莱帮医疗器械有限公司</t>
  </si>
  <si>
    <t>Lu Chaokang</t>
  </si>
  <si>
    <t>卢朝康</t>
  </si>
  <si>
    <t>Chaoxian</t>
  </si>
  <si>
    <t>Kangde Group</t>
  </si>
  <si>
    <t>康德实业（集团）有限公司</t>
  </si>
  <si>
    <t>cqleasing@126.com</t>
  </si>
  <si>
    <t>023-68580099</t>
  </si>
  <si>
    <t>http://www.cqkangde.com/html/zjkd/lxwm/</t>
  </si>
  <si>
    <t>Lu Fuming</t>
  </si>
  <si>
    <t>卢福明</t>
  </si>
  <si>
    <t>启福置业股份有限公司</t>
  </si>
  <si>
    <t>Founder, Chairman and General Manager</t>
  </si>
  <si>
    <t>Henan</t>
  </si>
  <si>
    <t>Zhengzhou</t>
  </si>
  <si>
    <t>李学勇 （先生）
 qfzygfyxgs@126.com</t>
  </si>
  <si>
    <t>371-60999366
 13271581190</t>
  </si>
  <si>
    <t>http://qfzygfyxgs.5xia.net/contact/
 http://cn.made-in-china.com/showroom/qifuzhiye-2010-contact.html</t>
  </si>
  <si>
    <t>TC Medical</t>
  </si>
  <si>
    <t>0571-88923999</t>
  </si>
  <si>
    <t>http://www.tcmedical.com.cn/index/contactUs</t>
  </si>
  <si>
    <t>University of Chinese Academy of Science</t>
  </si>
  <si>
    <t>中国科学院大学</t>
  </si>
  <si>
    <t>Mao Lixiang</t>
  </si>
  <si>
    <t>茅理翔</t>
  </si>
  <si>
    <t>Ningbo FOTILE Kitchen Ware Co., Ltd.</t>
  </si>
  <si>
    <t>方太集团</t>
  </si>
  <si>
    <t>serviceusa@fotile.com</t>
  </si>
  <si>
    <t>4000-315-315
 18883150366</t>
  </si>
  <si>
    <t>http://www.fotile.com/
 http://www.fotileglobal.com/us/
 http://www.fotileglobal.com/us/Contact</t>
  </si>
  <si>
    <t>Nan Cunhui</t>
  </si>
  <si>
    <t>南存辉</t>
  </si>
  <si>
    <t>Chint Group Co., Ltd.</t>
  </si>
  <si>
    <t>正泰集团股份有限公司</t>
  </si>
  <si>
    <t>客服部
 services@chint.com</t>
  </si>
  <si>
    <t>客服热线
 400-817-7777</t>
  </si>
  <si>
    <t>http://www.chint.com/zh/index.php/service/guide.html</t>
  </si>
  <si>
    <t>NA</t>
  </si>
  <si>
    <t>New Delhi Northern Railway Center Hospital</t>
  </si>
  <si>
    <t>One from donator, one from receiver( screen shot from DD News)</t>
  </si>
  <si>
    <t>Ou Zongrong</t>
  </si>
  <si>
    <t>欧宗荣</t>
  </si>
  <si>
    <t>Zhengrong Group</t>
  </si>
  <si>
    <t>正荣集团</t>
  </si>
  <si>
    <t>客户服务部
 4008883005@zhenro.com
 &lt;&lt;正荣会&gt;&gt; 杂志
 zhengronghui@sina.com
 zr-vision@zhenro.com</t>
  </si>
  <si>
    <t>021-61253299</t>
  </si>
  <si>
    <t>http://www.zhenro.com/contact.aspx
 http://www.zhenro.com/tsjy.aspx
 http://www.zrh.zhenro.com/showNews.aspx?id=1251&amp;cid=428455
 http://www.zhenro.com/UpLoad/Video/20150626025502.pdf</t>
  </si>
  <si>
    <t>Ren Zhihong</t>
  </si>
  <si>
    <t>任志鸿</t>
  </si>
  <si>
    <t>山东世纪天鸿书业有限公司</t>
  </si>
  <si>
    <t>Shi Guilu</t>
  </si>
  <si>
    <t>史贵禄</t>
  </si>
  <si>
    <t>Rongmin Holding Group</t>
  </si>
  <si>
    <t>荣民控股集团</t>
  </si>
  <si>
    <t>rongminjituan@sina.cn
 rongmin2012@163.com</t>
  </si>
  <si>
    <t>029-86369371</t>
  </si>
  <si>
    <t>http://www.rongmin.com/index.php?m=content&amp;c=index&amp;a=lists&amp;catid=76</t>
  </si>
  <si>
    <t>Shi Shiqi</t>
  </si>
  <si>
    <t>史世奇</t>
  </si>
  <si>
    <t>Calligrapher, not a businessperson</t>
  </si>
  <si>
    <t>Tong Jun</t>
  </si>
  <si>
    <t>童军</t>
  </si>
  <si>
    <t>单祥双-北京中科创大创业教育投资管理有限公司-1-6-Central China Normal University Education Development Foundation-华中师范大学教育发展基金会</t>
  </si>
  <si>
    <t>Wang Fei</t>
  </si>
  <si>
    <t>王飞</t>
  </si>
  <si>
    <t>北京一品盛装服装有限公司</t>
  </si>
  <si>
    <t>Wang Gang</t>
  </si>
  <si>
    <t>王钢</t>
  </si>
  <si>
    <t>重庆市亚中医疗仪器有限公司</t>
  </si>
  <si>
    <t>Wang Hongyu</t>
  </si>
  <si>
    <t>王宏宇</t>
  </si>
  <si>
    <t>北京圣文昕图书有限公司</t>
  </si>
  <si>
    <t>http://baike.baidu.com/subview/3151831/9268892.htm?fr=weibo</t>
  </si>
  <si>
    <t>Homelink Real Estate Agency Co., Ltd.</t>
  </si>
  <si>
    <t>Wang Juan</t>
  </si>
  <si>
    <t>王娟</t>
  </si>
  <si>
    <t>重庆市鼎力医疗器械有限公司</t>
  </si>
  <si>
    <t>北京链家房地产经纪有限公司</t>
  </si>
  <si>
    <t>http://bj.lianjia.com/about/aboutlianjia/</t>
  </si>
  <si>
    <t>Wang Miaotong</t>
  </si>
  <si>
    <t>左晖-左晖-16-10-Ai You Foundation-爱佑慈善基金会</t>
  </si>
  <si>
    <t>王苗通</t>
  </si>
  <si>
    <t>Zhejiang Century Huatong Automotive Part Co., Ltd.</t>
  </si>
  <si>
    <t>浙江世纪华通车业股份有限公司</t>
  </si>
  <si>
    <t>sjhuatong@sjhuatong.com
 王一锋
 Michael_wang@sjhuatong.com
 胡辉
 Benjamin_hu@huatonggroup.com
 计徐军
 Roger_chi@huatonggroup.com</t>
  </si>
  <si>
    <t>0086-575-82218511</t>
  </si>
  <si>
    <t>http://www.sjhuatong.com/CN/contacts.aspx?BaseInfoCateId=25&amp;CateID=25&amp;curid=25</t>
  </si>
  <si>
    <t>Wang Tian</t>
  </si>
  <si>
    <t>王填</t>
  </si>
  <si>
    <t>Better Life Group</t>
  </si>
  <si>
    <t>步步高集团</t>
  </si>
  <si>
    <t>4008 669 889
 0731-52339880</t>
  </si>
  <si>
    <t>http://www.bbg.com.cn/http://www.bbg.com.cn/a/lianxiwomen/bangongdidian/</t>
  </si>
  <si>
    <t>Wu Yajun</t>
  </si>
  <si>
    <t>吴亚军</t>
  </si>
  <si>
    <t>Longfor Properties Co. Ltd.</t>
  </si>
  <si>
    <t>龙湖地产有限公司</t>
  </si>
  <si>
    <t>ir@longfor.com</t>
  </si>
  <si>
    <t>4007-080-080</t>
  </si>
  <si>
    <t>http://www.longfor.com/contact/http://www.longfor.com/en/investor/</t>
  </si>
  <si>
    <t>Wu Yuehan</t>
  </si>
  <si>
    <t>吴岳瀚</t>
  </si>
  <si>
    <t>上海瀚叶财富管理顾问有限公司</t>
  </si>
  <si>
    <t>刘国耀夫妇</t>
  </si>
  <si>
    <t>need to check with recipient</t>
  </si>
  <si>
    <t>Xing Fuping</t>
  </si>
  <si>
    <t>邢福平</t>
  </si>
  <si>
    <t>Livon Group</t>
  </si>
  <si>
    <t>力旺集团</t>
  </si>
  <si>
    <t>刘国耀-刘国耀夫妇-15-6--东南大学教育基金会</t>
  </si>
  <si>
    <t>Changchun</t>
  </si>
  <si>
    <t>人力资源部
 hr@livon.cn</t>
  </si>
  <si>
    <t>0431-84485947
 4000969966</t>
  </si>
  <si>
    <t>http://www.livon.cn/html/single_122.html
 http://www.livon.cn/html/single_23.html
 http://www.livon.cn/html/jobinfo_89_184_1.html</t>
  </si>
  <si>
    <t>Xu Hang</t>
  </si>
  <si>
    <t>徐航</t>
  </si>
  <si>
    <t>Mindray Medical International Limited</t>
  </si>
  <si>
    <t>深圳迈瑞生物医疗电子股份有限公司</t>
  </si>
  <si>
    <t>service@mindray.com</t>
  </si>
  <si>
    <t>0755-81888818
 81888998</t>
  </si>
  <si>
    <t>http://www.mindray.com/cn/services/site.html
 http://mindray.com/en/aboutus/globalSite.html</t>
  </si>
  <si>
    <t>广东省无量光慈善基金会</t>
  </si>
  <si>
    <t>1 credible third party</t>
  </si>
  <si>
    <t>Xue Xingyuan</t>
  </si>
  <si>
    <t>薛行远</t>
  </si>
  <si>
    <t>Xiangxing Group</t>
  </si>
  <si>
    <t>祥兴(福建)箱包集团</t>
  </si>
  <si>
    <t>brand@86c.com</t>
  </si>
  <si>
    <t>85212868
 86-0591-85237768
 全国服务电话
 400-8878-003</t>
  </si>
  <si>
    <t>http://www.xiangxinggroup.com/inexcn.asp?action=lxwm
 http://www.dh-highland.com/cont.php</t>
  </si>
  <si>
    <t>王振滔-Aokang International-3.33333333333333-2-Wang Zhentao Foundation-王振滔慈善基金会</t>
  </si>
  <si>
    <t>Xue Zhongxing</t>
  </si>
  <si>
    <t>薛中行</t>
  </si>
  <si>
    <t>Kingpoint Consulting &amp; Investment</t>
  </si>
  <si>
    <t>上海经邦企业管理咨询有限公司</t>
  </si>
  <si>
    <t>service@chinaoption.net</t>
  </si>
  <si>
    <t>021－61365418</t>
  </si>
  <si>
    <t>http://www.chinaoption.net/about/jieshao/</t>
  </si>
  <si>
    <t>Yan Xijun</t>
  </si>
  <si>
    <t>闫希军</t>
  </si>
  <si>
    <t>Tasly Holding Group</t>
  </si>
  <si>
    <t>天士力控股集团有限公司</t>
  </si>
  <si>
    <t>总裁办事处
 secretary@tasly.com</t>
  </si>
  <si>
    <t>800-818-9818
 手机用户或未开通800电话的地区用户
 022-26736290
 0086-022-26736688</t>
  </si>
  <si>
    <t>http://www.tasly.com/contact_us.htm</t>
  </si>
  <si>
    <t>Ye Huaneng</t>
  </si>
  <si>
    <t>叶华能</t>
  </si>
  <si>
    <t>Guangdong Baolihua New Energy Stock Co., Ltd.</t>
  </si>
  <si>
    <t>广东宝丽华新能源股份有限公司</t>
  </si>
  <si>
    <t>bxnygd@yahoo.com.cn</t>
  </si>
  <si>
    <t>(020)38773338</t>
  </si>
  <si>
    <t>http://www.baolihua.com.cn/index.php?a=index&amp;m=Page&amp;id=56
 http://www.china-stock.org/guangdong-baolihua-new-energy-stock-co-ltd/</t>
  </si>
  <si>
    <t>Yu Bin</t>
  </si>
  <si>
    <t>余斌</t>
  </si>
  <si>
    <t>Lvjing Holding Co., Ltd.</t>
  </si>
  <si>
    <t>绿景控股股份有限公司</t>
  </si>
  <si>
    <t>lvj@000502.cn</t>
  </si>
  <si>
    <t>(0755）23625000
 83403666</t>
  </si>
  <si>
    <t>http://www.lvgemgroup.com.cn/kffw03.html
 http://www.000502.cn/lxwm1.htm</t>
  </si>
  <si>
    <t>Yu Sihai</t>
  </si>
  <si>
    <t>喻四海</t>
  </si>
  <si>
    <t>Kunshan Bye Macromolecule Material Co., Ltd.</t>
  </si>
  <si>
    <t>昆山博益鑫成高分子材料有限公司</t>
  </si>
  <si>
    <t>info@byeks.com</t>
  </si>
  <si>
    <t>0512-57117111</t>
  </si>
  <si>
    <t>http://www.ksbye.com/Contact.asp?id=23</t>
  </si>
  <si>
    <t>Zhang Shiping</t>
  </si>
  <si>
    <t>张士平</t>
  </si>
  <si>
    <t>Shandong Weiqiao Pioneering Group Co., Ltd.</t>
  </si>
  <si>
    <t>山东魏桥创业集团有限公司</t>
  </si>
  <si>
    <t>Binzhou</t>
  </si>
  <si>
    <t>Ma Fahong
 wqcy@wqfz.com</t>
  </si>
  <si>
    <t>(86)0543-4161111</t>
  </si>
  <si>
    <t>Zhang Xin</t>
  </si>
  <si>
    <t>张欣</t>
  </si>
  <si>
    <t>SOHO China Ltd.</t>
  </si>
  <si>
    <t>SOHO中国有限公司</t>
  </si>
  <si>
    <t>Co-Founder and CEO</t>
  </si>
  <si>
    <t>hotline@sohochina.com</t>
  </si>
  <si>
    <t>400-815-9888</t>
  </si>
  <si>
    <t>http://www.sohochina.com/</t>
  </si>
  <si>
    <t>Pan Ji Zhai School</t>
  </si>
  <si>
    <t>潘集寨学校</t>
  </si>
  <si>
    <t>One from receiver with pictures</t>
  </si>
  <si>
    <t>Zhao Chunhua</t>
  </si>
  <si>
    <t>赵春华</t>
  </si>
  <si>
    <t>Chunhua Hospital</t>
  </si>
  <si>
    <t>宜昌春华医院</t>
  </si>
  <si>
    <t>0717-6292781
 0717-6292799</t>
  </si>
  <si>
    <t>http://www.ycchnpxyy.cn/yiyuangaikuang/</t>
  </si>
  <si>
    <t>Zhao Junyi</t>
  </si>
  <si>
    <t>赵军屹</t>
  </si>
  <si>
    <t>Tianjin Suli Cable Group Co., Ltd.</t>
  </si>
  <si>
    <t>天津塑力线缆集团有限公司</t>
  </si>
  <si>
    <t>sulichengben@126.com</t>
  </si>
  <si>
    <t>022-26308758</t>
  </si>
  <si>
    <t>http://www.suligroup.com/contactUs.html</t>
  </si>
  <si>
    <t>Zheng Dong</t>
  </si>
  <si>
    <t>郑东</t>
  </si>
  <si>
    <t>Zhou Fangjie</t>
  </si>
  <si>
    <t>周方洁</t>
  </si>
  <si>
    <t>Ningbo Ligong Online Monitoring Technology Co., Ltd.</t>
  </si>
  <si>
    <t>宁波理工监测科技股份有限公司</t>
  </si>
  <si>
    <t>lgjc@lgom.com.cn
 葛健
 ge_j@chinaenv.com
 service@booway.com.cn
 xiantianyi@lgom.com.cn
 bjtysjlgom@163.com
 tbird@thunderbird.com.cn</t>
  </si>
  <si>
    <t>http://www.lgom.com.cn/lxmw-1.aspx</t>
  </si>
  <si>
    <t>Zhou Jianping</t>
  </si>
  <si>
    <t>周建平</t>
  </si>
  <si>
    <t>Heilan Group Co., Ltd.</t>
  </si>
  <si>
    <t>海澜集团有限公司</t>
  </si>
  <si>
    <t>王振滔-Wang Zhentao Charity Foundation-2-11-Poor students-</t>
  </si>
  <si>
    <t>hrd@heilan.cn
 xiaozhao@heilan.cn
 dw@heilan.cn</t>
  </si>
  <si>
    <t>0510-86121388</t>
  </si>
  <si>
    <t>http://www.heilan.com.cn/approach.php?act=1
 http://www.heilan.com.cn/college.php?act=show&amp;type=4
 http://campus.51job.com/heilan/contact.htm</t>
  </si>
  <si>
    <t>Zhou Xiaojie</t>
  </si>
  <si>
    <t>周晓杰</t>
  </si>
  <si>
    <t>威海共享服装有限公司</t>
  </si>
  <si>
    <t>U-Home Group Holdings Ltd.</t>
  </si>
  <si>
    <t>宇业集团控股限公司</t>
  </si>
  <si>
    <t>投资者关系部
 ir@yuyejt.com</t>
  </si>
  <si>
    <t>00852-3669833</t>
  </si>
  <si>
    <t>http://www.yuyejt.com/Contact.aspx?pc=contact</t>
  </si>
  <si>
    <t>Wuhu City</t>
  </si>
  <si>
    <t>Zong Qinghou</t>
  </si>
  <si>
    <t>宗庆后</t>
  </si>
  <si>
    <t>Hangzhou Wahaha Group Co., Ltd.</t>
  </si>
  <si>
    <t>杭州娃哈哈集团有限公司</t>
  </si>
  <si>
    <t>whh@wahaha.com.cn</t>
  </si>
  <si>
    <t>0571-86032866</t>
  </si>
  <si>
    <t>http://www.wahaha.com.cn</t>
  </si>
  <si>
    <t>夏捷</t>
  </si>
  <si>
    <t>宝利至诚(北京)软件有限公司</t>
  </si>
  <si>
    <t>学前智慧教育基金</t>
  </si>
  <si>
    <t>王振滔-Wang Zhentao Charity Foundation-1.5-12-Poor students-</t>
  </si>
  <si>
    <t>李萍</t>
  </si>
  <si>
    <t>北京雷明顿传媒广告有限公司</t>
  </si>
  <si>
    <t>国学教育专项基金</t>
  </si>
  <si>
    <t>瞿芳</t>
  </si>
  <si>
    <t>北京欣而达图书中心</t>
  </si>
  <si>
    <t>刘汉斌</t>
  </si>
  <si>
    <t>北京中科华强教育科学发展有限公司</t>
  </si>
  <si>
    <t>阳光成长专项基金</t>
  </si>
  <si>
    <t>胡烜</t>
  </si>
  <si>
    <t>北京中文时代教育投资有限公司</t>
  </si>
  <si>
    <t>天弦少儿文化艺术教育基金</t>
  </si>
  <si>
    <t>王振滔-Wang Zhentao Charity Foundation-1.5-5-Poor students-</t>
  </si>
  <si>
    <t>阳绪少</t>
  </si>
  <si>
    <t>广东守护宝网络有限公司</t>
  </si>
  <si>
    <t>校园安防基金</t>
  </si>
  <si>
    <t>吕利刚</t>
  </si>
  <si>
    <t>四川省迈克实业有限公司</t>
  </si>
  <si>
    <t>王辉</t>
  </si>
  <si>
    <t>天津启橙文化交流有限公司</t>
  </si>
  <si>
    <t>下一代教育基金</t>
  </si>
  <si>
    <t>杨东华</t>
  </si>
  <si>
    <t>维坊德勤育英软件科技有限公司</t>
  </si>
  <si>
    <t>潍坊德勤育英科技有限公司</t>
  </si>
  <si>
    <t>捐书助学专项基金</t>
  </si>
  <si>
    <t>陈爱莲-万丰奥特控股集团有限公司-10-7-City of Shaoxing-</t>
  </si>
  <si>
    <t>陈爱莲-万丰奥特控股集团有限公司-5-6-Shanghai University of Finance and Economics SUFE Education Development Foundation-上海财经大学教育发展基金会</t>
  </si>
  <si>
    <t>Dongguan</t>
  </si>
  <si>
    <t>张茵-东莞玖龙纸业有限公司-5-8--广东省扶贫基金会</t>
  </si>
  <si>
    <t>Information Technology is commonly used as a synonym for computers and computer networks, but it also encompasses other information distribution technologies such as television and telephones. Several industries are associated with information technology, including computer hardware, software, electronics, semiconductors, internet, telecom equipment, and e-commerce.[4][a]
https://en.wikipedia.org/wiki/Information_technology</t>
  </si>
  <si>
    <t>E-commerce is under both IT and Service.
-- IT: see as above
-- Service: see "subcategories" - https://en.wikipedia.org/wiki/Category:Service_industries</t>
  </si>
  <si>
    <t>张茵-东莞玖龙纸业有限公司-5-9--广东省扶贫基金会</t>
  </si>
  <si>
    <t>Suggested Industry</t>
  </si>
  <si>
    <t>Alternative Industry</t>
  </si>
  <si>
    <t>业务介绍</t>
  </si>
  <si>
    <t>TCL集团生产移动电话、个人电脑、家用电器、电气照明和数字媒体（Digital Media）、平板电视并在中国大陆内外销售。</t>
  </si>
  <si>
    <t>环境监测与分析仪器</t>
  </si>
  <si>
    <t>IT(electronics)</t>
  </si>
  <si>
    <t>电子仪器</t>
  </si>
  <si>
    <t>华伍股份</t>
  </si>
  <si>
    <t>工业制动器专业生产商</t>
  </si>
  <si>
    <t>e-commerce/consumer</t>
  </si>
  <si>
    <t>自营电商[1]  是一种电子商务模式，其特征是以标准化的要求，对其经营产品进行统一生产或采购、产品展示、在线交易，并通过物流配送将产品投放到最终消费群体的行为。</t>
  </si>
  <si>
    <t>Dongguan Nine Dragons Paper Limited</t>
  </si>
  <si>
    <t>线上线下电子商城</t>
  </si>
  <si>
    <t>e-commerce/service</t>
  </si>
  <si>
    <t>电子商务平台</t>
  </si>
  <si>
    <t>Information</t>
  </si>
  <si>
    <t>张茵-东莞玖龙纸业有限公司-4.8-4--广东省扶贫基金会</t>
  </si>
  <si>
    <t>互联网中文门户网站</t>
  </si>
  <si>
    <t>information/service</t>
  </si>
  <si>
    <t>58同城</t>
  </si>
  <si>
    <t>中国专业中文分类信息网站</t>
  </si>
  <si>
    <t>搜索引擎服务</t>
  </si>
  <si>
    <t>internet</t>
  </si>
  <si>
    <t>捐款的一点科技：一点公益项目是深圳前海中盛嘉鸿集团有限公司搭建平台，依托互联网技术，以“互联网+公益”模式运作</t>
  </si>
  <si>
    <t>software</t>
  </si>
  <si>
    <t>IT（看上去以软件为主）、能源、资源、新材料和生化科技</t>
  </si>
  <si>
    <t>工业自动化和信息化技术、产品与解决方案供应商</t>
  </si>
  <si>
    <t>软件与信息服务</t>
  </si>
  <si>
    <t>网络游戏，即时通讯软件</t>
  </si>
  <si>
    <t>空中交通管理领域具有自主知识产权的大型软件和重大装备供应商</t>
  </si>
  <si>
    <t>software/telecommunication</t>
  </si>
  <si>
    <t>机器与机器之间通信技术</t>
  </si>
  <si>
    <t>戴建良-Guizhou Dadi Foundation-10-9-Guizhou Government of Education-</t>
  </si>
  <si>
    <t>Zhenshan</t>
  </si>
  <si>
    <t>戴建良-Guizhou Dadi Foundation-2-12-Villagers-</t>
  </si>
  <si>
    <t>佛山市三水富港商业经营管理有限公司</t>
  </si>
  <si>
    <t>戴建良-Guizhou Dadi Foundation-1-8-Ai Xin Guan Shan Hu Foundation-</t>
  </si>
  <si>
    <t>加多宝集团有限公司</t>
  </si>
  <si>
    <t>上海申彤投资集团有限公司</t>
  </si>
  <si>
    <t>张运防-深圳前海龙骏家园养老产业发展有限公司-10-6-Zhongshe Social Work Development Foundation-</t>
  </si>
  <si>
    <t>HK Longjun Int'l Group Development Limited</t>
  </si>
  <si>
    <t>香港龙骏集团发展有限公司</t>
  </si>
  <si>
    <t>张运防-深圳前海龙骏家园养老产业发展有限公司-2-11-Zhongshe Social Work Development Foundation-</t>
  </si>
  <si>
    <t>李占通-Datong Investment Group-12-10-Nankai University-南开大学</t>
  </si>
  <si>
    <t>http://chuangye.sjtu.edu.cn/index.php?m=News&amp;a=view&amp;id=97</t>
  </si>
  <si>
    <t>YuanBo Education Group</t>
  </si>
  <si>
    <t>远播教育集团</t>
  </si>
  <si>
    <t>N when donation was made, Y now</t>
  </si>
  <si>
    <t>http://www.yuanboedu.cn/pc/index.php?</t>
  </si>
  <si>
    <t>李霞-远播教育集团-12-10-Shanghai Jiao Tong University Education Development Foundation-上海交通大学教育发展基金会</t>
  </si>
  <si>
    <t>Yancheng</t>
  </si>
  <si>
    <t>束昱辉-QuanJian Nature Medicine Technology Development Co., Ltd.-10-6-Yancheng Charity Federation-</t>
  </si>
  <si>
    <t>束昱辉-QuanJian Nature Medicine Technology Development Co., Ltd.-1.5-10-Dafeng District, Yancheng, Jiangsu-</t>
  </si>
  <si>
    <t>束昱辉-QuanJian Nature Medicine Technology Development Co., Ltd.-0.2-10-Chengdong Shiyan Elementary School, Yancheng, Jiangsu-</t>
  </si>
  <si>
    <t>顾京-深圳市世纪海翔投资集团有限公司-5-12-Central South University Education Foundation-中南大学教育基金会</t>
  </si>
  <si>
    <t>Zhai Fang</t>
  </si>
  <si>
    <t>翟芳</t>
  </si>
  <si>
    <t>http://baike.baidu.com/item/%E9%A1%BE%E4%BA%AC/41495</t>
  </si>
  <si>
    <t>Shenzhen Century Haixiang Investment Group Limited Company</t>
  </si>
  <si>
    <t>http://www.sail-group.com.cn/category.aspx?NodeID=10</t>
  </si>
  <si>
    <t>顾京-深圳市世纪海翔投资集团有限公司-0.72-12-Central South University Education Foundation-中南大学教育基金会</t>
  </si>
  <si>
    <t>http://baike.baidu.com/view/1738687.htm?</t>
  </si>
  <si>
    <t>北京五八信息技术有限公司</t>
  </si>
  <si>
    <t>http://www.baike.com/wiki/%E5%8C%97%E4%BA%AC%E4%BA%94%E5%85%AB%E4%BF%A1%E6%81%AF%E6%8A%80%E6%9C%AF%E6%9C%89%E9%99%90%E5%85%AC%E5%8F%B8</t>
  </si>
  <si>
    <t>姚劲波-58.com Inc-10.38432149-9-Tianjin University Peiyang Education Development Foundation-天津大学北洋教育发展基金会</t>
  </si>
  <si>
    <t>余志华-长沙江湾科技投资集团有限公司-0.45-12-Central South University Education Foundation-中南大学教育基金会</t>
  </si>
  <si>
    <t>余志华-长沙江湾科技投资集团有限公司-0.3-12-Central South University Education Foundation-中南大学教育基金会</t>
  </si>
  <si>
    <t>xfjb@chinaoceanwide.com
  HR@FHKG.COM</t>
  </si>
  <si>
    <t>（010）85259988
  010-85259698</t>
  </si>
  <si>
    <t>http://www.chinaoceanwide.com/other/contact.html
  http://www.fhjs.cn/index.php/Ch/Cms/Index/index</t>
  </si>
  <si>
    <t>HDDC110@163.com
  evergrandeIR@evergrande.com</t>
  </si>
  <si>
    <t>020-8888-3333
  4008893333</t>
  </si>
  <si>
    <t>http://www.evergrande.com/contact.aspx?tags=1
  http://www.evergrande.com/en/contact.aspx?tags=6
  http://www.irasia.com/listco/hk/evergrande/contact.htm</t>
  </si>
  <si>
    <t>536452124@qq.com</t>
  </si>
  <si>
    <t>0757-26601017</t>
  </si>
  <si>
    <t>http://www.tianyancha.com/company/640666807</t>
  </si>
  <si>
    <t>jtjcb@countrygarden.com.cn
  info@countrygarden.com.my</t>
  </si>
  <si>
    <t>Malaysia KL
  1300-80-6666 
  JB
  1300-88-9888</t>
  </si>
  <si>
    <t>http://www.bgy.com.cn/china/about/index.aspx
  http://www.bgy.com.cn/enn/contact/index.aspx</t>
  </si>
  <si>
    <t>个人投资者关系部
  cosec@tencent.com
  媒体关系部
  ir@tencent.com</t>
  </si>
  <si>
    <t>个人投资者查询
  (86-755)86013388 转 72000
  机构投资者、分析师、财经媒体查询
  (86-755)86013388 转 66184</t>
  </si>
  <si>
    <t>dbnsta@dbn.com.cn
  cwbgs@dbn.com.cn
  谷蕾
  lei.gu@dbn.com.cn
  张乐
  zhangle02@dbn.com.cn</t>
  </si>
  <si>
    <t>http://dbn.com.cn/lxwm/
  http://gabif.dbn.cn/index.shtml
  http://www.dbn.com.cn/tzzgx/gsjbzl/
  http://www.dbn.com.cn/html/20160905/45774.html
  http://www.dbn.com.cn/html/20141029/34175.html</t>
  </si>
  <si>
    <t>总裁
  zongcai@jingpai.com
  gsb@jingpai.com
  客服部
  sales@jingpai.com</t>
  </si>
  <si>
    <t>http://www.jingpai.com/
  http://zhaopin.jingpai.com/english/contact.html</t>
  </si>
  <si>
    <t>Lack donor entity</t>
  </si>
  <si>
    <t>campus@sogou-inc.com
  Imemob_bd@sogou-inc.com
  ImePOM-stickers@sogou-inc.com
  open@sogou-inc.com
  yy@sogou-inc.com
  zhanzhang@sogou-inc.com
  TS@sogou-inc.com
  wangjiazeng@sogou-inc.com
  lilin@sogou-inc.com
  bd-desktop@sogou-inc.com</t>
  </si>
  <si>
    <t>http://corp.sogou.com/contact.html
  http://campus.sogou.com/concat.html
  http://shouji.sogou.com/
  http://open.sogou.com/
  http://yy.sogou.com/
  http://zhanzhang.sogou.com/
  http://shouji.sogou.com/support/
  http://bizhi.sogou.com/</t>
  </si>
  <si>
    <t>刘先生
  nxbfny@sina.com</t>
  </si>
  <si>
    <t>152-9690-8263
  马楠
  0951-6663051
  15296908263
  刘先生
  0951-6881044</t>
  </si>
  <si>
    <t>http://baofengenergygy.cn.china.cn/
  http://baofengenergygy.cn.china.cn/contact-information/
  http://nxbfny.qy01.cn/main6.asp</t>
  </si>
  <si>
    <t>人力资源部
  hr@myshinesun.com</t>
  </si>
  <si>
    <t>http://www.myshinesun.com/
  http://www.myshinesun.com/zp/</t>
  </si>
  <si>
    <t>Wang Zhentai</t>
  </si>
  <si>
    <t>http://finance.sina.com.cn/chanjing/gsnews/20140226/225618342992.shtml</t>
  </si>
  <si>
    <t>Nanning Evergrande City Building Limitied</t>
  </si>
  <si>
    <t>39681055@qq.com</t>
  </si>
  <si>
    <t>0771-8051570</t>
  </si>
  <si>
    <t>http://www.tianyancha.com/company/811982545</t>
  </si>
  <si>
    <t>Founder（but not the chairman or president）</t>
  </si>
  <si>
    <t>Shenzhen Qianhai Yidian Tech Company</t>
  </si>
  <si>
    <t>595035148@qq.com</t>
  </si>
  <si>
    <t>http://www.tianyancha.com/company/2342576007</t>
  </si>
  <si>
    <t>http://www.wisesoft.com.cn/InforDetail.aspx?id=Newsf41e7568-52c5-4faf-b710-673164f2a331
  http://www.96scsh.com/qiye/lianxi/218.html</t>
  </si>
  <si>
    <t>hengdahf@163.com</t>
  </si>
  <si>
    <t>0551-5636103</t>
  </si>
  <si>
    <t>http://www.tianyancha.com/company/564804223</t>
  </si>
  <si>
    <t>http://www.suning.cn/
  http://www.suning.cn/cms/contactUs/index.htm</t>
  </si>
  <si>
    <t>zhuodazhaopin@zhuoda.com
  zhaohuishuan@zhuoda.com
  范明
  lili@zhuoda.com
  zdgcxcb@126.com</t>
  </si>
  <si>
    <t>http://www.zhuoda.com/
  http://www.zhuoda.com/Notice
  http://www.zhuoda.com/c/default/a/view/ac/article_detail/articleId/5604483177eb06a9378b456b</t>
  </si>
  <si>
    <t>人力资源部
  ddhr@dangdaigroup.com.cn</t>
  </si>
  <si>
    <t>http://whddkjcyjtgfyxgs.21hubei.com/contact/
  http://ems.whu.edu.cn/bksxg/jysx/jyxx/2015-04-16/634.html</t>
  </si>
  <si>
    <t>lack bio, company, and donation in OneNote</t>
  </si>
  <si>
    <t>江小姐、郑小姐
  shiyansunny@qq.com
  郑女士、江女士
  shiyansunny@163.net</t>
  </si>
  <si>
    <t>0719-8662888
  0719-8663888</t>
  </si>
  <si>
    <t>http://www.sunnyre.cn/about/?103.html
  http://www.sunnyre.cn/content/?145.html
  http://www.sunnyre.cn/content/?144.html</t>
  </si>
  <si>
    <t>余志华-长沙江湾科技投资集团有限公司-0.15-12-Central South University Education Foundation-中南大学教育基金会</t>
  </si>
  <si>
    <t>400-672-2266
  86 - 574 - 63079661</t>
  </si>
  <si>
    <t>http://webcache.googleusercontent.com/search?sclient=psy-ab&amp;biw=1745&amp;bih=873&amp;q=cache%3Ahttp%3A%2F%2Fwww.qinyuan.cn%2Fabout%2Fcontact.aspx&amp;oq=cache%3Ahttp%3A%2F%2Fwww.qinyuan.cn%2Fabout%2Fcontact.aspx&amp;gs_l=serp.3..0l4.146803.161944.4.162382.69.33.5.0.0.0.275.3727.8j18j3.29.0....2...1c.1j4.64.psy-ab..50.11.870.0..0i30k1j0i131k1.xnM4XgGJql4&amp;pbx=1&amp;safe=active&amp;ssui=on
  http://www.qywater-tech.com/</t>
  </si>
  <si>
    <t>020-89184694</t>
  </si>
  <si>
    <t>http://www.tianyancha.com/company/2317461295</t>
  </si>
  <si>
    <t>cqjinke@jinke.com
  bjjinke@jinke.com
  scjinke@jinke.com
  jsjinke@jinke.com
  hnjinke@jinke.com
  xjjinke@jinke.com
  sdjinke@jinke.com
  投资者关系部
  ir@jinke.com</t>
  </si>
  <si>
    <t>审计监察部监督部
  jc@midea.com.cn</t>
  </si>
  <si>
    <t>客户服务热线
  4008899315</t>
  </si>
  <si>
    <t>http://www.tiens.com.cn/
  http://zhidao.baidu.com/link?url=V2BsMvK1fquuDWPERIZoH9LDbdRS7cdwS44wp2gAjsGs539aFEjzlEpU531KuZJ6nMDw31KEiMVCD7icLFtnmq</t>
  </si>
  <si>
    <t>王小姐
  wjhmx@163.com</t>
  </si>
  <si>
    <t>咨询热线
  0731-84372980</t>
  </si>
  <si>
    <t>http://www.zxxyyy.cn/default/show/220.html
  http://yuyue.zxxyyy.cn/about/ShowClass.asp?ClassID=290
  http://www.zxxyyy.cn/manage/detail/958.html?WebShieldSessionVerify=aCfYIONDDxRud2q2mHP4</t>
  </si>
  <si>
    <t>0757-29916414</t>
  </si>
  <si>
    <t>媒体关系部
  jdbmedia@jdbchina.com
  合作关系部
  jdbvmc@jdbchina.com</t>
  </si>
  <si>
    <t>http://www.jdb.cn/frmlxwm.aspx
  http://www.jdbchina.com/cn/contact/contact.asp</t>
  </si>
  <si>
    <t>倪菁华
  nijinghua@jd.com</t>
  </si>
  <si>
    <t>Josh Gartner
  86-10-8911-6155.</t>
  </si>
  <si>
    <t>http://www.jd.com/intro/about.aspx
  http://www.joybuy.com/help/question-21.html</t>
  </si>
  <si>
    <t>Travel</t>
  </si>
  <si>
    <t>86-020-84780333</t>
  </si>
  <si>
    <t>硅谷直通车
  contacts@cnwfo.com
  上市公司合作
  dh_corp@csm-inv.com
  项目合作
  dh_biz@csm-inv.com
  人力资源部
  dh_hr@csm-inv.com
  品牌管理邮箱
  pr@csm-inv.com</t>
  </si>
  <si>
    <t>sunchunyan@timesgroup.cn
  hkoffice@timesgroup.cn</t>
  </si>
  <si>
    <t>时代地产中心
  020-83486668
  媒体采访与品牌推广
  联系人：集团品牌管理部 范小姐
  020-83486668-8187
  土地洽谈与合作
  集团投资发展中心 陈小姐
  020-83486668-8104
  建材采购
  联系人：集团招标与采购管理中心 李小姐
  020-83486668-8331
  Times Property Holding Limited (Hong Kong)
  852-3726 8880</t>
  </si>
  <si>
    <t>http://www.timesgroup.cn/contact.aspx?type=1
  http://www.timesgroup.cn/news.aspx?type=3&amp;id=97
  http://www.timesgroup.cn/en/investors.aspx?type=3</t>
  </si>
  <si>
    <t>Tianjin Dongli Lake Jingrong Productivity Promotion Company</t>
  </si>
  <si>
    <t>donglihu1305@126.com</t>
  </si>
  <si>
    <t>0577-67288888
  4009-603001</t>
  </si>
  <si>
    <t>http://www.aokang.com/
  http://en.aokang.com/home.jsp?c1=2&amp;c2=4</t>
  </si>
  <si>
    <t>Manufacture</t>
  </si>
  <si>
    <t>zhoudy@ndpaper.com</t>
  </si>
  <si>
    <t>0769-88234888</t>
  </si>
  <si>
    <t>人力资源部
  hr@zhtzkg.com</t>
  </si>
  <si>
    <t>医学研究中心
  quanjianyiyan@163.com
  督察部
  QJ_DCB@163.com
  quanjianduchabu@163.com</t>
  </si>
  <si>
    <t>董事会秘书
  林新扬
  lxy1777@vip.sina.com
  证券事务代表
  刘志峰
  believen@jztey.com</t>
  </si>
  <si>
    <t>http://www.jztey.com/jztey/contents/276/6816.html
  http://webcache.googleusercontent.com/search?q=cache:GHzd_U4w070J:www.jztey.com/jztey/upload/2016/4/1%25E3%2580%2581%25E4%25B9%259D%25E5%25B7%259E%25E9%2580%259A2015%2520%25E5%25B9%25B4%25E5%25B9%25B4%25E5%25BA%25A6%25E6%258A%25A5%25E5%2591%258A%25E6%2591%2598%25E8%25A6%2581%2520.pdf+&amp;cd=7&amp;hl=en&amp;ct=clnk&amp;gl=us</t>
  </si>
  <si>
    <t>010－80735600/80735700
  客户服务热线
  400－8986－888</t>
  </si>
  <si>
    <t>GMCC&amp;Welling</t>
  </si>
  <si>
    <t>lianghm@midea.com.cn</t>
  </si>
  <si>
    <t>客服部
  gcl-service@gclsolarenergy.com
  销售部
  gclpv_sales@gcl-power.com
  投资者关系部
  李依知
  katherineli@gcl-power.com.hk
  投资者关系部
  杨路
  luyeung@gcl-power.com.hk</t>
  </si>
  <si>
    <t>individual donation. no clue for company</t>
  </si>
  <si>
    <t>De Feng Li Da Group</t>
  </si>
  <si>
    <t>1146532285@qq.com</t>
  </si>
  <si>
    <t>010-85713499</t>
  </si>
  <si>
    <t>公司名包含碧桂园 但没有股东 查不到是否有隶属关系</t>
  </si>
  <si>
    <t>Qingyuan Country Garden Real Estate Limited</t>
  </si>
  <si>
    <t>Qingyuan</t>
  </si>
  <si>
    <t>0763-3836605</t>
  </si>
  <si>
    <t>0512-63872882
  63873533</t>
  </si>
  <si>
    <t>xiehuanting@taikang.com
  shilei1122@taikang.com
  xieyuhua99@taikang.com
  mojidong@taikanglife.com
  tanyan2@taikanglife.com
  yangjunfeng11@taikanglife.com
  wuyi12@taikanglife.com
  kangbing@taikanglife.com
  zhongxxu@taikanglife.com</t>
  </si>
  <si>
    <t>服务热线
  95522</t>
  </si>
  <si>
    <t>http://www.hd315.gov.cn/beian/view.asp?bianhao=010202001052500214
  http://www.taikang.com/common/tk_contactUs.html</t>
  </si>
  <si>
    <t>康先生
  dljtbgs@163.com</t>
  </si>
  <si>
    <t>0595-87335077
  87333507
  消费者服务热线
  400 168 6669</t>
  </si>
  <si>
    <t>http://www.dali-group.com/contactus.php
  http://www.dali-group.com/join.php?cid=43</t>
  </si>
  <si>
    <t>http://www.huangyebl.com/lxwm/columnsId=36&amp;&amp;i=18&amp;comContentId=18.html
  http://10.ip138.com/gs/16331.htm</t>
  </si>
  <si>
    <t>人力资源部崔先生
  cuijwzp@liby.com.cn</t>
  </si>
  <si>
    <t>pheobe.guangzhoulibai@gmail.com
  wei2242@163.com</t>
  </si>
  <si>
    <t>客户服务
  020-81808822</t>
  </si>
  <si>
    <t>http://www.liby.com.cn/foreground/group/join/contactUs.jsp
  http://www.yingjiesheng.com/job-002-290-177.html
  http://exhibitor116.mingluji.com/node/17526
  http://www.chinatradeyellowpages.com/space/?do=index&amp;userid=guest01436</t>
  </si>
  <si>
    <t>媒体事务部
  dan.luo@daohegroup.cn
  人力资源
  hr@daohegroup.cn</t>
  </si>
  <si>
    <t>邓 凯
  dengk@hengtonggroup.com
  qiuxc@hengtonggroup.com</t>
  </si>
  <si>
    <t>86-512-3333 8000
  南美大区-委内瑞拉代表处
  邓 凯
  13501905400
  东南亚大区-马来西亚代表处
  18020276791</t>
  </si>
  <si>
    <t>http://www.hengtonggroup.com/o/lxwm.aspx
  http://www.hengtonggroup.com/HWDT/detail.aspx?lmID=268&amp;ID=1250</t>
  </si>
  <si>
    <t>人力资源部
  szhqhr@126.com</t>
  </si>
  <si>
    <t>http://www.szhq.com/linkus.html
  http://www.szhq.com/campus_recruitment.html</t>
  </si>
  <si>
    <t>000671@yango.com.cn
  sunshine000671@163.com
  周允玲
  zhouyl@yango.com.cn 
  周思平
  zhousp@yango.com.cn</t>
  </si>
  <si>
    <t>https://www.emis.com/php/company-profile/CN/Yango_Group_CoLtd__%E9%98%B3%E5%85%89%E5%9F%8E%E9%9B%86%E5%9B%A2%E8%82%A1%E4%BB%BD%E6%9C%89%E9%99%90%E5%85%AC%E5%8F%B8__en_1738332.html
  http://www.yango.com.cn/index.php/Other/shortcut2
  http://winwin.yango.com.cn/HomePage/TenderNoticeDetail.aspx?guid=2aa9786c-806e-e611-b025-005056b97936
  http://winwin.yango.com.cn/HomePage/TenderNoticeDetail.aspx?guid=8738dbf0-bb70-e611-b025-005056b97936</t>
  </si>
  <si>
    <t>cbc@lenovo.com
  CCTS@lenovo.com
  lmservice@lenovo.com</t>
  </si>
  <si>
    <t>http://www.zhongnangroup.cn/index.php?case=archive&amp;act=list&amp;catid=5
  http://zcb.zhongnangroup.cn/general/zcb_contactus.html</t>
  </si>
  <si>
    <t>010－59105198
  000-200-511
  0571-63322660</t>
  </si>
  <si>
    <t>http://www.futonggroup.com.cn/contact.asp
  http://www.futonggroup.com.cn/service.asp</t>
  </si>
  <si>
    <t>投资者关系
  investorrelations@zallcn.com</t>
  </si>
  <si>
    <t>http://www.gwc.net/member/yunbei-group/
  https://www.lagou.com/gongsi/56352.html</t>
  </si>
  <si>
    <t>http://company.gongchang.com/p-540000/20416955_d9e2/
  http://finance.ifeng.com/ipo/xgyw/20101026/2767002.shtml
  http://www.qiduowei.com/detail-MDAxMDMxMzc19MDY5
  http://www.qixin.com/company/e183a2c3-c586-4bf6-aaf6-310f9982d7df
  http://www.tianyancha.com/company/7135071
  http://news.bjx.com.cn/html/20111012/315464.shtml</t>
  </si>
  <si>
    <t>业务投诉部: deppon315@deppon.com
  商业合作部： dpdzswb@deppon.com
  运营推广部： dpdzswb@deppon.com</t>
  </si>
  <si>
    <t>客户服务热线
  95353</t>
  </si>
  <si>
    <t>总经理
  btjtgm@bontopgroup.com</t>
  </si>
  <si>
    <t>客户热线
  4001 0833 77</t>
  </si>
  <si>
    <t>陈发沛
  81302360@qq.com
  chenfapei@hengan.com</t>
  </si>
  <si>
    <t>0595-85708888
  800-8585222
  400-1808855</t>
  </si>
  <si>
    <t>http://webcache.googleusercontent.com/search?q=cache:Xgsyw7Ho_xUJ:www.hengan.com/lianxi/+&amp;cd=3&amp;hl=en&amp;ct=clnk&amp;gl=us
  http://webcache.googleusercontent.com/search?q=cache:BERJ_E6CZDIJ:www.hengan.com/en/cooperation/cooperationintroduction/+&amp;cd=8&amp;hl=en&amp;ct=clnk&amp;gl=us
  http://webcache.googleusercontent.com/search?q=cache:5BHvwrOme4YJ:www.hengan.com/en/+&amp;cd=1&amp;hl=en&amp;ct=clnk&amp;gl=us</t>
  </si>
  <si>
    <t>sjjc@sf-express.com 
  sf_stock@sf-express.com</t>
  </si>
  <si>
    <t>95338
  US #
  855 901 1133</t>
  </si>
  <si>
    <t>http://www.sf-express.com/cn/en/others/about/service_hotline/#
  http://www.sf-express.com/cn/en/others/Procurement_info/Policies/</t>
  </si>
  <si>
    <t>Zhangk@wedge.com.cn
  liq3@wedge.com.cn</t>
  </si>
  <si>
    <t>http://www.wedge.com.cn/Contact/index.html
  http://www.fpsjk.com/QQ9/detail.aspx?sel=6&amp;keyword=Zhangk@wedge.com.cn
  http://www.tianyancha.com/company/353719222</t>
  </si>
  <si>
    <t>(0755）23625000
  83403666</t>
  </si>
  <si>
    <t>http://www.lvgemgroup.com.cn/kffw03.html
  http://www.000502.cn/lxwm1.htm</t>
  </si>
  <si>
    <t>单飞
  010-89995190</t>
  </si>
  <si>
    <t>0917-3410594
  0917-3876630</t>
  </si>
  <si>
    <t>客服部
  services@chint.com</t>
  </si>
  <si>
    <t>客服热线
  400-817-7777</t>
  </si>
  <si>
    <t>李学勇 （先生）
  qfzygfyxgs@126.com</t>
  </si>
  <si>
    <t>371-60999366
  13271581190</t>
  </si>
  <si>
    <t>http://qfzygfyxgs.5xia.net/contact/
  http://cn.made-in-china.com/showroom/qifuzhiye-2010-contact.html</t>
  </si>
  <si>
    <t>rongminjituan@sina.cn
  rongmin2012@163.com</t>
  </si>
  <si>
    <t>http://www.baolihua.com.cn/index.php?a=index&amp;m=Page&amp;id=56
  http://www.china-stock.org/guangdong-baolihua-new-energy-stock-co-ltd/</t>
  </si>
  <si>
    <t>hrd@heilan.cn
  xiaozhao@heilan.cn
  dw@heilan.cn</t>
  </si>
  <si>
    <t>http://www.heilan.com.cn/approach.php?act=1
  http://www.heilan.com.cn/college.php?act=show&amp;type=4
  http://campus.51job.com/heilan/contact.htm</t>
  </si>
  <si>
    <t>lgjc@lgom.com.cn
  葛健
  ge_j@chinaenv.com
  service@booway.com.cn
  xiantianyi@lgom.com.cn
  bjtysjlgom@163.com
  tbird@thunderbird.com.cn</t>
  </si>
  <si>
    <t>投资者关系部
  ir@yuyejt.com</t>
  </si>
  <si>
    <t>Ma Fahong
  wqcy@wqfz.com</t>
  </si>
  <si>
    <t>0755-81888818
  81888998</t>
  </si>
  <si>
    <t>http://www.mindray.com/cn/services/site.html
  http://mindray.com/en/aboutus/globalSite.html</t>
  </si>
  <si>
    <t>澳门永久居民（祖籍福建，2001年移民）</t>
  </si>
  <si>
    <t>Zelong Group</t>
  </si>
  <si>
    <t>李光忠
  2044878@qq.com
  龚伟先生
  sxjxwz@126.com</t>
  </si>
  <si>
    <t>全国统一客服热线 
  400-653-6868
  0352-2539622</t>
  </si>
  <si>
    <t>http://www.hualin.com.cn/gywmAction!lianxi.action
  http://8404433.1024sj.com/
  http://10011424982.qymgc.com/contact.html</t>
  </si>
  <si>
    <t>Charles Wei, Assistant of President
  weizhe@vcanbio.com</t>
  </si>
  <si>
    <t>86 139 2041 2468
  86 22 5877 5766 - 8861</t>
  </si>
  <si>
    <t>企业社会责任部
  csr@hanergy.com</t>
  </si>
  <si>
    <t>86 10 83914567
  400-688-1566</t>
  </si>
  <si>
    <t>http://www.hanergy.com/en/about/about_contact.html
  http://www.hanergy.com/about/about_contact.html</t>
  </si>
  <si>
    <t>客戶服務部
  svc@saselectric.com.hk
  客戶服务部
  cs.hk@brightstarcorp.com</t>
  </si>
  <si>
    <t>客户服务部
  4008883005@zhenro.com
  &lt;&lt;正荣会&gt;&gt; 杂志
  zhengronghui@sina.com
  zr-vision@zhenro.com</t>
  </si>
  <si>
    <t>http://www.zhenro.com/contact.aspx
  http://www.zhenro.com/tsjy.aspx
  http://www.zrh.zhenro.com/showNews.aspx?id=1251&amp;cid=428455
  http://www.zhenro.com/UpLoad/Video/20150626025502.pdf</t>
  </si>
  <si>
    <t>4008 669 889
  0731-52339880</t>
  </si>
  <si>
    <t>sjhuatong@sjhuatong.com
  王一锋
  Michael_wang@sjhuatong.com
  胡辉
  Benjamin_hu@huatonggroup.com
  计徐军
  Roger_chi@huatonggroup.com</t>
  </si>
  <si>
    <t>027-114
  84210500
  张弓
  027-83888595转5555
  027-87295066</t>
  </si>
  <si>
    <t>http://whxjcfdckfyxgs.21hubei.com/contact/
  http://www.czvv.com/detail_4f464587e5881022f7bbefb7.html
  http://www.wpl.gov.cn/pc-1509-96744.html
  http://www.qixin.com/company/85308038-bbdb-4dcb-b1e2-22a464de719b</t>
  </si>
  <si>
    <t>4000-315-315
  18883150366</t>
  </si>
  <si>
    <t>http://www.fotile.com/
  http://www.fotileglobal.com/us/
  http://www.fotileglobal.com/us/Contact</t>
  </si>
  <si>
    <t>irm@zhifeishengwu.com
  office@vaccine.com.cn
  vaccae@zhifeishengwu.com</t>
  </si>
  <si>
    <t>023- 8635822
  023- 8635822
  0551-5315667</t>
  </si>
  <si>
    <t>85212868
  86-0591-85237768
  全国服务电话
  400-8878-003</t>
  </si>
  <si>
    <t>http://www.xiangxinggroup.com/inexcn.asp?action=lxwm
  http://www.dh-highland.com/cont.php</t>
  </si>
  <si>
    <t>0717-6292781
  0717-6292799</t>
  </si>
  <si>
    <t>人力资源部
  hr@livon.cn</t>
  </si>
  <si>
    <t>0431-84485947
  4000969966</t>
  </si>
  <si>
    <t>http://www.livon.cn/html/single_122.html
  http://www.livon.cn/html/single_23.html
  http://www.livon.cn/html/jobinfo_89_184_1.html</t>
  </si>
  <si>
    <t>人力资源部
  hr@fosun.com
  品牌市场部
  pr@fosun.com</t>
  </si>
  <si>
    <t>总裁办事处
  secretary@tasly.com</t>
  </si>
  <si>
    <t>800-818-9818
  手机用户或未开通800电话的地区用户
  022-26736290
  0086-022-26736688</t>
  </si>
  <si>
    <t>(028) 89728830 
  028-85925589</t>
  </si>
  <si>
    <t>Does not seem to be a specific program.</t>
  </si>
  <si>
    <t>No information about this program</t>
  </si>
  <si>
    <t>Social Welfare &amp; Poverty Alleviation; Education; Public Health</t>
  </si>
  <si>
    <t>Social Welfare &amp; Poverty Alleviation; Education</t>
  </si>
  <si>
    <t>Changsha Jiangwan Technology Investment Group</t>
  </si>
  <si>
    <t>Donation Year</t>
  </si>
  <si>
    <t>http://www.qixin.com/company/4223ae80-a949-40db-8a80-2a9399a9ac03</t>
  </si>
  <si>
    <t>余志华-长沙江湾科技投资集团有限公司-0.1-12-Central South University Education Foundation-中南大学教育基金会</t>
  </si>
  <si>
    <t>Foundation Website (1,2,3,4)</t>
  </si>
  <si>
    <t>2015/16</t>
  </si>
  <si>
    <t>丁金朝-厦门特步投资有限公司-8-12-China Foundation for Poverty Alleviation-</t>
  </si>
  <si>
    <t>陈发沛
81302360@qq.com
chenfapei@hengan.com</t>
  </si>
  <si>
    <t>0595-85708888
800-8585222
400-1808855</t>
  </si>
  <si>
    <t>http://webcache.googleusercontent.com/search?q=cache:Xgsyw7Ho_xUJ:www.hengan.com/lianxi/+&amp;cd=3&amp;hl=en&amp;ct=clnk&amp;gl=us
http://webcache.googleusercontent.com/search?q=cache:BERJ_E6CZDIJ:www.hengan.com/en/cooperation/cooperationintroduction/+&amp;cd=8&amp;hl=en&amp;ct=clnk&amp;gl=us
http://webcache.googleusercontent.com/search?q=cache:5BHvwrOme4YJ:www.hengan.com/en/+&amp;cd=1&amp;hl=en&amp;ct=clnk&amp;gl=us</t>
  </si>
  <si>
    <t>丁金朝-特步（中国）有限公司-2-4--厦门大学教育发展基金会</t>
  </si>
  <si>
    <t>Yongchun County, Lianxing Village</t>
  </si>
  <si>
    <t>永春县联星村</t>
  </si>
  <si>
    <t>何文忠-鑫鼎集团-10-1-Hubei Government-</t>
  </si>
  <si>
    <t>Yongchun County, Xinban Village</t>
  </si>
  <si>
    <t>永春县新坂村</t>
  </si>
  <si>
    <t>刘宝林-Jointown Pharmaceutical Group-10-1-Hubei Charity Federation-</t>
  </si>
  <si>
    <t>刘宝林-Jointown Pharmaceutical Group--12-Hanyang District Government-</t>
  </si>
  <si>
    <t>倪菁华
nijinghua@jd.com</t>
  </si>
  <si>
    <t>Josh Gartner
86-10-8911-6155.</t>
  </si>
  <si>
    <t>http://www.jd.com/intro/about.aspx
http://www.joybuy.com/help/question-21.html</t>
  </si>
  <si>
    <t>Kids</t>
  </si>
  <si>
    <t>几名西藏儿童</t>
  </si>
  <si>
    <t>Incomplete</t>
  </si>
  <si>
    <t>2014/15</t>
  </si>
  <si>
    <t>Zhongtian Philanthropic Foundation(中天爱心慈善基金会)</t>
  </si>
  <si>
    <t xml:space="preserve">Qingchuan Student in Poverty	</t>
  </si>
  <si>
    <t>青川县贫困大学生</t>
  </si>
  <si>
    <t>http://www.yiling.cn/</t>
  </si>
  <si>
    <t>Wang Yusuo</t>
  </si>
  <si>
    <t>王玉锁</t>
  </si>
  <si>
    <t>Xin'ao Philanthropic Foundation (新奥公益慈善基金会)</t>
  </si>
  <si>
    <t>Tongji University</t>
  </si>
  <si>
    <t>同济大学</t>
  </si>
  <si>
    <t>吴以岭-Shijiazhuang Yiling Pharmaceutical Co Ltd-10-2-China Red Cross Foundation-中国红十字基金会</t>
  </si>
  <si>
    <t>Found vague discription in Annual report</t>
  </si>
  <si>
    <t>Zhang Rugeng Philanthropic Foundation (章如庚慈善基金会)</t>
  </si>
  <si>
    <t>Multiple Middle Schools and Elementary Schools</t>
  </si>
  <si>
    <t>多所中小学</t>
  </si>
  <si>
    <t>Not counted as unsure where the donation goes to. might overlap with donations found on foundation list</t>
  </si>
  <si>
    <t>新闻与实际捐赠不符，没有计算在Ash中</t>
  </si>
  <si>
    <t>捐赠人</t>
  </si>
  <si>
    <t>受捐方</t>
  </si>
  <si>
    <t>基金会实际到账金额</t>
  </si>
  <si>
    <t>基金会实际到账日期</t>
  </si>
  <si>
    <t>新闻报道</t>
  </si>
  <si>
    <t>无锡华润微电子有限公司</t>
  </si>
  <si>
    <t>电子科大基金会</t>
  </si>
  <si>
    <t>http://www.edf.uestc.edu.cn/index.php?m=content&amp;c=index&amp;a=show&amp;catid=8&amp;id=220</t>
  </si>
  <si>
    <t>上海荷福慈善基金会</t>
  </si>
  <si>
    <t>http://www.edf.uestc.edu.cn/index.php?m=content&amp;c=index&amp;a=show&amp;catid=8&amp;id=225</t>
  </si>
  <si>
    <t>万国置地（北京）房地产经纪有限公司</t>
  </si>
  <si>
    <t>http://www.edf.uestc.edu.cn/index.php?m=content&amp;c=index&amp;a=show&amp;catid=8&amp;id=231</t>
  </si>
  <si>
    <t>Wu Chun</t>
  </si>
  <si>
    <t>吴淳</t>
  </si>
  <si>
    <t>MAGGIE</t>
  </si>
  <si>
    <t>江苏豪森药业集团有限公司</t>
  </si>
  <si>
    <t>http://www.edf.uestc.edu.cn/index.php?m=content&amp;c=index&amp;a=show&amp;catid=8&amp;id=365</t>
  </si>
  <si>
    <t>吴淳，陈英柳等-吴淳，陈英柳等-10-9--四川电子科技大学教育发展基金会</t>
  </si>
  <si>
    <t>江苏恒瑞医药股份有限公司</t>
  </si>
  <si>
    <t>not counted as we don't know how many were donated in 2015-16</t>
  </si>
  <si>
    <t>姚振华-Baoneng Holding(China) Co., Ltd-90-3-South University of Science and Technology of China-</t>
  </si>
  <si>
    <t>France</t>
  </si>
  <si>
    <t>Paris</t>
  </si>
  <si>
    <t>姚振华-Baoneng Holding(China) Co., Ltd-10-3-South University of Science and Technology of China-</t>
  </si>
  <si>
    <t>敖小强-Ao Xiaoqiang-10-11-South China University of Technology-</t>
  </si>
  <si>
    <t>方洪波-广东美芝制冷设备有限公司-9-9--广东省扶贫基金会</t>
  </si>
  <si>
    <t>方洪波-广东美芝制冷设备有限公司-1-9--广东省扶贫基金会</t>
  </si>
  <si>
    <t>朱共山-GCL-Poly Energy Holdings Ltd.-10-6-Funing Government-</t>
  </si>
  <si>
    <t>辽宁大学校友，中国益民文化建设基金会理事长，以个人名义捐赠，自己也给基金会捐过钱，感觉是个神秘的有钱人</t>
  </si>
  <si>
    <t>http://www.lnu.edu.cn/info/15008/73870.htm</t>
  </si>
  <si>
    <t>Non-Profit</t>
  </si>
  <si>
    <t>China Good Citizens Cultural Construction Foundation</t>
  </si>
  <si>
    <t>李安民-李安民-10-9--辽宁省辽宁大学教育基金会</t>
  </si>
  <si>
    <t>李广武-李广武-10-12-Shanghai Soong Ching Ling Foundation-上海宋庆龄基金会</t>
  </si>
  <si>
    <t>李纪丰-德丰利达资产管理集团有限公司-10-7--中国光华科技基金会</t>
  </si>
  <si>
    <t>杨炜长-北京北方出租汽车有限责任公司-9-9-China University of Mining and Techology Education Development Foundation-中国矿业大学教育发展基金会</t>
  </si>
  <si>
    <t>http://www.bwgl.cn/new/newdetail-articleid_4917.aspx</t>
  </si>
  <si>
    <t>The Northern Investment Group Co,Ltd.</t>
  </si>
  <si>
    <t>北京北方投资集团</t>
  </si>
  <si>
    <t>http://baike.baidu.com/view/4604661.htm</t>
  </si>
  <si>
    <t>杨炜长-北京北方出租汽车有限责任公司-1-9-China University of Mining and Techology Education Development Foundation-中国矿业大学教育发展基金会</t>
  </si>
  <si>
    <t>杨继东-清远碧桂园物业发展有限公司-5-11--广东省扶贫基金会</t>
  </si>
  <si>
    <t>http://baike.baidu.com/item/%E6%A2%81%E5%AE%B6%E8%8D%A3/7581775</t>
  </si>
  <si>
    <t>Shirong Zhaoye Co. LTD</t>
  </si>
  <si>
    <t>http://baike.baidu.com/view/3294832.htm</t>
  </si>
  <si>
    <t>梁家荣-广东世荣兆业股份有限公司-10-3-Shanxi Provincial Cultural Development Fund Org-山西省文化发展基金会</t>
  </si>
  <si>
    <t>http://baike.baidu.com/view/8310460.htm</t>
  </si>
  <si>
    <t>ECS Engineering Consulting Services GmbH</t>
  </si>
  <si>
    <t>德国ECS/易城工程顾问有限公司</t>
  </si>
  <si>
    <t>Greater China President</t>
  </si>
  <si>
    <t>http://www.ecspartner.com/</t>
  </si>
  <si>
    <t>上海易城工程顾问股份有限公司</t>
  </si>
  <si>
    <t>毛蔚瀛-上海易城工程顾问股份有限公司-10-5-Shanghai Tongji University Education Development Foundation-上海同济大学教育发展基金会</t>
  </si>
  <si>
    <t>http://baike.baidu.com/item/%E8%AE%B8%E5%BC%80%E5%8D%8E/10282729</t>
  </si>
  <si>
    <t>Shenzhen Green Eco-Manufacture Hi-Tech Co. Ltd.</t>
  </si>
  <si>
    <t>http://www.gemchina.com/gongsijianjie/</t>
  </si>
  <si>
    <t>许开华-格林美股份有限公司-10-12-Central South University Education Foundation-中南大学教育基金会</t>
  </si>
  <si>
    <t>何巧女-He Qiaonv-2900-9-Qiaonv Foundation-巧女公益基金会</t>
  </si>
  <si>
    <t>何巧女-He Qiaonv-9-11-Shenzhen Charity Institute-深圳公益学院</t>
  </si>
  <si>
    <t>聂景华-Huawu Group-9-10-Huazhong University of Science and Technology-华中科技大学</t>
  </si>
  <si>
    <t>Lvshun</t>
  </si>
  <si>
    <t>孙荫环-Yida Group Co., Ltd.-5-9-Lv Shun Kou Experiment School-</t>
  </si>
  <si>
    <t>孙荫环-大连软件园发展有限公司-2.5-10-Dalian Charity Foundation-大连慈善基金会</t>
  </si>
  <si>
    <t>武汉软件新城发展有限公司</t>
  </si>
  <si>
    <t>孙荫环-武汉软件新城发展有限公司-1.25-10-Five Schools-</t>
  </si>
  <si>
    <t>孙荫环-武汉软件新城发展有限公司-0.073-1-Five Schools-</t>
  </si>
  <si>
    <t>GMCC &amp; Welling</t>
  </si>
  <si>
    <t>Wujiang</t>
  </si>
  <si>
    <t>吴江区慈善总会</t>
  </si>
  <si>
    <t>沈小平-Tongding Group Co., Ltd.-5-2--吴江区慈善总会</t>
  </si>
  <si>
    <t>HongKong</t>
  </si>
  <si>
    <t>沈小平-Tongding Group Co., Ltd.-1.8--Jiangsu Government-</t>
  </si>
  <si>
    <t>沈小平-Tongding Group Co., Ltd.-1-1-Nanjing Red Cross Hospital-</t>
  </si>
  <si>
    <t>沈小平-Tongding Group Co., Ltd.-0.8-1-Wujiang Government Charity Foundation-</t>
  </si>
  <si>
    <t>陈东升-Taikang Life Insurance Company Ltd. Shanxi Branch-4-7-Hainan Government-</t>
  </si>
  <si>
    <t>陈东升-Taikang Life Insurance Company Ltd. Shanxi Branch-2-7--</t>
  </si>
  <si>
    <t>陈东升-Taikang Life Insurance Company Ltd. Shanxi Branch-0.8-5-Students from several universities-</t>
  </si>
  <si>
    <t>陈东升-Taikang Life Insurance Company Ltd. Shanxi Branch-0.02171-5--新庄小学</t>
  </si>
  <si>
    <t>Huidong</t>
  </si>
  <si>
    <t>杨文杰-惠东碧桂园房地产开发有限公司-5-6--广东省扶贫基金会</t>
  </si>
  <si>
    <t>同时控股无数家全国各地的碧桂园房地产开发公司 但没有查到和碧桂园集团的控股关系 小道消息说他是碧桂园董事长杨国强的侄子</t>
  </si>
  <si>
    <t>Suizhou</t>
  </si>
  <si>
    <t>杨文杰-随州碧桂园房地产开发有限公司-3-1--广东省扶贫基金会</t>
  </si>
  <si>
    <t>许世辉-达利食品集团-8-2-Seniors of Hui'an County-</t>
  </si>
  <si>
    <t>Zhenzhou</t>
  </si>
  <si>
    <t>赵宏延-河南新地产置业有限公司-7-12-HENU Education Development Foundation-河南大学教育发展基金会</t>
  </si>
  <si>
    <t>no information about birth year</t>
  </si>
  <si>
    <t>http://www.baike.com/wiki/赵宏延</t>
  </si>
  <si>
    <t>https://www.google.com/url?sa=t&amp;rct=j&amp;q=&amp;esrc=s&amp;source=web&amp;cd=2&amp;cad=rja&amp;uact=8&amp;ved=0ahUKEwjq0pSp_r3RAhUE7yYKHWzHDewQFgghMAE&amp;url=http%3A%2F%2Fbaike.baidu.com%2Fview%2F1939927.htm&amp;usg=AFQjCNF9ZX27oQU4YhyUAnHzUW6Bag09Tg</t>
  </si>
  <si>
    <t>赵宏延-河南新地产置业有限公司-1-11-HENU Education Development Foundation-河南大学教育发展基金会</t>
  </si>
  <si>
    <t>Huidong Country Garden Real Estate Development Co., Ltd.</t>
  </si>
  <si>
    <t>Suizhou Country Garden Real Estatte Development Co., Ltd.</t>
  </si>
  <si>
    <t>Henan New Real Estate Property Co., Ltd.</t>
  </si>
  <si>
    <t>李惠森-无限极（中国）有限公司-2-6-Guangdong-</t>
  </si>
  <si>
    <t>李惠森-无限极（中国）有限公司-2-4-Guangdong-</t>
  </si>
  <si>
    <t>李惠森-无限极（中国）有限公司-1-4-Guangdong-</t>
  </si>
  <si>
    <t>李惠森-无限极（中国）有限公司-0.606-11-Guangdong-</t>
  </si>
  <si>
    <t>李惠森-无限极（中国）有限公司-0.6-12-Guangdong-</t>
  </si>
  <si>
    <t>李惠森-无限极（中国）有限公司-0.533-4-Guangdong-</t>
  </si>
  <si>
    <t>李惠森-无限极（中国）有限公司-0.403-11-Guangdong-</t>
  </si>
  <si>
    <t>李惠森-无限极（中国）有限公司-0.236-10-Guangdong-</t>
  </si>
  <si>
    <t>李惠森-无限极（中国）有限公司-0.153-12-Guangdong-</t>
  </si>
  <si>
    <t>李惠森-无限极（中国）有限公司-0.15-7-Guangdong-</t>
  </si>
  <si>
    <t>李惠森-无限极（营口）有限公司-0.15-8-Guangdong-</t>
  </si>
  <si>
    <t>张敬若-湘潭市子敬慈善基金会-6-11-Hunan Youth Development Foundation-湖南省青少年发展基金会</t>
  </si>
  <si>
    <t>Yiyang</t>
  </si>
  <si>
    <t>张敬若-Zijing Foundation-1.578-1-Xiangtan County No. 1 High School-</t>
  </si>
  <si>
    <t>杨君-广东水天水处理科技有限公司-7.27-12--中华环境保护基金会</t>
  </si>
  <si>
    <t>Several Cities</t>
  </si>
  <si>
    <t>程理财-Shanhe Construction Group Co.,Ltd-4.5-7-Hubei-</t>
  </si>
  <si>
    <t>程理财-Shanhe Construction Group Co.,Ltd-1.6-1-Hubei-</t>
  </si>
  <si>
    <t>Huang Gang</t>
  </si>
  <si>
    <t>程理财-Shanhe Construction Group Co.,Ltd-1-8-Hubei-</t>
  </si>
  <si>
    <t>许文智-上海三湘投资控股有限公司董事、三湘股份有限公司董事、总经理许文智-7-3-Shanghai Tongji University Education Development Foundation-上海同济大学教育发展基金会</t>
  </si>
  <si>
    <t>陈凯旋--6.5-6-Guangzhou Government-</t>
  </si>
  <si>
    <t>汤玉祥-郑州宇通客车股份有限公司-1-1--深圳市龙越慈善基金会</t>
  </si>
  <si>
    <t>汤玉祥-郑州宇通客车股份有限公司-0.68-2--深圳市龙越慈善基金会</t>
  </si>
  <si>
    <t>汤玉祥-郑州宇通客车股份有限公司-0.64-9--深圳市龙越慈善基金会</t>
  </si>
  <si>
    <t>汤玉祥-郑州宇通客车股份有限公司-0.02-9--深圳市龙越慈善基金会</t>
  </si>
  <si>
    <t>Nationwide</t>
  </si>
  <si>
    <t>周希俭-Zhong Mai Dao He Foundation-3.43-9-A number of Hope Schools-</t>
  </si>
  <si>
    <t>Haining</t>
  </si>
  <si>
    <t>周希俭-Zhou Xi Jian Foundation-3-12-Guangdong-海宁"乐老计划"</t>
  </si>
  <si>
    <t>周希俭-Zhong Mai Dao He Foundation-1-8-Guangdong-</t>
  </si>
  <si>
    <t>Ningjing</t>
  </si>
  <si>
    <t>周希俭-Daohe Group-1-5-Guangdong-张大庄镇中心小学</t>
  </si>
  <si>
    <t>周希俭-Wenqing Education Foundation-1-7-Students-</t>
  </si>
  <si>
    <t>王磊-王磊-6-3--University Foundation</t>
  </si>
  <si>
    <t>苏庆灿-厦门大学附属厦门眼科中心有限公司-6-6--厦门大学教育发展基金会</t>
  </si>
  <si>
    <t>薛茹硕-大银幕（北京）电影发行控股有限公司-6-9--陈香梅公益基金会</t>
  </si>
  <si>
    <t>陈卓林-广州番禺雅居乐房地产开发有限公司-6-2--广东省扶贫基金会</t>
  </si>
  <si>
    <t>熊雄--5-6-Shanghai-浙江树人大学</t>
  </si>
  <si>
    <t>熊雄-熊雄-0.5-11-Shanghai-上海财经大学教育发展基金会</t>
  </si>
  <si>
    <t>沈沛勇-惠州大亚湾东圳房地产有限公司-5-9-Central China Normal University Education Development Foundation-华中师范大学教育发展基金会</t>
  </si>
  <si>
    <t>沈沛勇-惠州大亚湾东圳房地产有限公司-0.4-11-Central China Normal University Education Development Foundation-华中师范大学教育发展基金会</t>
  </si>
  <si>
    <t>苏志团-惠州市太东实业投资有限公司-5.2-8--广东省扶贫基金会</t>
  </si>
  <si>
    <t>任钦武-青岛润达鞋业有限公司-3-6-Shandong-</t>
  </si>
  <si>
    <t>任钦武-青岛千里行集团有限公司-2-6-Beijing China Central Academy of Fine Arts Education Development Foundation-</t>
  </si>
  <si>
    <t>任钦武-青岛润达鞋业有限公司-0.12-5-Shandong-</t>
  </si>
  <si>
    <t>倪振年-乔丹体育股份有限公司-3-4-Fujian-</t>
  </si>
  <si>
    <t>倪振年-乔丹体育股份有限公司-1.2-5-Fujian-</t>
  </si>
  <si>
    <t>倪振年-乔丹体育股份有限公司-0.5-7-Fujian-</t>
  </si>
  <si>
    <t>倪振年-乔丹体育股份有限公司-0.4-1-Fujian-</t>
  </si>
  <si>
    <t>傅光明-福建省圣农实业有限公司-5-6--厦门大学教育发展基金会</t>
  </si>
  <si>
    <t>崔根良-Hengtong Charity Foundation-5-2-Charity Federation of Wujiang District-</t>
  </si>
  <si>
    <t>崔根良-Hengtong Group-0.7-10-Beijing University of Posts and Telecommunications-</t>
  </si>
  <si>
    <t>张秋利-天津龙诚企业管理中心-5-3--中国光华科技基金会</t>
  </si>
  <si>
    <t>徐丙垠-山东科汇投资股份有限公司董事长徐丙垠-5-5-Shandong University of Technology Education Development Foundation-山东理工大学教育发展基金会</t>
  </si>
  <si>
    <t>李艳和／李中祥-紫光集团有限公司-5--Tianjin University Peiyang Education Development Foundation-天津大学北洋教育发展基金会</t>
  </si>
  <si>
    <t>柴长城-平潭盖亚环保科技有限公司-5-12-Central South University Education Foundation-中南大学教育基金会</t>
  </si>
  <si>
    <t>Wuhu</t>
  </si>
  <si>
    <t>梁光伟--5-7-Wuhu City Government-</t>
  </si>
  <si>
    <t>汤沸-绍兴世茂置业有限公司-5-12-Shanghai Charity Foundation-上海市慈善基金会</t>
  </si>
  <si>
    <t>袁艳明-Guang'an Xingming Technology-5--Chongqing Southwest University Education Foundation-</t>
  </si>
  <si>
    <t>赵毅-国玺经贸有限公司-3-3--中国社会福利基金会</t>
  </si>
  <si>
    <t>赵毅-深圳国玺华商文化发展有限公司-2-10--中国社会福利基金会</t>
  </si>
  <si>
    <t>赵海军-Shaanxi Xinzhouyuan Properties Ltd-5-1-Shaanxi-</t>
  </si>
  <si>
    <t>陈永健--5-11--晋江市安海教育发展基金会</t>
  </si>
  <si>
    <t>韩涛-北京海湾京城房地产开发有限公司-5-12--东南大学教育基金会</t>
  </si>
  <si>
    <t>杨元庆-Lenovo Group Ltd.-2-7-Beijing-</t>
  </si>
  <si>
    <t>Taiwan</t>
  </si>
  <si>
    <t>杨元庆-Lenovo Group Ltd.-1.96896-2-Tainan city-</t>
  </si>
  <si>
    <t>北京联想控股公益基金会</t>
  </si>
  <si>
    <t>苏玉碧-北京利康达科技有限公司-4.8-12--中华环境保护基金会</t>
  </si>
  <si>
    <t>周龙山-华润水泥投资有限公司-3.335172-7-Guangdong-</t>
  </si>
  <si>
    <t>周龙山-华润水泥投资有限公司-0.625-9-Guangdong-</t>
  </si>
  <si>
    <t>周龙山-华润水泥投资有限公司-0.624588-9-Guangdong-</t>
  </si>
  <si>
    <t>刘大恒-湖南恒东房地产开发有限公司-2.5-5-Hunan-</t>
  </si>
  <si>
    <t>刘大恒-湖南恒东房地产开发有限公司-2-5-Hunan-湖南省青少年发展基金会</t>
  </si>
  <si>
    <t>曾宪梓-曾宪梓-4.47-2--University Foundation</t>
  </si>
  <si>
    <t>瞿-瞿-4.11-1--Government Charitable Organization</t>
  </si>
  <si>
    <t>孙亚芳-华为技术有限公司-3.45-1-Beijing-</t>
  </si>
  <si>
    <t>孙亚芳-华为技术有限公司-0.1-11-Beijing-</t>
  </si>
  <si>
    <t>孙亚芳-华为技术有限公司-0.1-9-Beijing-</t>
  </si>
  <si>
    <t>华为奖学金、华为就业指导奖教金</t>
  </si>
  <si>
    <t>华为奖励基金</t>
  </si>
  <si>
    <t>吴云-庆铃汽车（集团）有限公司-4-12-Chongqing Foundation for Poverty Alleviation-重庆市扶贫基金会</t>
  </si>
  <si>
    <t>张国华-绍兴县舒美针织有限公司-4-11-Zhejiang-上海财经大学教育发展基金会</t>
  </si>
  <si>
    <t>李家翔-西宁三田世纪广场有限公司-2-1--中国人口福利基金会</t>
  </si>
  <si>
    <t>李家翔-西宁三田世纪广场有限公司-2-9--中国人口福利基金会</t>
  </si>
  <si>
    <t>Mingqing</t>
  </si>
  <si>
    <t>林腾蛟-Yango Group Co., Ltd.-4-7-City Government-</t>
  </si>
  <si>
    <t>楼晓君-南京鼓楼国际软件与服务外包产业园有限公司-4-11-Jiangsu-</t>
  </si>
  <si>
    <t>程维-滴滴出行CEO程维-4-10-Ai You Foundation-爱佑慈善基金会</t>
  </si>
  <si>
    <t>Hohhot</t>
  </si>
  <si>
    <t>章如庚-Zhang Rugeng Charitable Foundation-10-12--</t>
  </si>
  <si>
    <t>章如庚-Zhang Rugeng Charitable Foundation-4-12-Schools in Qixingguan District-</t>
  </si>
  <si>
    <t>Wanrong</t>
  </si>
  <si>
    <t>章如庚-Zhang Rugeng Charitable Foundation-1.3-11--</t>
  </si>
  <si>
    <t>贺红华--4-12--重庆市残疾人福利基金会</t>
  </si>
  <si>
    <t>邬晓明-青岛绿城建筑设计有限公司-4-12--山东大学教育基金会</t>
  </si>
  <si>
    <t>陈历宏-湖南珂信健康产业发展有限公司-2-4--中国社会福利基金会</t>
  </si>
  <si>
    <t>陈历宏-湖南珂信健康产业发展有限公司-2-10--中国社会福利基金会</t>
  </si>
  <si>
    <t>董增平-思源电气股份有限公司-3-6-Xi'an Jiaotong University Education Foundation-西安交通大学教育基金会</t>
  </si>
  <si>
    <t>董增平-思源电气股份有限公司-0.3-9-Huazhong University of Science and Technology Education Development Foundation-华中科技大学教育发展基金会</t>
  </si>
  <si>
    <t>董增平-思源电气股份有限公司-0.2-10-Xi'an Jiaotong University Education Foundation-西安交通大学教育基金会</t>
  </si>
  <si>
    <t>张招兴-广东省越秀集团公益基金会-3-11-Hong Kong-</t>
  </si>
  <si>
    <t>张招兴-广东省越秀集团公益基金会-0.573525-11-Hong Kong-</t>
  </si>
  <si>
    <t>王少华-Wang Shaohua-3.5-11--</t>
  </si>
  <si>
    <t>董炜-耐克体育（中国）有限公司-3.5-12-Shanghai-</t>
  </si>
  <si>
    <t>徐留平-长安福特汽车有限公司-3.46-6--北京市西部阳光农村发展基金会</t>
  </si>
  <si>
    <t>朱玺-通用磨坊-3.391273-7-Shanghai-</t>
  </si>
  <si>
    <t>肖湘阳-中海发投资管理（北京）有限公司-1.33-10-China Charities Aid Foundation for Children-中华少年儿童慈善救助基金会</t>
  </si>
  <si>
    <t>肖湘阳-中海发投资管理（北京）有限公司-0.5-8-China Charities Aid Foundation for Children-中华少年儿童慈善救助基金会</t>
  </si>
  <si>
    <t>柯希平-厦门恒兴滨海置业有限责任公司-2-3-Central South University Education Foundation-中南大学教育基金会</t>
  </si>
  <si>
    <t>柯希平-Hengxing Group-0.65-7-Fujian-</t>
  </si>
  <si>
    <t>柯希平-Hengxing Group-0.4-10-400 seniors in Xiamen city-</t>
  </si>
  <si>
    <t>刘国本-骆驼集团股份有限公司-3-1-Hubei-</t>
  </si>
  <si>
    <t>周俊卿-华润电力(唐山曹妃甸)有限公司-3-12-Guangdong-</t>
  </si>
  <si>
    <t>周健-湖南西湖建筑集团有限公司-3-1-Hunan-</t>
  </si>
  <si>
    <t>喻渭蛟-圆通速递有限公司-3-12-Shanghai Charity Foundation-上海市慈善基金会</t>
  </si>
  <si>
    <t>孙树明-广东省广发证券社会公益基金会-3-8--广东省扶贫基金会</t>
  </si>
  <si>
    <t>曾辉-广州迈飞医学科技有限公司-3-5--厦门大学教育发展基金会</t>
  </si>
  <si>
    <t>李成金-北京泰合连城投资有限公司-3-10--中国社会福利基金会</t>
  </si>
  <si>
    <t>李杰-中置盛京养老产业股份有限公司-2-10-Liaoning-</t>
  </si>
  <si>
    <t>李杰-中置盛京养老产业股份有限公司-1-1-Liaoning-</t>
  </si>
  <si>
    <t>杜长昆-大连华凯汽车销售服务有限公司-3-11--中国文学艺术基金会</t>
  </si>
  <si>
    <t>潘丽-潘丽-3-2-Xi'an Jiaotong University Education Foundation-西安交通大学教育基金会</t>
  </si>
  <si>
    <t>潘洪萱-潘洪萱-3-9-Shanghai-上海财经大学教育发展基金会</t>
  </si>
  <si>
    <t>牛钢-Dashang Group-3-9-Dalian Government-</t>
  </si>
  <si>
    <t>胡子敬-湖南友谊阿波罗控股股份有限公司-2-5-Hunan-</t>
  </si>
  <si>
    <t>胡子敬-湖南友谊阿波罗商业股份有限公司-1-12-Hunan-</t>
  </si>
  <si>
    <t>邱淦清-北京中和珍贝科技有限公司-3-3--中国社会福利基金会</t>
  </si>
  <si>
    <t>闫强--3-10--北京美业公益基金会</t>
  </si>
  <si>
    <t>陈光明-Chen Guangming-3-12-SYSU Education Development Foundation-广东省中山大学教育发展基金会</t>
  </si>
  <si>
    <t>陈学利-山东威高集团医用高分子制品股份有限公司-3-8-Xi'an Jiaotong University Education Foundation-西安交通大学教育基金会</t>
  </si>
  <si>
    <t>隋广义-Ding YiFeng Group-2-12-Guangdong-</t>
  </si>
  <si>
    <t>隋广义-Ding YiFeng Group-1-8-Guangdong-</t>
  </si>
  <si>
    <t>马忠科-陕西航天教育产业集团有限公司-3-5-Xi'an Jiaotong University Education Foundation-西安交通大学教育基金会</t>
  </si>
  <si>
    <t>黄坚--3-9-Yunnan-北京交通大学教育基金会</t>
  </si>
  <si>
    <t>公柏青-北京康银阁钱币有限责任公司-2.997-12-China Foundation for Development of Financial Education-中国金融教育发展基金会</t>
  </si>
  <si>
    <t>张帆--2.8-12--湖南弘慧教育发展基金会</t>
  </si>
  <si>
    <t>胡凯军-天津远大联合汽车贸易集团有限公司-1.4-6-Tianjin University Peiyang Education Development Foundation-天津大学北洋教育发展基金会</t>
  </si>
  <si>
    <t>胡凯军-天津远大联合汽车贸易集团有限公司-1-12-Tianjin University Peiyang Education Development Foundation-天津大学北洋教育发展基金会</t>
  </si>
  <si>
    <t>胡凯军-天津远大联合汽车贸易集团有限公司-0.35-3-Tianjin University Peiyang Education Development Foundation-天津大学北洋教育发展基金会</t>
  </si>
  <si>
    <t>钱于军-瑞银-2.66-4--中国社会福利基金会</t>
  </si>
  <si>
    <t>陈佳菁-国太投资控股（集团）有限公司-1-9-Shanghai Soong Ching Ling Foundation-上海宋庆龄基金会</t>
  </si>
  <si>
    <t>陈佳菁-国太投资控股（集团）有限公司-0.6-3-Shanghai Charity Foundation-上海市慈善基金会</t>
  </si>
  <si>
    <t>朱宗毅-百胜咨询（上海）有限公司-2-8-Shanghai-</t>
  </si>
  <si>
    <t>朱宗毅-百胜咨询（上海）有限公司-0.3-8-Shanghai-</t>
  </si>
  <si>
    <t>朱宗毅-百胜咨询（上海）有限公司-0.167729-12-Shanghai-</t>
  </si>
  <si>
    <t>王作弟-陕西思尔生物科技有限公司-2.4-4-Shaanxi Normal University Education Foundation &amp; Alumni Association-陕西师范大学教育基金会</t>
  </si>
  <si>
    <t>王健沂-浙江富通感恩慈善基金会-2-1-Tianjin University Peiyang Education Development Foundation-天津大学北洋教育发展基金会</t>
  </si>
  <si>
    <t>王健沂-浙江富通感恩慈善基金会-0.224-1-Education Development Foundation of UESTC-四川电子科技大学教育发展基金会</t>
  </si>
  <si>
    <t>徐广煜-当代君合（深圳）投资有限公司-2.2-5-Hubei University Education Development Foundation-湖北大学教育发展基金会</t>
  </si>
  <si>
    <t>苏辉强-上海会聪医疗科技中心-2.17-4-Shanghai Charity Foundation-上海市慈善基金会</t>
  </si>
  <si>
    <t>范梦光-北斗恒通（北京）科技有限公司-2.16-12--中国下一代教育基金会</t>
  </si>
  <si>
    <t>赵敏-北京奥鹏远程教育中心有限公司-2.16-3-Beijing-</t>
  </si>
  <si>
    <t>黄碧娟-汇丰银行（中国）有限公司-2.16-8--中国社会福利基金会</t>
  </si>
  <si>
    <t>李如刚-宁波雅戈尔服饰有限公司-2.107584-12-Zhejiang-</t>
  </si>
  <si>
    <t>陈美娟--2.08-12--浙江安居公益基金会</t>
  </si>
  <si>
    <t>陈全--2.04-10--星云文化教育公益基金会</t>
  </si>
  <si>
    <t>崔龙-北京兴盛合文化产业投资有限公司-2.03-11--中国人口福利基金会</t>
  </si>
  <si>
    <t>丁健-亚信科技（中国）有限公司-1-6-Beijing-</t>
  </si>
  <si>
    <t>丁健-亚信科技（中国）有限公司-1-12-Beijing-</t>
  </si>
  <si>
    <t>丁磊-浙江省网易慈善基金会-2-12-Zhejiang-</t>
  </si>
  <si>
    <t>付书全-佳龙投资集团有限公司-2-2-China Warmth Project Foundation-中华同心温暖工程基金会</t>
  </si>
  <si>
    <t>刘大英--2---贵州省育佳公益基金会</t>
  </si>
  <si>
    <t>刘文民-海南鲁海医药有限公司-2-4--中国光华科技基金会</t>
  </si>
  <si>
    <t>刘晔-参天制药(中国)有限公司-2-2--中国光华科技基金会</t>
  </si>
  <si>
    <t>刘林-刘林-2-1-Beijing Institute of Technology Education Foundation-北京理工大学教育基金会</t>
  </si>
  <si>
    <t>周建仁-北京七展国际数字科技有限公司-2-12--中国下一代教育基金会</t>
  </si>
  <si>
    <t>周明明-超威电源有限公司-2-8--中华环境保护基金会</t>
  </si>
  <si>
    <t>周瑾-周瑾-2-9-Tianjin University Peiyang Education Development Foundation-天津大学北洋教育发展基金会</t>
  </si>
  <si>
    <t>周鸿祎-北京奇虎科技有限公司-2-11-China Foundation for Development of Financial Education-中国金融教育发展基金会</t>
  </si>
  <si>
    <t>唐宁-宜信惠民投资管理（北京）有限公司-2-10-China Foundation for Development of Financial Education-中国金融教育发展基金会</t>
  </si>
  <si>
    <t>唐金明-唐金明-1-8--</t>
  </si>
  <si>
    <t>唐金明-唐金明-1-6--</t>
  </si>
  <si>
    <t>孙贵娴-厦门唐荣房地产开发有限公司-2-11-Xiamen Jianan Charity Foundation-厦门建安慈善基金会</t>
  </si>
  <si>
    <t>尹瑛-北京东方信远房地产开发有限公司-2-12-Beijing-</t>
  </si>
  <si>
    <t>崔民彦--2-12--上海华健儿童伤害预防公益基金会</t>
  </si>
  <si>
    <t>张大中-国美电器有限公司-1.665-7-Beijing-</t>
  </si>
  <si>
    <t>张大中-国美电器有限公司-0.335-7-Beijing-</t>
  </si>
  <si>
    <t>张敏娜-无锡灵山耿湾文化投资发展有限公司-2-8-Jiangsu-</t>
  </si>
  <si>
    <t>张文科-Zhang Wenke-2-12-Shanghai-上海巨海成杰公益基金会</t>
  </si>
  <si>
    <t>张曼林-广东天天购百货有限公司-2-6--中国社会福利基金会</t>
  </si>
  <si>
    <t>张跃-张跃-2-1--</t>
  </si>
  <si>
    <t>彭蕾-云涌产业共赢（北京）投资有限公司-2-9-China Foundation for Development of Financial Education-中国金融教育发展基金会</t>
  </si>
  <si>
    <t>朱长宏-松原市哈达山发电有限公司-2-11--中国绿化基金会</t>
  </si>
  <si>
    <t>李光宇-鼎辉财富（北京）资产管理有限公司-2-10-China Foundation for the Development of Social Culture-中华社会文化发展基金会</t>
  </si>
  <si>
    <t>李大彦-Daai Foundation-2-12-Beijing Chaoyang District Parks-</t>
  </si>
  <si>
    <t>李少波李春华夫妇--2-12--湖南弘慧教育发展基金会</t>
  </si>
  <si>
    <t>李明德-长春旺进实业有限公司-2-6--中国光华科技基金会</t>
  </si>
  <si>
    <t>Li Li (Changrong)</t>
  </si>
  <si>
    <t>李莉（天津长荣）-天津长荣印刷设备股份有限公司-2-4-Tianjin University Peiyang Education Development Foundation-天津大学北洋教育发展基金会</t>
  </si>
  <si>
    <t>楚金甫-河南森源电气股份有限公司-2-3-Xi'an Jiaotong University Education Foundation-西安交通大学教育基金会</t>
  </si>
  <si>
    <t>沈玉林-Shen Yulin-2-11-Guangdong-广东省百川军盾慈善基金会</t>
  </si>
  <si>
    <t>洪涛-上海琪润投资管理有限公司-2-4-Xi'an Jiaotong University Education Foundation-西安交通大学教育基金会</t>
  </si>
  <si>
    <t>熊惟政-河南省羚锐老区扶贫帮困基金会-1-3-Beijing Yuruomu Charity Foundation-北京市于若木慈善基金会</t>
  </si>
  <si>
    <t>王开国-海通证券股份有限公司-2-8-Shanghai-</t>
  </si>
  <si>
    <t>王彦明--2-11--中社社会工作发展基金会</t>
  </si>
  <si>
    <t>王晓刚-三河汇福房地产开发有限公司-2-7--中国下一代教育基金会</t>
  </si>
  <si>
    <t>王晓红-王晓红-2-6--</t>
  </si>
  <si>
    <t>王正高--2-12--安徽中投公益基金会</t>
  </si>
  <si>
    <t>王雪芳-北京亿安天下网络科技有限公司-2-5--中国社会福利基金会</t>
  </si>
  <si>
    <t>王青洲-大连香洲田园城开发有限公司-2-12-Dalian Charity Foundation-大连慈善基金会</t>
  </si>
  <si>
    <t>田钢印-北京中航智科技有限公司-2-12-Beijing Institute of Technology Education Foundation-北京理工大学教育基金会</t>
  </si>
  <si>
    <t>盛佳-网信集团有限公司-2-11-China Foundation for Development of Financial Education-中国金融教育发展基金会</t>
  </si>
  <si>
    <t>纪海-纪海-2-12--Government Charitable Organization</t>
  </si>
  <si>
    <t>胡雨岚-北京溢思德科技有限公司-2-10-China Foundation for the Development of Social Culture-中华社会文化发展基金会</t>
  </si>
  <si>
    <t>薛燕-薛燕-2-3--Government Charitable Organization</t>
  </si>
  <si>
    <t>谢红-Xie Hong-2-3--上海财经大学教育发展基金会</t>
  </si>
  <si>
    <t>谷玉波-谷玉波-2-9--Non-Government Foundation</t>
  </si>
  <si>
    <t>海南航空股份有限公司</t>
  </si>
  <si>
    <t>https://zh.wikipedia.org/wiki/%E6%B5%B7%E5%8D%97%E8%88%AA%E7%A9%BA</t>
  </si>
  <si>
    <t>Rome</t>
  </si>
  <si>
    <t>辛笛-HNA Group Co., Ltd.-2--WFP-</t>
  </si>
  <si>
    <t>邱天高-江铃汽车销售有限公司-2-6-Jiangxi-</t>
  </si>
  <si>
    <t>郑晓飞-郑晓飞-2-12-China Charities Aid Foundation for Children-中华少年儿童慈善救助基金会</t>
  </si>
  <si>
    <t>郑跃文-科瑞天诚投资控股有限公司-2-10-China Charities Aid Foundation for Children-中华少年儿童慈善救助基金会</t>
  </si>
  <si>
    <t>Haimen</t>
  </si>
  <si>
    <t>陈锦石-Zhongnan Construction Group Co., Ltd.-2-7-Shanghai Huadong Hospital-</t>
  </si>
  <si>
    <t>陶以平-兴业银行股份有限公司-2-6--厦门大学教育发展基金会</t>
  </si>
  <si>
    <t>雷厉-雷厉-2-4-Xi'an Jiaotong University Education Foundation-西安交通大学教育基金会</t>
  </si>
  <si>
    <t>雷振明-雷振明-2-1--</t>
  </si>
  <si>
    <t>马申科-上海申彤投资集团有限公司12.3-2-10--中国社会福利基金会</t>
  </si>
  <si>
    <t>徐季平-广州驭风旭铝铸件有限公司-1.9-9--广东省中山大学教育发展基金会</t>
  </si>
  <si>
    <t>王建沂-Futong Group Co., Ltd.-1-11-Zhejiang-</t>
  </si>
  <si>
    <t>Suichang</t>
  </si>
  <si>
    <t>王建沂-Futong Group Co., Ltd.-0.9-10-Suichang Government-</t>
  </si>
  <si>
    <t>肖崇彪-Xiao Chongbiao-1.6-12--广东省润希靖南抗骨癌基金会</t>
  </si>
  <si>
    <t>Hanshou</t>
  </si>
  <si>
    <t>张薇-Zhang Wei-1.52-10-Hunan-湖南省汉寿县第一中学教育基金会</t>
  </si>
  <si>
    <t>金幸福-Jin Xingfu-1.5-11--上海淳遂众慈公益基金会</t>
  </si>
  <si>
    <t>马兴田-Kangmei Pharmaceutical Co., Ltd.-1-4-Jieyang Puning Red Cross-</t>
  </si>
  <si>
    <t>马兴田-Kangmei Pharmaceutical Co., Ltd.-0.4-2-Governemnt of Puning County-</t>
  </si>
  <si>
    <t>阎志-Zall Holdings Co., Ltd.-1.2-7-Hubei Government-</t>
  </si>
  <si>
    <t>Yucheng</t>
  </si>
  <si>
    <t>任武贤-Yabao Group-1.05-11-China Society for Promotion of the Guangcai Program-</t>
  </si>
  <si>
    <t>侯彦卫-云贝投资集团控股有限公司-1-11-Shanghai-上海财经大学教育发展基金会</t>
  </si>
  <si>
    <t>尉文渊-西藏新盟投资发展有限公司-1-10-Tibet-上海财经大学教育发展基金会</t>
  </si>
  <si>
    <t>崔波-崔波-1-11-Shanghai-上海财经大学教育发展基金会</t>
  </si>
  <si>
    <t>朱建弟-立信会计师事务所（特殊普通合伙）深圳分所-1-3-Shanghai-上海财经大学教育发展基金会</t>
  </si>
  <si>
    <t>王俊杰-Shiyan Junfa Real Estate Co.,Ltd-1-1-Hubei-</t>
  </si>
  <si>
    <t>Xiangyan</t>
  </si>
  <si>
    <t>章锋-Hubei Huitian Adhesive Enterprise Co.,Ltd-1-1--</t>
  </si>
  <si>
    <t>罗玉平-友山基金管理有限-1-6-Guizhou-上海财经大学教育发展基金会</t>
  </si>
  <si>
    <t>董正青-汇天泽投资有限公司-1-12-Guangdong-上海财经大学教育发展基金会</t>
  </si>
  <si>
    <t>郑育健-上海宏伊集团有限公司-1-12-Shanghai-上海财经大学教育发展基金会</t>
  </si>
  <si>
    <t>崔维星-Deppon Logistics Co.,Ltd-0.8-11--</t>
  </si>
  <si>
    <t>程光-三林万业（上海）企业集团有限公司-0.7-6-Shanghai-上海财经大学教育发展基金会</t>
  </si>
  <si>
    <t>于立荣-Beijing Lingsheng Kind Foundation-10-12-Capital Normal University-</t>
  </si>
  <si>
    <t>于立荣-Beijing Lingsheng Investment Holding Group Co., Ltd-0.6-10-Beijing Pinggu District Red Cross-</t>
  </si>
  <si>
    <t>刘宇-刘宇-0.5-11-Beijing-上海财经大学教育发展基金会</t>
  </si>
  <si>
    <t>徐重远--0.5-11--上海财经大学教育发展基金会</t>
  </si>
  <si>
    <t>Leshan</t>
  </si>
  <si>
    <t>罗勇-Bontop Group-0.5-6-Leshan Normal University-</t>
  </si>
  <si>
    <t>陈铭锡-上海宏铭投资管理有限公司-0.5-8-Shanghai-上海财经大学教育发展基金会</t>
  </si>
  <si>
    <t>楼永良-Zhongtian Tianjin Construction Group-0.3-1-500 Low Income Families in Tianjin-</t>
  </si>
  <si>
    <t>楼永良-Zhongtian Tianjin Construction Group-0.1-10-Chongqing University, School of Civil Engineering-</t>
  </si>
  <si>
    <t>许连捷-Hengan Group-0.3-7-Wuhui City-</t>
  </si>
  <si>
    <t>王卫-S.F. Foundation-0.22-9-42 teachers in rural areas-</t>
  </si>
  <si>
    <t>林伟光-Wedge-0.2-12-Zhi Fu Charity Foundation-</t>
  </si>
  <si>
    <t>张荣明-北京爱慕投资管理有限公司-0.1-9--爱慕公益基金会</t>
  </si>
  <si>
    <t>张荣明-Zhang Rongming-0.012-9--爱慕公益基金会</t>
  </si>
  <si>
    <t>张荣明-Zhang Rongming-0.003-6--爱慕公益基金会</t>
  </si>
  <si>
    <t>张荣明-----</t>
  </si>
  <si>
    <t>丁万宇-成都华森医疗用品有限公司-3.41-4--中国光华科技基金会</t>
  </si>
  <si>
    <t>任志鸿-山东世纪天鸿书业有限公司-2.83-10--中国光华科技基金会</t>
  </si>
  <si>
    <t>何红玲-经典玲珑图书公司-12.08-2--中国光华科技基金会</t>
  </si>
  <si>
    <t>何红玲-经典玲珑图书公司-11.11-4--中国光华科技基金会</t>
  </si>
  <si>
    <t>余斌-----</t>
  </si>
  <si>
    <t>冯为民-----</t>
  </si>
  <si>
    <t>冯西见-----</t>
  </si>
  <si>
    <t>刘二岗-重庆恒千茂科技有限公司-3.86-4--中国光华科技基金会</t>
  </si>
  <si>
    <t>刘克成-重庆莱帮医疗器械有限公司-2.42-3--中国光华科技基金会</t>
  </si>
  <si>
    <t>刘汉斌-北京中科华强教育科学发展有限公司-4.8-12-China Next Generation Education Foundation-中国下一代教育基金会</t>
  </si>
  <si>
    <t>India</t>
  </si>
  <si>
    <t>New Delhi</t>
  </si>
  <si>
    <t>南存辉-Chint Group Co., Ltd.-NA-10-New Delhi Northern Railway Center Hospital-</t>
  </si>
  <si>
    <t>卢朝康-----</t>
  </si>
  <si>
    <t>卢福明-----</t>
  </si>
  <si>
    <t>史世奇-----</t>
  </si>
  <si>
    <t>史贵禄-Shi Guilu-1-11--</t>
  </si>
  <si>
    <t>叶华能-----</t>
  </si>
  <si>
    <t>吕利刚-四川省迈克实业有限公司-2.53-6--中国光华科技基金会</t>
  </si>
  <si>
    <t>吕建明-TC Medical-200-2-University of Chinese Academy of Science-中国科学院大学</t>
  </si>
  <si>
    <t>吴亚军-Wu Yajun----</t>
  </si>
  <si>
    <t>吴岳瀚-上海瀚叶财富管理顾问有限公司-50-4-Shanghai-上海宋庆龄基金会</t>
  </si>
  <si>
    <t>周建平-----</t>
  </si>
  <si>
    <t>周方洁-----</t>
  </si>
  <si>
    <t>周旭洲-U-Home Group Holdings Ltd.-1-6-Wuhu City-</t>
  </si>
  <si>
    <t>周晓杰-威海共享服装有限公司-7.13-2--中国光华科技基金会</t>
  </si>
  <si>
    <t>喻四海-----</t>
  </si>
  <si>
    <t>夏捷-宝利至诚(北京)软件有限公司-3-7--中国下一代教育基金会</t>
  </si>
  <si>
    <t>宗庆后-----</t>
  </si>
  <si>
    <t>廖昕-----</t>
  </si>
  <si>
    <t>张士平-----</t>
  </si>
  <si>
    <t>Tianshui</t>
  </si>
  <si>
    <t>张欣-SOHO China Ltd.-1-7-Pan Ji Zhai School-潘集寨学校</t>
  </si>
  <si>
    <t>徐航-----</t>
  </si>
  <si>
    <t>曹国涛-阳信县恒典文化传播有限公司-7.38-5--中国光华科技基金会</t>
  </si>
  <si>
    <t>曹国涛-阳信县恒典文化传播有限公司-6.53-4--中国光华科技基金会</t>
  </si>
  <si>
    <t>曹国涛-阳信县恒典文化传播有限公司-3.65-7--中国光华科技基金会</t>
  </si>
  <si>
    <t>曹德旺-Cao Dewang-10-11-Fuzhou Minghou JiangJun Miao-福建将军庙</t>
  </si>
  <si>
    <t>曾志龙-曾志龙-15-4-Xiamen University Education Development Foundation-厦门大学教育发展基金会</t>
  </si>
  <si>
    <t>曾志龙-曾志龙-7-1-Xiamen University Education Development Foundation-厦门大学教育发展基金会</t>
  </si>
  <si>
    <t>李光忠-----</t>
  </si>
  <si>
    <t>李德福-----</t>
  </si>
  <si>
    <t>李河君-----</t>
  </si>
  <si>
    <t>Li Li (Dongli Lake)</t>
  </si>
  <si>
    <t>李莉（天津东丽湖）</t>
  </si>
  <si>
    <t>Executive Board Member</t>
  </si>
  <si>
    <t>李莉（天津东丽湖）-天津市东丽湖景荣生产力促进有限公司-13-3--天津南开大学教育基金会</t>
  </si>
  <si>
    <t>李萍-北京雷明顿传媒广告有限公司-3-9--中国下一代教育基金会</t>
  </si>
  <si>
    <t>李贤义-----</t>
  </si>
  <si>
    <t>李达三-Li Dasan-100-12--</t>
  </si>
  <si>
    <t>杨东华-维坊德勤育英软件科技有限公司-39.2-12--中国下一代教育基金会</t>
  </si>
  <si>
    <t>杨东华-潍坊德勤育英科技有限公司-29.4-12--中国下一代教育基金会</t>
  </si>
  <si>
    <t>欧宗荣-----</t>
  </si>
  <si>
    <t>江宜建-重庆迈德医疗器械有限公司-3.5-4--中国光华科技基金会</t>
  </si>
  <si>
    <t>王填-----</t>
  </si>
  <si>
    <t>王娟-重庆市鼎力医疗器械有限公司-4.28-4--中国光华科技基金会</t>
  </si>
  <si>
    <t>王宏宇-北京圣文昕图书有限公司-9.75-6--中国光华科技基金会</t>
  </si>
  <si>
    <t>王宏宇-北京圣文昕图书有限公司-2.43-7--中国光华科技基金会</t>
  </si>
  <si>
    <t>王宜林-中国石油天然气集团公司-5-8-China Foundation for Poverty Alleviation-</t>
  </si>
  <si>
    <t>王宜林-中国石油天然气集团公司-3.3-12-China Foundation for Poverty Alleviation-</t>
  </si>
  <si>
    <t>王宜林-中国石油天然气集团公司-3.08-12-China Foundation for Poverty Alleviation-</t>
  </si>
  <si>
    <t>王宜林-中国石油天然气集团公司-1-12-China Foundation for Poverty Alleviation-</t>
  </si>
  <si>
    <t>王宜林-中国石油天然气集团公司-0.85-8-China Foundation for Poverty Alleviation-</t>
  </si>
  <si>
    <t>王宜林-中国石油天然气集团公司-0.15-8-China Foundation for Poverty Alleviation-</t>
  </si>
  <si>
    <t>王苗通-----</t>
  </si>
  <si>
    <t>王辉-天津启橙文化交流有限公司-5.4-12--中国下一代教育基金会</t>
  </si>
  <si>
    <t>王钢-重庆市亚中医疗仪器有限公司-5.27-4--中国光华科技基金会</t>
  </si>
  <si>
    <t>王飞-北京一品盛装服装有限公司-2.15-2--中国光华科技基金会</t>
  </si>
  <si>
    <t>瞿芳-北京欣而达图书中心-14.04-7--中国光华科技基金会</t>
  </si>
  <si>
    <t>程连英-----</t>
  </si>
  <si>
    <t>童军-Zhongshe Social Work Development Foundation-1.2-12--</t>
  </si>
  <si>
    <t>纪海鹏-Ji Haipeng-100-2-Logan Foundation-龙光慈善基金会</t>
  </si>
  <si>
    <t>胡烜-北京中文时代教育投资有限公司-2-12--中国下一代教育基金会</t>
  </si>
  <si>
    <t>茅理翔-----</t>
  </si>
  <si>
    <t>蒋仁生-----</t>
  </si>
  <si>
    <t>蒋勇青-北京万方数据股份有限公司-2-10--中国光华科技基金会</t>
  </si>
  <si>
    <t>薛中行-----</t>
  </si>
  <si>
    <t>薛行远-----</t>
  </si>
  <si>
    <t>许华--2-9-Guangdong-广东省无量光慈善基金会</t>
  </si>
  <si>
    <t>赵军屹-----</t>
  </si>
  <si>
    <t>赵春华-----</t>
  </si>
  <si>
    <t>赵涛-山东步长医药销售有限公司-4.13-5--中国光华科技基金会</t>
  </si>
  <si>
    <t>http://app.finance.china.com.cn/stock/data/view_director.php?symbol=603858&amp;id=30235145</t>
  </si>
  <si>
    <t>Shandong Buchang Pharmacy Limited Company</t>
  </si>
  <si>
    <t>Heze</t>
  </si>
  <si>
    <t>http://www.buchang.com/Walk-To-buchang/gongsigaikuang.ashx</t>
  </si>
  <si>
    <t>赵涛-山东步长制药销售有限公司-3.95-9--中国光华科技基金会</t>
  </si>
  <si>
    <t>邢福平-----</t>
  </si>
  <si>
    <t>郑东-----</t>
  </si>
  <si>
    <t>郭宇君-北京水睿科贸有限公司-10.5-6--中国光华科技基金会</t>
  </si>
  <si>
    <t>郭广昌-----</t>
  </si>
  <si>
    <t>闫希军-----</t>
  </si>
  <si>
    <t>阳绪少-广东守护宝网络有限公司-23.52-12--中国下一代教育基金会</t>
  </si>
  <si>
    <t>陈晖-Hubei China Tobacco Industry Co.,Ltd-10-1--</t>
  </si>
  <si>
    <t>陈李平-新经典文化有限公司-4.66-6--中国光华科技基金会</t>
  </si>
  <si>
    <t>陈李平-新经典文化有限公司-4.58-7--中国光华科技基金会</t>
  </si>
  <si>
    <t>陈柯-----</t>
  </si>
  <si>
    <t>陈炽昌-----</t>
  </si>
  <si>
    <t>-----</t>
  </si>
  <si>
    <t>Row Labels</t>
  </si>
  <si>
    <t>SUM of 总金额</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</si>
</sst>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yyyy/m/d"/>
    <numFmt numFmtId="165" formatCode="m\,\ d"/>
    <numFmt numFmtId="166" formatCode="m/d/yy"/>
    <numFmt numFmtId="167" formatCode="#,##0.00000"/>
    <numFmt numFmtId="168" formatCode="m/yyyy"/>
  </numFmts>
  <fonts count="107">
    <font>
      <sz val="10"/>
      <color rgb="FF000000"/>
      <name val="Arial"/>
    </font>
    <font>
      <sz val="11"/>
      <name val="Arial"/>
    </font>
    <font>
      <sz val="10"/>
      <name val="Arial"/>
    </font>
    <font>
      <b/>
      <sz val="11"/>
      <name val="Arial"/>
    </font>
    <font>
      <sz val="11"/>
      <color rgb="FF000000"/>
      <name val="Arial"/>
    </font>
    <font>
      <sz val="11"/>
      <name val="Arial"/>
    </font>
    <font>
      <u/>
      <sz val="11"/>
      <color rgb="FF3A3838"/>
      <name val="微软雅黑"/>
    </font>
    <font>
      <u/>
      <sz val="11"/>
      <color rgb="FF3A3838"/>
      <name val="微软雅黑"/>
    </font>
    <font>
      <sz val="10"/>
      <color rgb="FF000000"/>
      <name val="Arial"/>
    </font>
    <font>
      <u/>
      <sz val="11"/>
      <color rgb="FF0000FF"/>
      <name val="Arial"/>
    </font>
    <font>
      <u/>
      <sz val="11"/>
      <color rgb="FF0000FF"/>
      <name val="Arial"/>
    </font>
    <font>
      <u/>
      <sz val="11"/>
      <color rgb="FF0000FF"/>
      <name val="Arial"/>
    </font>
    <font>
      <u/>
      <sz val="11"/>
      <color rgb="FF0000FF"/>
      <name val="Arial"/>
    </font>
    <font>
      <sz val="10"/>
      <name val="Arial"/>
    </font>
    <font>
      <b/>
      <sz val="10"/>
      <name val="Arial"/>
    </font>
    <font>
      <u/>
      <sz val="10"/>
      <color rgb="FF0000FF"/>
      <name val="Arial"/>
    </font>
    <font>
      <u/>
      <sz val="10"/>
      <color rgb="FF0000FF"/>
      <name val="Arial"/>
    </font>
    <font>
      <u/>
      <sz val="10"/>
      <color rgb="FF0000FF"/>
      <name val="Arial"/>
    </font>
    <font>
      <u/>
      <sz val="10"/>
      <color rgb="FF0000FF"/>
      <name val="Arial"/>
    </font>
    <font>
      <u/>
      <sz val="9"/>
      <color rgb="FF012793"/>
      <name val="宋体"/>
    </font>
    <font>
      <u/>
      <sz val="11"/>
      <color rgb="FF0000FF"/>
      <name val="Arial"/>
    </font>
    <font>
      <u/>
      <sz val="10"/>
      <color rgb="FF0000FF"/>
      <name val="Arial"/>
    </font>
    <font>
      <u/>
      <sz val="10"/>
      <color rgb="FF0000FF"/>
      <name val="Arial"/>
    </font>
    <font>
      <u/>
      <sz val="10"/>
      <color rgb="FF0000FF"/>
      <name val="Arial"/>
    </font>
    <font>
      <sz val="10"/>
      <color rgb="FF000000"/>
      <name val="Roboto"/>
    </font>
    <font>
      <u/>
      <sz val="10"/>
      <color rgb="FF000000"/>
      <name val="Roboto"/>
    </font>
    <font>
      <sz val="10"/>
      <color rgb="FF0000FF"/>
      <name val="Arial"/>
    </font>
    <font>
      <u/>
      <sz val="10"/>
      <color rgb="FF0000FF"/>
      <name val="Arial"/>
    </font>
    <font>
      <sz val="9"/>
      <color rgb="FF000000"/>
      <name val="宋体"/>
    </font>
    <font>
      <u/>
      <sz val="10"/>
      <color rgb="FF0000FF"/>
      <name val="Arial"/>
    </font>
    <font>
      <u/>
      <sz val="10"/>
      <color rgb="FF000000"/>
      <name val="Arial"/>
    </font>
    <font>
      <sz val="9"/>
      <color rgb="FF000000"/>
      <name val="Arial"/>
    </font>
    <font>
      <u/>
      <sz val="10"/>
      <color rgb="FF1155CC"/>
      <name val="Arial"/>
    </font>
    <font>
      <u/>
      <sz val="9"/>
      <color rgb="FF012793"/>
      <name val="宋体"/>
    </font>
    <font>
      <u/>
      <sz val="10"/>
      <color rgb="FF0000FF"/>
      <name val="Arial"/>
    </font>
    <font>
      <u/>
      <sz val="10"/>
      <color rgb="FF0000FF"/>
      <name val="Arial"/>
    </font>
    <font>
      <u/>
      <sz val="10"/>
      <color rgb="FF0000FF"/>
      <name val="Arial"/>
    </font>
    <font>
      <sz val="10"/>
      <color rgb="FF292929"/>
      <name val="&quot;Open Sans&quot;"/>
    </font>
    <font>
      <sz val="10"/>
      <name val="Arial"/>
    </font>
    <font>
      <sz val="10"/>
      <color rgb="FF000000"/>
      <name val="DengXian"/>
    </font>
    <font>
      <sz val="11"/>
      <color rgb="FF000000"/>
      <name val="DengXian"/>
    </font>
    <font>
      <sz val="11"/>
      <name val="Calibri"/>
    </font>
    <font>
      <sz val="10"/>
      <name val="Calibri"/>
    </font>
    <font>
      <sz val="9"/>
      <name val="'TimesNewRomanPSMT'"/>
    </font>
    <font>
      <u/>
      <sz val="11"/>
      <color rgb="FF0000FF"/>
      <name val="Arial"/>
    </font>
    <font>
      <u/>
      <sz val="10"/>
      <color rgb="FF0000FF"/>
      <name val="Arial"/>
    </font>
    <font>
      <sz val="10"/>
      <name val="Arial"/>
    </font>
    <font>
      <b/>
      <sz val="10"/>
      <name val="Arial"/>
    </font>
    <font>
      <sz val="11"/>
      <color rgb="FF000000"/>
      <name val="Calibri"/>
    </font>
    <font>
      <sz val="11"/>
      <color rgb="FF0000FF"/>
      <name val="Arial"/>
    </font>
    <font>
      <u/>
      <sz val="11"/>
      <color rgb="FF000000"/>
      <name val="Calibri"/>
    </font>
    <font>
      <sz val="11"/>
      <name val="Helvetica"/>
    </font>
    <font>
      <sz val="10"/>
      <color rgb="FFFF0000"/>
      <name val="Arial"/>
    </font>
    <font>
      <u/>
      <sz val="10"/>
      <color rgb="FF000000"/>
      <name val="Arial"/>
    </font>
    <font>
      <sz val="11"/>
      <color rgb="FF333333"/>
      <name val="微软雅黑"/>
    </font>
    <font>
      <b/>
      <sz val="11"/>
      <color rgb="FF3A3838"/>
      <name val="微软雅黑"/>
    </font>
    <font>
      <u/>
      <sz val="11"/>
      <color rgb="FF3A3838"/>
      <name val="微软雅黑"/>
    </font>
    <font>
      <u/>
      <sz val="11"/>
      <color rgb="FF3A3838"/>
      <name val="微软雅黑"/>
    </font>
    <font>
      <sz val="11"/>
      <color rgb="FF3A3838"/>
      <name val="微软雅黑"/>
    </font>
    <font>
      <sz val="11"/>
      <name val="DengXian"/>
    </font>
    <font>
      <u/>
      <sz val="10"/>
      <color rgb="FF000000"/>
      <name val="Arial"/>
    </font>
    <font>
      <u/>
      <sz val="11"/>
      <color rgb="FF3A3838"/>
      <name val="微软雅黑"/>
    </font>
    <font>
      <u/>
      <sz val="11"/>
      <color rgb="FF0000FF"/>
      <name val="Arial"/>
    </font>
    <font>
      <u/>
      <sz val="10"/>
      <color rgb="FF000000"/>
      <name val="Arial"/>
    </font>
    <font>
      <u/>
      <sz val="10"/>
      <color rgb="FF000000"/>
      <name val="Arial"/>
    </font>
    <font>
      <u/>
      <sz val="10"/>
      <color rgb="FF000000"/>
      <name val="Arial"/>
    </font>
    <font>
      <u/>
      <sz val="11"/>
      <color rgb="FF3A3838"/>
      <name val="微软雅黑"/>
    </font>
    <font>
      <u/>
      <sz val="10"/>
      <color rgb="FF000000"/>
      <name val="Arial"/>
    </font>
    <font>
      <u/>
      <sz val="10"/>
      <color rgb="FF000000"/>
      <name val="Arial"/>
    </font>
    <font>
      <u/>
      <sz val="11"/>
      <color rgb="FF3A3838"/>
      <name val="微软雅黑"/>
    </font>
    <font>
      <u/>
      <sz val="10"/>
      <color rgb="FF000000"/>
      <name val="Arial"/>
    </font>
    <font>
      <u/>
      <sz val="10"/>
      <color rgb="FF000000"/>
      <name val="Arial"/>
    </font>
    <font>
      <u/>
      <sz val="11"/>
      <color rgb="FF3A3838"/>
      <name val="微软雅黑"/>
    </font>
    <font>
      <sz val="11"/>
      <name val="微软雅黑"/>
    </font>
    <font>
      <u/>
      <sz val="11"/>
      <color rgb="FF3A3838"/>
      <name val="微软雅黑"/>
    </font>
    <font>
      <u/>
      <sz val="11"/>
      <color rgb="FF0000FF"/>
      <name val="Arial"/>
    </font>
    <font>
      <sz val="11"/>
      <name val="Inherit"/>
    </font>
    <font>
      <u/>
      <sz val="11"/>
      <color rgb="FF3A3838"/>
      <name val="微软雅黑"/>
    </font>
    <font>
      <sz val="12"/>
      <color rgb="FF0B0080"/>
      <name val="Sans-serif"/>
    </font>
    <font>
      <sz val="10"/>
      <color rgb="FF0B0080"/>
      <name val="Sans-serif"/>
    </font>
    <font>
      <sz val="11"/>
      <name val="Sans-serif"/>
    </font>
    <font>
      <sz val="11"/>
      <name val="Roboto"/>
    </font>
    <font>
      <u/>
      <sz val="11"/>
      <color rgb="FF0000FF"/>
      <name val="Arial"/>
    </font>
    <font>
      <sz val="11"/>
      <name val="STHeiti"/>
    </font>
    <font>
      <u/>
      <sz val="11"/>
      <color rgb="FF000000"/>
      <name val="微软雅黑"/>
    </font>
    <font>
      <u/>
      <sz val="11"/>
      <color rgb="FF000000"/>
      <name val="Arial"/>
    </font>
    <font>
      <sz val="11"/>
      <color rgb="FF333333"/>
      <name val="Arial"/>
    </font>
    <font>
      <u/>
      <sz val="11"/>
      <color rgb="FF000000"/>
      <name val="Arial"/>
    </font>
    <font>
      <u/>
      <sz val="11"/>
      <color rgb="FF000000"/>
      <name val="Arial"/>
    </font>
    <font>
      <u/>
      <sz val="11"/>
      <color rgb="FF000000"/>
      <name val="Arial"/>
    </font>
    <font>
      <u/>
      <sz val="11"/>
      <color rgb="FF000000"/>
      <name val="Arial"/>
    </font>
    <font>
      <sz val="10"/>
      <color rgb="FF545454"/>
      <name val="Roboto"/>
    </font>
    <font>
      <u/>
      <sz val="11"/>
      <color rgb="FF000000"/>
      <name val="Arial"/>
    </font>
    <font>
      <u/>
      <sz val="11"/>
      <color rgb="FF000000"/>
      <name val="Arial"/>
    </font>
    <font>
      <u/>
      <sz val="10"/>
      <color rgb="FF0000FF"/>
      <name val="Arial"/>
    </font>
    <font>
      <u/>
      <sz val="10"/>
      <color rgb="FF0000FF"/>
      <name val="Arial"/>
    </font>
    <font>
      <u/>
      <sz val="11"/>
      <color rgb="FF0000FF"/>
      <name val="Arial"/>
    </font>
    <font>
      <u/>
      <sz val="11"/>
      <color rgb="FF000000"/>
      <name val="DengXian"/>
    </font>
    <font>
      <sz val="11"/>
      <color rgb="FF000000"/>
      <name val="Roboto"/>
    </font>
    <font>
      <u/>
      <sz val="11"/>
      <color rgb="FF000000"/>
      <name val="Arial"/>
    </font>
    <font>
      <u/>
      <sz val="11"/>
      <color rgb="FF000000"/>
      <name val="Arial"/>
    </font>
    <font>
      <u/>
      <sz val="11"/>
      <color rgb="FF000000"/>
      <name val="Arial"/>
    </font>
    <font>
      <u/>
      <sz val="11"/>
      <color rgb="FF000000"/>
      <name val="Arial"/>
    </font>
    <font>
      <u/>
      <sz val="11"/>
      <color rgb="FF000000"/>
      <name val="Arial"/>
    </font>
    <font>
      <sz val="11"/>
      <name val="&quot;Microsoft YaHei&quot;"/>
    </font>
    <font>
      <u/>
      <sz val="11"/>
      <color rgb="FF000000"/>
      <name val="Arial"/>
    </font>
    <font>
      <u/>
      <sz val="11"/>
      <color rgb="FF000000"/>
      <name val="Arial"/>
    </font>
  </fonts>
  <fills count="23">
    <fill>
      <patternFill patternType="none"/>
    </fill>
    <fill>
      <patternFill patternType="gray125"/>
    </fill>
    <fill>
      <patternFill patternType="solid">
        <fgColor rgb="FFFCE4D6"/>
        <bgColor rgb="FFFCE4D6"/>
      </patternFill>
    </fill>
    <fill>
      <patternFill patternType="solid">
        <fgColor rgb="FFD9EAD3"/>
        <bgColor rgb="FFD9EAD3"/>
      </patternFill>
    </fill>
    <fill>
      <patternFill patternType="solid">
        <fgColor rgb="FFF9CB9C"/>
        <bgColor rgb="FFF9CB9C"/>
      </patternFill>
    </fill>
    <fill>
      <patternFill patternType="solid">
        <fgColor rgb="FFFCE5CD"/>
        <bgColor rgb="FFFCE5CD"/>
      </patternFill>
    </fill>
    <fill>
      <patternFill patternType="solid">
        <fgColor rgb="FFFFF2CC"/>
        <bgColor rgb="FFFFF2CC"/>
      </patternFill>
    </fill>
    <fill>
      <patternFill patternType="solid">
        <fgColor rgb="FFA4C2F4"/>
        <bgColor rgb="FFA4C2F4"/>
      </patternFill>
    </fill>
    <fill>
      <patternFill patternType="solid">
        <fgColor rgb="FFCFE2F3"/>
        <bgColor rgb="FFCFE2F3"/>
      </patternFill>
    </fill>
    <fill>
      <patternFill patternType="solid">
        <fgColor rgb="FFB6D7A8"/>
        <bgColor rgb="FFB6D7A8"/>
      </patternFill>
    </fill>
    <fill>
      <patternFill patternType="solid">
        <fgColor rgb="FFFFFFFF"/>
        <bgColor rgb="FFFFFFFF"/>
      </patternFill>
    </fill>
    <fill>
      <patternFill patternType="solid">
        <fgColor rgb="FF00FF00"/>
        <bgColor rgb="FF00FF00"/>
      </patternFill>
    </fill>
    <fill>
      <patternFill patternType="solid">
        <fgColor rgb="FF4A86E8"/>
        <bgColor rgb="FF4A86E8"/>
      </patternFill>
    </fill>
    <fill>
      <patternFill patternType="solid">
        <fgColor rgb="FFB7B7B7"/>
        <bgColor rgb="FFB7B7B7"/>
      </patternFill>
    </fill>
    <fill>
      <patternFill patternType="solid">
        <fgColor rgb="FFE06666"/>
        <bgColor rgb="FFE06666"/>
      </patternFill>
    </fill>
    <fill>
      <patternFill patternType="solid">
        <fgColor rgb="FF93C47D"/>
        <bgColor rgb="FF93C47D"/>
      </patternFill>
    </fill>
    <fill>
      <patternFill patternType="solid">
        <fgColor rgb="FF6AA84F"/>
        <bgColor rgb="FF6AA84F"/>
      </patternFill>
    </fill>
    <fill>
      <patternFill patternType="solid">
        <fgColor rgb="FFFFFF00"/>
        <bgColor rgb="FFFFFF00"/>
      </patternFill>
    </fill>
    <fill>
      <patternFill patternType="solid">
        <fgColor rgb="FFFF0000"/>
        <bgColor rgb="FFFF0000"/>
      </patternFill>
    </fill>
    <fill>
      <patternFill patternType="solid">
        <fgColor rgb="FFC9DAF8"/>
        <bgColor rgb="FFC9DAF8"/>
      </patternFill>
    </fill>
    <fill>
      <patternFill patternType="solid">
        <fgColor rgb="FFF4CCCC"/>
        <bgColor rgb="FFF4CCCC"/>
      </patternFill>
    </fill>
    <fill>
      <patternFill patternType="solid">
        <fgColor rgb="FFE2EFDA"/>
        <bgColor rgb="FFE2EFDA"/>
      </patternFill>
    </fill>
    <fill>
      <patternFill patternType="solid">
        <fgColor rgb="FF999999"/>
        <bgColor rgb="FF999999"/>
      </patternFill>
    </fill>
  </fills>
  <borders count="7">
    <border>
      <left/>
      <right/>
      <top/>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bottom/>
      <diagonal/>
    </border>
    <border>
      <left style="thin">
        <color rgb="FF999999"/>
      </left>
      <right style="thin">
        <color rgb="FF999999"/>
      </right>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s>
  <cellStyleXfs count="1">
    <xf numFmtId="0" fontId="0" fillId="0" borderId="0"/>
  </cellStyleXfs>
  <cellXfs count="524">
    <xf numFmtId="0" fontId="0" fillId="0" borderId="0" xfId="0" applyFont="1" applyAlignment="1"/>
    <xf numFmtId="0" fontId="1" fillId="2" borderId="0" xfId="0" applyFont="1" applyFill="1" applyAlignment="1"/>
    <xf numFmtId="0" fontId="1" fillId="3" borderId="0" xfId="0" applyFont="1" applyFill="1" applyAlignment="1"/>
    <xf numFmtId="0" fontId="1" fillId="0" borderId="0" xfId="0" applyFont="1" applyAlignment="1"/>
    <xf numFmtId="0" fontId="2" fillId="0" borderId="0" xfId="0" applyFont="1" applyAlignment="1">
      <alignment horizontal="left"/>
    </xf>
    <xf numFmtId="0" fontId="2" fillId="0" borderId="0" xfId="0" applyFont="1" applyAlignment="1"/>
    <xf numFmtId="0" fontId="2" fillId="0" borderId="0" xfId="0" applyFont="1" applyAlignment="1">
      <alignment horizontal="left"/>
    </xf>
    <xf numFmtId="0" fontId="1" fillId="4" borderId="0" xfId="0" applyFont="1" applyFill="1" applyAlignment="1"/>
    <xf numFmtId="0" fontId="1" fillId="5" borderId="0" xfId="0" applyFont="1" applyFill="1" applyAlignment="1"/>
    <xf numFmtId="0" fontId="1" fillId="6" borderId="0" xfId="0" applyFont="1" applyFill="1" applyAlignment="1"/>
    <xf numFmtId="0" fontId="1" fillId="7" borderId="0" xfId="0" applyFont="1" applyFill="1" applyAlignment="1"/>
    <xf numFmtId="0" fontId="1" fillId="8" borderId="0" xfId="0" applyFont="1" applyFill="1" applyAlignment="1"/>
    <xf numFmtId="0" fontId="3" fillId="9" borderId="0" xfId="0" applyFont="1" applyFill="1" applyAlignment="1"/>
    <xf numFmtId="0" fontId="1" fillId="9" borderId="0" xfId="0" applyFont="1" applyFill="1" applyAlignment="1"/>
    <xf numFmtId="0" fontId="1" fillId="9" borderId="0" xfId="0" applyFont="1" applyFill="1" applyAlignment="1">
      <alignment horizontal="center"/>
    </xf>
    <xf numFmtId="0" fontId="4" fillId="0" borderId="0" xfId="0" applyFont="1" applyAlignment="1"/>
    <xf numFmtId="0" fontId="4" fillId="2" borderId="0" xfId="0" applyFont="1" applyFill="1" applyAlignment="1">
      <alignment horizontal="right"/>
    </xf>
    <xf numFmtId="0" fontId="4" fillId="3" borderId="0" xfId="0" applyFont="1" applyFill="1" applyAlignment="1">
      <alignment horizontal="right"/>
    </xf>
    <xf numFmtId="0" fontId="1" fillId="0" borderId="0" xfId="0" applyFont="1" applyAlignment="1"/>
    <xf numFmtId="0" fontId="1" fillId="4" borderId="0" xfId="0" applyFont="1" applyFill="1" applyAlignment="1"/>
    <xf numFmtId="0" fontId="1" fillId="5" borderId="0" xfId="0" applyFont="1" applyFill="1" applyAlignment="1"/>
    <xf numFmtId="0" fontId="1" fillId="7" borderId="0" xfId="0" applyFont="1" applyFill="1" applyAlignment="1"/>
    <xf numFmtId="0" fontId="1" fillId="8" borderId="0" xfId="0" applyFont="1" applyFill="1" applyAlignment="1"/>
    <xf numFmtId="0" fontId="1" fillId="3" borderId="0" xfId="0" applyFont="1" applyFill="1" applyAlignment="1"/>
    <xf numFmtId="0" fontId="5" fillId="9" borderId="0" xfId="0" applyFont="1" applyFill="1" applyAlignment="1"/>
    <xf numFmtId="0" fontId="1" fillId="9" borderId="0" xfId="0" applyFont="1" applyFill="1" applyAlignment="1"/>
    <xf numFmtId="0" fontId="6" fillId="9" borderId="0" xfId="0" applyFont="1" applyFill="1" applyAlignment="1"/>
    <xf numFmtId="0" fontId="7" fillId="3" borderId="0" xfId="0" applyFont="1" applyFill="1" applyAlignment="1"/>
    <xf numFmtId="0" fontId="8" fillId="9" borderId="0" xfId="0" applyFont="1" applyFill="1" applyAlignment="1"/>
    <xf numFmtId="0" fontId="8" fillId="3" borderId="0" xfId="0" applyFont="1" applyFill="1" applyAlignment="1"/>
    <xf numFmtId="0" fontId="8" fillId="9" borderId="0" xfId="0" applyFont="1" applyFill="1" applyAlignment="1"/>
    <xf numFmtId="164" fontId="1" fillId="4" borderId="0" xfId="0" applyNumberFormat="1" applyFont="1" applyFill="1" applyAlignment="1"/>
    <xf numFmtId="0" fontId="1" fillId="6" borderId="0" xfId="0" applyFont="1" applyFill="1" applyAlignment="1"/>
    <xf numFmtId="0" fontId="9" fillId="4" borderId="0" xfId="0" applyFont="1" applyFill="1" applyAlignment="1"/>
    <xf numFmtId="0" fontId="10" fillId="8" borderId="0" xfId="0" applyFont="1" applyFill="1" applyAlignment="1"/>
    <xf numFmtId="0" fontId="11" fillId="9" borderId="0" xfId="0" applyFont="1" applyFill="1" applyAlignment="1"/>
    <xf numFmtId="0" fontId="12" fillId="3" borderId="0" xfId="0" applyFont="1" applyFill="1" applyAlignment="1"/>
    <xf numFmtId="0" fontId="1" fillId="7" borderId="0" xfId="0" applyFont="1" applyFill="1" applyAlignment="1"/>
    <xf numFmtId="0" fontId="1" fillId="8" borderId="0" xfId="0" applyFont="1" applyFill="1" applyAlignment="1"/>
    <xf numFmtId="0" fontId="5" fillId="9" borderId="0" xfId="0" applyFont="1" applyFill="1" applyAlignment="1"/>
    <xf numFmtId="0" fontId="1" fillId="3" borderId="0" xfId="0" applyFont="1" applyFill="1" applyAlignment="1"/>
    <xf numFmtId="14" fontId="1" fillId="4" borderId="0" xfId="0" applyNumberFormat="1" applyFont="1" applyFill="1" applyAlignment="1">
      <alignment horizontal="right"/>
    </xf>
    <xf numFmtId="3" fontId="2" fillId="0" borderId="0" xfId="0" applyNumberFormat="1" applyFont="1"/>
    <xf numFmtId="0" fontId="2" fillId="0" borderId="0" xfId="0" applyFont="1" applyAlignment="1"/>
    <xf numFmtId="0" fontId="13" fillId="10" borderId="0" xfId="0" applyFont="1" applyFill="1" applyAlignment="1"/>
    <xf numFmtId="0" fontId="13" fillId="0" borderId="0" xfId="0" applyFont="1" applyAlignment="1"/>
    <xf numFmtId="0" fontId="13" fillId="0" borderId="0" xfId="0" applyFont="1" applyAlignment="1"/>
    <xf numFmtId="4" fontId="13" fillId="0" borderId="0" xfId="0" applyNumberFormat="1" applyFont="1" applyAlignment="1"/>
    <xf numFmtId="0" fontId="13" fillId="0" borderId="0" xfId="0" applyFont="1" applyAlignment="1">
      <alignment horizontal="left"/>
    </xf>
    <xf numFmtId="3" fontId="13" fillId="0" borderId="0" xfId="0" applyNumberFormat="1" applyFont="1" applyAlignment="1">
      <alignment horizontal="left"/>
    </xf>
    <xf numFmtId="0" fontId="14" fillId="0" borderId="0" xfId="0" applyFont="1" applyAlignment="1">
      <alignment horizontal="right"/>
    </xf>
    <xf numFmtId="3" fontId="13" fillId="0" borderId="0" xfId="0" applyNumberFormat="1" applyFont="1" applyAlignment="1">
      <alignment horizontal="center"/>
    </xf>
    <xf numFmtId="0" fontId="13" fillId="0" borderId="0" xfId="0" applyFont="1" applyAlignment="1">
      <alignment horizontal="right"/>
    </xf>
    <xf numFmtId="0" fontId="14" fillId="0" borderId="0" xfId="0" applyFont="1" applyAlignment="1"/>
    <xf numFmtId="0" fontId="2" fillId="10" borderId="0" xfId="0" applyFont="1" applyFill="1" applyAlignment="1"/>
    <xf numFmtId="0" fontId="2" fillId="10" borderId="0" xfId="0" applyFont="1" applyFill="1" applyAlignment="1"/>
    <xf numFmtId="0" fontId="2" fillId="0" borderId="0" xfId="0" applyFont="1" applyAlignment="1"/>
    <xf numFmtId="0" fontId="15" fillId="0" borderId="0" xfId="0" applyFont="1" applyAlignment="1"/>
    <xf numFmtId="4" fontId="13" fillId="11" borderId="0" xfId="0" applyNumberFormat="1" applyFont="1" applyFill="1" applyAlignment="1"/>
    <xf numFmtId="0" fontId="16" fillId="11" borderId="0" xfId="0" applyFont="1" applyFill="1" applyAlignment="1"/>
    <xf numFmtId="3" fontId="2" fillId="0" borderId="0" xfId="0" applyNumberFormat="1" applyFont="1" applyAlignment="1"/>
    <xf numFmtId="14" fontId="13" fillId="11" borderId="0" xfId="0" applyNumberFormat="1" applyFont="1" applyFill="1" applyAlignment="1"/>
    <xf numFmtId="0" fontId="13" fillId="11" borderId="0" xfId="0" applyFont="1" applyFill="1" applyAlignment="1"/>
    <xf numFmtId="10" fontId="13" fillId="0" borderId="0" xfId="0" applyNumberFormat="1" applyFont="1"/>
    <xf numFmtId="0" fontId="0" fillId="10" borderId="0" xfId="0" applyFont="1" applyFill="1" applyAlignment="1"/>
    <xf numFmtId="0" fontId="0" fillId="10" borderId="0" xfId="0" applyFont="1" applyFill="1" applyAlignment="1"/>
    <xf numFmtId="0" fontId="17" fillId="0" borderId="0" xfId="0" applyFont="1"/>
    <xf numFmtId="0" fontId="13" fillId="11" borderId="0" xfId="0" applyFont="1" applyFill="1" applyAlignment="1">
      <alignment horizontal="right"/>
    </xf>
    <xf numFmtId="3" fontId="2" fillId="12" borderId="0" xfId="0" applyNumberFormat="1" applyFont="1" applyFill="1" applyAlignment="1"/>
    <xf numFmtId="14" fontId="13" fillId="0" borderId="0" xfId="0" applyNumberFormat="1" applyFont="1" applyAlignment="1"/>
    <xf numFmtId="0" fontId="13" fillId="0" borderId="0" xfId="0" applyFont="1"/>
    <xf numFmtId="0" fontId="0" fillId="10" borderId="0" xfId="0" applyFont="1" applyFill="1" applyAlignment="1"/>
    <xf numFmtId="0" fontId="18" fillId="0" borderId="0" xfId="0" applyFont="1" applyAlignment="1"/>
    <xf numFmtId="4" fontId="13" fillId="12" borderId="0" xfId="0" applyNumberFormat="1" applyFont="1" applyFill="1" applyAlignment="1"/>
    <xf numFmtId="0" fontId="13" fillId="12" borderId="0" xfId="0" applyFont="1" applyFill="1" applyAlignment="1">
      <alignment horizontal="right"/>
    </xf>
    <xf numFmtId="0" fontId="13" fillId="12" borderId="0" xfId="0" applyFont="1" applyFill="1" applyAlignment="1"/>
    <xf numFmtId="0" fontId="0" fillId="10" borderId="0" xfId="0" applyFont="1" applyFill="1" applyAlignment="1"/>
    <xf numFmtId="0" fontId="19" fillId="0" borderId="0" xfId="0" applyFont="1" applyAlignment="1"/>
    <xf numFmtId="0" fontId="13" fillId="11" borderId="0" xfId="0" applyFont="1" applyFill="1" applyAlignment="1"/>
    <xf numFmtId="3" fontId="2" fillId="11" borderId="0" xfId="0" applyNumberFormat="1" applyFont="1" applyFill="1" applyAlignment="1"/>
    <xf numFmtId="0" fontId="0" fillId="0" borderId="0" xfId="0" applyFont="1" applyAlignment="1"/>
    <xf numFmtId="0" fontId="20" fillId="4" borderId="0" xfId="0" applyFont="1" applyFill="1" applyAlignment="1"/>
    <xf numFmtId="0" fontId="0" fillId="0" borderId="0" xfId="0" applyFont="1" applyAlignment="1"/>
    <xf numFmtId="0" fontId="21" fillId="0" borderId="0" xfId="0" applyFont="1" applyAlignment="1"/>
    <xf numFmtId="4" fontId="2" fillId="11" borderId="0" xfId="0" applyNumberFormat="1" applyFont="1" applyFill="1" applyAlignment="1"/>
    <xf numFmtId="3" fontId="2" fillId="12" borderId="0" xfId="0" applyNumberFormat="1" applyFont="1" applyFill="1" applyAlignment="1">
      <alignment horizontal="right"/>
    </xf>
    <xf numFmtId="4" fontId="2" fillId="0" borderId="0" xfId="0" applyNumberFormat="1" applyFont="1" applyAlignment="1"/>
    <xf numFmtId="4" fontId="2" fillId="0" borderId="0" xfId="0" applyNumberFormat="1" applyFont="1"/>
    <xf numFmtId="0" fontId="22" fillId="0" borderId="0" xfId="0" applyFont="1" applyAlignment="1"/>
    <xf numFmtId="0" fontId="2" fillId="0" borderId="0" xfId="0" applyFont="1" applyAlignment="1">
      <alignment horizontal="right"/>
    </xf>
    <xf numFmtId="14" fontId="2" fillId="0" borderId="0" xfId="0" applyNumberFormat="1" applyFont="1" applyAlignment="1"/>
    <xf numFmtId="10" fontId="2" fillId="0" borderId="0" xfId="0" applyNumberFormat="1" applyFont="1"/>
    <xf numFmtId="165" fontId="13" fillId="12" borderId="0" xfId="0" applyNumberFormat="1" applyFont="1" applyFill="1" applyAlignment="1">
      <alignment horizontal="right"/>
    </xf>
    <xf numFmtId="3" fontId="13" fillId="11" borderId="0" xfId="0" applyNumberFormat="1" applyFont="1" applyFill="1" applyAlignment="1"/>
    <xf numFmtId="0" fontId="23" fillId="11" borderId="0" xfId="0" applyFont="1" applyFill="1" applyAlignment="1"/>
    <xf numFmtId="165" fontId="2" fillId="12" borderId="0" xfId="0" applyNumberFormat="1" applyFont="1" applyFill="1" applyAlignment="1">
      <alignment horizontal="right"/>
    </xf>
    <xf numFmtId="4" fontId="13" fillId="10" borderId="0" xfId="0" applyNumberFormat="1" applyFont="1" applyFill="1" applyAlignment="1"/>
    <xf numFmtId="10" fontId="13" fillId="10" borderId="0" xfId="0" applyNumberFormat="1" applyFont="1" applyFill="1"/>
    <xf numFmtId="14" fontId="13" fillId="10" borderId="0" xfId="0" applyNumberFormat="1" applyFont="1" applyFill="1" applyAlignment="1"/>
    <xf numFmtId="0" fontId="24" fillId="10" borderId="0" xfId="0" applyFont="1" applyFill="1" applyAlignment="1">
      <alignment horizontal="left"/>
    </xf>
    <xf numFmtId="3" fontId="13" fillId="12" borderId="0" xfId="0" applyNumberFormat="1" applyFont="1" applyFill="1" applyAlignment="1"/>
    <xf numFmtId="0" fontId="25" fillId="10" borderId="0" xfId="0" applyFont="1" applyFill="1" applyAlignment="1">
      <alignment horizontal="left"/>
    </xf>
    <xf numFmtId="0" fontId="26" fillId="12" borderId="0" xfId="0" applyFont="1" applyFill="1" applyAlignment="1"/>
    <xf numFmtId="0" fontId="2" fillId="11" borderId="0" xfId="0" applyFont="1" applyFill="1" applyAlignment="1">
      <alignment horizontal="right"/>
    </xf>
    <xf numFmtId="4" fontId="2" fillId="12" borderId="0" xfId="0" applyNumberFormat="1" applyFont="1" applyFill="1" applyAlignment="1"/>
    <xf numFmtId="0" fontId="27" fillId="12" borderId="0" xfId="0" applyFont="1" applyFill="1" applyAlignment="1"/>
    <xf numFmtId="0" fontId="2" fillId="12" borderId="0" xfId="0" applyFont="1" applyFill="1" applyAlignment="1">
      <alignment horizontal="right"/>
    </xf>
    <xf numFmtId="3" fontId="28" fillId="12" borderId="0" xfId="0" applyNumberFormat="1" applyFont="1" applyFill="1" applyAlignment="1"/>
    <xf numFmtId="0" fontId="29" fillId="12" borderId="0" xfId="0" applyFont="1" applyFill="1" applyAlignment="1"/>
    <xf numFmtId="0" fontId="1" fillId="7" borderId="0" xfId="0" applyFont="1" applyFill="1" applyAlignment="1"/>
    <xf numFmtId="3" fontId="13" fillId="12" borderId="0" xfId="0" applyNumberFormat="1" applyFont="1" applyFill="1" applyAlignment="1"/>
    <xf numFmtId="0" fontId="13" fillId="0" borderId="0" xfId="0" applyFont="1"/>
    <xf numFmtId="3" fontId="1" fillId="3" borderId="0" xfId="0" applyNumberFormat="1" applyFont="1" applyFill="1" applyAlignment="1"/>
    <xf numFmtId="10" fontId="13" fillId="0" borderId="0" xfId="0" applyNumberFormat="1" applyFont="1"/>
    <xf numFmtId="0" fontId="30" fillId="2" borderId="0" xfId="0" applyFont="1" applyFill="1" applyAlignment="1"/>
    <xf numFmtId="0" fontId="31" fillId="0" borderId="0" xfId="0" applyFont="1" applyAlignment="1">
      <alignment wrapText="1"/>
    </xf>
    <xf numFmtId="0" fontId="8" fillId="0" borderId="0" xfId="0" applyFont="1" applyAlignment="1"/>
    <xf numFmtId="0" fontId="8" fillId="0" borderId="0" xfId="0" applyFont="1" applyAlignment="1"/>
    <xf numFmtId="10" fontId="13" fillId="0" borderId="0" xfId="0" applyNumberFormat="1" applyFont="1" applyAlignment="1"/>
    <xf numFmtId="10" fontId="13" fillId="10" borderId="0" xfId="0" applyNumberFormat="1" applyFont="1" applyFill="1" applyAlignment="1"/>
    <xf numFmtId="0" fontId="32" fillId="0" borderId="0" xfId="0" applyFont="1" applyAlignment="1"/>
    <xf numFmtId="166" fontId="2" fillId="0" borderId="0" xfId="0" applyNumberFormat="1" applyFont="1" applyAlignment="1"/>
    <xf numFmtId="14" fontId="13" fillId="12" borderId="0" xfId="0" applyNumberFormat="1" applyFont="1" applyFill="1" applyAlignment="1"/>
    <xf numFmtId="0" fontId="2" fillId="13" borderId="0" xfId="0" applyFont="1" applyFill="1" applyAlignment="1"/>
    <xf numFmtId="0" fontId="2" fillId="13" borderId="0" xfId="0" applyFont="1" applyFill="1" applyAlignment="1"/>
    <xf numFmtId="0" fontId="33" fillId="13" borderId="0" xfId="0" applyFont="1" applyFill="1" applyAlignment="1"/>
    <xf numFmtId="0" fontId="13" fillId="13" borderId="0" xfId="0" applyFont="1" applyFill="1" applyAlignment="1"/>
    <xf numFmtId="4" fontId="13" fillId="13" borderId="0" xfId="0" applyNumberFormat="1" applyFont="1" applyFill="1" applyAlignment="1"/>
    <xf numFmtId="0" fontId="34" fillId="13" borderId="0" xfId="0" applyFont="1" applyFill="1" applyAlignment="1"/>
    <xf numFmtId="0" fontId="13" fillId="13" borderId="0" xfId="0" applyFont="1" applyFill="1" applyAlignment="1">
      <alignment horizontal="right"/>
    </xf>
    <xf numFmtId="3" fontId="2" fillId="13" borderId="0" xfId="0" applyNumberFormat="1" applyFont="1" applyFill="1" applyAlignment="1"/>
    <xf numFmtId="14" fontId="13" fillId="13" borderId="0" xfId="0" applyNumberFormat="1" applyFont="1" applyFill="1" applyAlignment="1"/>
    <xf numFmtId="10" fontId="13" fillId="13" borderId="0" xfId="0" applyNumberFormat="1" applyFont="1" applyFill="1"/>
    <xf numFmtId="0" fontId="2" fillId="13" borderId="0" xfId="0" applyFont="1" applyFill="1"/>
    <xf numFmtId="0" fontId="13" fillId="13" borderId="0" xfId="0" applyFont="1" applyFill="1" applyAlignment="1"/>
    <xf numFmtId="0" fontId="35" fillId="13" borderId="0" xfId="0" applyFont="1" applyFill="1" applyAlignment="1"/>
    <xf numFmtId="0" fontId="13" fillId="13" borderId="0" xfId="0" applyFont="1" applyFill="1"/>
    <xf numFmtId="4" fontId="2" fillId="13" borderId="0" xfId="0" applyNumberFormat="1" applyFont="1" applyFill="1" applyAlignment="1"/>
    <xf numFmtId="4" fontId="2" fillId="13" borderId="0" xfId="0" applyNumberFormat="1" applyFont="1" applyFill="1"/>
    <xf numFmtId="0" fontId="2" fillId="13" borderId="0" xfId="0" applyFont="1" applyFill="1" applyAlignment="1">
      <alignment horizontal="right"/>
    </xf>
    <xf numFmtId="10" fontId="2" fillId="13" borderId="0" xfId="0" applyNumberFormat="1" applyFont="1" applyFill="1"/>
    <xf numFmtId="0" fontId="1" fillId="4" borderId="0" xfId="0" applyFont="1" applyFill="1" applyAlignment="1"/>
    <xf numFmtId="3" fontId="2" fillId="13" borderId="0" xfId="0" applyNumberFormat="1" applyFont="1" applyFill="1"/>
    <xf numFmtId="0" fontId="1" fillId="5" borderId="0" xfId="0" applyFont="1" applyFill="1" applyAlignment="1"/>
    <xf numFmtId="0" fontId="36" fillId="13" borderId="0" xfId="0" applyFont="1" applyFill="1" applyAlignment="1"/>
    <xf numFmtId="0" fontId="1" fillId="4" borderId="0" xfId="0" applyFont="1" applyFill="1" applyAlignment="1"/>
    <xf numFmtId="165" fontId="2" fillId="13" borderId="0" xfId="0" applyNumberFormat="1" applyFont="1" applyFill="1" applyAlignment="1">
      <alignment horizontal="right"/>
    </xf>
    <xf numFmtId="0" fontId="0" fillId="13" borderId="0" xfId="0" applyFont="1" applyFill="1" applyAlignment="1"/>
    <xf numFmtId="0" fontId="0" fillId="13" borderId="0" xfId="0" applyFont="1" applyFill="1" applyAlignment="1"/>
    <xf numFmtId="0" fontId="0" fillId="13" borderId="0" xfId="0" applyFont="1" applyFill="1" applyAlignment="1"/>
    <xf numFmtId="0" fontId="0" fillId="13" borderId="0" xfId="0" applyFont="1" applyFill="1" applyAlignment="1"/>
    <xf numFmtId="10" fontId="13" fillId="13" borderId="0" xfId="0" applyNumberFormat="1" applyFont="1" applyFill="1" applyAlignment="1"/>
    <xf numFmtId="0" fontId="2" fillId="0" borderId="0" xfId="0" applyFont="1" applyAlignment="1"/>
    <xf numFmtId="0" fontId="2" fillId="0" borderId="0" xfId="0" applyFont="1" applyAlignment="1">
      <alignment horizontal="right"/>
    </xf>
    <xf numFmtId="0" fontId="37" fillId="10" borderId="0" xfId="0" applyFont="1" applyFill="1" applyAlignment="1"/>
    <xf numFmtId="0" fontId="38" fillId="10" borderId="0" xfId="0" applyFont="1" applyFill="1" applyAlignment="1"/>
    <xf numFmtId="0" fontId="39" fillId="10" borderId="0" xfId="0" applyFont="1" applyFill="1" applyAlignment="1"/>
    <xf numFmtId="0" fontId="40" fillId="10" borderId="0" xfId="0" applyFont="1" applyFill="1" applyAlignment="1"/>
    <xf numFmtId="0" fontId="40" fillId="10" borderId="0" xfId="0" applyFont="1" applyFill="1" applyAlignment="1"/>
    <xf numFmtId="0" fontId="41" fillId="10" borderId="0" xfId="0" applyFont="1" applyFill="1" applyAlignment="1"/>
    <xf numFmtId="4" fontId="41" fillId="0" borderId="0" xfId="0" applyNumberFormat="1" applyFont="1" applyAlignment="1">
      <alignment horizontal="right"/>
    </xf>
    <xf numFmtId="0" fontId="42" fillId="0" borderId="0" xfId="0" applyFont="1" applyAlignment="1"/>
    <xf numFmtId="0" fontId="42" fillId="0" borderId="0" xfId="0" applyFont="1" applyAlignment="1"/>
    <xf numFmtId="0" fontId="13" fillId="10" borderId="0" xfId="0" applyFont="1" applyFill="1" applyAlignment="1"/>
    <xf numFmtId="167" fontId="13" fillId="0" borderId="0" xfId="0" applyNumberFormat="1" applyFont="1" applyAlignment="1">
      <alignment horizontal="right"/>
    </xf>
    <xf numFmtId="0" fontId="13" fillId="0" borderId="0" xfId="0" applyFont="1" applyAlignment="1"/>
    <xf numFmtId="0" fontId="13" fillId="0" borderId="0" xfId="0" applyFont="1" applyAlignment="1"/>
    <xf numFmtId="4" fontId="13" fillId="14" borderId="0" xfId="0" applyNumberFormat="1" applyFont="1" applyFill="1" applyAlignment="1"/>
    <xf numFmtId="3" fontId="43" fillId="0" borderId="0" xfId="0" applyNumberFormat="1" applyFont="1" applyAlignment="1"/>
    <xf numFmtId="3" fontId="43" fillId="0" borderId="0" xfId="0" applyNumberFormat="1" applyFont="1" applyAlignment="1">
      <alignment horizontal="right"/>
    </xf>
    <xf numFmtId="3" fontId="43" fillId="0" borderId="0" xfId="0" applyNumberFormat="1" applyFont="1" applyAlignment="1"/>
    <xf numFmtId="4" fontId="13" fillId="0" borderId="0" xfId="0" applyNumberFormat="1" applyFont="1" applyAlignment="1"/>
    <xf numFmtId="0" fontId="13" fillId="10" borderId="0" xfId="0" applyFont="1" applyFill="1"/>
    <xf numFmtId="0" fontId="13" fillId="0" borderId="0" xfId="0" applyFont="1" applyAlignment="1"/>
    <xf numFmtId="4" fontId="13" fillId="0" borderId="0" xfId="0" applyNumberFormat="1" applyFont="1"/>
    <xf numFmtId="167" fontId="13" fillId="0" borderId="0" xfId="0" applyNumberFormat="1" applyFont="1"/>
    <xf numFmtId="0" fontId="44" fillId="4" borderId="0" xfId="0" applyFont="1" applyFill="1" applyAlignment="1"/>
    <xf numFmtId="0" fontId="1" fillId="7" borderId="0" xfId="0" applyFont="1" applyFill="1" applyAlignment="1"/>
    <xf numFmtId="0" fontId="5" fillId="10" borderId="0" xfId="0" applyFont="1" applyFill="1"/>
    <xf numFmtId="0" fontId="45" fillId="0" borderId="0" xfId="0" applyFont="1" applyAlignment="1"/>
    <xf numFmtId="0" fontId="2" fillId="10" borderId="0" xfId="0" applyFont="1" applyFill="1"/>
    <xf numFmtId="0" fontId="8" fillId="10" borderId="0" xfId="0" applyFont="1" applyFill="1" applyAlignment="1"/>
    <xf numFmtId="10" fontId="46" fillId="0" borderId="0" xfId="0" applyNumberFormat="1" applyFont="1" applyAlignment="1">
      <alignment horizontal="right"/>
    </xf>
    <xf numFmtId="0" fontId="8" fillId="0" borderId="0" xfId="0" applyFont="1" applyAlignment="1"/>
    <xf numFmtId="10" fontId="46" fillId="0" borderId="0" xfId="0" applyNumberFormat="1" applyFont="1" applyAlignment="1">
      <alignment horizontal="right"/>
    </xf>
    <xf numFmtId="0" fontId="46" fillId="10" borderId="0" xfId="0" applyFont="1" applyFill="1" applyAlignment="1"/>
    <xf numFmtId="0" fontId="1" fillId="9" borderId="0" xfId="0" applyFont="1" applyFill="1" applyAlignment="1"/>
    <xf numFmtId="0" fontId="2" fillId="9" borderId="0" xfId="0" applyFont="1" applyFill="1"/>
    <xf numFmtId="0" fontId="1" fillId="9" borderId="0" xfId="0" applyFont="1" applyFill="1" applyAlignment="1">
      <alignment horizontal="left"/>
    </xf>
    <xf numFmtId="0" fontId="5" fillId="9" borderId="0" xfId="0" applyFont="1" applyFill="1" applyAlignment="1"/>
    <xf numFmtId="0" fontId="1" fillId="9" borderId="0" xfId="0" applyFont="1" applyFill="1" applyAlignment="1"/>
    <xf numFmtId="0" fontId="1" fillId="15" borderId="0" xfId="0" applyFont="1" applyFill="1" applyAlignment="1"/>
    <xf numFmtId="0" fontId="1" fillId="9" borderId="0" xfId="0" applyFont="1" applyFill="1" applyAlignment="1"/>
    <xf numFmtId="0" fontId="5" fillId="3" borderId="0" xfId="0" applyFont="1" applyFill="1" applyAlignment="1"/>
    <xf numFmtId="0" fontId="8" fillId="3" borderId="0" xfId="0" applyFont="1" applyFill="1" applyAlignment="1"/>
    <xf numFmtId="0" fontId="48" fillId="0" borderId="0" xfId="0" applyFont="1" applyAlignment="1"/>
    <xf numFmtId="0" fontId="48" fillId="0" borderId="0" xfId="0" applyFont="1" applyAlignment="1"/>
    <xf numFmtId="0" fontId="48" fillId="0" borderId="0" xfId="0" applyFont="1" applyAlignment="1"/>
    <xf numFmtId="0" fontId="48" fillId="0" borderId="0" xfId="0" applyFont="1" applyAlignment="1"/>
    <xf numFmtId="0" fontId="48" fillId="0" borderId="0" xfId="0" applyFont="1" applyAlignment="1">
      <alignment horizontal="right"/>
    </xf>
    <xf numFmtId="0" fontId="48" fillId="10" borderId="0" xfId="0" applyFont="1" applyFill="1" applyAlignment="1"/>
    <xf numFmtId="0" fontId="49" fillId="9" borderId="0" xfId="0" applyFont="1" applyFill="1" applyAlignment="1"/>
    <xf numFmtId="0" fontId="50" fillId="0" borderId="0" xfId="0" applyFont="1" applyAlignment="1"/>
    <xf numFmtId="0" fontId="2" fillId="0" borderId="0" xfId="0" applyFont="1" applyAlignment="1"/>
    <xf numFmtId="0" fontId="2" fillId="17" borderId="0" xfId="0" applyFont="1" applyFill="1" applyAlignment="1"/>
    <xf numFmtId="0" fontId="2" fillId="0" borderId="0" xfId="0" applyFont="1"/>
    <xf numFmtId="0" fontId="51" fillId="7" borderId="0" xfId="0" applyFont="1" applyFill="1" applyAlignment="1"/>
    <xf numFmtId="0" fontId="48" fillId="17" borderId="0" xfId="0" applyFont="1" applyFill="1" applyAlignment="1"/>
    <xf numFmtId="0" fontId="2" fillId="0" borderId="0" xfId="0" applyFont="1" applyAlignment="1"/>
    <xf numFmtId="0" fontId="2" fillId="17" borderId="0" xfId="0" applyFont="1" applyFill="1" applyAlignment="1"/>
    <xf numFmtId="0" fontId="2" fillId="18" borderId="0" xfId="0" applyFont="1" applyFill="1" applyAlignment="1"/>
    <xf numFmtId="0" fontId="52" fillId="4" borderId="0" xfId="0" applyFont="1" applyFill="1" applyAlignment="1"/>
    <xf numFmtId="0" fontId="8" fillId="0" borderId="0" xfId="0" applyFont="1" applyAlignment="1"/>
    <xf numFmtId="0" fontId="53" fillId="0" borderId="0" xfId="0" applyFont="1" applyAlignment="1"/>
    <xf numFmtId="0" fontId="54" fillId="10" borderId="0" xfId="0" applyFont="1" applyFill="1" applyAlignment="1"/>
    <xf numFmtId="0" fontId="4" fillId="0" borderId="0" xfId="0" applyFont="1" applyAlignment="1"/>
    <xf numFmtId="0" fontId="4" fillId="0" borderId="0" xfId="0" applyFont="1" applyAlignment="1"/>
    <xf numFmtId="0" fontId="4" fillId="0" borderId="0" xfId="0" applyFont="1" applyAlignment="1"/>
    <xf numFmtId="0" fontId="4" fillId="4" borderId="0" xfId="0" applyFont="1" applyFill="1" applyAlignment="1"/>
    <xf numFmtId="0" fontId="4" fillId="5" borderId="0" xfId="0" applyFont="1" applyFill="1" applyAlignment="1"/>
    <xf numFmtId="0" fontId="4" fillId="9" borderId="0" xfId="0" applyFont="1" applyFill="1" applyAlignment="1"/>
    <xf numFmtId="0" fontId="4" fillId="0" borderId="0" xfId="0" applyFont="1" applyAlignment="1"/>
    <xf numFmtId="0" fontId="4" fillId="7" borderId="0" xfId="0" applyFont="1" applyFill="1" applyAlignment="1"/>
    <xf numFmtId="0" fontId="1" fillId="9" borderId="0" xfId="0" applyFont="1" applyFill="1" applyAlignment="1">
      <alignment horizontal="left"/>
    </xf>
    <xf numFmtId="14" fontId="1" fillId="4" borderId="0" xfId="0" applyNumberFormat="1" applyFont="1" applyFill="1" applyAlignment="1"/>
    <xf numFmtId="0" fontId="5" fillId="3" borderId="0" xfId="0" applyFont="1" applyFill="1" applyAlignment="1"/>
    <xf numFmtId="0" fontId="8" fillId="4" borderId="0" xfId="0" applyFont="1" applyFill="1" applyAlignment="1"/>
    <xf numFmtId="0" fontId="8" fillId="5" borderId="0" xfId="0" applyFont="1" applyFill="1" applyAlignment="1"/>
    <xf numFmtId="0" fontId="8" fillId="6" borderId="0" xfId="0" applyFont="1" applyFill="1" applyAlignment="1"/>
    <xf numFmtId="0" fontId="8" fillId="7" borderId="0" xfId="0" applyFont="1" applyFill="1" applyAlignment="1"/>
    <xf numFmtId="0" fontId="8" fillId="19" borderId="0" xfId="0" applyFont="1" applyFill="1" applyAlignment="1"/>
    <xf numFmtId="0" fontId="55" fillId="6" borderId="0" xfId="0" applyFont="1" applyFill="1" applyAlignment="1"/>
    <xf numFmtId="0" fontId="55" fillId="9" borderId="0" xfId="0" applyFont="1" applyFill="1" applyAlignment="1"/>
    <xf numFmtId="0" fontId="8" fillId="20" borderId="0" xfId="0" applyFont="1" applyFill="1" applyAlignment="1"/>
    <xf numFmtId="0" fontId="8" fillId="0" borderId="0" xfId="0" applyFont="1" applyAlignment="1">
      <alignment horizontal="right"/>
    </xf>
    <xf numFmtId="0" fontId="8" fillId="6" borderId="0" xfId="0" applyFont="1" applyFill="1" applyAlignment="1"/>
    <xf numFmtId="0" fontId="8" fillId="4" borderId="0" xfId="0" applyFont="1" applyFill="1" applyAlignment="1"/>
    <xf numFmtId="0" fontId="8" fillId="5" borderId="0" xfId="0" applyFont="1" applyFill="1" applyAlignment="1">
      <alignment horizontal="right"/>
    </xf>
    <xf numFmtId="0" fontId="56" fillId="4" borderId="0" xfId="0" applyFont="1" applyFill="1" applyAlignment="1"/>
    <xf numFmtId="0" fontId="57" fillId="19" borderId="0" xfId="0" applyFont="1" applyFill="1" applyAlignment="1"/>
    <xf numFmtId="0" fontId="8" fillId="19" borderId="0" xfId="0" applyFont="1" applyFill="1" applyAlignment="1"/>
    <xf numFmtId="0" fontId="8" fillId="3" borderId="0" xfId="0" applyFont="1" applyFill="1" applyAlignment="1">
      <alignment horizontal="right"/>
    </xf>
    <xf numFmtId="0" fontId="8" fillId="9" borderId="0" xfId="0" applyFont="1" applyFill="1" applyAlignment="1">
      <alignment horizontal="right"/>
    </xf>
    <xf numFmtId="0" fontId="58" fillId="9" borderId="0" xfId="0" applyFont="1" applyFill="1" applyAlignment="1"/>
    <xf numFmtId="0" fontId="8" fillId="4" borderId="0" xfId="0" applyFont="1" applyFill="1" applyAlignment="1">
      <alignment horizontal="right"/>
    </xf>
    <xf numFmtId="0" fontId="8" fillId="5" borderId="0" xfId="0" applyFont="1" applyFill="1" applyAlignment="1"/>
    <xf numFmtId="164" fontId="8" fillId="0" borderId="0" xfId="0" applyNumberFormat="1" applyFont="1" applyAlignment="1">
      <alignment horizontal="right"/>
    </xf>
    <xf numFmtId="0" fontId="8" fillId="10" borderId="0" xfId="0" applyFont="1" applyFill="1" applyAlignment="1"/>
    <xf numFmtId="0" fontId="8" fillId="7" borderId="0" xfId="0" applyFont="1" applyFill="1" applyAlignment="1"/>
    <xf numFmtId="164" fontId="8" fillId="0" borderId="0" xfId="0" applyNumberFormat="1" applyFont="1" applyAlignment="1"/>
    <xf numFmtId="0" fontId="1" fillId="8" borderId="0" xfId="0" applyFont="1" applyFill="1" applyAlignment="1"/>
    <xf numFmtId="0" fontId="59" fillId="9" borderId="0" xfId="0" applyFont="1" applyFill="1" applyAlignment="1"/>
    <xf numFmtId="0" fontId="60" fillId="19" borderId="0" xfId="0" applyFont="1" applyFill="1" applyAlignment="1"/>
    <xf numFmtId="0" fontId="59" fillId="3" borderId="0" xfId="0" applyFont="1" applyFill="1" applyAlignment="1"/>
    <xf numFmtId="0" fontId="58" fillId="0" borderId="0" xfId="0" applyFont="1" applyAlignment="1"/>
    <xf numFmtId="14" fontId="8" fillId="0" borderId="0" xfId="0" applyNumberFormat="1" applyFont="1" applyAlignment="1"/>
    <xf numFmtId="3" fontId="8" fillId="3" borderId="0" xfId="0" applyNumberFormat="1" applyFont="1" applyFill="1" applyAlignment="1">
      <alignment horizontal="right"/>
    </xf>
    <xf numFmtId="0" fontId="61" fillId="0" borderId="0" xfId="0" applyFont="1" applyAlignment="1"/>
    <xf numFmtId="0" fontId="1" fillId="9" borderId="0" xfId="0" applyFont="1" applyFill="1" applyAlignment="1"/>
    <xf numFmtId="0" fontId="62" fillId="9" borderId="0" xfId="0" applyFont="1" applyFill="1" applyAlignment="1"/>
    <xf numFmtId="0" fontId="8" fillId="6" borderId="0" xfId="0" applyFont="1" applyFill="1" applyAlignment="1">
      <alignment horizontal="right"/>
    </xf>
    <xf numFmtId="0" fontId="58" fillId="6" borderId="0" xfId="0" applyFont="1" applyFill="1" applyAlignment="1"/>
    <xf numFmtId="0" fontId="63" fillId="3" borderId="0" xfId="0" applyFont="1" applyFill="1" applyAlignment="1"/>
    <xf numFmtId="14" fontId="8" fillId="0" borderId="0" xfId="0" applyNumberFormat="1" applyFont="1" applyAlignment="1">
      <alignment horizontal="right"/>
    </xf>
    <xf numFmtId="0" fontId="64" fillId="19" borderId="0" xfId="0" applyFont="1" applyFill="1" applyAlignment="1"/>
    <xf numFmtId="0" fontId="65" fillId="4" borderId="0" xfId="0" applyFont="1" applyFill="1" applyAlignment="1"/>
    <xf numFmtId="0" fontId="8" fillId="17" borderId="0" xfId="0" applyFont="1" applyFill="1" applyAlignment="1"/>
    <xf numFmtId="0" fontId="8" fillId="10" borderId="0" xfId="0" applyFont="1" applyFill="1" applyAlignment="1">
      <alignment horizontal="right"/>
    </xf>
    <xf numFmtId="0" fontId="8" fillId="10" borderId="0" xfId="0" applyFont="1" applyFill="1" applyAlignment="1"/>
    <xf numFmtId="0" fontId="66" fillId="10" borderId="0" xfId="0" applyFont="1" applyFill="1" applyAlignment="1"/>
    <xf numFmtId="0" fontId="58" fillId="10" borderId="0" xfId="0" applyFont="1" applyFill="1" applyAlignment="1"/>
    <xf numFmtId="0" fontId="8" fillId="21" borderId="0" xfId="0" applyFont="1" applyFill="1" applyAlignment="1"/>
    <xf numFmtId="0" fontId="8" fillId="13" borderId="0" xfId="0" applyFont="1" applyFill="1" applyAlignment="1"/>
    <xf numFmtId="0" fontId="67" fillId="9" borderId="0" xfId="0" applyFont="1" applyFill="1" applyAlignment="1"/>
    <xf numFmtId="0" fontId="8" fillId="7" borderId="0" xfId="0" applyFont="1" applyFill="1" applyAlignment="1">
      <alignment horizontal="right"/>
    </xf>
    <xf numFmtId="0" fontId="8" fillId="22" borderId="0" xfId="0" applyFont="1" applyFill="1" applyAlignment="1"/>
    <xf numFmtId="0" fontId="8" fillId="4" borderId="0" xfId="0" applyFont="1" applyFill="1" applyAlignment="1">
      <alignment horizontal="center"/>
    </xf>
    <xf numFmtId="0" fontId="8" fillId="2" borderId="0" xfId="0" applyFont="1" applyFill="1" applyAlignment="1"/>
    <xf numFmtId="0" fontId="68" fillId="4" borderId="0" xfId="0" applyFont="1" applyFill="1" applyAlignment="1"/>
    <xf numFmtId="0" fontId="69" fillId="19" borderId="0" xfId="0" applyFont="1" applyFill="1" applyAlignment="1"/>
    <xf numFmtId="0" fontId="70" fillId="19" borderId="0" xfId="0" applyFont="1" applyFill="1" applyAlignment="1"/>
    <xf numFmtId="0" fontId="71" fillId="0" borderId="0" xfId="0" applyFont="1" applyAlignment="1"/>
    <xf numFmtId="168" fontId="8" fillId="6" borderId="0" xfId="0" applyNumberFormat="1" applyFont="1" applyFill="1" applyAlignment="1">
      <alignment horizontal="right"/>
    </xf>
    <xf numFmtId="168" fontId="8" fillId="4" borderId="0" xfId="0" applyNumberFormat="1" applyFont="1" applyFill="1" applyAlignment="1">
      <alignment horizontal="right"/>
    </xf>
    <xf numFmtId="0" fontId="72" fillId="7" borderId="0" xfId="0" applyFont="1" applyFill="1" applyAlignment="1"/>
    <xf numFmtId="0" fontId="8" fillId="14" borderId="0" xfId="0" applyFont="1" applyFill="1" applyAlignment="1">
      <alignment horizontal="right"/>
    </xf>
    <xf numFmtId="0" fontId="8" fillId="14" borderId="0" xfId="0" applyFont="1" applyFill="1" applyAlignment="1"/>
    <xf numFmtId="0" fontId="8" fillId="14" borderId="0" xfId="0" applyFont="1" applyFill="1" applyAlignment="1"/>
    <xf numFmtId="0" fontId="58" fillId="14" borderId="0" xfId="0" applyFont="1" applyFill="1" applyAlignment="1"/>
    <xf numFmtId="164" fontId="8" fillId="14" borderId="0" xfId="0" applyNumberFormat="1" applyFont="1" applyFill="1" applyAlignment="1">
      <alignment horizontal="right"/>
    </xf>
    <xf numFmtId="0" fontId="1" fillId="9" borderId="0" xfId="0" applyFont="1" applyFill="1" applyAlignment="1">
      <alignment horizontal="center"/>
    </xf>
    <xf numFmtId="0" fontId="1" fillId="9" borderId="0" xfId="0" applyFont="1" applyFill="1" applyAlignment="1">
      <alignment horizontal="center"/>
    </xf>
    <xf numFmtId="0" fontId="8" fillId="21" borderId="0" xfId="0" applyFont="1" applyFill="1" applyAlignment="1">
      <alignment horizontal="right"/>
    </xf>
    <xf numFmtId="168" fontId="8" fillId="6" borderId="0" xfId="0" applyNumberFormat="1" applyFont="1" applyFill="1" applyAlignment="1"/>
    <xf numFmtId="168" fontId="8" fillId="4" borderId="0" xfId="0" applyNumberFormat="1" applyFont="1" applyFill="1" applyAlignment="1"/>
    <xf numFmtId="0" fontId="5" fillId="4" borderId="0" xfId="0" applyFont="1" applyFill="1" applyAlignment="1"/>
    <xf numFmtId="0" fontId="1" fillId="4" borderId="0" xfId="0" applyFont="1" applyFill="1" applyAlignment="1">
      <alignment horizontal="right"/>
    </xf>
    <xf numFmtId="0" fontId="5" fillId="7" borderId="0" xfId="0" applyFont="1" applyFill="1" applyAlignment="1"/>
    <xf numFmtId="0" fontId="5" fillId="8" borderId="0" xfId="0" applyFont="1" applyFill="1" applyAlignment="1"/>
    <xf numFmtId="0" fontId="73" fillId="5" borderId="0" xfId="0" applyFont="1" applyFill="1" applyAlignment="1"/>
    <xf numFmtId="0" fontId="73" fillId="4" borderId="0" xfId="0" applyFont="1" applyFill="1" applyAlignment="1"/>
    <xf numFmtId="0" fontId="8" fillId="22" borderId="0" xfId="0" applyFont="1" applyFill="1" applyAlignment="1"/>
    <xf numFmtId="0" fontId="8" fillId="22" borderId="0" xfId="0" applyFont="1" applyFill="1" applyAlignment="1">
      <alignment horizontal="right"/>
    </xf>
    <xf numFmtId="0" fontId="74" fillId="22" borderId="0" xfId="0" applyFont="1" applyFill="1" applyAlignment="1"/>
    <xf numFmtId="164" fontId="8" fillId="22" borderId="0" xfId="0" applyNumberFormat="1" applyFont="1" applyFill="1" applyAlignment="1">
      <alignment horizontal="right"/>
    </xf>
    <xf numFmtId="0" fontId="8" fillId="0" borderId="0" xfId="0" applyFont="1" applyAlignment="1">
      <alignment horizontal="center"/>
    </xf>
    <xf numFmtId="0" fontId="75" fillId="8" borderId="0" xfId="0" applyFont="1" applyFill="1" applyAlignment="1"/>
    <xf numFmtId="0" fontId="76" fillId="8" borderId="0" xfId="0" applyFont="1" applyFill="1" applyAlignment="1"/>
    <xf numFmtId="0" fontId="8" fillId="13" borderId="0" xfId="0" applyFont="1" applyFill="1" applyAlignment="1"/>
    <xf numFmtId="0" fontId="8" fillId="13" borderId="0" xfId="0" applyFont="1" applyFill="1" applyAlignment="1">
      <alignment horizontal="right"/>
    </xf>
    <xf numFmtId="0" fontId="77" fillId="13" borderId="0" xfId="0" applyFont="1" applyFill="1" applyAlignment="1"/>
    <xf numFmtId="0" fontId="8" fillId="20" borderId="0" xfId="0" applyFont="1" applyFill="1" applyAlignment="1"/>
    <xf numFmtId="0" fontId="2" fillId="6" borderId="0" xfId="0" applyFont="1" applyFill="1"/>
    <xf numFmtId="0" fontId="2" fillId="20" borderId="0" xfId="0" applyFont="1" applyFill="1"/>
    <xf numFmtId="0" fontId="78" fillId="0" borderId="0" xfId="0" applyFont="1" applyAlignment="1">
      <alignment wrapText="1"/>
    </xf>
    <xf numFmtId="0" fontId="1" fillId="0" borderId="0" xfId="0" applyFont="1" applyAlignment="1"/>
    <xf numFmtId="0" fontId="79" fillId="0" borderId="0" xfId="0" applyFont="1" applyAlignment="1">
      <alignment wrapText="1"/>
    </xf>
    <xf numFmtId="0" fontId="1" fillId="6" borderId="0" xfId="0" applyFont="1" applyFill="1" applyAlignment="1"/>
    <xf numFmtId="0" fontId="1" fillId="19" borderId="0" xfId="0" applyFont="1" applyFill="1" applyAlignment="1"/>
    <xf numFmtId="0" fontId="5" fillId="19" borderId="0" xfId="0" applyFont="1" applyFill="1" applyAlignment="1"/>
    <xf numFmtId="0" fontId="1" fillId="7" borderId="0" xfId="0" applyFont="1" applyFill="1" applyAlignment="1"/>
    <xf numFmtId="0" fontId="5" fillId="7" borderId="0" xfId="0" applyFont="1" applyFill="1" applyAlignment="1"/>
    <xf numFmtId="0" fontId="80" fillId="19" borderId="0" xfId="0" applyFont="1" applyFill="1" applyAlignment="1"/>
    <xf numFmtId="0" fontId="80" fillId="7" borderId="0" xfId="0" applyFont="1" applyFill="1" applyAlignment="1"/>
    <xf numFmtId="0" fontId="81" fillId="19" borderId="0" xfId="0" applyFont="1" applyFill="1" applyAlignment="1">
      <alignment horizontal="left"/>
    </xf>
    <xf numFmtId="0" fontId="1" fillId="7" borderId="0" xfId="0" applyFont="1" applyFill="1" applyAlignment="1">
      <alignment horizontal="left"/>
    </xf>
    <xf numFmtId="0" fontId="81" fillId="7" borderId="0" xfId="0" applyFont="1" applyFill="1" applyAlignment="1">
      <alignment horizontal="left"/>
    </xf>
    <xf numFmtId="0" fontId="1" fillId="19" borderId="0" xfId="0" applyFont="1" applyFill="1" applyAlignment="1"/>
    <xf numFmtId="0" fontId="82" fillId="7" borderId="0" xfId="0" applyFont="1" applyFill="1" applyAlignment="1"/>
    <xf numFmtId="0" fontId="2" fillId="6" borderId="0" xfId="0" applyFont="1" applyFill="1" applyAlignment="1"/>
    <xf numFmtId="0" fontId="2" fillId="7" borderId="0" xfId="0" applyFont="1" applyFill="1" applyAlignment="1"/>
    <xf numFmtId="0" fontId="1" fillId="7" borderId="0" xfId="0" applyFont="1" applyFill="1" applyAlignment="1"/>
    <xf numFmtId="0" fontId="83" fillId="19" borderId="0" xfId="0" applyFont="1" applyFill="1" applyAlignment="1"/>
    <xf numFmtId="0" fontId="83" fillId="7" borderId="0" xfId="0" applyFont="1" applyFill="1" applyAlignment="1"/>
    <xf numFmtId="0" fontId="5" fillId="7" borderId="0" xfId="0" applyFont="1" applyFill="1"/>
    <xf numFmtId="0" fontId="84" fillId="0" borderId="0" xfId="0" applyFont="1" applyAlignment="1"/>
    <xf numFmtId="0" fontId="81" fillId="7" borderId="0" xfId="0" applyFont="1" applyFill="1" applyAlignment="1">
      <alignment horizontal="left"/>
    </xf>
    <xf numFmtId="0" fontId="81" fillId="8" borderId="0" xfId="0" applyFont="1" applyFill="1" applyAlignment="1">
      <alignment horizontal="left"/>
    </xf>
    <xf numFmtId="0" fontId="1" fillId="7" borderId="0" xfId="0" applyFont="1" applyFill="1" applyAlignment="1"/>
    <xf numFmtId="0" fontId="1" fillId="7" borderId="0" xfId="0" applyFont="1" applyFill="1" applyAlignment="1"/>
    <xf numFmtId="0" fontId="4" fillId="6" borderId="0" xfId="0" applyFont="1" applyFill="1" applyAlignment="1"/>
    <xf numFmtId="0" fontId="4" fillId="7" borderId="0" xfId="0" applyFont="1" applyFill="1" applyAlignment="1"/>
    <xf numFmtId="0" fontId="4" fillId="8" borderId="0" xfId="0" applyFont="1" applyFill="1" applyAlignment="1"/>
    <xf numFmtId="0" fontId="4" fillId="6" borderId="0" xfId="0" applyFont="1" applyFill="1" applyAlignment="1"/>
    <xf numFmtId="0" fontId="4" fillId="5" borderId="0" xfId="0" applyFont="1" applyFill="1" applyAlignment="1"/>
    <xf numFmtId="0" fontId="85" fillId="4" borderId="0" xfId="0" applyFont="1" applyFill="1" applyAlignment="1"/>
    <xf numFmtId="0" fontId="4" fillId="7" borderId="0" xfId="0" applyFont="1" applyFill="1" applyAlignment="1"/>
    <xf numFmtId="0" fontId="86" fillId="10" borderId="0" xfId="0" applyFont="1" applyFill="1" applyAlignment="1"/>
    <xf numFmtId="0" fontId="4" fillId="8" borderId="0" xfId="0" applyFont="1" applyFill="1" applyAlignment="1"/>
    <xf numFmtId="0" fontId="87" fillId="8" borderId="0" xfId="0" applyFont="1" applyFill="1" applyAlignment="1"/>
    <xf numFmtId="0" fontId="4" fillId="4" borderId="0" xfId="0" applyFont="1" applyFill="1" applyAlignment="1"/>
    <xf numFmtId="0" fontId="88" fillId="4" borderId="0" xfId="0" applyFont="1" applyFill="1" applyAlignment="1"/>
    <xf numFmtId="0" fontId="4" fillId="4" borderId="0" xfId="0" applyFont="1" applyFill="1" applyAlignment="1"/>
    <xf numFmtId="0" fontId="4" fillId="5" borderId="0" xfId="0" applyFont="1" applyFill="1" applyAlignment="1"/>
    <xf numFmtId="0" fontId="4" fillId="4" borderId="0" xfId="0" applyFont="1" applyFill="1" applyAlignment="1"/>
    <xf numFmtId="0" fontId="4" fillId="8" borderId="0" xfId="0" applyFont="1" applyFill="1" applyAlignment="1"/>
    <xf numFmtId="0" fontId="89" fillId="4" borderId="0" xfId="0" applyFont="1" applyFill="1" applyAlignment="1"/>
    <xf numFmtId="0" fontId="1" fillId="7" borderId="0" xfId="0" applyFont="1" applyFill="1" applyAlignment="1"/>
    <xf numFmtId="0" fontId="2" fillId="8" borderId="0" xfId="0" applyFont="1" applyFill="1"/>
    <xf numFmtId="0" fontId="90" fillId="8" borderId="0" xfId="0" applyFont="1" applyFill="1" applyAlignment="1"/>
    <xf numFmtId="168" fontId="4" fillId="4" borderId="0" xfId="0" applyNumberFormat="1" applyFont="1" applyFill="1" applyAlignment="1">
      <alignment horizontal="right"/>
    </xf>
    <xf numFmtId="0" fontId="91" fillId="10" borderId="0" xfId="0" applyFont="1" applyFill="1" applyAlignment="1">
      <alignment horizontal="left"/>
    </xf>
    <xf numFmtId="0" fontId="92" fillId="7" borderId="0" xfId="0" applyFont="1" applyFill="1" applyAlignment="1"/>
    <xf numFmtId="0" fontId="4" fillId="18" borderId="0" xfId="0" applyFont="1" applyFill="1" applyAlignment="1"/>
    <xf numFmtId="0" fontId="4" fillId="18" borderId="0" xfId="0" applyFont="1" applyFill="1" applyAlignment="1"/>
    <xf numFmtId="0" fontId="2" fillId="7" borderId="0" xfId="0" applyFont="1" applyFill="1"/>
    <xf numFmtId="168" fontId="4" fillId="4" borderId="0" xfId="0" applyNumberFormat="1" applyFont="1" applyFill="1" applyAlignment="1"/>
    <xf numFmtId="0" fontId="4" fillId="6" borderId="0" xfId="0" applyFont="1" applyFill="1" applyAlignment="1"/>
    <xf numFmtId="0" fontId="93" fillId="6" borderId="0" xfId="0" applyFont="1" applyFill="1" applyAlignment="1"/>
    <xf numFmtId="0" fontId="8" fillId="17" borderId="0" xfId="0" applyFont="1" applyFill="1" applyAlignment="1"/>
    <xf numFmtId="0" fontId="1" fillId="7" borderId="0" xfId="0" applyFont="1" applyFill="1" applyAlignment="1">
      <alignment horizontal="left"/>
    </xf>
    <xf numFmtId="0" fontId="47" fillId="4" borderId="0" xfId="0" applyFont="1" applyFill="1" applyAlignment="1">
      <alignment horizontal="center"/>
    </xf>
    <xf numFmtId="0" fontId="47" fillId="6" borderId="0" xfId="0" applyFont="1" applyFill="1" applyAlignment="1">
      <alignment horizontal="center"/>
    </xf>
    <xf numFmtId="0" fontId="47" fillId="5" borderId="0" xfId="0" applyFont="1" applyFill="1" applyAlignment="1">
      <alignment horizontal="center"/>
    </xf>
    <xf numFmtId="0" fontId="47" fillId="4" borderId="0" xfId="0" applyFont="1" applyFill="1" applyAlignment="1">
      <alignment horizontal="center"/>
    </xf>
    <xf numFmtId="0" fontId="47" fillId="7" borderId="0" xfId="0" applyFont="1" applyFill="1" applyAlignment="1">
      <alignment horizontal="center"/>
    </xf>
    <xf numFmtId="0" fontId="47" fillId="19" borderId="0" xfId="0" applyFont="1" applyFill="1" applyAlignment="1">
      <alignment horizontal="center"/>
    </xf>
    <xf numFmtId="0" fontId="47" fillId="19" borderId="0" xfId="0" applyFont="1" applyFill="1" applyAlignment="1">
      <alignment horizontal="center"/>
    </xf>
    <xf numFmtId="0" fontId="47" fillId="7" borderId="0" xfId="0" applyFont="1" applyFill="1" applyAlignment="1">
      <alignment horizontal="center"/>
    </xf>
    <xf numFmtId="0" fontId="47" fillId="9" borderId="0" xfId="0" applyFont="1" applyFill="1" applyAlignment="1">
      <alignment horizontal="center"/>
    </xf>
    <xf numFmtId="0" fontId="47" fillId="3" borderId="0" xfId="0" applyFont="1" applyFill="1" applyAlignment="1">
      <alignment horizontal="center"/>
    </xf>
    <xf numFmtId="0" fontId="47" fillId="9" borderId="0" xfId="0" applyFont="1" applyFill="1" applyAlignment="1">
      <alignment horizontal="center"/>
    </xf>
    <xf numFmtId="0" fontId="47" fillId="3" borderId="0" xfId="0" applyFont="1" applyFill="1" applyAlignment="1">
      <alignment horizontal="center"/>
    </xf>
    <xf numFmtId="0" fontId="47" fillId="0" borderId="0" xfId="0" applyFont="1" applyAlignment="1">
      <alignment horizontal="center"/>
    </xf>
    <xf numFmtId="0" fontId="47" fillId="0" borderId="0" xfId="0" applyFont="1" applyAlignment="1">
      <alignment horizontal="center"/>
    </xf>
    <xf numFmtId="0" fontId="2" fillId="4" borderId="0" xfId="0" applyFont="1" applyFill="1" applyAlignment="1"/>
    <xf numFmtId="0" fontId="2" fillId="5" borderId="0" xfId="0" applyFont="1" applyFill="1" applyAlignment="1"/>
    <xf numFmtId="0" fontId="94" fillId="4" borderId="0" xfId="0" applyFont="1" applyFill="1"/>
    <xf numFmtId="0" fontId="2" fillId="7" borderId="0" xfId="0" applyFont="1" applyFill="1" applyAlignment="1"/>
    <xf numFmtId="0" fontId="2" fillId="19" borderId="0" xfId="0" applyFont="1" applyFill="1" applyAlignment="1"/>
    <xf numFmtId="0" fontId="2" fillId="19" borderId="0" xfId="0" applyFont="1" applyFill="1" applyAlignment="1"/>
    <xf numFmtId="0" fontId="2" fillId="7" borderId="0" xfId="0" applyFont="1" applyFill="1" applyAlignment="1"/>
    <xf numFmtId="0" fontId="95" fillId="19" borderId="0" xfId="0" applyFont="1" applyFill="1"/>
    <xf numFmtId="0" fontId="2" fillId="9" borderId="0" xfId="0" applyFont="1" applyFill="1" applyAlignment="1"/>
    <xf numFmtId="0" fontId="2" fillId="3" borderId="0" xfId="0" applyFont="1" applyFill="1" applyAlignment="1"/>
    <xf numFmtId="0" fontId="5" fillId="8" borderId="0" xfId="0" applyFont="1" applyFill="1" applyAlignment="1"/>
    <xf numFmtId="0" fontId="2" fillId="9" borderId="0" xfId="0" applyFont="1" applyFill="1" applyAlignment="1"/>
    <xf numFmtId="0" fontId="2" fillId="9" borderId="0" xfId="0" applyFont="1" applyFill="1"/>
    <xf numFmtId="0" fontId="2" fillId="3" borderId="0" xfId="0" applyFont="1" applyFill="1"/>
    <xf numFmtId="0" fontId="2" fillId="3" borderId="0" xfId="0" applyFont="1" applyFill="1" applyAlignment="1"/>
    <xf numFmtId="0" fontId="2" fillId="9" borderId="0" xfId="0" applyFont="1" applyFill="1" applyAlignment="1"/>
    <xf numFmtId="0" fontId="2" fillId="3" borderId="0" xfId="0" applyFont="1" applyFill="1" applyAlignment="1"/>
    <xf numFmtId="0" fontId="2" fillId="3" borderId="0" xfId="0" applyFont="1" applyFill="1" applyAlignment="1"/>
    <xf numFmtId="0" fontId="2" fillId="9" borderId="0" xfId="0" applyFont="1" applyFill="1" applyAlignment="1"/>
    <xf numFmtId="0" fontId="1" fillId="9" borderId="0" xfId="0" applyFont="1" applyFill="1" applyAlignment="1"/>
    <xf numFmtId="0" fontId="2" fillId="4" borderId="0" xfId="0" applyFont="1" applyFill="1"/>
    <xf numFmtId="0" fontId="2" fillId="5" borderId="0" xfId="0" applyFont="1" applyFill="1"/>
    <xf numFmtId="14" fontId="2" fillId="0" borderId="0" xfId="0" applyNumberFormat="1" applyFont="1" applyAlignment="1"/>
    <xf numFmtId="0" fontId="2" fillId="4" borderId="0" xfId="0" applyFont="1" applyFill="1"/>
    <xf numFmtId="0" fontId="2" fillId="19" borderId="0" xfId="0" applyFont="1" applyFill="1"/>
    <xf numFmtId="0" fontId="2" fillId="3" borderId="0" xfId="0" applyFont="1" applyFill="1"/>
    <xf numFmtId="0" fontId="2" fillId="3" borderId="0" xfId="0" applyFont="1" applyFill="1" applyAlignment="1"/>
    <xf numFmtId="0" fontId="2" fillId="9" borderId="0" xfId="0" applyFont="1" applyFill="1" applyAlignment="1"/>
    <xf numFmtId="0" fontId="2" fillId="19" borderId="0" xfId="0" applyFont="1" applyFill="1"/>
    <xf numFmtId="0" fontId="8" fillId="3" borderId="0" xfId="0" applyFont="1" applyFill="1" applyAlignment="1">
      <alignment horizontal="left"/>
    </xf>
    <xf numFmtId="0" fontId="1" fillId="7" borderId="0" xfId="0" applyFont="1" applyFill="1" applyAlignment="1"/>
    <xf numFmtId="0" fontId="4" fillId="2" borderId="0" xfId="0" applyFont="1" applyFill="1" applyAlignment="1">
      <alignment horizontal="right"/>
    </xf>
    <xf numFmtId="0" fontId="1" fillId="4" borderId="0" xfId="0" applyFont="1" applyFill="1" applyAlignment="1"/>
    <xf numFmtId="0" fontId="1" fillId="5" borderId="0" xfId="0" applyFont="1" applyFill="1" applyAlignment="1"/>
    <xf numFmtId="0" fontId="1" fillId="4" borderId="0" xfId="0" applyFont="1" applyFill="1" applyAlignment="1"/>
    <xf numFmtId="0" fontId="1" fillId="5" borderId="0" xfId="0" applyFont="1" applyFill="1" applyAlignment="1"/>
    <xf numFmtId="0" fontId="1" fillId="7" borderId="0" xfId="0" applyFont="1" applyFill="1" applyAlignment="1"/>
    <xf numFmtId="0" fontId="1" fillId="8" borderId="0" xfId="0" applyFont="1" applyFill="1" applyAlignment="1"/>
    <xf numFmtId="0" fontId="1" fillId="9" borderId="0" xfId="0" applyFont="1" applyFill="1" applyAlignment="1"/>
    <xf numFmtId="0" fontId="1" fillId="3" borderId="0" xfId="0" applyFont="1" applyFill="1" applyAlignment="1"/>
    <xf numFmtId="0" fontId="1" fillId="9" borderId="0" xfId="0" applyFont="1" applyFill="1" applyAlignment="1"/>
    <xf numFmtId="0" fontId="1" fillId="3" borderId="0" xfId="0" applyFont="1" applyFill="1" applyAlignment="1"/>
    <xf numFmtId="0" fontId="5" fillId="9" borderId="0" xfId="0" applyFont="1" applyFill="1" applyAlignment="1"/>
    <xf numFmtId="0" fontId="1" fillId="9" borderId="0" xfId="0" applyFont="1" applyFill="1" applyAlignment="1">
      <alignment horizontal="center"/>
    </xf>
    <xf numFmtId="164" fontId="1" fillId="4" borderId="0" xfId="0" applyNumberFormat="1" applyFont="1" applyFill="1" applyAlignment="1"/>
    <xf numFmtId="0" fontId="1" fillId="0" borderId="0" xfId="0" applyFont="1" applyAlignment="1"/>
    <xf numFmtId="0" fontId="96" fillId="8" borderId="0" xfId="0" applyFont="1" applyFill="1" applyAlignment="1"/>
    <xf numFmtId="0" fontId="1" fillId="8" borderId="0" xfId="0" applyFont="1" applyFill="1" applyAlignment="1"/>
    <xf numFmtId="0" fontId="73" fillId="7" borderId="0" xfId="0" applyFont="1" applyFill="1" applyAlignment="1"/>
    <xf numFmtId="0" fontId="73" fillId="8" borderId="0" xfId="0" applyFont="1" applyFill="1" applyAlignment="1"/>
    <xf numFmtId="0" fontId="1" fillId="7" borderId="0" xfId="0" applyFont="1" applyFill="1" applyAlignment="1"/>
    <xf numFmtId="0" fontId="83" fillId="7" borderId="0" xfId="0" applyFont="1" applyFill="1" applyAlignment="1"/>
    <xf numFmtId="0" fontId="1" fillId="7" borderId="0" xfId="0" applyFont="1" applyFill="1" applyAlignment="1">
      <alignment horizontal="left"/>
    </xf>
    <xf numFmtId="0" fontId="73" fillId="9" borderId="0" xfId="0" applyFont="1" applyFill="1" applyAlignment="1">
      <alignment horizontal="left"/>
    </xf>
    <xf numFmtId="0" fontId="4" fillId="3" borderId="0" xfId="0" applyFont="1" applyFill="1" applyAlignment="1">
      <alignment horizontal="right"/>
    </xf>
    <xf numFmtId="0" fontId="4" fillId="6" borderId="0" xfId="0" applyFont="1" applyFill="1" applyAlignment="1"/>
    <xf numFmtId="0" fontId="4" fillId="7" borderId="0" xfId="0" applyFont="1" applyFill="1" applyAlignment="1"/>
    <xf numFmtId="0" fontId="4" fillId="3" borderId="0" xfId="0" applyFont="1" applyFill="1" applyAlignment="1"/>
    <xf numFmtId="0" fontId="4" fillId="3" borderId="0" xfId="0" applyFont="1" applyFill="1" applyAlignment="1"/>
    <xf numFmtId="0" fontId="4" fillId="9" borderId="0" xfId="0" applyFont="1" applyFill="1" applyAlignment="1"/>
    <xf numFmtId="0" fontId="4" fillId="9" borderId="0" xfId="0" applyFont="1" applyFill="1" applyAlignment="1">
      <alignment horizontal="center"/>
    </xf>
    <xf numFmtId="0" fontId="4" fillId="9" borderId="0" xfId="0" applyFont="1" applyFill="1" applyAlignment="1"/>
    <xf numFmtId="0" fontId="4" fillId="3" borderId="0" xfId="0" applyFont="1" applyFill="1" applyAlignment="1"/>
    <xf numFmtId="0" fontId="4" fillId="3" borderId="0" xfId="0" applyFont="1" applyFill="1" applyAlignment="1"/>
    <xf numFmtId="164" fontId="4" fillId="4" borderId="0" xfId="0" applyNumberFormat="1" applyFont="1" applyFill="1" applyAlignment="1"/>
    <xf numFmtId="0" fontId="4" fillId="7" borderId="0" xfId="0" applyFont="1" applyFill="1" applyAlignment="1"/>
    <xf numFmtId="0" fontId="4" fillId="9" borderId="0" xfId="0" applyFont="1" applyFill="1" applyAlignment="1"/>
    <xf numFmtId="14" fontId="4" fillId="4" borderId="0" xfId="0" applyNumberFormat="1" applyFont="1" applyFill="1" applyAlignment="1">
      <alignment horizontal="right"/>
    </xf>
    <xf numFmtId="0" fontId="5" fillId="9" borderId="0" xfId="0" applyFont="1" applyFill="1"/>
    <xf numFmtId="0" fontId="4" fillId="3" borderId="0" xfId="0" applyFont="1" applyFill="1" applyAlignment="1">
      <alignment horizontal="center"/>
    </xf>
    <xf numFmtId="0" fontId="4" fillId="18" borderId="0" xfId="0" applyFont="1" applyFill="1" applyAlignment="1">
      <alignment horizontal="right"/>
    </xf>
    <xf numFmtId="0" fontId="4" fillId="18" borderId="0" xfId="0" applyFont="1" applyFill="1" applyAlignment="1"/>
    <xf numFmtId="0" fontId="4" fillId="18" borderId="0" xfId="0" applyFont="1" applyFill="1" applyAlignment="1"/>
    <xf numFmtId="0" fontId="5" fillId="18" borderId="0" xfId="0" applyFont="1" applyFill="1" applyAlignment="1"/>
    <xf numFmtId="0" fontId="4" fillId="18" borderId="0" xfId="0" applyFont="1" applyFill="1" applyAlignment="1">
      <alignment horizontal="center"/>
    </xf>
    <xf numFmtId="0" fontId="1" fillId="18" borderId="0" xfId="0" applyFont="1" applyFill="1" applyAlignment="1"/>
    <xf numFmtId="164" fontId="4" fillId="18" borderId="0" xfId="0" applyNumberFormat="1" applyFont="1" applyFill="1" applyAlignment="1"/>
    <xf numFmtId="0" fontId="4" fillId="4" borderId="0" xfId="0" applyFont="1" applyFill="1" applyAlignment="1"/>
    <xf numFmtId="0" fontId="4" fillId="5" borderId="0" xfId="0" applyFont="1" applyFill="1" applyAlignment="1"/>
    <xf numFmtId="0" fontId="4" fillId="4" borderId="0" xfId="0" applyFont="1" applyFill="1" applyAlignment="1"/>
    <xf numFmtId="0" fontId="4" fillId="5" borderId="0" xfId="0" applyFont="1" applyFill="1" applyAlignment="1"/>
    <xf numFmtId="0" fontId="4" fillId="8" borderId="0" xfId="0" applyFont="1" applyFill="1" applyAlignment="1"/>
    <xf numFmtId="0" fontId="4" fillId="9" borderId="0" xfId="0" applyFont="1" applyFill="1" applyAlignment="1">
      <alignment horizontal="center"/>
    </xf>
    <xf numFmtId="0" fontId="4" fillId="6" borderId="0" xfId="0" applyFont="1" applyFill="1" applyAlignment="1"/>
    <xf numFmtId="0" fontId="4" fillId="4" borderId="0" xfId="0" applyFont="1" applyFill="1" applyAlignment="1"/>
    <xf numFmtId="0" fontId="4" fillId="7" borderId="0" xfId="0" applyFont="1" applyFill="1" applyAlignment="1"/>
    <xf numFmtId="0" fontId="40" fillId="9" borderId="0" xfId="0" applyFont="1" applyFill="1" applyAlignment="1"/>
    <xf numFmtId="0" fontId="40" fillId="3" borderId="0" xfId="0" applyFont="1" applyFill="1" applyAlignment="1"/>
    <xf numFmtId="0" fontId="97" fillId="9" borderId="0" xfId="0" applyFont="1" applyFill="1" applyAlignment="1"/>
    <xf numFmtId="0" fontId="4" fillId="6" borderId="0" xfId="0" applyFont="1" applyFill="1" applyAlignment="1"/>
    <xf numFmtId="0" fontId="4" fillId="6" borderId="0" xfId="0" applyFont="1" applyFill="1" applyAlignment="1"/>
    <xf numFmtId="164" fontId="4" fillId="4" borderId="0" xfId="0" applyNumberFormat="1" applyFont="1" applyFill="1" applyAlignment="1"/>
    <xf numFmtId="0" fontId="1" fillId="9" borderId="0" xfId="0" applyFont="1" applyFill="1" applyAlignment="1"/>
    <xf numFmtId="0" fontId="98" fillId="8" borderId="0" xfId="0" applyFont="1" applyFill="1" applyAlignment="1">
      <alignment horizontal="left"/>
    </xf>
    <xf numFmtId="0" fontId="4" fillId="2" borderId="0" xfId="0" applyFont="1" applyFill="1" applyAlignment="1"/>
    <xf numFmtId="0" fontId="4" fillId="9" borderId="0" xfId="0" applyFont="1" applyFill="1" applyAlignment="1"/>
    <xf numFmtId="0" fontId="99" fillId="4" borderId="0" xfId="0" applyFont="1" applyFill="1" applyAlignment="1"/>
    <xf numFmtId="0" fontId="4" fillId="8" borderId="0" xfId="0" applyFont="1" applyFill="1" applyAlignment="1"/>
    <xf numFmtId="0" fontId="100" fillId="8" borderId="0" xfId="0" applyFont="1" applyFill="1" applyAlignment="1"/>
    <xf numFmtId="14" fontId="4" fillId="4" borderId="0" xfId="0" applyNumberFormat="1" applyFont="1" applyFill="1" applyAlignment="1">
      <alignment horizontal="right"/>
    </xf>
    <xf numFmtId="0" fontId="4" fillId="3" borderId="0" xfId="0" applyFont="1" applyFill="1" applyAlignment="1">
      <alignment horizontal="center"/>
    </xf>
    <xf numFmtId="0" fontId="4" fillId="0" borderId="0" xfId="0" applyFont="1" applyAlignment="1"/>
    <xf numFmtId="0" fontId="101" fillId="7" borderId="0" xfId="0" applyFont="1" applyFill="1" applyAlignment="1"/>
    <xf numFmtId="0" fontId="102" fillId="9" borderId="0" xfId="0" applyFont="1" applyFill="1" applyAlignment="1"/>
    <xf numFmtId="0" fontId="4" fillId="9" borderId="0" xfId="0" applyFont="1" applyFill="1" applyAlignment="1"/>
    <xf numFmtId="168" fontId="4" fillId="4" borderId="0" xfId="0" applyNumberFormat="1" applyFont="1" applyFill="1" applyAlignment="1"/>
    <xf numFmtId="0" fontId="103" fillId="3" borderId="0" xfId="0" applyFont="1" applyFill="1" applyAlignment="1"/>
    <xf numFmtId="0" fontId="104" fillId="7" borderId="0" xfId="0" applyFont="1" applyFill="1" applyAlignment="1">
      <alignment horizontal="left"/>
    </xf>
    <xf numFmtId="168" fontId="4" fillId="4" borderId="0" xfId="0" applyNumberFormat="1" applyFont="1" applyFill="1" applyAlignment="1">
      <alignment horizontal="right"/>
    </xf>
    <xf numFmtId="0" fontId="105" fillId="6" borderId="0" xfId="0" applyFont="1" applyFill="1" applyAlignment="1"/>
    <xf numFmtId="0" fontId="40" fillId="9" borderId="0" xfId="0" applyFont="1" applyFill="1" applyAlignment="1"/>
    <xf numFmtId="0" fontId="40" fillId="3" borderId="0" xfId="0" applyFont="1" applyFill="1" applyAlignment="1"/>
    <xf numFmtId="0" fontId="4" fillId="4" borderId="0" xfId="0" applyFont="1" applyFill="1" applyAlignment="1"/>
    <xf numFmtId="0" fontId="106" fillId="4" borderId="0" xfId="0" applyFont="1" applyFill="1" applyAlignment="1"/>
    <xf numFmtId="0" fontId="4" fillId="8" borderId="0" xfId="0" applyFont="1" applyFill="1" applyAlignment="1"/>
    <xf numFmtId="0" fontId="2" fillId="7" borderId="0" xfId="0" applyFont="1" applyFill="1" applyAlignment="1"/>
    <xf numFmtId="0" fontId="98" fillId="8" borderId="0" xfId="0" applyFont="1" applyFill="1" applyAlignment="1">
      <alignment horizontal="left"/>
    </xf>
    <xf numFmtId="0" fontId="4" fillId="2" borderId="0" xfId="0" applyFont="1" applyFill="1" applyAlignment="1"/>
    <xf numFmtId="0" fontId="4" fillId="9" borderId="0" xfId="0" applyFont="1" applyFill="1" applyAlignment="1">
      <alignment horizontal="center"/>
    </xf>
    <xf numFmtId="0" fontId="4" fillId="9" borderId="0" xfId="0" applyFont="1" applyFill="1" applyAlignment="1">
      <alignment horizontal="center"/>
    </xf>
    <xf numFmtId="0" fontId="1" fillId="9" borderId="0" xfId="0" applyFont="1" applyFill="1" applyAlignment="1"/>
    <xf numFmtId="0" fontId="0" fillId="0" borderId="0" xfId="0" applyFont="1" applyAlignment="1"/>
    <xf numFmtId="0" fontId="47" fillId="15" borderId="0" xfId="0" applyFont="1" applyFill="1" applyAlignment="1">
      <alignment horizontal="center"/>
    </xf>
    <xf numFmtId="0" fontId="2" fillId="0" borderId="0" xfId="0" applyFont="1" applyAlignment="1"/>
    <xf numFmtId="0" fontId="47" fillId="16" borderId="0" xfId="0" applyFont="1" applyFill="1" applyAlignment="1">
      <alignment horizontal="center"/>
    </xf>
    <xf numFmtId="0" fontId="8" fillId="0" borderId="0" xfId="0" applyFont="1" applyAlignment="1"/>
    <xf numFmtId="0" fontId="61" fillId="0" borderId="0" xfId="0" applyFont="1" applyAlignment="1"/>
    <xf numFmtId="0" fontId="71" fillId="0" borderId="0" xfId="0" applyFont="1" applyAlignment="1"/>
    <xf numFmtId="0" fontId="8" fillId="22" borderId="0" xfId="0" applyFont="1" applyFill="1" applyAlignment="1"/>
    <xf numFmtId="0" fontId="74" fillId="22" borderId="0" xfId="0" applyFont="1" applyFill="1" applyAlignment="1"/>
    <xf numFmtId="0" fontId="78" fillId="0" borderId="0" xfId="0" applyFont="1" applyAlignment="1">
      <alignment wrapText="1"/>
    </xf>
    <xf numFmtId="0" fontId="0" fillId="0" borderId="1" xfId="0" pivotButton="1" applyFont="1" applyBorder="1" applyAlignment="1"/>
    <xf numFmtId="0" fontId="0" fillId="0" borderId="2" xfId="0" applyFont="1" applyBorder="1" applyAlignment="1"/>
    <xf numFmtId="0" fontId="0" fillId="0" borderId="1" xfId="0" applyFont="1" applyBorder="1" applyAlignment="1"/>
    <xf numFmtId="0" fontId="0" fillId="0" borderId="2" xfId="0" applyNumberFormat="1" applyFont="1" applyBorder="1" applyAlignment="1"/>
    <xf numFmtId="0" fontId="0" fillId="0" borderId="3" xfId="0" applyFont="1" applyBorder="1" applyAlignment="1"/>
    <xf numFmtId="0" fontId="0" fillId="0" borderId="4" xfId="0" applyNumberFormat="1" applyFont="1" applyBorder="1" applyAlignment="1"/>
    <xf numFmtId="0" fontId="0" fillId="0" borderId="5" xfId="0" applyFont="1" applyBorder="1" applyAlignment="1"/>
    <xf numFmtId="0" fontId="0" fillId="0" borderId="6" xfId="0" applyNumberFormat="1" applyFont="1" applyBorder="1" applyAlignment="1"/>
  </cellXfs>
  <cellStyles count="1">
    <cellStyle name="Normal" xfId="0" builtinId="0"/>
  </cellStyles>
  <dxfs count="1">
    <dxf>
      <fill>
        <patternFill patternType="none"/>
      </fill>
      <border>
        <left/>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13</xdr:col>
      <xdr:colOff>371475</xdr:colOff>
      <xdr:row>57</xdr:row>
      <xdr:rowOff>142875</xdr:rowOff>
    </xdr:to>
    <xdr:sp macro="" textlink="">
      <xdr:nvSpPr>
        <xdr:cNvPr id="1027" name="Text Box 3" hidden="1">
          <a:extLst>
            <a:ext uri="{FF2B5EF4-FFF2-40B4-BE49-F238E27FC236}">
              <a16:creationId xmlns:a16="http://schemas.microsoft.com/office/drawing/2014/main" id="{8924AC8E-EA60-4843-A2DD-0AD4A56588D9}"/>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47625</xdr:colOff>
      <xdr:row>47</xdr:row>
      <xdr:rowOff>123825</xdr:rowOff>
    </xdr:to>
    <xdr:sp macro="" textlink="">
      <xdr:nvSpPr>
        <xdr:cNvPr id="2051" name="Text Box 3" hidden="1">
          <a:extLst>
            <a:ext uri="{FF2B5EF4-FFF2-40B4-BE49-F238E27FC236}">
              <a16:creationId xmlns:a16="http://schemas.microsoft.com/office/drawing/2014/main" id="{1DDED820-72C4-45D4-8D68-6B4D2D38DEA2}"/>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OnLoad="1" refreshedBy="bo zhao" refreshedDate="42926.086118287036" refreshedVersion="6" recordCount="101">
  <cacheSource type="worksheet">
    <worksheetSource ref="E4:I105" sheet="Philanthropist Ranking"/>
  </cacheSource>
  <cacheFields count="5">
    <cacheField name="姓名" numFmtId="0">
      <sharedItems/>
    </cacheField>
    <cacheField name="总金额" numFmtId="0">
      <sharedItems containsSemiMixedTypes="0" containsString="0" containsNumber="1" minValue="8" maxValue="2101.5992000000001"/>
    </cacheField>
    <cacheField name="Ranking" numFmtId="0">
      <sharedItems containsSemiMixedTypes="0" containsString="0" containsNumber="1" containsInteger="1" minValue="1" maxValue="99"/>
    </cacheField>
    <cacheField name="In Top 100" numFmtId="0">
      <sharedItems/>
    </cacheField>
    <cacheField name="Industry" numFmtId="0">
      <sharedItems count="13">
        <s v="Software and Internet"/>
        <s v="Real Estate"/>
        <s v="Manufacturing"/>
        <s v="Consumer"/>
        <s v="Energy"/>
        <s v="Finance"/>
        <s v="Construction and Civil Engineering"/>
        <s v="Healthcare"/>
        <s v="Service"/>
        <s v="Environment"/>
        <s v="Entertainment"/>
        <s v="Education"/>
        <s v="Unknown"/>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01">
  <r>
    <s v="陈一丹"/>
    <n v="2101.5992000000001"/>
    <n v="1"/>
    <s v="Y"/>
    <x v="0"/>
  </r>
  <r>
    <s v="许家印"/>
    <n v="1144"/>
    <n v="2"/>
    <s v="Y"/>
    <x v="1"/>
  </r>
  <r>
    <s v="卢志强"/>
    <n v="1096.18"/>
    <n v="3"/>
    <s v="Y"/>
    <x v="1"/>
  </r>
  <r>
    <s v="王健林"/>
    <n v="1072"/>
    <n v="4"/>
    <s v="Y"/>
    <x v="1"/>
  </r>
  <r>
    <s v="杨惠妍"/>
    <n v="673"/>
    <n v="5"/>
    <s v="Y"/>
    <x v="1"/>
  </r>
  <r>
    <s v="任元林"/>
    <n v="500"/>
    <n v="6"/>
    <s v="Y"/>
    <x v="2"/>
  </r>
  <r>
    <s v="邵根伙"/>
    <n v="260.60000000000002"/>
    <n v="7"/>
    <s v="Y"/>
    <x v="3"/>
  </r>
  <r>
    <s v="吴少勋"/>
    <n v="220"/>
    <n v="8"/>
    <s v="Y"/>
    <x v="3"/>
  </r>
  <r>
    <s v="姜滨"/>
    <n v="200"/>
    <n v="9"/>
    <s v="Y"/>
    <x v="2"/>
  </r>
  <r>
    <s v="张朝阳"/>
    <n v="180"/>
    <n v="10"/>
    <s v="Y"/>
    <x v="0"/>
  </r>
  <r>
    <s v="马云"/>
    <n v="144.22549999999995"/>
    <n v="11"/>
    <s v="Y"/>
    <x v="0"/>
  </r>
  <r>
    <s v="党彦宝"/>
    <n v="125"/>
    <n v="12"/>
    <s v="Y"/>
    <x v="4"/>
  </r>
  <r>
    <s v="吴小兰"/>
    <n v="120"/>
    <n v="13"/>
    <s v="Y"/>
    <x v="2"/>
  </r>
  <r>
    <s v="刘如银"/>
    <n v="110"/>
    <n v="14"/>
    <s v="Y"/>
    <x v="5"/>
  </r>
  <r>
    <s v="唐立新"/>
    <n v="105.53999999999999"/>
    <n v="15"/>
    <s v="Y"/>
    <x v="1"/>
  </r>
  <r>
    <s v="陈发树"/>
    <n v="100"/>
    <n v="16"/>
    <s v="Y"/>
    <x v="3"/>
  </r>
  <r>
    <s v="潘宝锋"/>
    <n v="100"/>
    <n v="16"/>
    <s v="Y"/>
    <x v="5"/>
  </r>
  <r>
    <s v="汪潮涌"/>
    <n v="100"/>
    <n v="16"/>
    <s v="Y"/>
    <x v="5"/>
  </r>
  <r>
    <s v="张扬"/>
    <n v="100"/>
    <n v="16"/>
    <s v="Y"/>
    <x v="5"/>
  </r>
  <r>
    <s v="吴炯，孙洁"/>
    <n v="65"/>
    <n v="20"/>
    <s v="Y"/>
    <x v="5"/>
  </r>
  <r>
    <s v="谢宏"/>
    <n v="60.070211"/>
    <n v="21"/>
    <s v="Y"/>
    <x v="3"/>
  </r>
  <r>
    <s v="刘水"/>
    <n v="60"/>
    <n v="22"/>
    <s v="Y"/>
    <x v="6"/>
  </r>
  <r>
    <s v="刘毅"/>
    <n v="60"/>
    <n v="22"/>
    <s v="Y"/>
    <x v="7"/>
  </r>
  <r>
    <s v="马化腾"/>
    <n v="59.410000000000011"/>
    <n v="24"/>
    <s v="Y"/>
    <x v="0"/>
  </r>
  <r>
    <s v="张近东"/>
    <n v="58"/>
    <n v="25"/>
    <s v="Y"/>
    <x v="0"/>
  </r>
  <r>
    <s v="陈加民"/>
    <n v="55.839999999999996"/>
    <n v="26"/>
    <s v="Y"/>
    <x v="0"/>
  </r>
  <r>
    <s v="游志胜"/>
    <n v="51"/>
    <n v="27"/>
    <s v="Y"/>
    <x v="0"/>
  </r>
  <r>
    <s v="钱永华"/>
    <n v="50"/>
    <n v="28"/>
    <s v="Y"/>
    <x v="1"/>
  </r>
  <r>
    <s v="沈南鹏"/>
    <n v="50"/>
    <n v="28"/>
    <s v="Y"/>
    <x v="5"/>
  </r>
  <r>
    <s v="汪伟胜"/>
    <n v="50"/>
    <n v="28"/>
    <s v="Y"/>
    <x v="5"/>
  </r>
  <r>
    <s v="杨卓舒"/>
    <n v="45"/>
    <n v="31"/>
    <s v="Y"/>
    <x v="1"/>
  </r>
  <r>
    <s v="艾路明"/>
    <n v="43"/>
    <n v="32"/>
    <s v="Y"/>
    <x v="7"/>
  </r>
  <r>
    <s v="邓伟"/>
    <n v="40.020000000000003"/>
    <n v="33"/>
    <s v="Y"/>
    <x v="0"/>
  </r>
  <r>
    <s v="肖基成"/>
    <n v="32"/>
    <n v="34"/>
    <s v="Y"/>
    <x v="1"/>
  </r>
  <r>
    <s v="陈邦"/>
    <n v="31.8"/>
    <n v="35"/>
    <s v="Y"/>
    <x v="7"/>
  </r>
  <r>
    <s v="洪崎"/>
    <n v="31.428757000000004"/>
    <n v="36"/>
    <s v="Y"/>
    <x v="5"/>
  </r>
  <r>
    <s v="高庆寿"/>
    <n v="30"/>
    <n v="37"/>
    <s v="Y"/>
    <x v="2"/>
  </r>
  <r>
    <s v="陈乐田"/>
    <n v="30"/>
    <n v="37"/>
    <s v="Y"/>
    <x v="5"/>
  </r>
  <r>
    <s v="甘燕萍"/>
    <n v="30"/>
    <n v="37"/>
    <s v="Y"/>
    <x v="1"/>
  </r>
  <r>
    <s v="李金苗"/>
    <n v="30"/>
    <n v="37"/>
    <s v="Y"/>
    <x v="5"/>
  </r>
  <r>
    <s v="李彦宏"/>
    <n v="30"/>
    <n v="37"/>
    <s v="Y"/>
    <x v="0"/>
  </r>
  <r>
    <s v="李平"/>
    <n v="30"/>
    <n v="37"/>
    <s v="Y"/>
    <x v="0"/>
  </r>
  <r>
    <s v="方明"/>
    <n v="30"/>
    <n v="37"/>
    <s v="Y"/>
    <x v="2"/>
  </r>
  <r>
    <s v="叶建荣"/>
    <n v="30"/>
    <n v="37"/>
    <s v="Y"/>
    <x v="2"/>
  </r>
  <r>
    <s v="刘伟"/>
    <n v="30"/>
    <n v="37"/>
    <s v="Y"/>
    <x v="0"/>
  </r>
  <r>
    <s v="周庆治"/>
    <n v="28.1"/>
    <n v="46"/>
    <s v="Y"/>
    <x v="1"/>
  </r>
  <r>
    <s v="黄红云"/>
    <n v="27.5"/>
    <n v="47"/>
    <s v="Y"/>
    <x v="1"/>
  </r>
  <r>
    <s v="李东生"/>
    <n v="23.87"/>
    <n v="48"/>
    <s v="Y"/>
    <x v="3"/>
  </r>
  <r>
    <s v="何享健"/>
    <n v="23"/>
    <n v="49"/>
    <s v="Y"/>
    <x v="3"/>
  </r>
  <r>
    <s v="李金元"/>
    <n v="21.5"/>
    <n v="50"/>
    <s v="Y"/>
    <x v="7"/>
  </r>
  <r>
    <s v="岑釗雄"/>
    <n v="20.25"/>
    <n v="51"/>
    <s v="Y"/>
    <x v="1"/>
  </r>
  <r>
    <s v="蔡练兵"/>
    <n v="20"/>
    <n v="52"/>
    <s v="Y"/>
    <x v="2"/>
  </r>
  <r>
    <s v="柳天伟"/>
    <n v="20"/>
    <n v="52"/>
    <s v="Y"/>
    <x v="4"/>
  </r>
  <r>
    <s v="李国璋"/>
    <n v="20"/>
    <n v="52"/>
    <s v="Y"/>
    <x v="2"/>
  </r>
  <r>
    <s v="李亦非"/>
    <n v="20"/>
    <n v="52"/>
    <s v="Y"/>
    <x v="8"/>
  </r>
  <r>
    <s v="张小雷"/>
    <n v="20"/>
    <n v="52"/>
    <s v="Y"/>
    <x v="5"/>
  </r>
  <r>
    <s v="孔林"/>
    <n v="20"/>
    <n v="52"/>
    <s v="Y"/>
    <x v="9"/>
  </r>
  <r>
    <s v="周政"/>
    <n v="20"/>
    <n v="52"/>
    <s v="Y"/>
    <x v="1"/>
  </r>
  <r>
    <s v="吴业能"/>
    <n v="20"/>
    <n v="52"/>
    <s v="Y"/>
    <x v="6"/>
  </r>
  <r>
    <s v="陈鸿道"/>
    <n v="18.939999999999998"/>
    <n v="60"/>
    <s v="Y"/>
    <x v="3"/>
  </r>
  <r>
    <s v="刘强东"/>
    <n v="18.696932000000004"/>
    <n v="61"/>
    <s v="Y"/>
    <x v="0"/>
  </r>
  <r>
    <s v="苏志刚"/>
    <n v="16.5"/>
    <n v="62"/>
    <s v="Y"/>
    <x v="10"/>
  </r>
  <r>
    <s v="左晖"/>
    <n v="16"/>
    <n v="63"/>
    <s v="Y"/>
    <x v="8"/>
  </r>
  <r>
    <s v="单祥双"/>
    <n v="16"/>
    <n v="63"/>
    <s v="Y"/>
    <x v="5"/>
  </r>
  <r>
    <s v="陈爱莲"/>
    <n v="15"/>
    <n v="65"/>
    <s v="Y"/>
    <x v="2"/>
  </r>
  <r>
    <s v="王振滔"/>
    <n v="15"/>
    <n v="65"/>
    <s v="Y"/>
    <x v="3"/>
  </r>
  <r>
    <s v="刘国耀"/>
    <n v="15"/>
    <n v="65"/>
    <s v="Y"/>
    <x v="0"/>
  </r>
  <r>
    <s v="张茵"/>
    <n v="14.8"/>
    <n v="68"/>
    <s v="Y"/>
    <x v="2"/>
  </r>
  <r>
    <s v="戴建良"/>
    <n v="13"/>
    <n v="69"/>
    <s v="Y"/>
    <x v="1"/>
  </r>
  <r>
    <s v="李霞"/>
    <n v="12"/>
    <n v="70"/>
    <s v="Y"/>
    <x v="11"/>
  </r>
  <r>
    <s v="李占通"/>
    <n v="12"/>
    <n v="70"/>
    <s v="Y"/>
    <x v="5"/>
  </r>
  <r>
    <s v="张运防"/>
    <n v="12"/>
    <n v="70"/>
    <s v="Y"/>
    <x v="1"/>
  </r>
  <r>
    <s v="束昱辉"/>
    <n v="11.7"/>
    <n v="73"/>
    <s v="Y"/>
    <x v="7"/>
  </r>
  <r>
    <s v="顾京"/>
    <n v="10.72"/>
    <n v="74"/>
    <s v="Y"/>
    <x v="5"/>
  </r>
  <r>
    <s v="姚劲波"/>
    <n v="10.38432149"/>
    <n v="75"/>
    <s v="Y"/>
    <x v="0"/>
  </r>
  <r>
    <s v="许开华"/>
    <n v="10"/>
    <n v="77"/>
    <s v="Y"/>
    <x v="9"/>
  </r>
  <r>
    <s v="毛蔚瀛"/>
    <n v="10"/>
    <n v="77"/>
    <s v="Y"/>
    <x v="6"/>
  </r>
  <r>
    <s v="梁社增"/>
    <n v="10"/>
    <n v="77"/>
    <s v="Y"/>
    <x v="1"/>
  </r>
  <r>
    <s v="杨继东"/>
    <n v="10"/>
    <n v="77"/>
    <s v="Y"/>
    <x v="1"/>
  </r>
  <r>
    <s v="杨炜长"/>
    <n v="10"/>
    <n v="77"/>
    <s v="Y"/>
    <x v="5"/>
  </r>
  <r>
    <s v="李纪丰"/>
    <n v="10"/>
    <n v="77"/>
    <s v="Y"/>
    <x v="10"/>
  </r>
  <r>
    <s v="李广武"/>
    <n v="10"/>
    <n v="77"/>
    <s v="Y"/>
    <x v="12"/>
  </r>
  <r>
    <s v="李安民"/>
    <n v="10"/>
    <n v="77"/>
    <s v="Y"/>
    <x v="12"/>
  </r>
  <r>
    <s v="朱共山"/>
    <n v="10"/>
    <n v="77"/>
    <s v="Y"/>
    <x v="4"/>
  </r>
  <r>
    <s v="方洪波"/>
    <n v="10"/>
    <n v="77"/>
    <s v="Y"/>
    <x v="2"/>
  </r>
  <r>
    <s v="敖小强"/>
    <n v="10"/>
    <n v="77"/>
    <s v="Y"/>
    <x v="9"/>
  </r>
  <r>
    <s v="姚振华"/>
    <n v="10"/>
    <n v="77"/>
    <s v="Y"/>
    <x v="1"/>
  </r>
  <r>
    <s v="吴淳，陈英柳等"/>
    <n v="10"/>
    <n v="77"/>
    <s v="Y"/>
    <x v="12"/>
  </r>
  <r>
    <s v="吴以岭"/>
    <n v="10"/>
    <n v="77"/>
    <s v="Y"/>
    <x v="7"/>
  </r>
  <r>
    <s v="刘宝林"/>
    <n v="10"/>
    <n v="77"/>
    <s v="Y"/>
    <x v="7"/>
  </r>
  <r>
    <s v="余志华"/>
    <n v="10.000000000000011"/>
    <n v="76"/>
    <s v="Y"/>
    <x v="5"/>
  </r>
  <r>
    <s v="何文忠"/>
    <n v="10"/>
    <n v="77"/>
    <s v="Y"/>
    <x v="1"/>
  </r>
  <r>
    <s v="丁金朝"/>
    <n v="10"/>
    <n v="77"/>
    <s v="Y"/>
    <x v="3"/>
  </r>
  <r>
    <s v="聂景华"/>
    <n v="9"/>
    <n v="94"/>
    <s v="Y"/>
    <x v="2"/>
  </r>
  <r>
    <s v="何巧女"/>
    <n v="9"/>
    <n v="94"/>
    <s v="Y"/>
    <x v="6"/>
  </r>
  <r>
    <s v="孙荫环"/>
    <n v="8.8230000000000004"/>
    <n v="96"/>
    <s v="Y"/>
    <x v="1"/>
  </r>
  <r>
    <s v="沈小平"/>
    <n v="8.6"/>
    <n v="97"/>
    <s v="Y"/>
    <x v="2"/>
  </r>
  <r>
    <s v="陈东升"/>
    <n v="8.0217099999999988"/>
    <n v="98"/>
    <s v="Y"/>
    <x v="5"/>
  </r>
  <r>
    <s v="赵宏延"/>
    <n v="8"/>
    <n v="99"/>
    <s v="Y"/>
    <x v="1"/>
  </r>
  <r>
    <s v="许世辉"/>
    <n v="8"/>
    <n v="99"/>
    <s v="Y"/>
    <x v="3"/>
  </r>
  <r>
    <s v="杨文杰"/>
    <n v="8"/>
    <n v="99"/>
    <s v="Y"/>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Analysis" cacheId="3" applyNumberFormats="0" applyBorderFormats="0" applyFontFormats="0" applyPatternFormats="0" applyAlignmentFormats="0" applyWidthHeightFormats="0" dataCaption="" updatedVersion="6">
  <location ref="E3:F17" firstHeaderRow="1" firstDataRow="1" firstDataCol="1"/>
  <pivotFields count="5">
    <pivotField name="姓名" outline="0" multipleItemSelectionAllowed="1" showAll="0"/>
    <pivotField name="总金额" dataField="1" outline="0" multipleItemSelectionAllowed="1" showAll="0"/>
    <pivotField name="Ranking" outline="0" multipleItemSelectionAllowed="1" showAll="0"/>
    <pivotField name="In Top 100" outline="0" multipleItemSelectionAllowed="1" showAll="0"/>
    <pivotField name="Industry" axis="axisRow" outline="0" multipleItemSelectionAllowed="1" showAll="0" sortType="descending">
      <items count="14">
        <item x="0"/>
        <item x="1"/>
        <item x="2"/>
        <item x="3"/>
        <item x="4"/>
        <item x="5"/>
        <item x="6"/>
        <item x="7"/>
        <item x="8"/>
        <item x="9"/>
        <item x="10"/>
        <item x="11"/>
        <item x="12"/>
        <item t="default"/>
      </items>
      <autoSortScope>
        <pivotArea>
          <references count="1">
            <reference field="4294967294" count="1">
              <x v="0"/>
            </reference>
          </references>
        </pivotArea>
      </autoSortScope>
    </pivotField>
  </pivotFields>
  <rowFields count="1">
    <field x="4"/>
  </rowFields>
  <rowItems count="14">
    <i>
      <x v="1"/>
    </i>
    <i>
      <x/>
    </i>
    <i>
      <x v="2"/>
    </i>
    <i>
      <x v="5"/>
    </i>
    <i>
      <x v="3"/>
    </i>
    <i>
      <x v="7"/>
    </i>
    <i>
      <x v="4"/>
    </i>
    <i>
      <x v="6"/>
    </i>
    <i>
      <x v="9"/>
    </i>
    <i>
      <x v="8"/>
    </i>
    <i>
      <x v="12"/>
    </i>
    <i>
      <x v="10"/>
    </i>
    <i>
      <x v="11"/>
    </i>
    <i t="grand">
      <x/>
    </i>
  </rowItems>
  <colItems count="1">
    <i/>
  </colItems>
  <dataFields count="1">
    <dataField name="SUM of 总金额" fld="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www.ghstf.org/niandubg15/3309-2015.html" TargetMode="External"/><Relationship Id="rId21" Type="http://schemas.openxmlformats.org/officeDocument/2006/relationships/hyperlink" Target="https://onedrive.live.com/edit.aspx/Documents/China%20Philanthropy%20Project?cid=3bbb1d8d939ce15c&amp;id=documents&amp;wd=target%28Profile.one%7CE512E2D3-99FA-5A44-8AD3-1366C8A72603%2FXu%20Jiayin%2C%20Company%7C782B83B1-C8E7-3942-B1BA-6DE5E8F5B52E%2F%29%20onenote:https://d.docs.live.net/3bbb1d8d939ce15c/Documents/China%20Philanthropy%20Project/Profile.one" TargetMode="External"/><Relationship Id="rId42" Type="http://schemas.openxmlformats.org/officeDocument/2006/relationships/hyperlink" Target="http://www.gdfpjjh.org.cn/next/JzrmdFile.jsp" TargetMode="External"/><Relationship Id="rId63" Type="http://schemas.openxmlformats.org/officeDocument/2006/relationships/hyperlink" Target="http://news.buaa.edu.cn/zhxw/96178.htm" TargetMode="External"/><Relationship Id="rId84" Type="http://schemas.openxmlformats.org/officeDocument/2006/relationships/hyperlink" Target="http://www.cheerlandgroup.com/index.php?m=news&amp;a=info&amp;id=51&amp;cid=0" TargetMode="External"/><Relationship Id="rId138" Type="http://schemas.openxmlformats.org/officeDocument/2006/relationships/hyperlink" Target="https://onedrive.live.com/edit.aspx/Documents/China%20Philanthropy%20Project?cid=3bbb1d8d939ce15c&amp;id=documents&amp;wd=target%28Profile.one%7CE512E2D3-99FA-5A44-8AD3-1366C8A72603%2FXiao%20Jicheng%2C%20Donation%7C85D88488-9A8C-FF49-AA3C-D32849390B56%2F%29%20onenote:https://d.docs.live.net/3bbb1d8d939ce15c/Documents/China%20Philanthropy%20Project/Profile.one" TargetMode="External"/><Relationship Id="rId159"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70" Type="http://schemas.openxmlformats.org/officeDocument/2006/relationships/hyperlink" Target="http://www.tcl.com/" TargetMode="External"/><Relationship Id="rId191" Type="http://schemas.openxmlformats.org/officeDocument/2006/relationships/hyperlink" Target="https://onedrive.live.com/edit.aspx/Documents/China%20Philanthropy%20Project?cid=3bbb1d8d939ce15c&amp;id=documents&amp;wd=target%28Profile.one%7CE512E2D3-99FA-5A44-8AD3-1366C8A72603%2FChen%20Hongdao%2C%20Company%7CF0734A85-5C56-074C-8C08-DF76D29F69AF%2F%29%20onenote:https://d.docs.live.net/3bbb1d8d939ce15c/Documents/China%20Philanthropy%20Project/Profile.one" TargetMode="External"/><Relationship Id="rId205" Type="http://schemas.openxmlformats.org/officeDocument/2006/relationships/hyperlink" Target="https://onedrive.live.com/edit.aspx/Documents/China%20Philanthropy%20Project?cid=3bbb1d8d939ce15c&amp;id=documents&amp;wd=target%28Profiles.one%7C4BDE6E43-F7D3-A14F-A09E-3C3179CB293D%2FZhang%20Yunfang%2C%20Bio%7C4EACDD12-DD26-8545-9A57-3FA50E470C52%2F%29%20onenote:https://d.docs.live.net/3bbb1d8d939ce15c/Documents/China%20Philanthropy%20Project/Profiles.one" TargetMode="External"/><Relationship Id="rId226" Type="http://schemas.openxmlformats.org/officeDocument/2006/relationships/hyperlink" Target="https://onedrive.live.com/edit.aspx/Documents/China%20Philanthropy%20Project?cid=3bbb1d8d939ce15c&amp;id=documents&amp;wd=target%28Profile.one%7CE512E2D3-99FA-5A44-8AD3-1366C8A72603%2FYao%20Zhenhua%2C%20Company%7CBCFBB495-2DB5-244B-A159-D19E21BCE199%2F%29%20onenote:https://d.docs.live.net/3bbb1d8d939ce15c/Documents/China%20Philanthropy%20Project/Profile.one" TargetMode="External"/><Relationship Id="rId247" Type="http://schemas.openxmlformats.org/officeDocument/2006/relationships/hyperlink" Target="https://onedrive.live.com/edit.aspx/Documents/China%20Philanthropy%20Project?cid=3bbb1d8d939ce15c&amp;id=documents&amp;wd=target%28Profile.one%7CE512E2D3-99FA-5A44-8AD3-1366C8A72603%2FShen%20Xiaoping%2C%20Company%7C823F0DF7-DFE5-EC46-8743-9F62B40B3BC9%2F%29%20onenote:https://d.docs.live.net/3bbb1d8d939ce15c/Documents/China%20Philanthropy%20Project/Profile.one" TargetMode="External"/><Relationship Id="rId107" Type="http://schemas.openxmlformats.org/officeDocument/2006/relationships/hyperlink" Target="http://www.chinadaily.com.cn/interface/yidian/1138561/2016-08-01/cd_26295875.html" TargetMode="External"/><Relationship Id="rId11" Type="http://schemas.openxmlformats.org/officeDocument/2006/relationships/hyperlink" Target="http://www.gdfpjjh.org.cn/next/JzrmdFile.jsp" TargetMode="External"/><Relationship Id="rId32" Type="http://schemas.openxmlformats.org/officeDocument/2006/relationships/hyperlink" Target="http://baike.baidu.com/subview/58724/16832506.htm" TargetMode="External"/><Relationship Id="rId53" Type="http://schemas.openxmlformats.org/officeDocument/2006/relationships/hyperlink" Target="https://onedrive.live.com/edit.aspx/Documents/China%20Philanthropy%20Project?cid=3bbb1d8d939ce15c&amp;id=documents&amp;wd=target%28Profile.one%7CE512E2D3-99FA-5A44-8AD3-1366C8A72603%2FZhang%20Chaoyang%2C%20Bio%7CB6361762-700B-244E-92C1-69EBD63F296E%2F%29%20onenote:https://d.docs.live.net/3bbb1d8d939ce15c/Documents/China%20Philanthropy%20Project/Profile.one" TargetMode="External"/><Relationship Id="rId74" Type="http://schemas.openxmlformats.org/officeDocument/2006/relationships/hyperlink" Target="http://www.fupin.org.cn/information/donationlist.aspx?page=6&amp;key=&amp;money1=100000&amp;money2=10000000&amp;date1=2015-09-01&amp;date2=2016-08-31&amp;project=" TargetMode="External"/><Relationship Id="rId128" Type="http://schemas.openxmlformats.org/officeDocument/2006/relationships/hyperlink" Target="http://ynos.org.cn/infoshow.asp?nid=431&amp;action=17&amp;sid=17&amp;id=24" TargetMode="External"/><Relationship Id="rId149"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5" Type="http://schemas.openxmlformats.org/officeDocument/2006/relationships/hyperlink" Target="http://www.gdfpjjh.org.cn/next/JzrmdFile.jsp" TargetMode="External"/><Relationship Id="rId95"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60"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81" Type="http://schemas.openxmlformats.org/officeDocument/2006/relationships/hyperlink" Target="https://onedrive.live.com/edit.aspx/Documents/China%20Philanthropy%20Project?cid=3bbb1d8d939ce15c&amp;id=documents&amp;wd=target%28Profiles.one%7C4BDE6E43-F7D3-A14F-A09E-3C3179CB293D%2FZhang%20Xiaolei%2C%20Company%7C09A705BE-3D03-5549-8306-7A13A19DFC5A%2F%29%20onenote:https://d.docs.live.net/3bbb1d8d939ce15c/Documents/China%20Philanthropy%20Project/Profiles.one" TargetMode="External"/><Relationship Id="rId216" Type="http://schemas.openxmlformats.org/officeDocument/2006/relationships/hyperlink" Target="http://www.qixin.com/company/4223ae80-a949-40db-8a80-2a9399a9ac03" TargetMode="External"/><Relationship Id="rId237" Type="http://schemas.openxmlformats.org/officeDocument/2006/relationships/hyperlink" Target="http://www.ecspartner.com/" TargetMode="External"/><Relationship Id="rId22" Type="http://schemas.openxmlformats.org/officeDocument/2006/relationships/hyperlink" Target="http://www.chinaoceanwide.com/content/article100_1810.html" TargetMode="External"/><Relationship Id="rId43" Type="http://schemas.openxmlformats.org/officeDocument/2006/relationships/hyperlink" Target="https://onedrive.live.com/edit.aspx/Documents/China%20Philanthropy%20Project?cid=3bbb1d8d939ce15c&amp;id=documents&amp;wd=target%28Profile.one%7CE512E2D3-99FA-5A44-8AD3-1366C8A72603%2FRen%20Yuanlin%2C%20Bio%7C0B38E252-FF7C-F046-B6BE-68EE0ABB4496%2F%29%20onenote:https://d.docs.live.net/3bbb1d8d939ce15c/Documents/China%20Philanthropy%20Project/Profile.one" TargetMode="External"/><Relationship Id="rId64" Type="http://schemas.openxmlformats.org/officeDocument/2006/relationships/hyperlink" Target="http://www.wfgx.gov.cn/GXQXXGK/CYFWZX/201605/t20160506_1632858.html" TargetMode="External"/><Relationship Id="rId118" Type="http://schemas.openxmlformats.org/officeDocument/2006/relationships/hyperlink" Target="http://www.ghstf.org/niandubg15/3309-2015.html" TargetMode="External"/><Relationship Id="rId139" Type="http://schemas.openxmlformats.org/officeDocument/2006/relationships/hyperlink" Target="http://www.hbcf.org.cn/NewsShow/1145/5641.html" TargetMode="External"/><Relationship Id="rId85" Type="http://schemas.openxmlformats.org/officeDocument/2006/relationships/hyperlink" Target="http://www.cingta.com/index.html?p=969" TargetMode="External"/><Relationship Id="rId150"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71" Type="http://schemas.openxmlformats.org/officeDocument/2006/relationships/hyperlink" Target="http://www.midea.com/cn/about_midea/Group_profile/index_pc.shtml" TargetMode="External"/><Relationship Id="rId192" Type="http://schemas.openxmlformats.org/officeDocument/2006/relationships/hyperlink" Target="https://onedrive.live.com/edit.aspx/Documents/China%20Philanthropy%20Project?cid=3bbb1d8d939ce15c&amp;id=documents&amp;wd=target%28Profile.one%7CE512E2D3-99FA-5A44-8AD3-1366C8A72603%2FLiu%20Qiangdong%2C%20Company%7C8FA4EECF-0663-8949-AB1C-584634AABFF7%2F%29%20onenote:https://d.docs.live.net/3bbb1d8d939ce15c/Documents/China%20Philanthropy%20Project/Profile.one" TargetMode="External"/><Relationship Id="rId206"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27" Type="http://schemas.openxmlformats.org/officeDocument/2006/relationships/hyperlink" Target="https://onedrive.live.com/edit.aspx/Documents/China%20Philanthropy%20Project?cid=3bbb1d8d939ce15c&amp;id=documents&amp;wd=target%28Profile.one%7CE512E2D3-99FA-5A44-8AD3-1366C8A72603%2FAo%20Xiaoqiang%2C%20Bio%7C55542C9E-8F10-224D-A104-5A9CE9555E80%2F%29%20onenote:https://d.docs.live.net/3bbb1d8d939ce15c/Documents/China%20Philanthropy%20Project/Profile.one" TargetMode="External"/><Relationship Id="rId248" Type="http://schemas.openxmlformats.org/officeDocument/2006/relationships/hyperlink" Target="https://onedrive.live.com/edit.aspx/Documents/China%20Philanthropy%20Project?cid=3bbb1d8d939ce15c&amp;id=documents&amp;wd=target%28Profile.one%7CE512E2D3-99FA-5A44-8AD3-1366C8A72603%2FChen%20Dongsheng%2C%20Bio%7CFAD1F804-B264-D943-A228-B699CC4194E9%2F%29%20onenote:https://d.docs.live.net/3bbb1d8d939ce15c/Documents/China%20Philanthropy%20Project/Profile.one" TargetMode="External"/><Relationship Id="rId12" Type="http://schemas.openxmlformats.org/officeDocument/2006/relationships/hyperlink" Target="http://www.gdfpjjh.org.cn/next/JzrmdFile.jsp" TargetMode="External"/><Relationship Id="rId17" Type="http://schemas.openxmlformats.org/officeDocument/2006/relationships/hyperlink" Target="http://www.gdfpjjh.org.cn/next/JzrmdFile.jsp" TargetMode="External"/><Relationship Id="rId33" Type="http://schemas.openxmlformats.org/officeDocument/2006/relationships/hyperlink" Target="http://www.wanda.cn/about/group/" TargetMode="External"/><Relationship Id="rId38" Type="http://schemas.openxmlformats.org/officeDocument/2006/relationships/hyperlink" Target="http://www.gdfpjjh.org.cn/next/JzrmdFile.jsp" TargetMode="External"/><Relationship Id="rId59" Type="http://schemas.openxmlformats.org/officeDocument/2006/relationships/hyperlink" Target="http://news.buaa.edu.cn/zhxw/96178.htm" TargetMode="External"/><Relationship Id="rId103" Type="http://schemas.openxmlformats.org/officeDocument/2006/relationships/hyperlink" Target="https://onedrive.live.com/edit.aspx/Documents/China%20Philanthropy%20Project?cid=3bbb1d8d939ce15c&amp;id=documents&amp;wd=target%28Profile.one%7CE512E2D3-99FA-5A44-8AD3-1366C8A72603%2FLiu%20Yi%2C%20Bio%7CDB36BD38-489B-634E-8C45-4D548603E00C%2F%29%20onenote:https://d.docs.live.net/3bbb1d8d939ce15c/Documents/China%20Philanthropy%20Project/Profile.one" TargetMode="External"/><Relationship Id="rId108" Type="http://schemas.openxmlformats.org/officeDocument/2006/relationships/hyperlink" Target="http://m.ftchinese.com/story/001067165" TargetMode="External"/><Relationship Id="rId124"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29" Type="http://schemas.openxmlformats.org/officeDocument/2006/relationships/hyperlink" Target="https://onedrive.live.com/edit.aspx/Documents/China%20Philanthropy%20Project?cid=3bbb1d8d939ce15c&amp;id=documents&amp;wd=target%28Profile.one%7CE512E2D3-99FA-5A44-8AD3-1366C8A72603%2FYang%20Zhuoshu%2C%20Bio%7CF882CEB0-F1CE-934C-A137-BE733054187B%2F%29%20onenote:https://d.docs.live.net/3bbb1d8d939ce15c/Documents/China%20Philanthropy%20Project/Profile.one" TargetMode="External"/><Relationship Id="rId54" Type="http://schemas.openxmlformats.org/officeDocument/2006/relationships/hyperlink" Target="http://corp.sogou.com/" TargetMode="External"/><Relationship Id="rId70" Type="http://schemas.openxmlformats.org/officeDocument/2006/relationships/hyperlink" Target="http://www.fupin.org.cn/information/donationlist.aspx?page=6&amp;key=&amp;money1=100000&amp;money2=10000000&amp;date1=2015-09-01&amp;date2=2016-08-31&amp;project=" TargetMode="External"/><Relationship Id="rId75" Type="http://schemas.openxmlformats.org/officeDocument/2006/relationships/hyperlink" Target="http://www.fupin.org.cn/information/donationlist.aspx?page=6&amp;key=&amp;money1=100000&amp;money2=10000000&amp;date1=2015-09-01&amp;date2=2016-08-31&amp;project=" TargetMode="External"/><Relationship Id="rId91"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96"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40"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45" Type="http://schemas.openxmlformats.org/officeDocument/2006/relationships/hyperlink" Target="https://onedrive.live.com/edit.aspx/Documents/China%20Philanthropy%20Project?cid=3bbb1d8d939ce15c&amp;id=documents&amp;wd=target%28Profiles.one%7C4BDE6E43-F7D3-A14F-A09E-3C3179CB293D%2FHong%20Qi%2C%20Company%7C3CC36E65-24D0-5F4D-B386-E21783725A38%2F%29%20onenote:https://d.docs.live.net/3bbb1d8d939ce15c/Documents/China%20Philanthropy%20Project/Profiles.one" TargetMode="External"/><Relationship Id="rId161"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66" Type="http://schemas.openxmlformats.org/officeDocument/2006/relationships/hyperlink" Target="http://www.zwbk.org/MyLemmaShow.aspx?lid=164773" TargetMode="External"/><Relationship Id="rId182"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8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17" Type="http://schemas.openxmlformats.org/officeDocument/2006/relationships/hyperlink" Target="http://baike.baidu.com/subview/14699842/15311956.htm" TargetMode="External"/><Relationship Id="rId1" Type="http://schemas.openxmlformats.org/officeDocument/2006/relationships/hyperlink" Target="http://edu.qq.com/a/20160523/016387.htm" TargetMode="External"/><Relationship Id="rId6" Type="http://schemas.openxmlformats.org/officeDocument/2006/relationships/hyperlink" Target="http://www.gdfpjjh.org.cn/next/JzrmdFile.jsp" TargetMode="External"/><Relationship Id="rId212" Type="http://schemas.openxmlformats.org/officeDocument/2006/relationships/hyperlink" Target="http://baike.baidu.com/item/%E9%A1%BE%E4%BA%AC/41495" TargetMode="External"/><Relationship Id="rId233" Type="http://schemas.openxmlformats.org/officeDocument/2006/relationships/hyperlink" Target="http://baike.baidu.com/view/4604661.htm" TargetMode="External"/><Relationship Id="rId238" Type="http://schemas.openxmlformats.org/officeDocument/2006/relationships/hyperlink" Target="http://baike.baidu.com/item/%E8%AE%B8%E5%BC%80%E5%8D%8E/10282729" TargetMode="External"/><Relationship Id="rId23" Type="http://schemas.openxmlformats.org/officeDocument/2006/relationships/hyperlink" Target="http://www.chinaoceanwide.com/content/article100_1810.html" TargetMode="External"/><Relationship Id="rId28" Type="http://schemas.openxmlformats.org/officeDocument/2006/relationships/hyperlink" Target="http://baike.baidu.com/item/%E5%8D%A2%E5%BF%97%E5%BC%BA/12499" TargetMode="External"/><Relationship Id="rId49" Type="http://schemas.openxmlformats.org/officeDocument/2006/relationships/hyperlink" Target="https://onedrive.live.com/edit.aspx/Documents/China%20Philanthropy%20Project?cid=3bbb1d8d939ce15c&amp;id=documents&amp;wd=target%28Profile.one%7CE512E2D3-99FA-5A44-8AD3-1366C8A72603%2FJiang%20Bin%2C%20Bio%7CC0B4E3FF-E7D6-F448-9308-A9F13BF68BC0%2F%29%20onenote:https://d.docs.live.net/3bbb1d8d939ce15c/Documents/China%20Philanthropy%20Project/Profile.one" TargetMode="External"/><Relationship Id="rId114" Type="http://schemas.openxmlformats.org/officeDocument/2006/relationships/hyperlink" Target="https://onedrive.live.com/edit.aspx/Documents/China%20Philanthropy%20Project?cid=3bbb1d8d939ce15c&amp;id=documents&amp;wd=target%28Profile.one%7CE512E2D3-99FA-5A44-8AD3-1366C8A72603%2FZhang%20Jindong%2C%20Company%7C695E525D-F3DC-D645-8E4E-904BF7A25213%2F%29%20onenote:https://d.docs.live.net/3bbb1d8d939ce15c/Documents/China%20Philanthropy%20Project/Profile.one" TargetMode="External"/><Relationship Id="rId119" Type="http://schemas.openxmlformats.org/officeDocument/2006/relationships/hyperlink" Target="http://www.020wyc.com/news/201610/4429.html" TargetMode="External"/><Relationship Id="rId44" Type="http://schemas.openxmlformats.org/officeDocument/2006/relationships/hyperlink" Target="https://onedrive.live.com/edit.aspx/Documents/China%20Philanthropy%20Project?cid=3bbb1d8d939ce15c&amp;id=documents&amp;wd=target%28Profile.one%7CE512E2D3-99FA-5A44-8AD3-1366C8A72603%2FRen%20Yuanlin%2C%20Company%7C946F2D24-A1C6-BF4C-BB2D-BE6ECA8264B3%2F%29%20onenote:https://d.docs.live.net/3bbb1d8d939ce15c/Documents/China%20Philanthropy%20Project/Profile.one" TargetMode="External"/><Relationship Id="rId60" Type="http://schemas.openxmlformats.org/officeDocument/2006/relationships/hyperlink" Target="http://www.wfgx.gov.cn/GXQXXGK/CYFWZX/201605/t20160506_1632858.html" TargetMode="External"/><Relationship Id="rId65" Type="http://schemas.openxmlformats.org/officeDocument/2006/relationships/hyperlink" Target="http://news.buaa.edu.cn/zhxw/96178.htm" TargetMode="External"/><Relationship Id="rId81"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86" Type="http://schemas.openxmlformats.org/officeDocument/2006/relationships/hyperlink" Target="http://sustc.edu.cn/news_events_/2713" TargetMode="External"/><Relationship Id="rId130" Type="http://schemas.openxmlformats.org/officeDocument/2006/relationships/hyperlink" Target="https://onedrive.live.com/edit.aspx/Documents/China%20Philanthropy%20Project?cid=3bbb1d8d939ce15c&amp;id=documents&amp;wd=target%28Profile.one%7CE512E2D3-99FA-5A44-8AD3-1366C8A72603%2FYang%20Zhuoshu%2C%20Company%7C1A5E748E-6638-8646-83CD-D4A3355BC1F8%2F%29%20onenote:https://d.docs.live.net/3bbb1d8d939ce15c/Documents/China%20Philanthropy%20Project/Profile.one" TargetMode="External"/><Relationship Id="rId135" Type="http://schemas.openxmlformats.org/officeDocument/2006/relationships/hyperlink" Target="http://www.cpwf.org.cn/home/axb/index.rjh" TargetMode="External"/><Relationship Id="rId151" Type="http://schemas.openxmlformats.org/officeDocument/2006/relationships/hyperlink" Target="https://onedrive.live.com/edit.aspx/Documents/China%20Philanthropy%20Project?cid=3bbb1d8d939ce15c&amp;id=documents&amp;wd=target%28Profile.one%7CE512E2D3-99FA-5A44-8AD3-1366C8A72603%2FYe%20Jianrong%2C%20Bio%7C44AFF48E-E4E4-8E42-8C39-F1B198CC1586%2F%29%20onenote:https://d.docs.live.net/3bbb1d8d939ce15c/Documents/China%20Philanthropy%20Project/Profile.one" TargetMode="External"/><Relationship Id="rId156" Type="http://schemas.openxmlformats.org/officeDocument/2006/relationships/hyperlink" Target="http://baike.baidu.com/view/3916712.htm" TargetMode="External"/><Relationship Id="rId177" Type="http://schemas.openxmlformats.org/officeDocument/2006/relationships/hyperlink" Target="http://www.sjjob88.com/vip/gdbyjzsjy/" TargetMode="External"/><Relationship Id="rId198" Type="http://schemas.openxmlformats.org/officeDocument/2006/relationships/hyperlink" Target="http://www.sciyon.com/en/about.aspx?sys_id=179" TargetMode="External"/><Relationship Id="rId172" Type="http://schemas.openxmlformats.org/officeDocument/2006/relationships/hyperlink" Target="http://www.midea.com/cn/about_midea/Group_profile/index_pc.shtml" TargetMode="External"/><Relationship Id="rId193" Type="http://schemas.openxmlformats.org/officeDocument/2006/relationships/hyperlink" Target="https://onedrive.live.com/edit.aspx/Documents/China%20Philanthropy%20Project?cid=3bbb1d8d939ce15c&amp;id=documents&amp;wd=target%28Profile.one%7CE512E2D3-99FA-5A44-8AD3-1366C8A72603%2FShan%20Xiangshuang%2C%20Bio%7CDD4BD8B6-C334-9645-96F8-4D8B5E2239D0%2F%29%20onenote:https://d.docs.live.net/3bbb1d8d939ce15c/Documents/China%20Philanthropy%20Project/Profile.one" TargetMode="External"/><Relationship Id="rId202" Type="http://schemas.openxmlformats.org/officeDocument/2006/relationships/hyperlink" Target="https://onedrive.live.com/edit.aspx/Documents/China%20Philanthropy%20Project?cid=3bbb1d8d939ce15c&amp;id=documents&amp;wd=target%28Profile.one%7CE512E2D3-99FA-5A44-8AD3-1366C8A72603%2FChen%20Ailian%2C%20Company%7C1FD3506E-F0A0-6D41-9AD3-0102D6D9AE8C%2F%29%20onenote:https://d.docs.live.net/3bbb1d8d939ce15c/Documents/China%20Philanthropy%20Project/Profile.one" TargetMode="External"/><Relationship Id="rId20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23"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28" Type="http://schemas.openxmlformats.org/officeDocument/2006/relationships/hyperlink" Target="https://onedrive.live.com/edit.aspx/Documents/China%20Philanthropy%20Project?cid=3bbb1d8d939ce15c&amp;id=documents&amp;wd=target%28Profile.one%7CE512E2D3-99FA-5A44-8AD3-1366C8A72603%2FAo%20Xiaoqiang%2C%20Company%7C32F5225A-F790-9646-8233-E7B880FC530E%2F%29%20onenote:https://d.docs.live.net/3bbb1d8d939ce15c/Documents/China%20Philanthropy%20Project/Profile.one" TargetMode="External"/><Relationship Id="rId244" Type="http://schemas.openxmlformats.org/officeDocument/2006/relationships/hyperlink" Target="https://onedrive.live.com/edit.aspx/Documents/China%20Philanthropy%20Project?cid=3bbb1d8d939ce15c&amp;id=documents&amp;wd=target%28Profile.one%7CE512E2D3-99FA-5A44-8AD3-1366C8A72603%2FSun%20Yinhuan%2C%20Bio%7C008EB249-44DB-2746-81CC-2509479C2FEB%2F%29%20onenote:https://d.docs.live.net/3bbb1d8d939ce15c/Documents/China%20Philanthropy%20Project/Profile.one" TargetMode="External"/><Relationship Id="rId249" Type="http://schemas.openxmlformats.org/officeDocument/2006/relationships/hyperlink" Target="https://onedrive.live.com/edit.aspx/Documents/China%20Philanthropy%20Project?cid=3bbb1d8d939ce15c&amp;id=documents&amp;wd=target%28Profile.one%7CE512E2D3-99FA-5A44-8AD3-1366C8A72603%2FChen%20Dongsheng%2C%20Company%7C71C0D555-D3A0-6344-9588-ED5CED374ED4%2F%29%20onenote:https://d.docs.live.net/3bbb1d8d939ce15c/Documents/China%20Philanthropy%20Project/Profile.one" TargetMode="External"/><Relationship Id="rId13" Type="http://schemas.openxmlformats.org/officeDocument/2006/relationships/hyperlink" Target="http://www.gdfpjjh.org.cn/next/JzrmdFile.jsp" TargetMode="External"/><Relationship Id="rId18" Type="http://schemas.openxmlformats.org/officeDocument/2006/relationships/hyperlink" Target="http://www.gdfpjjh.org.cn/next/JzrmdFile.jsp" TargetMode="External"/><Relationship Id="rId39" Type="http://schemas.openxmlformats.org/officeDocument/2006/relationships/hyperlink" Target="http://www.gdfpjjh.org.cn/next/JzrmdFile.jsp" TargetMode="External"/><Relationship Id="rId109" Type="http://schemas.openxmlformats.org/officeDocument/2006/relationships/hyperlink" Target="http://www.cswef.org/Home/donquery/index.html" TargetMode="External"/><Relationship Id="rId34" Type="http://schemas.openxmlformats.org/officeDocument/2006/relationships/hyperlink" Target="http://www.cfdfe.cn/html/category/43-1.htm" TargetMode="External"/><Relationship Id="rId50" Type="http://schemas.openxmlformats.org/officeDocument/2006/relationships/hyperlink" Target="http://www.goertek.com/about/intro.html" TargetMode="External"/><Relationship Id="rId55" Type="http://schemas.openxmlformats.org/officeDocument/2006/relationships/hyperlink" Target="http://www.alibabagroup.com/cn/about/leadership" TargetMode="External"/><Relationship Id="rId76" Type="http://schemas.openxmlformats.org/officeDocument/2006/relationships/hyperlink" Target="http://www.fupin.org.cn/information/donationlist.aspx?page=6&amp;key=&amp;money1=100000&amp;money2=10000000&amp;date1=2015-09-01&amp;date2=2016-08-31&amp;project=" TargetMode="External"/><Relationship Id="rId97" Type="http://schemas.openxmlformats.org/officeDocument/2006/relationships/hyperlink" Target="http://baike.baidu.com/view/980865.htm" TargetMode="External"/><Relationship Id="rId104" Type="http://schemas.openxmlformats.org/officeDocument/2006/relationships/hyperlink" Target="https://onedrive.live.com/edit.aspx/Documents/China%20Philanthropy%20Project?cid=3bbb1d8d939ce15c&amp;id=documents&amp;wd=target%28Profile.one%7CE512E2D3-99FA-5A44-8AD3-1366C8A72603%2FLiu%20Yi%2C%20Company%7CB60D9EF9-16C6-7B4F-A8F5-44541C14E19F%2F%29%20onenote:https://d.docs.live.net/3bbb1d8d939ce15c/Documents/China%20Philanthropy%20Project/Profile.one" TargetMode="External"/><Relationship Id="rId120" Type="http://schemas.openxmlformats.org/officeDocument/2006/relationships/hyperlink" Target="http://www.zsjh-china.com/aboutus.aspx?CurrentHead=0" TargetMode="External"/><Relationship Id="rId125"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41"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46" Type="http://schemas.openxmlformats.org/officeDocument/2006/relationships/hyperlink" Target="http://www.fupin.org.cn/information/donationlist.aspx?page=6&amp;key=&amp;money1=100000&amp;money2=10000000&amp;date1=2015-09-01&amp;date2=2016-08-31&amp;project=" TargetMode="External"/><Relationship Id="rId167" Type="http://schemas.openxmlformats.org/officeDocument/2006/relationships/hyperlink" Target="https://onedrive.live.com/edit.aspx/Documents/China%20Philanthropy%20Project?cid=3bbb1d8d939ce15c&amp;id=documents&amp;wd=target%28Profile.one%7CE512E2D3-99FA-5A44-8AD3-1366C8A72603%2FHuang%20Hongyun%2C%20Bio%7C94C539FC-7395-1544-8702-38815DE2E21E%2F%29%20onenote:https://d.docs.live.net/3bbb1d8d939ce15c/Documents/China%20Philanthropy%20Project/Profile.one" TargetMode="External"/><Relationship Id="rId188"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7" Type="http://schemas.openxmlformats.org/officeDocument/2006/relationships/hyperlink" Target="http://www.gdfpjjh.org.cn/next/JzrmdFile.jsp" TargetMode="External"/><Relationship Id="rId71" Type="http://schemas.openxmlformats.org/officeDocument/2006/relationships/hyperlink" Target="http://www.fupin.org.cn/information/donationlist.aspx?page=6&amp;key=&amp;money1=100000&amp;money2=10000000&amp;date1=2015-09-01&amp;date2=2016-08-31&amp;project=" TargetMode="External"/><Relationship Id="rId92"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62"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83"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13" Type="http://schemas.openxmlformats.org/officeDocument/2006/relationships/hyperlink" Target="http://www.sail-group.com.cn/category.aspx?NodeID=10" TargetMode="External"/><Relationship Id="rId218" Type="http://schemas.openxmlformats.org/officeDocument/2006/relationships/hyperlink" Target="http://www.xtep.com.cn/about/detail?aid=17" TargetMode="External"/><Relationship Id="rId234" Type="http://schemas.openxmlformats.org/officeDocument/2006/relationships/hyperlink" Target="http://baike.baidu.com/item/%E6%A2%81%E5%AE%B6%E8%8D%A3/7581775" TargetMode="External"/><Relationship Id="rId239" Type="http://schemas.openxmlformats.org/officeDocument/2006/relationships/hyperlink" Target="http://www.gemchina.com/gongsijianjie/" TargetMode="External"/><Relationship Id="rId2" Type="http://schemas.openxmlformats.org/officeDocument/2006/relationships/hyperlink" Target="http://www.chinanews.com/ga/2016/05-23/7879533.shtml" TargetMode="External"/><Relationship Id="rId29" Type="http://schemas.openxmlformats.org/officeDocument/2006/relationships/hyperlink" Target="http://baike.baidu.com/view/2677576.htm" TargetMode="External"/><Relationship Id="rId250" Type="http://schemas.openxmlformats.org/officeDocument/2006/relationships/hyperlink" Target="https://onedrive.live.com/edit.aspx/Documents/China%20Philanthropy%20Project?cid=3bbb1d8d939ce15c&amp;id=documents&amp;wd=target%28Profile.one%7CE512E2D3-99FA-5A44-8AD3-1366C8A72603%2FXu%20Shihui%2C%20Bio%7C7CD8CF61-BB56-1F4F-B47A-C1E5F97C0A6A%2F%29%20onenote:https://d.docs.live.net/3bbb1d8d939ce15c/Documents/China%20Philanthropy%20Project/Profile.one" TargetMode="External"/><Relationship Id="rId24" Type="http://schemas.openxmlformats.org/officeDocument/2006/relationships/hyperlink" Target="http://www.chinaoceanwide.com/content/article100_1810.html" TargetMode="External"/><Relationship Id="rId40" Type="http://schemas.openxmlformats.org/officeDocument/2006/relationships/hyperlink" Target="http://www.gdfpjjh.org.cn/next/JzrmdFile.jsp" TargetMode="External"/><Relationship Id="rId45" Type="http://schemas.openxmlformats.org/officeDocument/2006/relationships/hyperlink" Target="https://onedrive.live.com/edit.aspx/Documents/China%20Philanthropy%20Project?cid=3bbb1d8d939ce15c&amp;id=documents&amp;wd=target%28Profile.one%7CE512E2D3-99FA-5A44-8AD3-1366C8A72603%2FShao%20Genhuo%2C%20Bio%7C7AB4D921-EB1E-1D40-96C3-51760A68F914%2F%29%20onenote:https://d.docs.live.net/3bbb1d8d939ce15c/Documents/China%20Philanthropy%20Project/Profile.one" TargetMode="External"/><Relationship Id="rId66" Type="http://schemas.openxmlformats.org/officeDocument/2006/relationships/hyperlink" Target="http://www.wfgx.gov.cn/GXQXXGK/CYFWZX/201605/t20160506_1632858.html" TargetMode="External"/><Relationship Id="rId87" Type="http://schemas.openxmlformats.org/officeDocument/2006/relationships/hyperlink" Target="http://baike.baidu.com/link?url=lx3AtjpFmag-YsbcS2KGlQXJ6wv2317WlTfVmUzBiZAODb585XDgDARrKEr4pctiJRfP9BOwAgm2XhGmkqIk7cfm7KZ5eoSA17IeX3miuZK" TargetMode="External"/><Relationship Id="rId110" Type="http://schemas.openxmlformats.org/officeDocument/2006/relationships/hyperlink" Target="http://www.ccafc.org.cn/templates/DonationSearch/index.aspx?nodeid=106" TargetMode="External"/><Relationship Id="rId115" Type="http://schemas.openxmlformats.org/officeDocument/2006/relationships/hyperlink" Target="http://www.ghstf.org/niandubg15/3309-2015.html" TargetMode="External"/><Relationship Id="rId131" Type="http://schemas.openxmlformats.org/officeDocument/2006/relationships/hyperlink" Target="https://onedrive.live.com/edit.aspx?cid=3bbb1d8d939ce15c&amp;id=documents&amp;resid=3BBB1D8D939CE15C!300&amp;app=OneNote&amp;&amp;wd=target%28%2F%2FProfile.one%7Ce512e2d3-99fa-5a44-8ad3-1366c8a72603%2FAi%20Luming%2C%20Bio%7Cfca2632c-a2da-5940-a8d5-32aefe73c780%2F%29" TargetMode="External"/><Relationship Id="rId136" Type="http://schemas.openxmlformats.org/officeDocument/2006/relationships/hyperlink" Target="https://onedrive.live.com/edit.aspx/Documents/China%20Philanthropy%20Project?cid=3bbb1d8d939ce15c&amp;id=documents&amp;wd=target%28Profile.one%7CE512E2D3-99FA-5A44-8AD3-1366C8A72603%2FXiao%20Jicheng%2C%20Bio%7C06528E24-891A-7C4F-A869-0075E4BF8194%2F%29%20onenote:https://d.docs.live.net/3bbb1d8d939ce15c/Documents/China%20Philanthropy%20Project/Profile.one" TargetMode="External"/><Relationship Id="rId15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78" Type="http://schemas.openxmlformats.org/officeDocument/2006/relationships/hyperlink" Target="http://www.time-weekly.com/html/20150901/31152_1.html" TargetMode="External"/><Relationship Id="rId61" Type="http://schemas.openxmlformats.org/officeDocument/2006/relationships/hyperlink" Target="http://news.buaa.edu.cn/zhxw/96178.htm" TargetMode="External"/><Relationship Id="rId82" Type="http://schemas.openxmlformats.org/officeDocument/2006/relationships/hyperlink" Target="https://onedrive.live.com/edit.aspx/Documents/China%20Philanthropy%20Project?cid=3bbb1d8d939ce15c&amp;id=documents&amp;wd=target%28Profile.one%7CE512E2D3-99FA-5A44-8AD3-1366C8A72603%2FLiu%20Ruyin%2C%20Company%7CB37BB10B-C67D-AE4F-A59B-40CA4F42ACF8%2F%29%20onenote:https://d.docs.live.net/3bbb1d8d939ce15c/Documents/China%20Philanthropy%20Project/Profile.one" TargetMode="External"/><Relationship Id="rId152" Type="http://schemas.openxmlformats.org/officeDocument/2006/relationships/hyperlink" Target="http://www.qywater-tech.com/about.asp" TargetMode="External"/><Relationship Id="rId173" Type="http://schemas.openxmlformats.org/officeDocument/2006/relationships/hyperlink" Target="https://onedrive.live.com/edit.aspx/Documents/China%20Philanthropy%20Project?cid=3bbb1d8d939ce15c&amp;id=documents&amp;wd=target%28Profile.one%7CE512E2D3-99FA-5A44-8AD3-1366C8A72603%2FLi%20Jinyuan%2C%20Bio%7C9650B8CD-B3AC-3C48-BCFE-9DB9E5E1CBBD%2F%29%20onenote:https://d.docs.live.net/3bbb1d8d939ce15c/Documents/China%20Philanthropy%20Project/Profile.one" TargetMode="External"/><Relationship Id="rId194" Type="http://schemas.openxmlformats.org/officeDocument/2006/relationships/hyperlink" Target="https://onedrive.live.com/edit.aspx/Documents/China%20Philanthropy%20Project?cid=3bbb1d8d939ce15c&amp;id=documents&amp;wd=target%28Profile.one%7CE512E2D3-99FA-5A44-8AD3-1366C8A72603%2FShan%20Xiangshuang%2C%20Company%7C92191192-9100-7B42-A0A8-4DD423E4523A%2F%29%20onenote:https://d.docs.live.net/3bbb1d8d939ce15c/Documents/China%20Philanthropy%20Project/Profile.one" TargetMode="External"/><Relationship Id="rId199" Type="http://schemas.openxmlformats.org/officeDocument/2006/relationships/hyperlink" Target="https://onedrive.live.com/edit.aspx/Documents/China%20Philanthropy%20Project?cid=3bbb1d8d939ce15c&amp;id=documents&amp;wd=target%28Profile.one%7CE512E2D3-99FA-5A44-8AD3-1366C8A72603%2FWang%20Zhentao%2C%20Bio%7CD00B6A55-1644-C740-8306-E58B105A0B88%2F%29%20onenote:https://d.docs.live.net/3bbb1d8d939ce15c/Documents/China%20Philanthropy%20Project/Profile.one" TargetMode="External"/><Relationship Id="rId203" Type="http://schemas.openxmlformats.org/officeDocument/2006/relationships/hyperlink" Target="https://onedrive.live.com/edit.aspx/Documents/China%20Philanthropy%20Project?cid=3bbb1d8d939ce15c&amp;id=documents&amp;wd=target%28Profile.one%7CE512E2D3-99FA-5A44-8AD3-1366C8A72603%2FDai%20Jianliang%2C%20Bio%7CEDE20724-AB2B-6042-BDC0-742CD24813A4%2F%29%20onenote:https://d.docs.live.net/3bbb1d8d939ce15c/Documents/China%20Philanthropy%20Project/Profile.one" TargetMode="External"/><Relationship Id="rId208" Type="http://schemas.openxmlformats.org/officeDocument/2006/relationships/hyperlink" Target="http://chuangye.sjtu.edu.cn/index.php?m=News&amp;a=view&amp;id=97" TargetMode="External"/><Relationship Id="rId229" Type="http://schemas.openxmlformats.org/officeDocument/2006/relationships/hyperlink" Target="https://onedrive.live.com/edit.aspx/Documents/China%20Philanthropy%20Project?cid=3bbb1d8d939ce15c&amp;id=documents&amp;wd=target%28Profile.one%7CE512E2D3-99FA-5A44-8AD3-1366C8A72603%2FZhu%20Gongshan%2C%20Bio%7C9D44AB6B-44C9-654E-927F-E6B640F17291%2F%29%20onenote:https://d.docs.live.net/3bbb1d8d939ce15c/Documents/China%20Philanthropy%20Project/Profile.one" TargetMode="External"/><Relationship Id="rId19" Type="http://schemas.openxmlformats.org/officeDocument/2006/relationships/hyperlink" Target="http://www.gdfpjjh.org.cn/next/JzrmdFile.jsp" TargetMode="External"/><Relationship Id="rId224" Type="http://schemas.openxmlformats.org/officeDocument/2006/relationships/hyperlink" Target="http://www.yiling.cn/" TargetMode="External"/><Relationship Id="rId240"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45" Type="http://schemas.openxmlformats.org/officeDocument/2006/relationships/hyperlink" Target="https://onedrive.live.com/edit.aspx/Documents/China%20Philanthropy%20Project?cid=3bbb1d8d939ce15c&amp;id=documents&amp;wd=target%28Profile.one%7CE512E2D3-99FA-5A44-8AD3-1366C8A72603%2FSun%20Yinhuan%2C%20Company%7C96F90259-8851-2E43-B62C-0DC2E4A0169A%2F%29%20onenote:https://d.docs.live.net/3bbb1d8d939ce15c/Documents/China%20Philanthropy%20Project/Profile.one" TargetMode="External"/><Relationship Id="rId14" Type="http://schemas.openxmlformats.org/officeDocument/2006/relationships/hyperlink" Target="http://www.gdfpjjh.org.cn/next/JzrmdFile.jsp" TargetMode="External"/><Relationship Id="rId30" Type="http://schemas.openxmlformats.org/officeDocument/2006/relationships/hyperlink" Target="http://www.wanda.cn/mobile/2015/news_1216/1119.html" TargetMode="External"/><Relationship Id="rId35" Type="http://schemas.openxmlformats.org/officeDocument/2006/relationships/hyperlink" Target="http://www.gdfpjjh.org.cn/next/JzrmdFile.jsp" TargetMode="External"/><Relationship Id="rId56" Type="http://schemas.openxmlformats.org/officeDocument/2006/relationships/hyperlink" Target="http://www.alibabagroup.com/cn/about/leadership" TargetMode="External"/><Relationship Id="rId77" Type="http://schemas.openxmlformats.org/officeDocument/2006/relationships/hyperlink" Target="https://onedrive.live.com/edit.aspx/Documents/China%20Philanthropy%20Project?cid=3bbb1d8d939ce15c&amp;id=documents&amp;wd=target%28Profile.one%7CE512E2D3-99FA-5A44-8AD3-1366C8A72603%2FDang%20Yanbao%2C%20Bio%7C33F38F81-5258-704C-8BEB-0EFD0587B22D%2F%29%20onenote:https://d.docs.live.net/3bbb1d8d939ce15c/Documents/China%20Philanthropy%20Project/Profile.one" TargetMode="External"/><Relationship Id="rId100"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05" Type="http://schemas.openxmlformats.org/officeDocument/2006/relationships/hyperlink" Target="https://onedrive.live.com/edit.aspx/Documents/China%20Philanthropy%20Project?cid=3bbb1d8d939ce15c&amp;id=documents&amp;wd=target%28Profile.one%7CE512E2D3-99FA-5A44-8AD3-1366C8A72603%2FLiu%20Shui%2C%20Bio%7C1330C0FB-A98C-944C-B9B2-BDF4AD015033%2F%29%20onenote:https://d.docs.live.net/3bbb1d8d939ce15c/Documents/China%20Philanthropy%20Project/Profile.one" TargetMode="External"/><Relationship Id="rId126"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47" Type="http://schemas.openxmlformats.org/officeDocument/2006/relationships/hyperlink" Target="http://edf.hust.edu.cn/html/donator/donatorlist-1.html" TargetMode="External"/><Relationship Id="rId168" Type="http://schemas.openxmlformats.org/officeDocument/2006/relationships/hyperlink" Target="https://onedrive.live.com/edit.aspx/Documents/China%20Philanthropy%20Project?cid=3bbb1d8d939ce15c&amp;id=documents&amp;wd=target%28Profile.one%7CE512E2D3-99FA-5A44-8AD3-1366C8A72603%2FHuang%20Hongyun%2C%20Company%7C6D9D1B49-812B-4F41-A2DC-A76D89F1882A%2F%29%20onenote:https://d.docs.live.net/3bbb1d8d939ce15c/Documents/China%20Philanthropy%20Project/Profile.one" TargetMode="External"/><Relationship Id="rId8" Type="http://schemas.openxmlformats.org/officeDocument/2006/relationships/hyperlink" Target="http://www.gdfpjjh.org.cn/next/JzrmdFile.jsp" TargetMode="External"/><Relationship Id="rId51" Type="http://schemas.openxmlformats.org/officeDocument/2006/relationships/hyperlink" Target="http://news.buaa.edu.cn/zhxw/96178.htm" TargetMode="External"/><Relationship Id="rId72" Type="http://schemas.openxmlformats.org/officeDocument/2006/relationships/hyperlink" Target="http://www.fupin.org.cn/information/donationlist.aspx?page=6&amp;key=&amp;money1=100000&amp;money2=10000000&amp;date1=2015-09-01&amp;date2=2016-08-31&amp;project=" TargetMode="External"/><Relationship Id="rId93"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98" Type="http://schemas.openxmlformats.org/officeDocument/2006/relationships/hyperlink" Target="http://www.nhd.com.cn/Home.aspx" TargetMode="External"/><Relationship Id="rId121" Type="http://schemas.openxmlformats.org/officeDocument/2006/relationships/hyperlink" Target="http://www.ghstf.org/niandubg15/3309-2015.html" TargetMode="External"/><Relationship Id="rId142" Type="http://schemas.openxmlformats.org/officeDocument/2006/relationships/hyperlink" Target="http://www.sxfejjh.org/jkgs/" TargetMode="External"/><Relationship Id="rId163" Type="http://schemas.openxmlformats.org/officeDocument/2006/relationships/hyperlink" Target="https://onedrive.live.com/edit.aspx/Documents/China%20Philanthropy%20Project?cid=3bbb1d8d939ce15c&amp;id=documents&amp;wd=target%28Profile.one%7CE512E2D3-99FA-5A44-8AD3-1366C8A72603%2FGao%20Qingshou%2C%20Bio%7CD6ACD10E-F276-3149-82CD-6E070C5DC530%2F%29%20onenote:https://d.docs.live.net/3bbb1d8d939ce15c/Documents/China%20Philanthropy%20Project/Profile.one" TargetMode="External"/><Relationship Id="rId184" Type="http://schemas.openxmlformats.org/officeDocument/2006/relationships/hyperlink" Target="https://onedrive.live.com/edit.aspx/Documents/China%20Philanthropy%20Project?cid=3bbb1d8d939ce15c&amp;id=documents&amp;wd=target%28Profile.one%7CE512E2D3-99FA-5A44-8AD3-1366C8A72603%2FLi%20Guozhang%2C%20Bio%7C6A58409A-0DCB-804B-B252-05223DB61056%2F%29%20onenote:https://d.docs.live.net/3bbb1d8d939ce15c/Documents/China%20Philanthropy%20Project/Profile.one" TargetMode="External"/><Relationship Id="rId189"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19" Type="http://schemas.openxmlformats.org/officeDocument/2006/relationships/hyperlink" Target="https://onedrive.live.com/edit.aspx/Documents/China%20Philanthropy%20Project?cid=3bbb1d8d939ce15c&amp;id=documents&amp;wd=target%28Profiles.one%7C4BDE6E43-F7D3-A14F-A09E-3C3179CB293D%2FHe%20Wenzhou%2C%20Bio%7C44906218-D3FA-BA45-A75C-53A966109DA4%2F%29%20onenote:https://d.docs.live.net/3bbb1d8d939ce15c/Documents/China%20Philanthropy%20Project/Profiles.one" TargetMode="External"/><Relationship Id="rId3" Type="http://schemas.openxmlformats.org/officeDocument/2006/relationships/hyperlink" Target="https://onedrive.live.com/edit.aspx/Documents/China%20Philanthropy%20Project?cid=3bbb1d8d939ce15c&amp;id=documents&amp;wd=target%28Profile.one%7CE512E2D3-99FA-5A44-8AD3-1366C8A72603%2FChen%20Yidan%2C%20Bio%7CB1974DA6-969A-374B-8D37-274C64009304%2F%29%20onenote:https://d.docs.live.net/3bbb1d8d939ce15c/Documents/China%20Philanthropy%20Project/Profile.one" TargetMode="External"/><Relationship Id="rId214" Type="http://schemas.openxmlformats.org/officeDocument/2006/relationships/hyperlink" Target="http://baike.baidu.com/view/1738687.htm?" TargetMode="External"/><Relationship Id="rId230" Type="http://schemas.openxmlformats.org/officeDocument/2006/relationships/hyperlink" Target="https://onedrive.live.com/edit.aspx/Documents/China%20Philanthropy%20Project?cid=3bbb1d8d939ce15c&amp;id=documents&amp;wd=target%28Profile.one%7CE512E2D3-99FA-5A44-8AD3-1366C8A72603%2FZhu%20Gongshan%2C%20Company%7C531BEC76-DE21-4047-A4F0-7FE8D0B80EB9%2F%29%20onenote:https://d.docs.live.net/3bbb1d8d939ce15c/Documents/China%20Philanthropy%20Project/Profile.one" TargetMode="External"/><Relationship Id="rId235" Type="http://schemas.openxmlformats.org/officeDocument/2006/relationships/hyperlink" Target="http://baike.baidu.com/view/3294832.htm" TargetMode="External"/><Relationship Id="rId251" Type="http://schemas.openxmlformats.org/officeDocument/2006/relationships/hyperlink" Target="https://onedrive.live.com/edit.aspx/Documents/China%20Philanthropy%20Project?cid=3bbb1d8d939ce15c&amp;id=documents&amp;wd=target%28Profile.one%7CE512E2D3-99FA-5A44-8AD3-1366C8A72603%2FXu%20Shihui%2C%20Company%7CFF79F600-B827-7C49-B056-2E09EA73DC34%2F%29%20onenote:https://d.docs.live.net/3bbb1d8d939ce15c/Documents/China%20Philanthropy%20Project/Profile.one" TargetMode="External"/><Relationship Id="rId25" Type="http://schemas.openxmlformats.org/officeDocument/2006/relationships/hyperlink" Target="http://www.chinaoceanwide.com/content/article100_1810.html" TargetMode="External"/><Relationship Id="rId46" Type="http://schemas.openxmlformats.org/officeDocument/2006/relationships/hyperlink" Target="https://onedrive.live.com/edit.aspx/Documents/China%20Philanthropy%20Project?cid=3bbb1d8d939ce15c&amp;id=documents&amp;wd=target%28Profile.one%7CE512E2D3-99FA-5A44-8AD3-1366C8A72603%2FShao%20Genhuo%2C%20Company%7C8E9389B8-D631-3440-B35E-9DE461078C3B%2F%29%20onenote:https://d.docs.live.net/3bbb1d8d939ce15c/Documents/China%20Philanthropy%20Project/Profile.one" TargetMode="External"/><Relationship Id="rId67" Type="http://schemas.openxmlformats.org/officeDocument/2006/relationships/hyperlink" Target="http://news.buaa.edu.cn/zhxw/96178.htm" TargetMode="External"/><Relationship Id="rId116" Type="http://schemas.openxmlformats.org/officeDocument/2006/relationships/hyperlink" Target="http://www.ghstf.org/niandubg15/3309-2015.html" TargetMode="External"/><Relationship Id="rId137" Type="http://schemas.openxmlformats.org/officeDocument/2006/relationships/hyperlink" Target="https://onedrive.live.com/edit.aspx/Documents/China%20Philanthropy%20Project?cid=3bbb1d8d939ce15c&amp;id=documents&amp;wd=target%28Profile.one%7CE512E2D3-99FA-5A44-8AD3-1366C8A72603%2FXiao%20Jicheng%2C%20Company%7C9C45BED2-BCFD-4241-A980-97E36D79DDDE%2F%29%20onenote:https://d.docs.live.net/3bbb1d8d939ce15c/Documents/China%20Philanthropy%20Project/Profile.one" TargetMode="External"/><Relationship Id="rId158"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0" Type="http://schemas.openxmlformats.org/officeDocument/2006/relationships/hyperlink" Target="http://www.gdfpjjh.org.cn/next/JzrmdFile.jsp" TargetMode="External"/><Relationship Id="rId41" Type="http://schemas.openxmlformats.org/officeDocument/2006/relationships/hyperlink" Target="http://www.gdfpjjh.org.cn/next/JzrmdFile.jsp" TargetMode="External"/><Relationship Id="rId62" Type="http://schemas.openxmlformats.org/officeDocument/2006/relationships/hyperlink" Target="http://www.wfgx.gov.cn/GXQXXGK/CYFWZX/201605/t20160506_1632858.html" TargetMode="External"/><Relationship Id="rId83" Type="http://schemas.openxmlformats.org/officeDocument/2006/relationships/hyperlink" Target="http://www.cheerlandgroup.com/index.php?m=index&amp;a=index" TargetMode="External"/><Relationship Id="rId88" Type="http://schemas.openxmlformats.org/officeDocument/2006/relationships/hyperlink" Target="http://www.myshinesun.com/gyxs/" TargetMode="External"/><Relationship Id="rId111" Type="http://schemas.openxmlformats.org/officeDocument/2006/relationships/hyperlink" Target="http://baike.baidu.com/view/2365.htm" TargetMode="External"/><Relationship Id="rId132" Type="http://schemas.openxmlformats.org/officeDocument/2006/relationships/hyperlink" Target="http://guba.eastmoney.com/news,600136,142871849.html" TargetMode="External"/><Relationship Id="rId153"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74" Type="http://schemas.openxmlformats.org/officeDocument/2006/relationships/hyperlink" Target="https://onedrive.live.com/edit.aspx/Documents/China%20Philanthropy%20Project?cid=3bbb1d8d939ce15c&amp;id=documents&amp;wd=target%28Profile.one%7CE512E2D3-99FA-5A44-8AD3-1366C8A72603%2FLi%20Jinyuan%2C%20Company%7CFCDF145D-37FB-F14E-ABA0-9CB38B581718%2F%29%20onenote:https://d.docs.live.net/3bbb1d8d939ce15c/Documents/China%20Philanthropy%20Project/Profile.one" TargetMode="External"/><Relationship Id="rId179" Type="http://schemas.openxmlformats.org/officeDocument/2006/relationships/hyperlink" Target="http://baike.baidu.com/view/4299391.htm" TargetMode="External"/><Relationship Id="rId195" Type="http://schemas.openxmlformats.org/officeDocument/2006/relationships/hyperlink" Target="http://baike.baidu.com/subview/3151831/9268892.htm?fr=weibo" TargetMode="External"/><Relationship Id="rId209" Type="http://schemas.openxmlformats.org/officeDocument/2006/relationships/hyperlink" Target="http://www.yuanboedu.cn/pc/index.php?" TargetMode="External"/><Relationship Id="rId190" Type="http://schemas.openxmlformats.org/officeDocument/2006/relationships/hyperlink" Target="https://onedrive.live.com/edit.aspx/Documents/China%20Philanthropy%20Project?cid=3bbb1d8d939ce15c&amp;id=documents&amp;wd=target%28Profile.one%7CE512E2D3-99FA-5A44-8AD3-1366C8A72603%2FChen%20Hongdao%2C%20Bio%7CB14FDBCB-5341-9247-8EAE-003369179A9F%2F%29%20onenote:https://d.docs.live.net/3bbb1d8d939ce15c/Documents/China%20Philanthropy%20Project/Profile.one" TargetMode="External"/><Relationship Id="rId204" Type="http://schemas.openxmlformats.org/officeDocument/2006/relationships/hyperlink" Target="https://onedrive.live.com/edit.aspx/Documents/China%20Philanthropy%20Project?cid=3bbb1d8d939ce15c&amp;id=documents&amp;wd=target%28Profile.one%7CE512E2D3-99FA-5A44-8AD3-1366C8A72603%2FDai%20Jianliang%2C%20Company%7CEFA4D509-59DF-974C-9925-7E678BBDB2C5%2F%29%20onenote:https://d.docs.live.net/3bbb1d8d939ce15c/Documents/China%20Philanthropy%20Project/Profile.one" TargetMode="External"/><Relationship Id="rId220" Type="http://schemas.openxmlformats.org/officeDocument/2006/relationships/hyperlink" Target="https://onedrive.live.com/edit.aspx/Documents/China%20Philanthropy%20Project?cid=3bbb1d8d939ce15c&amp;id=documents&amp;wd=target%28Profiles.one%7C4BDE6E43-F7D3-A14F-A09E-3C3179CB293D%2FHe%20Wenzhong%2C%20Company%7CE543A45D-9EAD-3F4E-8730-5D863855A9E5%2F%29%20onenote:https://d.docs.live.net/3bbb1d8d939ce15c/Documents/China%20Philanthropy%20Project/Profiles.one" TargetMode="External"/><Relationship Id="rId225" Type="http://schemas.openxmlformats.org/officeDocument/2006/relationships/hyperlink" Target="https://onedrive.live.com/edit.aspx/Documents/China%20Philanthropy%20Project?cid=3bbb1d8d939ce15c&amp;id=documents&amp;wd=target%28Profile.one%7CE512E2D3-99FA-5A44-8AD3-1366C8A72603%2FYao%20Zhenhua%2C%20Bio%7C981C9DA4-62AB-FC4F-BBF2-1202BBB65B80%2F%29%20onenote:https://d.docs.live.net/3bbb1d8d939ce15c/Documents/China%20Philanthropy%20Project/Profile.one" TargetMode="External"/><Relationship Id="rId241"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46" Type="http://schemas.openxmlformats.org/officeDocument/2006/relationships/hyperlink" Target="https://onedrive.live.com/edit.aspx/Documents/China%20Philanthropy%20Project?cid=3bbb1d8d939ce15c&amp;id=documents&amp;wd=target%28Profile.one%7CE512E2D3-99FA-5A44-8AD3-1366C8A72603%2FShen%20Xiaoping%2C%20Bio%7C1DE7FCEB-1211-614F-920E-F2B99D22352A%2F%29%20onenote:https://d.docs.live.net/3bbb1d8d939ce15c/Documents/China%20Philanthropy%20Project/Profile.one" TargetMode="External"/><Relationship Id="rId15" Type="http://schemas.openxmlformats.org/officeDocument/2006/relationships/hyperlink" Target="http://www.gdfpjjh.org.cn/next/JzrmdFile.jsp" TargetMode="External"/><Relationship Id="rId36" Type="http://schemas.openxmlformats.org/officeDocument/2006/relationships/hyperlink" Target="http://www.gdfpjjh.org.cn/next/JzrmdFile.jsp" TargetMode="External"/><Relationship Id="rId57" Type="http://schemas.openxmlformats.org/officeDocument/2006/relationships/hyperlink" Target="http://news.buaa.edu.cn/zhxw/96178.htm" TargetMode="External"/><Relationship Id="rId106" Type="http://schemas.openxmlformats.org/officeDocument/2006/relationships/hyperlink" Target="http://baike.baidu.com/view/4910245.htm" TargetMode="External"/><Relationship Id="rId12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0" Type="http://schemas.openxmlformats.org/officeDocument/2006/relationships/hyperlink" Target="http://www.gdfpjjh.org.cn/next/JzrmdFile.jsp" TargetMode="External"/><Relationship Id="rId31" Type="http://schemas.openxmlformats.org/officeDocument/2006/relationships/hyperlink" Target="http://www.dlcf.org.cn:88/" TargetMode="External"/><Relationship Id="rId52" Type="http://schemas.openxmlformats.org/officeDocument/2006/relationships/hyperlink" Target="http://www.wfgx.gov.cn/GXQXXGK/CYFWZX/201605/t20160506_1632858.html" TargetMode="External"/><Relationship Id="rId73" Type="http://schemas.openxmlformats.org/officeDocument/2006/relationships/hyperlink" Target="http://www.fupin.org.cn/information/donationlist.aspx?page=6&amp;key=&amp;money1=100000&amp;money2=10000000&amp;date1=2015-09-01&amp;date2=2016-08-31&amp;project=" TargetMode="External"/><Relationship Id="rId78" Type="http://schemas.openxmlformats.org/officeDocument/2006/relationships/hyperlink" Target="https://onedrive.live.com/edit.aspx/Documents/China%20Philanthropy%20Project?cid=3bbb1d8d939ce15c&amp;id=documents&amp;wd=target%28Profile.one%7CE512E2D3-99FA-5A44-8AD3-1366C8A72603%2FDang%20Yanbao%2C%20Company%7CB2B1CBA6-184C-7A48-BFBD-41A2CBFC8D6A%2F%29%20onenote:https://d.docs.live.net/3bbb1d8d939ce15c/Documents/China%20Philanthropy%20Project/Profile.one" TargetMode="External"/><Relationship Id="rId94"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99"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01" Type="http://schemas.openxmlformats.org/officeDocument/2006/relationships/hyperlink" Target="http://baike.baidu.com/item/%E8%B0%A2%E5%AE%8F/12796282" TargetMode="External"/><Relationship Id="rId122" Type="http://schemas.openxmlformats.org/officeDocument/2006/relationships/hyperlink" Target="https://onedrive.live.com/edit.aspx/Documents/China%20Philanthropy%20Project?cid=3bbb1d8d939ce15c&amp;id=documents&amp;wd=target%28Profile.one%7CE512E2D3-99FA-5A44-8AD3-1366C8A72603%2FYou%20Zhisheng%2C%20Bio%7C4D8BDF5B-181E-EB45-8B93-2DF7CA0709EF%2F%29%20onenote:https://d.docs.live.net/3bbb1d8d939ce15c/Documents/China%20Philanthropy%20Project/Profile.one" TargetMode="External"/><Relationship Id="rId143" Type="http://schemas.openxmlformats.org/officeDocument/2006/relationships/hyperlink" Target="http://www.ahfdp.org.cn/Front_ahfdp/axb/" TargetMode="External"/><Relationship Id="rId148" Type="http://schemas.openxmlformats.org/officeDocument/2006/relationships/hyperlink" Target="http://www.fupin.org.cn/information/donationlist.aspx?page=6&amp;key=&amp;money1=100000&amp;money2=10000000&amp;date1=2015-09-01&amp;date2=2016-08-31&amp;project=" TargetMode="External"/><Relationship Id="rId164" Type="http://schemas.openxmlformats.org/officeDocument/2006/relationships/hyperlink" Target="https://onedrive.live.com/edit.aspx/Documents/China%20Philanthropy%20Project?cid=3bbb1d8d939ce15c&amp;id=documents&amp;wd=target%28Profile.one%7CE512E2D3-99FA-5A44-8AD3-1366C8A72603%2FGao%20Qingshou%2C%20Company%7CB46AB561-3BA3-DE4D-A244-94CD381AA22F%2F%29%20onenote:https://d.docs.live.net/3bbb1d8d939ce15c/Documents/China%20Philanthropy%20Project/Profile.one" TargetMode="External"/><Relationship Id="rId169" Type="http://schemas.openxmlformats.org/officeDocument/2006/relationships/hyperlink" Target="http://baike.baidu.com/item/%E6%9D%8E%E4%B8%9C%E7%94%9F/7086914" TargetMode="External"/><Relationship Id="rId185" Type="http://schemas.openxmlformats.org/officeDocument/2006/relationships/hyperlink" Target="https://onedrive.live.com/edit.aspx/Documents/China%20Philanthropy%20Project?cid=3bbb1d8d939ce15c&amp;id=documents&amp;wd=target%28Profile.one%7CE512E2D3-99FA-5A44-8AD3-1366C8A72603%2FLi%20Guozhang%2C%20Company%7CE8A71242-8634-C546-AE81-8D3CAC15098C%2F%29%20onenote:https://d.docs.live.net/3bbb1d8d939ce15c/Documents/China%20Philanthropy%20Project/Profile.one" TargetMode="External"/><Relationship Id="rId4" Type="http://schemas.openxmlformats.org/officeDocument/2006/relationships/hyperlink" Target="https://onedrive.live.com/edit.aspx/Documents/China%20Philanthropy%20Project?cid=3bbb1d8d939ce15c&amp;id=documents&amp;wd=target%28Profile.one%7CE512E2D3-99FA-5A44-8AD3-1366C8A72603%2FChen%20Yidan%2C%20Company%7CC9B10445-CFA2-9245-8847-81E5AEE35ACC%2F%29%20onenote:https://d.docs.live.net/3bbb1d8d939ce15c/Documents/China%20Philanthropy%20Project/Profile.one" TargetMode="External"/><Relationship Id="rId9" Type="http://schemas.openxmlformats.org/officeDocument/2006/relationships/hyperlink" Target="http://www.gdfpjjh.org.cn/next/JzrmdFile.jsp" TargetMode="External"/><Relationship Id="rId180" Type="http://schemas.openxmlformats.org/officeDocument/2006/relationships/hyperlink" Target="https://onedrive.live.com/edit.aspx/Documents/China%20Philanthropy%20Project?cid=3bbb1d8d939ce15c&amp;id=documents&amp;wd=target%28Profiles.one%7C4BDE6E43-F7D3-A14F-A09E-3C3179CB293D%2FZhang%20Xiaolei%2C%20Bio%7C6E05E486-A9A0-474D-AAC7-197C4AE49E1C%2F%29%20onenote:https://d.docs.live.net/3bbb1d8d939ce15c/Documents/China%20Philanthropy%20Project/Profiles.one" TargetMode="External"/><Relationship Id="rId210" Type="http://schemas.openxmlformats.org/officeDocument/2006/relationships/hyperlink" Target="http://baike.so.com/doc/5383011-5619394.html" TargetMode="External"/><Relationship Id="rId215" Type="http://schemas.openxmlformats.org/officeDocument/2006/relationships/hyperlink" Target="http://www.baike.com/wiki/%E5%8C%97%E4%BA%AC%E4%BA%94%E5%85%AB%E4%BF%A1%E6%81%AF%E6%8A%80%E6%9C%AF%E6%9C%89%E9%99%90%E5%85%AC%E5%8F%B8" TargetMode="External"/><Relationship Id="rId236" Type="http://schemas.openxmlformats.org/officeDocument/2006/relationships/hyperlink" Target="http://baike.baidu.com/view/8310460.htm" TargetMode="External"/><Relationship Id="rId26" Type="http://schemas.openxmlformats.org/officeDocument/2006/relationships/hyperlink" Target="http://www.chinaoceanwide.com/content/article100_1810.html" TargetMode="External"/><Relationship Id="rId231" Type="http://schemas.openxmlformats.org/officeDocument/2006/relationships/hyperlink" Target="http://www.lnu.edu.cn/info/15008/73870.htm" TargetMode="External"/><Relationship Id="rId252" Type="http://schemas.openxmlformats.org/officeDocument/2006/relationships/hyperlink" Target="https://www.google.com/url?sa=t&amp;rct=j&amp;q=&amp;esrc=s&amp;source=web&amp;cd=2&amp;cad=rja&amp;uact=8&amp;ved=0ahUKEwjq0pSp_r3RAhUE7yYKHWzHDewQFgghMAE&amp;url=http%3A%2F%2Fbaike.baidu.com%2Fview%2F1939927.htm&amp;usg=AFQjCNF9ZX27oQU4YhyUAnHzUW6Bag09Tg" TargetMode="External"/><Relationship Id="rId47" Type="http://schemas.openxmlformats.org/officeDocument/2006/relationships/hyperlink" Target="https://zh.wikipedia.org/wiki/&#21556;&#23569;&#21195;" TargetMode="External"/><Relationship Id="rId68" Type="http://schemas.openxmlformats.org/officeDocument/2006/relationships/hyperlink" Target="http://www.wfgx.gov.cn/GXQXXGK/CYFWZX/201605/t20160506_1632858.html" TargetMode="External"/><Relationship Id="rId89" Type="http://schemas.openxmlformats.org/officeDocument/2006/relationships/hyperlink" Target="http://news.xhu.edu.cn/news/xihuayaowen/2015-12-18/24443.html" TargetMode="External"/><Relationship Id="rId112" Type="http://schemas.openxmlformats.org/officeDocument/2006/relationships/hyperlink" Target="http://www.tencent.com/zh-cn/at/abouttencent.shtml" TargetMode="External"/><Relationship Id="rId133" Type="http://schemas.openxmlformats.org/officeDocument/2006/relationships/hyperlink" Target="https://onedrive.live.com/edit.aspx?cid=3bbb1d8d939ce15c&amp;id=documents&amp;resid=3BBB1D8D939CE15C!300&amp;app=OneNote&amp;&amp;wd=target%28%2F%2FProfile.one%7Ce512e2d3-99fa-5a44-8ad3-1366c8a72603%2FAi%20Luming%2C%20Bio%7Cfca2632c-a2da-5940-a8d5-32aefe73c780%2F%29" TargetMode="External"/><Relationship Id="rId154"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75" Type="http://schemas.openxmlformats.org/officeDocument/2006/relationships/hyperlink" Target="http://baike.baidu.com/subview/4370477/4370477.htm" TargetMode="External"/><Relationship Id="rId196" Type="http://schemas.openxmlformats.org/officeDocument/2006/relationships/hyperlink" Target="http://bj.lianjia.com/about/aboutlianjia/" TargetMode="External"/><Relationship Id="rId200" Type="http://schemas.openxmlformats.org/officeDocument/2006/relationships/hyperlink" Target="https://onedrive.live.com/edit.aspx/Documents/China%20Philanthropy%20Project?cid=3bbb1d8d939ce15c&amp;id=documents&amp;wd=target%28Profile.one%7CE512E2D3-99FA-5A44-8AD3-1366C8A72603%2FWang%20Zhentao%2C%20Company%7C6F47F73C-850E-A748-BF54-3C3261F79B44%2F%29%20onenote:https://d.docs.live.net/3bbb1d8d939ce15c/Documents/China%20Philanthropy%20Project/Profile.one" TargetMode="External"/><Relationship Id="rId16" Type="http://schemas.openxmlformats.org/officeDocument/2006/relationships/hyperlink" Target="http://www.gdfpjjh.org.cn/next/JzrmdFile.jsp" TargetMode="External"/><Relationship Id="rId221" Type="http://schemas.openxmlformats.org/officeDocument/2006/relationships/hyperlink" Target="https://onedrive.live.com/edit.aspx/Documents/China%20Philanthropy%20Project?cid=3bbb1d8d939ce15c&amp;id=documents&amp;wd=target%28Profile.one%7CE512E2D3-99FA-5A44-8AD3-1366C8A72603%2FLiu%20Baolin%2C%20Bio%7C5CA64CA4-8CB6-8B4E-BB77-FA6353D1AC70%2F%29%20onenote:https://d.docs.live.net/3bbb1d8d939ce15c/Documents/China%20Philanthropy%20Project/Profile.one" TargetMode="External"/><Relationship Id="rId242"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7" Type="http://schemas.openxmlformats.org/officeDocument/2006/relationships/hyperlink" Target="http://www.gdfpjjh.org.cn/next/JzrmdFile.jsp" TargetMode="External"/><Relationship Id="rId58" Type="http://schemas.openxmlformats.org/officeDocument/2006/relationships/hyperlink" Target="http://www.wfgx.gov.cn/GXQXXGK/CYFWZX/201605/t20160506_1632858.html" TargetMode="External"/><Relationship Id="rId79" Type="http://schemas.openxmlformats.org/officeDocument/2006/relationships/hyperlink" Target="https://onedrive.live.com/edit.aspx/Documents/China%20Philanthropy%20Project?cid=3bbb1d8d939ce15c&amp;id=documents&amp;wd=target%28Profile.one%7CE512E2D3-99FA-5A44-8AD3-1366C8A72603%2FDang%20Yanbao%2C%20Bio%7C33F38F81-5258-704C-8BEB-0EFD0587B22D%2F%29%20onenote:https://d.docs.live.net/3bbb1d8d939ce15c/Documents/China%20Philanthropy%20Project/Profile.one" TargetMode="External"/><Relationship Id="rId102" Type="http://schemas.openxmlformats.org/officeDocument/2006/relationships/hyperlink" Target="http://www.beingmate.com/" TargetMode="External"/><Relationship Id="rId123" Type="http://schemas.openxmlformats.org/officeDocument/2006/relationships/hyperlink" Target="https://onedrive.live.com/edit.aspx/Documents/China%20Philanthropy%20Project?cid=3bbb1d8d939ce15c&amp;id=documents&amp;wd=target%28Profile.one%7CE512E2D3-99FA-5A44-8AD3-1366C8A72603%2FYou%20Zhisheng%2C%20Company%7C0F07C7A8-D7DB-2944-A742-2E9EEC14E9D7%2F%29%20onenote:https://d.docs.live.net/3bbb1d8d939ce15c/Documents/China%20Philanthropy%20Project/Profile.one" TargetMode="External"/><Relationship Id="rId144" Type="http://schemas.openxmlformats.org/officeDocument/2006/relationships/hyperlink" Target="https://onedrive.live.com/edit.aspx/Documents/China%20Philanthropy%20Project?cid=3bbb1d8d939ce15c&amp;id=documents&amp;wd=target%28Profiles.one%7C4BDE6E43-F7D3-A14F-A09E-3C3179CB293D%2FHong%20Qi%2C%20Bio%7C46E9BB96-FD60-C340-941D-4D1A65875121%2F%29%20onenote:https://d.docs.live.net/3bbb1d8d939ce15c/Documents/China%20Philanthropy%20Project/Profiles.one" TargetMode="External"/><Relationship Id="rId90" Type="http://schemas.openxmlformats.org/officeDocument/2006/relationships/hyperlink" Target="http://toutiao.com/i6229668479511822850/" TargetMode="External"/><Relationship Id="rId165" Type="http://schemas.openxmlformats.org/officeDocument/2006/relationships/hyperlink" Target="http://baike.baidu.com/view/737422.htm" TargetMode="External"/><Relationship Id="rId186"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11" Type="http://schemas.openxmlformats.org/officeDocument/2006/relationships/hyperlink" Target="http://www.ziranyixue.com/default.html" TargetMode="External"/><Relationship Id="rId232" Type="http://schemas.openxmlformats.org/officeDocument/2006/relationships/hyperlink" Target="http://www.bwgl.cn/new/newdetail-articleid_4917.aspx" TargetMode="External"/><Relationship Id="rId27" Type="http://schemas.openxmlformats.org/officeDocument/2006/relationships/hyperlink" Target="http://www.chinaoceanwide.com/content/article100_1810.html" TargetMode="External"/><Relationship Id="rId48" Type="http://schemas.openxmlformats.org/officeDocument/2006/relationships/hyperlink" Target="http://baike.baidu.com/view/1074481.htm" TargetMode="External"/><Relationship Id="rId69" Type="http://schemas.openxmlformats.org/officeDocument/2006/relationships/hyperlink" Target="http://www.fupin.org.cn/information/donationlist.aspx?page=6&amp;key=&amp;money1=100000&amp;money2=10000000&amp;date1=2015-09-01&amp;date2=2016-08-31&amp;project=" TargetMode="External"/><Relationship Id="rId113" Type="http://schemas.openxmlformats.org/officeDocument/2006/relationships/hyperlink" Target="https://onedrive.live.com/edit.aspx/Documents/China%20Philanthropy%20Project?cid=3bbb1d8d939ce15c&amp;id=documents&amp;wd=target%28Profile.one%7CE512E2D3-99FA-5A44-8AD3-1366C8A72603%2FZhang%20Jindong%2C%20Bio%7C4082E2C6-060B-2941-A360-CE604C72A936%2F%29%20onenote:https://d.docs.live.net/3bbb1d8d939ce15c/Documents/China%20Philanthropy%20Project/Profile.one" TargetMode="External"/><Relationship Id="rId134" Type="http://schemas.openxmlformats.org/officeDocument/2006/relationships/hyperlink" Target="https://onedrive.live.com/edit.aspx/Documents/China%20Philanthropy%20Project?cid=3bbb1d8d939ce15c&amp;id=documents&amp;wd=target%28Profile.one%7CE512E2D3-99FA-5A44-8AD3-1366C8A72603%2FDeng%20Wei%2C%20Company%7CFB3486E9-783A-A946-93CA-0AF51B1B0863%2F%29%20onenote:https://d.docs.live.net/3bbb1d8d939ce15c/Documents/China%20Philanthropy%20Project/Profile.one" TargetMode="External"/><Relationship Id="rId80" Type="http://schemas.openxmlformats.org/officeDocument/2006/relationships/hyperlink" Target="https://onedrive.live.com/edit.aspx/Documents/China%20Philanthropy%20Project?cid=3bbb1d8d939ce15c&amp;id=documents&amp;wd=target%28Profile.one%7CE512E2D3-99FA-5A44-8AD3-1366C8A72603%2FDang%20Yanbao%2C%20Company%7CB2B1CBA6-184C-7A48-BFBD-41A2CBFC8D6A%2F%29%20onenote:https://d.docs.live.net/3bbb1d8d939ce15c/Documents/China%20Philanthropy%20Project/Profile.one" TargetMode="External"/><Relationship Id="rId155" Type="http://schemas.openxmlformats.org/officeDocument/2006/relationships/hyperlink" Target="http://baike.baidu.com/view/3916712.htm" TargetMode="External"/><Relationship Id="rId176" Type="http://schemas.openxmlformats.org/officeDocument/2006/relationships/hyperlink" Target="https://onedrive.live.com/edit.aspx/Documents/China%20Philanthropy%20Project?cid=3bbb1d8d939ce15c&amp;id=documents&amp;wd=target%28Profile.one%7CE512E2D3-99FA-5A44-8AD3-1366C8A72603%2FCen%20Zhaoxiong%2C%20Company%7C31596AA5-04E3-E64A-925A-2854553094CF%2F%29%20onenote:https://d.docs.live.net/3bbb1d8d939ce15c/Documents/China%20Philanthropy%20Project/Profile.one" TargetMode="External"/><Relationship Id="rId197" Type="http://schemas.openxmlformats.org/officeDocument/2006/relationships/hyperlink" Target="https://onedrive.live.com/edit.aspx/Documents/China%20Philanthropy%20Project?cid=3bbb1d8d939ce15c&amp;id=documents&amp;wd=target%28Profile.one%7CE512E2D3-99FA-5A44-8AD3-1366C8A72603%2FLiu%20Guoyao%2C%20Bio%7C1E968515-1BF3-AB43-BA70-C629A03A0D02%2F%29%20onenote:https://d.docs.live.net/3bbb1d8d939ce15c/Documents/China%20Philanthropy%20Project/Profile.one" TargetMode="External"/><Relationship Id="rId201" Type="http://schemas.openxmlformats.org/officeDocument/2006/relationships/hyperlink" Target="https://onedrive.live.com/edit.aspx/Documents/China%20Philanthropy%20Project?cid=3bbb1d8d939ce15c&amp;id=documents&amp;wd=target%28Profile.one%7CE512E2D3-99FA-5A44-8AD3-1366C8A72603%2FChen%20Ailian%2C%20Bio%7C0F1E9429-2A7C-1945-949B-7BCAC4BE7DA2%2F%29%20onenote:https://d.docs.live.net/3bbb1d8d939ce15c/Documents/China%20Philanthropy%20Project/Profile.one" TargetMode="External"/><Relationship Id="rId222" Type="http://schemas.openxmlformats.org/officeDocument/2006/relationships/hyperlink" Target="https://onedrive.live.com/edit.aspx/Documents/China%20Philanthropy%20Project?cid=3bbb1d8d939ce15c&amp;id=documents&amp;wd=target%28Profile.one%7CE512E2D3-99FA-5A44-8AD3-1366C8A72603%2FLiu%20Baolin%2C%20Company%7CAF14B6DE-ECE0-CD4D-BD93-4B810AA545C9%2F%29%20onenote:https://d.docs.live.net/3bbb1d8d939ce15c/Documents/China%20Philanthropy%20Project/Profile.one" TargetMode="External"/><Relationship Id="rId243"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www.ghstf.org/niandubg15/3309-2015.html" TargetMode="External"/><Relationship Id="rId299" Type="http://schemas.openxmlformats.org/officeDocument/2006/relationships/hyperlink" Target="http://international.generalmills.com/Gmi/Default.aspx?country=43" TargetMode="External"/><Relationship Id="rId21" Type="http://schemas.openxmlformats.org/officeDocument/2006/relationships/hyperlink" Target="https://onedrive.live.com/edit.aspx/Documents/China%20Philanthropy%20Project?cid=3bbb1d8d939ce15c&amp;id=documents&amp;wd=target%28Profile.one%7CE512E2D3-99FA-5A44-8AD3-1366C8A72603%2FXu%20Jiayin%2C%20Company%7C782B83B1-C8E7-3942-B1BA-6DE5E8F5B52E%2F%29%20onenote:https://d.docs.live.net/3bbb1d8d939ce15c/Documents/China%20Philanthropy%20Project/Profile.one" TargetMode="External"/><Relationship Id="rId63" Type="http://schemas.openxmlformats.org/officeDocument/2006/relationships/hyperlink" Target="http://news.buaa.edu.cn/zhxw/96178.htm" TargetMode="External"/><Relationship Id="rId159"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24" Type="http://schemas.openxmlformats.org/officeDocument/2006/relationships/hyperlink" Target="http://www.baike.com/wiki/%E4%B8%81%E5%81%A5%5B%E4%BA%9A%E4%BF%A1%E8%91%A3%E4%BA%8B%E9%95%BF%5D" TargetMode="External"/><Relationship Id="rId366" Type="http://schemas.openxmlformats.org/officeDocument/2006/relationships/hyperlink" Target="http://www.tianyancha.com/company/719583911" TargetMode="External"/><Relationship Id="rId170" Type="http://schemas.openxmlformats.org/officeDocument/2006/relationships/hyperlink" Target="http://www.tcl.com/" TargetMode="External"/><Relationship Id="rId226" Type="http://schemas.openxmlformats.org/officeDocument/2006/relationships/hyperlink" Target="https://onedrive.live.com/edit.aspx/Documents/China%20Philanthropy%20Project?cid=3bbb1d8d939ce15c&amp;id=documents&amp;wd=target%28Profile.one%7CE512E2D3-99FA-5A44-8AD3-1366C8A72603%2FYao%20Zhenhua%2C%20Company%7CBCFBB495-2DB5-244B-A159-D19E21BCE199%2F%29%20onenote:https://d.docs.live.net/3bbb1d8d939ce15c/Documents/China%20Philanthropy%20Project/Profile.one" TargetMode="External"/><Relationship Id="rId433" Type="http://schemas.openxmlformats.org/officeDocument/2006/relationships/hyperlink" Target="https://onedrive.live.com/edit.aspx/Documents/China%20Philanthropy%20Project?cid=3bbb1d8d939ce15c&amp;id=documents&amp;wd=target%28Profile.one%7CE512E2D3-99FA-5A44-8AD3-1366C8A72603%2FLi%20Hejun%2C%20Bio%7C29D8EA80-7533-7043-AE31-A6BDB927D010%2F%29%20onenote:https://d.docs.live.net/3bbb1d8d939ce15c/Documents/China%20Philanthropy%20Project/Profile.one" TargetMode="External"/><Relationship Id="rId268" Type="http://schemas.openxmlformats.org/officeDocument/2006/relationships/hyperlink" Target="http://4240912.czvv.com/" TargetMode="External"/><Relationship Id="rId32" Type="http://schemas.openxmlformats.org/officeDocument/2006/relationships/hyperlink" Target="http://baike.baidu.com/subview/58724/16832506.htm" TargetMode="External"/><Relationship Id="rId74" Type="http://schemas.openxmlformats.org/officeDocument/2006/relationships/hyperlink" Target="http://www.fupin.org.cn/information/donationlist.aspx?page=6&amp;key=&amp;money1=100000&amp;money2=10000000&amp;date1=2015-09-01&amp;date2=2016-08-31&amp;project=" TargetMode="External"/><Relationship Id="rId128" Type="http://schemas.openxmlformats.org/officeDocument/2006/relationships/hyperlink" Target="http://ynos.org.cn/infoshow.asp?nid=431&amp;action=17&amp;sid=17&amp;id=24" TargetMode="External"/><Relationship Id="rId335" Type="http://schemas.openxmlformats.org/officeDocument/2006/relationships/hyperlink" Target="http://www.wispring.org.cn/" TargetMode="External"/><Relationship Id="rId377" Type="http://schemas.openxmlformats.org/officeDocument/2006/relationships/hyperlink" Target="https://onedrive.live.com/edit.aspx/Documents/China%20Philanthropy%20Project?cid=3bbb1d8d939ce15c&amp;id=documents&amp;wd=target%28Profile.one%7CE512E2D3-99FA-5A44-8AD3-1366C8A72603%2FLuo%20Yong%2C%20Company%7C9C155AA3-7B3D-B84E-B8D2-C8A078B4FD18%2F%29%20onenote:https://d.docs.live.net/3bbb1d8d939ce15c/Documents/China%20Philanthropy%20Project/Profile.one" TargetMode="External"/><Relationship Id="rId5" Type="http://schemas.openxmlformats.org/officeDocument/2006/relationships/hyperlink" Target="http://www.gdfpjjh.org.cn/next/JzrmdFile.jsp" TargetMode="External"/><Relationship Id="rId181" Type="http://schemas.openxmlformats.org/officeDocument/2006/relationships/hyperlink" Target="https://onedrive.live.com/edit.aspx/Documents/China%20Philanthropy%20Project?cid=3bbb1d8d939ce15c&amp;id=documents&amp;wd=target%28Profiles.one%7C4BDE6E43-F7D3-A14F-A09E-3C3179CB293D%2FZhang%20Xiaolei%2C%20Company%7C09A705BE-3D03-5549-8306-7A13A19DFC5A%2F%29%20onenote:https://d.docs.live.net/3bbb1d8d939ce15c/Documents/China%20Philanthropy%20Project/Profiles.one" TargetMode="External"/><Relationship Id="rId237" Type="http://schemas.openxmlformats.org/officeDocument/2006/relationships/hyperlink" Target="http://www.ecspartner.com/" TargetMode="External"/><Relationship Id="rId402" Type="http://schemas.openxmlformats.org/officeDocument/2006/relationships/hyperlink" Target="https://onedrive.live.com/edit.aspx/Documents/China%20Philanthropy%20Project?cid=3bbb1d8d939ce15c&amp;id=documents&amp;wd=target%28Profile.one%7CE512E2D3-99FA-5A44-8AD3-1366C8A72603%2FShi%20Guilu%2C%20Company%7CDEDCD71D-B293-7D4B-92E1-D2CB42463383%2F%29%20onenote:https://d.docs.live.net/3bbb1d8d939ce15c/Documents/China%20Philanthropy%20Project/Profile.one" TargetMode="External"/><Relationship Id="rId279" Type="http://schemas.openxmlformats.org/officeDocument/2006/relationships/hyperlink" Target="https://onedrive.live.com/edit.aspx/Documents/China%20Philanthropy%20Project?cid=3bbb1d8d939ce15c&amp;id=documents&amp;wd=target%28Profile.one%7CE512E2D3-99FA-5A44-8AD3-1366C8A72603%2FYang%20Yuanqing%2C%20Company%7CF70B4549-6685-9A48-8B57-FFE4DF9CFD00%2F%29%20onenote:https://d.docs.live.net/3bbb1d8d939ce15c/Documents/China%20Philanthropy%20Project/Profile.one" TargetMode="External"/><Relationship Id="rId444" Type="http://schemas.openxmlformats.org/officeDocument/2006/relationships/hyperlink" Target="http://www.sjhuatong.com/CN/about.aspx" TargetMode="External"/><Relationship Id="rId43" Type="http://schemas.openxmlformats.org/officeDocument/2006/relationships/hyperlink" Target="https://onedrive.live.com/edit.aspx/Documents/China%20Philanthropy%20Project?cid=3bbb1d8d939ce15c&amp;id=documents&amp;wd=target%28Profile.one%7CE512E2D3-99FA-5A44-8AD3-1366C8A72603%2FRen%20Yuanlin%2C%20Bio%7C0B38E252-FF7C-F046-B6BE-68EE0ABB4496%2F%29%20onenote:https://d.docs.live.net/3bbb1d8d939ce15c/Documents/China%20Philanthropy%20Project/Profile.one" TargetMode="External"/><Relationship Id="rId139" Type="http://schemas.openxmlformats.org/officeDocument/2006/relationships/hyperlink" Target="http://www.hbcf.org.cn/NewsShow/1145/5641.html" TargetMode="External"/><Relationship Id="rId290" Type="http://schemas.openxmlformats.org/officeDocument/2006/relationships/hyperlink" Target="https://onedrive.live.com/edit.aspx/Documents/China%20Philanthropy%20Project?cid=3bbb1d8d939ce15c&amp;id=documents&amp;wd=target%28Profile.one%7CE512E2D3-99FA-5A44-8AD3-1366C8A72603%2FZhang%20Rugeng%2C%20Bio%7C4D0FCFAD-7FF6-D64E-B6EE-95399115C2BC%2F%29%20onenote:https://d.docs.live.net/3bbb1d8d939ce15c/Documents/China%20Philanthropy%20Project/Profile.one" TargetMode="External"/><Relationship Id="rId304" Type="http://schemas.openxmlformats.org/officeDocument/2006/relationships/hyperlink" Target="http://www.cr-power.com/about/gsgk/gltd/" TargetMode="External"/><Relationship Id="rId346" Type="http://schemas.openxmlformats.org/officeDocument/2006/relationships/hyperlink" Target="https://onedrive.live.com/edit.aspx/Documents/China%20Philanthropy%20Project?cid=3bbb1d8d939ce15c&amp;id=documents&amp;wd=target%28Profile.one%7CE512E2D3-99FA-5A44-8AD3-1366C8A72603%2FWang%20Jianyi%2C%20Company%7C2CE8587D-D670-A749-B153-36FE04A378F1%2F%29%20onenote:https://d.docs.live.net/3bbb1d8d939ce15c/Documents/China%20Philanthropy%20Project/Profile.one" TargetMode="External"/><Relationship Id="rId388" Type="http://schemas.openxmlformats.org/officeDocument/2006/relationships/hyperlink" Target="https://onedrive.live.com/edit.aspx/Documents/China%20Philanthropy%20Project?cid=3bbb1d8d939ce15c&amp;id=documents&amp;wd=target%28Profile.one%7CE512E2D3-99FA-5A44-8AD3-1366C8A72603%2FYu%20Bin%2C%20Bio%7C9E220F30-2CF8-9B48-A510-4B0F99B06085%2F%29%20onenote:https://d.docs.live.net/3bbb1d8d939ce15c/Documents/China%20Philanthropy%20Project/Profile.one" TargetMode="External"/><Relationship Id="rId85" Type="http://schemas.openxmlformats.org/officeDocument/2006/relationships/hyperlink" Target="http://www.cingta.com/index.html?p=969" TargetMode="External"/><Relationship Id="rId150"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92" Type="http://schemas.openxmlformats.org/officeDocument/2006/relationships/hyperlink" Target="https://onedrive.live.com/edit.aspx/Documents/China%20Philanthropy%20Project?cid=3bbb1d8d939ce15c&amp;id=documents&amp;wd=target%28Profile.one%7CE512E2D3-99FA-5A44-8AD3-1366C8A72603%2FLiu%20Qiangdong%2C%20Company%7C8FA4EECF-0663-8949-AB1C-584634AABFF7%2F%29%20onenote:https://d.docs.live.net/3bbb1d8d939ce15c/Documents/China%20Philanthropy%20Project/Profile.one" TargetMode="External"/><Relationship Id="rId206"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413" Type="http://schemas.openxmlformats.org/officeDocument/2006/relationships/hyperlink" Target="https://onedrive.live.com/edit.aspx/Documents/China%20Philanthropy%20Project?cid=3bbb1d8d939ce15c&amp;id=documents&amp;wd=target%28Profile.one%7CE512E2D3-99FA-5A44-8AD3-1366C8A72603%2FZhou%20Xuzhou%2C%20Bio%7C99067205-B7E8-D84D-8614-96EC6682684C%2F%29%20onenote:https://d.docs.live.net/3bbb1d8d939ce15c/Documents/China%20Philanthropy%20Project/Profile.one" TargetMode="External"/><Relationship Id="rId248" Type="http://schemas.openxmlformats.org/officeDocument/2006/relationships/hyperlink" Target="https://onedrive.live.com/edit.aspx/Documents/China%20Philanthropy%20Project?cid=3bbb1d8d939ce15c&amp;id=documents&amp;wd=target%28Profile.one%7CE512E2D3-99FA-5A44-8AD3-1366C8A72603%2FChen%20Dongsheng%2C%20Bio%7CFAD1F804-B264-D943-A228-B699CC4194E9%2F%29%20onenote:https://d.docs.live.net/3bbb1d8d939ce15c/Documents/China%20Philanthropy%20Project/Profile.one" TargetMode="External"/><Relationship Id="rId455" Type="http://schemas.openxmlformats.org/officeDocument/2006/relationships/hyperlink" Target="https://onedrive.live.com/edit.aspx/Documents/China%20Philanthropy%20Project?cid=3bbb1d8d939ce15c&amp;id=documents&amp;wd=target%28Profile.one%7CE512E2D3-99FA-5A44-8AD3-1366C8A72603%2FXue%20Xingyuan%2C%20Bio%7C86108787-50CB-1845-A0C7-162D5AA4D55D%2F%29%20onenote:https://d.docs.live.net/3bbb1d8d939ce15c/Documents/China%20Philanthropy%20Project/Profile.one" TargetMode="External"/><Relationship Id="rId12" Type="http://schemas.openxmlformats.org/officeDocument/2006/relationships/hyperlink" Target="http://www.gdfpjjh.org.cn/next/JzrmdFile.jsp" TargetMode="External"/><Relationship Id="rId108" Type="http://schemas.openxmlformats.org/officeDocument/2006/relationships/hyperlink" Target="http://m.ftchinese.com/story/001067165" TargetMode="External"/><Relationship Id="rId315" Type="http://schemas.openxmlformats.org/officeDocument/2006/relationships/hyperlink" Target="http://data.foundationcenter.org.cn/financeInfo_5455.html" TargetMode="External"/><Relationship Id="rId357" Type="http://schemas.openxmlformats.org/officeDocument/2006/relationships/hyperlink" Target="http://www.bdo.com.cn/en-gb/microsites/english/about/history" TargetMode="External"/><Relationship Id="rId54" Type="http://schemas.openxmlformats.org/officeDocument/2006/relationships/hyperlink" Target="http://corp.sogou.com/" TargetMode="External"/><Relationship Id="rId96"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61"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17" Type="http://schemas.openxmlformats.org/officeDocument/2006/relationships/hyperlink" Target="http://baike.baidu.com/subview/14699842/15311956.htm" TargetMode="External"/><Relationship Id="rId399" Type="http://schemas.openxmlformats.org/officeDocument/2006/relationships/hyperlink" Target="https://onedrive.live.com/edit.aspx/Documents/China%20Philanthropy%20Project?cid=3bbb1d8d939ce15c&amp;id=documents&amp;wd=target%28Profile.one%7CE512E2D3-99FA-5A44-8AD3-1366C8A72603%2FLu%20Fuming%2C%20Company%7CB9BF8F2C-B44A-D94C-8A31-AF71BBB7ED7B%2F%29%20onenote:https://d.docs.live.net/3bbb1d8d939ce15c/Documents/China%20Philanthropy%20Project/Profile.one" TargetMode="External"/><Relationship Id="rId259" Type="http://schemas.openxmlformats.org/officeDocument/2006/relationships/hyperlink" Target="https://onedrive.live.com/edit.aspx/Documents/China%20Philanthropy%20Project?cid=3bbb1d8d939ce15c&amp;id=documents&amp;wd=target%28Profile.one%7CE512E2D3-99FA-5A44-8AD3-1366C8A72603%2FChen%20Kaixuan%2C%20Company%7C8DBEA4AA-3E3A-3A41-8D40-5B748B099B85%2F%29%20onenote:https://d.docs.live.net/3bbb1d8d939ce15c/Documents/China%20Philanthropy%20Project/Profile.one" TargetMode="External"/><Relationship Id="rId424" Type="http://schemas.openxmlformats.org/officeDocument/2006/relationships/hyperlink" Target="https://onedrive.live.com/edit.aspx/Documents/China%20Philanthropy%20Project?cid=3bbb1d8d939ce15c&amp;id=documents&amp;wd=target%28Profile.one%7CE512E2D3-99FA-5A44-8AD3-1366C8A72603%2FZhang%20Xin%2C%20Company%7CDD250362-FE3D-344F-A0E4-0C05D7F1E726%2F%29%20onenote:https://d.docs.live.net/3bbb1d8d939ce15c/Documents/China%20Philanthropy%20Project/Profile.one" TargetMode="External"/><Relationship Id="rId466" Type="http://schemas.openxmlformats.org/officeDocument/2006/relationships/hyperlink" Target="https://onedrive.live.com/edit.aspx/Documents/China%20Philanthropy%20Project?cid=3bbb1d8d939ce15c&amp;id=documents&amp;wd=target%28Profile.one%7CE512E2D3-99FA-5A44-8AD3-1366C8A72603%2FYan%20Xijun%2C%20Bio%7C8A890F00-8D85-1747-BAD3-0D20922FC327%2F%29%20onenote:https://d.docs.live.net/3bbb1d8d939ce15c/Documents/China%20Philanthropy%20Project/Profile.one" TargetMode="External"/><Relationship Id="rId23" Type="http://schemas.openxmlformats.org/officeDocument/2006/relationships/hyperlink" Target="http://www.chinaoceanwide.com/content/article100_1810.html" TargetMode="External"/><Relationship Id="rId119" Type="http://schemas.openxmlformats.org/officeDocument/2006/relationships/hyperlink" Target="http://www.020wyc.com/news/201610/4429.html" TargetMode="External"/><Relationship Id="rId270" Type="http://schemas.openxmlformats.org/officeDocument/2006/relationships/hyperlink" Target="http://baike.baidu.com/view/3782309.htm" TargetMode="External"/><Relationship Id="rId326" Type="http://schemas.openxmlformats.org/officeDocument/2006/relationships/hyperlink" Target="http://baike.baidu.com/item/%E4%B8%81%E7%A3%8A/15174" TargetMode="External"/><Relationship Id="rId65" Type="http://schemas.openxmlformats.org/officeDocument/2006/relationships/hyperlink" Target="http://news.buaa.edu.cn/zhxw/96178.htm" TargetMode="External"/><Relationship Id="rId130" Type="http://schemas.openxmlformats.org/officeDocument/2006/relationships/hyperlink" Target="https://onedrive.live.com/edit.aspx/Documents/China%20Philanthropy%20Project?cid=3bbb1d8d939ce15c&amp;id=documents&amp;wd=target%28Profile.one%7CE512E2D3-99FA-5A44-8AD3-1366C8A72603%2FYang%20Zhuoshu%2C%20Company%7C1A5E748E-6638-8646-83CD-D4A3355BC1F8%2F%29%20onenote:https://d.docs.live.net/3bbb1d8d939ce15c/Documents/China%20Philanthropy%20Project/Profile.one" TargetMode="External"/><Relationship Id="rId368" Type="http://schemas.openxmlformats.org/officeDocument/2006/relationships/hyperlink" Target="https://onedrive.live.com/edit.aspx/Documents/China%20Philanthropy%20Project?cid=3bbb1d8d939ce15c&amp;id=documents&amp;wd=target%28Profile.one%7CE512E2D3-99FA-5A44-8AD3-1366C8A72603%2FCui%20Weixing%2C%20Company%7CBC086903-F73E-FA42-A27F-0EDBBD419BED%2F%29%20onenote:https://d.docs.live.net/3bbb1d8d939ce15c/Documents/China%20Philanthropy%20Project/Profile.one" TargetMode="External"/><Relationship Id="rId172" Type="http://schemas.openxmlformats.org/officeDocument/2006/relationships/hyperlink" Target="http://www.midea.com/cn/about_midea/Group_profile/index_pc.shtml" TargetMode="External"/><Relationship Id="rId193" Type="http://schemas.openxmlformats.org/officeDocument/2006/relationships/hyperlink" Target="https://onedrive.live.com/edit.aspx/Documents/China%20Philanthropy%20Project?cid=3bbb1d8d939ce15c&amp;id=documents&amp;wd=target%28Profile.one%7CE512E2D3-99FA-5A44-8AD3-1366C8A72603%2FShan%20Xiangshuang%2C%20Bio%7CDD4BD8B6-C334-9645-96F8-4D8B5E2239D0%2F%29%20onenote:https://d.docs.live.net/3bbb1d8d939ce15c/Documents/China%20Philanthropy%20Project/Profile.one" TargetMode="External"/><Relationship Id="rId20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28" Type="http://schemas.openxmlformats.org/officeDocument/2006/relationships/hyperlink" Target="https://onedrive.live.com/edit.aspx/Documents/China%20Philanthropy%20Project?cid=3bbb1d8d939ce15c&amp;id=documents&amp;wd=target%28Profile.one%7CE512E2D3-99FA-5A44-8AD3-1366C8A72603%2FAo%20Xiaoqiang%2C%20Company%7C32F5225A-F790-9646-8233-E7B880FC530E%2F%29%20onenote:https://d.docs.live.net/3bbb1d8d939ce15c/Documents/China%20Philanthropy%20Project/Profile.one" TargetMode="External"/><Relationship Id="rId249" Type="http://schemas.openxmlformats.org/officeDocument/2006/relationships/hyperlink" Target="https://onedrive.live.com/edit.aspx/Documents/China%20Philanthropy%20Project?cid=3bbb1d8d939ce15c&amp;id=documents&amp;wd=target%28Profile.one%7CE512E2D3-99FA-5A44-8AD3-1366C8A72603%2FChen%20Dongsheng%2C%20Company%7C71C0D555-D3A0-6344-9588-ED5CED374ED4%2F%29%20onenote:https://d.docs.live.net/3bbb1d8d939ce15c/Documents/China%20Philanthropy%20Project/Profile.one" TargetMode="External"/><Relationship Id="rId414" Type="http://schemas.openxmlformats.org/officeDocument/2006/relationships/hyperlink" Target="https://onedrive.live.com/edit.aspx/Documents/China%20Philanthropy%20Project?cid=3bbb1d8d939ce15c&amp;id=documents&amp;wd=target%28Profile.one%7CE512E2D3-99FA-5A44-8AD3-1366C8A72603%2FZhou%20Xuzhou%2C%20Company%7CE789E451-6EA1-C742-B25C-D33DC1EA094E%2F%29%20onenote:https://d.docs.live.net/3bbb1d8d939ce15c/Documents/China%20Philanthropy%20Project/Profile.one" TargetMode="External"/><Relationship Id="rId435" Type="http://schemas.openxmlformats.org/officeDocument/2006/relationships/hyperlink" Target="https://onedrive.live.com/edit.aspx/Documents/China%20Philanthropy%20Project?cid=3bbb1d8d939ce15c&amp;id=documents&amp;wd=target%28Profile.one%7CE512E2D3-99FA-5A44-8AD3-1366C8A72603%2FLi%20Xianyi%2C%20Company%7C2A52E106-9BDF-764C-8530-98AE7D7EB802%2F%29%20onenote:https://d.docs.live.net/3bbb1d8d939ce15c/Documents/China%20Philanthropy%20Project/Profile.one" TargetMode="External"/><Relationship Id="rId456" Type="http://schemas.openxmlformats.org/officeDocument/2006/relationships/hyperlink" Target="https://onedrive.live.com/edit.aspx/Documents/China%20Philanthropy%20Project?cid=3bbb1d8d939ce15c&amp;id=documents&amp;wd=target%28Profile.one%7CE512E2D3-99FA-5A44-8AD3-1366C8A72603%2FZhao%20Junyi%2C%20Bio%7C0C18ED3D-3C09-D449-A6DA-CAEDCA872155%2F%29%20onenote:https://d.docs.live.net/3bbb1d8d939ce15c/Documents/China%20Philanthropy%20Project/Profile.one" TargetMode="External"/><Relationship Id="rId13" Type="http://schemas.openxmlformats.org/officeDocument/2006/relationships/hyperlink" Target="http://www.gdfpjjh.org.cn/next/JzrmdFile.jsp" TargetMode="External"/><Relationship Id="rId109" Type="http://schemas.openxmlformats.org/officeDocument/2006/relationships/hyperlink" Target="http://www.cswef.org/Home/donquery/index.html" TargetMode="External"/><Relationship Id="rId260" Type="http://schemas.openxmlformats.org/officeDocument/2006/relationships/hyperlink" Target="https://onedrive.live.com/edit.aspx/Documents/China%20Philanthropy%20Project?cid=3bbb1d8d939ce15c&amp;id=documents&amp;wd=target%28Profile.one%7CE512E2D3-99FA-5A44-8AD3-1366C8A72603%2FZhou%20Xijian%2C%20Bio%7CCE8F3BFC-04A4-8B41-B5F1-396CEDF08E05%2F%29%20onenote:https://d.docs.live.net/3bbb1d8d939ce15c/Documents/China%20Philanthropy%20Project/Profile.one" TargetMode="External"/><Relationship Id="rId281" Type="http://schemas.openxmlformats.org/officeDocument/2006/relationships/hyperlink" Target="http://www.crcement.com/gywm/gsjj/" TargetMode="External"/><Relationship Id="rId316"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37" Type="http://schemas.openxmlformats.org/officeDocument/2006/relationships/hyperlink" Target="https://www.google.com/webhp?sourceid=chrome-instant&amp;ion=1&amp;espv=2&amp;ie=UTF-8" TargetMode="External"/><Relationship Id="rId34" Type="http://schemas.openxmlformats.org/officeDocument/2006/relationships/hyperlink" Target="http://www.cfdfe.cn/html/category/43-1.htm" TargetMode="External"/><Relationship Id="rId55" Type="http://schemas.openxmlformats.org/officeDocument/2006/relationships/hyperlink" Target="http://www.alibabagroup.com/cn/about/leadership" TargetMode="External"/><Relationship Id="rId76" Type="http://schemas.openxmlformats.org/officeDocument/2006/relationships/hyperlink" Target="http://www.fupin.org.cn/information/donationlist.aspx?page=6&amp;key=&amp;money1=100000&amp;money2=10000000&amp;date1=2015-09-01&amp;date2=2016-08-31&amp;project=" TargetMode="External"/><Relationship Id="rId97" Type="http://schemas.openxmlformats.org/officeDocument/2006/relationships/hyperlink" Target="http://baike.baidu.com/view/980865.htm" TargetMode="External"/><Relationship Id="rId120" Type="http://schemas.openxmlformats.org/officeDocument/2006/relationships/hyperlink" Target="http://www.zsjh-china.com/aboutus.aspx?CurrentHead=0" TargetMode="External"/><Relationship Id="rId141"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58" Type="http://schemas.openxmlformats.org/officeDocument/2006/relationships/hyperlink" Target="https://onedrive.live.com/edit.aspx/Documents/China%20Philanthropy%20Project?cid=3bbb1d8d939ce15c&amp;id=documents&amp;wd=target%28Profile.one%7CE512E2D3-99FA-5A44-8AD3-1366C8A72603%2FWang%20Junjie%2C%20Bio%7CD4588B39-C534-8644-8A69-CCC673BFF140%2F%29%20onenote:https://d.docs.live.net/3bbb1d8d939ce15c/Documents/China%20Philanthropy%20Project/Profile.one" TargetMode="External"/><Relationship Id="rId379" Type="http://schemas.openxmlformats.org/officeDocument/2006/relationships/hyperlink" Target="http://zjzhongtian.com/index.html" TargetMode="External"/><Relationship Id="rId7" Type="http://schemas.openxmlformats.org/officeDocument/2006/relationships/hyperlink" Target="http://www.gdfpjjh.org.cn/next/JzrmdFile.jsp" TargetMode="External"/><Relationship Id="rId162"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83"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18" Type="http://schemas.openxmlformats.org/officeDocument/2006/relationships/hyperlink" Target="http://www.xtep.com.cn/about/detail?aid=17" TargetMode="External"/><Relationship Id="rId239" Type="http://schemas.openxmlformats.org/officeDocument/2006/relationships/hyperlink" Target="http://www.gemchina.com/gongsijianjie/" TargetMode="External"/><Relationship Id="rId390" Type="http://schemas.openxmlformats.org/officeDocument/2006/relationships/hyperlink" Target="https://onedrive.live.com/edit.aspx/Documents/China%20Philanthropy%20Project?cid=3bbb1d8d939ce15c&amp;id=documents&amp;wd=target%28Profile.one%7CE512E2D3-99FA-5A44-8AD3-1366C8A72603%2FFeng%20Weimin%2C%20Bio%7C2DACC4EF-326C-B248-887A-BF8597405B4E%2F%29%20onenote:https://d.docs.live.net/3bbb1d8d939ce15c/Documents/China%20Philanthropy%20Project/Profile.one" TargetMode="External"/><Relationship Id="rId404" Type="http://schemas.openxmlformats.org/officeDocument/2006/relationships/hyperlink" Target="https://onedrive.live.com/edit.aspx/Documents/China%20Philanthropy%20Project?cid=3bbb1d8d939ce15c&amp;id=documents&amp;wd=target%28Profile.one%7CE512E2D3-99FA-5A44-8AD3-1366C8A72603%2FYe%20Huaneng%2C%20Company%7C9AE35744-7DED-1241-B0BE-905E4BD5B021%2F%29%20onenote:https://d.docs.live.net/3bbb1d8d939ce15c/Documents/China%20Philanthropy%20Project/Profile.one" TargetMode="External"/><Relationship Id="rId425" Type="http://schemas.openxmlformats.org/officeDocument/2006/relationships/hyperlink" Target="https://onedrive.live.com/edit.aspx/Documents/China%20Philanthropy%20Project?cid=3bbb1d8d939ce15c&amp;id=documents&amp;wd=target%28Profile.one%7CE512E2D3-99FA-5A44-8AD3-1366C8A72603%2FXu%20Hang%2C%20Bio%7C90FD556B-371D-3848-A462-EC4CBBB18784%2F%29%20onenote:https://d.docs.live.net/3bbb1d8d939ce15c/Documents/China%20Philanthropy%20Project/Profile.one" TargetMode="External"/><Relationship Id="rId446" Type="http://schemas.openxmlformats.org/officeDocument/2006/relationships/hyperlink" Target="http://whxjcfdckfyxgs.21hubei.com/" TargetMode="External"/><Relationship Id="rId467" Type="http://schemas.openxmlformats.org/officeDocument/2006/relationships/hyperlink" Target="https://onedrive.live.com/edit.aspx/Documents/China%20Philanthropy%20Project?cid=3bbb1d8d939ce15c&amp;id=documents&amp;wd=target%28Profile.one%7CE512E2D3-99FA-5A44-8AD3-1366C8A72603%2FYan%20Xijun%2C%20Company%7C3258C017-AF47-4644-BB98-79ABE0AAE61C%2F%29%20onenote:https://d.docs.live.net/3bbb1d8d939ce15c/Documents/China%20Philanthropy%20Project/Profile.one" TargetMode="External"/><Relationship Id="rId250" Type="http://schemas.openxmlformats.org/officeDocument/2006/relationships/hyperlink" Target="https://onedrive.live.com/edit.aspx/Documents/China%20Philanthropy%20Project?cid=3bbb1d8d939ce15c&amp;id=documents&amp;wd=target%28Profile.one%7CE512E2D3-99FA-5A44-8AD3-1366C8A72603%2FXu%20Shihui%2C%20Bio%7C7CD8CF61-BB56-1F4F-B47A-C1E5F97C0A6A%2F%29%20onenote:https://d.docs.live.net/3bbb1d8d939ce15c/Documents/China%20Philanthropy%20Project/Profile.one" TargetMode="External"/><Relationship Id="rId271" Type="http://schemas.openxmlformats.org/officeDocument/2006/relationships/hyperlink" Target="https://onedrive.live.com/edit.aspx/Documents/China%20Philanthropy%20Project?cid=3bbb1d8d939ce15c&amp;id=documents&amp;wd=target%28Profile.one%7CE512E2D3-99FA-5A44-8AD3-1366C8A72603%2FCui%20Genliang%2C%20Bio%7CEE2C5793-4715-2A4A-B812-3EDA25011A12%2F%29%20onenote:https://d.docs.live.net/3bbb1d8d939ce15c/Documents/China%20Philanthropy%20Project/Profile.one" TargetMode="External"/><Relationship Id="rId292" Type="http://schemas.openxmlformats.org/officeDocument/2006/relationships/hyperlink" Target="https://onedrive.live.com/edit.aspx/Documents/China%20Philanthropy%20Project?cid=3bbb1d8d939ce15c&amp;id=documents&amp;wd=target%28Profile.one%7CE512E2D3-99FA-5A44-8AD3-1366C8A72603%2FZhang%20Rugeng%2C%20Bio%7C4D0FCFAD-7FF6-D64E-B6EE-95399115C2BC%2F%29%20onenote:https://d.docs.live.net/3bbb1d8d939ce15c/Documents/China%20Philanthropy%20Project/Profile.one" TargetMode="External"/><Relationship Id="rId306" Type="http://schemas.openxmlformats.org/officeDocument/2006/relationships/hyperlink" Target="https://www.google.com/url?sa=t&amp;rct=j&amp;q=&amp;esrc=s&amp;source=web&amp;cd=1&amp;cad=rja&amp;uact=8&amp;ved=0ahUKEwiD_-3kx6bRAhUb0IMKHY7AAPwQFggbMAA&amp;url=http%3A%2F%2Fwww.xhjzjt.com%2Faboutus.asp%3Fid%3D5&amp;usg=AFQjCNGPljCuspQ9W4LMJaTt1CzCm_irJQ" TargetMode="External"/><Relationship Id="rId24" Type="http://schemas.openxmlformats.org/officeDocument/2006/relationships/hyperlink" Target="http://www.chinaoceanwide.com/content/article100_1810.html" TargetMode="External"/><Relationship Id="rId45" Type="http://schemas.openxmlformats.org/officeDocument/2006/relationships/hyperlink" Target="https://onedrive.live.com/edit.aspx/Documents/China%20Philanthropy%20Project?cid=3bbb1d8d939ce15c&amp;id=documents&amp;wd=target%28Profile.one%7CE512E2D3-99FA-5A44-8AD3-1366C8A72603%2FShao%20Genhuo%2C%20Bio%7C7AB4D921-EB1E-1D40-96C3-51760A68F914%2F%29%20onenote:https://d.docs.live.net/3bbb1d8d939ce15c/Documents/China%20Philanthropy%20Project/Profile.one" TargetMode="External"/><Relationship Id="rId66" Type="http://schemas.openxmlformats.org/officeDocument/2006/relationships/hyperlink" Target="http://www.wfgx.gov.cn/GXQXXGK/CYFWZX/201605/t20160506_1632858.html" TargetMode="External"/><Relationship Id="rId87" Type="http://schemas.openxmlformats.org/officeDocument/2006/relationships/hyperlink" Target="http://baike.baidu.com/link?url=lx3AtjpFmag-YsbcS2KGlQXJ6wv2317WlTfVmUzBiZAODb585XDgDARrKEr4pctiJRfP9BOwAgm2XhGmkqIk7cfm7KZ5eoSA17IeX3miuZK" TargetMode="External"/><Relationship Id="rId110" Type="http://schemas.openxmlformats.org/officeDocument/2006/relationships/hyperlink" Target="http://www.ccafc.org.cn/templates/DonationSearch/index.aspx?nodeid=106" TargetMode="External"/><Relationship Id="rId131" Type="http://schemas.openxmlformats.org/officeDocument/2006/relationships/hyperlink" Target="https://onedrive.live.com/edit.aspx?cid=3bbb1d8d939ce15c&amp;id=documents&amp;resid=3BBB1D8D939CE15C!300&amp;app=OneNote&amp;&amp;wd=target%28%2F%2FProfile.one%7Ce512e2d3-99fa-5a44-8ad3-1366c8a72603%2FAi%20Luming%2C%20Bio%7Cfca2632c-a2da-5940-a8d5-32aefe73c780%2F%29" TargetMode="External"/><Relationship Id="rId327" Type="http://schemas.openxmlformats.org/officeDocument/2006/relationships/hyperlink" Target="http://gb.corp.163.com/gb/about/overview.html" TargetMode="External"/><Relationship Id="rId348" Type="http://schemas.openxmlformats.org/officeDocument/2006/relationships/hyperlink" Target="https://onedrive.live.com/edit.aspx/Documents/China%20Philanthropy%20Project?cid=3bbb1d8d939ce15c&amp;id=documents&amp;wd=target%28Profile.one%7CE512E2D3-99FA-5A44-8AD3-1366C8A72603%2FMa%20Xingtian%2C%20Bio%7C13501AA7-5848-7C46-B4AD-A3EF6C50E0FE%2F%29%20onenote:https://d.docs.live.net/3bbb1d8d939ce15c/Documents/China%20Philanthropy%20Project/Profile.one" TargetMode="External"/><Relationship Id="rId369" Type="http://schemas.openxmlformats.org/officeDocument/2006/relationships/hyperlink" Target="http://xdh.shufe.edu.cn/news/9ff8d090-1943-006a-f82a-40a1dcb7cf26.shtml" TargetMode="External"/><Relationship Id="rId152" Type="http://schemas.openxmlformats.org/officeDocument/2006/relationships/hyperlink" Target="http://www.qywater-tech.com/about.asp" TargetMode="External"/><Relationship Id="rId173" Type="http://schemas.openxmlformats.org/officeDocument/2006/relationships/hyperlink" Target="https://onedrive.live.com/edit.aspx/Documents/China%20Philanthropy%20Project?cid=3bbb1d8d939ce15c&amp;id=documents&amp;wd=target%28Profile.one%7CE512E2D3-99FA-5A44-8AD3-1366C8A72603%2FLi%20Jinyuan%2C%20Bio%7C9650B8CD-B3AC-3C48-BCFE-9DB9E5E1CBBD%2F%29%20onenote:https://d.docs.live.net/3bbb1d8d939ce15c/Documents/China%20Philanthropy%20Project/Profile.one" TargetMode="External"/><Relationship Id="rId194" Type="http://schemas.openxmlformats.org/officeDocument/2006/relationships/hyperlink" Target="https://onedrive.live.com/edit.aspx/Documents/China%20Philanthropy%20Project?cid=3bbb1d8d939ce15c&amp;id=documents&amp;wd=target%28Profile.one%7CE512E2D3-99FA-5A44-8AD3-1366C8A72603%2FShan%20Xiangshuang%2C%20Company%7C92191192-9100-7B42-A0A8-4DD423E4523A%2F%29%20onenote:https://d.docs.live.net/3bbb1d8d939ce15c/Documents/China%20Philanthropy%20Project/Profile.one" TargetMode="External"/><Relationship Id="rId208" Type="http://schemas.openxmlformats.org/officeDocument/2006/relationships/hyperlink" Target="http://chuangye.sjtu.edu.cn/index.php?m=News&amp;a=view&amp;id=97" TargetMode="External"/><Relationship Id="rId229" Type="http://schemas.openxmlformats.org/officeDocument/2006/relationships/hyperlink" Target="https://onedrive.live.com/edit.aspx/Documents/China%20Philanthropy%20Project?cid=3bbb1d8d939ce15c&amp;id=documents&amp;wd=target%28Profile.one%7CE512E2D3-99FA-5A44-8AD3-1366C8A72603%2FZhu%20Gongshan%2C%20Bio%7C9D44AB6B-44C9-654E-927F-E6B640F17291%2F%29%20onenote:https://d.docs.live.net/3bbb1d8d939ce15c/Documents/China%20Philanthropy%20Project/Profile.one" TargetMode="External"/><Relationship Id="rId380" Type="http://schemas.openxmlformats.org/officeDocument/2006/relationships/hyperlink" Target="http://baike.baidu.com/view/1784769.htm" TargetMode="External"/><Relationship Id="rId415" Type="http://schemas.openxmlformats.org/officeDocument/2006/relationships/hyperlink" Target="https://onedrive.live.com/edit.aspx/Documents/China%20Philanthropy%20Project?cid=3bbb1d8d939ce15c&amp;id=documents&amp;wd=target%28Profile.one%7CE512E2D3-99FA-5A44-8AD3-1366C8A72603%2FYu%20Sihai%2C%20Bio%7C0A638FBE-8C5E-E54C-8228-08DA24D01A74%2F%29%20onenote:https://d.docs.live.net/3bbb1d8d939ce15c/Documents/China%20Philanthropy%20Project/Profile.one" TargetMode="External"/><Relationship Id="rId436" Type="http://schemas.openxmlformats.org/officeDocument/2006/relationships/hyperlink" Target="https://onedrive.live.com/edit.aspx/Documents/China%20Philanthropy%20Project?cid=3bbb1d8d939ce15c&amp;id=documents&amp;wd=target%28Profile.one%7CE512E2D3-99FA-5A44-8AD3-1366C8A72603%2FLi%20Dasan%2C%20Bio%7C5E9277E1-30AA-5A4C-BE19-128CB4CD05E8%2F%29%20onenote:https://d.docs.live.net/3bbb1d8d939ce15c/Documents/China%20Philanthropy%20Project/Profile.one" TargetMode="External"/><Relationship Id="rId457" Type="http://schemas.openxmlformats.org/officeDocument/2006/relationships/hyperlink" Target="https://onedrive.live.com/edit.aspx/Documents/China%20Philanthropy%20Project?cid=3bbb1d8d939ce15c&amp;id=documents&amp;wd=target%28Profile.one%7CE512E2D3-99FA-5A44-8AD3-1366C8A72603%2FZhao%20Junyi%2C%20Company%7CB582B5E1-87B2-0042-973C-C26286999E47%2F%29%20onenote:https://d.docs.live.net/3bbb1d8d939ce15c/Documents/China%20Philanthropy%20Project/Profile.one" TargetMode="External"/><Relationship Id="rId240"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61" Type="http://schemas.openxmlformats.org/officeDocument/2006/relationships/hyperlink" Target="https://onedrive.live.com/edit.aspx/Documents/China%20Philanthropy%20Project?cid=3bbb1d8d939ce15c&amp;id=documents&amp;wd=target%28Profile.one%7CE512E2D3-99FA-5A44-8AD3-1366C8A72603%2FZhou%20Xijian%2C%20Company%7C4BFE79EB-A25A-0446-8D38-C3316BB04823%2F%29%20onenote:https://d.docs.live.net/3bbb1d8d939ce15c/Documents/China%20Philanthropy%20Project/Profile.one" TargetMode="External"/><Relationship Id="rId14" Type="http://schemas.openxmlformats.org/officeDocument/2006/relationships/hyperlink" Target="http://www.gdfpjjh.org.cn/next/JzrmdFile.jsp" TargetMode="External"/><Relationship Id="rId35" Type="http://schemas.openxmlformats.org/officeDocument/2006/relationships/hyperlink" Target="http://www.gdfpjjh.org.cn/next/JzrmdFile.jsp" TargetMode="External"/><Relationship Id="rId56" Type="http://schemas.openxmlformats.org/officeDocument/2006/relationships/hyperlink" Target="http://www.alibabagroup.com/cn/about/leadership" TargetMode="External"/><Relationship Id="rId77" Type="http://schemas.openxmlformats.org/officeDocument/2006/relationships/hyperlink" Target="https://onedrive.live.com/edit.aspx/Documents/China%20Philanthropy%20Project?cid=3bbb1d8d939ce15c&amp;id=documents&amp;wd=target%28Profile.one%7CE512E2D3-99FA-5A44-8AD3-1366C8A72603%2FDang%20Yanbao%2C%20Bio%7C33F38F81-5258-704C-8BEB-0EFD0587B22D%2F%29%20onenote:https://d.docs.live.net/3bbb1d8d939ce15c/Documents/China%20Philanthropy%20Project/Profile.one" TargetMode="External"/><Relationship Id="rId100"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82" Type="http://schemas.openxmlformats.org/officeDocument/2006/relationships/hyperlink" Target="http://yingda.jianphp.com/about/jianjie" TargetMode="External"/><Relationship Id="rId31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38" Type="http://schemas.openxmlformats.org/officeDocument/2006/relationships/hyperlink" Target="https://www.htsec.com/ChannelHome/1803/index.shtml" TargetMode="External"/><Relationship Id="rId359" Type="http://schemas.openxmlformats.org/officeDocument/2006/relationships/hyperlink" Target="https://onedrive.live.com/edit.aspx/Documents/China%20Philanthropy%20Project?cid=3bbb1d8d939ce15c&amp;id=documents&amp;wd=target%28Profile.one%7CE512E2D3-99FA-5A44-8AD3-1366C8A72603%2FWang%20Junjie%2C%20Company%7CF344F264-8710-A64B-B10A-4429889D4212%2F%29%20onenote:https://d.docs.live.net/3bbb1d8d939ce15c/Documents/China%20Philanthropy%20Project/Profile.one" TargetMode="External"/><Relationship Id="rId8" Type="http://schemas.openxmlformats.org/officeDocument/2006/relationships/hyperlink" Target="http://www.gdfpjjh.org.cn/next/JzrmdFile.jsp" TargetMode="External"/><Relationship Id="rId98" Type="http://schemas.openxmlformats.org/officeDocument/2006/relationships/hyperlink" Target="http://www.nhd.com.cn/Home.aspx" TargetMode="External"/><Relationship Id="rId121" Type="http://schemas.openxmlformats.org/officeDocument/2006/relationships/hyperlink" Target="http://www.ghstf.org/niandubg15/3309-2015.html" TargetMode="External"/><Relationship Id="rId142" Type="http://schemas.openxmlformats.org/officeDocument/2006/relationships/hyperlink" Target="http://www.sxfejjh.org/jkgs/" TargetMode="External"/><Relationship Id="rId163" Type="http://schemas.openxmlformats.org/officeDocument/2006/relationships/hyperlink" Target="https://onedrive.live.com/edit.aspx/Documents/China%20Philanthropy%20Project?cid=3bbb1d8d939ce15c&amp;id=documents&amp;wd=target%28Profile.one%7CE512E2D3-99FA-5A44-8AD3-1366C8A72603%2FGao%20Qingshou%2C%20Bio%7CD6ACD10E-F276-3149-82CD-6E070C5DC530%2F%29%20onenote:https://d.docs.live.net/3bbb1d8d939ce15c/Documents/China%20Philanthropy%20Project/Profile.one" TargetMode="External"/><Relationship Id="rId184" Type="http://schemas.openxmlformats.org/officeDocument/2006/relationships/hyperlink" Target="https://onedrive.live.com/edit.aspx/Documents/China%20Philanthropy%20Project?cid=3bbb1d8d939ce15c&amp;id=documents&amp;wd=target%28Profile.one%7CE512E2D3-99FA-5A44-8AD3-1366C8A72603%2FLi%20Guozhang%2C%20Bio%7C6A58409A-0DCB-804B-B252-05223DB61056%2F%29%20onenote:https://d.docs.live.net/3bbb1d8d939ce15c/Documents/China%20Philanthropy%20Project/Profile.one" TargetMode="External"/><Relationship Id="rId219" Type="http://schemas.openxmlformats.org/officeDocument/2006/relationships/hyperlink" Target="https://onedrive.live.com/edit.aspx/Documents/China%20Philanthropy%20Project?cid=3bbb1d8d939ce15c&amp;id=documents&amp;wd=target%28Profiles.one%7C4BDE6E43-F7D3-A14F-A09E-3C3179CB293D%2FHe%20Wenzhou%2C%20Bio%7C44906218-D3FA-BA45-A75C-53A966109DA4%2F%29%20onenote:https://d.docs.live.net/3bbb1d8d939ce15c/Documents/China%20Philanthropy%20Project/Profiles.one" TargetMode="External"/><Relationship Id="rId370" Type="http://schemas.openxmlformats.org/officeDocument/2006/relationships/hyperlink" Target="http://www.salim.com.cn/" TargetMode="External"/><Relationship Id="rId391" Type="http://schemas.openxmlformats.org/officeDocument/2006/relationships/hyperlink" Target="https://onedrive.live.com/edit.aspx/Documents/China%20Philanthropy%20Project?cid=3bbb1d8d939ce15c&amp;id=documents&amp;wd=target%28Profile.one%7CE512E2D3-99FA-5A44-8AD3-1366C8A72603%2FFeng%20Weimin%2C%20Company%7CB8C33EE5-ECF7-CD47-AA71-D3D13A806015%2F%29%20onenote:https://d.docs.live.net/3bbb1d8d939ce15c/Documents/China%20Philanthropy%20Project/Profile.one" TargetMode="External"/><Relationship Id="rId405"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426" Type="http://schemas.openxmlformats.org/officeDocument/2006/relationships/hyperlink" Target="https://onedrive.live.com/edit.aspx/Documents/China%20Philanthropy%20Project?cid=3bbb1d8d939ce15c&amp;id=documents&amp;wd=target%28Profile.one%7CE512E2D3-99FA-5A44-8AD3-1366C8A72603%2FXu%20Hang%2C%20Company%7C738B523C-E104-4B42-88F1-818410950490%2F%29%20onenote:https://d.docs.live.net/3bbb1d8d939ce15c/Documents/China%20Philanthropy%20Project/Profile.one" TargetMode="External"/><Relationship Id="rId44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30" Type="http://schemas.openxmlformats.org/officeDocument/2006/relationships/hyperlink" Target="https://onedrive.live.com/edit.aspx/Documents/China%20Philanthropy%20Project?cid=3bbb1d8d939ce15c&amp;id=documents&amp;wd=target%28Profile.one%7CE512E2D3-99FA-5A44-8AD3-1366C8A72603%2FZhu%20Gongshan%2C%20Company%7C531BEC76-DE21-4047-A4F0-7FE8D0B80EB9%2F%29%20onenote:https://d.docs.live.net/3bbb1d8d939ce15c/Documents/China%20Philanthropy%20Project/Profile.one" TargetMode="External"/><Relationship Id="rId251" Type="http://schemas.openxmlformats.org/officeDocument/2006/relationships/hyperlink" Target="https://onedrive.live.com/edit.aspx/Documents/China%20Philanthropy%20Project?cid=3bbb1d8d939ce15c&amp;id=documents&amp;wd=target%28Profile.one%7CE512E2D3-99FA-5A44-8AD3-1366C8A72603%2FXu%20Shihui%2C%20Company%7CFF79F600-B827-7C49-B056-2E09EA73DC34%2F%29%20onenote:https://d.docs.live.net/3bbb1d8d939ce15c/Documents/China%20Philanthropy%20Project/Profile.one" TargetMode="External"/><Relationship Id="rId468" Type="http://schemas.openxmlformats.org/officeDocument/2006/relationships/hyperlink" Target="https://onedrive.live.com/edit.aspx/Documents/China%20Philanthropy%20Project?cid=3bbb1d8d939ce15c&amp;id=documents&amp;wd=target%28Profile.one%7CE512E2D3-99FA-5A44-8AD3-1366C8A72603%2FChen%20Hui%2C%20Bio%7C423111BC-9896-8E4D-8EE7-B9AEB3546462%2F%29%20onenote:https://d.docs.live.net/3bbb1d8d939ce15c/Documents/China%20Philanthropy%20Project/Profile.one" TargetMode="External"/><Relationship Id="rId25" Type="http://schemas.openxmlformats.org/officeDocument/2006/relationships/hyperlink" Target="http://www.chinaoceanwide.com/content/article100_1810.html" TargetMode="External"/><Relationship Id="rId46" Type="http://schemas.openxmlformats.org/officeDocument/2006/relationships/hyperlink" Target="https://onedrive.live.com/edit.aspx/Documents/China%20Philanthropy%20Project?cid=3bbb1d8d939ce15c&amp;id=documents&amp;wd=target%28Profile.one%7CE512E2D3-99FA-5A44-8AD3-1366C8A72603%2FShao%20Genhuo%2C%20Company%7C8E9389B8-D631-3440-B35E-9DE461078C3B%2F%29%20onenote:https://d.docs.live.net/3bbb1d8d939ce15c/Documents/China%20Philanthropy%20Project/Profile.one" TargetMode="External"/><Relationship Id="rId67" Type="http://schemas.openxmlformats.org/officeDocument/2006/relationships/hyperlink" Target="http://news.buaa.edu.cn/zhxw/96178.htm" TargetMode="External"/><Relationship Id="rId272" Type="http://schemas.openxmlformats.org/officeDocument/2006/relationships/hyperlink" Target="https://onedrive.live.com/edit.aspx/Documents/China%20Philanthropy%20Project?cid=3bbb1d8d939ce15c&amp;id=documents&amp;wd=target%28Profile.one%7CE512E2D3-99FA-5A44-8AD3-1366C8A72603%2FCui%20Genliang%2C%20Company%7C00DE8F67-69B7-0643-87E9-CCF8A44330E3%2F%29%20onenote:https://d.docs.live.net/3bbb1d8d939ce15c/Documents/China%20Philanthropy%20Project/Profile.one" TargetMode="External"/><Relationship Id="rId293" Type="http://schemas.openxmlformats.org/officeDocument/2006/relationships/hyperlink" Target="https://onedrive.live.com/edit.aspx/Documents/China%20Philanthropy%20Project?cid=3bbb1d8d939ce15c&amp;id=documents&amp;wd=target%28Profile.one%7CE512E2D3-99FA-5A44-8AD3-1366C8A72603%2FZhang%20Rugeng%2C%20Company%7C4A8F3532-3DBD-3E42-A0A2-323697701BBA%2F%29%20onenote:https://d.docs.live.net/3bbb1d8d939ce15c/Documents/China%20Philanthropy%20Project/Profile.one" TargetMode="External"/><Relationship Id="rId307" Type="http://schemas.openxmlformats.org/officeDocument/2006/relationships/hyperlink" Target="http://www.hnxhjzjt.com/a/guanyuwomen/gongsijianjie/" TargetMode="External"/><Relationship Id="rId328" Type="http://schemas.openxmlformats.org/officeDocument/2006/relationships/hyperlink" Target="http://data.foundationcenter.org.cn/financeInfo_5112.html" TargetMode="External"/><Relationship Id="rId349" Type="http://schemas.openxmlformats.org/officeDocument/2006/relationships/hyperlink" Target="https://onedrive.live.com/edit.aspx/Documents/China%20Philanthropy%20Project?cid=3bbb1d8d939ce15c&amp;id=documents&amp;wd=target%28Profile.one%7CE512E2D3-99FA-5A44-8AD3-1366C8A72603%2FMa%20Xingtian%2C%20Company%7CEDE24CAB-AA24-734A-AFA6-9D23852D4433%2F%29%20onenote:https://d.docs.live.net/3bbb1d8d939ce15c/Documents/China%20Philanthropy%20Project/Profile.one" TargetMode="External"/><Relationship Id="rId88" Type="http://schemas.openxmlformats.org/officeDocument/2006/relationships/hyperlink" Target="http://www.myshinesun.com/gyxs/" TargetMode="External"/><Relationship Id="rId111" Type="http://schemas.openxmlformats.org/officeDocument/2006/relationships/hyperlink" Target="http://baike.baidu.com/view/2365.htm" TargetMode="External"/><Relationship Id="rId132" Type="http://schemas.openxmlformats.org/officeDocument/2006/relationships/hyperlink" Target="http://guba.eastmoney.com/news,600136,142871849.html" TargetMode="External"/><Relationship Id="rId153"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74" Type="http://schemas.openxmlformats.org/officeDocument/2006/relationships/hyperlink" Target="https://onedrive.live.com/edit.aspx/Documents/China%20Philanthropy%20Project?cid=3bbb1d8d939ce15c&amp;id=documents&amp;wd=target%28Profile.one%7CE512E2D3-99FA-5A44-8AD3-1366C8A72603%2FLi%20Jinyuan%2C%20Company%7CFCDF145D-37FB-F14E-ABA0-9CB38B581718%2F%29%20onenote:https://d.docs.live.net/3bbb1d8d939ce15c/Documents/China%20Philanthropy%20Project/Profile.one" TargetMode="External"/><Relationship Id="rId195" Type="http://schemas.openxmlformats.org/officeDocument/2006/relationships/hyperlink" Target="http://baike.baidu.com/subview/3151831/9268892.htm?fr=weibo" TargetMode="External"/><Relationship Id="rId209" Type="http://schemas.openxmlformats.org/officeDocument/2006/relationships/hyperlink" Target="http://www.yuanboedu.cn/pc/index.php?" TargetMode="External"/><Relationship Id="rId360" Type="http://schemas.openxmlformats.org/officeDocument/2006/relationships/hyperlink" Target="https://onedrive.live.com/edit.aspx/Documents/China%20Philanthropy%20Project?cid=3bbb1d8d939ce15c&amp;id=documents&amp;wd=target%28Profile.one%7CE512E2D3-99FA-5A44-8AD3-1366C8A72603%2FZhang%20Feng%2C%20Bio%7C1715B5A3-CB14-4D42-9B04-93841F88A6C1%2F%29%20onenote:https://d.docs.live.net/3bbb1d8d939ce15c/Documents/China%20Philanthropy%20Project/Profile.one" TargetMode="External"/><Relationship Id="rId381" Type="http://schemas.openxmlformats.org/officeDocument/2006/relationships/hyperlink" Target="http://www.hengan.com/intro/manage/" TargetMode="External"/><Relationship Id="rId416" Type="http://schemas.openxmlformats.org/officeDocument/2006/relationships/hyperlink" Target="https://onedrive.live.com/edit.aspx/Documents/China%20Philanthropy%20Project?cid=3bbb1d8d939ce15c&amp;id=documents&amp;wd=target%28Profile.one%7CE512E2D3-99FA-5A44-8AD3-1366C8A72603%2FYu%20Sihai%2C%20Company%7C3308B85A-558B-3244-8E4A-1221A768D67D%2F%29%20onenote:https://d.docs.live.net/3bbb1d8d939ce15c/Documents/China%20Philanthropy%20Project/Profile.one" TargetMode="External"/><Relationship Id="rId220" Type="http://schemas.openxmlformats.org/officeDocument/2006/relationships/hyperlink" Target="https://onedrive.live.com/edit.aspx/Documents/China%20Philanthropy%20Project?cid=3bbb1d8d939ce15c&amp;id=documents&amp;wd=target%28Profiles.one%7C4BDE6E43-F7D3-A14F-A09E-3C3179CB293D%2FHe%20Wenzhong%2C%20Company%7CE543A45D-9EAD-3F4E-8730-5D863855A9E5%2F%29%20onenote:https://d.docs.live.net/3bbb1d8d939ce15c/Documents/China%20Philanthropy%20Project/Profiles.one" TargetMode="External"/><Relationship Id="rId241"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437" Type="http://schemas.openxmlformats.org/officeDocument/2006/relationships/hyperlink" Target="https://onedrive.live.com/edit.aspx/Documents/China%20Philanthropy%20Project?cid=3bbb1d8d939ce15c&amp;id=documents&amp;wd=target%28Profile.one%7CE512E2D3-99FA-5A44-8AD3-1366C8A72603%2FOu%20Zongrong%2C%20Bio%7C4E27212A-DF47-7148-BFF1-27A498485C49%2F%29%20onenote:https://d.docs.live.net/3bbb1d8d939ce15c/Documents/China%20Philanthropy%20Project/Profile.one" TargetMode="External"/><Relationship Id="rId458" Type="http://schemas.openxmlformats.org/officeDocument/2006/relationships/hyperlink" Target="https://onedrive.live.com/edit.aspx/Documents/China%20Philanthropy%20Project?cid=3bbb1d8d939ce15c&amp;id=documents&amp;wd=target%28Profile.one%7CE512E2D3-99FA-5A44-8AD3-1366C8A72603%2FZhao%20Chunhua%2C%20Bio%7C803B410B-D553-694C-82B9-F7B7D492F8F3%2F%29%20onenote:https://d.docs.live.net/3bbb1d8d939ce15c/Documents/China%20Philanthropy%20Project/Profile.one" TargetMode="External"/><Relationship Id="rId15" Type="http://schemas.openxmlformats.org/officeDocument/2006/relationships/hyperlink" Target="http://www.gdfpjjh.org.cn/next/JzrmdFile.jsp" TargetMode="External"/><Relationship Id="rId36" Type="http://schemas.openxmlformats.org/officeDocument/2006/relationships/hyperlink" Target="http://www.gdfpjjh.org.cn/next/JzrmdFile.jsp" TargetMode="External"/><Relationship Id="rId57" Type="http://schemas.openxmlformats.org/officeDocument/2006/relationships/hyperlink" Target="http://news.buaa.edu.cn/zhxw/96178.htm" TargetMode="External"/><Relationship Id="rId262" Type="http://schemas.openxmlformats.org/officeDocument/2006/relationships/hyperlink" Target="https://onedrive.live.com/edit.aspx/Documents/China%20Philanthropy%20Project?cid=3bbb1d8d939ce15c&amp;id=documents&amp;wd=target%28Profile.one%7CE512E2D3-99FA-5A44-8AD3-1366C8A72603%2FZhou%20Xijian%2C%20Bio%7CCE8F3BFC-04A4-8B41-B5F1-396CEDF08E05%2F%29%20onenote:https://d.docs.live.net/3bbb1d8d939ce15c/Documents/China%20Philanthropy%20Project/Profile.one" TargetMode="External"/><Relationship Id="rId283" Type="http://schemas.openxmlformats.org/officeDocument/2006/relationships/hyperlink" Target="http://www.huawei.com/cn/executives/board-of-directors/sun-yafang" TargetMode="External"/><Relationship Id="rId318" Type="http://schemas.openxmlformats.org/officeDocument/2006/relationships/hyperlink" Target="https://onedrive.live.com/edit.aspx/Documents/China%20Philanthropy%20Project?38=&amp;cid=3bbb1d8d939ce15c&amp;id=documents&amp;wd=target%28Profile.one%7CE512E2D3-99FA-5A44-8AD3-1366C8A72603%2FCen%20Zhaoxiong%2C%20Bio%7C4152C10F-A033-4A46-BEF6-3FA9A67BE526%2F%29%20onenote%3Ahttps%3A%2F%2Fd.docs.live.net%2F3bbb1d8d939ce15c%2FDocuments%2FChina%20Philanthropy%20Project%2FProfile.one%23Cen%20Zhaoxiong%2C%20Bio&amp;section-id=%7BE512E2D3-99FA-5A44-8AD3-1366C8A72603%7D&amp;page-id=%7B4152C10F-A033-4A46-BEF6-3FA9A67BE526%7D&amp;object-id=%7BE006FE93-9029-E608-3678-4A990B82087E%7D" TargetMode="External"/><Relationship Id="rId339" Type="http://schemas.openxmlformats.org/officeDocument/2006/relationships/hyperlink" Target="http://news.carnoc.com/people/xindi.html" TargetMode="External"/><Relationship Id="rId78" Type="http://schemas.openxmlformats.org/officeDocument/2006/relationships/hyperlink" Target="https://onedrive.live.com/edit.aspx/Documents/China%20Philanthropy%20Project?cid=3bbb1d8d939ce15c&amp;id=documents&amp;wd=target%28Profile.one%7CE512E2D3-99FA-5A44-8AD3-1366C8A72603%2FDang%20Yanbao%2C%20Company%7CB2B1CBA6-184C-7A48-BFBD-41A2CBFC8D6A%2F%29%20onenote:https://d.docs.live.net/3bbb1d8d939ce15c/Documents/China%20Philanthropy%20Project/Profile.one" TargetMode="External"/><Relationship Id="rId99"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01" Type="http://schemas.openxmlformats.org/officeDocument/2006/relationships/hyperlink" Target="http://baike.baidu.com/item/%E8%B0%A2%E5%AE%8F/12796282" TargetMode="External"/><Relationship Id="rId122" Type="http://schemas.openxmlformats.org/officeDocument/2006/relationships/hyperlink" Target="https://onedrive.live.com/edit.aspx/Documents/China%20Philanthropy%20Project?cid=3bbb1d8d939ce15c&amp;id=documents&amp;wd=target%28Profile.one%7CE512E2D3-99FA-5A44-8AD3-1366C8A72603%2FYou%20Zhisheng%2C%20Bio%7C4D8BDF5B-181E-EB45-8B93-2DF7CA0709EF%2F%29%20onenote:https://d.docs.live.net/3bbb1d8d939ce15c/Documents/China%20Philanthropy%20Project/Profile.one" TargetMode="External"/><Relationship Id="rId143" Type="http://schemas.openxmlformats.org/officeDocument/2006/relationships/hyperlink" Target="http://www.ahfdp.org.cn/Front_ahfdp/axb/" TargetMode="External"/><Relationship Id="rId164" Type="http://schemas.openxmlformats.org/officeDocument/2006/relationships/hyperlink" Target="https://onedrive.live.com/edit.aspx/Documents/China%20Philanthropy%20Project?cid=3bbb1d8d939ce15c&amp;id=documents&amp;wd=target%28Profile.one%7CE512E2D3-99FA-5A44-8AD3-1366C8A72603%2FGao%20Qingshou%2C%20Company%7CB46AB561-3BA3-DE4D-A244-94CD381AA22F%2F%29%20onenote:https://d.docs.live.net/3bbb1d8d939ce15c/Documents/China%20Philanthropy%20Project/Profile.one" TargetMode="External"/><Relationship Id="rId185" Type="http://schemas.openxmlformats.org/officeDocument/2006/relationships/hyperlink" Target="https://onedrive.live.com/edit.aspx/Documents/China%20Philanthropy%20Project?cid=3bbb1d8d939ce15c&amp;id=documents&amp;wd=target%28Profile.one%7CE512E2D3-99FA-5A44-8AD3-1366C8A72603%2FLi%20Guozhang%2C%20Company%7CE8A71242-8634-C546-AE81-8D3CAC15098C%2F%29%20onenote:https://d.docs.live.net/3bbb1d8d939ce15c/Documents/China%20Philanthropy%20Project/Profile.one" TargetMode="External"/><Relationship Id="rId350" Type="http://schemas.openxmlformats.org/officeDocument/2006/relationships/hyperlink" Target="https://onedrive.live.com/edit.aspx/Documents/China%20Philanthropy%20Project?cid=3bbb1d8d939ce15c&amp;id=documents&amp;wd=target%28Profile.one%7CE512E2D3-99FA-5A44-8AD3-1366C8A72603%2FYan%20Zhi%2C%20Bio%7CD9CD5BC3-62B2-6A46-AAFD-FF4B7CC88FA3%2F%29%20onenote:https://d.docs.live.net/3bbb1d8d939ce15c/Documents/China%20Philanthropy%20Project/Profile.one" TargetMode="External"/><Relationship Id="rId371" Type="http://schemas.openxmlformats.org/officeDocument/2006/relationships/hyperlink" Target="https://onedrive.live.com/edit.aspx/Documents/China%20Philanthropy%20Project?cid=3bbb1d8d939ce15c&amp;id=documents&amp;wd=target%28Profile.one%7CE512E2D3-99FA-5A44-8AD3-1366C8A72603%2FYu%20Lirong%2C%20Bio%7C11BE3517-3276-524F-B0A3-36FA1C3CA3A2%2F%29%20onenote:https://d.docs.live.net/3bbb1d8d939ce15c/Documents/China%20Philanthropy%20Project/Profile.one" TargetMode="External"/><Relationship Id="rId406" Type="http://schemas.openxmlformats.org/officeDocument/2006/relationships/hyperlink" Target="http://www.tcmedical.com.cn/index/index" TargetMode="External"/><Relationship Id="rId9" Type="http://schemas.openxmlformats.org/officeDocument/2006/relationships/hyperlink" Target="http://www.gdfpjjh.org.cn/next/JzrmdFile.jsp" TargetMode="External"/><Relationship Id="rId210" Type="http://schemas.openxmlformats.org/officeDocument/2006/relationships/hyperlink" Target="http://baike.so.com/doc/5383011-5619394.html" TargetMode="External"/><Relationship Id="rId392" Type="http://schemas.openxmlformats.org/officeDocument/2006/relationships/hyperlink" Target="https://onedrive.live.com/edit.aspx/Documents/China%20Philanthropy%20Project?cid=3bbb1d8d939ce15c&amp;id=documents&amp;wd=target%28Profile.one%7CE512E2D3-99FA-5A44-8AD3-1366C8A72603%2FFeng%20Xijian%2C%20Bio%7C02C64F19-F94B-854F-9B35-C1BBD351DF34%2F%29%20onenote:https://d.docs.live.net/3bbb1d8d939ce15c/Documents/China%20Philanthropy%20Project/Profile.one" TargetMode="External"/><Relationship Id="rId42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448"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469" Type="http://schemas.openxmlformats.org/officeDocument/2006/relationships/hyperlink" Target="https://onedrive.live.com/edit.aspx/Documents/China%20Philanthropy%20Project?cid=3bbb1d8d939ce15c&amp;id=documents&amp;wd=target%28Profile.one%7CE512E2D3-99FA-5A44-8AD3-1366C8A72603%2FChen%20Hui%2C%20Company%7CF13656C3-32C4-B24C-9AD6-32FF6C4BD360%2F%29%20onenote:https://d.docs.live.net/3bbb1d8d939ce15c/Documents/China%20Philanthropy%20Project/Profile.one" TargetMode="External"/><Relationship Id="rId26" Type="http://schemas.openxmlformats.org/officeDocument/2006/relationships/hyperlink" Target="http://www.chinaoceanwide.com/content/article100_1810.html" TargetMode="External"/><Relationship Id="rId231" Type="http://schemas.openxmlformats.org/officeDocument/2006/relationships/hyperlink" Target="http://www.lnu.edu.cn/info/15008/73870.htm" TargetMode="External"/><Relationship Id="rId252" Type="http://schemas.openxmlformats.org/officeDocument/2006/relationships/hyperlink" Target="https://www.google.com/url?sa=t&amp;rct=j&amp;q=&amp;esrc=s&amp;source=web&amp;cd=2&amp;cad=rja&amp;uact=8&amp;ved=0ahUKEwjq0pSp_r3RAhUE7yYKHWzHDewQFgghMAE&amp;url=http%3A%2F%2Fbaike.baidu.com%2Fview%2F1939927.htm&amp;usg=AFQjCNF9ZX27oQU4YhyUAnHzUW6Bag09Tg" TargetMode="External"/><Relationship Id="rId273" Type="http://schemas.openxmlformats.org/officeDocument/2006/relationships/hyperlink" Target="http://baike.baidu.com/link?url=XSs3PWaCL6190DMDSo6SyJ4NmMu1wdcRqtucRDdTz4DWm6vr8rHPqfZ9lUvi3sE0fISTEfCDJ-a3e14znTe5_q" TargetMode="External"/><Relationship Id="rId294" Type="http://schemas.openxmlformats.org/officeDocument/2006/relationships/hyperlink" Target="http://baike.baidu.com/view/2311166.htm" TargetMode="External"/><Relationship Id="rId308" Type="http://schemas.openxmlformats.org/officeDocument/2006/relationships/hyperlink" Target="http://www.zzsjyl.org.cn/?page_id=59" TargetMode="External"/><Relationship Id="rId329" Type="http://schemas.openxmlformats.org/officeDocument/2006/relationships/hyperlink" Target="http://blog.sina.com.cn/s/blog_66ff28780102drp8.html" TargetMode="External"/><Relationship Id="rId47" Type="http://schemas.openxmlformats.org/officeDocument/2006/relationships/hyperlink" Target="https://zh.wikipedia.org/wiki/&#21556;&#23569;&#21195;" TargetMode="External"/><Relationship Id="rId68" Type="http://schemas.openxmlformats.org/officeDocument/2006/relationships/hyperlink" Target="http://www.wfgx.gov.cn/GXQXXGK/CYFWZX/201605/t20160506_1632858.html" TargetMode="External"/><Relationship Id="rId89" Type="http://schemas.openxmlformats.org/officeDocument/2006/relationships/hyperlink" Target="http://news.xhu.edu.cn/news/xihuayaowen/2015-12-18/24443.html" TargetMode="External"/><Relationship Id="rId112" Type="http://schemas.openxmlformats.org/officeDocument/2006/relationships/hyperlink" Target="http://www.tencent.com/zh-cn/at/abouttencent.shtml" TargetMode="External"/><Relationship Id="rId133" Type="http://schemas.openxmlformats.org/officeDocument/2006/relationships/hyperlink" Target="https://onedrive.live.com/edit.aspx?cid=3bbb1d8d939ce15c&amp;id=documents&amp;resid=3BBB1D8D939CE15C!300&amp;app=OneNote&amp;&amp;wd=target%28%2F%2FProfile.one%7Ce512e2d3-99fa-5a44-8ad3-1366c8a72603%2FAi%20Luming%2C%20Bio%7Cfca2632c-a2da-5940-a8d5-32aefe73c780%2F%29" TargetMode="External"/><Relationship Id="rId154"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75" Type="http://schemas.openxmlformats.org/officeDocument/2006/relationships/hyperlink" Target="http://baike.baidu.com/subview/4370477/4370477.htm" TargetMode="External"/><Relationship Id="rId340" Type="http://schemas.openxmlformats.org/officeDocument/2006/relationships/hyperlink" Target="https://zh.wikipedia.org/wiki/%E6%B5%B7%E5%8D%97%E8%88%AA%E7%A9%BA" TargetMode="External"/><Relationship Id="rId361" Type="http://schemas.openxmlformats.org/officeDocument/2006/relationships/hyperlink" Target="https://onedrive.live.com/edit.aspx/Documents/China%20Philanthropy%20Project?cid=3bbb1d8d939ce15c&amp;id=documents&amp;wd=target%28Profile.one%7CE512E2D3-99FA-5A44-8AD3-1366C8A72603%2FZhang%20Feng%2C%20Company%7C42BCB1D9-ADED-BD4B-BB6E-AB1E68BEA972%2F%29%20onenote:https://d.docs.live.net/3bbb1d8d939ce15c/Documents/China%20Philanthropy%20Project/Profile.one" TargetMode="External"/><Relationship Id="rId196" Type="http://schemas.openxmlformats.org/officeDocument/2006/relationships/hyperlink" Target="http://bj.lianjia.com/about/aboutlianjia/" TargetMode="External"/><Relationship Id="rId200" Type="http://schemas.openxmlformats.org/officeDocument/2006/relationships/hyperlink" Target="https://onedrive.live.com/edit.aspx/Documents/China%20Philanthropy%20Project?cid=3bbb1d8d939ce15c&amp;id=documents&amp;wd=target%28Profile.one%7CE512E2D3-99FA-5A44-8AD3-1366C8A72603%2FWang%20Zhentao%2C%20Company%7C6F47F73C-850E-A748-BF54-3C3261F79B44%2F%29%20onenote:https://d.docs.live.net/3bbb1d8d939ce15c/Documents/China%20Philanthropy%20Project/Profile.one" TargetMode="External"/><Relationship Id="rId382" Type="http://schemas.openxmlformats.org/officeDocument/2006/relationships/hyperlink" Target="http://baike.baidu.com/link?url=DVSSHpukQpaJcWIJBzL28pnN7Wttybw91qIuT83l_VoH4E1NL8jIw9wuN0aFKyZkFa0mQ7Y0Ey1bblsTM_4VgYTEzI9AbPLZ3PkCYtRqR3G" TargetMode="External"/><Relationship Id="rId417" Type="http://schemas.openxmlformats.org/officeDocument/2006/relationships/hyperlink" Target="https://onedrive.live.com/edit.aspx/Documents/China%20Philanthropy%20Project?cid=3bbb1d8d939ce15c&amp;id=documents&amp;wd=target%28Profile.one%7CE512E2D3-99FA-5A44-8AD3-1366C8A72603%2FZong%20Qinghou%2C%20Bio%7CDB4904C6-1B18-D94C-94A4-7A1299BE4932%2F%29%20onenote:https://d.docs.live.net/3bbb1d8d939ce15c/Documents/China%20Philanthropy%20Project/Profile.one" TargetMode="External"/><Relationship Id="rId438" Type="http://schemas.openxmlformats.org/officeDocument/2006/relationships/hyperlink" Target="https://onedrive.live.com/edit.aspx/Documents/China%20Philanthropy%20Project?cid=3bbb1d8d939ce15c&amp;id=documents&amp;wd=target%28Profile.one%7CE512E2D3-99FA-5A44-8AD3-1366C8A72603%2FOu%20Zongrong%2C%20Company%7C0E2B53CC-1DEC-3F47-BDE5-C5AF1D30658E%2F%29%20onenote:https://d.docs.live.net/3bbb1d8d939ce15c/Documents/China%20Philanthropy%20Project/Profile.one" TargetMode="External"/><Relationship Id="rId459" Type="http://schemas.openxmlformats.org/officeDocument/2006/relationships/hyperlink" Target="https://onedrive.live.com/edit.aspx/Documents/China%20Philanthropy%20Project?cid=3bbb1d8d939ce15c&amp;id=documents&amp;wd=target%28Profile.one%7CE512E2D3-99FA-5A44-8AD3-1366C8A72603%2FZhao%20Chunhua%2C%20Company%7C7592ABFE-E6F2-CC4F-AB12-DFE334A8C0D8%2F%29%20onenote:https://d.docs.live.net/3bbb1d8d939ce15c/Documents/China%20Philanthropy%20Project/Profile.one" TargetMode="External"/><Relationship Id="rId16" Type="http://schemas.openxmlformats.org/officeDocument/2006/relationships/hyperlink" Target="http://www.gdfpjjh.org.cn/next/JzrmdFile.jsp" TargetMode="External"/><Relationship Id="rId221" Type="http://schemas.openxmlformats.org/officeDocument/2006/relationships/hyperlink" Target="https://onedrive.live.com/edit.aspx/Documents/China%20Philanthropy%20Project?cid=3bbb1d8d939ce15c&amp;id=documents&amp;wd=target%28Profile.one%7CE512E2D3-99FA-5A44-8AD3-1366C8A72603%2FLiu%20Baolin%2C%20Bio%7C5CA64CA4-8CB6-8B4E-BB77-FA6353D1AC70%2F%29%20onenote:https://d.docs.live.net/3bbb1d8d939ce15c/Documents/China%20Philanthropy%20Project/Profile.one" TargetMode="External"/><Relationship Id="rId242"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63" Type="http://schemas.openxmlformats.org/officeDocument/2006/relationships/hyperlink" Target="https://onedrive.live.com/edit.aspx/Documents/China%20Philanthropy%20Project?cid=3bbb1d8d939ce15c&amp;id=documents&amp;wd=target%28Profile.one%7CE512E2D3-99FA-5A44-8AD3-1366C8A72603%2FZhou%20Xijian%2C%20Company%7C4BFE79EB-A25A-0446-8D38-C3316BB04823%2F%29%20onenote:https://d.docs.live.net/3bbb1d8d939ce15c/Documents/China%20Philanthropy%20Project/Profile.one" TargetMode="External"/><Relationship Id="rId284" Type="http://schemas.openxmlformats.org/officeDocument/2006/relationships/hyperlink" Target="http://www.scutef.org/jzmx/zxjz/19vs0le3nj174.xhtml" TargetMode="External"/><Relationship Id="rId319" Type="http://schemas.openxmlformats.org/officeDocument/2006/relationships/hyperlink" Target="http://www.yumchina.com/About" TargetMode="External"/><Relationship Id="rId470" Type="http://schemas.openxmlformats.org/officeDocument/2006/relationships/hyperlink" Target="https://onedrive.live.com/edit.aspx/Documents/China%20Philanthropy%20Project?cid=3bbb1d8d939ce15c&amp;id=documents&amp;wd=target%28Profile.one%7CE512E2D3-99FA-5A44-8AD3-1366C8A72603%2FChen%20Ke%2C%20Bio%7CD3912255-D044-A14E-AB89-6A01A35F6EC8%2F%29%20onenote:https://d.docs.live.net/3bbb1d8d939ce15c/Documents/China%20Philanthropy%20Project/Profile.one" TargetMode="External"/><Relationship Id="rId37" Type="http://schemas.openxmlformats.org/officeDocument/2006/relationships/hyperlink" Target="http://www.gdfpjjh.org.cn/next/JzrmdFile.jsp" TargetMode="External"/><Relationship Id="rId58" Type="http://schemas.openxmlformats.org/officeDocument/2006/relationships/hyperlink" Target="http://www.wfgx.gov.cn/GXQXXGK/CYFWZX/201605/t20160506_1632858.html" TargetMode="External"/><Relationship Id="rId79" Type="http://schemas.openxmlformats.org/officeDocument/2006/relationships/hyperlink" Target="https://onedrive.live.com/edit.aspx/Documents/China%20Philanthropy%20Project?cid=3bbb1d8d939ce15c&amp;id=documents&amp;wd=target%28Profile.one%7CE512E2D3-99FA-5A44-8AD3-1366C8A72603%2FDang%20Yanbao%2C%20Bio%7C33F38F81-5258-704C-8BEB-0EFD0587B22D%2F%29%20onenote:https://d.docs.live.net/3bbb1d8d939ce15c/Documents/China%20Philanthropy%20Project/Profile.one" TargetMode="External"/><Relationship Id="rId102" Type="http://schemas.openxmlformats.org/officeDocument/2006/relationships/hyperlink" Target="http://www.beingmate.com/" TargetMode="External"/><Relationship Id="rId123" Type="http://schemas.openxmlformats.org/officeDocument/2006/relationships/hyperlink" Target="https://onedrive.live.com/edit.aspx/Documents/China%20Philanthropy%20Project?cid=3bbb1d8d939ce15c&amp;id=documents&amp;wd=target%28Profile.one%7CE512E2D3-99FA-5A44-8AD3-1366C8A72603%2FYou%20Zhisheng%2C%20Company%7C0F07C7A8-D7DB-2944-A742-2E9EEC14E9D7%2F%29%20onenote:https://d.docs.live.net/3bbb1d8d939ce15c/Documents/China%20Philanthropy%20Project/Profile.one" TargetMode="External"/><Relationship Id="rId144" Type="http://schemas.openxmlformats.org/officeDocument/2006/relationships/hyperlink" Target="https://onedrive.live.com/edit.aspx/Documents/China%20Philanthropy%20Project?cid=3bbb1d8d939ce15c&amp;id=documents&amp;wd=target%28Profiles.one%7C4BDE6E43-F7D3-A14F-A09E-3C3179CB293D%2FHong%20Qi%2C%20Bio%7C46E9BB96-FD60-C340-941D-4D1A65875121%2F%29%20onenote:https://d.docs.live.net/3bbb1d8d939ce15c/Documents/China%20Philanthropy%20Project/Profiles.one" TargetMode="External"/><Relationship Id="rId330" Type="http://schemas.openxmlformats.org/officeDocument/2006/relationships/hyperlink" Target="http://bj.house.sina.com.cn/exhibit/corp/4217.html" TargetMode="External"/><Relationship Id="rId90" Type="http://schemas.openxmlformats.org/officeDocument/2006/relationships/hyperlink" Target="http://toutiao.com/i6229668479511822850/" TargetMode="External"/><Relationship Id="rId165" Type="http://schemas.openxmlformats.org/officeDocument/2006/relationships/hyperlink" Target="http://baike.baidu.com/view/737422.htm" TargetMode="External"/><Relationship Id="rId186"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51" Type="http://schemas.openxmlformats.org/officeDocument/2006/relationships/hyperlink" Target="https://onedrive.live.com/edit.aspx/Documents/China%20Philanthropy%20Project?cid=3bbb1d8d939ce15c&amp;id=documents&amp;wd=target%28Profile.one%7CE512E2D3-99FA-5A44-8AD3-1366C8A72603%2FYan%20Zhi%2C%20Company%7C32F22695-E8EE-6145-BBE7-EB8BFEB61822%2F%29%20onenote:https://d.docs.live.net/3bbb1d8d939ce15c/Documents/China%20Philanthropy%20Project/Profile.one" TargetMode="External"/><Relationship Id="rId372" Type="http://schemas.openxmlformats.org/officeDocument/2006/relationships/hyperlink" Target="https://onedrive.live.com/edit.aspx/Documents/China%20Philanthropy%20Project?cid=3bbb1d8d939ce15c&amp;id=documents&amp;wd=target%28Profile.one%7CE512E2D3-99FA-5A44-8AD3-1366C8A72603%2FYu%20Lirong%2C%20Company%7C746A7C78-9532-B74C-81BE-510B6C5D1C7F%2F%29%20onenote:https://d.docs.live.net/3bbb1d8d939ce15c/Documents/China%20Philanthropy%20Project/Profile.one" TargetMode="External"/><Relationship Id="rId393" Type="http://schemas.openxmlformats.org/officeDocument/2006/relationships/hyperlink" Target="https://onedrive.live.com/edit.aspx/Documents/China%20Philanthropy%20Project?cid=3bbb1d8d939ce15c&amp;id=documents&amp;wd=target%28Profile.one%7CE512E2D3-99FA-5A44-8AD3-1366C8A72603%2FFeng%20Xijian%2C%20Company%7C726F1F0C-3DAC-EB4B-B560-3C0F6816754A%2F%29%20onenote:https://d.docs.live.net/3bbb1d8d939ce15c/Documents/China%20Philanthropy%20Project/Profile.one" TargetMode="External"/><Relationship Id="rId407" Type="http://schemas.openxmlformats.org/officeDocument/2006/relationships/hyperlink" Target="https://onedrive.live.com/edit.aspx/Documents/China%20Philanthropy%20Project?cid=3bbb1d8d939ce15c&amp;id=documents&amp;wd=target%28Profile.one%7CE512E2D3-99FA-5A44-8AD3-1366C8A72603%2FWu%20Yajun%2C%20Bio%7CFA3C3ADA-E4A7-6848-81F6-7AF966A9609A%2F%29%20onenote:https://d.docs.live.net/3bbb1d8d939ce15c/Documents/China%20Philanthropy%20Project/Profile.one" TargetMode="External"/><Relationship Id="rId428"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449" Type="http://schemas.openxmlformats.org/officeDocument/2006/relationships/hyperlink" Target="http://baike.baidu.com/link?url=0iuocnYHVQhDpai1XrP7TYhu5tGbeZW-ssQxAQRS5MmmxQKZlYfTlj_sCNvH-4o066yqidtyNqZE35yhMhVc1_" TargetMode="External"/><Relationship Id="rId211" Type="http://schemas.openxmlformats.org/officeDocument/2006/relationships/hyperlink" Target="http://www.ziranyixue.com/default.html" TargetMode="External"/><Relationship Id="rId232" Type="http://schemas.openxmlformats.org/officeDocument/2006/relationships/hyperlink" Target="http://www.bwgl.cn/new/newdetail-articleid_4917.aspx" TargetMode="External"/><Relationship Id="rId253" Type="http://schemas.openxmlformats.org/officeDocument/2006/relationships/hyperlink" Target="https://zh.wikipedia.org/wiki/%E6%9D%8E%E6%83%A0%E6%A3%AE" TargetMode="External"/><Relationship Id="rId274" Type="http://schemas.openxmlformats.org/officeDocument/2006/relationships/hyperlink" Target="http://www.szhq.com/" TargetMode="External"/><Relationship Id="rId295" Type="http://schemas.openxmlformats.org/officeDocument/2006/relationships/hyperlink" Target="http://www.yuexiu.com/gyyx/yxgk/" TargetMode="External"/><Relationship Id="rId309" Type="http://schemas.openxmlformats.org/officeDocument/2006/relationships/hyperlink" Target="http://www.sufe.edu.cn/1d/b1/c175a7601/page.htm" TargetMode="External"/><Relationship Id="rId460" Type="http://schemas.openxmlformats.org/officeDocument/2006/relationships/hyperlink" Target="http://app.finance.china.com.cn/stock/data/view_director.php?symbol=603858&amp;id=30235145" TargetMode="External"/><Relationship Id="rId27" Type="http://schemas.openxmlformats.org/officeDocument/2006/relationships/hyperlink" Target="http://www.chinaoceanwide.com/content/article100_1810.html" TargetMode="External"/><Relationship Id="rId48" Type="http://schemas.openxmlformats.org/officeDocument/2006/relationships/hyperlink" Target="http://baike.baidu.com/view/1074481.htm" TargetMode="External"/><Relationship Id="rId69" Type="http://schemas.openxmlformats.org/officeDocument/2006/relationships/hyperlink" Target="http://www.fupin.org.cn/information/donationlist.aspx?page=6&amp;key=&amp;money1=100000&amp;money2=10000000&amp;date1=2015-09-01&amp;date2=2016-08-31&amp;project=" TargetMode="External"/><Relationship Id="rId113" Type="http://schemas.openxmlformats.org/officeDocument/2006/relationships/hyperlink" Target="https://onedrive.live.com/edit.aspx/Documents/China%20Philanthropy%20Project?cid=3bbb1d8d939ce15c&amp;id=documents&amp;wd=target%28Profile.one%7CE512E2D3-99FA-5A44-8AD3-1366C8A72603%2FZhang%20Jindong%2C%20Bio%7C4082E2C6-060B-2941-A360-CE604C72A936%2F%29%20onenote:https://d.docs.live.net/3bbb1d8d939ce15c/Documents/China%20Philanthropy%20Project/Profile.one" TargetMode="External"/><Relationship Id="rId134" Type="http://schemas.openxmlformats.org/officeDocument/2006/relationships/hyperlink" Target="https://onedrive.live.com/edit.aspx/Documents/China%20Philanthropy%20Project?cid=3bbb1d8d939ce15c&amp;id=documents&amp;wd=target%28Profile.one%7CE512E2D3-99FA-5A44-8AD3-1366C8A72603%2FDeng%20Wei%2C%20Company%7CFB3486E9-783A-A946-93CA-0AF51B1B0863%2F%29%20onenote:https://d.docs.live.net/3bbb1d8d939ce15c/Documents/China%20Philanthropy%20Project/Profile.one" TargetMode="External"/><Relationship Id="rId320" Type="http://schemas.openxmlformats.org/officeDocument/2006/relationships/hyperlink" Target="http://education.news.cn/2015-11/16/c_128434101.htm" TargetMode="External"/><Relationship Id="rId80" Type="http://schemas.openxmlformats.org/officeDocument/2006/relationships/hyperlink" Target="https://onedrive.live.com/edit.aspx/Documents/China%20Philanthropy%20Project?cid=3bbb1d8d939ce15c&amp;id=documents&amp;wd=target%28Profile.one%7CE512E2D3-99FA-5A44-8AD3-1366C8A72603%2FDang%20Yanbao%2C%20Company%7CB2B1CBA6-184C-7A48-BFBD-41A2CBFC8D6A%2F%29%20onenote:https://d.docs.live.net/3bbb1d8d939ce15c/Documents/China%20Philanthropy%20Project/Profile.one" TargetMode="External"/><Relationship Id="rId155" Type="http://schemas.openxmlformats.org/officeDocument/2006/relationships/hyperlink" Target="http://baike.baidu.com/view/3916712.htm" TargetMode="External"/><Relationship Id="rId176" Type="http://schemas.openxmlformats.org/officeDocument/2006/relationships/hyperlink" Target="https://onedrive.live.com/edit.aspx/Documents/China%20Philanthropy%20Project?cid=3bbb1d8d939ce15c&amp;id=documents&amp;wd=target%28Profile.one%7CE512E2D3-99FA-5A44-8AD3-1366C8A72603%2FCen%20Zhaoxiong%2C%20Company%7C31596AA5-04E3-E64A-925A-2854553094CF%2F%29%20onenote:https://d.docs.live.net/3bbb1d8d939ce15c/Documents/China%20Philanthropy%20Project/Profile.one" TargetMode="External"/><Relationship Id="rId197" Type="http://schemas.openxmlformats.org/officeDocument/2006/relationships/hyperlink" Target="https://onedrive.live.com/edit.aspx/Documents/China%20Philanthropy%20Project?cid=3bbb1d8d939ce15c&amp;id=documents&amp;wd=target%28Profile.one%7CE512E2D3-99FA-5A44-8AD3-1366C8A72603%2FLiu%20Guoyao%2C%20Bio%7C1E968515-1BF3-AB43-BA70-C629A03A0D02%2F%29%20onenote:https://d.docs.live.net/3bbb1d8d939ce15c/Documents/China%20Philanthropy%20Project/Profile.one" TargetMode="External"/><Relationship Id="rId341" Type="http://schemas.openxmlformats.org/officeDocument/2006/relationships/hyperlink" Target="http://app.finance.china.com.cn/stock/data/view_director.php?symbol=000550&amp;id=30207925" TargetMode="External"/><Relationship Id="rId362" Type="http://schemas.openxmlformats.org/officeDocument/2006/relationships/hyperlink" Target="http://www.ztcn.cn/home/" TargetMode="External"/><Relationship Id="rId383" Type="http://schemas.openxmlformats.org/officeDocument/2006/relationships/hyperlink" Target="http://www.sf-express.com/us/en/" TargetMode="External"/><Relationship Id="rId418" Type="http://schemas.openxmlformats.org/officeDocument/2006/relationships/hyperlink" Target="https://onedrive.live.com/edit.aspx/Documents/China%20Philanthropy%20Project?cid=3bbb1d8d939ce15c&amp;id=documents&amp;wd=target%28Profile.one%7CE512E2D3-99FA-5A44-8AD3-1366C8A72603%2FZong%20Qinghou%2C%20Company%7C98EE1C60-403A-9142-B530-B1169701D2AB%2F%29%20onenote:https://d.docs.live.net/3bbb1d8d939ce15c/Documents/China%20Philanthropy%20Project/Profile.one" TargetMode="External"/><Relationship Id="rId439" Type="http://schemas.openxmlformats.org/officeDocument/2006/relationships/hyperlink" Target="https://onedrive.live.com/edit.aspx/Documents/China%20Philanthropy%20Project?cid=3bbb1d8d939ce15c&amp;id=documents&amp;wd=target%28Profile.one%7CE512E2D3-99FA-5A44-8AD3-1366C8A72603%2FWang%20Tian%2C%20Bio%7CC445C8E9-9530-0244-A377-59ADA5AE107E%2F%29%20onenote:https://d.docs.live.net/3bbb1d8d939ce15c/Documents/China%20Philanthropy%20Project/Profile.one" TargetMode="External"/><Relationship Id="rId201" Type="http://schemas.openxmlformats.org/officeDocument/2006/relationships/hyperlink" Target="https://onedrive.live.com/edit.aspx/Documents/China%20Philanthropy%20Project?cid=3bbb1d8d939ce15c&amp;id=documents&amp;wd=target%28Profile.one%7CE512E2D3-99FA-5A44-8AD3-1366C8A72603%2FChen%20Ailian%2C%20Bio%7C0F1E9429-2A7C-1945-949B-7BCAC4BE7DA2%2F%29%20onenote:https://d.docs.live.net/3bbb1d8d939ce15c/Documents/China%20Philanthropy%20Project/Profile.one" TargetMode="External"/><Relationship Id="rId222" Type="http://schemas.openxmlformats.org/officeDocument/2006/relationships/hyperlink" Target="https://onedrive.live.com/edit.aspx/Documents/China%20Philanthropy%20Project?cid=3bbb1d8d939ce15c&amp;id=documents&amp;wd=target%28Profile.one%7CE512E2D3-99FA-5A44-8AD3-1366C8A72603%2FLiu%20Baolin%2C%20Company%7CAF14B6DE-ECE0-CD4D-BD93-4B810AA545C9%2F%29%20onenote:https://d.docs.live.net/3bbb1d8d939ce15c/Documents/China%20Philanthropy%20Project/Profile.one" TargetMode="External"/><Relationship Id="rId243"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64" Type="http://schemas.openxmlformats.org/officeDocument/2006/relationships/hyperlink" Target="http://baike.baidu.com/item/%E7%86%8A%E9%9B%84/3643655?fr=aladdin" TargetMode="External"/><Relationship Id="rId285" Type="http://schemas.openxmlformats.org/officeDocument/2006/relationships/hyperlink" Target="https://zh.wikipedia.org/wiki/%E5%8D%8E%E4%B8%BA" TargetMode="External"/><Relationship Id="rId450" Type="http://schemas.openxmlformats.org/officeDocument/2006/relationships/hyperlink" Target="http://en.fotile.com/" TargetMode="External"/><Relationship Id="rId471" Type="http://schemas.openxmlformats.org/officeDocument/2006/relationships/hyperlink" Target="https://onedrive.live.com/edit.aspx/Documents/China%20Philanthropy%20Project?cid=3bbb1d8d939ce15c&amp;id=documents&amp;wd=target%28Profile.one%7CE512E2D3-99FA-5A44-8AD3-1366C8A72603%2FChen%20Chichang%2C%20Bio%7CAD173797-9F60-8D4A-818F-B81CF3558095%2F%29%20onenote:https://d.docs.live.net/3bbb1d8d939ce15c/Documents/China%20Philanthropy%20Project/Profile.one" TargetMode="External"/><Relationship Id="rId17" Type="http://schemas.openxmlformats.org/officeDocument/2006/relationships/hyperlink" Target="http://www.gdfpjjh.org.cn/next/JzrmdFile.jsp" TargetMode="External"/><Relationship Id="rId38" Type="http://schemas.openxmlformats.org/officeDocument/2006/relationships/hyperlink" Target="http://www.gdfpjjh.org.cn/next/JzrmdFile.jsp" TargetMode="External"/><Relationship Id="rId59" Type="http://schemas.openxmlformats.org/officeDocument/2006/relationships/hyperlink" Target="http://news.buaa.edu.cn/zhxw/96178.htm" TargetMode="External"/><Relationship Id="rId103" Type="http://schemas.openxmlformats.org/officeDocument/2006/relationships/hyperlink" Target="https://onedrive.live.com/edit.aspx/Documents/China%20Philanthropy%20Project?cid=3bbb1d8d939ce15c&amp;id=documents&amp;wd=target%28Profile.one%7CE512E2D3-99FA-5A44-8AD3-1366C8A72603%2FLiu%20Yi%2C%20Bio%7CDB36BD38-489B-634E-8C45-4D548603E00C%2F%29%20onenote:https://d.docs.live.net/3bbb1d8d939ce15c/Documents/China%20Philanthropy%20Project/Profile.one" TargetMode="External"/><Relationship Id="rId124"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10" Type="http://schemas.openxmlformats.org/officeDocument/2006/relationships/hyperlink" Target="http://www.sufe.edu.cn/38/list.htm" TargetMode="External"/><Relationship Id="rId70" Type="http://schemas.openxmlformats.org/officeDocument/2006/relationships/hyperlink" Target="http://www.fupin.org.cn/information/donationlist.aspx?page=6&amp;key=&amp;money1=100000&amp;money2=10000000&amp;date1=2015-09-01&amp;date2=2016-08-31&amp;project=" TargetMode="External"/><Relationship Id="rId91"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45" Type="http://schemas.openxmlformats.org/officeDocument/2006/relationships/hyperlink" Target="https://onedrive.live.com/edit.aspx/Documents/China%20Philanthropy%20Project?cid=3bbb1d8d939ce15c&amp;id=documents&amp;wd=target%28Profiles.one%7C4BDE6E43-F7D3-A14F-A09E-3C3179CB293D%2FHong%20Qi%2C%20Company%7C3CC36E65-24D0-5F4D-B386-E21783725A38%2F%29%20onenote:https://d.docs.live.net/3bbb1d8d939ce15c/Documents/China%20Philanthropy%20Project/Profiles.one" TargetMode="External"/><Relationship Id="rId166" Type="http://schemas.openxmlformats.org/officeDocument/2006/relationships/hyperlink" Target="http://www.zwbk.org/MyLemmaShow.aspx?lid=164773" TargetMode="External"/><Relationship Id="rId18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31" Type="http://schemas.openxmlformats.org/officeDocument/2006/relationships/hyperlink" Target="http://baike.baidu.com/subview/307125/5377059.htm" TargetMode="External"/><Relationship Id="rId352" Type="http://schemas.openxmlformats.org/officeDocument/2006/relationships/hyperlink" Target="http://app.finance.china.com.cn/stock/data/view_director.php?symbol=600351&amp;id=11914" TargetMode="External"/><Relationship Id="rId373" Type="http://schemas.openxmlformats.org/officeDocument/2006/relationships/hyperlink" Target="https://onedrive.live.com/edit.aspx/Documents/China%20Philanthropy%20Project?cid=3bbb1d8d939ce15c&amp;id=documents&amp;wd=target%28Profile.one%7CE512E2D3-99FA-5A44-8AD3-1366C8A72603%2FYu%20Lirong%2C%20Bio%7C11BE3517-3276-524F-B0A3-36FA1C3CA3A2%2F%29%20onenote:https://d.docs.live.net/3bbb1d8d939ce15c/Documents/China%20Philanthropy%20Project/Profile.one" TargetMode="External"/><Relationship Id="rId394" Type="http://schemas.openxmlformats.org/officeDocument/2006/relationships/hyperlink" Target="https://onedrive.live.com/edit.aspx/Documents/China%20Philanthropy%20Project?cid=3bbb1d8d939ce15c&amp;id=documents&amp;wd=target%28Profile.one%7CE512E2D3-99FA-5A44-8AD3-1366C8A72603%2FNan%20Cunhui%2C%20Bio%7CB0B5DDF4-424C-8F47-8D27-5DE00FCC147C%2F%29%20onenote:https://d.docs.live.net/3bbb1d8d939ce15c/Documents/China%20Philanthropy%20Project/Profile.one" TargetMode="External"/><Relationship Id="rId408" Type="http://schemas.openxmlformats.org/officeDocument/2006/relationships/hyperlink" Target="https://onedrive.live.com/edit.aspx/Documents/China%20Philanthropy%20Project?cid=3bbb1d8d939ce15c&amp;id=documents&amp;wd=target%28Profile.one%7CE512E2D3-99FA-5A44-8AD3-1366C8A72603%2FWu%20Yajun%2C%20Company%7CB9CA1CE1-0486-494F-AD16-5A0B92C46669%2F%29%20onenote:https://d.docs.live.net/3bbb1d8d939ce15c/Documents/China%20Philanthropy%20Project/Profile.one" TargetMode="External"/><Relationship Id="rId429" Type="http://schemas.openxmlformats.org/officeDocument/2006/relationships/hyperlink" Target="https://onedrive.live.com/edit.aspx/Documents/China%20Philanthropy%20Project?cid=3bbb1d8d939ce15c&amp;id=documents&amp;wd=target%28Profile.one%7CE512E2D3-99FA-5A44-8AD3-1366C8A72603%2FLi%20Guangzhong%2C%20Company%7CC3FC2952-5B76-294D-9111-6B0412170C3F%2F%29%20onenote:https://d.docs.live.net/3bbb1d8d939ce15c/Documents/China%20Philanthropy%20Project/Profile.one" TargetMode="External"/><Relationship Id="rId1" Type="http://schemas.openxmlformats.org/officeDocument/2006/relationships/hyperlink" Target="http://edu.qq.com/a/20160523/016387.htm" TargetMode="External"/><Relationship Id="rId212" Type="http://schemas.openxmlformats.org/officeDocument/2006/relationships/hyperlink" Target="http://baike.baidu.com/item/%E9%A1%BE%E4%BA%AC/41495" TargetMode="External"/><Relationship Id="rId233" Type="http://schemas.openxmlformats.org/officeDocument/2006/relationships/hyperlink" Target="http://baike.baidu.com/view/4604661.htm" TargetMode="External"/><Relationship Id="rId254" Type="http://schemas.openxmlformats.org/officeDocument/2006/relationships/hyperlink" Target="http://www.infinitus.com.cn/about/overview.html" TargetMode="External"/><Relationship Id="rId440" Type="http://schemas.openxmlformats.org/officeDocument/2006/relationships/hyperlink" Target="https://onedrive.live.com/edit.aspx/Documents/China%20Philanthropy%20Project?cid=3bbb1d8d939ce15c&amp;id=documents&amp;wd=target%28Profile.one%7CE512E2D3-99FA-5A44-8AD3-1366C8A72603%2FWang%20Tian%2C%20Company%7C24CD06D5-57BB-8C4B-AD02-BD32A35B69F4%2F%29%20onenote:https://d.docs.live.net/3bbb1d8d939ce15c/Documents/China%20Philanthropy%20Project/Profile.one" TargetMode="External"/><Relationship Id="rId28" Type="http://schemas.openxmlformats.org/officeDocument/2006/relationships/hyperlink" Target="http://baike.baidu.com/item/%E5%8D%A2%E5%BF%97%E5%BC%BA/12499" TargetMode="External"/><Relationship Id="rId49" Type="http://schemas.openxmlformats.org/officeDocument/2006/relationships/hyperlink" Target="https://onedrive.live.com/edit.aspx/Documents/China%20Philanthropy%20Project?cid=3bbb1d8d939ce15c&amp;id=documents&amp;wd=target%28Profile.one%7CE512E2D3-99FA-5A44-8AD3-1366C8A72603%2FJiang%20Bin%2C%20Bio%7CC0B4E3FF-E7D6-F448-9308-A9F13BF68BC0%2F%29%20onenote:https://d.docs.live.net/3bbb1d8d939ce15c/Documents/China%20Philanthropy%20Project/Profile.one" TargetMode="External"/><Relationship Id="rId114" Type="http://schemas.openxmlformats.org/officeDocument/2006/relationships/hyperlink" Target="https://onedrive.live.com/edit.aspx/Documents/China%20Philanthropy%20Project?cid=3bbb1d8d939ce15c&amp;id=documents&amp;wd=target%28Profile.one%7CE512E2D3-99FA-5A44-8AD3-1366C8A72603%2FZhang%20Jindong%2C%20Company%7C695E525D-F3DC-D645-8E4E-904BF7A25213%2F%29%20onenote:https://d.docs.live.net/3bbb1d8d939ce15c/Documents/China%20Philanthropy%20Project/Profile.one" TargetMode="External"/><Relationship Id="rId275" Type="http://schemas.openxmlformats.org/officeDocument/2006/relationships/hyperlink" Target="https://onedrive.live.com/edit.aspx/Documents/China%20Philanthropy%20Project?cid=3bbb1d8d939ce15c&amp;id=documents&amp;wd=target%28Profile.one%7CE512E2D3-99FA-5A44-8AD3-1366C8A72603%2FYuan%20Yanming%2C%20Company%7C2638D8A5-63A9-9748-8BBA-DB2A37C4712B%2F%29%20onenote:https://d.docs.live.net/3bbb1d8d939ce15c/Documents/China%20Philanthropy%20Project/Profile.one" TargetMode="External"/><Relationship Id="rId296" Type="http://schemas.openxmlformats.org/officeDocument/2006/relationships/hyperlink" Target="https://onedrive.live.com/edit.aspx/Documents/China%20Philanthropy%20Project?cid=3bbb1d8d939ce15c&amp;id=documents&amp;wd=target%28Profile.one%7CE512E2D3-99FA-5A44-8AD3-1366C8A72603%2FWang%20Shaohua%2C%20Bio%7C8C991999-5CB4-7A48-B1A3-84FCD9C5C951%2F%29%20onenote:https://d.docs.live.net/3bbb1d8d939ce15c/Documents/China%20Philanthropy%20Project/Profile.one" TargetMode="External"/><Relationship Id="rId300" Type="http://schemas.openxmlformats.org/officeDocument/2006/relationships/hyperlink" Target="https://onedrive.live.com/edit.aspx/Documents/China%20Philanthropy%20Project?cid=3bbb1d8d939ce15c&amp;id=documents&amp;wd=target%28Profile.one%7CE512E2D3-99FA-5A44-8AD3-1366C8A72603%2FKe%20Xiping%2C%20Bio%7C700369F6-5E2D-A64B-88CA-796841E98E4A%2F%29%20onenote:https://d.docs.live.net/3bbb1d8d939ce15c/Documents/China%20Philanthropy%20Project/Profile.one" TargetMode="External"/><Relationship Id="rId461" Type="http://schemas.openxmlformats.org/officeDocument/2006/relationships/hyperlink" Target="http://www.buchang.com/Walk-To-buchang/gongsigaikuang.ashx" TargetMode="External"/><Relationship Id="rId60" Type="http://schemas.openxmlformats.org/officeDocument/2006/relationships/hyperlink" Target="http://www.wfgx.gov.cn/GXQXXGK/CYFWZX/201605/t20160506_1632858.html" TargetMode="External"/><Relationship Id="rId81"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35" Type="http://schemas.openxmlformats.org/officeDocument/2006/relationships/hyperlink" Target="http://www.cpwf.org.cn/home/axb/index.rjh" TargetMode="External"/><Relationship Id="rId156" Type="http://schemas.openxmlformats.org/officeDocument/2006/relationships/hyperlink" Target="http://baike.baidu.com/view/3916712.htm" TargetMode="External"/><Relationship Id="rId177" Type="http://schemas.openxmlformats.org/officeDocument/2006/relationships/hyperlink" Target="http://www.sjjob88.com/vip/gdbyjzsjy/" TargetMode="External"/><Relationship Id="rId198" Type="http://schemas.openxmlformats.org/officeDocument/2006/relationships/hyperlink" Target="http://www.sciyon.com/en/about.aspx?sys_id=179" TargetMode="External"/><Relationship Id="rId321" Type="http://schemas.openxmlformats.org/officeDocument/2006/relationships/hyperlink" Target="http://www.open.com.cn/about/index.html" TargetMode="External"/><Relationship Id="rId342" Type="http://schemas.openxmlformats.org/officeDocument/2006/relationships/hyperlink" Target="http://www.jmc.com.cn/jmc/home/introduce/index_c/id/10.html" TargetMode="External"/><Relationship Id="rId363" Type="http://schemas.openxmlformats.org/officeDocument/2006/relationships/hyperlink" Target="http://baike.baidu.com/view/2265575.htm" TargetMode="External"/><Relationship Id="rId384" Type="http://schemas.openxmlformats.org/officeDocument/2006/relationships/hyperlink" Target="https://onedrive.live.com/edit.aspx/Documents/China%20Philanthropy%20Project?cid=3bbb1d8d939ce15c&amp;id=documents&amp;wd=target%28Profile.one%7CE512E2D3-99FA-5A44-8AD3-1366C8A72603%2FLin%20Weiguang%2C%20Bio%7CA701EF0F-13EE-0849-A1FD-4DB41A8D1A42%2F%29%20onenote:https://d.docs.live.net/3bbb1d8d939ce15c/Documents/China%20Philanthropy%20Project/Profile.one" TargetMode="External"/><Relationship Id="rId419" Type="http://schemas.openxmlformats.org/officeDocument/2006/relationships/hyperlink" Target="https://onedrive.live.com/edit.aspx/Documents/China%20Philanthropy%20Project?cid=3bbb1d8d939ce15c&amp;id=documents&amp;wd=target%28Profile.one%7CE512E2D3-99FA-5A44-8AD3-1366C8A72603%2FLiao%20Xin%2C%20Bio%7C15FAB52E-7D28-544D-9F4C-70D363F8C82D%2F%29%20onenote:https://d.docs.live.net/3bbb1d8d939ce15c/Documents/China%20Philanthropy%20Project/Profile.one" TargetMode="External"/><Relationship Id="rId202" Type="http://schemas.openxmlformats.org/officeDocument/2006/relationships/hyperlink" Target="https://onedrive.live.com/edit.aspx/Documents/China%20Philanthropy%20Project?cid=3bbb1d8d939ce15c&amp;id=documents&amp;wd=target%28Profile.one%7CE512E2D3-99FA-5A44-8AD3-1366C8A72603%2FChen%20Ailian%2C%20Company%7C1FD3506E-F0A0-6D41-9AD3-0102D6D9AE8C%2F%29%20onenote:https://d.docs.live.net/3bbb1d8d939ce15c/Documents/China%20Philanthropy%20Project/Profile.one" TargetMode="External"/><Relationship Id="rId223"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44" Type="http://schemas.openxmlformats.org/officeDocument/2006/relationships/hyperlink" Target="https://onedrive.live.com/edit.aspx/Documents/China%20Philanthropy%20Project?cid=3bbb1d8d939ce15c&amp;id=documents&amp;wd=target%28Profile.one%7CE512E2D3-99FA-5A44-8AD3-1366C8A72603%2FSun%20Yinhuan%2C%20Bio%7C008EB249-44DB-2746-81CC-2509479C2FEB%2F%29%20onenote:https://d.docs.live.net/3bbb1d8d939ce15c/Documents/China%20Philanthropy%20Project/Profile.one" TargetMode="External"/><Relationship Id="rId430" Type="http://schemas.openxmlformats.org/officeDocument/2006/relationships/hyperlink" Target="http://baike.baidu.com/link?url=pNQxxiyG4nOi6yQDo3DueK-_5gZl-WuUcWkJDFQsoHY5RnbJyRCanI3KHkfqJ3q0x78asaeAHWyKAJ4zACbY4Bg-SzYLEybVDK9tD4_GXhO" TargetMode="External"/><Relationship Id="rId18" Type="http://schemas.openxmlformats.org/officeDocument/2006/relationships/hyperlink" Target="http://www.gdfpjjh.org.cn/next/JzrmdFile.jsp" TargetMode="External"/><Relationship Id="rId39" Type="http://schemas.openxmlformats.org/officeDocument/2006/relationships/hyperlink" Target="http://www.gdfpjjh.org.cn/next/JzrmdFile.jsp" TargetMode="External"/><Relationship Id="rId265" Type="http://schemas.openxmlformats.org/officeDocument/2006/relationships/hyperlink" Target="http://www.syhzg.com/index.php?m=content&amp;c=index&amp;a=lists&amp;catid=38" TargetMode="External"/><Relationship Id="rId286" Type="http://schemas.openxmlformats.org/officeDocument/2006/relationships/hyperlink" Target="http://www.scutef.org/jzmx/zxjz/19vs0le3nj174.xhtml" TargetMode="External"/><Relationship Id="rId451" Type="http://schemas.openxmlformats.org/officeDocument/2006/relationships/hyperlink" Target="https://onedrive.live.com/edit.aspx/Documents/China%20Philanthropy%20Project?cid=3bbb1d8d939ce15c&amp;id=documents&amp;wd=target%28Profile.one%7CE512E2D3-99FA-5A44-8AD3-1366C8A72603%2FJiang%20Rensheng%2C%20Bio%7C87336129-5359-7C47-88A0-65DBA842265A%2F%29%20onenote:https://d.docs.live.net/3bbb1d8d939ce15c/Documents/China%20Philanthropy%20Project/Profile.one" TargetMode="External"/><Relationship Id="rId472" Type="http://schemas.openxmlformats.org/officeDocument/2006/relationships/hyperlink" Target="https://onedrive.live.com/edit.aspx/Documents/China%20Philanthropy%20Project?cid=3bbb1d8d939ce15c&amp;id=documents&amp;wd=target%28Profile.one%7CE512E2D3-99FA-5A44-8AD3-1366C8A72603%2FChen%20Chichang%2C%20Company%7C5CF5C8E9-EB8E-C847-BF92-2FDC01CD6339%2F%29%20onenote:https://d.docs.live.net/3bbb1d8d939ce15c/Documents/China%20Philanthropy%20Project/Profile.one" TargetMode="External"/><Relationship Id="rId50" Type="http://schemas.openxmlformats.org/officeDocument/2006/relationships/hyperlink" Target="http://www.goertek.com/about/intro.html" TargetMode="External"/><Relationship Id="rId104" Type="http://schemas.openxmlformats.org/officeDocument/2006/relationships/hyperlink" Target="https://onedrive.live.com/edit.aspx/Documents/China%20Philanthropy%20Project?cid=3bbb1d8d939ce15c&amp;id=documents&amp;wd=target%28Profile.one%7CE512E2D3-99FA-5A44-8AD3-1366C8A72603%2FLiu%20Yi%2C%20Company%7CB60D9EF9-16C6-7B4F-A8F5-44541C14E19F%2F%29%20onenote:https://d.docs.live.net/3bbb1d8d939ce15c/Documents/China%20Philanthropy%20Project/Profile.one" TargetMode="External"/><Relationship Id="rId125"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46" Type="http://schemas.openxmlformats.org/officeDocument/2006/relationships/hyperlink" Target="http://www.fupin.org.cn/information/donationlist.aspx?page=6&amp;key=&amp;money1=100000&amp;money2=10000000&amp;date1=2015-09-01&amp;date2=2016-08-31&amp;project=" TargetMode="External"/><Relationship Id="rId167" Type="http://schemas.openxmlformats.org/officeDocument/2006/relationships/hyperlink" Target="https://onedrive.live.com/edit.aspx/Documents/China%20Philanthropy%20Project?cid=3bbb1d8d939ce15c&amp;id=documents&amp;wd=target%28Profile.one%7CE512E2D3-99FA-5A44-8AD3-1366C8A72603%2FHuang%20Hongyun%2C%20Bio%7C94C539FC-7395-1544-8702-38815DE2E21E%2F%29%20onenote:https://d.docs.live.net/3bbb1d8d939ce15c/Documents/China%20Philanthropy%20Project/Profile.one" TargetMode="External"/><Relationship Id="rId188"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11" Type="http://schemas.openxmlformats.org/officeDocument/2006/relationships/hyperlink" Target="https://onedrive.live.com/edit.aspx/Documents/China%20Philanthropy%20Project?cid=3bbb1d8d939ce15c&amp;id=documents&amp;wd=target%28Profile.one%7CE512E2D3-99FA-5A44-8AD3-1366C8A72603%2FNiu%20Gang%2C%20Bio%7CBB2B863E-3E71-AC4D-96B6-589435557F6E%2F%29%20onenote:https://d.docs.live.net/3bbb1d8d939ce15c/Documents/China%20Philanthropy%20Project/Profile.one" TargetMode="External"/><Relationship Id="rId332" Type="http://schemas.openxmlformats.org/officeDocument/2006/relationships/hyperlink" Target="https://zh.wikipedia.org/wiki/%E5%9B%BD%E7%BE%8E%E7%94%B5%E5%99%A8" TargetMode="External"/><Relationship Id="rId353" Type="http://schemas.openxmlformats.org/officeDocument/2006/relationships/hyperlink" Target="http://www.yabao.com.cn/linkus.php" TargetMode="External"/><Relationship Id="rId374" Type="http://schemas.openxmlformats.org/officeDocument/2006/relationships/hyperlink" Target="https://onedrive.live.com/edit.aspx/Documents/China%20Philanthropy%20Project?cid=3bbb1d8d939ce15c&amp;id=documents&amp;wd=target%28Profile.one%7CE512E2D3-99FA-5A44-8AD3-1366C8A72603%2FYu%20Lirong%2C%20Company%7C746A7C78-9532-B74C-81BE-510B6C5D1C7F%2F%29%20onenote:https://d.docs.live.net/3bbb1d8d939ce15c/Documents/China%20Philanthropy%20Project/Profile.one" TargetMode="External"/><Relationship Id="rId395" Type="http://schemas.openxmlformats.org/officeDocument/2006/relationships/hyperlink" Target="https://onedrive.live.com/edit.aspx/Documents/China%20Philanthropy%20Project?cid=3bbb1d8d939ce15c&amp;id=documents&amp;wd=target%28Profile.one%7CE512E2D3-99FA-5A44-8AD3-1366C8A72603%2FNan%20Cunhui%2C%20Company%7CB2130B83-B9BA-E14F-8F56-511780CBCA47%2F%29%20onenote:https://d.docs.live.net/3bbb1d8d939ce15c/Documents/China%20Philanthropy%20Project/Profile.one" TargetMode="External"/><Relationship Id="rId409" Type="http://schemas.openxmlformats.org/officeDocument/2006/relationships/hyperlink" Target="https://onedrive.live.com/edit.aspx/Documents/China%20Philanthropy%20Project?cid=3bbb1d8d939ce15c&amp;id=documents&amp;wd=target%28Profile.one%7CE512E2D3-99FA-5A44-8AD3-1366C8A72603%2FZhou%20Jianping%2C%20Bio%7CC88BA267-2A99-4F48-B131-6F996F0173A8%2F%29%20onenote:https://d.docs.live.net/3bbb1d8d939ce15c/Documents/China%20Philanthropy%20Project/Profile.one" TargetMode="External"/><Relationship Id="rId71" Type="http://schemas.openxmlformats.org/officeDocument/2006/relationships/hyperlink" Target="http://www.fupin.org.cn/information/donationlist.aspx?page=6&amp;key=&amp;money1=100000&amp;money2=10000000&amp;date1=2015-09-01&amp;date2=2016-08-31&amp;project=" TargetMode="External"/><Relationship Id="rId92"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13" Type="http://schemas.openxmlformats.org/officeDocument/2006/relationships/hyperlink" Target="http://www.sail-group.com.cn/category.aspx?NodeID=10" TargetMode="External"/><Relationship Id="rId234" Type="http://schemas.openxmlformats.org/officeDocument/2006/relationships/hyperlink" Target="http://baike.baidu.com/item/%E6%A2%81%E5%AE%B6%E8%8D%A3/7581775" TargetMode="External"/><Relationship Id="rId420" Type="http://schemas.openxmlformats.org/officeDocument/2006/relationships/hyperlink" Target="https://onedrive.live.com/edit.aspx/Documents/China%20Philanthropy%20Project?cid=3bbb1d8d939ce15c&amp;id=documents&amp;wd=target%28Profile.one%7CE512E2D3-99FA-5A44-8AD3-1366C8A72603%2FLiao%20Xin%2C%20Bio%7C15FAB52E-7D28-544D-9F4C-70D363F8C82D%2F%29%20onenote:https://d.docs.live.net/3bbb1d8d939ce15c/Documents/China%20Philanthropy%20Project/Profile.one" TargetMode="External"/><Relationship Id="rId2" Type="http://schemas.openxmlformats.org/officeDocument/2006/relationships/hyperlink" Target="http://www.chinanews.com/ga/2016/05-23/7879533.shtml" TargetMode="External"/><Relationship Id="rId29" Type="http://schemas.openxmlformats.org/officeDocument/2006/relationships/hyperlink" Target="http://baike.baidu.com/view/2677576.htm" TargetMode="External"/><Relationship Id="rId255" Type="http://schemas.openxmlformats.org/officeDocument/2006/relationships/hyperlink" Target="http://www.huangyebl.com/Column.aspx?ColId=2" TargetMode="External"/><Relationship Id="rId276" Type="http://schemas.openxmlformats.org/officeDocument/2006/relationships/hyperlink" Target="https://onedrive.live.com/edit.aspx/Documents/China%20Philanthropy%20Project?cid=3bbb1d8d939ce15c&amp;id=documents&amp;wd=target%28Profile.one%7CE512E2D3-99FA-5A44-8AD3-1366C8A72603%2FZhao%20Haijun%2C%20Bio%7C26D17FD5-D759-0A4E-9406-10D08D280F58%2F%29%20onenote:https://d.docs.live.net/3bbb1d8d939ce15c/Documents/China%20Philanthropy%20Project/Profile.one" TargetMode="External"/><Relationship Id="rId297" Type="http://schemas.openxmlformats.org/officeDocument/2006/relationships/hyperlink" Target="http://m.maigoo.com/mingren/20020.html" TargetMode="External"/><Relationship Id="rId441" Type="http://schemas.openxmlformats.org/officeDocument/2006/relationships/hyperlink" Target="http://www.cnpc.com.cn/cnpc/gltd/gltd_index.shtml" TargetMode="External"/><Relationship Id="rId462" Type="http://schemas.openxmlformats.org/officeDocument/2006/relationships/hyperlink" Target="http://www.livon.cn/html/single_38.html" TargetMode="External"/><Relationship Id="rId40" Type="http://schemas.openxmlformats.org/officeDocument/2006/relationships/hyperlink" Target="http://www.gdfpjjh.org.cn/next/JzrmdFile.jsp" TargetMode="External"/><Relationship Id="rId115" Type="http://schemas.openxmlformats.org/officeDocument/2006/relationships/hyperlink" Target="http://www.ghstf.org/niandubg15/3309-2015.html" TargetMode="External"/><Relationship Id="rId136" Type="http://schemas.openxmlformats.org/officeDocument/2006/relationships/hyperlink" Target="https://onedrive.live.com/edit.aspx/Documents/China%20Philanthropy%20Project?cid=3bbb1d8d939ce15c&amp;id=documents&amp;wd=target%28Profile.one%7CE512E2D3-99FA-5A44-8AD3-1366C8A72603%2FXiao%20Jicheng%2C%20Bio%7C06528E24-891A-7C4F-A869-0075E4BF8194%2F%29%20onenote:https://d.docs.live.net/3bbb1d8d939ce15c/Documents/China%20Philanthropy%20Project/Profile.one" TargetMode="External"/><Relationship Id="rId15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78" Type="http://schemas.openxmlformats.org/officeDocument/2006/relationships/hyperlink" Target="http://www.time-weekly.com/html/20150901/31152_1.html" TargetMode="External"/><Relationship Id="rId301" Type="http://schemas.openxmlformats.org/officeDocument/2006/relationships/hyperlink" Target="https://onedrive.live.com/edit.aspx/Documents/China%20Philanthropy%20Project?cid=3bbb1d8d939ce15c&amp;id=documents&amp;wd=target%28Profile.one%7CE512E2D3-99FA-5A44-8AD3-1366C8A72603%2FKe%20Xiping%2C%20Company%7CDF17A2AA-CFBB-724A-98BA-65FDD1944FB6%2F%29%20onenote:https://d.docs.live.net/3bbb1d8d939ce15c/Documents/China%20Philanthropy%20Project/Profile.one" TargetMode="External"/><Relationship Id="rId322" Type="http://schemas.openxmlformats.org/officeDocument/2006/relationships/hyperlink" Target="http://www.cnga.org.cn/fzdh/p7-rw-lirugang.asp" TargetMode="External"/><Relationship Id="rId343" Type="http://schemas.openxmlformats.org/officeDocument/2006/relationships/hyperlink" Target="https://onedrive.live.com/edit.aspx/Documents/China%20Philanthropy%20Project?cid=3bbb1d8d939ce15c&amp;id=documents&amp;wd=target%28Profile.one%7CE512E2D3-99FA-5A44-8AD3-1366C8A72603%2FChen%20Jinshi%2C%20Bio%7C440FAF7C-48E2-C94D-92D7-CD56220EAB2D%2F%29%20onenote:https://d.docs.live.net/3bbb1d8d939ce15c/Documents/China%20Philanthropy%20Project/Profile.one" TargetMode="External"/><Relationship Id="rId364" Type="http://schemas.openxmlformats.org/officeDocument/2006/relationships/hyperlink" Target="http://www.tianyancha.com/company/200346042" TargetMode="External"/><Relationship Id="rId61" Type="http://schemas.openxmlformats.org/officeDocument/2006/relationships/hyperlink" Target="http://news.buaa.edu.cn/zhxw/96178.htm" TargetMode="External"/><Relationship Id="rId82" Type="http://schemas.openxmlformats.org/officeDocument/2006/relationships/hyperlink" Target="https://onedrive.live.com/edit.aspx/Documents/China%20Philanthropy%20Project?cid=3bbb1d8d939ce15c&amp;id=documents&amp;wd=target%28Profile.one%7CE512E2D3-99FA-5A44-8AD3-1366C8A72603%2FLiu%20Ruyin%2C%20Company%7CB37BB10B-C67D-AE4F-A59B-40CA4F42ACF8%2F%29%20onenote:https://d.docs.live.net/3bbb1d8d939ce15c/Documents/China%20Philanthropy%20Project/Profile.one" TargetMode="External"/><Relationship Id="rId199" Type="http://schemas.openxmlformats.org/officeDocument/2006/relationships/hyperlink" Target="https://onedrive.live.com/edit.aspx/Documents/China%20Philanthropy%20Project?cid=3bbb1d8d939ce15c&amp;id=documents&amp;wd=target%28Profile.one%7CE512E2D3-99FA-5A44-8AD3-1366C8A72603%2FWang%20Zhentao%2C%20Bio%7CD00B6A55-1644-C740-8306-E58B105A0B88%2F%29%20onenote:https://d.docs.live.net/3bbb1d8d939ce15c/Documents/China%20Philanthropy%20Project/Profile.one" TargetMode="External"/><Relationship Id="rId203" Type="http://schemas.openxmlformats.org/officeDocument/2006/relationships/hyperlink" Target="https://onedrive.live.com/edit.aspx/Documents/China%20Philanthropy%20Project?cid=3bbb1d8d939ce15c&amp;id=documents&amp;wd=target%28Profile.one%7CE512E2D3-99FA-5A44-8AD3-1366C8A72603%2FDai%20Jianliang%2C%20Bio%7CEDE20724-AB2B-6042-BDC0-742CD24813A4%2F%29%20onenote:https://d.docs.live.net/3bbb1d8d939ce15c/Documents/China%20Philanthropy%20Project/Profile.one" TargetMode="External"/><Relationship Id="rId385" Type="http://schemas.openxmlformats.org/officeDocument/2006/relationships/hyperlink" Target="https://onedrive.live.com/edit.aspx/Documents/China%20Philanthropy%20Project?cid=3bbb1d8d939ce15c&amp;id=documents&amp;wd=target%28Profile.one%7CE512E2D3-99FA-5A44-8AD3-1366C8A72603%2FLin%20Weiguang%2C%20Company%7C11EFEFAB-C615-D446-A70C-BE1F98B0D210%2F%29%20onenote:https://d.docs.live.net/3bbb1d8d939ce15c/Documents/China%20Philanthropy%20Project/Profile.one" TargetMode="External"/><Relationship Id="rId19" Type="http://schemas.openxmlformats.org/officeDocument/2006/relationships/hyperlink" Target="http://www.gdfpjjh.org.cn/next/JzrmdFile.jsp" TargetMode="External"/><Relationship Id="rId224" Type="http://schemas.openxmlformats.org/officeDocument/2006/relationships/hyperlink" Target="http://www.yiling.cn/" TargetMode="External"/><Relationship Id="rId245" Type="http://schemas.openxmlformats.org/officeDocument/2006/relationships/hyperlink" Target="https://onedrive.live.com/edit.aspx/Documents/China%20Philanthropy%20Project?cid=3bbb1d8d939ce15c&amp;id=documents&amp;wd=target%28Profile.one%7CE512E2D3-99FA-5A44-8AD3-1366C8A72603%2FSun%20Yinhuan%2C%20Company%7C96F90259-8851-2E43-B62C-0DC2E4A0169A%2F%29%20onenote:https://d.docs.live.net/3bbb1d8d939ce15c/Documents/China%20Philanthropy%20Project/Profile.one" TargetMode="External"/><Relationship Id="rId266" Type="http://schemas.openxmlformats.org/officeDocument/2006/relationships/hyperlink" Target="http://qd.ifeng.com/a/20160220/4289939_0.shtml" TargetMode="External"/><Relationship Id="rId287" Type="http://schemas.openxmlformats.org/officeDocument/2006/relationships/hyperlink" Target="http://www.z-w.cc/html/load.aspx?lang=en&amp;path=au" TargetMode="External"/><Relationship Id="rId410" Type="http://schemas.openxmlformats.org/officeDocument/2006/relationships/hyperlink" Target="https://onedrive.live.com/edit.aspx/Documents/China%20Philanthropy%20Project?cid=3bbb1d8d939ce15c&amp;id=documents&amp;wd=target%28Profile.one%7CE512E2D3-99FA-5A44-8AD3-1366C8A72603%2FZhou%20Jianping%2C%20Company%7CE8117C29-11D9-8A47-ACFF-54AEF9CB9BEC%2F%29%20onenote:https://d.docs.live.net/3bbb1d8d939ce15c/Documents/China%20Philanthropy%20Project/Profile.one" TargetMode="External"/><Relationship Id="rId431" Type="http://schemas.openxmlformats.org/officeDocument/2006/relationships/hyperlink" Target="http://www.vcanbio.com/Company_Introduction.aspx" TargetMode="External"/><Relationship Id="rId452" Type="http://schemas.openxmlformats.org/officeDocument/2006/relationships/hyperlink" Target="https://onedrive.live.com/edit.aspx/Documents/China%20Philanthropy%20Project?cid=3bbb1d8d939ce15c&amp;id=documents&amp;wd=target%28Profile.one%7CE512E2D3-99FA-5A44-8AD3-1366C8A72603%2FJiang%20Rensheng%2C%20Company%7C5471F392-815C-BF45-A405-019886BA48CE%2F%29%20onenote:https://d.docs.live.net/3bbb1d8d939ce15c/Documents/China%20Philanthropy%20Project/Profile.one" TargetMode="External"/><Relationship Id="rId30" Type="http://schemas.openxmlformats.org/officeDocument/2006/relationships/hyperlink" Target="http://www.wanda.cn/mobile/2015/news_1216/1119.html" TargetMode="External"/><Relationship Id="rId105" Type="http://schemas.openxmlformats.org/officeDocument/2006/relationships/hyperlink" Target="https://onedrive.live.com/edit.aspx/Documents/China%20Philanthropy%20Project?cid=3bbb1d8d939ce15c&amp;id=documents&amp;wd=target%28Profile.one%7CE512E2D3-99FA-5A44-8AD3-1366C8A72603%2FLiu%20Shui%2C%20Bio%7C1330C0FB-A98C-944C-B9B2-BDF4AD015033%2F%29%20onenote:https://d.docs.live.net/3bbb1d8d939ce15c/Documents/China%20Philanthropy%20Project/Profile.one" TargetMode="External"/><Relationship Id="rId126"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47" Type="http://schemas.openxmlformats.org/officeDocument/2006/relationships/hyperlink" Target="http://edf.hust.edu.cn/html/donator/donatorlist-1.html" TargetMode="External"/><Relationship Id="rId168" Type="http://schemas.openxmlformats.org/officeDocument/2006/relationships/hyperlink" Target="https://onedrive.live.com/edit.aspx/Documents/China%20Philanthropy%20Project?cid=3bbb1d8d939ce15c&amp;id=documents&amp;wd=target%28Profile.one%7CE512E2D3-99FA-5A44-8AD3-1366C8A72603%2FHuang%20Hongyun%2C%20Company%7C6D9D1B49-812B-4F41-A2DC-A76D89F1882A%2F%29%20onenote:https://d.docs.live.net/3bbb1d8d939ce15c/Documents/China%20Philanthropy%20Project/Profile.one" TargetMode="External"/><Relationship Id="rId312" Type="http://schemas.openxmlformats.org/officeDocument/2006/relationships/hyperlink" Target="https://onedrive.live.com/edit.aspx/Documents/China%20Philanthropy%20Project?cid=3bbb1d8d939ce15c&amp;id=documents&amp;wd=target%28Profile.one%7CE512E2D3-99FA-5A44-8AD3-1366C8A72603%2FNiu%20Gang%2C%20Company%7C41EB1806-C4C9-1840-8E58-393F28C064A7%2F%29%20onenote:https://d.docs.live.net/3bbb1d8d939ce15c/Documents/China%20Philanthropy%20Project/Profile.one" TargetMode="External"/><Relationship Id="rId333" Type="http://schemas.openxmlformats.org/officeDocument/2006/relationships/hyperlink" Target="http://www.ihome-fyb.com/show.asp?id=1181" TargetMode="External"/><Relationship Id="rId354" Type="http://schemas.openxmlformats.org/officeDocument/2006/relationships/hyperlink" Target="http://baike.baidu.com/link?url=iRpNufjcCdo1-C26ybDf3uKXMdvolLi8rwfIqCyC2sgTUNpmiyaNqYXLlYL5ihaatpm1P6kUDuajzhQTXGYf8K" TargetMode="External"/><Relationship Id="rId51" Type="http://schemas.openxmlformats.org/officeDocument/2006/relationships/hyperlink" Target="http://news.buaa.edu.cn/zhxw/96178.htm" TargetMode="External"/><Relationship Id="rId72" Type="http://schemas.openxmlformats.org/officeDocument/2006/relationships/hyperlink" Target="http://www.fupin.org.cn/information/donationlist.aspx?page=6&amp;key=&amp;money1=100000&amp;money2=10000000&amp;date1=2015-09-01&amp;date2=2016-08-31&amp;project=" TargetMode="External"/><Relationship Id="rId93"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89"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75" Type="http://schemas.openxmlformats.org/officeDocument/2006/relationships/hyperlink" Target="http://baike.baidu.com/item/%E5%88%98%E5%AE%87/16836801" TargetMode="External"/><Relationship Id="rId396" Type="http://schemas.openxmlformats.org/officeDocument/2006/relationships/hyperlink" Target="http://www.cqkangde.com/index.php?m=content&amp;c=index&amp;a=lists&amp;catid=6" TargetMode="External"/><Relationship Id="rId3" Type="http://schemas.openxmlformats.org/officeDocument/2006/relationships/hyperlink" Target="https://onedrive.live.com/edit.aspx/Documents/China%20Philanthropy%20Project?cid=3bbb1d8d939ce15c&amp;id=documents&amp;wd=target%28Profile.one%7CE512E2D3-99FA-5A44-8AD3-1366C8A72603%2FChen%20Yidan%2C%20Bio%7CB1974DA6-969A-374B-8D37-274C64009304%2F%29%20onenote:https://d.docs.live.net/3bbb1d8d939ce15c/Documents/China%20Philanthropy%20Project/Profile.one" TargetMode="External"/><Relationship Id="rId214" Type="http://schemas.openxmlformats.org/officeDocument/2006/relationships/hyperlink" Target="http://baike.baidu.com/view/1738687.htm?" TargetMode="External"/><Relationship Id="rId235" Type="http://schemas.openxmlformats.org/officeDocument/2006/relationships/hyperlink" Target="http://baike.baidu.com/view/3294832.htm" TargetMode="External"/><Relationship Id="rId256" Type="http://schemas.openxmlformats.org/officeDocument/2006/relationships/hyperlink" Target="https://onedrive.live.com/edit.aspx/Documents/China%20Philanthropy%20Project?cid=3bbb1d8d939ce15c&amp;id=documents&amp;wd=target%28Profile.one%7CE512E2D3-99FA-5A44-8AD3-1366C8A72603%2FCheng%20Licai%2C%20Bio%7CBD100761-FEC3-C149-B9A9-3FF1820E6F5A%2F%29%20onenote:https://d.docs.live.net/3bbb1d8d939ce15c/Documents/China%20Philanthropy%20Project/Profile.one" TargetMode="External"/><Relationship Id="rId277" Type="http://schemas.openxmlformats.org/officeDocument/2006/relationships/hyperlink" Target="https://onedrive.live.com/edit.aspx/Documents/China%20Philanthropy%20Project?cid=3bbb1d8d939ce15c&amp;id=documents&amp;wd=target%28Profile.one%7CE512E2D3-99FA-5A44-8AD3-1366C8A72603%2FZhao%20Haijun%2C%20Company%7C20237DDE-D2F0-1D44-94E8-9816C0BE0029%2F%29%20onenote:https://d.docs.live.net/3bbb1d8d939ce15c/Documents/China%20Philanthropy%20Project/Profile.one" TargetMode="External"/><Relationship Id="rId298" Type="http://schemas.openxmlformats.org/officeDocument/2006/relationships/hyperlink" Target="http://www.chinacsrmap.org/Org_Show_CN.asp?ID=737" TargetMode="External"/><Relationship Id="rId400" Type="http://schemas.openxmlformats.org/officeDocument/2006/relationships/hyperlink" Target="https://onedrive.live.com/edit.aspx/Documents/China%20Philanthropy%20Project?cid=3bbb1d8d939ce15c&amp;id=documents&amp;wd=target%28Profile.one%7CE512E2D3-99FA-5A44-8AD3-1366C8A72603%2FShi%20Shiqi%2C%20Bio%7C51B340A2-C56E-0543-8988-E0EF518E996B%2F%29%20onenote:https://d.docs.live.net/3bbb1d8d939ce15c/Documents/China%20Philanthropy%20Project/Profile.one" TargetMode="External"/><Relationship Id="rId421" Type="http://schemas.openxmlformats.org/officeDocument/2006/relationships/hyperlink" Target="https://onedrive.live.com/edit.aspx/Documents/China%20Philanthropy%20Project?cid=3bbb1d8d939ce15c&amp;id=documents&amp;wd=target%28Profile.one%7CE512E2D3-99FA-5A44-8AD3-1366C8A72603%2FZhang%20Shiping%2C%20Bio%7C2B1ED7B7-014E-4045-91EE-93D9F71B72FA%2F%29%20onenote:https://d.docs.live.net/3bbb1d8d939ce15c/Documents/China%20Philanthropy%20Project/Profile.one" TargetMode="External"/><Relationship Id="rId442" Type="http://schemas.openxmlformats.org/officeDocument/2006/relationships/hyperlink" Target="http://www.cnpc.com.cn/cnpc/jtjj/jtjj_index.shtml" TargetMode="External"/><Relationship Id="rId463" Type="http://schemas.openxmlformats.org/officeDocument/2006/relationships/hyperlink" Target="https://onedrive.live.com/edit.aspx/Documents/China%20Philanthropy%20Project?cid=3bbb1d8d939ce15c&amp;id=documents&amp;wd=target%28Profile.one%7CE512E2D3-99FA-5A44-8AD3-1366C8A72603%2FZheng%20Dong%2C%20Bio%7C7F41AD93-A295-EA4B-AF24-CA41A4005057%2F%29%20onenote:https://d.docs.live.net/3bbb1d8d939ce15c/Documents/China%20Philanthropy%20Project/Profile.one" TargetMode="External"/><Relationship Id="rId116" Type="http://schemas.openxmlformats.org/officeDocument/2006/relationships/hyperlink" Target="http://www.ghstf.org/niandubg15/3309-2015.html" TargetMode="External"/><Relationship Id="rId137" Type="http://schemas.openxmlformats.org/officeDocument/2006/relationships/hyperlink" Target="https://onedrive.live.com/edit.aspx/Documents/China%20Philanthropy%20Project?cid=3bbb1d8d939ce15c&amp;id=documents&amp;wd=target%28Profile.one%7CE512E2D3-99FA-5A44-8AD3-1366C8A72603%2FXiao%20Jicheng%2C%20Company%7C9C45BED2-BCFD-4241-A980-97E36D79DDDE%2F%29%20onenote:https://d.docs.live.net/3bbb1d8d939ce15c/Documents/China%20Philanthropy%20Project/Profile.one" TargetMode="External"/><Relationship Id="rId158"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02" Type="http://schemas.openxmlformats.org/officeDocument/2006/relationships/hyperlink" Target="http://mingren.maigoo.com/3999.html" TargetMode="External"/><Relationship Id="rId323" Type="http://schemas.openxmlformats.org/officeDocument/2006/relationships/hyperlink" Target="http://youngor.cn.ningboexport.com/jesus/about/youngor.html" TargetMode="External"/><Relationship Id="rId344" Type="http://schemas.openxmlformats.org/officeDocument/2006/relationships/hyperlink" Target="https://onedrive.live.com/edit.aspx/Documents/China%20Philanthropy%20Project?cid=3bbb1d8d939ce15c&amp;id=documents&amp;wd=target%28Profile.one%7CE512E2D3-99FA-5A44-8AD3-1366C8A72603%2FChen%20Jinshi%2C%20Company%7CF768D4B7-0216-6E4B-8E99-B641BBE307D5%2F%29%20onenote:https://d.docs.live.net/3bbb1d8d939ce15c/Documents/China%20Philanthropy%20Project/Profile.one" TargetMode="External"/><Relationship Id="rId20" Type="http://schemas.openxmlformats.org/officeDocument/2006/relationships/hyperlink" Target="http://www.gdfpjjh.org.cn/next/JzrmdFile.jsp" TargetMode="External"/><Relationship Id="rId41" Type="http://schemas.openxmlformats.org/officeDocument/2006/relationships/hyperlink" Target="http://www.gdfpjjh.org.cn/next/JzrmdFile.jsp" TargetMode="External"/><Relationship Id="rId62" Type="http://schemas.openxmlformats.org/officeDocument/2006/relationships/hyperlink" Target="http://www.wfgx.gov.cn/GXQXXGK/CYFWZX/201605/t20160506_1632858.html" TargetMode="External"/><Relationship Id="rId83" Type="http://schemas.openxmlformats.org/officeDocument/2006/relationships/hyperlink" Target="http://www.cheerlandgroup.com/index.php?m=index&amp;a=index" TargetMode="External"/><Relationship Id="rId179" Type="http://schemas.openxmlformats.org/officeDocument/2006/relationships/hyperlink" Target="http://baike.baidu.com/view/4299391.htm" TargetMode="External"/><Relationship Id="rId365" Type="http://schemas.openxmlformats.org/officeDocument/2006/relationships/hyperlink" Target="http://econ.shufe.edu.cn/se/content/5828" TargetMode="External"/><Relationship Id="rId386" Type="http://schemas.openxmlformats.org/officeDocument/2006/relationships/hyperlink" Target="https://onedrive.live.com/edit.aspx/Documents/China%20Philanthropy%20Project?cid=3bbb1d8d939ce15c&amp;id=documents&amp;wd=target%28Profile.one%7CE512E2D3-99FA-5A44-8AD3-1366C8A72603%2FZhang%20Rongming%2C%20Bio%7C6A02972A-4F5A-E04C-82CA-9844E2781C3B%2F%29%20onenote:https://d.docs.live.net/3bbb1d8d939ce15c/Documents/China%20Philanthropy%20Project/Profile.one" TargetMode="External"/><Relationship Id="rId190" Type="http://schemas.openxmlformats.org/officeDocument/2006/relationships/hyperlink" Target="https://onedrive.live.com/edit.aspx/Documents/China%20Philanthropy%20Project?cid=3bbb1d8d939ce15c&amp;id=documents&amp;wd=target%28Profile.one%7CE512E2D3-99FA-5A44-8AD3-1366C8A72603%2FChen%20Hongdao%2C%20Bio%7CB14FDBCB-5341-9247-8EAE-003369179A9F%2F%29%20onenote:https://d.docs.live.net/3bbb1d8d939ce15c/Documents/China%20Philanthropy%20Project/Profile.one" TargetMode="External"/><Relationship Id="rId204" Type="http://schemas.openxmlformats.org/officeDocument/2006/relationships/hyperlink" Target="https://onedrive.live.com/edit.aspx/Documents/China%20Philanthropy%20Project?cid=3bbb1d8d939ce15c&amp;id=documents&amp;wd=target%28Profile.one%7CE512E2D3-99FA-5A44-8AD3-1366C8A72603%2FDai%20Jianliang%2C%20Company%7CEFA4D509-59DF-974C-9925-7E678BBDB2C5%2F%29%20onenote:https://d.docs.live.net/3bbb1d8d939ce15c/Documents/China%20Philanthropy%20Project/Profile.one" TargetMode="External"/><Relationship Id="rId225" Type="http://schemas.openxmlformats.org/officeDocument/2006/relationships/hyperlink" Target="https://onedrive.live.com/edit.aspx/Documents/China%20Philanthropy%20Project?cid=3bbb1d8d939ce15c&amp;id=documents&amp;wd=target%28Profile.one%7CE512E2D3-99FA-5A44-8AD3-1366C8A72603%2FYao%20Zhenhua%2C%20Bio%7C981C9DA4-62AB-FC4F-BBF2-1202BBB65B80%2F%29%20onenote:https://d.docs.live.net/3bbb1d8d939ce15c/Documents/China%20Philanthropy%20Project/Profile.one" TargetMode="External"/><Relationship Id="rId246" Type="http://schemas.openxmlformats.org/officeDocument/2006/relationships/hyperlink" Target="https://onedrive.live.com/edit.aspx/Documents/China%20Philanthropy%20Project?cid=3bbb1d8d939ce15c&amp;id=documents&amp;wd=target%28Profile.one%7CE512E2D3-99FA-5A44-8AD3-1366C8A72603%2FShen%20Xiaoping%2C%20Bio%7C1DE7FCEB-1211-614F-920E-F2B99D22352A%2F%29%20onenote:https://d.docs.live.net/3bbb1d8d939ce15c/Documents/China%20Philanthropy%20Project/Profile.one" TargetMode="External"/><Relationship Id="rId267" Type="http://schemas.openxmlformats.org/officeDocument/2006/relationships/hyperlink" Target="http://www.fstep.com.cn/About/intro/" TargetMode="External"/><Relationship Id="rId288" Type="http://schemas.openxmlformats.org/officeDocument/2006/relationships/hyperlink" Target="https://onedrive.live.com/edit.aspx/Documents/China%20Philanthropy%20Project?cid=3bbb1d8d939ce15c&amp;id=documents&amp;wd=target%28Profile.one%7CE512E2D3-99FA-5A44-8AD3-1366C8A72603%2FLin%20Tengjiao%2C%20Bio%7C117BDB95-F487-2C4F-9A44-06986BE40F09%2F%29%20onenote:https://d.docs.live.net/3bbb1d8d939ce15c/Documents/China%20Philanthropy%20Project/Profile.one" TargetMode="External"/><Relationship Id="rId411" Type="http://schemas.openxmlformats.org/officeDocument/2006/relationships/hyperlink" Target="https://onedrive.live.com/edit.aspx/Documents/China%20Philanthropy%20Project?cid=3bbb1d8d939ce15c&amp;id=documents&amp;wd=target%28Profile.one%7CE512E2D3-99FA-5A44-8AD3-1366C8A72603%2FZhou%20Fangjie%2C%20Bio%7C8E3AC868-EAE3-4444-A555-D1E4CC5FF7C9%2F%29%20onenote:https://d.docs.live.net/3bbb1d8d939ce15c/Documents/China%20Philanthropy%20Project/Profile.one" TargetMode="External"/><Relationship Id="rId432" Type="http://schemas.openxmlformats.org/officeDocument/2006/relationships/hyperlink" Target="https://onedrive.live.com/edit.aspx/Documents/China%20Philanthropy%20Project?cid=3bbb1d8d939ce15c&amp;id=documents&amp;wd=target%28Profile.one%7CE512E2D3-99FA-5A44-8AD3-1366C8A72603%2FLi%20Hejun%2C%20Bio%7C29D8EA80-7533-7043-AE31-A6BDB927D010%2F%29%20onenote:https://d.docs.live.net/3bbb1d8d939ce15c/Documents/China%20Philanthropy%20Project/Profile.one" TargetMode="External"/><Relationship Id="rId453" Type="http://schemas.openxmlformats.org/officeDocument/2006/relationships/hyperlink" Target="https://onedrive.live.com/edit.aspx/Documents/China%20Philanthropy%20Project?cid=3bbb1d8d939ce15c&amp;id=documents&amp;wd=target%28Profile.one%7CE512E2D3-99FA-5A44-8AD3-1366C8A72603%2FXue%20Zhongxing%2C%20Bio%7C8FBD637A-6E81-2C40-A344-49AFC378C0F4%2F%29%20onenote:https://d.docs.live.net/3bbb1d8d939ce15c/Documents/China%20Philanthropy%20Project/Profile.one" TargetMode="External"/><Relationship Id="rId106" Type="http://schemas.openxmlformats.org/officeDocument/2006/relationships/hyperlink" Target="http://baike.baidu.com/view/4910245.htm" TargetMode="External"/><Relationship Id="rId12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13" Type="http://schemas.openxmlformats.org/officeDocument/2006/relationships/hyperlink" Target="https://www.google.com/url?sa=t&amp;rct=j&amp;q=&amp;esrc=s&amp;source=web&amp;cd=1&amp;cad=rja&amp;uact=8&amp;ved=0ahUKEwi0zojMyabRAhUL74MKHdGKApEQFggZMAA&amp;url=http%3A%2F%2Fbaike.baidu.com%2Fview%2F2629087.htm&amp;usg=AFQjCNFFbKl61i-Rx9PW6dblMYlUHxCriQ&amp;bvm=bv.142059868,d.eWE" TargetMode="External"/><Relationship Id="rId10" Type="http://schemas.openxmlformats.org/officeDocument/2006/relationships/hyperlink" Target="http://www.gdfpjjh.org.cn/next/JzrmdFile.jsp" TargetMode="External"/><Relationship Id="rId31" Type="http://schemas.openxmlformats.org/officeDocument/2006/relationships/hyperlink" Target="http://www.dlcf.org.cn:88/" TargetMode="External"/><Relationship Id="rId52" Type="http://schemas.openxmlformats.org/officeDocument/2006/relationships/hyperlink" Target="http://www.wfgx.gov.cn/GXQXXGK/CYFWZX/201605/t20160506_1632858.html" TargetMode="External"/><Relationship Id="rId73" Type="http://schemas.openxmlformats.org/officeDocument/2006/relationships/hyperlink" Target="http://www.fupin.org.cn/information/donationlist.aspx?page=6&amp;key=&amp;money1=100000&amp;money2=10000000&amp;date1=2015-09-01&amp;date2=2016-08-31&amp;project=" TargetMode="External"/><Relationship Id="rId94"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48" Type="http://schemas.openxmlformats.org/officeDocument/2006/relationships/hyperlink" Target="http://www.fupin.org.cn/information/donationlist.aspx?page=6&amp;key=&amp;money1=100000&amp;money2=10000000&amp;date1=2015-09-01&amp;date2=2016-08-31&amp;project=" TargetMode="External"/><Relationship Id="rId169" Type="http://schemas.openxmlformats.org/officeDocument/2006/relationships/hyperlink" Target="http://baike.baidu.com/item/%E6%9D%8E%E4%B8%9C%E7%94%9F/7086914" TargetMode="External"/><Relationship Id="rId334" Type="http://schemas.openxmlformats.org/officeDocument/2006/relationships/hyperlink" Target="http://www.dacity.cn/about/speech/" TargetMode="External"/><Relationship Id="rId355" Type="http://schemas.openxmlformats.org/officeDocument/2006/relationships/hyperlink" Target="http://xdh.shufe.edu.cn/Pro/77093c34-72fb-4120-fe63-7c5260527811.shtml" TargetMode="External"/><Relationship Id="rId376" Type="http://schemas.openxmlformats.org/officeDocument/2006/relationships/hyperlink" Target="http://www.magsun.com/index/index/l/zh-cn" TargetMode="External"/><Relationship Id="rId397" Type="http://schemas.openxmlformats.org/officeDocument/2006/relationships/hyperlink" Target="http://www.cqkangde.com/index.php" TargetMode="External"/><Relationship Id="rId4" Type="http://schemas.openxmlformats.org/officeDocument/2006/relationships/hyperlink" Target="https://onedrive.live.com/edit.aspx/Documents/China%20Philanthropy%20Project?cid=3bbb1d8d939ce15c&amp;id=documents&amp;wd=target%28Profile.one%7CE512E2D3-99FA-5A44-8AD3-1366C8A72603%2FChen%20Yidan%2C%20Company%7CC9B10445-CFA2-9245-8847-81E5AEE35ACC%2F%29%20onenote:https://d.docs.live.net/3bbb1d8d939ce15c/Documents/China%20Philanthropy%20Project/Profile.one" TargetMode="External"/><Relationship Id="rId180" Type="http://schemas.openxmlformats.org/officeDocument/2006/relationships/hyperlink" Target="https://onedrive.live.com/edit.aspx/Documents/China%20Philanthropy%20Project?cid=3bbb1d8d939ce15c&amp;id=documents&amp;wd=target%28Profiles.one%7C4BDE6E43-F7D3-A14F-A09E-3C3179CB293D%2FZhang%20Xiaolei%2C%20Bio%7C6E05E486-A9A0-474D-AAC7-197C4AE49E1C%2F%29%20onenote:https://d.docs.live.net/3bbb1d8d939ce15c/Documents/China%20Philanthropy%20Project/Profiles.one" TargetMode="External"/><Relationship Id="rId215" Type="http://schemas.openxmlformats.org/officeDocument/2006/relationships/hyperlink" Target="http://www.baike.com/wiki/%E5%8C%97%E4%BA%AC%E4%BA%94%E5%85%AB%E4%BF%A1%E6%81%AF%E6%8A%80%E6%9C%AF%E6%9C%89%E9%99%90%E5%85%AC%E5%8F%B8" TargetMode="External"/><Relationship Id="rId236" Type="http://schemas.openxmlformats.org/officeDocument/2006/relationships/hyperlink" Target="http://baike.baidu.com/view/8310460.htm" TargetMode="External"/><Relationship Id="rId257" Type="http://schemas.openxmlformats.org/officeDocument/2006/relationships/hyperlink" Target="https://onedrive.live.com/edit.aspx/Documents/China%20Philanthropy%20Project?cid=3bbb1d8d939ce15c&amp;id=documents&amp;wd=target%28Profile.one%7CE512E2D3-99FA-5A44-8AD3-1366C8A72603%2FCheng%20Licai%2C%20Company%7CA3C116FE-9762-D242-9C34-CB12DCABEFAE%2F%29%20onenote:https://d.docs.live.net/3bbb1d8d939ce15c/Documents/China%20Philanthropy%20Project/Profile.one" TargetMode="External"/><Relationship Id="rId278" Type="http://schemas.openxmlformats.org/officeDocument/2006/relationships/hyperlink" Target="https://onedrive.live.com/edit.aspx/Documents/China%20Philanthropy%20Project?cid=3bbb1d8d939ce15c&amp;id=documents&amp;wd=target%28Profile.one%7CE512E2D3-99FA-5A44-8AD3-1366C8A72603%2FYang%20Yuanqing%2C%20Bio%7CA26BDE91-AB96-8E4B-B1CB-B247944F1616%2F%29%20onenote:https://d.docs.live.net/3bbb1d8d939ce15c/Documents/China%20Philanthropy%20Project/Profile.one" TargetMode="External"/><Relationship Id="rId401" Type="http://schemas.openxmlformats.org/officeDocument/2006/relationships/hyperlink" Target="https://onedrive.live.com/edit.aspx/Documents/China%20Philanthropy%20Project?cid=3bbb1d8d939ce15c&amp;id=documents&amp;wd=target%28Profile.one%7CE512E2D3-99FA-5A44-8AD3-1366C8A72603%2FShi%20Guilu%7C9DD082A8-9364-3A4B-B1E7-F27248178C8C%2F%29%20onenote:https://d.docs.live.net/3bbb1d8d939ce15c/Documents/China%20Philanthropy%20Project/Profile.one" TargetMode="External"/><Relationship Id="rId422" Type="http://schemas.openxmlformats.org/officeDocument/2006/relationships/hyperlink" Target="https://onedrive.live.com/edit.aspx/Documents/China%20Philanthropy%20Project?cid=3bbb1d8d939ce15c&amp;id=documents&amp;wd=target%28Profile.one%7CE512E2D3-99FA-5A44-8AD3-1366C8A72603%2FZhang%20Shiping%2C%20Company%7C934E7D96-3366-C04B-9DBB-05C66FD14D3D%2F%29%20onenote:https://d.docs.live.net/3bbb1d8d939ce15c/Documents/China%20Philanthropy%20Project/Profile.one" TargetMode="External"/><Relationship Id="rId443" Type="http://schemas.openxmlformats.org/officeDocument/2006/relationships/hyperlink" Target="http://baike.baidu.com/link?url=_DyTZcJICgRnlzCM-v9AoAVay5TbUtgq70HQbfTJY0JHnihTL5gS-daZ1QvnwFBFBkNoZ5PnrFTeA_sSKspCg_" TargetMode="External"/><Relationship Id="rId464" Type="http://schemas.openxmlformats.org/officeDocument/2006/relationships/hyperlink" Target="https://onedrive.live.com/edit.aspx/Documents/China%20Philanthropy%20Project?cid=3bbb1d8d939ce15c&amp;id=documents&amp;wd=target%28Profile.one%7CE512E2D3-99FA-5A44-8AD3-1366C8A72603%2FGuo%20Guangchang%2C%20Bio%7C1420AA4E-C020-4F71-8D0C-9A313D32414F%2F%29%20onenote:https://d.docs.live.net/3bbb1d8d939ce15c/Documents/China%20Philanthropy%20Project/Profile.one" TargetMode="External"/><Relationship Id="rId303" Type="http://schemas.openxmlformats.org/officeDocument/2006/relationships/hyperlink" Target="http://www.chinacamel.com/content.aspx?node=714" TargetMode="External"/><Relationship Id="rId42" Type="http://schemas.openxmlformats.org/officeDocument/2006/relationships/hyperlink" Target="http://www.gdfpjjh.org.cn/next/JzrmdFile.jsp" TargetMode="External"/><Relationship Id="rId84" Type="http://schemas.openxmlformats.org/officeDocument/2006/relationships/hyperlink" Target="http://www.cheerlandgroup.com/index.php?m=news&amp;a=info&amp;id=51&amp;cid=0" TargetMode="External"/><Relationship Id="rId138" Type="http://schemas.openxmlformats.org/officeDocument/2006/relationships/hyperlink" Target="https://onedrive.live.com/edit.aspx/Documents/China%20Philanthropy%20Project?cid=3bbb1d8d939ce15c&amp;id=documents&amp;wd=target%28Profile.one%7CE512E2D3-99FA-5A44-8AD3-1366C8A72603%2FXiao%20Jicheng%2C%20Donation%7C85D88488-9A8C-FF49-AA3C-D32849390B56%2F%29%20onenote:https://d.docs.live.net/3bbb1d8d939ce15c/Documents/China%20Philanthropy%20Project/Profile.one" TargetMode="External"/><Relationship Id="rId345" Type="http://schemas.openxmlformats.org/officeDocument/2006/relationships/hyperlink" Target="https://onedrive.live.com/edit.aspx/Documents/China%20Philanthropy%20Project?cid=3bbb1d8d939ce15c&amp;id=documents&amp;wd=target%28Profile.one%7CE512E2D3-99FA-5A44-8AD3-1366C8A72603%2FWang%20Jianyi%2C%20Bio%7CE3628B54-7C04-074D-B3F9-5D0E2A34243C%2F%29%20onenote:https://d.docs.live.net/3bbb1d8d939ce15c/Documents/China%20Philanthropy%20Project/Profile.one" TargetMode="External"/><Relationship Id="rId387" Type="http://schemas.openxmlformats.org/officeDocument/2006/relationships/hyperlink" Target="https://onedrive.live.com/edit.aspx/Documents/China%20Philanthropy%20Project?cid=3bbb1d8d939ce15c&amp;id=documents&amp;wd=target%28Profile.one%7CE512E2D3-99FA-5A44-8AD3-1366C8A72603%2FZhang%20Rongming%2C%20Company%7CEF1ADB26-66EB-9748-8E9A-517297F883A3%2F%29%20onenote:https://d.docs.live.net/3bbb1d8d939ce15c/Documents/China%20Philanthropy%20Project/Profile.one" TargetMode="External"/><Relationship Id="rId191" Type="http://schemas.openxmlformats.org/officeDocument/2006/relationships/hyperlink" Target="https://onedrive.live.com/edit.aspx/Documents/China%20Philanthropy%20Project?cid=3bbb1d8d939ce15c&amp;id=documents&amp;wd=target%28Profile.one%7CE512E2D3-99FA-5A44-8AD3-1366C8A72603%2FChen%20Hongdao%2C%20Company%7CF0734A85-5C56-074C-8C08-DF76D29F69AF%2F%29%20onenote:https://d.docs.live.net/3bbb1d8d939ce15c/Documents/China%20Philanthropy%20Project/Profile.one" TargetMode="External"/><Relationship Id="rId205" Type="http://schemas.openxmlformats.org/officeDocument/2006/relationships/hyperlink" Target="https://onedrive.live.com/edit.aspx/Documents/China%20Philanthropy%20Project?cid=3bbb1d8d939ce15c&amp;id=documents&amp;wd=target%28Profiles.one%7C4BDE6E43-F7D3-A14F-A09E-3C3179CB293D%2FZhang%20Yunfang%2C%20Bio%7C4EACDD12-DD26-8545-9A57-3FA50E470C52%2F%29%20onenote:https://d.docs.live.net/3bbb1d8d939ce15c/Documents/China%20Philanthropy%20Project/Profiles.one" TargetMode="External"/><Relationship Id="rId247" Type="http://schemas.openxmlformats.org/officeDocument/2006/relationships/hyperlink" Target="https://onedrive.live.com/edit.aspx/Documents/China%20Philanthropy%20Project?cid=3bbb1d8d939ce15c&amp;id=documents&amp;wd=target%28Profile.one%7CE512E2D3-99FA-5A44-8AD3-1366C8A72603%2FShen%20Xiaoping%2C%20Company%7C823F0DF7-DFE5-EC46-8743-9F62B40B3BC9%2F%29%20onenote:https://d.docs.live.net/3bbb1d8d939ce15c/Documents/China%20Philanthropy%20Project/Profile.one" TargetMode="External"/><Relationship Id="rId412" Type="http://schemas.openxmlformats.org/officeDocument/2006/relationships/hyperlink" Target="https://onedrive.live.com/edit.aspx/Documents/China%20Philanthropy%20Project?cid=3bbb1d8d939ce15c&amp;id=documents&amp;wd=target%28Profile.one%7CE512E2D3-99FA-5A44-8AD3-1366C8A72603%2FZhou%20Fangjie%2C%20Company%7CED35AA46-2E69-A64E-B3A7-105A80D64D23%2F%29%20onenote:https://d.docs.live.net/3bbb1d8d939ce15c/Documents/China%20Philanthropy%20Project/Profile.one" TargetMode="External"/><Relationship Id="rId107" Type="http://schemas.openxmlformats.org/officeDocument/2006/relationships/hyperlink" Target="http://www.chinadaily.com.cn/interface/yidian/1138561/2016-08-01/cd_26295875.html" TargetMode="External"/><Relationship Id="rId289" Type="http://schemas.openxmlformats.org/officeDocument/2006/relationships/hyperlink" Target="https://onedrive.live.com/edit.aspx/Documents/China%20Philanthropy%20Project?cid=3bbb1d8d939ce15c&amp;id=documents&amp;wd=target%28Profile.one%7CE512E2D3-99FA-5A44-8AD3-1366C8A72603%2FLin%20Tengjiao%2C%20Company%7CCC3D6A7E-6407-884D-8DD2-A80FBB0B7126%2F%29%20onenote:https://d.docs.live.net/3bbb1d8d939ce15c/Documents/China%20Philanthropy%20Project/Profile.one" TargetMode="External"/><Relationship Id="rId454" Type="http://schemas.openxmlformats.org/officeDocument/2006/relationships/hyperlink" Target="https://onedrive.live.com/edit.aspx/Documents/China%20Philanthropy%20Project?cid=3bbb1d8d939ce15c&amp;id=documents&amp;wd=target%28Profile.one%7CE512E2D3-99FA-5A44-8AD3-1366C8A72603%2FXue%20Zhongxing%2C%20Company%7C63A0E25B-7B02-574E-A521-A344C17F7DBD%2F%29%20onenote:https://d.docs.live.net/3bbb1d8d939ce15c/Documents/China%20Philanthropy%20Project/Profile.one" TargetMode="External"/><Relationship Id="rId11" Type="http://schemas.openxmlformats.org/officeDocument/2006/relationships/hyperlink" Target="http://www.gdfpjjh.org.cn/next/JzrmdFile.jsp" TargetMode="External"/><Relationship Id="rId53" Type="http://schemas.openxmlformats.org/officeDocument/2006/relationships/hyperlink" Target="https://onedrive.live.com/edit.aspx/Documents/China%20Philanthropy%20Project?cid=3bbb1d8d939ce15c&amp;id=documents&amp;wd=target%28Profile.one%7CE512E2D3-99FA-5A44-8AD3-1366C8A72603%2FZhang%20Chaoyang%2C%20Bio%7CB6361762-700B-244E-92C1-69EBD63F296E%2F%29%20onenote:https://d.docs.live.net/3bbb1d8d939ce15c/Documents/China%20Philanthropy%20Project/Profile.one" TargetMode="External"/><Relationship Id="rId149"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14" Type="http://schemas.openxmlformats.org/officeDocument/2006/relationships/hyperlink" Target="http://www.your-mart.cn/Item/list.asp?id=1263" TargetMode="External"/><Relationship Id="rId356" Type="http://schemas.openxmlformats.org/officeDocument/2006/relationships/hyperlink" Target="http://baike.baidu.com/view/7018191.htm" TargetMode="External"/><Relationship Id="rId398" Type="http://schemas.openxmlformats.org/officeDocument/2006/relationships/hyperlink" Target="https://onedrive.live.com/edit.aspx/Documents/China%20Philanthropy%20Project?cid=3bbb1d8d939ce15c&amp;id=documents&amp;wd=target%28Profile.one%7CE512E2D3-99FA-5A44-8AD3-1366C8A72603%2FLu%20Fuming%2C%20Bio%7C6859FC44-0E15-7942-A578-8C12811A9C1C%2F%29%20onenote:https://d.docs.live.net/3bbb1d8d939ce15c/Documents/China%20Philanthropy%20Project/Profile.one" TargetMode="External"/><Relationship Id="rId95"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60"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16" Type="http://schemas.openxmlformats.org/officeDocument/2006/relationships/hyperlink" Target="http://www.qixin.com/company/4223ae80-a949-40db-8a80-2a9399a9ac03" TargetMode="External"/><Relationship Id="rId423" Type="http://schemas.openxmlformats.org/officeDocument/2006/relationships/hyperlink" Target="https://onedrive.live.com/edit.aspx/Documents/China%20Philanthropy%20Project?cid=3bbb1d8d939ce15c&amp;id=documents&amp;wd=target%28Profile.one%7CE512E2D3-99FA-5A44-8AD3-1366C8A72603%2FZhang%20Xin%2C%20Bio%7CCAB51812-D722-9E4F-B286-8A70DF4ADFEC%2F%29%20onenote:https://d.docs.live.net/3bbb1d8d939ce15c/Documents/China%20Philanthropy%20Project/Profile.one" TargetMode="External"/><Relationship Id="rId258" Type="http://schemas.openxmlformats.org/officeDocument/2006/relationships/hyperlink" Target="https://onedrive.live.com/edit.aspx/Documents/China%20Philanthropy%20Project?cid=3bbb1d8d939ce15c&amp;id=documents&amp;wd=target%28Profile.one%7CE512E2D3-99FA-5A44-8AD3-1366C8A72603%2FChen%20Kaixuan%2C%20Bio%7C7117722C-754B-644C-9F8A-F9BB03DBF924%2F%29%20onenote:https://d.docs.live.net/3bbb1d8d939ce15c/Documents/China%20Philanthropy%20Project/Profile.one" TargetMode="External"/><Relationship Id="rId465" Type="http://schemas.openxmlformats.org/officeDocument/2006/relationships/hyperlink" Target="https://onedrive.live.com/edit.aspx/Documents/China%20Philanthropy%20Project?cid=3bbb1d8d939ce15c&amp;id=documents&amp;wd=target%28Profile.one%7CE512E2D3-99FA-5A44-8AD3-1366C8A72603%2FGuo%20Guangchang%2C%20Company%7C1420AA4E-C020-4F71-8D0C-9A313D32414F%2F%29%20onenote:https://d.docs.live.net/3bbb1d8d939ce15c/Documents/China%20Philanthropy%20Project/Profile.one" TargetMode="External"/><Relationship Id="rId22" Type="http://schemas.openxmlformats.org/officeDocument/2006/relationships/hyperlink" Target="http://www.chinaoceanwide.com/content/article100_1810.html" TargetMode="External"/><Relationship Id="rId64" Type="http://schemas.openxmlformats.org/officeDocument/2006/relationships/hyperlink" Target="http://www.wfgx.gov.cn/GXQXXGK/CYFWZX/201605/t20160506_1632858.html" TargetMode="External"/><Relationship Id="rId118" Type="http://schemas.openxmlformats.org/officeDocument/2006/relationships/hyperlink" Target="http://www.ghstf.org/niandubg15/3309-2015.html" TargetMode="External"/><Relationship Id="rId325" Type="http://schemas.openxmlformats.org/officeDocument/2006/relationships/hyperlink" Target="http://baike.baidu.com/view/1269423.htm" TargetMode="External"/><Relationship Id="rId367" Type="http://schemas.openxmlformats.org/officeDocument/2006/relationships/hyperlink" Target="https://onedrive.live.com/edit.aspx/Documents/China%20Philanthropy%20Project?cid=3bbb1d8d939ce15c&amp;id=documents&amp;wd=target%28Profile.one%7CE512E2D3-99FA-5A44-8AD3-1366C8A72603%2FCui%20Weixing%2C%20Bio%7C1AED9FEA-9C15-8E48-8A65-75083B367C38%2F%29%20onenote:https://d.docs.live.net/3bbb1d8d939ce15c/Documents/China%20Philanthropy%20Project/Profile.one" TargetMode="External"/><Relationship Id="rId171" Type="http://schemas.openxmlformats.org/officeDocument/2006/relationships/hyperlink" Target="http://www.midea.com/cn/about_midea/Group_profile/index_pc.shtml" TargetMode="External"/><Relationship Id="rId227" Type="http://schemas.openxmlformats.org/officeDocument/2006/relationships/hyperlink" Target="https://onedrive.live.com/edit.aspx/Documents/China%20Philanthropy%20Project?cid=3bbb1d8d939ce15c&amp;id=documents&amp;wd=target%28Profile.one%7CE512E2D3-99FA-5A44-8AD3-1366C8A72603%2FAo%20Xiaoqiang%2C%20Bio%7C55542C9E-8F10-224D-A104-5A9CE9555E80%2F%29%20onenote:https://d.docs.live.net/3bbb1d8d939ce15c/Documents/China%20Philanthropy%20Project/Profile.one" TargetMode="External"/><Relationship Id="rId269" Type="http://schemas.openxmlformats.org/officeDocument/2006/relationships/hyperlink" Target="http://baike.baidu.com/view/8139879.htm" TargetMode="External"/><Relationship Id="rId434" Type="http://schemas.openxmlformats.org/officeDocument/2006/relationships/hyperlink" Target="https://onedrive.live.com/edit.aspx/Documents/China%20Philanthropy%20Project?cid=3bbb1d8d939ce15c&amp;id=documents&amp;wd=target%28Profile.one%7CE512E2D3-99FA-5A44-8AD3-1366C8A72603%2FLi%20Xianyi%2C%20Bio%7C1B8DECD2-1673-C143-A204-E6FC7774DCAB%2F%29%20onenote:https://d.docs.live.net/3bbb1d8d939ce15c/Documents/China%20Philanthropy%20Project/Profile.one" TargetMode="External"/><Relationship Id="rId33" Type="http://schemas.openxmlformats.org/officeDocument/2006/relationships/hyperlink" Target="http://www.wanda.cn/about/group/" TargetMode="External"/><Relationship Id="rId129" Type="http://schemas.openxmlformats.org/officeDocument/2006/relationships/hyperlink" Target="https://onedrive.live.com/edit.aspx/Documents/China%20Philanthropy%20Project?cid=3bbb1d8d939ce15c&amp;id=documents&amp;wd=target%28Profile.one%7CE512E2D3-99FA-5A44-8AD3-1366C8A72603%2FYang%20Zhuoshu%2C%20Bio%7CF882CEB0-F1CE-934C-A137-BE733054187B%2F%29%20onenote:https://d.docs.live.net/3bbb1d8d939ce15c/Documents/China%20Philanthropy%20Project/Profile.one" TargetMode="External"/><Relationship Id="rId280" Type="http://schemas.openxmlformats.org/officeDocument/2006/relationships/hyperlink" Target="http://mingren.maigoo.com/4739.html" TargetMode="External"/><Relationship Id="rId336" Type="http://schemas.openxmlformats.org/officeDocument/2006/relationships/hyperlink" Target="https://onedrive.live.com/edit.aspx/Documents/China%20Philanthropy%20Project?38=&amp;cid=3bbb1d8d939ce15c&amp;id=documents&amp;wd=target%28Profile.one%7CE512E2D3-99FA-5A44-8AD3-1366C8A72603%2FCen%20Zhaoxiong%2C%20Bio%7C4152C10F-A033-4A46-BEF6-3FA9A67BE526%2F%29%20onenote%3Ahttps%3A%2F%2Fd.docs.live.net%2F3bbb1d8d939ce15c%2FDocuments%2FChina%20Philanthropy%20Project%2FProfile.one%23Cen%20Zhaoxiong%2C%20Bio&amp;section-id=%7BE512E2D3-99FA-5A44-8AD3-1366C8A72603%7D&amp;page-id=%7B4152C10F-A033-4A46-BEF6-3FA9A67BE526%7D&amp;object-id=%7BE006FE93-9029-E608-3678-4A990B82087E%7D" TargetMode="External"/><Relationship Id="rId75" Type="http://schemas.openxmlformats.org/officeDocument/2006/relationships/hyperlink" Target="http://www.fupin.org.cn/information/donationlist.aspx?page=6&amp;key=&amp;money1=100000&amp;money2=10000000&amp;date1=2015-09-01&amp;date2=2016-08-31&amp;project=" TargetMode="External"/><Relationship Id="rId140"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82"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78" Type="http://schemas.openxmlformats.org/officeDocument/2006/relationships/hyperlink" Target="https://onedrive.live.com/edit.aspx/Documents/China%20Philanthropy%20Project?cid=3bbb1d8d939ce15c&amp;id=documents&amp;wd=target%28Profile.one%7CE512E2D3-99FA-5A44-8AD3-1366C8A72603%2FLou%20Youliang%2C%20Bio%7C0C058374-2A84-4467-ACA9-73295467BACD%2F%29%20onenote:https://d.docs.live.net/3bbb1d8d939ce15c/Documents/China%20Philanthropy%20Project/Profile.one" TargetMode="External"/><Relationship Id="rId403" Type="http://schemas.openxmlformats.org/officeDocument/2006/relationships/hyperlink" Target="https://onedrive.live.com/edit.aspx/Documents/China%20Philanthropy%20Project?cid=3bbb1d8d939ce15c&amp;id=documents&amp;wd=target%28Profile.one%7CE512E2D3-99FA-5A44-8AD3-1366C8A72603%2FYe%20Huaneng%2C%20Bio%7C2F7D344E-2922-8945-B9E0-81410866DC3E%2F%29%20onenote:https://d.docs.live.net/3bbb1d8d939ce15c/Documents/China%20Philanthropy%20Project/Profile.one" TargetMode="External"/><Relationship Id="rId6" Type="http://schemas.openxmlformats.org/officeDocument/2006/relationships/hyperlink" Target="http://www.gdfpjjh.org.cn/next/JzrmdFile.jsp" TargetMode="External"/><Relationship Id="rId238" Type="http://schemas.openxmlformats.org/officeDocument/2006/relationships/hyperlink" Target="http://baike.baidu.com/item/%E8%AE%B8%E5%BC%80%E5%8D%8E/10282729" TargetMode="External"/><Relationship Id="rId445" Type="http://schemas.openxmlformats.org/officeDocument/2006/relationships/hyperlink" Target="http://mingren.21hubei.com/view/686.html" TargetMode="External"/><Relationship Id="rId291" Type="http://schemas.openxmlformats.org/officeDocument/2006/relationships/hyperlink" Target="https://onedrive.live.com/edit.aspx/Documents/China%20Philanthropy%20Project?cid=3bbb1d8d939ce15c&amp;id=documents&amp;wd=target%28Profile.one%7CE512E2D3-99FA-5A44-8AD3-1366C8A72603%2FZhang%20Rugeng%2C%20Company%7C4A8F3532-3DBD-3E42-A0A2-323697701BBA%2F%29%20onenote:https://d.docs.live.net/3bbb1d8d939ce15c/Documents/China%20Philanthropy%20Project/Profile.one" TargetMode="External"/><Relationship Id="rId305" Type="http://schemas.openxmlformats.org/officeDocument/2006/relationships/hyperlink" Target="http://www.cr-power.com/about/gsgk/gsjj/" TargetMode="External"/><Relationship Id="rId347" Type="http://schemas.openxmlformats.org/officeDocument/2006/relationships/hyperlink" Target="http://rxjnfoundation.org/" TargetMode="External"/><Relationship Id="rId44" Type="http://schemas.openxmlformats.org/officeDocument/2006/relationships/hyperlink" Target="https://onedrive.live.com/edit.aspx/Documents/China%20Philanthropy%20Project?cid=3bbb1d8d939ce15c&amp;id=documents&amp;wd=target%28Profile.one%7CE512E2D3-99FA-5A44-8AD3-1366C8A72603%2FRen%20Yuanlin%2C%20Company%7C946F2D24-A1C6-BF4C-BB2D-BE6ECA8264B3%2F%29%20onenote:https://d.docs.live.net/3bbb1d8d939ce15c/Documents/China%20Philanthropy%20Project/Profile.one" TargetMode="External"/><Relationship Id="rId86" Type="http://schemas.openxmlformats.org/officeDocument/2006/relationships/hyperlink" Target="http://sustc.edu.cn/news_events_/2713" TargetMode="External"/><Relationship Id="rId151" Type="http://schemas.openxmlformats.org/officeDocument/2006/relationships/hyperlink" Target="https://onedrive.live.com/edit.aspx/Documents/China%20Philanthropy%20Project?cid=3bbb1d8d939ce15c&amp;id=documents&amp;wd=target%28Profile.one%7CE512E2D3-99FA-5A44-8AD3-1366C8A72603%2FYe%20Jianrong%2C%20Bio%7C44AFF48E-E4E4-8E42-8C39-F1B198CC1586%2F%29%20onenote:https://d.docs.live.net/3bbb1d8d939ce15c/Documents/China%20Philanthropy%20Project/Profile.one" TargetMode="External"/><Relationship Id="rId389" Type="http://schemas.openxmlformats.org/officeDocument/2006/relationships/hyperlink" Target="https://onedrive.live.com/edit.aspx/Documents/China%20Philanthropy%20Project?cid=3bbb1d8d939ce15c&amp;id=documents&amp;wd=target%28Profile.one%7CE512E2D3-99FA-5A44-8AD3-1366C8A72603%2FYu%20Bin%2C%20Company%7CCA22830C-1051-E848-84E3-A69FD3A16E4F%2F%29%20onenote:https://d.docs.live.net/3bbb1d8d939ce15c/Documents/China%20Philanthropy%20Project/Profile.one" TargetMode="Externa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6" Type="http://schemas.openxmlformats.org/officeDocument/2006/relationships/hyperlink" Target="http://www.alibabagroup.com/en/ir/pdf/agm160524_ar.pdf" TargetMode="External"/><Relationship Id="rId117" Type="http://schemas.openxmlformats.org/officeDocument/2006/relationships/hyperlink" Target="http://www.szse.cn/" TargetMode="External"/><Relationship Id="rId21" Type="http://schemas.openxmlformats.org/officeDocument/2006/relationships/hyperlink" Target="http://www.cninfo.com.cn/finalpage/2016-04-15/1202181773.PDF" TargetMode="External"/><Relationship Id="rId42" Type="http://schemas.openxmlformats.org/officeDocument/2006/relationships/hyperlink" Target="http://static.sse.com.cn/disclosure/listedinfo/announcement/c/2016-04-26/600998_2015_n.pdf" TargetMode="External"/><Relationship Id="rId47" Type="http://schemas.openxmlformats.org/officeDocument/2006/relationships/hyperlink" Target="http://600728.ss/" TargetMode="External"/><Relationship Id="rId63" Type="http://schemas.openxmlformats.org/officeDocument/2006/relationships/hyperlink" Target="http://disclosure.szse.cn/m/finalpage/2016-03-31/1202110697.PDF" TargetMode="External"/><Relationship Id="rId68" Type="http://schemas.openxmlformats.org/officeDocument/2006/relationships/hyperlink" Target="http://603001.ss/" TargetMode="External"/><Relationship Id="rId84" Type="http://schemas.openxmlformats.org/officeDocument/2006/relationships/hyperlink" Target="http://globaldocuments.morningstar.com/documentlibrary/Document/1c18bc67ddaf0a30993b18fa866b7b8a.msdoc/original" TargetMode="External"/><Relationship Id="rId89" Type="http://schemas.openxmlformats.org/officeDocument/2006/relationships/hyperlink" Target="http://2689.hk/" TargetMode="External"/><Relationship Id="rId112" Type="http://schemas.openxmlformats.org/officeDocument/2006/relationships/hyperlink" Target="http://en.u-home.hk/upload/201604/13/201604131924557745.pdf" TargetMode="External"/><Relationship Id="rId16" Type="http://schemas.openxmlformats.org/officeDocument/2006/relationships/hyperlink" Target="http://1368.hk/" TargetMode="External"/><Relationship Id="rId107" Type="http://schemas.openxmlformats.org/officeDocument/2006/relationships/hyperlink" Target="http://600221.ss/" TargetMode="External"/><Relationship Id="rId11" Type="http://schemas.openxmlformats.org/officeDocument/2006/relationships/hyperlink" Target="http://disclosure.szse.cn/m/finalpage/2016-04-30/1202279874.PDF" TargetMode="External"/><Relationship Id="rId32" Type="http://schemas.openxmlformats.org/officeDocument/2006/relationships/hyperlink" Target="http://300353.sz/" TargetMode="External"/><Relationship Id="rId37" Type="http://schemas.openxmlformats.org/officeDocument/2006/relationships/hyperlink" Target="http://002016.sz/" TargetMode="External"/><Relationship Id="rId53" Type="http://schemas.openxmlformats.org/officeDocument/2006/relationships/hyperlink" Target="http://0700.hk/" TargetMode="External"/><Relationship Id="rId58" Type="http://schemas.openxmlformats.org/officeDocument/2006/relationships/hyperlink" Target="http://002491.sz/" TargetMode="External"/><Relationship Id="rId74" Type="http://schemas.openxmlformats.org/officeDocument/2006/relationships/hyperlink" Target="http://3333.hk/" TargetMode="External"/><Relationship Id="rId79" Type="http://schemas.openxmlformats.org/officeDocument/2006/relationships/hyperlink" Target="http://www.hkexnews.hk/listedco/listconews/sehk/2016/0328/LTN20160328146_C.pdf" TargetMode="External"/><Relationship Id="rId102" Type="http://schemas.openxmlformats.org/officeDocument/2006/relationships/hyperlink" Target="http://disclosure.szse.cn/finalpage/2016-02-06/1201978953.PDF" TargetMode="External"/><Relationship Id="rId123" Type="http://schemas.openxmlformats.org/officeDocument/2006/relationships/hyperlink" Target="http://google.com/finance" TargetMode="External"/><Relationship Id="rId5" Type="http://schemas.openxmlformats.org/officeDocument/2006/relationships/hyperlink" Target="http://002085.sz/" TargetMode="External"/><Relationship Id="rId61" Type="http://schemas.openxmlformats.org/officeDocument/2006/relationships/hyperlink" Target="http://www.hkexnews.hk/listedco/listconews/SEHK/2016/0429/LTN201604291406.pdf" TargetMode="External"/><Relationship Id="rId82" Type="http://schemas.openxmlformats.org/officeDocument/2006/relationships/hyperlink" Target="http://0992.hk/" TargetMode="External"/><Relationship Id="rId90" Type="http://schemas.openxmlformats.org/officeDocument/2006/relationships/hyperlink" Target="http://www.hkexnews.hk/listedco/listconews/SEHK/2016/1024/LTN20161024279.pdf" TargetMode="External"/><Relationship Id="rId95" Type="http://schemas.openxmlformats.org/officeDocument/2006/relationships/hyperlink" Target="http://3800.hk/" TargetMode="External"/><Relationship Id="rId19" Type="http://schemas.openxmlformats.org/officeDocument/2006/relationships/hyperlink" Target="http://www.cninfo.com.cn/finalpage/2016-04-26/1202243256.PDF" TargetMode="External"/><Relationship Id="rId14" Type="http://schemas.openxmlformats.org/officeDocument/2006/relationships/hyperlink" Target="http://600289.ss/" TargetMode="External"/><Relationship Id="rId22" Type="http://schemas.openxmlformats.org/officeDocument/2006/relationships/hyperlink" Target="http://000333.sz/" TargetMode="External"/><Relationship Id="rId27" Type="http://schemas.openxmlformats.org/officeDocument/2006/relationships/hyperlink" Target="http://002241.sz/" TargetMode="External"/><Relationship Id="rId30" Type="http://schemas.openxmlformats.org/officeDocument/2006/relationships/hyperlink" Target="http://000100.sz/" TargetMode="External"/><Relationship Id="rId35" Type="http://schemas.openxmlformats.org/officeDocument/2006/relationships/hyperlink" Target="http://000062.sz/" TargetMode="External"/><Relationship Id="rId43" Type="http://schemas.openxmlformats.org/officeDocument/2006/relationships/hyperlink" Target="http://2380.sz/" TargetMode="External"/><Relationship Id="rId48" Type="http://schemas.openxmlformats.org/officeDocument/2006/relationships/hyperlink" Target="http://static.sse.com.cn/disclosure/listedinfo/announcement/c/2016-05-12/600728_2015_n.pdf" TargetMode="External"/><Relationship Id="rId56" Type="http://schemas.openxmlformats.org/officeDocument/2006/relationships/hyperlink" Target="http://002385.sz/" TargetMode="External"/><Relationship Id="rId64" Type="http://schemas.openxmlformats.org/officeDocument/2006/relationships/hyperlink" Target="http://0169.hk/" TargetMode="External"/><Relationship Id="rId69" Type="http://schemas.openxmlformats.org/officeDocument/2006/relationships/hyperlink" Target="http://www.sse.com.cn/disclosure/listedinfo/announcement/c/2016-04-26/603001_2015_n.pdf" TargetMode="External"/><Relationship Id="rId77" Type="http://schemas.openxmlformats.org/officeDocument/2006/relationships/hyperlink" Target="http://disclosure.szse.cn/m/finalpage/2016-04-25/1202230821.PDF" TargetMode="External"/><Relationship Id="rId100" Type="http://schemas.openxmlformats.org/officeDocument/2006/relationships/hyperlink" Target="http://300298.sz/" TargetMode="External"/><Relationship Id="rId105" Type="http://schemas.openxmlformats.org/officeDocument/2006/relationships/hyperlink" Target="http://600351.ss/" TargetMode="External"/><Relationship Id="rId113" Type="http://schemas.openxmlformats.org/officeDocument/2006/relationships/hyperlink" Target="http://www.sse.com.cn/disclosure/bond/announcement/corporate/c/2604467325331258.pdf" TargetMode="External"/><Relationship Id="rId118" Type="http://schemas.openxmlformats.org/officeDocument/2006/relationships/hyperlink" Target="http://www.sse.com.cn/" TargetMode="External"/><Relationship Id="rId126" Type="http://schemas.openxmlformats.org/officeDocument/2006/relationships/comments" Target="../comments1.xml"/><Relationship Id="rId8" Type="http://schemas.openxmlformats.org/officeDocument/2006/relationships/hyperlink" Target="http://002264.sz/" TargetMode="External"/><Relationship Id="rId51" Type="http://schemas.openxmlformats.org/officeDocument/2006/relationships/hyperlink" Target="http://000046.sz/" TargetMode="External"/><Relationship Id="rId72" Type="http://schemas.openxmlformats.org/officeDocument/2006/relationships/hyperlink" Target="http://002570.sz/" TargetMode="External"/><Relationship Id="rId80" Type="http://schemas.openxmlformats.org/officeDocument/2006/relationships/hyperlink" Target="http://2007.hk/" TargetMode="External"/><Relationship Id="rId85" Type="http://schemas.openxmlformats.org/officeDocument/2006/relationships/hyperlink" Target="http://002253.sz/" TargetMode="External"/><Relationship Id="rId93" Type="http://schemas.openxmlformats.org/officeDocument/2006/relationships/hyperlink" Target="http://0593.hk/" TargetMode="External"/><Relationship Id="rId98" Type="http://schemas.openxmlformats.org/officeDocument/2006/relationships/hyperlink" Target="http://www.humanwell.com.cn/uploads/files/20160622161715781.pdf" TargetMode="External"/><Relationship Id="rId121" Type="http://schemas.openxmlformats.org/officeDocument/2006/relationships/hyperlink" Target="http://sgx.com/" TargetMode="External"/><Relationship Id="rId3" Type="http://schemas.openxmlformats.org/officeDocument/2006/relationships/hyperlink" Target="http://01233.hk/" TargetMode="External"/><Relationship Id="rId12" Type="http://schemas.openxmlformats.org/officeDocument/2006/relationships/hyperlink" Target="http://600487.ss/" TargetMode="External"/><Relationship Id="rId17" Type="http://schemas.openxmlformats.org/officeDocument/2006/relationships/hyperlink" Target="http://www.hkexnews.hk/listedco/listconews/SEHK/2016/0323/LTN20160323273.pdf" TargetMode="External"/><Relationship Id="rId25" Type="http://schemas.openxmlformats.org/officeDocument/2006/relationships/hyperlink" Target="http://disclosure.szse.cn/m/finalpage/2016-03-29/1202090937.PDF" TargetMode="External"/><Relationship Id="rId33" Type="http://schemas.openxmlformats.org/officeDocument/2006/relationships/hyperlink" Target="http://disclosure.szse.cn/finalpage/2016-04-25/1202229966.PDF" TargetMode="External"/><Relationship Id="rId38" Type="http://schemas.openxmlformats.org/officeDocument/2006/relationships/hyperlink" Target="http://disclosure.szse.cn/finalpage/2016-03-30/1202099983.PDF" TargetMode="External"/><Relationship Id="rId46" Type="http://schemas.openxmlformats.org/officeDocument/2006/relationships/hyperlink" Target="http://disclosure.szse.cn/m/finalpage/2016-04-19/1202196255.PDF" TargetMode="External"/><Relationship Id="rId59" Type="http://schemas.openxmlformats.org/officeDocument/2006/relationships/hyperlink" Target="http://disclosure.szse.cn/finalpage/2016-03-25/1202075579.PDF" TargetMode="External"/><Relationship Id="rId67" Type="http://schemas.openxmlformats.org/officeDocument/2006/relationships/hyperlink" Target="http://image.wanda.cn/uploadfile/2016/0408/20160408045339674.pdf" TargetMode="External"/><Relationship Id="rId103" Type="http://schemas.openxmlformats.org/officeDocument/2006/relationships/hyperlink" Target="http://600694.ss/" TargetMode="External"/><Relationship Id="rId108" Type="http://schemas.openxmlformats.org/officeDocument/2006/relationships/hyperlink" Target="http://www.hnair.com/hnair2014/guanyuhaihang/tzzgx/cwbg/201603/P020160329411289467724.pdf" TargetMode="External"/><Relationship Id="rId116" Type="http://schemas.openxmlformats.org/officeDocument/2006/relationships/hyperlink" Target="http://hkexnews.hk/" TargetMode="External"/><Relationship Id="rId124" Type="http://schemas.openxmlformats.org/officeDocument/2006/relationships/drawing" Target="../drawings/drawing1.xml"/><Relationship Id="rId20" Type="http://schemas.openxmlformats.org/officeDocument/2006/relationships/hyperlink" Target="http://002310.sz/" TargetMode="External"/><Relationship Id="rId41" Type="http://schemas.openxmlformats.org/officeDocument/2006/relationships/hyperlink" Target="http://600998.ss/" TargetMode="External"/><Relationship Id="rId54" Type="http://schemas.openxmlformats.org/officeDocument/2006/relationships/hyperlink" Target="http://www.hkexnews.hk/listedco/listconews/SEHK/2016/0329/LTN201603291387.pdf" TargetMode="External"/><Relationship Id="rId62" Type="http://schemas.openxmlformats.org/officeDocument/2006/relationships/hyperlink" Target="http://002739.sz/" TargetMode="External"/><Relationship Id="rId70" Type="http://schemas.openxmlformats.org/officeDocument/2006/relationships/hyperlink" Target="http://002603.sz/" TargetMode="External"/><Relationship Id="rId75" Type="http://schemas.openxmlformats.org/officeDocument/2006/relationships/hyperlink" Target="http://www.hkexnews.hk/listedco/listconews/SEHK/2016/0421/LTN20160421037.pdf" TargetMode="External"/><Relationship Id="rId83" Type="http://schemas.openxmlformats.org/officeDocument/2006/relationships/hyperlink" Target="http://www.hkexnews.hk/listedco/listconews/SEHK/2016/0603/LTN20160603659.pdf" TargetMode="External"/><Relationship Id="rId88" Type="http://schemas.openxmlformats.org/officeDocument/2006/relationships/hyperlink" Target="http://disclosure.szse.cn/m/finalpage/2016-03-31/1202114924.PDF" TargetMode="External"/><Relationship Id="rId91" Type="http://schemas.openxmlformats.org/officeDocument/2006/relationships/hyperlink" Target="http://0915.hk/" TargetMode="External"/><Relationship Id="rId96" Type="http://schemas.openxmlformats.org/officeDocument/2006/relationships/hyperlink" Target="http://www.hkexnews.hk/listedco/listconews/SEHK/2016/0421/LTN20160421249.pdf" TargetMode="External"/><Relationship Id="rId111" Type="http://schemas.openxmlformats.org/officeDocument/2006/relationships/hyperlink" Target="http://2327.hk/" TargetMode="External"/><Relationship Id="rId1" Type="http://schemas.openxmlformats.org/officeDocument/2006/relationships/hyperlink" Target="http://002658.sz/" TargetMode="External"/><Relationship Id="rId6" Type="http://schemas.openxmlformats.org/officeDocument/2006/relationships/hyperlink" Target="http://disclosure.szse.cn/finalpage/2016-03-29/1202094098.PDF" TargetMode="External"/><Relationship Id="rId15" Type="http://schemas.openxmlformats.org/officeDocument/2006/relationships/hyperlink" Target="http://static.sse.com.cn/disclosure/listedinfo/announcement/c/2016-02-27/600289_2015_n.pdf" TargetMode="External"/><Relationship Id="rId23" Type="http://schemas.openxmlformats.org/officeDocument/2006/relationships/hyperlink" Target="http://disclosure.szse.cn/m/finalpage/2016-04-19/1202194307.PDF" TargetMode="External"/><Relationship Id="rId28" Type="http://schemas.openxmlformats.org/officeDocument/2006/relationships/hyperlink" Target="http://600408.ss/" TargetMode="External"/><Relationship Id="rId36" Type="http://schemas.openxmlformats.org/officeDocument/2006/relationships/hyperlink" Target="http://disclosure.szse.cn/m/finalpage/2016-03-18/1202054679.PDF" TargetMode="External"/><Relationship Id="rId49" Type="http://schemas.openxmlformats.org/officeDocument/2006/relationships/hyperlink" Target="http://002432.sz/" TargetMode="External"/><Relationship Id="rId57" Type="http://schemas.openxmlformats.org/officeDocument/2006/relationships/hyperlink" Target="http://disclosure.szse.cn/m/finalpage/2016-04-09/1202156231.PDF" TargetMode="External"/><Relationship Id="rId106" Type="http://schemas.openxmlformats.org/officeDocument/2006/relationships/hyperlink" Target="http://www.cninfo.com.cn/finalpage/2016-03-31/1202115679.PDF" TargetMode="External"/><Relationship Id="rId114" Type="http://schemas.openxmlformats.org/officeDocument/2006/relationships/hyperlink" Target="http://2007.hk/" TargetMode="External"/><Relationship Id="rId119" Type="http://schemas.openxmlformats.org/officeDocument/2006/relationships/hyperlink" Target="http://nyse.com/" TargetMode="External"/><Relationship Id="rId10" Type="http://schemas.openxmlformats.org/officeDocument/2006/relationships/hyperlink" Target="http://000961.sz/" TargetMode="External"/><Relationship Id="rId31" Type="http://schemas.openxmlformats.org/officeDocument/2006/relationships/hyperlink" Target="http://disclosure.szse.cn/finalpage/2016-03-29/1202090846.PDF" TargetMode="External"/><Relationship Id="rId44" Type="http://schemas.openxmlformats.org/officeDocument/2006/relationships/hyperlink" Target="http://phx.corporate-ir.net/External.File?item=UGFyZW50SUQ9NjI5OTQzfENoaWxkSUQ9MzMzMDIyfFR5cGU9MQ==&amp;t=1" TargetMode="External"/><Relationship Id="rId52" Type="http://schemas.openxmlformats.org/officeDocument/2006/relationships/hyperlink" Target="http://disclosure.szse.cn/m/finalpage/2016-03-31/1202112131.PDF" TargetMode="External"/><Relationship Id="rId60" Type="http://schemas.openxmlformats.org/officeDocument/2006/relationships/hyperlink" Target="http://3639.hk/" TargetMode="External"/><Relationship Id="rId65" Type="http://schemas.openxmlformats.org/officeDocument/2006/relationships/hyperlink" Target="http://www.hkexnews.hk/listedco/listconews/SEHK/2016/0414/LTN20160414308.pdf" TargetMode="External"/><Relationship Id="rId73" Type="http://schemas.openxmlformats.org/officeDocument/2006/relationships/hyperlink" Target="http://disclosure.szse.cn/finalpage/2016-03-18/1202054757.PDF" TargetMode="External"/><Relationship Id="rId78" Type="http://schemas.openxmlformats.org/officeDocument/2006/relationships/hyperlink" Target="http://3799.hk/" TargetMode="External"/><Relationship Id="rId81" Type="http://schemas.openxmlformats.org/officeDocument/2006/relationships/hyperlink" Target="http://www.hkexnews.hk/listedco/listconews/SEHK/2016/0413/LTN20160413613.pdf" TargetMode="External"/><Relationship Id="rId86" Type="http://schemas.openxmlformats.org/officeDocument/2006/relationships/hyperlink" Target="http://disclosure.szse.cn/m/finalpage/2016-03-29/1202094002.PDF" TargetMode="External"/><Relationship Id="rId94" Type="http://schemas.openxmlformats.org/officeDocument/2006/relationships/hyperlink" Target="http://www.hkexnews.hk/listedco/listconews/SEHK/2016/0429/LTN201604291073.pdf" TargetMode="External"/><Relationship Id="rId99" Type="http://schemas.openxmlformats.org/officeDocument/2006/relationships/hyperlink" Target="http://700.hk/" TargetMode="External"/><Relationship Id="rId101" Type="http://schemas.openxmlformats.org/officeDocument/2006/relationships/hyperlink" Target="http://000540.sz/" TargetMode="External"/><Relationship Id="rId122" Type="http://schemas.openxmlformats.org/officeDocument/2006/relationships/hyperlink" Target="http://morningstar.com/" TargetMode="External"/><Relationship Id="rId4" Type="http://schemas.openxmlformats.org/officeDocument/2006/relationships/hyperlink" Target="http://www.hkexnews.hk/listedco/listconews/SEHK/2016/0419/LTN20160419754.pdf" TargetMode="External"/><Relationship Id="rId9" Type="http://schemas.openxmlformats.org/officeDocument/2006/relationships/hyperlink" Target="http://disclosure.szse.cn/finalpage/2016-04-20/1202205666.PDF" TargetMode="External"/><Relationship Id="rId13" Type="http://schemas.openxmlformats.org/officeDocument/2006/relationships/hyperlink" Target="http://static.sse.com.cn/disclosure/listedinfo/announcement/c/2016-04-06/600487_2015_n.pdf" TargetMode="External"/><Relationship Id="rId18" Type="http://schemas.openxmlformats.org/officeDocument/2006/relationships/hyperlink" Target="http://002377.ss/" TargetMode="External"/><Relationship Id="rId39" Type="http://schemas.openxmlformats.org/officeDocument/2006/relationships/hyperlink" Target="http://000671.sz/" TargetMode="External"/><Relationship Id="rId109" Type="http://schemas.openxmlformats.org/officeDocument/2006/relationships/hyperlink" Target="http://300041.sz/" TargetMode="External"/><Relationship Id="rId34" Type="http://schemas.openxmlformats.org/officeDocument/2006/relationships/hyperlink" Target="http://media.corporate-ir.net/media_files/IROL/18/188488/reports/Baidu%202015%2020-F.PDF" TargetMode="External"/><Relationship Id="rId50" Type="http://schemas.openxmlformats.org/officeDocument/2006/relationships/hyperlink" Target="http://disclosure.szse.cn/finalpage/2016-04-29/1202267345.PDF" TargetMode="External"/><Relationship Id="rId55" Type="http://schemas.openxmlformats.org/officeDocument/2006/relationships/hyperlink" Target="http://quicktake.morningstar.com/stocknet/secdocuments.aspx?symbol=bs6&amp;country=sgp" TargetMode="External"/><Relationship Id="rId76" Type="http://schemas.openxmlformats.org/officeDocument/2006/relationships/hyperlink" Target="http://002340.sz/" TargetMode="External"/><Relationship Id="rId97" Type="http://schemas.openxmlformats.org/officeDocument/2006/relationships/hyperlink" Target="http://600079.ss/" TargetMode="External"/><Relationship Id="rId104" Type="http://schemas.openxmlformats.org/officeDocument/2006/relationships/hyperlink" Target="http://static.sse.com.cn/disclosure/listedinfo/announcement/c/2016-05-28/600694_2015_n.pdf" TargetMode="External"/><Relationship Id="rId120" Type="http://schemas.openxmlformats.org/officeDocument/2006/relationships/hyperlink" Target="http://nasdaq.com/" TargetMode="External"/><Relationship Id="rId125" Type="http://schemas.openxmlformats.org/officeDocument/2006/relationships/vmlDrawing" Target="../drawings/vmlDrawing1.vml"/><Relationship Id="rId7" Type="http://schemas.openxmlformats.org/officeDocument/2006/relationships/hyperlink" Target="http://300015.sz/" TargetMode="External"/><Relationship Id="rId71" Type="http://schemas.openxmlformats.org/officeDocument/2006/relationships/hyperlink" Target="http://disclosure.szse.cn/finalpage/2016-03-31/1202113530.PDF" TargetMode="External"/><Relationship Id="rId92" Type="http://schemas.openxmlformats.org/officeDocument/2006/relationships/hyperlink" Target="http://www.hkexnews.hk/listedco/listconews/SEHK/2016/0727/LTN20160727227.pdf" TargetMode="External"/><Relationship Id="rId2" Type="http://schemas.openxmlformats.org/officeDocument/2006/relationships/hyperlink" Target="http://disclosure.szse.cn/finalpage/2016-03-10/1202032149.PDF" TargetMode="External"/><Relationship Id="rId29" Type="http://schemas.openxmlformats.org/officeDocument/2006/relationships/hyperlink" Target="http://q.stock.sohu.com/gg/20161204447869.pdf" TargetMode="External"/><Relationship Id="rId24" Type="http://schemas.openxmlformats.org/officeDocument/2006/relationships/hyperlink" Target="http://000656.sz/" TargetMode="External"/><Relationship Id="rId40" Type="http://schemas.openxmlformats.org/officeDocument/2006/relationships/hyperlink" Target="http://disclosure.szse.cn/m/finalpage/2016-03-31/1202114032.PDF" TargetMode="External"/><Relationship Id="rId45" Type="http://schemas.openxmlformats.org/officeDocument/2006/relationships/hyperlink" Target="http://300197.sz/" TargetMode="External"/><Relationship Id="rId66" Type="http://schemas.openxmlformats.org/officeDocument/2006/relationships/hyperlink" Target="http://3699.hk/" TargetMode="External"/><Relationship Id="rId87" Type="http://schemas.openxmlformats.org/officeDocument/2006/relationships/hyperlink" Target="http://002024.sz/" TargetMode="External"/><Relationship Id="rId110" Type="http://schemas.openxmlformats.org/officeDocument/2006/relationships/hyperlink" Target="http://disclosure.szse.cn/finalpage/2016-04-07/1202144665.PDF" TargetMode="External"/><Relationship Id="rId115" Type="http://schemas.openxmlformats.org/officeDocument/2006/relationships/hyperlink" Target="http://www.hkexnews.hk/listedco/listconews/SEHK/2016/0413/LTN20160413613.pdf"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m.sohu.com/n/481597906/" TargetMode="External"/><Relationship Id="rId13" Type="http://schemas.openxmlformats.org/officeDocument/2006/relationships/hyperlink" Target="http://mt.sohu.com/business/d20170402/131712125_479794.shtml" TargetMode="External"/><Relationship Id="rId3" Type="http://schemas.openxmlformats.org/officeDocument/2006/relationships/hyperlink" Target="http://fs.southcn.com/content/2017-03/03/content_166264935.htm" TargetMode="External"/><Relationship Id="rId7" Type="http://schemas.openxmlformats.org/officeDocument/2006/relationships/hyperlink" Target="http://www.xsbnsh.com/jianshe_detail/newsId=308.html" TargetMode="External"/><Relationship Id="rId12" Type="http://schemas.openxmlformats.org/officeDocument/2006/relationships/hyperlink" Target="http://jyjj.huianedu.cn/feedback.aspx?Page=2" TargetMode="External"/><Relationship Id="rId17" Type="http://schemas.openxmlformats.org/officeDocument/2006/relationships/hyperlink" Target="http://www.wzrb.com.cn/mobile_show.aspx?id=782295" TargetMode="External"/><Relationship Id="rId2" Type="http://schemas.openxmlformats.org/officeDocument/2006/relationships/hyperlink" Target="http://news.xinhuanet.com/fortune/2016-09/05/c_129270315.htm" TargetMode="External"/><Relationship Id="rId16" Type="http://schemas.openxmlformats.org/officeDocument/2006/relationships/hyperlink" Target="http://www.admin-8.com/html/qq1046.html" TargetMode="External"/><Relationship Id="rId1" Type="http://schemas.openxmlformats.org/officeDocument/2006/relationships/hyperlink" Target="http://cydfoundation.org/" TargetMode="External"/><Relationship Id="rId6" Type="http://schemas.openxmlformats.org/officeDocument/2006/relationships/hyperlink" Target="http://finance.sina.com.cn/stock/hkstock/ggscyd/2016-07-16/doc-ifxuapvw2119113.shtml" TargetMode="External"/><Relationship Id="rId11" Type="http://schemas.openxmlformats.org/officeDocument/2006/relationships/hyperlink" Target="http://www.qiaonvfoundation.org/index.php?m=about&amp;a=Index" TargetMode="External"/><Relationship Id="rId5" Type="http://schemas.openxmlformats.org/officeDocument/2006/relationships/hyperlink" Target="http://capitalism.columbia.edu/chen-fashu" TargetMode="External"/><Relationship Id="rId15" Type="http://schemas.openxmlformats.org/officeDocument/2006/relationships/hyperlink" Target="http://www.ymjjh.org/" TargetMode="External"/><Relationship Id="rId10" Type="http://schemas.openxmlformats.org/officeDocument/2006/relationships/hyperlink" Target="http://baike.baidu.com/item/%E4%B8%81%E9%87%91%E6%9C%9D/15392735" TargetMode="External"/><Relationship Id="rId4" Type="http://schemas.openxmlformats.org/officeDocument/2006/relationships/hyperlink" Target="http://www.ybcf.cn/" TargetMode="External"/><Relationship Id="rId9" Type="http://schemas.openxmlformats.org/officeDocument/2006/relationships/hyperlink" Target="http://inews.ifeng.com/50921742/news.shtml" TargetMode="External"/><Relationship Id="rId14" Type="http://schemas.openxmlformats.org/officeDocument/2006/relationships/hyperlink" Target="https://successstory.com/people/jiang-bin" TargetMode="External"/></Relationships>
</file>

<file path=xl/worksheets/_rels/sheet8.xml.rels><?xml version="1.0" encoding="UTF-8" standalone="yes"?>
<Relationships xmlns="http://schemas.openxmlformats.org/package/2006/relationships"><Relationship Id="rId117" Type="http://schemas.openxmlformats.org/officeDocument/2006/relationships/hyperlink" Target="http://120.swjtu.edu.cn/ShowNews-5007-0-1.shtml" TargetMode="External"/><Relationship Id="rId671" Type="http://schemas.openxmlformats.org/officeDocument/2006/relationships/hyperlink" Target="http://qd.ifeng.com/a/20160220/4289939_0.shtml" TargetMode="External"/><Relationship Id="rId769" Type="http://schemas.openxmlformats.org/officeDocument/2006/relationships/hyperlink" Target="http://www.fupin.org.cn/information/donationlist.aspx?page=6&amp;key=&amp;money1=100000&amp;money2=10000000&amp;date1=2015-09-01&amp;date2=2016-08-31&amp;project=" TargetMode="External"/><Relationship Id="rId976" Type="http://schemas.openxmlformats.org/officeDocument/2006/relationships/hyperlink" Target="https://onedrive.live.com/edit.aspx/Documents/China%20Philanthropy%20Project?cid=3bbb1d8d939ce15c&amp;id=documents&amp;wd=target%28Profile.one%7CE512E2D3-99FA-5A44-8AD3-1366C8A72603%2FWang%20Junjie%2C%20Company%7CF344F264-8710-A64B-B10A-4429889D4212%2F%29%20onenote:https://d.docs.live.net/3bbb1d8d939ce15c/Documents/China%20Philanthropy%20Project/Profile.one" TargetMode="External"/><Relationship Id="rId21" Type="http://schemas.openxmlformats.org/officeDocument/2006/relationships/hyperlink" Target="http://www.evergrande.com/responsibility.aspx?tags=2" TargetMode="External"/><Relationship Id="rId324" Type="http://schemas.openxmlformats.org/officeDocument/2006/relationships/hyperlink" Target="http://www.fupin.org.cn/information/donationlist.aspx?page=6&amp;key=&amp;money1=100000&amp;money2=10000000&amp;date1=2015-09-01&amp;date2=2016-08-31&amp;project=" TargetMode="External"/><Relationship Id="rId531" Type="http://schemas.openxmlformats.org/officeDocument/2006/relationships/hyperlink" Target="http://www.sxswhfzjjh.org/xgyw.asp?ID=143&amp;fs=view&amp;parentid=132" TargetMode="External"/><Relationship Id="rId629" Type="http://schemas.openxmlformats.org/officeDocument/2006/relationships/hyperlink" Target="http://mt.sohu.com/20160129/n436358324.shtml" TargetMode="External"/><Relationship Id="rId1161" Type="http://schemas.openxmlformats.org/officeDocument/2006/relationships/hyperlink" Target="https://onedrive.live.com/edit.aspx/Documents/China%20Philanthropy%20Project?cid=3bbb1d8d939ce15c&amp;id=documents&amp;wd=target%28Profile.one%7CE512E2D3-99FA-5A44-8AD3-1366C8A72603%2FYu%20Bin%2C%20Company%7CCA22830C-1051-E848-84E3-A69FD3A16E4F%2F%29%20onenote:https://d.docs.live.net/3bbb1d8d939ce15c/Documents/China%20Philanthropy%20Project/Profile.one" TargetMode="External"/><Relationship Id="rId170" Type="http://schemas.openxmlformats.org/officeDocument/2006/relationships/hyperlink" Target="http://baike.baidu.com/view/2365.htm" TargetMode="External"/><Relationship Id="rId836" Type="http://schemas.openxmlformats.org/officeDocument/2006/relationships/hyperlink" Target="http://pyedf.tju.edu.cn/news/indexinfo?c_name=zijin" TargetMode="External"/><Relationship Id="rId1021" Type="http://schemas.openxmlformats.org/officeDocument/2006/relationships/hyperlink" Target="http://zjzhongtian.com/index.html" TargetMode="External"/><Relationship Id="rId1119" Type="http://schemas.openxmlformats.org/officeDocument/2006/relationships/hyperlink" Target="https://onedrive.live.com/edit.aspx/Documents/China%20Philanthropy%20Project?cid=3bbb1d8d939ce15c&amp;id=documents&amp;wd=target%28Profile.one%7CE512E2D3-99FA-5A44-8AD3-1366C8A72603%2FNan%20Cunhui%2C%20Bio%7CB0B5DDF4-424C-8F47-8D27-5DE00FCC147C%2F%29%20onenote:https://d.docs.live.net/3bbb1d8d939ce15c/Documents/China%20Philanthropy%20Project/Profile.one" TargetMode="External"/><Relationship Id="rId268" Type="http://schemas.openxmlformats.org/officeDocument/2006/relationships/hyperlink" Target="https://onedrive.live.com/edit.aspx/Documents/China%20Philanthropy%20Project?cid=3bbb1d8d939ce15c&amp;id=documents&amp;wd=target%28Profile.one%7CE512E2D3-99FA-5A44-8AD3-1366C8A72603%2FDeng%20Wei%2C%20Donation%7CEC8EB39B-691D-184C-A579-759B6AADB053%2F%29%20onenote:https://d.docs.live.net/3bbb1d8d939ce15c/Documents/China%20Philanthropy%20Project/Profile.one" TargetMode="External"/><Relationship Id="rId475" Type="http://schemas.openxmlformats.org/officeDocument/2006/relationships/hyperlink" Target="http://www.gdfpjjh.org.cn/next/JzrmdFile.jsp" TargetMode="External"/><Relationship Id="rId682" Type="http://schemas.openxmlformats.org/officeDocument/2006/relationships/hyperlink" Target="http://www.qzedu.cn/content.aspx?uni=8645c83f-b000-4186-903a-a40cfe6e0174" TargetMode="External"/><Relationship Id="rId903" Type="http://schemas.openxmlformats.org/officeDocument/2006/relationships/hyperlink" Target="https://zh.wikipedia.org/wiki/%E5%9B%BD%E7%BE%8E%E7%94%B5%E5%99%A8" TargetMode="External"/><Relationship Id="rId32" Type="http://schemas.openxmlformats.org/officeDocument/2006/relationships/hyperlink" Target="http://www.gdfpjjh.org.cn/next/JzrmdFile.jsp" TargetMode="External"/><Relationship Id="rId128"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35" Type="http://schemas.openxmlformats.org/officeDocument/2006/relationships/hyperlink" Target="http://news2.sysu.edu.cn/news01/144049.htm" TargetMode="External"/><Relationship Id="rId542" Type="http://schemas.openxmlformats.org/officeDocument/2006/relationships/hyperlink" Target="http://jjh.cumt.edu.cn/catalistshow.asp?classname=8" TargetMode="External"/><Relationship Id="rId987" Type="http://schemas.openxmlformats.org/officeDocument/2006/relationships/hyperlink" Target="http://www.tianyancha.com/company/719583911" TargetMode="External"/><Relationship Id="rId1172" Type="http://schemas.openxmlformats.org/officeDocument/2006/relationships/hyperlink" Target="https://onedrive.live.com/edit.aspx/Documents/China%20Philanthropy%20Project?cid=3bbb1d8d939ce15c&amp;id=documents&amp;wd=target%28Profile.one%7CE512E2D3-99FA-5A44-8AD3-1366C8A72603%2FZhao%20Chunhua%2C%20Bio%7C803B410B-D553-694C-82B9-F7B7D492F8F3%2F%29%20onenote:https://d.docs.live.net/3bbb1d8d939ce15c/Documents/China%20Philanthropy%20Project/Profile.one" TargetMode="External"/><Relationship Id="rId181" Type="http://schemas.openxmlformats.org/officeDocument/2006/relationships/hyperlink" Target="http://www.ccafc.org.cn/templates/DonationSearch/index.aspx?nodeid=106" TargetMode="External"/><Relationship Id="rId402" Type="http://schemas.openxmlformats.org/officeDocument/2006/relationships/hyperlink" Target="https://onedrive.live.com/edit.aspx/Documents/China%20Philanthropy%20Project?cid=3bbb1d8d939ce15c&amp;id=documents&amp;wd=target%28Profile.one%7CE512E2D3-99FA-5A44-8AD3-1366C8A72603%2FLi%20Guozhang%2C%20Company%7CE8A71242-8634-C546-AE81-8D3CAC15098C%2F%29%20onenote:https://d.docs.live.net/3bbb1d8d939ce15c/Documents/China%20Philanthropy%20Project/Profile.one" TargetMode="External"/><Relationship Id="rId847" Type="http://schemas.openxmlformats.org/officeDocument/2006/relationships/hyperlink" Target="http://www.scf.org.cn/foundation/donation/list.jhtml" TargetMode="External"/><Relationship Id="rId1032" Type="http://schemas.openxmlformats.org/officeDocument/2006/relationships/hyperlink" Target="https://onedrive.live.com/edit.aspx/Documents/China%20Philanthropy%20Project?cid=3bbb1d8d939ce15c&amp;id=documents&amp;wd=target%28Profile.one%7CE512E2D3-99FA-5A44-8AD3-1366C8A72603%2FLin%20Weiguang%2C%20Bio%7CA701EF0F-13EE-0849-A1FD-4DB41A8D1A42%2F%29%20onenote:https://d.docs.live.net/3bbb1d8d939ce15c/Documents/China%20Philanthropy%20Project/Profile.one" TargetMode="External"/><Relationship Id="rId279" Type="http://schemas.openxmlformats.org/officeDocument/2006/relationships/hyperlink" Target="http://www.gdfpjjh.org.cn/next/JzrmdFile.jsp" TargetMode="External"/><Relationship Id="rId486" Type="http://schemas.openxmlformats.org/officeDocument/2006/relationships/hyperlink" Target="https://onedrive.live.com/edit.aspx/Documents/China%20Philanthropy%20Project?cid=3bbb1d8d939ce15c&amp;id=documents&amp;wd=target%28Profile.one%7CE512E2D3-99FA-5A44-8AD3-1366C8A72603%2FDai%20Jianliang%2C%20Company%7CEFA4D509-59DF-974C-9925-7E678BBDB2C5%2F%29%20onenote:https://d.docs.live.net/3bbb1d8d939ce15c/Documents/China%20Philanthropy%20Project/Profile.one" TargetMode="External"/><Relationship Id="rId693" Type="http://schemas.openxmlformats.org/officeDocument/2006/relationships/hyperlink" Target="http://www.wuhu.gov.cn/content/detail/577da50c7f8b9a866dcb7f0f.html" TargetMode="External"/><Relationship Id="rId707" Type="http://schemas.openxmlformats.org/officeDocument/2006/relationships/hyperlink" Target="http://pyedf.tju.edu.cn/news/indexinfo?c_name=zijin" TargetMode="External"/><Relationship Id="rId914" Type="http://schemas.openxmlformats.org/officeDocument/2006/relationships/hyperlink" Target="http://www.cswef.org/Home/donquery/index.html" TargetMode="External"/><Relationship Id="rId43" Type="http://schemas.openxmlformats.org/officeDocument/2006/relationships/hyperlink" Target="https://onedrive.live.com/edit.aspx/Documents/China%20Philanthropy%20Project?cid=3bbb1d8d939ce15c&amp;id=documents&amp;wd=target%28Profile.one%7CE512E2D3-99FA-5A44-8AD3-1366C8A72603%2FRen%20Yuanlin%2C%20Donation%7C4A96A0D2-108A-624C-8FCB-802F0967AF6C%2F%29%20onenote:https://d.docs.live.net/3bbb1d8d939ce15c/Documents/China%20Philanthropy%20Project/Profile.one" TargetMode="External"/><Relationship Id="rId139" Type="http://schemas.openxmlformats.org/officeDocument/2006/relationships/hyperlink" Target="http://foundation.sjtu.edu.cn/site/foundation_detail.php?id=263&amp;type=0" TargetMode="External"/><Relationship Id="rId346" Type="http://schemas.openxmlformats.org/officeDocument/2006/relationships/hyperlink" Target="http://www.guochuang.com.cn/about.asp?classid=49" TargetMode="External"/><Relationship Id="rId553" Type="http://schemas.openxmlformats.org/officeDocument/2006/relationships/hyperlink" Target="https://onedrive.live.com/edit.aspx/Documents/China%20Philanthropy%20Project?cid=3bbb1d8d939ce15c&amp;id=documents&amp;wd=target%28Profile.one%7CE512E2D3-99FA-5A44-8AD3-1366C8A72603%2FZhu%20Gongshan%2C%20Company%7C531BEC76-DE21-4047-A4F0-7FE8D0B80EB9%2F%29%20onenote:https://d.docs.live.net/3bbb1d8d939ce15c/Documents/China%20Philanthropy%20Project/Profile.one" TargetMode="External"/><Relationship Id="rId760" Type="http://schemas.openxmlformats.org/officeDocument/2006/relationships/hyperlink" Target="http://www.scutef.org/jzmx/zxjz/19vs0le3nj174.xhtml" TargetMode="External"/><Relationship Id="rId998" Type="http://schemas.openxmlformats.org/officeDocument/2006/relationships/hyperlink" Target="http://www.salim.com.cn/" TargetMode="External"/><Relationship Id="rId1183" Type="http://schemas.openxmlformats.org/officeDocument/2006/relationships/hyperlink" Target="https://onedrive.live.com/edit.aspx/Documents/China%20Philanthropy%20Project?cid=3bbb1d8d939ce15c&amp;id=documents&amp;wd=target%28Profile.one%7CE512E2D3-99FA-5A44-8AD3-1366C8A72603%2FZhou%20Jianping%2C%20Company%7CE8117C29-11D9-8A47-ACFF-54AEF9CB9BEC%2F%29%20onenote:https://d.docs.live.net/3bbb1d8d939ce15c/Documents/China%20Philanthropy%20Project/Profile.one" TargetMode="External"/><Relationship Id="rId192" Type="http://schemas.openxmlformats.org/officeDocument/2006/relationships/hyperlink" Target="http://www.ccafc.org.cn/templates/DonationSearch/index.aspx?nodeid=106" TargetMode="External"/><Relationship Id="rId206" Type="http://schemas.openxmlformats.org/officeDocument/2006/relationships/hyperlink" Target="http://www.adream.org/donation-inquiry" TargetMode="External"/><Relationship Id="rId413" Type="http://schemas.openxmlformats.org/officeDocument/2006/relationships/hyperlink" Target="http://www.ngd.org.cn/xwzx/jclx/34014.htm" TargetMode="External"/><Relationship Id="rId858" Type="http://schemas.openxmlformats.org/officeDocument/2006/relationships/hyperlink" Target="http://www.cpwf.org.cn/home/axb/index.rjh" TargetMode="External"/><Relationship Id="rId1043"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497" Type="http://schemas.openxmlformats.org/officeDocument/2006/relationships/hyperlink" Target="http://edu.nfooo.com/yuanxiao/20151017/112510.html" TargetMode="External"/><Relationship Id="rId620" Type="http://schemas.openxmlformats.org/officeDocument/2006/relationships/hyperlink" Target="http://www.xiangtan.cn/html/news_141767.htm" TargetMode="External"/><Relationship Id="rId718" Type="http://schemas.openxmlformats.org/officeDocument/2006/relationships/hyperlink" Target="http://www.hnydf.net/report?kind=1" TargetMode="External"/><Relationship Id="rId925" Type="http://schemas.openxmlformats.org/officeDocument/2006/relationships/hyperlink" Target="http://www.cfdfe.cn/html/category/43-1.htm" TargetMode="External"/><Relationship Id="rId35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110" Type="http://schemas.openxmlformats.org/officeDocument/2006/relationships/hyperlink" Target="http://www.cqkangde.com/html/zjkd/lxwm/" TargetMode="External"/><Relationship Id="rId1194" Type="http://schemas.openxmlformats.org/officeDocument/2006/relationships/hyperlink" Target="http://www.ghstf.org/niandubg15/3309-2015.html" TargetMode="External"/><Relationship Id="rId54" Type="http://schemas.openxmlformats.org/officeDocument/2006/relationships/hyperlink" Target="https://onedrive.live.com/edit.aspx/Documents/China%20Philanthropy%20Project?cid=3bbb1d8d939ce15c&amp;id=documents&amp;wd=target%28Profile.one%7CE512E2D3-99FA-5A44-8AD3-1366C8A72603%2FShao%20Genhuo%2C%20Bio%7C7AB4D921-EB1E-1D40-96C3-51760A68F914%2F%29%20onenote:https://d.docs.live.net/3bbb1d8d939ce15c/Documents/China%20Philanthropy%20Project/Profile.one" TargetMode="External"/><Relationship Id="rId217" Type="http://schemas.openxmlformats.org/officeDocument/2006/relationships/hyperlink" Target="https://onedrive.live.com/edit.aspx/Documents/China%20Philanthropy%20Project?cid=3bbb1d8d939ce15c&amp;id=documents&amp;wd=target%28Profile.one%7CE512E2D3-99FA-5A44-8AD3-1366C8A72603%2FDang%20Yanbao%2C%20Company%7CB2B1CBA6-184C-7A48-BFBD-41A2CBFC8D6A%2F%29%20onenote:https://d.docs.live.net/3bbb1d8d939ce15c/Documents/China%20Philanthropy%20Project/Profile.one" TargetMode="External"/><Relationship Id="rId564"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771" Type="http://schemas.openxmlformats.org/officeDocument/2006/relationships/hyperlink" Target="http://www.chinacsrmap.org/Org_Show_CN.asp?ID=737" TargetMode="External"/><Relationship Id="rId869" Type="http://schemas.openxmlformats.org/officeDocument/2006/relationships/hyperlink" Target="http://www.fupin.org.cn/information/donationlist.aspx?page=6&amp;key=&amp;money1=100000&amp;money2=10000000&amp;date1=2015-09-01&amp;date2=2016-08-31&amp;project=" TargetMode="External"/><Relationship Id="rId424" Type="http://schemas.openxmlformats.org/officeDocument/2006/relationships/hyperlink" Target="https://onedrive.live.com/edit.aspx/Documents/China%20Philanthropy%20Project?cid=3bbb1d8d939ce15c&amp;id=documents&amp;wd=target%28Profile.one%7CE512E2D3-99FA-5A44-8AD3-1366C8A72603%2FChen%20Hongdao%2C%20Donation%7C3740E183-2B94-C843-8189-29C7D129FED7%2F%29%252" TargetMode="External"/><Relationship Id="rId631" Type="http://schemas.openxmlformats.org/officeDocument/2006/relationships/hyperlink" Target="http://www.hgzgh.com/E_ReadNews.asp?NewsId=1008" TargetMode="External"/><Relationship Id="rId729" Type="http://schemas.openxmlformats.org/officeDocument/2006/relationships/hyperlink" Target="https://onedrive.live.com/edit.aspx/Documents/China%20Philanthropy%20Project?cid=3bbb1d8d939ce15c&amp;id=documents&amp;wd=target%28Profile.one%7CE512E2D3-99FA-5A44-8AD3-1366C8A72603%2FZhang%20Rugeng%2C%20Bio%7C4D0FCFAD-7FF6-D64E-B6EE-95399115C2BC%2F%29%20onenote:https://d.docs.live.net/3bbb1d8d939ce15c/Documents/China%20Philanthropy%20Project/Profile.one" TargetMode="External"/><Relationship Id="rId1054" Type="http://schemas.openxmlformats.org/officeDocument/2006/relationships/hyperlink" Target="http://www.etmoc.com/Firm/FirmShow.asp?id=153" TargetMode="External"/><Relationship Id="rId270" Type="http://schemas.openxmlformats.org/officeDocument/2006/relationships/hyperlink" Target="http://www.cpwf.org.cn/home/axb/index.rjh" TargetMode="External"/><Relationship Id="rId936" Type="http://schemas.openxmlformats.org/officeDocument/2006/relationships/hyperlink" Target="http://www.annacf.org/WebSite/Channel?cateid=19&amp;viewkey=Love" TargetMode="External"/><Relationship Id="rId1121" Type="http://schemas.openxmlformats.org/officeDocument/2006/relationships/hyperlink" Target="http://www.chint.com/zh/index.php/service/guide.html" TargetMode="External"/><Relationship Id="rId65" Type="http://schemas.openxmlformats.org/officeDocument/2006/relationships/hyperlink" Target="https://onedrive.live.com/edit.aspx/Documents/China%20Philanthropy%20Project?cid=3bbb1d8d939ce15c&amp;id=documents&amp;wd=target%28Profile.one%7CE512E2D3-99FA-5A44-8AD3-1366C8A72603%2FShao%20Genhuo%2C%20Donation%7CBCA147F9-69CF-024E-8754-CCED6119E8DC%2F%29%20onenote:https://d.docs.live.net/3bbb1d8d939ce15c/Documents/China%20Philanthropy%20Project/Profile.one" TargetMode="External"/><Relationship Id="rId130" Type="http://schemas.openxmlformats.org/officeDocument/2006/relationships/hyperlink" Target="http://www.chinaequity.net/lianxi.html" TargetMode="External"/><Relationship Id="rId368" Type="http://schemas.openxmlformats.org/officeDocument/2006/relationships/hyperlink" Target="http://news.ifeng.com/a/20160520/48813110_0.shtml" TargetMode="External"/><Relationship Id="rId575" Type="http://schemas.openxmlformats.org/officeDocument/2006/relationships/hyperlink" Target="http://www.lsedu.com.cn/news/2016929/n22631158.html" TargetMode="External"/><Relationship Id="rId782" Type="http://schemas.openxmlformats.org/officeDocument/2006/relationships/hyperlink" Target="http://www.ccafc.org.cn/templates/DonationSearch/index.aspx?nodeid=106" TargetMode="External"/><Relationship Id="rId228"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435" Type="http://schemas.openxmlformats.org/officeDocument/2006/relationships/hyperlink" Target="http://www.gdfpjjh.org.cn/next/JzrmdFile.jsp" TargetMode="External"/><Relationship Id="rId642" Type="http://schemas.openxmlformats.org/officeDocument/2006/relationships/hyperlink" Target="http://www.szlongyue.org/?cat=17" TargetMode="External"/><Relationship Id="rId1065" Type="http://schemas.openxmlformats.org/officeDocument/2006/relationships/hyperlink" Target="https://onedrive.live.com/edit.aspx/Documents/China%20Philanthropy%20Project?cid=3bbb1d8d939ce15c&amp;id=documents&amp;wd=target%28Profile.one%7CE512E2D3-99FA-5A44-8AD3-1366C8A72603%2FFeng%20Weimin%2C%20Company%7CB8C33EE5-ECF7-CD47-AA71-D3D13A806015%2F%29%20onenote:https://d.docs.live.net/3bbb1d8d939ce15c/Documents/China%20Philanthropy%20Project/Profile.one" TargetMode="External"/><Relationship Id="rId281" Type="http://schemas.openxmlformats.org/officeDocument/2006/relationships/hyperlink" Target="http://www.gdfpjjh.org.cn/next/JzrmdFile.jsp" TargetMode="External"/><Relationship Id="rId502" Type="http://schemas.openxmlformats.org/officeDocument/2006/relationships/hyperlink" Target="http://www.ziranyixue.com/ContactUs.html" TargetMode="External"/><Relationship Id="rId947" Type="http://schemas.openxmlformats.org/officeDocument/2006/relationships/hyperlink" Target="http://sculpture.changsha.cn/h/409/20151024/360648_m.html" TargetMode="External"/><Relationship Id="rId1132" Type="http://schemas.openxmlformats.org/officeDocument/2006/relationships/hyperlink" Target="http://www.ghstf.org/niandubg15/3309-2015.html" TargetMode="External"/><Relationship Id="rId76" Type="http://schemas.openxmlformats.org/officeDocument/2006/relationships/hyperlink" Target="http://www.ceohui.com/wap/article/index.html?aid=5956" TargetMode="External"/><Relationship Id="rId141" Type="http://schemas.openxmlformats.org/officeDocument/2006/relationships/hyperlink" Target="https://onedrive.live.com/edit.aspx/Documents/China%20Philanthropy%20Project?cid=3bbb1d8d939ce15c&amp;id=documents&amp;wd=target%28Profile.one%7CE512E2D3-99FA-5A44-8AD3-1366C8A72603%2FLiu%20Shui%2C%20Bio%7C1330C0FB-A98C-944C-B9B2-BDF4AD015033%2F%29%20onenote:https://d.docs.live.net/3bbb1d8d939ce15c/Documents/China%20Philanthropy%20Project/Profile.one" TargetMode="External"/><Relationship Id="rId379" Type="http://schemas.openxmlformats.org/officeDocument/2006/relationships/hyperlink" Target="http://www.ss-ic.org.cn/uploads/201511/564c374445da1.docx" TargetMode="External"/><Relationship Id="rId586" Type="http://schemas.openxmlformats.org/officeDocument/2006/relationships/hyperlink" Target="http://www.tdgd.com.cn/newinfo.asp?id=1852" TargetMode="External"/><Relationship Id="rId793" Type="http://schemas.openxmlformats.org/officeDocument/2006/relationships/hyperlink" Target="http://news2.sysu.edu.cn/news01/144049.htm" TargetMode="External"/><Relationship Id="rId807" Type="http://schemas.openxmlformats.org/officeDocument/2006/relationships/hyperlink" Target="http://www.dsjt.com/" TargetMode="External"/><Relationship Id="rId7" Type="http://schemas.openxmlformats.org/officeDocument/2006/relationships/hyperlink" Target="http://news.xinhuanet.com/fortune/2015-11/12/c_128422339.htm" TargetMode="External"/><Relationship Id="rId239" Type="http://schemas.openxmlformats.org/officeDocument/2006/relationships/hyperlink" Target="https://onedrive.live.com/edit.aspx/Documents/China%20Philanthropy%20Project?cid=3bbb1d8d939ce15c&amp;id=documents&amp;wd=target%28Profile.one%7CE512E2D3-99FA-5A44-8AD3-1366C8A72603%2FZhang%20Jindong%2C%20Donation%7C95D270F6-8823-1641-801C-E2D2222890EC%2F%29%20onenote:https://d.docs.live.net/3bbb1d8d939ce15c/Documents/China%20Philanthropy%20Project/Profile.one" TargetMode="External"/><Relationship Id="rId446" Type="http://schemas.openxmlformats.org/officeDocument/2006/relationships/hyperlink" Target="https://onedrive.live.com/edit.aspx/Documents/China%20Philanthropy%20Project?cid=3bbb1d8d939ce15c&amp;id=documents&amp;wd=target%28Profile.one%7CE512E2D3-99FA-5A44-8AD3-1366C8A72603%2FCen%20Zhaoxiong%2C%20Company%7C31596AA5-04E3-E64A-925A-2854553094CF%2F%29%20onenote:https://d.docs.live.net/3bbb1d8d939ce15c/Documents/China%20Philanthropy%20Project/Profile.one" TargetMode="External"/><Relationship Id="rId653" Type="http://schemas.openxmlformats.org/officeDocument/2006/relationships/hyperlink" Target="http://nmg.sina.com.cn/fashion/wanggo/2016-08-29/1427115243.html" TargetMode="External"/><Relationship Id="rId1076"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92" Type="http://schemas.openxmlformats.org/officeDocument/2006/relationships/hyperlink" Target="http://www.eyelovechina.com/eyehealth/news/2015/1221/58.html" TargetMode="External"/><Relationship Id="rId306" Type="http://schemas.openxmlformats.org/officeDocument/2006/relationships/hyperlink" Target="http://www.fupin.org.cn/information/donationlist.aspx?page=6&amp;key=&amp;money1=100000&amp;money2=10000000&amp;date1=2015-09-01&amp;date2=2016-08-31&amp;project=" TargetMode="External"/><Relationship Id="rId860" Type="http://schemas.openxmlformats.org/officeDocument/2006/relationships/hyperlink" Target="https://onedrive.live.com/edit.aspx/Documents/China%20Philanthropy%20Project?cid=3bbb1d8d939ce15c&amp;id=documents&amp;wd=target%28Profile.one%7CE512E2D3-99FA-5A44-8AD3-1366C8A72603%2FChen%20Jinshi%2C%20Company%7CF768D4B7-0216-6E4B-8E99-B641BBE307D5%2F%29%20onenote:https://d.docs.live.net/3bbb1d8d939ce15c/Documents/China%20Philanthropy%20Project/Profile.one" TargetMode="External"/><Relationship Id="rId958" Type="http://schemas.openxmlformats.org/officeDocument/2006/relationships/hyperlink" Target="http://whcb.cjn.cn/html/2016-07/11/content_5544082.htm" TargetMode="External"/><Relationship Id="rId1143" Type="http://schemas.openxmlformats.org/officeDocument/2006/relationships/hyperlink" Target="https://onedrive.live.com/edit.aspx/Documents/China%20Philanthropy%20Project?cid=3bbb1d8d939ce15c&amp;id=documents&amp;wd=target%28Profile.one%7CE512E2D3-99FA-5A44-8AD3-1366C8A72603%2FWu%20Yajun%2C%20Bio%7CFA3C3ADA-E4A7-6848-81F6-7AF966A9609A%2F%29%20onenote:https://d.docs.live.net/3bbb1d8d939ce15c/Documents/China%20Philanthropy%20Project/Profile.one" TargetMode="External"/><Relationship Id="rId87" Type="http://schemas.openxmlformats.org/officeDocument/2006/relationships/hyperlink" Target="http://www.goertek.com/about/intro.html" TargetMode="External"/><Relationship Id="rId513" Type="http://schemas.openxmlformats.org/officeDocument/2006/relationships/hyperlink" Target="http://finance.sina.com.cn/roll/2015-12-23/doc-ifxmxxsp6782862.shtml" TargetMode="External"/><Relationship Id="rId597" Type="http://schemas.openxmlformats.org/officeDocument/2006/relationships/hyperlink" Target="http://www.taikanglife.com/sales/jzhd/index.shtml" TargetMode="External"/><Relationship Id="rId720" Type="http://schemas.openxmlformats.org/officeDocument/2006/relationships/hyperlink" Target="http://www.cswef.org/Home/donquery/index.html" TargetMode="External"/><Relationship Id="rId818" Type="http://schemas.openxmlformats.org/officeDocument/2006/relationships/hyperlink" Target="http://www.hnxhjzjt.com/a/guanyuwomen/gongsijianjie/" TargetMode="External"/><Relationship Id="rId152" Type="http://schemas.openxmlformats.org/officeDocument/2006/relationships/hyperlink" Target="http://www.gdfpjjh.org.cn/next/JzrmdFile.jsp" TargetMode="External"/><Relationship Id="rId457" Type="http://schemas.openxmlformats.org/officeDocument/2006/relationships/hyperlink" Target="http://www.sciyon.com/en/about.aspx?sys_id=179" TargetMode="External"/><Relationship Id="rId1003" Type="http://schemas.openxmlformats.org/officeDocument/2006/relationships/hyperlink" Target="https://onedrive.live.com/edit.aspx/Documents/China%20Philanthropy%20Project?cid=3bbb1d8d939ce15c&amp;id=documents&amp;wd=target%28Profile.one%7CE512E2D3-99FA-5A44-8AD3-1366C8A72603%2FYu%20Lirong%2C%20Donation%7C6F9EF3E2-479B-AF41-AF85-8EA666CAEB8C%2F%29%20onenote:https://d.docs.live.net/3bbb1d8d939ce15c/Documents/China%20Philanthropy%20Project/Profile.one" TargetMode="External"/><Relationship Id="rId1087" Type="http://schemas.openxmlformats.org/officeDocument/2006/relationships/hyperlink" Target="http://www.sharp.com.hk/html/tch/about_sharp/contactus.jsp" TargetMode="External"/><Relationship Id="rId664" Type="http://schemas.openxmlformats.org/officeDocument/2006/relationships/hyperlink" Target="http://webcache.googleusercontent.com/search?q=cache:http://fund.shufe.edu.cn/thanks.shtml" TargetMode="External"/><Relationship Id="rId871" Type="http://schemas.openxmlformats.org/officeDocument/2006/relationships/hyperlink" Target="http://www.ihome-fyb.com/show.asp?id=1181" TargetMode="External"/><Relationship Id="rId969" Type="http://schemas.openxmlformats.org/officeDocument/2006/relationships/hyperlink" Target="http://www.tianyancha.com/company/200346042" TargetMode="External"/><Relationship Id="rId14" Type="http://schemas.openxmlformats.org/officeDocument/2006/relationships/hyperlink" Target="http://www.cfdfe.cn/html/category/43-1.htm" TargetMode="External"/><Relationship Id="rId317" Type="http://schemas.openxmlformats.org/officeDocument/2006/relationships/hyperlink" Target="http://www.fupin.org.cn/information/donationlist.aspx?page=6&amp;key=&amp;money1=100000&amp;money2=10000000&amp;date1=2015-09-01&amp;date2=2016-08-31&amp;project=" TargetMode="External"/><Relationship Id="rId524" Type="http://schemas.openxmlformats.org/officeDocument/2006/relationships/hyperlink" Target="http://edf.xmu.edu.cn/Donate" TargetMode="External"/><Relationship Id="rId731" Type="http://schemas.openxmlformats.org/officeDocument/2006/relationships/hyperlink" Target="https://onedrive.live.com/edit.aspx/Documents/China%20Philanthropy%20Project?cid=3bbb1d8d939ce15c&amp;id=documents&amp;wd=target%28Profile.one%7CE512E2D3-99FA-5A44-8AD3-1366C8A72603%2FZhang%20Rugeng%2C%20Company%7C4A8F3532-3DBD-3E42-A0A2-323697701BBA%2F%29%20onenote:https://d.docs.live.net/3bbb1d8d939ce15c/Documents/China%20Philanthropy%20Project/Profile.one" TargetMode="External"/><Relationship Id="rId1154" Type="http://schemas.openxmlformats.org/officeDocument/2006/relationships/hyperlink" Target="http://www.chinaoption.net/about/jieshao/" TargetMode="External"/><Relationship Id="rId98" Type="http://schemas.openxmlformats.org/officeDocument/2006/relationships/hyperlink" Target="http://gongyi.sina.com.cn/gyzx/qt/2015-09-24/doc-ifxieyms4035631.shtml" TargetMode="External"/><Relationship Id="rId163" Type="http://schemas.openxmlformats.org/officeDocument/2006/relationships/hyperlink" Target="http://www.gdfpjjh.org.cn/next/JzrmdFile.jsp" TargetMode="External"/><Relationship Id="rId370" Type="http://schemas.openxmlformats.org/officeDocument/2006/relationships/hyperlink" Target="http://www.zwbk.org/MyLemmaShow.aspx?lid=164773" TargetMode="External"/><Relationship Id="rId829" Type="http://schemas.openxmlformats.org/officeDocument/2006/relationships/hyperlink" Target="http://www.ef.xjtu.edu.cn/jklb.jsp?urltype=tree.TreeTempUrl&amp;wbtreeid=1020" TargetMode="External"/><Relationship Id="rId1014" Type="http://schemas.openxmlformats.org/officeDocument/2006/relationships/hyperlink" Target="http://www.magsun.com/index/index/l/zh-cn" TargetMode="External"/><Relationship Id="rId230" Type="http://schemas.openxmlformats.org/officeDocument/2006/relationships/hyperlink" Target="http://ahmlst.com/lxwm" TargetMode="External"/><Relationship Id="rId468" Type="http://schemas.openxmlformats.org/officeDocument/2006/relationships/hyperlink" Target="http://www.wztcf.org/view.jsp?id0=1136&amp;id1=2&amp;id=z0igsz0aq8" TargetMode="External"/><Relationship Id="rId675" Type="http://schemas.openxmlformats.org/officeDocument/2006/relationships/hyperlink" Target="http://edf.cafa.edu.cn/2015jjh/nl/?NIT=62" TargetMode="External"/><Relationship Id="rId882" Type="http://schemas.openxmlformats.org/officeDocument/2006/relationships/hyperlink" Target="http://www.ghstf.org/niandubg15/3309-2015.html" TargetMode="External"/><Relationship Id="rId1098" Type="http://schemas.openxmlformats.org/officeDocument/2006/relationships/hyperlink" Target="https://onedrive.live.com/edit.aspx/Documents/China%20Philanthropy%20Project?cid=3bbb1d8d939ce15c&amp;id=documents&amp;wd=target%28Profile.one%7CE512E2D3-99FA-5A44-8AD3-1366C8A72603%2FLi%20Hejun%2C%20Bio%7C29D8EA80-7533-7043-AE31-A6BDB927D010%2F%29%20onenote:https://d.docs.live.net/3bbb1d8d939ce15c/Documents/China%20Philanthropy%20Project/Profile.one" TargetMode="External"/><Relationship Id="rId25" Type="http://schemas.openxmlformats.org/officeDocument/2006/relationships/hyperlink" Target="http://www.gdfpjjh.org.cn/next/JzrmdFile.jsp" TargetMode="External"/><Relationship Id="rId328" Type="http://schemas.openxmlformats.org/officeDocument/2006/relationships/hyperlink" Target="http://www.fupin.org.cn/information/donationlist.aspx?page=6&amp;key=&amp;money1=100000&amp;money2=10000000&amp;date1=2015-09-01&amp;date2=2016-08-31&amp;project=" TargetMode="External"/><Relationship Id="rId535" Type="http://schemas.openxmlformats.org/officeDocument/2006/relationships/hyperlink" Target="https://onedrive.live.com/edit.aspx/Documents/China%20Philanthropy%20Project?cid=3bbb1d8d939ce15c&amp;id=documents&amp;wd=target%28Profile.one%7CE512E2D3-99FA-5A44-8AD3-1366C8A72603%2FLiu%20Baolin%2C%20Donation%7C749FC869-C949-FE48-A182-C79814D52C46%2F%29%20onenote:https://d.docs.live.net/3bbb1d8d939ce15c/Documents/China%20Philanthropy%20Project/Profile.one" TargetMode="External"/><Relationship Id="rId742" Type="http://schemas.openxmlformats.org/officeDocument/2006/relationships/hyperlink" Target="http://www.cswef.org/Home/donquery/index.html" TargetMode="External"/><Relationship Id="rId1165" Type="http://schemas.openxmlformats.org/officeDocument/2006/relationships/hyperlink" Target="https://onedrive.live.com/edit.aspx/Documents/China%20Philanthropy%20Project?cid=3bbb1d8d939ce15c&amp;id=documents&amp;wd=target%28Profile.one%7CE512E2D3-99FA-5A44-8AD3-1366C8A72603%2FZhang%20Shiping%2C%20Bio%7C2B1ED7B7-014E-4045-91EE-93D9F71B72FA%2F%29%20onenote:https://d.docs.live.net/3bbb1d8d939ce15c/Documents/China%20Philanthropy%20Project/Profile.one" TargetMode="External"/><Relationship Id="rId174" Type="http://schemas.openxmlformats.org/officeDocument/2006/relationships/hyperlink" Target="http://www.capa.ac/home/content/newsdetail/id/49/aid/657" TargetMode="External"/><Relationship Id="rId381" Type="http://schemas.openxmlformats.org/officeDocument/2006/relationships/hyperlink" Target="https://onedrive.live.com/edit.aspx/Documents/China%20Philanthropy%20Project?38=&amp;cid=3bbb1d8d939ce15c&amp;id=documents&amp;wd=target%28Profile.one%7CE512E2D3-99FA-5A44-8AD3-1366C8A72603%2FCen%20Zhaoxiong%2C%20Bio%7C4152C10F-A033-4A46-BEF6-3FA9A67BE526%2F%29%20onenote%3Ahttps%3A%2F%2Fd.docs.live.net%2F3bbb1d8d939ce15c%2FDocuments%2FChina%20Philanthropy%20Project%2FProfile.one%23Cen%20Zhaoxiong%2C%20Bio&amp;section-id=%7BE512E2D3-99FA-5A44-8AD3-1366C8A72603%7D&amp;page-id=%7B4152C10F-A033-4A46-BEF6-3FA9A67BE526%7D&amp;object-id=%7BE006FE93-9029-E608-3678-4A990B82087E%7D" TargetMode="External"/><Relationship Id="rId602" Type="http://schemas.openxmlformats.org/officeDocument/2006/relationships/hyperlink" Target="http://www.gdfpjjh.org.cn/next/JzrmdFile.jsp" TargetMode="External"/><Relationship Id="rId1025" Type="http://schemas.openxmlformats.org/officeDocument/2006/relationships/hyperlink" Target="http://baike.baidu.com/view/1784769.htm" TargetMode="External"/><Relationship Id="rId241" Type="http://schemas.openxmlformats.org/officeDocument/2006/relationships/hyperlink" Target="http://www.fupin.org.cn/information/donationlist.aspx?key=&amp;project=&amp;money1=100000&amp;money2=10000000&amp;date1=2015-09-01&amp;date2=2016-08-31&amp;submit=" TargetMode="External"/><Relationship Id="rId479" Type="http://schemas.openxmlformats.org/officeDocument/2006/relationships/hyperlink" Target="http://www.fupin.org.cn/information/donationlist.aspx?page=3&amp;key=&amp;money1=100000&amp;money2=10000000&amp;date1=2015-09-01&amp;date2=2016-08-31&amp;project=" TargetMode="External"/><Relationship Id="rId686" Type="http://schemas.openxmlformats.org/officeDocument/2006/relationships/hyperlink" Target="http://finance.sina.com.cn/roll/2016-02-02/doc-ifxnzanm3973483.shtml" TargetMode="External"/><Relationship Id="rId893" Type="http://schemas.openxmlformats.org/officeDocument/2006/relationships/hyperlink" Target="https://www.htsec.com/ChannelHome/1803/index.shtml" TargetMode="External"/><Relationship Id="rId907" Type="http://schemas.openxmlformats.org/officeDocument/2006/relationships/hyperlink" Target="http://data.foundationcenter.org.cn/content_5531.html" TargetMode="External"/><Relationship Id="rId36" Type="http://schemas.openxmlformats.org/officeDocument/2006/relationships/hyperlink" Target="http://www.gdfpjjh.org.cn/next/JzrmdFile.jsp" TargetMode="External"/><Relationship Id="rId339" Type="http://schemas.openxmlformats.org/officeDocument/2006/relationships/hyperlink" Target="http://news2.sysu.edu.cn/news01/144049.htm" TargetMode="External"/><Relationship Id="rId546" Type="http://schemas.openxmlformats.org/officeDocument/2006/relationships/hyperlink" Target="http://www.baoneng.com/web/contact.htm?typeid=65" TargetMode="External"/><Relationship Id="rId753" Type="http://schemas.openxmlformats.org/officeDocument/2006/relationships/hyperlink" Target="http://news.cnhubei.com/xw/2016zt/fxjz/201607/t3660899.shtml" TargetMode="External"/><Relationship Id="rId1176" Type="http://schemas.openxmlformats.org/officeDocument/2006/relationships/hyperlink" Target="https://onedrive.live.com/edit.aspx/Documents/China%20Philanthropy%20Project?cid=3bbb1d8d939ce15c&amp;id=documents&amp;wd=target%28Profile.one%7CE512E2D3-99FA-5A44-8AD3-1366C8A72603%2FZhao%20Junyi%2C%20Company%7CB582B5E1-87B2-0042-973C-C26286999E47%2F%29%20onenote:https://d.docs.live.net/3bbb1d8d939ce15c/Documents/China%20Philanthropy%20Project/Profile.one" TargetMode="External"/><Relationship Id="rId101" Type="http://schemas.openxmlformats.org/officeDocument/2006/relationships/hyperlink" Target="http://www.fupin.org.cn/information/donationlist.aspx?page=6&amp;key=&amp;money1=100000&amp;money2=10000000&amp;date1=2015-09-01&amp;date2=2016-08-31&amp;project=" TargetMode="External"/><Relationship Id="rId185" Type="http://schemas.openxmlformats.org/officeDocument/2006/relationships/hyperlink" Target="http://www.ccafc.org.cn/templates/DonationSearch/index.aspx?nodeid=106" TargetMode="External"/><Relationship Id="rId406"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960" Type="http://schemas.openxmlformats.org/officeDocument/2006/relationships/hyperlink" Target="http://app.finance.china.com.cn/stock/data/view_director.php?symbol=600351&amp;id=11914" TargetMode="External"/><Relationship Id="rId1036" Type="http://schemas.openxmlformats.org/officeDocument/2006/relationships/hyperlink" Target="https://onedrive.live.com/edit.aspx/Documents/China%20Philanthropy%20Project?cid=3bbb1d8d939ce15c&amp;id=documents&amp;wd=target%28Profile.one%7CE512E2D3-99FA-5A44-8AD3-1366C8A72603%2FZhang%20Rongming%2C%20Bio%7C6A02972A-4F5A-E04C-82CA-9844E2781C3B%2F%29%20onenote:https://d.docs.live.net/3bbb1d8d939ce15c/Documents/China%20Philanthropy%20Project/Profile.one" TargetMode="External"/><Relationship Id="rId392" Type="http://schemas.openxmlformats.org/officeDocument/2006/relationships/hyperlink" Target="http://www.cmchia.org/news/368.html" TargetMode="External"/><Relationship Id="rId613" Type="http://schemas.openxmlformats.org/officeDocument/2006/relationships/hyperlink" Target="http://www.sljrfoundation.org/index.php?s=/Xxgk/xxgk/cid/10.html" TargetMode="External"/><Relationship Id="rId697" Type="http://schemas.openxmlformats.org/officeDocument/2006/relationships/hyperlink" Target="http://www.ghstf.org/niandubg15/3309-2015.html" TargetMode="External"/><Relationship Id="rId820" Type="http://schemas.openxmlformats.org/officeDocument/2006/relationships/hyperlink" Target="http://www.cr-power.com/about/gsgk/gltd/" TargetMode="External"/><Relationship Id="rId918" Type="http://schemas.openxmlformats.org/officeDocument/2006/relationships/hyperlink" Target="http://warmnet.org.cn/index.php?m=content&amp;c=index&amp;a=show&amp;catid=27&amp;id=471" TargetMode="External"/><Relationship Id="rId252" Type="http://schemas.openxmlformats.org/officeDocument/2006/relationships/hyperlink" Target="http://guba.eastmoney.com/news,600136,142871849.html" TargetMode="External"/><Relationship Id="rId1103" Type="http://schemas.openxmlformats.org/officeDocument/2006/relationships/hyperlink" Target="https://onedrive.live.com/edit.aspx/Documents/China%20Philanthropy%20Project?cid=3bbb1d8d939ce15c&amp;id=documents&amp;wd=target%28Profile.one%7CE512E2D3-99FA-5A44-8AD3-1366C8A72603%2FLiao%20Xin%2C%20Bio%7C15FAB52E-7D28-544D-9F4C-70D363F8C82D%2F%29%20onenote:https://d.docs.live.net/3bbb1d8d939ce15c/Documents/China%20Philanthropy%20Project/Profile.one" TargetMode="External"/><Relationship Id="rId1187" Type="http://schemas.openxmlformats.org/officeDocument/2006/relationships/hyperlink" Target="http://www.yuyejt.com/Contact.aspx?pc=contact" TargetMode="External"/><Relationship Id="rId47" Type="http://schemas.openxmlformats.org/officeDocument/2006/relationships/hyperlink" Target="http://www.tencent.com/zh-cn/ir/contactus.shtml" TargetMode="External"/><Relationship Id="rId112" Type="http://schemas.openxmlformats.org/officeDocument/2006/relationships/hyperlink" Target="http://baike.baidu.com/link?url=lx3AtjpFmag-YsbcS2KGlQXJ6wv2317WlTfVmUzBiZAODb585XDgDARrKEr4pctiJRfP9BOwAgm2XhGmkqIk7cfm7KZ5eoSA17IeX3miuZK" TargetMode="External"/><Relationship Id="rId557" Type="http://schemas.openxmlformats.org/officeDocument/2006/relationships/hyperlink" Target="http://news.sina.com.cn/c/2015-09-08/doc-ifxhqtsx3612301.shtml" TargetMode="External"/><Relationship Id="rId764" Type="http://schemas.openxmlformats.org/officeDocument/2006/relationships/hyperlink" Target="http://www.adream.org/donation-inquiry" TargetMode="External"/><Relationship Id="rId971" Type="http://schemas.openxmlformats.org/officeDocument/2006/relationships/hyperlink" Target="http://baike.baidu.com/link?url=iRpNufjcCdo1-C26ybDf3uKXMdvolLi8rwfIqCyC2sgTUNpmiyaNqYXLlYL5ihaatpm1P6kUDuajzhQTXGYf8K" TargetMode="External"/><Relationship Id="rId196" Type="http://schemas.openxmlformats.org/officeDocument/2006/relationships/hyperlink" Target="http://www.ccafc.org.cn/templates/DonationSearch/index.aspx?nodeid=106" TargetMode="External"/><Relationship Id="rId417" Type="http://schemas.openxmlformats.org/officeDocument/2006/relationships/hyperlink" Target="http://www.gdfpjjh.org.cn/next/JzrmdFile.jsp" TargetMode="External"/><Relationship Id="rId624" Type="http://schemas.openxmlformats.org/officeDocument/2006/relationships/hyperlink" Target="http://www.cepf.org.cn/XXGK/XXGK_JZXX/" TargetMode="External"/><Relationship Id="rId831" Type="http://schemas.openxmlformats.org/officeDocument/2006/relationships/hyperlink" Target="http://www.scf.org.cn/foundation/donation/list.jhtml" TargetMode="External"/><Relationship Id="rId1047" Type="http://schemas.openxmlformats.org/officeDocument/2006/relationships/hyperlink" Target="http://www.ghstf.org/niandubg15/3309-2015.html" TargetMode="External"/><Relationship Id="rId263" Type="http://schemas.openxmlformats.org/officeDocument/2006/relationships/hyperlink" Target="http://news.cnhubei.com/xw/2016zt/fxjz/201607/t3662890.shtml" TargetMode="External"/><Relationship Id="rId470" Type="http://schemas.openxmlformats.org/officeDocument/2006/relationships/hyperlink" Target="http://news.wmu.edu.cn/show/2/18486.html" TargetMode="External"/><Relationship Id="rId929" Type="http://schemas.openxmlformats.org/officeDocument/2006/relationships/hyperlink" Target="http://www.dlcf.org.cn:88/" TargetMode="External"/><Relationship Id="rId1114" Type="http://schemas.openxmlformats.org/officeDocument/2006/relationships/hyperlink" Target="http://www.tcmedical.com.cn/index/index" TargetMode="External"/><Relationship Id="rId58" Type="http://schemas.openxmlformats.org/officeDocument/2006/relationships/hyperlink" Target="https://onedrive.live.com/edit.aspx/Documents/China%20Philanthropy%20Project?cid=3bbb1d8d939ce15c&amp;id=documents&amp;wd=target%28Profile.one%7CE512E2D3-99FA-5A44-8AD3-1366C8A72603%2FShao%20Genhuo%2C%20Bio%7C7AB4D921-EB1E-1D40-96C3-51760A68F914%2F%29%20onenote:https://d.docs.live.net/3bbb1d8d939ce15c/Documents/China%20Philanthropy%20Project/Profile.one" TargetMode="External"/><Relationship Id="rId123" Type="http://schemas.openxmlformats.org/officeDocument/2006/relationships/hyperlink" Target="http://&#31119;&#24314;&#26032;&#21326;&#37117;&#22522;&#37329;&#20250;.com/news_view1.aspx?id=40" TargetMode="External"/><Relationship Id="rId330" Type="http://schemas.openxmlformats.org/officeDocument/2006/relationships/hyperlink" Target="http://www.fupin.org.cn/information/donationlist.aspx?page=6&amp;key=&amp;money1=100000&amp;money2=10000000&amp;date1=2015-09-01&amp;date2=2016-08-31&amp;project=" TargetMode="External"/><Relationship Id="rId568"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775" Type="http://schemas.openxmlformats.org/officeDocument/2006/relationships/hyperlink" Target="http://edf.xmu.edu.cn/Donate" TargetMode="External"/><Relationship Id="rId982" Type="http://schemas.openxmlformats.org/officeDocument/2006/relationships/hyperlink" Target="https://onedrive.live.com/edit.aspx/Documents/China%20Philanthropy%20Project?cid=3bbb1d8d939ce15c&amp;id=documents&amp;wd=target%28Profile.one%7CE512E2D3-99FA-5A44-8AD3-1366C8A72603%2FZhang%20Feng%2C%20Company%7C42BCB1D9-ADED-BD4B-BB6E-AB1E68BEA972%2F%29%20onenote:https://d.docs.live.net/3bbb1d8d939ce15c/Documents/China%20Philanthropy%20Project/Profile.one" TargetMode="External"/><Relationship Id="rId1198" Type="http://schemas.openxmlformats.org/officeDocument/2006/relationships/hyperlink" Target="http://www.ghstf.org/niandubg15/3309-2015.html" TargetMode="External"/><Relationship Id="rId428" Type="http://schemas.openxmlformats.org/officeDocument/2006/relationships/hyperlink" Target="https://onedrive.live.com/edit.aspx/Documents/China%20Philanthropy%20Project?cid=3bbb1d8d939ce15c&amp;id=documents&amp;wd=target%28Profile.one%7CE512E2D3-99FA-5A44-8AD3-1366C8A72603%2FLiu%20Qiangdong%2C%20Bio%7C640B98C4-0BC4-5944-9C92-1CB712064103%2F%29%20onenote:https://d.docs.live.net/3bbb1d8d939ce15c/Documents/China%20Philanthropy%20Project/Profile.one" TargetMode="External"/><Relationship Id="rId635" Type="http://schemas.openxmlformats.org/officeDocument/2006/relationships/hyperlink" Target="http://cishanbang.gdtengnan.com/index.php?m=Home&amp;c=Index&amp;a=index" TargetMode="External"/><Relationship Id="rId842" Type="http://schemas.openxmlformats.org/officeDocument/2006/relationships/hyperlink" Target="http://www.fupin.org.cn/information/donationlist.aspx?page=6&amp;key=&amp;money1=100000&amp;money2=10000000&amp;date1=2015-09-01&amp;date2=2016-08-31&amp;project=" TargetMode="External"/><Relationship Id="rId1058" Type="http://schemas.openxmlformats.org/officeDocument/2006/relationships/hyperlink" Target="http://www.11467.com/chengdu/co/231354.htmhttp:/www.qixin.com/company/b5a03207-1c6c-4132-ad51-f469d3e3bd76" TargetMode="External"/><Relationship Id="rId274" Type="http://schemas.openxmlformats.org/officeDocument/2006/relationships/hyperlink" Target="http://www.ccom.edu.cn/xwyhd/xsjd/2016s/201604/t20160401_39436.html" TargetMode="External"/><Relationship Id="rId481" Type="http://schemas.openxmlformats.org/officeDocument/2006/relationships/hyperlink" Target="http://www.fupin.org.cn/information/donationlist.aspx?page=6&amp;key=&amp;money1=100000&amp;money2=10000000&amp;date1=2015-09-01&amp;date2=2016-08-31&amp;project=" TargetMode="External"/><Relationship Id="rId702" Type="http://schemas.openxmlformats.org/officeDocument/2006/relationships/hyperlink" Target="http://seuef-w1.seu.edu.cn/apps/schoolfellow/contribute/contributeItemMoreList1.faces?siteId=15&amp;pageId=0" TargetMode="External"/><Relationship Id="rId1125" Type="http://schemas.openxmlformats.org/officeDocument/2006/relationships/hyperlink" Target="https://onedrive.live.com/edit.aspx/Documents/China%20Philanthropy%20Project?cid=3bbb1d8d939ce15c&amp;id=documents&amp;wd=target%28Profile.one%7CE512E2D3-99FA-5A44-8AD3-1366C8A72603%2FOu%20Zongrong%2C%20Company%7C0E2B53CC-1DEC-3F47-BDE5-C5AF1D30658E%2F%29%20onenote:https://d.docs.live.net/3bbb1d8d939ce15c/Documents/China%20Philanthropy%20Project/Profile.one" TargetMode="External"/><Relationship Id="rId69" Type="http://schemas.openxmlformats.org/officeDocument/2006/relationships/hyperlink" Target="https://onedrive.live.com/edit.aspx/Documents/China%20Philanthropy%20Project?cid=3bbb1d8d939ce15c&amp;id=documents&amp;wd=target%28Profile.one%7CE512E2D3-99FA-5A44-8AD3-1366C8A72603%2FShao%20Genhuo%2C%20Donation%7CBCA147F9-69CF-024E-8754-CCED6119E8DC%2F%29%20onenote:https://d.docs.live.net/3bbb1d8d939ce15c/Documents/China%20Philanthropy%20Project/Profile.one" TargetMode="External"/><Relationship Id="rId134" Type="http://schemas.openxmlformats.org/officeDocument/2006/relationships/hyperlink" Target="http://www.thcapital.com.cn/huakong/contact.asp?loca=190&amp;a=800&amp;tlb=1" TargetMode="External"/><Relationship Id="rId579" Type="http://schemas.openxmlformats.org/officeDocument/2006/relationships/hyperlink" Target="https://onedrive.live.com/edit.aspx/Documents/China%20Philanthropy%20Project?cid=3bbb1d8d939ce15c&amp;id=documents&amp;wd=target%28Profile.one%7CE512E2D3-99FA-5A44-8AD3-1366C8A72603%2FShen%20Xiaoping%2C%20Bio%7C1DE7FCEB-1211-614F-920E-F2B99D22352A%2F%29%20onenote:https://d.docs.live.net/3bbb1d8d939ce15c/Documents/China%20Philanthropy%20Project/Profile.one" TargetMode="External"/><Relationship Id="rId786" Type="http://schemas.openxmlformats.org/officeDocument/2006/relationships/hyperlink" Target="http://www.xmhxgroup.com/contact.php" TargetMode="External"/><Relationship Id="rId993" Type="http://schemas.openxmlformats.org/officeDocument/2006/relationships/hyperlink" Target="https://onedrive.live.com/edit.aspx/Documents/China%20Philanthropy%20Project?cid=3bbb1d8d939ce15c&amp;id=documents&amp;wd=target%28Profile.one%7CE512E2D3-99FA-5A44-8AD3-1366C8A72603%2FCui%20Weixing%2C%20Company%7CBC086903-F73E-FA42-A27F-0EDBBD419BED%2F%29%20onenote:https://d.docs.live.net/3bbb1d8d939ce15c/Documents/China%20Philanthropy%20Project/Profile.one" TargetMode="External"/><Relationship Id="rId341" Type="http://schemas.openxmlformats.org/officeDocument/2006/relationships/hyperlink" Target="http://www.gdfpjjh.org.cn/next/JzrmdFile.jsp" TargetMode="External"/><Relationship Id="rId439" Type="http://schemas.openxmlformats.org/officeDocument/2006/relationships/hyperlink" Target="https://onedrive.live.com/edit.aspx/Documents/China%20Philanthropy%20Project?cid=3bbb1d8d939ce15c&amp;id=documents&amp;wd=target%28Profile.one%7CE512E2D3-99FA-5A44-8AD3-1366C8A72603%2FShan%20Xiangshuang%2C%20Donation%7C25539F18-729F-304D-9259-75664755F545%2F%29%20onenote:https://d.docs.live.net/3bbb1d8d939ce15c/Documents/China%20Philanthropy%20Project/Profile.one" TargetMode="External"/><Relationship Id="rId646" Type="http://schemas.openxmlformats.org/officeDocument/2006/relationships/hyperlink" Target="http://www.daohegroup.cn/Enter.html" TargetMode="External"/><Relationship Id="rId1069" Type="http://schemas.openxmlformats.org/officeDocument/2006/relationships/hyperlink" Target="http://www.sxxjjt.cn/about/contactus/" TargetMode="External"/><Relationship Id="rId201" Type="http://schemas.openxmlformats.org/officeDocument/2006/relationships/hyperlink" Target="http://www.wxzhi.com/archives/234/qvwngxc8e09mb3ik/" TargetMode="External"/><Relationship Id="rId285" Type="http://schemas.openxmlformats.org/officeDocument/2006/relationships/hyperlink" Target="https://onedrive.live.com/edit.aspx/Documents/China%20Philanthropy%20Project?cid=3bbb1d8d939ce15c&amp;id=documents&amp;wd=target%28Profile.one%7CE512E2D3-99FA-5A44-8AD3-1366C8A72603%2FXiao%20Jicheng%2C%20Company%7C9C45BED2-BCFD-4241-A980-97E36D79DDDE%2F%29%20onenote:https://d.docs.live.net/3bbb1d8d939ce15c/Documents/China%20Philanthropy%20Project/Profile.one" TargetMode="External"/><Relationship Id="rId506" Type="http://schemas.openxmlformats.org/officeDocument/2006/relationships/hyperlink" Target="http://news.carnoc.com/people/xindi.html" TargetMode="External"/><Relationship Id="rId853" Type="http://schemas.openxmlformats.org/officeDocument/2006/relationships/hyperlink" Target="http://www.cnga.org.cn/fzdh/p7-rw-lirugang.asp" TargetMode="External"/><Relationship Id="rId1136" Type="http://schemas.openxmlformats.org/officeDocument/2006/relationships/hyperlink" Target="http://www.ghstf.org/niandubg15/3309-2015.html" TargetMode="External"/><Relationship Id="rId492" Type="http://schemas.openxmlformats.org/officeDocument/2006/relationships/hyperlink" Target="http://www.junsaozg.com/a/jsgy/axcd/2016/0825/13121.html" TargetMode="External"/><Relationship Id="rId713" Type="http://schemas.openxmlformats.org/officeDocument/2006/relationships/hyperlink" Target="http://mingren.maigoo.com/4739.html" TargetMode="External"/><Relationship Id="rId797" Type="http://schemas.openxmlformats.org/officeDocument/2006/relationships/hyperlink" Target="http://www.cscs.gov.cn/PublicDonation/2064.html?p=1&amp;min=100000&amp;max=100000000000000&amp;datemin=2015-09-01&amp;dateMax=2016-08-31" TargetMode="External"/><Relationship Id="rId920" Type="http://schemas.openxmlformats.org/officeDocument/2006/relationships/hyperlink" Target="http://www.cfdsc.com.cn/01102400/" TargetMode="External"/><Relationship Id="rId145" Type="http://schemas.openxmlformats.org/officeDocument/2006/relationships/hyperlink" Target="http://www.pku.org.cn/?p=26153" TargetMode="External"/><Relationship Id="rId352" Type="http://schemas.openxmlformats.org/officeDocument/2006/relationships/hyperlink" Target="http://dept.whut.edu.cn/edf/jzmd/zxjzmd/201505/t20150527_168356.htm" TargetMode="External"/><Relationship Id="rId212" Type="http://schemas.openxmlformats.org/officeDocument/2006/relationships/hyperlink" Target="https://onedrive.live.com/edit.aspx/Documents/China%20Philanthropy%20Project?cid=3bbb1d8d939ce15c&amp;id=documents&amp;wd=target%28Profile.one%7CE512E2D3-99FA-5A44-8AD3-1366C8A72603%2FYou%20Zhisheng%2C%20Bio%7C4D8BDF5B-181E-EB45-8B93-2DF7CA0709EF%2F%29%20onenote:https://d.docs.live.net/3bbb1d8d939ce15c/Documents/China%20Philanthropy%20Project/Profile.one" TargetMode="External"/><Relationship Id="rId657" Type="http://schemas.openxmlformats.org/officeDocument/2006/relationships/hyperlink" Target="http://www.uprich.com/index.php?m=Index&amp;a=article&amp;type=0&amp;id=4216" TargetMode="External"/><Relationship Id="rId864" Type="http://schemas.openxmlformats.org/officeDocument/2006/relationships/hyperlink" Target="http://baike.baidu.com/view/1269423.htm" TargetMode="External"/><Relationship Id="rId296" Type="http://schemas.openxmlformats.org/officeDocument/2006/relationships/hyperlink" Target="http://www.fupin.org.cn/information/donationlist.aspx?page=6&amp;key=&amp;money1=100000&amp;money2=10000000&amp;date1=2015-09-01&amp;date2=2016-08-31&amp;project=" TargetMode="External"/><Relationship Id="rId517" Type="http://schemas.openxmlformats.org/officeDocument/2006/relationships/hyperlink" Target="https://onedrive.live.com/edit.aspx/Documents/China%20Philanthropy%20Project?cid=3bbb1d8d939ce15c&amp;id=documents&amp;wd=target%28Profile.one%7CE512E2D3-99FA-5A44-8AD3-1366C8A72603%2FAo%20Xiaoqiang%2C%20Company%7C32F5225A-F790-9646-8233-E7B880FC530E%2F%29%20onenote:https://d.docs.live.net/3bbb1d8d939ce15c/Documents/China%20Philanthropy%20Project/Profile.one" TargetMode="External"/><Relationship Id="rId724" Type="http://schemas.openxmlformats.org/officeDocument/2006/relationships/hyperlink" Target="http://finance.sina.com.cn/stock/t/2016-07-16/doc-ifxuaiwa7006995.shtml" TargetMode="External"/><Relationship Id="rId931" Type="http://schemas.openxmlformats.org/officeDocument/2006/relationships/hyperlink" Target="http://www.yrmf.org.cn/Product/List.aspx?ClassId=5" TargetMode="External"/><Relationship Id="rId1147" Type="http://schemas.openxmlformats.org/officeDocument/2006/relationships/hyperlink" Target="http://www.livon.cn/html/single_38.html" TargetMode="External"/><Relationship Id="rId60" Type="http://schemas.openxmlformats.org/officeDocument/2006/relationships/hyperlink" Target="https://onedrive.live.com/edit.aspx/Documents/China%20Philanthropy%20Project?cid=3bbb1d8d939ce15c&amp;id=documents&amp;wd=target%28Profile.one%7CE512E2D3-99FA-5A44-8AD3-1366C8A72603%2FShao%20Genhuo%2C%20Donation%7CBCA147F9-69CF-024E-8754-CCED6119E8DC%2F%29%20onenote:https://d.docs.live.net/3bbb1d8d939ce15c/Documents/China%20Philanthropy%20Project/Profile.one" TargetMode="External"/><Relationship Id="rId156" Type="http://schemas.openxmlformats.org/officeDocument/2006/relationships/hyperlink" Target="http://www.gdfpjjh.org.cn/next/JzrmdFile.jsp" TargetMode="External"/><Relationship Id="rId363" Type="http://schemas.openxmlformats.org/officeDocument/2006/relationships/hyperlink" Target="http://news2.sysu.edu.cn/news01/144049.htm" TargetMode="External"/><Relationship Id="rId570" Type="http://schemas.openxmlformats.org/officeDocument/2006/relationships/hyperlink" Target="http://mse.hust.edu.cn/index.php/index/view/aid/4376.html" TargetMode="External"/><Relationship Id="rId1007" Type="http://schemas.openxmlformats.org/officeDocument/2006/relationships/hyperlink" Target="https://onedrive.live.com/edit.aspx/Documents/China%20Philanthropy%20Project?cid=3bbb1d8d939ce15c&amp;id=documents&amp;wd=target%28Profile.one%7CE512E2D3-99FA-5A44-8AD3-1366C8A72603%2FYu%20Lirong%2C%20Company%7C746A7C78-9532-B74C-81BE-510B6C5D1C7F%2F%29%20onenote:https://d.docs.live.net/3bbb1d8d939ce15c/Documents/China%20Philanthropy%20Project/Profile.one" TargetMode="External"/><Relationship Id="rId223" Type="http://schemas.openxmlformats.org/officeDocument/2006/relationships/hyperlink" Target="http://www.gdfpjjh.org.cn/next/JzrmdFile.jsp" TargetMode="External"/><Relationship Id="rId430" Type="http://schemas.openxmlformats.org/officeDocument/2006/relationships/hyperlink" Target="http://www.cfdfe.cn/html/category/43-7.htm" TargetMode="External"/><Relationship Id="rId668" Type="http://schemas.openxmlformats.org/officeDocument/2006/relationships/hyperlink" Target="http://jjh.ccnu.edu.cn/ejdhjzmxb.jsp?urltype=tree.TreeTempUrl&amp;wbtreeid=1021" TargetMode="External"/><Relationship Id="rId875" Type="http://schemas.openxmlformats.org/officeDocument/2006/relationships/hyperlink" Target="http://www.dacity.cn/public/charity/" TargetMode="External"/><Relationship Id="rId1060" Type="http://schemas.openxmlformats.org/officeDocument/2006/relationships/hyperlink" Target="http://www.ghstf.org/niandubg15/3309-2015.html" TargetMode="External"/><Relationship Id="rId18" Type="http://schemas.openxmlformats.org/officeDocument/2006/relationships/hyperlink" Target="https://onedrive.live.com/edit.aspx/Documents/China%20Philanthropy%20Project?cid=3bbb1d8d939ce15c&amp;id=documents&amp;wd=target%28Profile.one%7CE512E2D3-99FA-5A44-8AD3-1366C8A72603%2FXu%20Jiayin%2C%20Company%7C782B83B1-C8E7-3942-B1BA-6DE5E8F5B52E%2F%29%20onenote:https://d.docs.live.net/3bbb1d8d939ce15c/Documents/China%20Philanthropy%20Project/Profile.one" TargetMode="External"/><Relationship Id="rId528" Type="http://schemas.openxmlformats.org/officeDocument/2006/relationships/hyperlink" Target="http://hunan.ifeng.com/rw/wcyc/detail_2015_10/19/4461209_0.shtml" TargetMode="External"/><Relationship Id="rId735" Type="http://schemas.openxmlformats.org/officeDocument/2006/relationships/hyperlink" Target="https://onedrive.live.com/edit.aspx/Documents/China%20Philanthropy%20Project?cid=3bbb1d8d939ce15c&amp;id=documents&amp;wd=target%28Profile.one%7CE512E2D3-99FA-5A44-8AD3-1366C8A72603%2FZhang%20Rugeng%2C%20Company%7C4A8F3532-3DBD-3E42-A0A2-323697701BBA%2F%29%20onenote:https://d.docs.live.net/3bbb1d8d939ce15c/Documents/China%20Philanthropy%20Project/Profile.one" TargetMode="External"/><Relationship Id="rId942" Type="http://schemas.openxmlformats.org/officeDocument/2006/relationships/hyperlink" Target="http://www.qxzh.zj.cn/mobile/article/detail/8831" TargetMode="External"/><Relationship Id="rId1158" Type="http://schemas.openxmlformats.org/officeDocument/2006/relationships/hyperlink" Target="https://onedrive.live.com/edit.aspx/Documents/China%20Philanthropy%20Project?cid=3bbb1d8d939ce15c&amp;id=documents&amp;wd=target%28Profile.one%7CE512E2D3-99FA-5A44-8AD3-1366C8A72603%2FYe%20Huaneng%2C%20Bio%7C2F7D344E-2922-8945-B9E0-81410866DC3E%2F%29%20onenote:https://d.docs.live.net/3bbb1d8d939ce15c/Documents/China%20Philanthropy%20Project/Profile.one" TargetMode="External"/><Relationship Id="rId167" Type="http://schemas.openxmlformats.org/officeDocument/2006/relationships/hyperlink" Target="http://baike.baidu.com/view/2365.htm" TargetMode="External"/><Relationship Id="rId374" Type="http://schemas.openxmlformats.org/officeDocument/2006/relationships/hyperlink" Target="http://www.jinke.com/tabid/154/language/zh-CN/Default.aspx" TargetMode="External"/><Relationship Id="rId581" Type="http://schemas.openxmlformats.org/officeDocument/2006/relationships/hyperlink" Target="http://www.tongdinggroup.com/contact.asp" TargetMode="External"/><Relationship Id="rId1018" Type="http://schemas.openxmlformats.org/officeDocument/2006/relationships/hyperlink" Target="http://www.bontopgroup.com/index.php/Shzr/shzrsj_bjj_xqy/id/619" TargetMode="External"/><Relationship Id="rId71" Type="http://schemas.openxmlformats.org/officeDocument/2006/relationships/hyperlink" Target="http://web1.ouc.edu.cn/_s173/97/bc/c5835a38844/page.psp" TargetMode="External"/><Relationship Id="rId234" Type="http://schemas.openxmlformats.org/officeDocument/2006/relationships/hyperlink" Target="https://onedrive.live.com/edit.aspx/Documents/China%20Philanthropy%20Project?cid=3bbb1d8d939ce15c&amp;id=documents&amp;wd=target%28Profile.one%7CE512E2D3-99FA-5A44-8AD3-1366C8A72603%2FZhang%20Jindong%2C%20Company%7C695E525D-F3DC-D645-8E4E-904BF7A25213%2F%29%20onenote:https://d.docs.live.net/3bbb1d8d939ce15c/Documents/China%20Philanthropy%20Project/Profile.one" TargetMode="External"/><Relationship Id="rId679" Type="http://schemas.openxmlformats.org/officeDocument/2006/relationships/hyperlink" Target="http://www.fjydf.cn/yfportalweb/heart/index.xhtml" TargetMode="External"/><Relationship Id="rId802" Type="http://schemas.openxmlformats.org/officeDocument/2006/relationships/hyperlink" Target="http://mingren.maigoo.com/3999.html" TargetMode="External"/><Relationship Id="rId886" Type="http://schemas.openxmlformats.org/officeDocument/2006/relationships/hyperlink" Target="https://onedrive.live.com/edit.aspx/Documents/China%20Philanthropy%20Project?38=&amp;cid=3bbb1d8d939ce15c&amp;id=documents&amp;wd=target%28Profile.one%7CE512E2D3-99FA-5A44-8AD3-1366C8A72603%2FCen%20Zhaoxiong%2C%20Bio%7C4152C10F-A033-4A46-BEF6-3FA9A67BE526%2F%29%20onenote%3Ahttps%3A%2F%2Fd.docs.live.net%2F3bbb1d8d939ce15c%2FDocuments%2FChina%20Philanthropy%20Project%2FProfile.one%23Cen%20Zhaoxiong%2C%20Bio&amp;section-id=%7BE512E2D3-99FA-5A44-8AD3-1366C8A72603%7D&amp;page-id=%7B4152C10F-A033-4A46-BEF6-3FA9A67BE526%7D&amp;object-id=%7BE006FE93-9029-E608-3678-4A990B82087E%7D" TargetMode="External"/><Relationship Id="rId2" Type="http://schemas.openxmlformats.org/officeDocument/2006/relationships/hyperlink" Target="http://www.fhjs.cn/Investor.aspx?ids=33" TargetMode="External"/><Relationship Id="rId29" Type="http://schemas.openxmlformats.org/officeDocument/2006/relationships/hyperlink" Target="http://www.chinanews.com/house/2015/09-18/7532199.shtml" TargetMode="External"/><Relationship Id="rId441" Type="http://schemas.openxmlformats.org/officeDocument/2006/relationships/hyperlink" Target="http://pyedf.tju.edu.cn/news/indexinfo?c_name=zijin" TargetMode="External"/><Relationship Id="rId539" Type="http://schemas.openxmlformats.org/officeDocument/2006/relationships/hyperlink" Target="http://new.crcf.org.cn/html/2016-02/25990.html" TargetMode="External"/><Relationship Id="rId746" Type="http://schemas.openxmlformats.org/officeDocument/2006/relationships/hyperlink" Target="http://www.focusmedia.cn/responDetail/165" TargetMode="External"/><Relationship Id="rId1071" Type="http://schemas.openxmlformats.org/officeDocument/2006/relationships/hyperlink" Target="https://onedrive.live.com/edit.aspx/Documents/China%20Philanthropy%20Project?cid=3bbb1d8d939ce15c&amp;id=documents&amp;wd=target%28Profile.one%7CE512E2D3-99FA-5A44-8AD3-1366C8A72603%2FGuo%20Guangchang%2C%20Company%7C1420AA4E-C020-4F71-8D0C-9A313D32414F%2F%29%20onenote:https://d.docs.live.net/3bbb1d8d939ce15c/Documents/China%20Philanthropy%20Project/Profile.one" TargetMode="External"/><Relationship Id="rId1169" Type="http://schemas.openxmlformats.org/officeDocument/2006/relationships/hyperlink" Target="https://onedrive.live.com/edit.aspx/Documents/China%20Philanthropy%20Project?cid=3bbb1d8d939ce15c&amp;id=documents&amp;wd=target%28Profile.one%7CE512E2D3-99FA-5A44-8AD3-1366C8A72603%2FZhang%20Xin%2C%20Company%7CDD250362-FE3D-344F-A0E4-0C05D7F1E726%2F%29%20onenote:https://d.docs.live.net/3bbb1d8d939ce15c/Documents/China%20Philanthropy%20Project/Profile.one" TargetMode="External"/><Relationship Id="rId178" Type="http://schemas.openxmlformats.org/officeDocument/2006/relationships/hyperlink" Target="http://www.ccafc.org.cn/templates/DonationSearch/index.aspx?nodeid=106" TargetMode="External"/><Relationship Id="rId301" Type="http://schemas.openxmlformats.org/officeDocument/2006/relationships/hyperlink" Target="http://www.fupin.org.cn/information/donationlist.aspx?page=6&amp;key=&amp;money1=100000&amp;money2=10000000&amp;date1=2015-09-01&amp;date2=2016-08-31&amp;project=" TargetMode="External"/><Relationship Id="rId953" Type="http://schemas.openxmlformats.org/officeDocument/2006/relationships/hyperlink" Target="https://onedrive.live.com/edit.aspx/Documents/China%20Philanthropy%20Project?cid=3bbb1d8d939ce15c&amp;id=documents&amp;wd=target%28Profile.one%7CE512E2D3-99FA-5A44-8AD3-1366C8A72603%2FMa%20Xingtian%2C%20Donation%7C4F78CA47-1CB0-294D-AF07-09BE7006FBA4%2F%29%20onenote:https://d.docs.live.net/3bbb1d8d939ce15c/Documents/China%20Philanthropy%20Project/Profile.one" TargetMode="External"/><Relationship Id="rId1029" Type="http://schemas.openxmlformats.org/officeDocument/2006/relationships/hyperlink" Target="http://www.sf-express.com/us/en/" TargetMode="External"/><Relationship Id="rId82" Type="http://schemas.openxmlformats.org/officeDocument/2006/relationships/hyperlink" Target="http://news.xinhuanet.com/local/2016-07/11/c_129133179.htm" TargetMode="External"/><Relationship Id="rId385" Type="http://schemas.openxmlformats.org/officeDocument/2006/relationships/hyperlink" Target="http://edf.xmu.edu.cn/Donate" TargetMode="External"/><Relationship Id="rId592" Type="http://schemas.openxmlformats.org/officeDocument/2006/relationships/hyperlink" Target="http://news.xinhuanet.com/gongyi/2016-07/12/c_129138415.htm" TargetMode="External"/><Relationship Id="rId606" Type="http://schemas.openxmlformats.org/officeDocument/2006/relationships/hyperlink" Target="https://zh.wikipedia.org/wiki/%E6%9D%8E%E6%83%A0%E6%A3%AE" TargetMode="External"/><Relationship Id="rId813" Type="http://schemas.openxmlformats.org/officeDocument/2006/relationships/hyperlink" Target="http://data.foundationcenter.org.cn/financeInfo_5589.html" TargetMode="External"/><Relationship Id="rId245" Type="http://schemas.openxmlformats.org/officeDocument/2006/relationships/hyperlink" Target="http://www.fupin.org.cn/information/donationlist.aspx?page=6&amp;key=&amp;money1=100000&amp;money2=10000000&amp;date1=2015-09-01&amp;date2=2016-08-31&amp;project=" TargetMode="External"/><Relationship Id="rId452" Type="http://schemas.openxmlformats.org/officeDocument/2006/relationships/hyperlink" Target="http://www.shaoxing.com.cn/news/content/2016-07/08/content_2580941.htm" TargetMode="External"/><Relationship Id="rId897" Type="http://schemas.openxmlformats.org/officeDocument/2006/relationships/hyperlink" Target="http://www.ztorg.org/guanyuwomen/" TargetMode="External"/><Relationship Id="rId1082" Type="http://schemas.openxmlformats.org/officeDocument/2006/relationships/hyperlink" Target="https://onedrive.live.com/edit.aspx/Documents/China%20Philanthropy%20Project?cid=3bbb1d8d939ce15c&amp;id=documents&amp;wd=target%28Profile.one%7CE512E2D3-99FA-5A44-8AD3-1366C8A72603%2FJiang%20Rensheng%2C%20Company%7C5471F392-815C-BF45-A405-019886BA48CE%2F%29%20onenote:https://d.docs.live.net/3bbb1d8d939ce15c/Documents/China%20Philanthropy%20Project/Profile.one" TargetMode="External"/><Relationship Id="rId105" Type="http://schemas.openxmlformats.org/officeDocument/2006/relationships/hyperlink" Target="http://www.szu.edu.cn/2014/news/3638.html" TargetMode="External"/><Relationship Id="rId312" Type="http://schemas.openxmlformats.org/officeDocument/2006/relationships/hyperlink" Target="http://www.fupin.org.cn/information/donationlist.aspx?page=6&amp;key=&amp;money1=100000&amp;money2=10000000&amp;date1=2015-09-01&amp;date2=2016-08-31&amp;project=" TargetMode="External"/><Relationship Id="rId757" Type="http://schemas.openxmlformats.org/officeDocument/2006/relationships/hyperlink" Target="http://edf.hust.edu.cn/html/donator/donatorlist-1.html" TargetMode="External"/><Relationship Id="rId964" Type="http://schemas.openxmlformats.org/officeDocument/2006/relationships/hyperlink" Target="http://www.cninfo.com.cn/finalpage/2016-03-31/1202115669.PDF" TargetMode="External"/><Relationship Id="rId93" Type="http://schemas.openxmlformats.org/officeDocument/2006/relationships/hyperlink" Target="http://news.xinhuanet.com/fortune/2016-04/23/c_1118714132.htm" TargetMode="External"/><Relationship Id="rId189" Type="http://schemas.openxmlformats.org/officeDocument/2006/relationships/hyperlink" Target="http://www.ccafc.org.cn/templates/DonationSearch/index.aspx?nodeid=106" TargetMode="External"/><Relationship Id="rId396" Type="http://schemas.openxmlformats.org/officeDocument/2006/relationships/hyperlink" Target="http://www.zxxyyy.cn/news/detail/887.html" TargetMode="External"/><Relationship Id="rId617" Type="http://schemas.openxmlformats.org/officeDocument/2006/relationships/hyperlink" Target="http://www.sljrfoundation.org/index.php?s=/Xxgk/xxgk/cid/10.html" TargetMode="External"/><Relationship Id="rId824" Type="http://schemas.openxmlformats.org/officeDocument/2006/relationships/hyperlink" Target="http://www.cswef.org/Home/donquery/index.html" TargetMode="External"/><Relationship Id="rId256" Type="http://schemas.openxmlformats.org/officeDocument/2006/relationships/hyperlink" Target="https://onedrive.live.com/edit.aspx/Documents/China%20Philanthropy%20Project?cid=3bbb1d8d939ce15c&amp;id=documents&amp;wd=target%28Profile.one%7CE512E2D3-99FA-5A44-8AD3-1366C8A72603%2FLi%20Jie%2C%20Donation%7C47B88A0C-542A-0E44-BCFB-E78DE84DD9E3%2F%29%20onenote:https://d.docs.live.net/3bbb1d8d939ce15c/Documents/China%20Philanthropy%20Project/Profile.one" TargetMode="External"/><Relationship Id="rId463" Type="http://schemas.openxmlformats.org/officeDocument/2006/relationships/hyperlink" Target="https://onedrive.live.com/edit.aspx/Documents/China%20Philanthropy%20Project?cid=3bbb1d8d939ce15c&amp;id=documents&amp;wd=target%28Profile.one%7CE512E2D3-99FA-5A44-8AD3-1366C8A72603%2FWang%20Zhentao%2C%20Company%7C6F47F73C-850E-A748-BF54-3C3261F79B44%2F%29%20onenote:https://d.docs.live.net/3bbb1d8d939ce15c/Documents/China%20Philanthropy%20Project/Profile.one" TargetMode="External"/><Relationship Id="rId670" Type="http://schemas.openxmlformats.org/officeDocument/2006/relationships/hyperlink" Target="http://edf.cafa.edu.cn/2015jjh/nl/?NIT=62" TargetMode="External"/><Relationship Id="rId1093" Type="http://schemas.openxmlformats.org/officeDocument/2006/relationships/hyperlink" Target="https://onedrive.live.com/edit.aspx/Documents/China%20Philanthropy%20Project?cid=3bbb1d8d939ce15c&amp;id=documents&amp;wd=target%28Profile.one%7CE512E2D3-99FA-5A44-8AD3-1366C8A72603%2FLi%20Dasan%2C%20Donation%7C6172EAEE-BA2D-5949-AF3C-61D8AFDEE1BF%2F%29%20onenote:https://d.docs.live.net/3bbb1d8d939ce15c/Documents/China%20Philanthropy%20Project/Profile.one" TargetMode="External"/><Relationship Id="rId1107" Type="http://schemas.openxmlformats.org/officeDocument/2006/relationships/hyperlink" Target="http://www.ghstf.org/niandubg15/3309-2015.html" TargetMode="External"/><Relationship Id="rId116" Type="http://schemas.openxmlformats.org/officeDocument/2006/relationships/hyperlink" Target="http://zjnpo.foundationcenter.org.cn/tsxwlsyjyfzjjh/disclosure.html" TargetMode="External"/><Relationship Id="rId323" Type="http://schemas.openxmlformats.org/officeDocument/2006/relationships/hyperlink" Target="http://www.fupin.org.cn/information/donationlist.aspx?page=6&amp;key=&amp;money1=100000&amp;money2=10000000&amp;date1=2015-09-01&amp;date2=2016-08-31&amp;project=" TargetMode="External"/><Relationship Id="rId530" Type="http://schemas.openxmlformats.org/officeDocument/2006/relationships/hyperlink" Target="http://www.ghstf.org/niandubg15/3309-2015.html" TargetMode="External"/><Relationship Id="rId768" Type="http://schemas.openxmlformats.org/officeDocument/2006/relationships/hyperlink" Target="http://www.fupin.org.cn/information/donationlist.aspx?page=6&amp;key=&amp;money1=100000&amp;money2=10000000&amp;date1=2015-09-01&amp;date2=2016-08-31&amp;project=" TargetMode="External"/><Relationship Id="rId975" Type="http://schemas.openxmlformats.org/officeDocument/2006/relationships/hyperlink" Target="https://onedrive.live.com/edit.aspx/Documents/China%20Philanthropy%20Project?cid=3bbb1d8d939ce15c&amp;id=documents&amp;wd=target%28Profile.one%7CE512E2D3-99FA-5A44-8AD3-1366C8A72603%2FWang%20Junjie%2C%20Bio%7CD4588B39-C534-8644-8A69-CCC673BFF140%2F%29%20onenote:https://d.docs.live.net/3bbb1d8d939ce15c/Documents/China%20Philanthropy%20Project/Profile.one" TargetMode="External"/><Relationship Id="rId1160" Type="http://schemas.openxmlformats.org/officeDocument/2006/relationships/hyperlink" Target="https://onedrive.live.com/edit.aspx/Documents/China%20Philanthropy%20Project?cid=3bbb1d8d939ce15c&amp;id=documents&amp;wd=target%28Profile.one%7CE512E2D3-99FA-5A44-8AD3-1366C8A72603%2FYu%20Bin%2C%20Bio%7C9E220F30-2CF8-9B48-A510-4B0F99B06085%2F%29%20onenote:https://d.docs.live.net/3bbb1d8d939ce15c/Documents/China%20Philanthropy%20Project/Profile.one" TargetMode="External"/><Relationship Id="rId20" Type="http://schemas.openxmlformats.org/officeDocument/2006/relationships/hyperlink" Target="http://news.ifeng.com/a/20160228/47614031_0.shtml" TargetMode="External"/><Relationship Id="rId628" Type="http://schemas.openxmlformats.org/officeDocument/2006/relationships/hyperlink" Target="https://onedrive.live.com/edit.aspx/Documents/China%20Philanthropy%20Project?cid=3bbb1d8d939ce15c&amp;id=documents&amp;wd=target%28Profile.one%7CE512E2D3-99FA-5A44-8AD3-1366C8A72603%2FCheng%20Licai%2C%20Donation%7CFB73688C-5705-CD45-A0AA-847F74F97252%2F%29%20onenote:https://d.docs.live.net/3bbb1d8d939ce15c/Documents/China%20Philanthropy%20Project/Profile.one" TargetMode="External"/><Relationship Id="rId835" Type="http://schemas.openxmlformats.org/officeDocument/2006/relationships/hyperlink" Target="http://pyedf.tju.edu.cn/news/indexinfo?c_name=zijin" TargetMode="External"/><Relationship Id="rId267" Type="http://schemas.openxmlformats.org/officeDocument/2006/relationships/hyperlink" Target="http://www.boco.com.cn/boco/cn/index.asp" TargetMode="External"/><Relationship Id="rId474" Type="http://schemas.openxmlformats.org/officeDocument/2006/relationships/hyperlink" Target="http://www.gdfpjjh.org.cn/next/JzrmdFile.jsp" TargetMode="External"/><Relationship Id="rId1020" Type="http://schemas.openxmlformats.org/officeDocument/2006/relationships/hyperlink" Target="https://onedrive.live.com/edit.aspx/Documents/China%20Philanthropy%20Project?cid=3bbb1d8d939ce15c&amp;id=documents&amp;wd=target%28Profile.one%7CE512E2D3-99FA-5A44-8AD3-1366C8A72603%2FLou%20Youliang%2C%20Bio%7C0C058374-2A84-4467-ACA9-73295467BACD%2F%29%20onenote:https://d.docs.live.net/3bbb1d8d939ce15c/Documents/China%20Philanthropy%20Project/Profile.one" TargetMode="External"/><Relationship Id="rId1118" Type="http://schemas.openxmlformats.org/officeDocument/2006/relationships/hyperlink" Target="http://en.fotile.com/" TargetMode="External"/><Relationship Id="rId127" Type="http://schemas.openxmlformats.org/officeDocument/2006/relationships/hyperlink" Target="http://www.news.zju.edu.cn/news.php?id=42936" TargetMode="External"/><Relationship Id="rId681" Type="http://schemas.openxmlformats.org/officeDocument/2006/relationships/hyperlink" Target="http://www.fjydf.cn/yfportalweb/heart/index.xhtml" TargetMode="External"/><Relationship Id="rId779" Type="http://schemas.openxmlformats.org/officeDocument/2006/relationships/hyperlink" Target="http://www.ccafc.org.cn/templates/DonationSearch/index.aspx?nodeid=106" TargetMode="External"/><Relationship Id="rId902" Type="http://schemas.openxmlformats.org/officeDocument/2006/relationships/hyperlink" Target="http://baike.baidu.com/subview/307125/5377059.htm" TargetMode="External"/><Relationship Id="rId986" Type="http://schemas.openxmlformats.org/officeDocument/2006/relationships/hyperlink" Target="http://econ.shufe.edu.cn/se/content/5828" TargetMode="External"/><Relationship Id="rId31" Type="http://schemas.openxmlformats.org/officeDocument/2006/relationships/hyperlink" Target="http://zhuhai.sysu.edu.cn/xqdt/mtgz/139763.htm" TargetMode="External"/><Relationship Id="rId334" Type="http://schemas.openxmlformats.org/officeDocument/2006/relationships/hyperlink" Target="http://www.hetianchina.cn/about/about.aspx?m=114002" TargetMode="External"/><Relationship Id="rId541" Type="http://schemas.openxmlformats.org/officeDocument/2006/relationships/hyperlink" Target="http://www.gdfpjjh.org.cn/next/JzrmdFile.jsp" TargetMode="External"/><Relationship Id="rId639" Type="http://schemas.openxmlformats.org/officeDocument/2006/relationships/hyperlink" Target="http://www.szlongyue.org/?cat=17" TargetMode="External"/><Relationship Id="rId1171" Type="http://schemas.openxmlformats.org/officeDocument/2006/relationships/hyperlink" Target="http://weibo.com/ttarticle/p/show?id=2309403996809776214020" TargetMode="External"/><Relationship Id="rId180" Type="http://schemas.openxmlformats.org/officeDocument/2006/relationships/hyperlink" Target="http://www.ccafc.org.cn/templates/DonationSearch/index.aspx?nodeid=106" TargetMode="External"/><Relationship Id="rId278" Type="http://schemas.openxmlformats.org/officeDocument/2006/relationships/hyperlink" Target="http://www.gdfpjjh.org.cn/next/JzrmdFile.jsp" TargetMode="External"/><Relationship Id="rId401" Type="http://schemas.openxmlformats.org/officeDocument/2006/relationships/hyperlink" Target="https://onedrive.live.com/edit.aspx/Documents/China%20Philanthropy%20Project?cid=3bbb1d8d939ce15c&amp;id=documents&amp;wd=target%28Profile.one%7CE512E2D3-99FA-5A44-8AD3-1366C8A72603%2FLi%20Guozhang%2C%20Bio%7C6A58409A-0DCB-804B-B252-05223DB61056%2F%29%20onenote:https://d.docs.live.net/3bbb1d8d939ce15c/Documents/China%20Philanthropy%20Project/Profile.one" TargetMode="External"/><Relationship Id="rId846" Type="http://schemas.openxmlformats.org/officeDocument/2006/relationships/hyperlink" Target="http://pyedf.tju.edu.cn/news/indexinfo?c_name=zijin" TargetMode="External"/><Relationship Id="rId1031" Type="http://schemas.openxmlformats.org/officeDocument/2006/relationships/hyperlink" Target="http://www.pubchn.com/news/show.php?itemid=86525" TargetMode="External"/><Relationship Id="rId1129" Type="http://schemas.openxmlformats.org/officeDocument/2006/relationships/hyperlink" Target="http://www.rongmin.com/index.php?m=content&amp;c=index&amp;a=lists&amp;catid=76" TargetMode="External"/><Relationship Id="rId485" Type="http://schemas.openxmlformats.org/officeDocument/2006/relationships/hyperlink" Target="https://onedrive.live.com/edit.aspx/Documents/China%20Philanthropy%20Project?cid=3bbb1d8d939ce15c&amp;id=documents&amp;wd=target%28Profile.one%7CE512E2D3-99FA-5A44-8AD3-1366C8A72603%2FDai%20Jianliang%2C%20Bio%7CEDE20724-AB2B-6042-BDC0-742CD24813A4%2F%29%20onenote:https://d.docs.live.net/3bbb1d8d939ce15c/Documents/China%20Philanthropy%20Project/Profile.one" TargetMode="External"/><Relationship Id="rId692" Type="http://schemas.openxmlformats.org/officeDocument/2006/relationships/hyperlink" Target="http://wuhu.leju.com/news/2016-07-06/20466156437878831642606.shtml" TargetMode="External"/><Relationship Id="rId706" Type="http://schemas.openxmlformats.org/officeDocument/2006/relationships/hyperlink" Target="http://www.cswef.org/Home/donquery/index.html" TargetMode="External"/><Relationship Id="rId913" Type="http://schemas.openxmlformats.org/officeDocument/2006/relationships/hyperlink" Target="http://www.cngef.org.cn/love/love.htm?nChannelId=911&amp;nColumnId=91101" TargetMode="External"/><Relationship Id="rId42" Type="http://schemas.openxmlformats.org/officeDocument/2006/relationships/hyperlink" Target="http://www.yzjship.com/" TargetMode="External"/><Relationship Id="rId138"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45" Type="http://schemas.openxmlformats.org/officeDocument/2006/relationships/hyperlink" Target="https://onedrive.live.com/edit.aspx/Documents/China%20Philanthropy%20Project?cid=3bbb1d8d939ce15c&amp;id=documents&amp;wd=target%28Profile.one%7CE512E2D3-99FA-5A44-8AD3-1366C8A72603%2FGao%20Qingshou%2C%20Company%7CB46AB561-3BA3-DE4D-A244-94CD381AA22F%2F%29%20onenote:https://d.docs.live.net/3bbb1d8d939ce15c/Documents/China%20Philanthropy%20Project/Profile.one" TargetMode="External"/><Relationship Id="rId552" Type="http://schemas.openxmlformats.org/officeDocument/2006/relationships/hyperlink" Target="https://onedrive.live.com/edit.aspx/Documents/China%20Philanthropy%20Project?cid=3bbb1d8d939ce15c&amp;id=documents&amp;wd=target%28Profile.one%7CE512E2D3-99FA-5A44-8AD3-1366C8A72603%2FZhu%20Gongshan%2C%20Bio%7C9D44AB6B-44C9-654E-927F-E6B640F17291%2F%29%20onenote:https://d.docs.live.net/3bbb1d8d939ce15c/Documents/China%20Philanthropy%20Project/Profile.one" TargetMode="External"/><Relationship Id="rId997" Type="http://schemas.openxmlformats.org/officeDocument/2006/relationships/hyperlink" Target="http://xdh.shufe.edu.cn/news/9ff8d090-1943-006a-f82a-40a1dcb7cf26.shtml" TargetMode="External"/><Relationship Id="rId1182" Type="http://schemas.openxmlformats.org/officeDocument/2006/relationships/hyperlink" Target="https://onedrive.live.com/edit.aspx/Documents/China%20Philanthropy%20Project?cid=3bbb1d8d939ce15c&amp;id=documents&amp;wd=target%28Profile.one%7CE512E2D3-99FA-5A44-8AD3-1366C8A72603%2FZhou%20Jianping%2C%20Bio%7CC88BA267-2A99-4F48-B131-6F996F0173A8%2F%29%20onenote:https://d.docs.live.net/3bbb1d8d939ce15c/Documents/China%20Philanthropy%20Project/Profile.one" TargetMode="External"/><Relationship Id="rId191" Type="http://schemas.openxmlformats.org/officeDocument/2006/relationships/hyperlink" Target="http://www.ccafc.org.cn/templates/DonationSearch/index.aspx?nodeid=106" TargetMode="External"/><Relationship Id="rId205" Type="http://schemas.openxmlformats.org/officeDocument/2006/relationships/hyperlink" Target="http://www.szscf.org/jijinhui/jijinhui_web/donorlist.jsp" TargetMode="External"/><Relationship Id="rId412" Type="http://schemas.openxmlformats.org/officeDocument/2006/relationships/hyperlink" Target="http://www.yunxfund.com/list44p1" TargetMode="External"/><Relationship Id="rId857" Type="http://schemas.openxmlformats.org/officeDocument/2006/relationships/hyperlink" Target="http://www.hsingyunfd.org.cn/page/xinxi/" TargetMode="External"/><Relationship Id="rId1042"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89"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496"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717" Type="http://schemas.openxmlformats.org/officeDocument/2006/relationships/hyperlink" Target="http://www.cscs.gov.cn/PublicDonation/2064.html?p=1&amp;min=100000&amp;max=100000000000000&amp;datemin=2015-09-01&amp;dateMax=2016-08-31" TargetMode="External"/><Relationship Id="rId924" Type="http://schemas.openxmlformats.org/officeDocument/2006/relationships/hyperlink" Target="http://www.cfdfe.cn/html/category/43-1.htm" TargetMode="External"/><Relationship Id="rId53" Type="http://schemas.openxmlformats.org/officeDocument/2006/relationships/hyperlink" Target="http://gongyi.qq.com/a/20150907/060675.htm" TargetMode="External"/><Relationship Id="rId149" Type="http://schemas.openxmlformats.org/officeDocument/2006/relationships/hyperlink" Target="https://onedrive.live.com/edit.aspx/Documents/China%20Philanthropy%20Project?cid=3bbb1d8d939ce15c&amp;id=documents&amp;wd=target%28Profile.one%7CE512E2D3-99FA-5A44-8AD3-1366C8A72603%2FLiu%20Yi%2C%20Donation%7C29897945-66F9-E34C-BCD0-558B596A76F7%2F%29%20onenote:https://d.docs.live.net/3bbb1d8d939ce15c/Documents/China%20Philanthropy%20Project/Profile.one" TargetMode="External"/><Relationship Id="rId356"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563"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770" Type="http://schemas.openxmlformats.org/officeDocument/2006/relationships/hyperlink" Target="http://m.maigoo.com/mingren/20020.html" TargetMode="External"/><Relationship Id="rId1193" Type="http://schemas.openxmlformats.org/officeDocument/2006/relationships/hyperlink" Target="http://www.cngef.org.cn/love/love.htm?nChannelId=911&amp;nColumnId=91101" TargetMode="External"/><Relationship Id="rId216" Type="http://schemas.openxmlformats.org/officeDocument/2006/relationships/hyperlink" Target="https://onedrive.live.com/edit.aspx/Documents/China%20Philanthropy%20Project?cid=3bbb1d8d939ce15c&amp;id=documents&amp;wd=target%28Profile.one%7CE512E2D3-99FA-5A44-8AD3-1366C8A72603%2FDang%20Yanbao%2C%20Bio%7C33F38F81-5258-704C-8BEB-0EFD0587B22D%2F%29%20onenote:https://d.docs.live.net/3bbb1d8d939ce15c/Documents/China%20Philanthropy%20Project/Profile.one" TargetMode="External"/><Relationship Id="rId423" Type="http://schemas.openxmlformats.org/officeDocument/2006/relationships/hyperlink" Target="https://onedrive.live.com/edit.aspx/Documents/China%20Philanthropy%20Project?cid=3bbb1d8d939ce15c&amp;id=documents&amp;wd=target%28Profile.one%7CE512E2D3-99FA-5A44-8AD3-1366C8A72603%2FChen%20Hongdao%2C%20Company%7CF0734A85-5C56-074C-8C08-DF76D29F69AF%2F%29%20onenote:https://d.docs.live.net/3bbb1d8d939ce15c/Documents/China%20Philanthropy%20Project/Profile.one" TargetMode="External"/><Relationship Id="rId868" Type="http://schemas.openxmlformats.org/officeDocument/2006/relationships/hyperlink" Target="http://gb.corp.163.com/gb/about/overview.html" TargetMode="External"/><Relationship Id="rId1053" Type="http://schemas.openxmlformats.org/officeDocument/2006/relationships/hyperlink" Target="https://onedrive.live.com/edit.aspx/Documents/China%20Philanthropy%20Project?cid=3bbb1d8d939ce15c&amp;id=documents&amp;wd=target%28Profile.one%7CE512E2D3-99FA-5A44-8AD3-1366C8A72603%2FChen%20Hui%2C%20Company%7CF13656C3-32C4-B24C-9AD6-32FF6C4BD360%2F%29%20onenote:https://d.docs.live.net/3bbb1d8d939ce15c/Documents/China%20Philanthropy%20Project/Profile.one" TargetMode="External"/><Relationship Id="rId630" Type="http://schemas.openxmlformats.org/officeDocument/2006/relationships/hyperlink" Target="http://www.hbjzxh.org.cn/hbjzxh/xinwengonggao/xiehuidongtai/20160909/255.html" TargetMode="External"/><Relationship Id="rId728" Type="http://schemas.openxmlformats.org/officeDocument/2006/relationships/hyperlink" Target="http://fund.shufe.edu.cn/thanks.shtml" TargetMode="External"/><Relationship Id="rId935" Type="http://schemas.openxmlformats.org/officeDocument/2006/relationships/hyperlink" Target="http://pyedf.tju.edu.cn/news/indexinfo?c_name=zijin" TargetMode="External"/><Relationship Id="rId64" Type="http://schemas.openxmlformats.org/officeDocument/2006/relationships/hyperlink" Target="http://www.xumuren.com/article-130495-1.html" TargetMode="External"/><Relationship Id="rId367" Type="http://schemas.openxmlformats.org/officeDocument/2006/relationships/hyperlink" Target="http://news.ifeng.com/a/20160520/48813110_0.shtml" TargetMode="External"/><Relationship Id="rId574" Type="http://schemas.openxmlformats.org/officeDocument/2006/relationships/hyperlink" Target="http://www.yidachina.com.cn/contact_general.php" TargetMode="External"/><Relationship Id="rId1120" Type="http://schemas.openxmlformats.org/officeDocument/2006/relationships/hyperlink" Target="https://onedrive.live.com/edit.aspx/Documents/China%20Philanthropy%20Project?cid=3bbb1d8d939ce15c&amp;id=documents&amp;wd=target%28Profile.one%7CE512E2D3-99FA-5A44-8AD3-1366C8A72603%2FNan%20Cunhui%2C%20Company%7CB2130B83-B9BA-E14F-8F56-511780CBCA47%2F%29%20onenote:https://d.docs.live.net/3bbb1d8d939ce15c/Documents/China%20Philanthropy%20Project/Profile.one" TargetMode="External"/><Relationship Id="rId227" Type="http://schemas.openxmlformats.org/officeDocument/2006/relationships/hyperlink" Target="http://www.cnxylm.com/site/xylm/2016/cnt/?id=876" TargetMode="External"/><Relationship Id="rId781" Type="http://schemas.openxmlformats.org/officeDocument/2006/relationships/hyperlink" Target="http://www.ccafc.org.cn/templates/DonationSearch/index.aspx?nodeid=106" TargetMode="External"/><Relationship Id="rId879" Type="http://schemas.openxmlformats.org/officeDocument/2006/relationships/hyperlink" Target="http://data.foundationcenter.org.cn/financeInfo_5112.html" TargetMode="External"/><Relationship Id="rId269" Type="http://schemas.openxmlformats.org/officeDocument/2006/relationships/hyperlink" Target="https://foundation.shanghai.nyu.edu/cn/about/news/yi-yang-ji-tuan-juan-zeng-1bai-mo-mei-jin-zhi-chi-shang-hai-niu-yue-da-xue-yan-jiu-xiang" TargetMode="External"/><Relationship Id="rId434" Type="http://schemas.openxmlformats.org/officeDocument/2006/relationships/hyperlink" Target="http://www.gdfpjjh.org.cn/next/JzrmdFile.jsp" TargetMode="External"/><Relationship Id="rId476" Type="http://schemas.openxmlformats.org/officeDocument/2006/relationships/hyperlink" Target="http://www.gdfpjjh.org.cn/next/JzrmdFile.jsp" TargetMode="External"/><Relationship Id="rId641" Type="http://schemas.openxmlformats.org/officeDocument/2006/relationships/hyperlink" Target="http://www.szlongyue.org/?cat=17" TargetMode="External"/><Relationship Id="rId683" Type="http://schemas.openxmlformats.org/officeDocument/2006/relationships/hyperlink" Target="https://onedrive.live.com/edit.aspx/Documents/China%20Philanthropy%20Project?cid=3bbb1d8d939ce15c&amp;id=documents&amp;wd=target%28Profile.one%7CE512E2D3-99FA-5A44-8AD3-1366C8A72603%2FCui%20Genliang%2C%20Bio%7CEE2C5793-4715-2A4A-B812-3EDA25011A12%2F%29%20onenote:https://d.docs.live.net/3bbb1d8d939ce15c/Documents/China%20Philanthropy%20Project/Profile.one" TargetMode="External"/><Relationship Id="rId739" Type="http://schemas.openxmlformats.org/officeDocument/2006/relationships/hyperlink" Target="https://onedrive.live.com/edit.aspx/Documents/China%20Philanthropy%20Project?cid=3bbb1d8d939ce15c&amp;id=documents&amp;wd=target%28Profile.one%7CE512E2D3-99FA-5A44-8AD3-1366C8A72603%2FZhang%20Rugeng%2C%20Donation%7C162EDA38-4552-9D4E-8759-012F9865F879%2F%29%20onenote:https://d.docs.live.net/3bbb1d8d939ce15c/Documents/China%20Philanthropy%20Project/Profile.one" TargetMode="External"/><Relationship Id="rId890" Type="http://schemas.openxmlformats.org/officeDocument/2006/relationships/hyperlink" Target="http://zjnpo.foundationcenter.org.cn/tsxwlsyjyfzjjh/disclosure.html" TargetMode="External"/><Relationship Id="rId904" Type="http://schemas.openxmlformats.org/officeDocument/2006/relationships/hyperlink" Target="http://www.fupin.org.cn/information/donationlist.aspx?page=6&amp;key=&amp;money1=100000&amp;money2=10000000&amp;date1=2015-09-01&amp;date2=2016-08-31&amp;project=" TargetMode="External"/><Relationship Id="rId1064" Type="http://schemas.openxmlformats.org/officeDocument/2006/relationships/hyperlink" Target="https://onedrive.live.com/edit.aspx/Documents/China%20Philanthropy%20Project?cid=3bbb1d8d939ce15c&amp;id=documents&amp;wd=target%28Profile.one%7CE512E2D3-99FA-5A44-8AD3-1366C8A72603%2FFeng%20Weimin%2C%20Bio%7C2DACC4EF-326C-B248-887A-BF8597405B4E%2F%29%20onenote:https://d.docs.live.net/3bbb1d8d939ce15c/Documents/China%20Philanthropy%20Project/Profile.one" TargetMode="External"/><Relationship Id="rId33" Type="http://schemas.openxmlformats.org/officeDocument/2006/relationships/hyperlink" Target="http://www.gdfpjjh.org.cn/next/JzrmdFile.jsp" TargetMode="External"/><Relationship Id="rId129"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80" Type="http://schemas.openxmlformats.org/officeDocument/2006/relationships/hyperlink" Target="http://www.gdfpjjh.org.cn/next/JzrmdFile.jsp" TargetMode="External"/><Relationship Id="rId336"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501" Type="http://schemas.openxmlformats.org/officeDocument/2006/relationships/hyperlink" Target="http://www.ziranyixue.com/default.html" TargetMode="External"/><Relationship Id="rId543" Type="http://schemas.openxmlformats.org/officeDocument/2006/relationships/hyperlink" Target="http://jjh.cumt.edu.cn/catalistshow.asp?classname=8" TargetMode="External"/><Relationship Id="rId946" Type="http://schemas.openxmlformats.org/officeDocument/2006/relationships/hyperlink" Target="http://data.foundationcenter.org.cn/financeInfo_5590.html" TargetMode="External"/><Relationship Id="rId988" Type="http://schemas.openxmlformats.org/officeDocument/2006/relationships/hyperlink" Target="http://fund.shufe.edu.cn/thanks.shtml" TargetMode="External"/><Relationship Id="rId1131" Type="http://schemas.openxmlformats.org/officeDocument/2006/relationships/hyperlink" Target="https://onedrive.live.com/edit.aspx/Documents/China%20Philanthropy%20Project?cid=3bbb1d8d939ce15c&amp;id=documents&amp;wd=target%28Profile.one%7CE512E2D3-99FA-5A44-8AD3-1366C8A72603%2FShi%20Shiqi%2C%20Bio%7C51B340A2-C56E-0543-8988-E0EF518E996B%2F%29%20onenote:https://d.docs.live.net/3bbb1d8d939ce15c/Documents/China%20Philanthropy%20Project/Profile.one" TargetMode="External"/><Relationship Id="rId1173" Type="http://schemas.openxmlformats.org/officeDocument/2006/relationships/hyperlink" Target="https://onedrive.live.com/edit.aspx/Documents/China%20Philanthropy%20Project?cid=3bbb1d8d939ce15c&amp;id=documents&amp;wd=target%28Profile.one%7CE512E2D3-99FA-5A44-8AD3-1366C8A72603%2FZhao%20Chunhua%2C%20Company%7C7592ABFE-E6F2-CC4F-AB12-DFE334A8C0D8%2F%29%20onenote:https://d.docs.live.net/3bbb1d8d939ce15c/Documents/China%20Philanthropy%20Project/Profile.one" TargetMode="External"/><Relationship Id="rId75" Type="http://schemas.openxmlformats.org/officeDocument/2006/relationships/hyperlink" Target="http://ccn.people.com.cn/n/2015/1118/c366510-27828929.html" TargetMode="External"/><Relationship Id="rId140" Type="http://schemas.openxmlformats.org/officeDocument/2006/relationships/hyperlink" Target="http://www.beingmate.com/" TargetMode="External"/><Relationship Id="rId182" Type="http://schemas.openxmlformats.org/officeDocument/2006/relationships/hyperlink" Target="http://www.ccafc.org.cn/templates/DonationSearch/index.aspx?nodeid=106" TargetMode="External"/><Relationship Id="rId378" Type="http://schemas.openxmlformats.org/officeDocument/2006/relationships/hyperlink" Target="http://www.midea.com/cn/infomation/contact_us/index_pc.shtml" TargetMode="External"/><Relationship Id="rId403" Type="http://schemas.openxmlformats.org/officeDocument/2006/relationships/hyperlink" Target="http://ycxfgroup.21hubei.com/contact/" TargetMode="External"/><Relationship Id="rId585" Type="http://schemas.openxmlformats.org/officeDocument/2006/relationships/hyperlink" Target="http://www.tdgd.com.cn/newinfo.asp?id=1852" TargetMode="External"/><Relationship Id="rId750" Type="http://schemas.openxmlformats.org/officeDocument/2006/relationships/hyperlink" Target="http://appserver.lenovo.com.cn/Public/public_bottom/contact.shtml" TargetMode="External"/><Relationship Id="rId792" Type="http://schemas.openxmlformats.org/officeDocument/2006/relationships/hyperlink" Target="http://www.fugland.com/sitecn/lxfs/1604.html" TargetMode="External"/><Relationship Id="rId806" Type="http://schemas.openxmlformats.org/officeDocument/2006/relationships/hyperlink" Target="https://onedrive.live.com/edit.aspx/Documents/China%20Philanthropy%20Project?cid=3bbb1d8d939ce15c&amp;id=documents&amp;wd=target%28Profile.one%7CE512E2D3-99FA-5A44-8AD3-1366C8A72603%2FNiu%20Gang%2C%20Company%7C41EB1806-C4C9-1840-8E58-393F28C064A7%2F%29%20onenote:https://d.docs.live.net/3bbb1d8d939ce15c/Documents/China%20Philanthropy%20Project/Profile.one" TargetMode="External"/><Relationship Id="rId848" Type="http://schemas.openxmlformats.org/officeDocument/2006/relationships/hyperlink" Target="http://education.news.cn/2015-11/16/c_128434101.htm" TargetMode="External"/><Relationship Id="rId1033" Type="http://schemas.openxmlformats.org/officeDocument/2006/relationships/hyperlink" Target="https://onedrive.live.com/edit.aspx/Documents/China%20Philanthropy%20Project?cid=3bbb1d8d939ce15c&amp;id=documents&amp;wd=target%28Profile.one%7CE512E2D3-99FA-5A44-8AD3-1366C8A72603%2FLin%20Weiguang%2C%20Company%7C11EFEFAB-C615-D446-A70C-BE1F98B0D210%2F%29%20onenote:https://d.docs.live.net/3bbb1d8d939ce15c/Documents/China%20Philanthropy%20Project/Profile.one" TargetMode="External"/><Relationship Id="rId6" Type="http://schemas.openxmlformats.org/officeDocument/2006/relationships/hyperlink" Target="http://www.yn.xinhuanet.com/topic/2016-04/11/c_135454161.htm" TargetMode="External"/><Relationship Id="rId238" Type="http://schemas.openxmlformats.org/officeDocument/2006/relationships/hyperlink" Target="http://news.ifeng.com/a/20151227/46853879_0.shtml" TargetMode="External"/><Relationship Id="rId445" Type="http://schemas.openxmlformats.org/officeDocument/2006/relationships/hyperlink" Target="http://baike.baidu.com/subview/4370477/4370477.htm" TargetMode="External"/><Relationship Id="rId487" Type="http://schemas.openxmlformats.org/officeDocument/2006/relationships/hyperlink" Target="http://www.zhtzkg.com/Html/contact.asp" TargetMode="External"/><Relationship Id="rId610" Type="http://schemas.openxmlformats.org/officeDocument/2006/relationships/hyperlink" Target="http://www.sljrfoundation.org/index.php?s=/Xxgk/xxgk/cid/10.html" TargetMode="External"/><Relationship Id="rId652" Type="http://schemas.openxmlformats.org/officeDocument/2006/relationships/hyperlink" Target="http://www.bjyglcwq.com/Html/?9773.html" TargetMode="External"/><Relationship Id="rId694" Type="http://schemas.openxmlformats.org/officeDocument/2006/relationships/hyperlink" Target="http://www.szhq.com/dynamic_detail_32246.html" TargetMode="External"/><Relationship Id="rId708" Type="http://schemas.openxmlformats.org/officeDocument/2006/relationships/hyperlink" Target="http://www.scf.org.cn/foundation/donation/list.jhtml" TargetMode="External"/><Relationship Id="rId915" Type="http://schemas.openxmlformats.org/officeDocument/2006/relationships/hyperlink" Target="http://www.cgf.org.cn/chaxun/default.asp" TargetMode="External"/><Relationship Id="rId1075" Type="http://schemas.openxmlformats.org/officeDocument/2006/relationships/hyperlink" Target="http://www.ghstf.org/niandubg15/3309-2015.html" TargetMode="External"/><Relationship Id="rId291" Type="http://schemas.openxmlformats.org/officeDocument/2006/relationships/hyperlink" Target="http://data.eastmoney.com/notice/20151217/2Wvl2YUXB3XrQa.html" TargetMode="External"/><Relationship Id="rId305" Type="http://schemas.openxmlformats.org/officeDocument/2006/relationships/hyperlink" Target="http://www.fupin.org.cn/information/donationlist.aspx?page=6&amp;key=&amp;money1=100000&amp;money2=10000000&amp;date1=2015-09-01&amp;date2=2016-08-31&amp;project=" TargetMode="External"/><Relationship Id="rId347" Type="http://schemas.openxmlformats.org/officeDocument/2006/relationships/hyperlink" Target="https://onedrive.live.com/edit.aspx/Documents/China%20Philanthropy%20Project?cid=3bbb1d8d939ce15c&amp;id=documents&amp;wd=target%28Profile.one%7CE512E2D3-99FA-5A44-8AD3-1366C8A72603%2FGao%20Qingshou%2C%20Donation%7C6BA43DDB-824D-1045-BC07-9F2A679A487E%2F%29%20onenote:https://d.docs.live.net/3bbb1d8d939ce15c/Documents/China%20Philanthropy%20Project/Profile.one" TargetMode="External"/><Relationship Id="rId512" Type="http://schemas.openxmlformats.org/officeDocument/2006/relationships/hyperlink" Target="http://mt.sohu.com/20160629/n456805661.shtml" TargetMode="External"/><Relationship Id="rId957" Type="http://schemas.openxmlformats.org/officeDocument/2006/relationships/hyperlink" Target="http://www.zallcn.com/Contact.aspx" TargetMode="External"/><Relationship Id="rId999" Type="http://schemas.openxmlformats.org/officeDocument/2006/relationships/hyperlink" Target="http://fund.shufe.edu.cn/thanks.shtml" TargetMode="External"/><Relationship Id="rId1100" Type="http://schemas.openxmlformats.org/officeDocument/2006/relationships/hyperlink" Target="https://onedrive.live.com/edit.aspx/Documents/China%20Philanthropy%20Project?cid=3bbb1d8d939ce15c&amp;id=documents&amp;wd=target%28Profile.one%7CE512E2D3-99FA-5A44-8AD3-1366C8A72603%2FLi%20Xianyi%2C%20Bio%7C1B8DECD2-1673-C143-A204-E6FC7774DCAB%2F%29%20onenote:https://d.docs.live.net/3bbb1d8d939ce15c/Documents/China%20Philanthropy%20Project/Profile.one" TargetMode="External"/><Relationship Id="rId1142" Type="http://schemas.openxmlformats.org/officeDocument/2006/relationships/hyperlink" Target="http://www.bbg.com.cn/http:/www.bbg.com.cn/a/lianxiwomen/bangongdidian/" TargetMode="External"/><Relationship Id="rId1184" Type="http://schemas.openxmlformats.org/officeDocument/2006/relationships/hyperlink" Target="http://www.ghstf.org/niandubg15/3309-2015.html" TargetMode="External"/><Relationship Id="rId44" Type="http://schemas.openxmlformats.org/officeDocument/2006/relationships/hyperlink" Target="http://www.cnhae.com/art.aspx?id=14864" TargetMode="External"/><Relationship Id="rId86" Type="http://schemas.openxmlformats.org/officeDocument/2006/relationships/hyperlink" Target="http://www.goertek.com/about/intro.html" TargetMode="External"/><Relationship Id="rId151" Type="http://schemas.openxmlformats.org/officeDocument/2006/relationships/hyperlink" Target="http://www.gdfpjjh.org.cn/next/JzrmdFile.jsp" TargetMode="External"/><Relationship Id="rId389" Type="http://schemas.openxmlformats.org/officeDocument/2006/relationships/hyperlink" Target="https://onedrive.live.com/edit.aspx/Documents/China%20Philanthropy%20Project?cid=3bbb1d8d939ce15c&amp;id=documents&amp;wd=target%28Profile.one%7CE512E2D3-99FA-5A44-8AD3-1366C8A72603%2FLi%20Jinyuan%2C%20Bio%7C9650B8CD-B3AC-3C48-BCFE-9DB9E5E1CBBD%2F%29%20onenote:https://d.docs.live.net/3bbb1d8d939ce15c/Documents/China%20Philanthropy%20Project/Profile.one" TargetMode="External"/><Relationship Id="rId554" Type="http://schemas.openxmlformats.org/officeDocument/2006/relationships/hyperlink" Target="http://webcache.googleusercontent.com/search?sclient=psy-ab&amp;biw=1242&amp;bih=589&amp;q=cache%3Ahttp%3A%2F%2Fwww.gcl-poly.com.hk%2Fcontact_global.php&amp;oq=cache%3Ahttp%3A%2F%2Fwww.gcl-poly.com.hk%2Fcontact_global.php&amp;gs_l=serp.3..0l4.109472.112960.4.113269.17.8.9.0.0.0.255.898.1j4j1.6.0....2...1c.1j4.64.psy-ab..2.14.862.0..0i131k1j0i10k1.x5wCtlLuYvo&amp;pbx=1&amp;safe=active&amp;ssui=on" TargetMode="External"/><Relationship Id="rId596" Type="http://schemas.openxmlformats.org/officeDocument/2006/relationships/hyperlink" Target="http://insurance.hexun.com/2016-08-18/185583480.html" TargetMode="External"/><Relationship Id="rId761" Type="http://schemas.openxmlformats.org/officeDocument/2006/relationships/hyperlink" Target="https://zh.wikipedia.org/wiki/%E5%8D%8E%E4%B8%BA" TargetMode="External"/><Relationship Id="rId817" Type="http://schemas.openxmlformats.org/officeDocument/2006/relationships/hyperlink" Target="https://www.google.com/url?sa=t&amp;rct=j&amp;q=&amp;esrc=s&amp;source=web&amp;cd=1&amp;cad=rja&amp;uact=8&amp;ved=0ahUKEwiD_-3kx6bRAhUb0IMKHY7AAPwQFggbMAA&amp;url=http%3A%2F%2Fwww.xhjzjt.com%2Faboutus.asp%3Fid%3D5&amp;usg=AFQjCNGPljCuspQ9W4LMJaTt1CzCm_irJQ" TargetMode="External"/><Relationship Id="rId859" Type="http://schemas.openxmlformats.org/officeDocument/2006/relationships/hyperlink" Target="https://onedrive.live.com/edit.aspx/Documents/China%20Philanthropy%20Project?cid=3bbb1d8d939ce15c&amp;id=documents&amp;wd=target%28Profile.one%7CE512E2D3-99FA-5A44-8AD3-1366C8A72603%2FChen%20Jinshi%2C%20Bio%7C440FAF7C-48E2-C94D-92D7-CD56220EAB2D%2F%29%20onenote:https://d.docs.live.net/3bbb1d8d939ce15c/Documents/China%20Philanthropy%20Project/Profile.one" TargetMode="External"/><Relationship Id="rId1002" Type="http://schemas.openxmlformats.org/officeDocument/2006/relationships/hyperlink" Target="http://www.clsf.org.cn/News/About?id=49" TargetMode="External"/><Relationship Id="rId193" Type="http://schemas.openxmlformats.org/officeDocument/2006/relationships/hyperlink" Target="http://www.ccafc.org.cn/templates/DonationSearch/index.aspx?nodeid=106" TargetMode="External"/><Relationship Id="rId207" Type="http://schemas.openxmlformats.org/officeDocument/2006/relationships/hyperlink" Target="http://www.ghstf.org/niandubg15/3309-2015.html" TargetMode="External"/><Relationship Id="rId249" Type="http://schemas.openxmlformats.org/officeDocument/2006/relationships/hyperlink" Target="http://www.zhuoda.com/c/default/a/view/ac/article_detail/articleId/562f67f177eb0600508b456f" TargetMode="External"/><Relationship Id="rId414" Type="http://schemas.openxmlformats.org/officeDocument/2006/relationships/hyperlink" Target="http://www.gdfpjjh.org.cn/next/JzrmdFile.jsp" TargetMode="External"/><Relationship Id="rId456" Type="http://schemas.openxmlformats.org/officeDocument/2006/relationships/hyperlink" Target="https://onedrive.live.com/edit.aspx/Documents/China%20Philanthropy%20Project?cid=3bbb1d8d939ce15c&amp;id=documents&amp;wd=target%28Profile.one%7CE512E2D3-99FA-5A44-8AD3-1366C8A72603%2FLiu%20Guoyao%2C%20Bio%7C1E968515-1BF3-AB43-BA70-C629A03A0D02%2F%29%20onenote:https://d.docs.live.net/3bbb1d8d939ce15c/Documents/China%20Philanthropy%20Project/Profile.one" TargetMode="External"/><Relationship Id="rId498" Type="http://schemas.openxmlformats.org/officeDocument/2006/relationships/hyperlink" Target="http://www.zsswdf.org/content/1079" TargetMode="External"/><Relationship Id="rId621" Type="http://schemas.openxmlformats.org/officeDocument/2006/relationships/hyperlink" Target="http://news.hnjy.com.cn/sxlb/135176.jhtml" TargetMode="External"/><Relationship Id="rId663" Type="http://schemas.openxmlformats.org/officeDocument/2006/relationships/hyperlink" Target="http://www.syhzg.com/index.php?m=content&amp;c=index&amp;a=lists&amp;catid=38" TargetMode="External"/><Relationship Id="rId870" Type="http://schemas.openxmlformats.org/officeDocument/2006/relationships/hyperlink" Target="http://ef.bupt.edu.cn/index.php/site/news?id=647" TargetMode="External"/><Relationship Id="rId1044" Type="http://schemas.openxmlformats.org/officeDocument/2006/relationships/hyperlink" Target="https://www.fuyaogroup.com/contact.php" TargetMode="External"/><Relationship Id="rId1086" Type="http://schemas.openxmlformats.org/officeDocument/2006/relationships/hyperlink" Target="https://onedrive.live.com/edit.aspx/Documents/China%20Philanthropy%20Project?cid=3bbb1d8d939ce15c&amp;id=documents&amp;wd=target%28Profile.one%7CE512E2D3-99FA-5A44-8AD3-1366C8A72603%2FLi%20Dasan%2C%20Bio%7C5E9277E1-30AA-5A4C-BE19-128CB4CD05E8%2F%29%20onenote:https://d.docs.live.net/3bbb1d8d939ce15c/Documents/China%20Philanthropy%20Project/Profile.one" TargetMode="External"/><Relationship Id="rId13" Type="http://schemas.openxmlformats.org/officeDocument/2006/relationships/hyperlink" Target="http://www.dlcf.org.cn:88/" TargetMode="External"/><Relationship Id="rId109" Type="http://schemas.openxmlformats.org/officeDocument/2006/relationships/hyperlink" Target="http://www.cheerlandgroup.com/index.php?m=news&amp;a=info&amp;id=51&amp;cid=0" TargetMode="External"/><Relationship Id="rId260" Type="http://schemas.openxmlformats.org/officeDocument/2006/relationships/hyperlink" Target="http://weibo.com/ttarticle/p/show?id=2309351000694016666005643879" TargetMode="External"/><Relationship Id="rId316" Type="http://schemas.openxmlformats.org/officeDocument/2006/relationships/hyperlink" Target="http://www.fupin.org.cn/information/donationlist.aspx?page=6&amp;key=&amp;money1=100000&amp;money2=10000000&amp;date1=2015-09-01&amp;date2=2016-08-31&amp;project=" TargetMode="External"/><Relationship Id="rId523" Type="http://schemas.openxmlformats.org/officeDocument/2006/relationships/hyperlink" Target="http://www.fupin.org.cn/information/donationlist.aspx?page=6&amp;key=&amp;money1=100000&amp;money2=10000000&amp;date1=2015-09-01&amp;date2=2016-08-31&amp;project=" TargetMode="External"/><Relationship Id="rId719" Type="http://schemas.openxmlformats.org/officeDocument/2006/relationships/hyperlink" Target="http://edf.edaao.sysu.edu.cn/jzmx/jz01/index.htm" TargetMode="External"/><Relationship Id="rId926" Type="http://schemas.openxmlformats.org/officeDocument/2006/relationships/hyperlink" Target="http://www.xmjacs.com/donate.asp" TargetMode="External"/><Relationship Id="rId968" Type="http://schemas.openxmlformats.org/officeDocument/2006/relationships/hyperlink" Target="http://baike.baidu.com/view/2265575.htm" TargetMode="External"/><Relationship Id="rId1111" Type="http://schemas.openxmlformats.org/officeDocument/2006/relationships/hyperlink" Target="https://onedrive.live.com/edit.aspx/Documents/China%20Philanthropy%20Project?cid=3bbb1d8d939ce15c&amp;id=documents&amp;wd=target%28Profile.one%7CE512E2D3-99FA-5A44-8AD3-1366C8A72603%2FLu%20Fuming%2C%20Bio%7C6859FC44-0E15-7942-A578-8C12811A9C1C%2F%29%20onenote:https://d.docs.live.net/3bbb1d8d939ce15c/Documents/China%20Philanthropy%20Project/Profile.one" TargetMode="External"/><Relationship Id="rId1153" Type="http://schemas.openxmlformats.org/officeDocument/2006/relationships/hyperlink" Target="https://onedrive.live.com/edit.aspx/Documents/China%20Philanthropy%20Project?cid=3bbb1d8d939ce15c&amp;id=documents&amp;wd=target%28Profile.one%7CE512E2D3-99FA-5A44-8AD3-1366C8A72603%2FXue%20Zhongxing%2C%20Company%7C63A0E25B-7B02-574E-A521-A344C17F7DBD%2F%29%20onenote:https://d.docs.live.net/3bbb1d8d939ce15c/Documents/China%20Philanthropy%20Project/Profile.one" TargetMode="External"/><Relationship Id="rId55" Type="http://schemas.openxmlformats.org/officeDocument/2006/relationships/hyperlink" Target="https://onedrive.live.com/edit.aspx/Documents/China%20Philanthropy%20Project?cid=3bbb1d8d939ce15c&amp;id=documents&amp;wd=target%28Profile.one%7CE512E2D3-99FA-5A44-8AD3-1366C8A72603%2FShao%20Genhuo%2C%20Company%7C8E9389B8-D631-3440-B35E-9DE461078C3B%2F%29%20onenote:https://d.docs.live.net/3bbb1d8d939ce15c/Documents/China%20Philanthropy%20Project/Profile.one" TargetMode="External"/><Relationship Id="rId97" Type="http://schemas.openxmlformats.org/officeDocument/2006/relationships/hyperlink" Target="http://www.businesswire.com/news/home/20160117005120/en/Jack-Ma-Foundation-Awards-Inaugural-Grants-Teachers" TargetMode="External"/><Relationship Id="rId120" Type="http://schemas.openxmlformats.org/officeDocument/2006/relationships/hyperlink" Target="http://baike.baidu.com/view/980865.htm" TargetMode="External"/><Relationship Id="rId358" Type="http://schemas.openxmlformats.org/officeDocument/2006/relationships/hyperlink" Target="http://home.baidu.com/contact.html" TargetMode="External"/><Relationship Id="rId565" Type="http://schemas.openxmlformats.org/officeDocument/2006/relationships/hyperlink" Target="http://www.orientland.com.cn/Contactus/index.shtml" TargetMode="External"/><Relationship Id="rId730" Type="http://schemas.openxmlformats.org/officeDocument/2006/relationships/hyperlink" Target="https://onedrive.live.com/edit.aspx/Documents/China%20Philanthropy%20Project?cid=3bbb1d8d939ce15c&amp;id=documents&amp;wd=target%28Profile.one%7CE512E2D3-99FA-5A44-8AD3-1366C8A72603%2FZhang%20Rugeng%2C%20Company%7C4A8F3532-3DBD-3E42-A0A2-323697701BBA%2F%29%20onenote:https://d.docs.live.net/3bbb1d8d939ce15c/Documents/China%20Philanthropy%20Project/Profile.one" TargetMode="External"/><Relationship Id="rId772" Type="http://schemas.openxmlformats.org/officeDocument/2006/relationships/hyperlink" Target="http://www.fupin.org.cn/information/donationlist.aspx?page=6&amp;key=&amp;money1=100000&amp;money2=10000000&amp;date1=2015-09-01&amp;date2=2016-08-31&amp;project=" TargetMode="External"/><Relationship Id="rId828" Type="http://schemas.openxmlformats.org/officeDocument/2006/relationships/hyperlink" Target="http://www.ef.xjtu.edu.cn/jklb.jsp?urltype=tree.TreeTempUrl&amp;wbtreeid=1020" TargetMode="External"/><Relationship Id="rId1013" Type="http://schemas.openxmlformats.org/officeDocument/2006/relationships/hyperlink" Target="http://baike.baidu.com/item/%E5%88%98%E5%AE%87/16836801" TargetMode="External"/><Relationship Id="rId1195" Type="http://schemas.openxmlformats.org/officeDocument/2006/relationships/hyperlink" Target="http://www.cngef.org.cn/love/love.htm?nChannelId=911&amp;nColumnId=91101" TargetMode="External"/><Relationship Id="rId162" Type="http://schemas.openxmlformats.org/officeDocument/2006/relationships/hyperlink" Target="http://www.gdfpjjh.org.cn/next/JzrmdFile.jsp" TargetMode="External"/><Relationship Id="rId218" Type="http://schemas.openxmlformats.org/officeDocument/2006/relationships/hyperlink" Target="https://onedrive.live.com/edit.aspx/Documents/China%20Philanthropy%20Project?cid=3bbb1d8d939ce15c&amp;id=documents&amp;wd=target%28Profile.one%7CE512E2D3-99FA-5A44-8AD3-1366C8A72603%2FDang%20Yanbao%2C%20Donation%7CD13AF062-7CFE-9040-A67E-7F228945A2D3%2F%29%20onenote:https://d.docs.live.net/3bbb1d8d939ce15c/Documents/China%20Philanthropy%20Project/Profile.one" TargetMode="External"/><Relationship Id="rId425" Type="http://schemas.openxmlformats.org/officeDocument/2006/relationships/hyperlink" Target="http://gaokao.eol.cn/guang_dong/dongtai/201509/t20150918_1317767.shtml" TargetMode="External"/><Relationship Id="rId467" Type="http://schemas.openxmlformats.org/officeDocument/2006/relationships/hyperlink" Target="https://onedrive.live.com/edit.aspx/Documents/China%20Philanthropy%20Project?cid=3bbb1d8d939ce15c&amp;id=documents&amp;wd=target%28Profile.one%7CE512E2D3-99FA-5A44-8AD3-1366C8A72603%2FWang%20Zhentao%2C%20Donation%7CFA4E2E2E-F03B-8E40-9E3A-6109B292FF97%2F%29%20onenote:https://d.docs.live.net/3bbb1d8d939ce15c/Documents/China%20Philanthropy%20Project/Profile.one" TargetMode="External"/><Relationship Id="rId632" Type="http://schemas.openxmlformats.org/officeDocument/2006/relationships/hyperlink" Target="https://onedrive.live.com/edit.aspx/Documents/China%20Philanthropy%20Project?cid=3bbb1d8d939ce15c&amp;id=documents&amp;wd=target%28Profile.one%7CE512E2D3-99FA-5A44-8AD3-1366C8A72603%2FChen%20Kaixuan%2C%20Bio%7C7117722C-754B-644C-9F8A-F9BB03DBF924%2F%29%20onenote:https://d.docs.live.net/3bbb1d8d939ce15c/Documents/China%20Philanthropy%20Project/Profile.one" TargetMode="External"/><Relationship Id="rId1055"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https://d.docs.live.net/3bbb1d8d939ce15c/Documents/China%20Philanthropy%20Project/Profile.one" TargetMode="External"/><Relationship Id="rId1097" Type="http://schemas.openxmlformats.org/officeDocument/2006/relationships/hyperlink" Target="https://onedrive.live.com/edit.aspx/Documents/China%20Philanthropy%20Project?cid=3bbb1d8d939ce15c&amp;id=documents&amp;wd=target%28Profile.one%7CE512E2D3-99FA-5A44-8AD3-1366C8A72603%2FLi%20Guangzhong%2C%20Company%7CC3FC2952-5B76-294D-9111-6B0412170C3F%2F%29%20onenote:https://d.docs.live.net/3bbb1d8d939ce15c/Documents/China%20Philanthropy%20Project/Profile.one" TargetMode="External"/><Relationship Id="rId271" Type="http://schemas.openxmlformats.org/officeDocument/2006/relationships/hyperlink" Target="https://bwxcb.bfsu.edu.cn/archives/372" TargetMode="External"/><Relationship Id="rId674" Type="http://schemas.openxmlformats.org/officeDocument/2006/relationships/hyperlink" Target="http://4240912.czvv.com/" TargetMode="External"/><Relationship Id="rId881" Type="http://schemas.openxmlformats.org/officeDocument/2006/relationships/hyperlink" Target="http://www.ghstf.org/niandubg15/3309-2015.html" TargetMode="External"/><Relationship Id="rId937" Type="http://schemas.openxmlformats.org/officeDocument/2006/relationships/hyperlink" Target="http://www.cswef.org/Home/donquery/index.html" TargetMode="External"/><Relationship Id="rId979" Type="http://schemas.openxmlformats.org/officeDocument/2006/relationships/hyperlink" Target="http://news.cnhubei.com/xw/sh/201601/t3529895.shtml" TargetMode="External"/><Relationship Id="rId1122" Type="http://schemas.openxmlformats.org/officeDocument/2006/relationships/hyperlink" Target="http://news.66wz.com/system/2015/10/18/104603429.shtml" TargetMode="External"/><Relationship Id="rId24" Type="http://schemas.openxmlformats.org/officeDocument/2006/relationships/hyperlink" Target="http://www.gdfpjjh.org.cn/next/JzrmdFile.jsp" TargetMode="External"/><Relationship Id="rId66" Type="http://schemas.openxmlformats.org/officeDocument/2006/relationships/hyperlink" Target="http://news.ifeng.com/a/20160409/48404060_0.shtml" TargetMode="External"/><Relationship Id="rId131" Type="http://schemas.openxmlformats.org/officeDocument/2006/relationships/hyperlink" Target="http://www.tsinghua.edu.cn/publish/news/4205/2015/20151207173940237720209/20151207173940237720209_.html" TargetMode="External"/><Relationship Id="rId327" Type="http://schemas.openxmlformats.org/officeDocument/2006/relationships/hyperlink" Target="http://www.fupin.org.cn/information/donationlist.aspx?page=6&amp;key=&amp;money1=100000&amp;money2=10000000&amp;date1=2015-09-01&amp;date2=2016-08-31&amp;project=" TargetMode="External"/><Relationship Id="rId369" Type="http://schemas.openxmlformats.org/officeDocument/2006/relationships/hyperlink" Target="http://baike.baidu.com/view/737422.htm" TargetMode="External"/><Relationship Id="rId534" Type="http://schemas.openxmlformats.org/officeDocument/2006/relationships/hyperlink" Target="https://onedrive.live.com/edit.aspx/Documents/China%20Philanthropy%20Project?cid=3bbb1d8d939ce15c&amp;id=documents&amp;wd=target%28Profile.one%7CE512E2D3-99FA-5A44-8AD3-1366C8A72603%2FLiu%20Baolin%2C%20Donation%7C749FC869-C949-FE48-A182-C79814D52C46%2F%29%20onenote:https://d.docs.live.net/3bbb1d8d939ce15c/Documents/China%20Philanthropy%20Project/Profile.one" TargetMode="External"/><Relationship Id="rId576" Type="http://schemas.openxmlformats.org/officeDocument/2006/relationships/hyperlink" Target="http://www.dlcf.org.cn:88/" TargetMode="External"/><Relationship Id="rId741" Type="http://schemas.openxmlformats.org/officeDocument/2006/relationships/hyperlink" Target="http://www.cswef.org/Home/donquery/index.html" TargetMode="External"/><Relationship Id="rId783" Type="http://schemas.openxmlformats.org/officeDocument/2006/relationships/hyperlink" Target="http://www.ccafc.org.cn/templates/DonationSearch/index.aspx?nodeid=106" TargetMode="External"/><Relationship Id="rId839" Type="http://schemas.openxmlformats.org/officeDocument/2006/relationships/hyperlink" Target="http://www.ssclf.org/search-donations" TargetMode="External"/><Relationship Id="rId990" Type="http://schemas.openxmlformats.org/officeDocument/2006/relationships/hyperlink" Target="http://www.bdo.com.cn/en-gb/microsites/english/about/history" TargetMode="External"/><Relationship Id="rId1164" Type="http://schemas.openxmlformats.org/officeDocument/2006/relationships/hyperlink" Target="http://www.ksbye.com/Contact.asp?id=23" TargetMode="External"/><Relationship Id="rId173" Type="http://schemas.openxmlformats.org/officeDocument/2006/relationships/hyperlink" Target="http://news.sina.com.cn/o/2015-10-16/doc-ifxiuyea9291772.shtml" TargetMode="External"/><Relationship Id="rId229"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80" Type="http://schemas.openxmlformats.org/officeDocument/2006/relationships/hyperlink" Target="http://hexiangjianfoundation.org/category/204" TargetMode="External"/><Relationship Id="rId436" Type="http://schemas.openxmlformats.org/officeDocument/2006/relationships/hyperlink" Target="https://onedrive.live.com/edit.aspx/Documents/China%20Philanthropy%20Project?cid=3bbb1d8d939ce15c&amp;id=documents&amp;wd=target%28Profile.one%7CE512E2D3-99FA-5A44-8AD3-1366C8A72603%2FShan%20Xiangshuang%2C%20Bio%7CDD4BD8B6-C334-9645-96F8-4D8B5E2239D0%2F%29%20onenote:https://d.docs.live.net/3bbb1d8d939ce15c/Documents/China%20Philanthropy%20Project/Profile.one" TargetMode="External"/><Relationship Id="rId601" Type="http://schemas.openxmlformats.org/officeDocument/2006/relationships/hyperlink" Target="http://www.mnw.cn/quanzhou/huian/1090466.html" TargetMode="External"/><Relationship Id="rId643" Type="http://schemas.openxmlformats.org/officeDocument/2006/relationships/hyperlink" Target="http://www.szlongyue.org/?cat=17" TargetMode="External"/><Relationship Id="rId1024" Type="http://schemas.openxmlformats.org/officeDocument/2006/relationships/hyperlink" Target="http://news.cqu.edu.cn/news/article/show.php?itemid=70026" TargetMode="External"/><Relationship Id="rId1066" Type="http://schemas.openxmlformats.org/officeDocument/2006/relationships/hyperlink" Target="http://bjpinggu08757.11467.com/contact.asp" TargetMode="External"/><Relationship Id="rId240" Type="http://schemas.openxmlformats.org/officeDocument/2006/relationships/hyperlink" Target="http://wap.ycwb.com/2016-08/26/content_22876522.htm" TargetMode="External"/><Relationship Id="rId478" Type="http://schemas.openxmlformats.org/officeDocument/2006/relationships/hyperlink" Target="http://www.cnpc.com.cn/cnpc/jtjj/jtjj_index.shtml" TargetMode="External"/><Relationship Id="rId685" Type="http://schemas.openxmlformats.org/officeDocument/2006/relationships/hyperlink" Target="https://onedrive.live.com/edit.aspx/Documents/China%20Philanthropy%20Project?cid=3bbb1d8d939ce15c&amp;id=documents&amp;wd=target%28Profile.one%7CE512E2D3-99FA-5A44-8AD3-1366C8A72603%2FCui%20Genliang%2C%20Donation%7C63DE9174-5E18-2643-A1B3-AFA2AE3C7316%2F%29%20onenote:https://d.docs.live.net/3bbb1d8d939ce15c/Documents/China%20Philanthropy%20Project/Profile.one" TargetMode="External"/><Relationship Id="rId850" Type="http://schemas.openxmlformats.org/officeDocument/2006/relationships/hyperlink" Target="http://edf.dlut.edu.cn/DonateList.aspx?keyword=&amp;projectname=&amp;page=87" TargetMode="External"/><Relationship Id="rId892" Type="http://schemas.openxmlformats.org/officeDocument/2006/relationships/hyperlink" Target="https://www.google.com/webhp?sourceid=chrome-instant&amp;ion=1&amp;espv=2&amp;ie=UTF-8" TargetMode="External"/><Relationship Id="rId906" Type="http://schemas.openxmlformats.org/officeDocument/2006/relationships/hyperlink" Target="http://www.lingshanfoundation.org/category/211" TargetMode="External"/><Relationship Id="rId948" Type="http://schemas.openxmlformats.org/officeDocument/2006/relationships/hyperlink" Target="http://www.hn.xinhuanet.com/2015-10/24/c_1116926511.htm" TargetMode="External"/><Relationship Id="rId1133" Type="http://schemas.openxmlformats.org/officeDocument/2006/relationships/hyperlink" Target="http://www.ghstf.org/niandubg15/3309-2015.html" TargetMode="External"/><Relationship Id="rId35" Type="http://schemas.openxmlformats.org/officeDocument/2006/relationships/hyperlink" Target="http://www.gdfpjjh.org.cn/next/JzrmdFile.jsp" TargetMode="External"/><Relationship Id="rId77" Type="http://schemas.openxmlformats.org/officeDocument/2006/relationships/hyperlink" Target="http://www.chinacharityfederation.org/WebSite/NewsShow/19/1487" TargetMode="External"/><Relationship Id="rId100" Type="http://schemas.openxmlformats.org/officeDocument/2006/relationships/hyperlink" Target="http://tech.sina.com.cn/i/2015-09-26/doc-ifxieymu0879247.shtml" TargetMode="External"/><Relationship Id="rId282" Type="http://schemas.openxmlformats.org/officeDocument/2006/relationships/hyperlink" Target="http://www.gdfpjjh.org.cn/next/JzrmdFile.jsp" TargetMode="External"/><Relationship Id="rId338" Type="http://schemas.openxmlformats.org/officeDocument/2006/relationships/hyperlink" Target="http://www.china-fangyuan.com/about/gongsijieshao.htm" TargetMode="External"/><Relationship Id="rId503" Type="http://schemas.openxmlformats.org/officeDocument/2006/relationships/hyperlink" Target="http://www.ziranyixue.com/LSE.html" TargetMode="External"/><Relationship Id="rId545" Type="http://schemas.openxmlformats.org/officeDocument/2006/relationships/hyperlink" Target="https://onedrive.live.com/edit.aspx/Documents/China%20Philanthropy%20Project?cid=3bbb1d8d939ce15c&amp;id=documents&amp;wd=target%28Profile.one%7CE512E2D3-99FA-5A44-8AD3-1366C8A72603%2FYao%20Zhenhua%2C%20Company%7CBCFBB495-2DB5-244B-A159-D19E21BCE199%2F%29%20onenote:https://d.docs.live.net/3bbb1d8d939ce15c/Documents/China%20Philanthropy%20Project/Profile.one" TargetMode="External"/><Relationship Id="rId587" Type="http://schemas.openxmlformats.org/officeDocument/2006/relationships/hyperlink" Target="http://www.wjsq180.gov.cn/wjsqnew/infodetail/?infoid=6ffceb5c-234a-4502-975e-ab0627de3504&amp;categoryNum=001002" TargetMode="External"/><Relationship Id="rId710" Type="http://schemas.openxmlformats.org/officeDocument/2006/relationships/hyperlink" Target="http://www.cepf.org.cn/XXGK/XXGK_JZXX/" TargetMode="External"/><Relationship Id="rId752" Type="http://schemas.openxmlformats.org/officeDocument/2006/relationships/hyperlink" Target="http://ah.sina.com.cn/news/wltx/2016-02-07/detail-ifxpfhzk9087015.shtml" TargetMode="External"/><Relationship Id="rId808" Type="http://schemas.openxmlformats.org/officeDocument/2006/relationships/hyperlink" Target="http://www.dsjt.com/newscontent.html?id=547" TargetMode="External"/><Relationship Id="rId1175" Type="http://schemas.openxmlformats.org/officeDocument/2006/relationships/hyperlink" Target="https://onedrive.live.com/edit.aspx/Documents/China%20Philanthropy%20Project?cid=3bbb1d8d939ce15c&amp;id=documents&amp;wd=target%28Profile.one%7CE512E2D3-99FA-5A44-8AD3-1366C8A72603%2FZhao%20Junyi%2C%20Bio%7C0C18ED3D-3C09-D449-A6DA-CAEDCA872155%2F%29%20onenote:https://d.docs.live.net/3bbb1d8d939ce15c/Documents/China%20Philanthropy%20Project/Profile.one" TargetMode="External"/><Relationship Id="rId8" Type="http://schemas.openxmlformats.org/officeDocument/2006/relationships/hyperlink" Target="http://www.hg.gov.cn/art/2015/11/12/art_30_69726.html" TargetMode="External"/><Relationship Id="rId142" Type="http://schemas.openxmlformats.org/officeDocument/2006/relationships/hyperlink" Target="https://onedrive.live.com/edit.aspx/Documents/China%20Philanthropy%20Project?cid=3bbb1d8d939ce15c&amp;id=documents&amp;wd=target%28Profile.one%7CE512E2D3-99FA-5A44-8AD3-1366C8A72603%2FLiu%20Shui%2C%20Company%7CE5AB4045-D158-064C-9236-DD6988525B04%2F%29%20onenote:https://d.docs.live.net/3bbb1d8d939ce15c/Documents/China%20Philanthropy%20Project/Profile.one" TargetMode="External"/><Relationship Id="rId184" Type="http://schemas.openxmlformats.org/officeDocument/2006/relationships/hyperlink" Target="http://www.ccafc.org.cn/templates/DonationSearch/index.aspx?nodeid=106" TargetMode="External"/><Relationship Id="rId391" Type="http://schemas.openxmlformats.org/officeDocument/2006/relationships/hyperlink" Target="https://onedrive.live.com/edit.aspx/Documents/China%20Philanthropy%20Project?cid=3bbb1d8d939ce15c&amp;id=documents&amp;wd=target%28Profile.one%7CE512E2D3-99FA-5A44-8AD3-1366C8A72603%2FLi%20Jinyuan%2C%20Donation%7C6E5F1487-1075-D548-AB6A-17A8A9F4E64F%2F%29%20onenote:https://d.docs.live.net/3bbb1d8d939ce15c/Documents/China%20Philanthropy%20Project/Profile.one" TargetMode="External"/><Relationship Id="rId405" Type="http://schemas.openxmlformats.org/officeDocument/2006/relationships/hyperlink" Target="http://news.sina.com.cn/o/2016-01-29/doc-ifxnzanh0345170.shtml" TargetMode="External"/><Relationship Id="rId447" Type="http://schemas.openxmlformats.org/officeDocument/2006/relationships/hyperlink" Target="https://onedrive.live.com/edit.aspx/Documents/China%20Philanthropy%20Project?cid=3bbb1d8d939ce15c&amp;id=documents&amp;wd=target%28Profile.one%7CE512E2D3-99FA-5A44-8AD3-1366C8A72603%2FCen%20Zhaoxiong%2C%20Donation%7C393764C2-0743-7B45-BA99-B749F27231EC%2F%29%20onenote:https://d.docs.live.net/3bbb1d8d939ce15c/Documents/China%20Philanthropy%20Project/Profile.one" TargetMode="External"/><Relationship Id="rId612" Type="http://schemas.openxmlformats.org/officeDocument/2006/relationships/hyperlink" Target="http://www.sljrfoundation.org/index.php?s=/Xxgk/xxgk/cid/10.html" TargetMode="External"/><Relationship Id="rId794" Type="http://schemas.openxmlformats.org/officeDocument/2006/relationships/hyperlink" Target="https://www.google.com/url?sa=t&amp;rct=j&amp;q=&amp;esrc=s&amp;source=web&amp;cd=1&amp;cad=rja&amp;uact=8&amp;ved=0ahUKEwi0zojMyabRAhUL74MKHdGKApEQFggZMAA&amp;url=http%3A%2F%2Fbaike.baidu.com%2Fview%2F2629087.htm&amp;usg=AFQjCNFFbKl61i-Rx9PW6dblMYlUHxCriQ&amp;bvm=bv.142059868,d.eWE" TargetMode="External"/><Relationship Id="rId1035" Type="http://schemas.openxmlformats.org/officeDocument/2006/relationships/hyperlink" Target="http://www.homeoc.org.cn/news.aspx?id=4647&amp;type=6" TargetMode="External"/><Relationship Id="rId107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200" Type="http://schemas.openxmlformats.org/officeDocument/2006/relationships/hyperlink" Target="http://www.cngef.org.cn/love/love.htm?nChannelId=911&amp;nColumnId=91101" TargetMode="External"/><Relationship Id="rId251" Type="http://schemas.openxmlformats.org/officeDocument/2006/relationships/hyperlink" Target="https://onedrive.live.com/edit.aspx?cid=3bbb1d8d939ce15c&amp;id=documents&amp;resid=3BBB1D8D939CE15C!300&amp;app=OneNote&amp;&amp;wd=target%28%2F%2FProfile.one%7Ce512e2d3-99fa-5a44-8ad3-1366c8a72603%2FAi%20Luming%2C%20Bio%7Cfca2632c-a2da-5940-a8d5-32aefe73c780%2F%29" TargetMode="External"/><Relationship Id="rId489" Type="http://schemas.openxmlformats.org/officeDocument/2006/relationships/hyperlink" Target="http://news.xinmin.cn/domestic/2015/12/30/29220343.html" TargetMode="External"/><Relationship Id="rId654" Type="http://schemas.openxmlformats.org/officeDocument/2006/relationships/hyperlink" Target="http://www.fcxlm.com/content/?3861.html" TargetMode="External"/><Relationship Id="rId696" Type="http://schemas.openxmlformats.org/officeDocument/2006/relationships/hyperlink" Target="http://jjh.swu.edu.cn/viscms/jjhidex/news/20141229/159445.html" TargetMode="External"/><Relationship Id="rId861" Type="http://schemas.openxmlformats.org/officeDocument/2006/relationships/hyperlink" Target="http://www.zhongnangroup.cn/index.php?case=archive&amp;act=show&amp;aid=371" TargetMode="External"/><Relationship Id="rId917" Type="http://schemas.openxmlformats.org/officeDocument/2006/relationships/hyperlink" Target="http://www.ef.xjtu.edu.cn/jklb.jsp?urltype=tree.TreeTempUrl&amp;wbtreeid=1020" TargetMode="External"/><Relationship Id="rId959" Type="http://schemas.openxmlformats.org/officeDocument/2006/relationships/hyperlink" Target="http://hb.sina.com.cn/news/qy/2016-07-08/detail-ifxtwihp9856761.shtml" TargetMode="External"/><Relationship Id="rId1102" Type="http://schemas.openxmlformats.org/officeDocument/2006/relationships/hyperlink" Target="http://www.xinyiglass.com/" TargetMode="External"/><Relationship Id="rId46" Type="http://schemas.openxmlformats.org/officeDocument/2006/relationships/hyperlink" Target="https://onedrive.live.com/edit.aspx/Documents/China%20Philanthropy%20Project?cid=3bbb1d8d939ce15c&amp;id=documents&amp;wd=target%28Profile.one%7CE512E2D3-99FA-5A44-8AD3-1366C8A72603%2FChen%20Yidan%2C%20Company%7CC9B10445-CFA2-9245-8847-81E5AEE35ACC%2F%29%20onenote:https://d.docs.live.net/3bbb1d8d939ce15c/Documents/China%20Philanthropy%20Project/Profile.one" TargetMode="External"/><Relationship Id="rId293" Type="http://schemas.openxmlformats.org/officeDocument/2006/relationships/hyperlink" Target="http://www.sxfejjh.org/jkgs/" TargetMode="External"/><Relationship Id="rId307" Type="http://schemas.openxmlformats.org/officeDocument/2006/relationships/hyperlink" Target="http://www.fupin.org.cn/information/donationlist.aspx?page=6&amp;key=&amp;money1=100000&amp;money2=10000000&amp;date1=2015-09-01&amp;date2=2016-08-31&amp;project=" TargetMode="External"/><Relationship Id="rId349"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514" Type="http://schemas.openxmlformats.org/officeDocument/2006/relationships/hyperlink" Target="http://mt.sohu.com/20160629/n456805661.shtml" TargetMode="External"/><Relationship Id="rId556" Type="http://schemas.openxmlformats.org/officeDocument/2006/relationships/hyperlink" Target="http://www.chinadaily.com.cn/dfpd/dfjyzc/2015-09-06/content_14162491.html" TargetMode="External"/><Relationship Id="rId721" Type="http://schemas.openxmlformats.org/officeDocument/2006/relationships/hyperlink" Target="http://www.cqcjh.org/PayPublish.aspx?id=62" TargetMode="External"/><Relationship Id="rId763" Type="http://schemas.openxmlformats.org/officeDocument/2006/relationships/hyperlink" Target="http://www.scutef.org/jzmx/zxjz/" TargetMode="External"/><Relationship Id="rId1144" Type="http://schemas.openxmlformats.org/officeDocument/2006/relationships/hyperlink" Target="https://onedrive.live.com/edit.aspx/Documents/China%20Philanthropy%20Project?cid=3bbb1d8d939ce15c&amp;id=documents&amp;wd=target%28Profile.one%7CE512E2D3-99FA-5A44-8AD3-1366C8A72603%2FWu%20Yajun%2C%20Company%7CB9CA1CE1-0486-494F-AD16-5A0B92C46669%2F%29%20onenote:https://d.docs.live.net/3bbb1d8d939ce15c/Documents/China%20Philanthropy%20Project/Profile.one" TargetMode="External"/><Relationship Id="rId1186" Type="http://schemas.openxmlformats.org/officeDocument/2006/relationships/hyperlink" Target="https://onedrive.live.com/edit.aspx/Documents/China%20Philanthropy%20Project?cid=3bbb1d8d939ce15c&amp;id=documents&amp;wd=target%28Profile.one%7CE512E2D3-99FA-5A44-8AD3-1366C8A72603%2FZhou%20Xuzhou%2C%20Company%7CE789E451-6EA1-C742-B25C-D33DC1EA094E%2F%29%20onenote:https://d.docs.live.net/3bbb1d8d939ce15c/Documents/China%20Philanthropy%20Project/Profile.one" TargetMode="External"/><Relationship Id="rId88" Type="http://schemas.openxmlformats.org/officeDocument/2006/relationships/hyperlink" Target="http://news.buaa.edu.cn/zhxw/96178.htm" TargetMode="External"/><Relationship Id="rId111" Type="http://schemas.openxmlformats.org/officeDocument/2006/relationships/hyperlink" Target="http://sustc.edu.cn/news_events_/2713" TargetMode="External"/><Relationship Id="rId153" Type="http://schemas.openxmlformats.org/officeDocument/2006/relationships/hyperlink" Target="http://www.gdfpjjh.org.cn/next/JzrmdFile.jsp" TargetMode="External"/><Relationship Id="rId195" Type="http://schemas.openxmlformats.org/officeDocument/2006/relationships/hyperlink" Target="http://www.ccafc.org.cn/templates/DonationSearch/index.aspx?nodeid=106" TargetMode="External"/><Relationship Id="rId209" Type="http://schemas.openxmlformats.org/officeDocument/2006/relationships/hyperlink" Target="http://www.ghstf.org/niandubg15/3309-2015.html" TargetMode="External"/><Relationship Id="rId360" Type="http://schemas.openxmlformats.org/officeDocument/2006/relationships/hyperlink" Target="http://www.florescencecapital.com/keji/292457.html" TargetMode="External"/><Relationship Id="rId416" Type="http://schemas.openxmlformats.org/officeDocument/2006/relationships/hyperlink" Target="http://www.gdfpjjh.org.cn/next/JzrmdFile.jsp" TargetMode="External"/><Relationship Id="rId598" Type="http://schemas.openxmlformats.org/officeDocument/2006/relationships/hyperlink" Target="https://onedrive.live.com/edit.aspx/Documents/China%20Philanthropy%20Project?cid=3bbb1d8d939ce15c&amp;id=documents&amp;wd=target%28Profile.one%7CE512E2D3-99FA-5A44-8AD3-1366C8A72603%2FXu%20Shihui%2C%20Bio%7C7CD8CF61-BB56-1F4F-B47A-C1E5F97C0A6A%2F%29%20onenote:https://d.docs.live.net/3bbb1d8d939ce15c/Documents/China%20Philanthropy%20Project/Profile.one" TargetMode="External"/><Relationship Id="rId819" Type="http://schemas.openxmlformats.org/officeDocument/2006/relationships/hyperlink" Target="http://www.cscs.gov.cn/PublicDonation/2064.html?p=1&amp;min=100000&amp;max=100000000000000&amp;datemin=2015-09-01&amp;dateMax=2016-08-31" TargetMode="External"/><Relationship Id="rId970" Type="http://schemas.openxmlformats.org/officeDocument/2006/relationships/hyperlink" Target="http://fund.shufe.edu.cn/thanks.shtml" TargetMode="External"/><Relationship Id="rId1004" Type="http://schemas.openxmlformats.org/officeDocument/2006/relationships/hyperlink" Target="http://www.bj.chinanews.com/news/2015/1209/49079.html" TargetMode="External"/><Relationship Id="rId1046" Type="http://schemas.openxmlformats.org/officeDocument/2006/relationships/hyperlink" Target="http://www.ghstf.org/niandubg15/3309-2015.html" TargetMode="External"/><Relationship Id="rId220" Type="http://schemas.openxmlformats.org/officeDocument/2006/relationships/hyperlink" Target="http://www.gdfpjjh.org.cn/next/JzrmdFile.jsp" TargetMode="External"/><Relationship Id="rId458" Type="http://schemas.openxmlformats.org/officeDocument/2006/relationships/hyperlink" Target="http://www.sciyon.com/Common.aspx" TargetMode="External"/><Relationship Id="rId623" Type="http://schemas.openxmlformats.org/officeDocument/2006/relationships/hyperlink" Target="http://www.hnydf.net/report?kind=1" TargetMode="External"/><Relationship Id="rId665" Type="http://schemas.openxmlformats.org/officeDocument/2006/relationships/hyperlink" Target="http://www.syhzg.com/index.php?m=content&amp;c=index&amp;a=show&amp;catid=17&amp;id=273" TargetMode="External"/><Relationship Id="rId830" Type="http://schemas.openxmlformats.org/officeDocument/2006/relationships/hyperlink" Target="http://www.ef.xjtu.edu.cn/jklb.jsp?urltype=tree.TreeTempUrl&amp;wbtreeid=1020" TargetMode="External"/><Relationship Id="rId872" Type="http://schemas.openxmlformats.org/officeDocument/2006/relationships/hyperlink" Target="http://www.dacity.cn/about/speech/" TargetMode="External"/><Relationship Id="rId928" Type="http://schemas.openxmlformats.org/officeDocument/2006/relationships/hyperlink" Target="http://ef.bit.edu.cn/PluginCtrl?page=ZxjkContributePage&amp;columnId=4" TargetMode="External"/><Relationship Id="rId1088" Type="http://schemas.openxmlformats.org/officeDocument/2006/relationships/hyperlink" Target="https://onedrive.live.com/edit.aspx/Documents/China%20Philanthropy%20Project?cid=3bbb1d8d939ce15c&amp;id=documents&amp;wd=target%28Profile.one%7CE512E2D3-99FA-5A44-8AD3-1366C8A72603%2FLi%20Dasan%2C%20Donation%7C6172EAEE-BA2D-5949-AF3C-61D8AFDEE1BF%2F%29%20onenote:https://d.docs.live.net/3bbb1d8d939ce15c/Documents/China%20Philanthropy%20Project/Profile.one" TargetMode="External"/><Relationship Id="rId15" Type="http://schemas.openxmlformats.org/officeDocument/2006/relationships/hyperlink" Target="http://www.wanda.cn/mobile/2015/news_1216/1119.html" TargetMode="External"/><Relationship Id="rId57" Type="http://schemas.openxmlformats.org/officeDocument/2006/relationships/hyperlink" Target="http://edu.sina.com.cn/gaokao/2015-12-30/doc-ifxncyar6011060.shtml" TargetMode="External"/><Relationship Id="rId262" Type="http://schemas.openxmlformats.org/officeDocument/2006/relationships/hyperlink" Target="http://www.0717w.com/list.php?id=2047" TargetMode="External"/><Relationship Id="rId318" Type="http://schemas.openxmlformats.org/officeDocument/2006/relationships/hyperlink" Target="http://www.fupin.org.cn/information/donationlist.aspx?page=6&amp;key=&amp;money1=100000&amp;money2=10000000&amp;date1=2015-09-01&amp;date2=2016-08-31&amp;project=" TargetMode="External"/><Relationship Id="rId525" Type="http://schemas.openxmlformats.org/officeDocument/2006/relationships/hyperlink" Target="http://www.gdfpjjh.org.cn/next/JzrmdFile.jsp" TargetMode="External"/><Relationship Id="rId56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732" Type="http://schemas.openxmlformats.org/officeDocument/2006/relationships/hyperlink" Target="https://onedrive.live.com/edit.aspx/Documents/China%20Philanthropy%20Project?cid=3bbb1d8d939ce15c&amp;id=documents&amp;wd=target%28Profile.one%7CE512E2D3-99FA-5A44-8AD3-1366C8A72603%2FZhang%20Rugeng%2C%20Donation%7C162EDA38-4552-9D4E-8759-012F9865F879%2F%29%20onenote:https://d.docs.live.net/3bbb1d8d939ce15c/Documents/China%20Philanthropy%20Project/Profile.one" TargetMode="External"/><Relationship Id="rId1113"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155" Type="http://schemas.openxmlformats.org/officeDocument/2006/relationships/hyperlink" Target="https://onedrive.live.com/edit.aspx/Documents/China%20Philanthropy%20Project?cid=3bbb1d8d939ce15c&amp;id=documents&amp;wd=target%28Profile.one%7CE512E2D3-99FA-5A44-8AD3-1366C8A72603%2FYan%20Xijun%2C%20Bio%7C8A890F00-8D85-1747-BAD3-0D20922FC327%2F%29%20onenote:https://d.docs.live.net/3bbb1d8d939ce15c/Documents/China%20Philanthropy%20Project/Profile.one" TargetMode="External"/><Relationship Id="rId1197" Type="http://schemas.openxmlformats.org/officeDocument/2006/relationships/hyperlink" Target="http://www.cngef.org.cn/love/love.htm?nChannelId=911&amp;nColumnId=91101" TargetMode="External"/><Relationship Id="rId99" Type="http://schemas.openxmlformats.org/officeDocument/2006/relationships/hyperlink" Target="http://tech.sina.com.cn/i/2015-04-03/doc-icczmvun8402405.shtml" TargetMode="External"/><Relationship Id="rId122" Type="http://schemas.openxmlformats.org/officeDocument/2006/relationships/hyperlink" Target="http://pkunews.pku.edu.cn/2014zt/2016-05/03/content_293672.htm" TargetMode="External"/><Relationship Id="rId164" Type="http://schemas.openxmlformats.org/officeDocument/2006/relationships/hyperlink" Target="http://www.gdfpjjh.org.cn/next/JzrmdFile.jsp" TargetMode="External"/><Relationship Id="rId371" Type="http://schemas.openxmlformats.org/officeDocument/2006/relationships/hyperlink" Target="http://www.naradafoundation.org/category/55?page=4" TargetMode="External"/><Relationship Id="rId774" Type="http://schemas.openxmlformats.org/officeDocument/2006/relationships/hyperlink" Target="https://onedrive.live.com/edit.aspx/Documents/China%20Philanthropy%20Project?cid=3bbb1d8d939ce15c&amp;id=documents&amp;wd=target%28Profile.one%7CE512E2D3-99FA-5A44-8AD3-1366C8A72603%2FWang%20Shaohua%2C%20Donation%7C5E4E07AD-2A16-1F40-B2FF-A3F5355985E8%2F%29%20onenote:https://d.docs.live.net/3bbb1d8d939ce15c/Documents/China%20Philanthropy%20Project/Profile.one" TargetMode="External"/><Relationship Id="rId981" Type="http://schemas.openxmlformats.org/officeDocument/2006/relationships/hyperlink" Target="https://onedrive.live.com/edit.aspx/Documents/China%20Philanthropy%20Project?cid=3bbb1d8d939ce15c&amp;id=documents&amp;wd=target%28Profile.one%7CE512E2D3-99FA-5A44-8AD3-1366C8A72603%2FZhang%20Feng%2C%20Bio%7C1715B5A3-CB14-4D42-9B04-93841F88A6C1%2F%29%20onenote:https://d.docs.live.net/3bbb1d8d939ce15c/Documents/China%20Philanthropy%20Project/Profile.one" TargetMode="External"/><Relationship Id="rId1015" Type="http://schemas.openxmlformats.org/officeDocument/2006/relationships/hyperlink" Target="http://fund.shufe.edu.cn/thanks.shtml" TargetMode="External"/><Relationship Id="rId1057" Type="http://schemas.openxmlformats.org/officeDocument/2006/relationships/hyperlink" Target="https://onedrive.live.com/edit.aspx/Documents/China%20Philanthropy%20Project?cid=3bbb1d8d939ce15c&amp;id=documents&amp;wd=target%28Profile.one%7CE512E2D3-99FA-5A44-8AD3-1366C8A72603%2FChen%20Ke%2C%20Bio%7CD3912255-D044-A14E-AB89-6A01A35F6EC8%2F%29%20onenote:https://d.docs.live.net/3bbb1d8d939ce15c/Documents/China%20Philanthropy%20Project/Profile.one" TargetMode="External"/><Relationship Id="rId427" Type="http://schemas.openxmlformats.org/officeDocument/2006/relationships/hyperlink" Target="http://news.china.com.cn/2016-06/13/content_38654518.htm" TargetMode="External"/><Relationship Id="rId469" Type="http://schemas.openxmlformats.org/officeDocument/2006/relationships/hyperlink" Target="http://www.wztcf.org/view.jsp?id0=1136&amp;id1=2&amp;id=z0ipafch4g" TargetMode="External"/><Relationship Id="rId634" Type="http://schemas.openxmlformats.org/officeDocument/2006/relationships/hyperlink" Target="http://m.weixindou.com/p/S7HVRZ6A79.html" TargetMode="External"/><Relationship Id="rId676" Type="http://schemas.openxmlformats.org/officeDocument/2006/relationships/hyperlink" Target="http://baike.baidu.com/view/8139879.htm" TargetMode="External"/><Relationship Id="rId841" Type="http://schemas.openxmlformats.org/officeDocument/2006/relationships/hyperlink" Target="http://www.yumchina.com/About" TargetMode="External"/><Relationship Id="rId883" Type="http://schemas.openxmlformats.org/officeDocument/2006/relationships/hyperlink" Target="http://app.finance.china.com.cn/stock/data/view_director.php?symbol=000550&amp;id=30207925" TargetMode="External"/><Relationship Id="rId1099" Type="http://schemas.openxmlformats.org/officeDocument/2006/relationships/hyperlink" Target="https://onedrive.live.com/edit.aspx/Documents/China%20Philanthropy%20Project?cid=3bbb1d8d939ce15c&amp;id=documents&amp;wd=target%28Profile.one%7CE512E2D3-99FA-5A44-8AD3-1366C8A72603%2FLi%20Hejun%2C%20Bio%7C29D8EA80-7533-7043-AE31-A6BDB927D010%2F%29%20onenote:https://d.docs.live.net/3bbb1d8d939ce15c/Documents/China%20Philanthropy%20Project/Profile.one" TargetMode="External"/><Relationship Id="rId26" Type="http://schemas.openxmlformats.org/officeDocument/2006/relationships/hyperlink" Target="http://www.gdfpjjh.org.cn/next/JzrmdFile.jsp" TargetMode="External"/><Relationship Id="rId231" Type="http://schemas.openxmlformats.org/officeDocument/2006/relationships/hyperlink" Target="http://news.sina.com.cn/c/2016-01-28/doc-ifxnzpkx5634501.shtml" TargetMode="External"/><Relationship Id="rId273" Type="http://schemas.openxmlformats.org/officeDocument/2006/relationships/hyperlink" Target="http://www.tsinghua.edu.cn/publish/thunews/9662/2016/20160421102511495421493/20160421102511495421493_.html" TargetMode="External"/><Relationship Id="rId329" Type="http://schemas.openxmlformats.org/officeDocument/2006/relationships/hyperlink" Target="http://www.fupin.org.cn/information/donationlist.aspx?page=6&amp;key=&amp;money1=100000&amp;money2=10000000&amp;date1=2015-09-01&amp;date2=2016-08-31&amp;project=" TargetMode="External"/><Relationship Id="rId480" Type="http://schemas.openxmlformats.org/officeDocument/2006/relationships/hyperlink" Target="http://www.fupin.org.cn/information/donationlist.aspx?page=3&amp;key=&amp;money1=100000&amp;money2=10000000&amp;date1=2015-09-01&amp;date2=2016-08-31&amp;project=" TargetMode="External"/><Relationship Id="rId536"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701" Type="http://schemas.openxmlformats.org/officeDocument/2006/relationships/hyperlink" Target="https://onedrive.live.com/edit.aspx/Documents/China%20Philanthropy%20Project?cid=3bbb1d8d939ce15c&amp;id=documents&amp;wd=target%28Profile.one%7CE512E2D3-99FA-5A44-8AD3-1366C8A72603%2FZhao%20Haijun%2C%20Donation%7CD9471F2B-D4A9-7C4D-8867-2ACE6B6A922E%2F%29%20onenote:https://d.docs.live.net/3bbb1d8d939ce15c/Documents/China%20Philanthropy%20Project/Profile.one" TargetMode="External"/><Relationship Id="rId939" Type="http://schemas.openxmlformats.org/officeDocument/2006/relationships/hyperlink" Target="https://onedrive.live.com/edit.aspx/Documents/China%20Philanthropy%20Project?cid=3bbb1d8d939ce15c&amp;id=documents&amp;wd=target%28Profile.one%7CE512E2D3-99FA-5A44-8AD3-1366C8A72603%2FWang%20Jianyi%2C%20Bio%7CE3628B54-7C04-074D-B3F9-5D0E2A34243C%2F%29%20onenote:https://d.docs.live.net/3bbb1d8d939ce15c/Documents/China%20Philanthropy%20Project/Profile.one" TargetMode="External"/><Relationship Id="rId1124" Type="http://schemas.openxmlformats.org/officeDocument/2006/relationships/hyperlink" Target="https://onedrive.live.com/edit.aspx/Documents/China%20Philanthropy%20Project?cid=3bbb1d8d939ce15c&amp;id=documents&amp;wd=target%28Profile.one%7CE512E2D3-99FA-5A44-8AD3-1366C8A72603%2FOu%20Zongrong%2C%20Bio%7C4E27212A-DF47-7148-BFF1-27A498485C49%2F%29%20onenote:https://d.docs.live.net/3bbb1d8d939ce15c/Documents/China%20Philanthropy%20Project/Profile.one" TargetMode="External"/><Relationship Id="rId1166" Type="http://schemas.openxmlformats.org/officeDocument/2006/relationships/hyperlink" Target="https://onedrive.live.com/edit.aspx/Documents/China%20Philanthropy%20Project?cid=3bbb1d8d939ce15c&amp;id=documents&amp;wd=target%28Profile.one%7CE512E2D3-99FA-5A44-8AD3-1366C8A72603%2FZhang%20Shiping%2C%20Company%7C934E7D96-3366-C04B-9DBB-05C66FD14D3D%2F%29%20onenote:https://d.docs.live.net/3bbb1d8d939ce15c/Documents/China%20Philanthropy%20Project/Profile.one" TargetMode="External"/><Relationship Id="rId68" Type="http://schemas.openxmlformats.org/officeDocument/2006/relationships/hyperlink" Target="http://sfaa.gzu.edu.cn/s/43/t/146/11/c5/info70085.htm" TargetMode="External"/><Relationship Id="rId133"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75" Type="http://schemas.openxmlformats.org/officeDocument/2006/relationships/hyperlink" Target="http://www.cswef.org/Home/donquery/index.html" TargetMode="External"/><Relationship Id="rId340" Type="http://schemas.openxmlformats.org/officeDocument/2006/relationships/hyperlink" Target="http://www.gdfpjjh.org.cn/next/JzrmdFile.jsp" TargetMode="External"/><Relationship Id="rId578" Type="http://schemas.openxmlformats.org/officeDocument/2006/relationships/hyperlink" Target="http://www.hbcf.org.cn/FundShow/1154/2/169.html" TargetMode="External"/><Relationship Id="rId743" Type="http://schemas.openxmlformats.org/officeDocument/2006/relationships/hyperlink" Target="http://www.jjh.sdu.edu.cn/thanks.php" TargetMode="External"/><Relationship Id="rId785" Type="http://schemas.openxmlformats.org/officeDocument/2006/relationships/hyperlink" Target="https://onedrive.live.com/edit.aspx/Documents/China%20Philanthropy%20Project?cid=3bbb1d8d939ce15c&amp;id=documents&amp;wd=target%28Profile.one%7CE512E2D3-99FA-5A44-8AD3-1366C8A72603%2FKe%20Xiping%2C%20Company%7CDF17A2AA-CFBB-724A-98BA-65FDD1944FB6%2F%29%20onenote:https://d.docs.live.net/3bbb1d8d939ce15c/Documents/China%20Philanthropy%20Project/Profile.one" TargetMode="External"/><Relationship Id="rId950" Type="http://schemas.openxmlformats.org/officeDocument/2006/relationships/hyperlink" Target="https://onedrive.live.com/edit.aspx/Documents/China%20Philanthropy%20Project?cid=3bbb1d8d939ce15c&amp;id=documents&amp;wd=target%28Profile.one%7CE512E2D3-99FA-5A44-8AD3-1366C8A72603%2FMa%20Xingtian%2C%20Bio%7C13501AA7-5848-7C46-B4AD-A3EF6C50E0FE%2F%29%20onenote:https://d.docs.live.net/3bbb1d8d939ce15c/Documents/China%20Philanthropy%20Project/Profile.one" TargetMode="External"/><Relationship Id="rId992" Type="http://schemas.openxmlformats.org/officeDocument/2006/relationships/hyperlink" Target="https://onedrive.live.com/edit.aspx/Documents/China%20Philanthropy%20Project?cid=3bbb1d8d939ce15c&amp;id=documents&amp;wd=target%28Profile.one%7CE512E2D3-99FA-5A44-8AD3-1366C8A72603%2FCui%20Weixing%2C%20Bio%7C1AED9FEA-9C15-8E48-8A65-75083B367C38%2F%29%20onenote:https://d.docs.live.net/3bbb1d8d939ce15c/Documents/China%20Philanthropy%20Project/Profile.one" TargetMode="External"/><Relationship Id="rId1026" Type="http://schemas.openxmlformats.org/officeDocument/2006/relationships/hyperlink" Target="http://www.hengan.com/intro/manage/" TargetMode="External"/><Relationship Id="rId200" Type="http://schemas.openxmlformats.org/officeDocument/2006/relationships/hyperlink" Target="http://m.ftchinese.com/story/001067165" TargetMode="External"/><Relationship Id="rId382" Type="http://schemas.openxmlformats.org/officeDocument/2006/relationships/hyperlink" Target="http://www.reshui-bc.com/xingyezixun/289.html" TargetMode="External"/><Relationship Id="rId438" Type="http://schemas.openxmlformats.org/officeDocument/2006/relationships/hyperlink" Target="http://www.leadvc.com/contact.asp" TargetMode="External"/><Relationship Id="rId603" Type="http://schemas.openxmlformats.org/officeDocument/2006/relationships/hyperlink" Target="http://www.gdfpjjh.org.cn/next/JzrmdFile.jsp" TargetMode="External"/><Relationship Id="rId645" Type="http://schemas.openxmlformats.org/officeDocument/2006/relationships/hyperlink" Target="https://onedrive.live.com/edit.aspx/Documents/China%20Philanthropy%20Project?cid=3bbb1d8d939ce15c&amp;id=documents&amp;wd=target%28Profile.one%7CE512E2D3-99FA-5A44-8AD3-1366C8A72603%2FZhou%20Xijian%2C%20Company%7C4BFE79EB-A25A-0446-8D38-C3316BB04823%2F%29%20onenote:https://d.docs.live.net/3bbb1d8d939ce15c/Documents/China%20Philanthropy%20Project/Profile.one" TargetMode="External"/><Relationship Id="rId687" Type="http://schemas.openxmlformats.org/officeDocument/2006/relationships/hyperlink" Target="https://onedrive.live.com/edit.aspx/Documents/China%20Philanthropy%20Project?cid=3bbb1d8d939ce15c&amp;id=documents&amp;wd=target%28Profile.one%7CE512E2D3-99FA-5A44-8AD3-1366C8A72603%2FCui%20Genliang%2C%20Donation%7C63DE9174-5E18-2643-A1B3-AFA2AE3C7316%2F%29%20onenote:https://d.docs.live.net/3bbb1d8d939ce15c/Documents/China%20Philanthropy%20Project/Profile.one" TargetMode="External"/><Relationship Id="rId810" Type="http://schemas.openxmlformats.org/officeDocument/2006/relationships/hyperlink" Target="http://www.sufe.edu.cn/38/list.htm" TargetMode="External"/><Relationship Id="rId852" Type="http://schemas.openxmlformats.org/officeDocument/2006/relationships/hyperlink" Target="http://www.cswef.org/Home/donquery/index.html" TargetMode="External"/><Relationship Id="rId908" Type="http://schemas.openxmlformats.org/officeDocument/2006/relationships/hyperlink" Target="http://ef.bupt.edu.cn/index.php/site/news?id=647" TargetMode="External"/><Relationship Id="rId1068" Type="http://schemas.openxmlformats.org/officeDocument/2006/relationships/hyperlink" Target="https://onedrive.live.com/edit.aspx/Documents/China%20Philanthropy%20Project?cid=3bbb1d8d939ce15c&amp;id=documents&amp;wd=target%28Profile.one%7CE512E2D3-99FA-5A44-8AD3-1366C8A72603%2FFeng%20Xijian%2C%20Company%7C726F1F0C-3DAC-EB4B-B560-3C0F6816754A%2F%29%20onenote:https://d.docs.live.net/3bbb1d8d939ce15c/Documents/China%20Philanthropy%20Project/Profile.one" TargetMode="External"/><Relationship Id="rId242" Type="http://schemas.openxmlformats.org/officeDocument/2006/relationships/hyperlink" Target="http://www.fupin.org.cn/information/donationlist.aspx?page=6&amp;key=&amp;money1=100000&amp;money2=10000000&amp;date1=2015-09-01&amp;date2=2016-08-31&amp;project=" TargetMode="External"/><Relationship Id="rId284" Type="http://schemas.openxmlformats.org/officeDocument/2006/relationships/hyperlink" Target="https://onedrive.live.com/edit.aspx/Documents/China%20Philanthropy%20Project?cid=3bbb1d8d939ce15c&amp;id=documents&amp;wd=target%28Profile.one%7CE512E2D3-99FA-5A44-8AD3-1366C8A72603%2FXiao%20Jicheng%2C%20Bio%7C06528E24-891A-7C4F-A869-0075E4BF8194%2F%29%20onenote:https://d.docs.live.net/3bbb1d8d939ce15c/Documents/China%20Philanthropy%20Project/Profile.one" TargetMode="External"/><Relationship Id="rId491" Type="http://schemas.openxmlformats.org/officeDocument/2006/relationships/hyperlink" Target="http://news.dichan.sina.com.cn/2014/09/06/1207596.html" TargetMode="External"/><Relationship Id="rId505" Type="http://schemas.openxmlformats.org/officeDocument/2006/relationships/hyperlink" Target="http://www.ziranyixue.com/LSE.html" TargetMode="External"/><Relationship Id="rId712" Type="http://schemas.openxmlformats.org/officeDocument/2006/relationships/hyperlink" Target="http://crcf.crc.com.cn/about/jzxx/rcjh/index_1.htm" TargetMode="External"/><Relationship Id="rId894" Type="http://schemas.openxmlformats.org/officeDocument/2006/relationships/hyperlink" Target="http://www.fupin.org.cn/information/donationlist.aspx?page=4&amp;key=&amp;money1=100000&amp;money2=10000000&amp;date1=2015-09-01&amp;date2=2016-08-31&amp;project=" TargetMode="External"/><Relationship Id="rId1135" Type="http://schemas.openxmlformats.org/officeDocument/2006/relationships/hyperlink" Target="http://www.ghstf.org/niandubg15/3309-2015.html" TargetMode="External"/><Relationship Id="rId1177" Type="http://schemas.openxmlformats.org/officeDocument/2006/relationships/hyperlink" Target="http://www.suligroup.com/contactUs.html" TargetMode="External"/><Relationship Id="rId37" Type="http://schemas.openxmlformats.org/officeDocument/2006/relationships/hyperlink" Target="http://www.gdfpjjh.org.cn/next/JzrmdFile.jsp" TargetMode="External"/><Relationship Id="rId79" Type="http://schemas.openxmlformats.org/officeDocument/2006/relationships/hyperlink" Target="http://www.ceohui.com/wap/article/index.html?aid=5956" TargetMode="External"/><Relationship Id="rId102" Type="http://schemas.openxmlformats.org/officeDocument/2006/relationships/hyperlink" Target="http://www.fupin.org.cn/information/donationlist.aspx?page=6&amp;key=&amp;money1=100000&amp;money2=10000000&amp;date1=2015-09-01&amp;date2=2016-08-31&amp;project=" TargetMode="External"/><Relationship Id="rId144" Type="http://schemas.openxmlformats.org/officeDocument/2006/relationships/hyperlink" Target="https://onedrive.live.com/edit.aspx/Documents/China%20Philanthropy%20Project?cid=3bbb1d8d939ce15c&amp;id=documents&amp;wd=target%28Profile.one%7CE512E2D3-99FA-5A44-8AD3-1366C8A72603%2FLiu%20Shui%2C%20Donation%7CAD9DA23F-530B-AE4A-893F-907F1451A26D%2F%29%20onenote:https://d.docs.live.net/3bbb1d8d939ce15c/Documents/China%20Philanthropy%20Project/Profile.one" TargetMode="External"/><Relationship Id="rId547" Type="http://schemas.openxmlformats.org/officeDocument/2006/relationships/hyperlink" Target="https://onedrive.live.com/edit.aspx/Documents/China%20Philanthropy%20Project?cid=3bbb1d8d939ce15c&amp;id=documents&amp;wd=target%28Profile.one%7CE512E2D3-99FA-5A44-8AD3-1366C8A72603%2FYao%20Zhenhua%2C%20Donation%7C0B2C816D-8D7C-3040-B56D-B7FA16B7D171%2F%29%20onenote:https://d.docs.live.net/3bbb1d8d939ce15c/Documents/China%20Philanthropy%20Project/Profile.one" TargetMode="External"/><Relationship Id="rId589" Type="http://schemas.openxmlformats.org/officeDocument/2006/relationships/hyperlink" Target="http://www.ghstf.org/niandubg15/3309-2015.html" TargetMode="External"/><Relationship Id="rId754" Type="http://schemas.openxmlformats.org/officeDocument/2006/relationships/hyperlink" Target="http://www.wuhanrc.gov.cn/info/1016/1400.htm" TargetMode="External"/><Relationship Id="rId796" Type="http://schemas.openxmlformats.org/officeDocument/2006/relationships/hyperlink" Target="http://jjh.hnedu.cn/show/2,602.html" TargetMode="External"/><Relationship Id="rId961" Type="http://schemas.openxmlformats.org/officeDocument/2006/relationships/hyperlink" Target="http://www.yabao.com.cn/linkus.php" TargetMode="External"/><Relationship Id="rId90" Type="http://schemas.openxmlformats.org/officeDocument/2006/relationships/hyperlink" Target="https://onedrive.live.com/edit.aspx/Documents/China%20Philanthropy%20Project?cid=3bbb1d8d939ce15c&amp;id=documents&amp;wd=target%28Profile.one%7CE512E2D3-99FA-5A44-8AD3-1366C8A72603%2FZhang%20Chaoyang%2C%20Bio%7CB6361762-700B-244E-92C1-69EBD63F296E%2F%29%20onenote:https://d.docs.live.net/3bbb1d8d939ce15c/Documents/China%20Philanthropy%20Project/Profile.one" TargetMode="External"/><Relationship Id="rId186" Type="http://schemas.openxmlformats.org/officeDocument/2006/relationships/hyperlink" Target="http://www.ccafc.org.cn/templates/DonationSearch/index.aspx?nodeid=106" TargetMode="External"/><Relationship Id="rId351" Type="http://schemas.openxmlformats.org/officeDocument/2006/relationships/hyperlink" Target="http://www.hbtmjt.com/con_map.php" TargetMode="External"/><Relationship Id="rId393" Type="http://schemas.openxmlformats.org/officeDocument/2006/relationships/hyperlink" Target="https://onedrive.live.com/edit.aspx/Documents/China%20Philanthropy%20Project?cid=3bbb1d8d939ce15c&amp;id=documents&amp;wd=target%28Profile.one%7CE512E2D3-99FA-5A44-8AD3-1366C8A72603%2FLu%20Guangxiu%2C%20Bio%7C9D2CA78D-4A19-8A46-AC8F-54676BFDF509%2F%29%20onenote:https://d.docs.live.net/3bbb1d8d939ce15c/Documents/China%20Philanthropy%20Project/Profile.one" TargetMode="External"/><Relationship Id="rId40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449" Type="http://schemas.openxmlformats.org/officeDocument/2006/relationships/hyperlink" Target="https://onedrive.live.com/edit.aspx/Documents/China%20Philanthropy%20Project?cid=3bbb1d8d939ce15c&amp;id=documents&amp;wd=target%28Profile.one%7CE512E2D3-99FA-5A44-8AD3-1366C8A72603%2FChen%20Ailian%2C%20Bio%7C0F1E9429-2A7C-1945-949B-7BCAC4BE7DA2%2F%29%20onenote:https://d.docs.live.net/3bbb1d8d939ce15c/Documents/China%20Philanthropy%20Project/Profile.one" TargetMode="External"/><Relationship Id="rId614" Type="http://schemas.openxmlformats.org/officeDocument/2006/relationships/hyperlink" Target="http://www.sljrfoundation.org/index.php?s=/Xxgk/xxgk/cid/10.html" TargetMode="External"/><Relationship Id="rId656" Type="http://schemas.openxmlformats.org/officeDocument/2006/relationships/hyperlink" Target="http://www.dsichn.com/a/20160511/52717" TargetMode="External"/><Relationship Id="rId821" Type="http://schemas.openxmlformats.org/officeDocument/2006/relationships/hyperlink" Target="http://www.cr-power.com/about/gsgk/gsjj/" TargetMode="External"/><Relationship Id="rId863" Type="http://schemas.openxmlformats.org/officeDocument/2006/relationships/hyperlink" Target="http://www.baike.com/wiki/%E4%B8%81%E5%81%A5%5B%E4%BA%9A%E4%BF%A1%E8%91%A3%E4%BA%8B%E9%95%BF%5D" TargetMode="External"/><Relationship Id="rId1037" Type="http://schemas.openxmlformats.org/officeDocument/2006/relationships/hyperlink" Target="https://onedrive.live.com/edit.aspx/Documents/China%20Philanthropy%20Project?cid=3bbb1d8d939ce15c&amp;id=documents&amp;wd=target%28Profile.one%7CE512E2D3-99FA-5A44-8AD3-1366C8A72603%2FZhang%20Rongming%2C%20Company%7CEF1ADB26-66EB-9748-8E9A-517297F883A3%2F%29%20onenote:https://d.docs.live.net/3bbb1d8d939ce15c/Documents/China%20Philanthropy%20Project/Profile.one" TargetMode="External"/><Relationship Id="rId1079" Type="http://schemas.openxmlformats.org/officeDocument/2006/relationships/hyperlink" Target="http://www.eeo.com.cn/2016/0217/283159.shtml" TargetMode="External"/><Relationship Id="rId211" Type="http://schemas.openxmlformats.org/officeDocument/2006/relationships/hyperlink" Target="http://www.ghstf.org/niandubg15/3309-2015.html" TargetMode="External"/><Relationship Id="rId253" Type="http://schemas.openxmlformats.org/officeDocument/2006/relationships/hyperlink" Target="http://news.cnhubei.com/xw/sh/201601/t3529895.shtml" TargetMode="External"/><Relationship Id="rId295" Type="http://schemas.openxmlformats.org/officeDocument/2006/relationships/hyperlink" Target="http://www.scf.org.cn/foundation/donation/list.jhtml" TargetMode="External"/><Relationship Id="rId309" Type="http://schemas.openxmlformats.org/officeDocument/2006/relationships/hyperlink" Target="http://www.fupin.org.cn/information/donationlist.aspx?page=6&amp;key=&amp;money1=100000&amp;money2=10000000&amp;date1=2015-09-01&amp;date2=2016-08-31&amp;project=" TargetMode="External"/><Relationship Id="rId460" Type="http://schemas.openxmlformats.org/officeDocument/2006/relationships/hyperlink" Target="http://news.ifeng.com/a/20160607/48931900_0.shtml" TargetMode="External"/><Relationship Id="rId516" Type="http://schemas.openxmlformats.org/officeDocument/2006/relationships/hyperlink" Target="https://onedrive.live.com/edit.aspx/Documents/China%20Philanthropy%20Project?cid=3bbb1d8d939ce15c&amp;id=documents&amp;wd=target%28Profile.one%7CE512E2D3-99FA-5A44-8AD3-1366C8A72603%2FAo%20Xiaoqiang%2C%20Bio%7C55542C9E-8F10-224D-A104-5A9CE9555E80%2F%29%20onenote:https://d.docs.live.net/3bbb1d8d939ce15c/Documents/China%20Philanthropy%20Project/Profile.one" TargetMode="External"/><Relationship Id="rId698" Type="http://schemas.openxmlformats.org/officeDocument/2006/relationships/hyperlink" Target="https://onedrive.live.com/edit.aspx/Documents/China%20Philanthropy%20Project?cid=3bbb1d8d939ce15c&amp;id=documents&amp;wd=target%28Profile.one%7CE512E2D3-99FA-5A44-8AD3-1366C8A72603%2FZhao%20Haijun%2C%20Bio%7C26D17FD5-D759-0A4E-9406-10D08D280F58%2F%29%20onenote:https://d.docs.live.net/3bbb1d8d939ce15c/Documents/China%20Philanthropy%20Project/Profile.one" TargetMode="External"/><Relationship Id="rId919" Type="http://schemas.openxmlformats.org/officeDocument/2006/relationships/hyperlink" Target="http://www.ef.xjtu.edu.cn/jklb.jsp?urltype=tree.TreeTempUrl&amp;wbtreeid=1020" TargetMode="External"/><Relationship Id="rId1090" Type="http://schemas.openxmlformats.org/officeDocument/2006/relationships/hyperlink" Target="https://onedrive.live.com/edit.aspx/Documents/China%20Philanthropy%20Project?cid=3bbb1d8d939ce15c&amp;id=documents&amp;wd=target%28Profile.one%7CE512E2D3-99FA-5A44-8AD3-1366C8A72603%2FLi%20Dasan%2C%20Donation%7C6172EAEE-BA2D-5949-AF3C-61D8AFDEE1BF%2F%29%20onenote:https://d.docs.live.net/3bbb1d8d939ce15c/Documents/China%20Philanthropy%20Project/Profile.one" TargetMode="External"/><Relationship Id="rId1104" Type="http://schemas.openxmlformats.org/officeDocument/2006/relationships/hyperlink" Target="https://onedrive.live.com/edit.aspx/Documents/China%20Philanthropy%20Project?cid=3bbb1d8d939ce15c&amp;id=documents&amp;wd=target%28Profile.one%7CE512E2D3-99FA-5A44-8AD3-1366C8A72603%2FLiao%20Xin%2C%20Bio%7C15FAB52E-7D28-544D-9F4C-70D363F8C82D%2F%29%20onenote:https://d.docs.live.net/3bbb1d8d939ce15c/Documents/China%20Philanthropy%20Project/Profile.one" TargetMode="External"/><Relationship Id="rId1146" Type="http://schemas.openxmlformats.org/officeDocument/2006/relationships/hyperlink" Target="http://www.hugeleaf.com/news/show.aspx?id=2531&amp;Nid=72339069014638592" TargetMode="External"/><Relationship Id="rId48" Type="http://schemas.openxmlformats.org/officeDocument/2006/relationships/hyperlink" Target="https://onedrive.live.com/edit.aspx/Documents/China%20Philanthropy%20Project?cid=3bbb1d8d939ce15c&amp;id=documents&amp;wd=target%28Profile.one%7CE512E2D3-99FA-5A44-8AD3-1366C8A72603%2FChen%20Yidan%2C%20Donation%7C7D175567-7BE4-454A-8FAF-85084B9ABE07%2F%29%20onenote:https://d.docs.live.net/3bbb1d8d939ce15c/Documents/China%20Philanthropy%20Project/Profile.one" TargetMode="External"/><Relationship Id="rId113" Type="http://schemas.openxmlformats.org/officeDocument/2006/relationships/hyperlink" Target="http://www.myshinesun.com/gyxs/" TargetMode="External"/><Relationship Id="rId320" Type="http://schemas.openxmlformats.org/officeDocument/2006/relationships/hyperlink" Target="http://www.fupin.org.cn/information/donationlist.aspx?page=6&amp;key=&amp;money1=100000&amp;money2=10000000&amp;date1=2015-09-01&amp;date2=2016-08-31&amp;project=" TargetMode="External"/><Relationship Id="rId558"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723" Type="http://schemas.openxmlformats.org/officeDocument/2006/relationships/hyperlink" Target="https://onedrive.live.com/edit.aspx/Documents/China%20Philanthropy%20Project?cid=3bbb1d8d939ce15c&amp;id=documents&amp;wd=target%28Profile.one%7CE512E2D3-99FA-5A44-8AD3-1366C8A72603%2FLin%20Tengjiao%2C%20Company%7CCC3D6A7E-6407-884D-8DD2-A80FBB0B7126%2F%29%20onenote:https://d.docs.live.net/3bbb1d8d939ce15c/Documents/China%20Philanthropy%20Project/Profile.one" TargetMode="External"/><Relationship Id="rId765" Type="http://schemas.openxmlformats.org/officeDocument/2006/relationships/hyperlink" Target="http://ef.bupt.edu.cn/index.php/site/news?id=647" TargetMode="External"/><Relationship Id="rId930" Type="http://schemas.openxmlformats.org/officeDocument/2006/relationships/hyperlink" Target="http://www.yrmf.org.cn/Product/List.aspx?ClassId=5" TargetMode="External"/><Relationship Id="rId972" Type="http://schemas.openxmlformats.org/officeDocument/2006/relationships/hyperlink" Target="http://fund.shufe.edu.cn/thanks.shtml" TargetMode="External"/><Relationship Id="rId1006" Type="http://schemas.openxmlformats.org/officeDocument/2006/relationships/hyperlink" Target="https://onedrive.live.com/edit.aspx/Documents/China%20Philanthropy%20Project?cid=3bbb1d8d939ce15c&amp;id=documents&amp;wd=target%28Profile.one%7CE512E2D3-99FA-5A44-8AD3-1366C8A72603%2FYu%20Lirong%2C%20Bio%7C11BE3517-3276-524F-B0A3-36FA1C3CA3A2%2F%29%20onenote:https://d.docs.live.net/3bbb1d8d939ce15c/Documents/China%20Philanthropy%20Project/Profile.one" TargetMode="External"/><Relationship Id="rId1188" Type="http://schemas.openxmlformats.org/officeDocument/2006/relationships/hyperlink" Target="http://www.jshnsh.cn/Site/news/2016/7/2680.html" TargetMode="External"/><Relationship Id="rId155" Type="http://schemas.openxmlformats.org/officeDocument/2006/relationships/hyperlink" Target="http://www.gdfpjjh.org.cn/next/JzrmdFile.jsp" TargetMode="External"/><Relationship Id="rId197" Type="http://schemas.openxmlformats.org/officeDocument/2006/relationships/hyperlink" Target="http://www.ccafc.org.cn/templates/DonationSearch/index.aspx?nodeid=106" TargetMode="External"/><Relationship Id="rId362"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418" Type="http://schemas.openxmlformats.org/officeDocument/2006/relationships/hyperlink" Target="http://www.qianwang365.com/portal/contactUs.html" TargetMode="External"/><Relationship Id="rId625" Type="http://schemas.openxmlformats.org/officeDocument/2006/relationships/hyperlink" Target="https://onedrive.live.com/edit.aspx/Documents/China%20Philanthropy%20Project?cid=3bbb1d8d939ce15c&amp;id=documents&amp;wd=target%28Profile.one%7CE512E2D3-99FA-5A44-8AD3-1366C8A72603%2FCheng%20Licai%2C%20Bio%7CBD100761-FEC3-C149-B9A9-3FF1820E6F5A%2F%29%20onenote:https://d.docs.live.net/3bbb1d8d939ce15c/Documents/China%20Philanthropy%20Project/Profile.one" TargetMode="External"/><Relationship Id="rId832" Type="http://schemas.openxmlformats.org/officeDocument/2006/relationships/hyperlink" Target="http://www.cfdfe.cn/html/category/43-1.htm" TargetMode="External"/><Relationship Id="rId1048" Type="http://schemas.openxmlformats.org/officeDocument/2006/relationships/hyperlink" Target="http://www.ghstf.org/niandubg15/3309-2015.html" TargetMode="External"/><Relationship Id="rId222" Type="http://schemas.openxmlformats.org/officeDocument/2006/relationships/hyperlink" Target="http://www.gdfpjjh.org.cn/next/JzrmdFile.jsp" TargetMode="External"/><Relationship Id="rId264" Type="http://schemas.openxmlformats.org/officeDocument/2006/relationships/hyperlink" Target="https://onedrive.live.com/edit.aspx/Documents/China%20Philanthropy%20Project?cid=3bbb1d8d939ce15c&amp;id=documents&amp;wd=target%28Profile.one%7CE512E2D3-99FA-5A44-8AD3-1366C8A72603%2FLi%20Jie%2C%20Donation%7C47B88A0C-542A-0E44-BCFB-E78DE84DD9E3%2F%29%20onenote:https://d.docs.live.net/3bbb1d8d939ce15c/Documents/China%20Philanthropy%20Project/Profile.one" TargetMode="External"/><Relationship Id="rId471" Type="http://schemas.openxmlformats.org/officeDocument/2006/relationships/hyperlink" Target="https://onedrive.live.com/edit.aspx/Documents/China%20Philanthropy%20Project?cid=3bbb1d8d939ce15c&amp;id=documents&amp;wd=target%28Profile.one%7CE512E2D3-99FA-5A44-8AD3-1366C8A72603%2FZhang%20Yin%2C%20Bio%7C541C02C1-1505-F641-97F4-52D4E4A5A49A%2F%29%20onenote:https://d.docs.live.net/3bbb1d8d939ce15c/Documents/China%20Philanthropy%20Project/Profile.one" TargetMode="External"/><Relationship Id="rId667" Type="http://schemas.openxmlformats.org/officeDocument/2006/relationships/hyperlink" Target="http://jjh.ccnu.edu.cn/ejdhjzmxb.jsp?urltype=tree.TreeTempUrl&amp;wbtreeid=1021" TargetMode="External"/><Relationship Id="rId874" Type="http://schemas.openxmlformats.org/officeDocument/2006/relationships/hyperlink" Target="http://www.z3z4.com/a/4m3hexm" TargetMode="External"/><Relationship Id="rId1115" Type="http://schemas.openxmlformats.org/officeDocument/2006/relationships/hyperlink" Target="http://www.tcmedical.com.cn/index/contactUs" TargetMode="External"/><Relationship Id="rId17" Type="http://schemas.openxmlformats.org/officeDocument/2006/relationships/hyperlink" Target="https://onedrive.live.com/edit.aspx/Documents/China%20Philanthropy%20Project?cid=3bbb1d8d939ce15c&amp;id=documents&amp;wd=target%28Profile.one%7CE512E2D3-99FA-5A44-8AD3-1366C8A72603%2FXu%20Jiayin%2C%20Bio%7C45ACEE58-0C01-8643-A2C2-27122042544E%2F%29%20onenote:https://d.docs.live.net/3bbb1d8d939ce15c/Documents/China%20Philanthropy%20Project/Profile.one" TargetMode="External"/><Relationship Id="rId59" Type="http://schemas.openxmlformats.org/officeDocument/2006/relationships/hyperlink" Target="https://onedrive.live.com/edit.aspx/Documents/China%20Philanthropy%20Project?cid=3bbb1d8d939ce15c&amp;id=documents&amp;wd=target%28Profile.one%7CE512E2D3-99FA-5A44-8AD3-1366C8A72603%2FShao%20Genhuo%2C%20Company%7C8E9389B8-D631-3440-B35E-9DE461078C3B%2F%29%20onenote:https://d.docs.live.net/3bbb1d8d939ce15c/Documents/China%20Philanthropy%20Project/Profile.one" TargetMode="External"/><Relationship Id="rId124"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527" Type="http://schemas.openxmlformats.org/officeDocument/2006/relationships/hyperlink" Target="http://mt.sohu.com/20160129/n436358324.shtml" TargetMode="External"/><Relationship Id="rId569" Type="http://schemas.openxmlformats.org/officeDocument/2006/relationships/hyperlink" Target="http://www.hua-wu.com/lxhw" TargetMode="External"/><Relationship Id="rId734" Type="http://schemas.openxmlformats.org/officeDocument/2006/relationships/hyperlink" Target="https://onedrive.live.com/edit.aspx/Documents/China%20Philanthropy%20Project?cid=3bbb1d8d939ce15c&amp;id=documents&amp;wd=target%28Profile.one%7CE512E2D3-99FA-5A44-8AD3-1366C8A72603%2FZhang%20Rugeng%2C%20Bio%7C4D0FCFAD-7FF6-D64E-B6EE-95399115C2BC%2F%29%20onenote:https://d.docs.live.net/3bbb1d8d939ce15c/Documents/China%20Philanthropy%20Project/Profile.one" TargetMode="External"/><Relationship Id="rId776" Type="http://schemas.openxmlformats.org/officeDocument/2006/relationships/hyperlink" Target="http://www.westsa.org/a/Information/caiwuxinxi/" TargetMode="External"/><Relationship Id="rId941" Type="http://schemas.openxmlformats.org/officeDocument/2006/relationships/hyperlink" Target="https://wx.abbao.cn/a/7688-9ef9c0e7f4dc2989.html" TargetMode="External"/><Relationship Id="rId983" Type="http://schemas.openxmlformats.org/officeDocument/2006/relationships/hyperlink" Target="http://www.huitian.net.cn/" TargetMode="External"/><Relationship Id="rId1157" Type="http://schemas.openxmlformats.org/officeDocument/2006/relationships/hyperlink" Target="http://www.tasly.com/contact_us.htm" TargetMode="External"/><Relationship Id="rId1199" Type="http://schemas.openxmlformats.org/officeDocument/2006/relationships/hyperlink" Target="http://www.cngef.org.cn/love/love.htm?nChannelId=911&amp;nColumnId=91101" TargetMode="External"/><Relationship Id="rId70" Type="http://schemas.openxmlformats.org/officeDocument/2006/relationships/hyperlink" Target="https://onedrive.live.com/edit.aspx/Documents/China%20Philanthropy%20Project?cid=3bbb1d8d939ce15c&amp;id=documents&amp;wd=target%28Profile.one%7CE512E2D3-99FA-5A44-8AD3-1366C8A72603%2FShao%20Genhuo%2C%20Donation%7CBCA147F9-69CF-024E-8754-CCED6119E8DC%2F%29%20onenote:https://d.docs.live.net/3bbb1d8d939ce15c/Documents/China%20Philanthropy%20Project/Profile.one" TargetMode="External"/><Relationship Id="rId166" Type="http://schemas.openxmlformats.org/officeDocument/2006/relationships/hyperlink" Target="http://www.gdfpjjh.org.cn/next/JzrmdFile.jsp" TargetMode="External"/><Relationship Id="rId331" Type="http://schemas.openxmlformats.org/officeDocument/2006/relationships/hyperlink" Target="http://www.fupin.org.cn/information/donationlist.aspx?page=6&amp;key=&amp;money1=100000&amp;money2=10000000&amp;date1=2015-09-01&amp;date2=2016-08-31&amp;project=" TargetMode="External"/><Relationship Id="rId373" Type="http://schemas.openxmlformats.org/officeDocument/2006/relationships/hyperlink" Target="https://onedrive.live.com/edit.aspx/Documents/China%20Philanthropy%20Project?cid=3bbb1d8d939ce15c&amp;id=documents&amp;wd=target%28Profile.one%7CE512E2D3-99FA-5A44-8AD3-1366C8A72603%2FHuang%20Hongyun%2C%20Company%7C6D9D1B49-812B-4F41-A2DC-A76D89F1882A%2F%29%20onenote:https://d.docs.live.net/3bbb1d8d939ce15c/Documents/China%20Philanthropy%20Project/Profile.one" TargetMode="External"/><Relationship Id="rId429" Type="http://schemas.openxmlformats.org/officeDocument/2006/relationships/hyperlink" Target="https://onedrive.live.com/edit.aspx/Documents/China%20Philanthropy%20Project?cid=3bbb1d8d939ce15c&amp;id=documents&amp;wd=target%28Profile.one%7CE512E2D3-99FA-5A44-8AD3-1366C8A72603%2FLiu%20Qiangdong%2C%20Company%7C8FA4EECF-0663-8949-AB1C-584634AABFF7%2F%29%20onenote:https://d.docs.live.net/3bbb1d8d939ce15c/Documents/China%20Philanthropy%20Project/Profile.one" TargetMode="External"/><Relationship Id="rId580" Type="http://schemas.openxmlformats.org/officeDocument/2006/relationships/hyperlink" Target="https://onedrive.live.com/edit.aspx/Documents/China%20Philanthropy%20Project?cid=3bbb1d8d939ce15c&amp;id=documents&amp;wd=target%28Profile.one%7CE512E2D3-99FA-5A44-8AD3-1366C8A72603%2FShen%20Xiaoping%2C%20Company%7C823F0DF7-DFE5-EC46-8743-9F62B40B3BC9%2F%29%20onenote:https://d.docs.live.net/3bbb1d8d939ce15c/Documents/China%20Philanthropy%20Project/Profile.one" TargetMode="External"/><Relationship Id="rId636" Type="http://schemas.openxmlformats.org/officeDocument/2006/relationships/hyperlink" Target="http://www.szlongyue.org/?cat=17" TargetMode="External"/><Relationship Id="rId801" Type="http://schemas.openxmlformats.org/officeDocument/2006/relationships/hyperlink" Target="http://www.zsswdf.org/content/1079" TargetMode="External"/><Relationship Id="rId1017" Type="http://schemas.openxmlformats.org/officeDocument/2006/relationships/hyperlink" Target="http://www.bontopgroup.com/" TargetMode="External"/><Relationship Id="rId1059" Type="http://schemas.openxmlformats.org/officeDocument/2006/relationships/hyperlink" Target="http://www.ghstf.org/niandubg15/3309-2015.html" TargetMode="External"/><Relationship Id="rId1" Type="http://schemas.openxmlformats.org/officeDocument/2006/relationships/hyperlink" Target="https://onedrive.live.com/edit.aspx/Documents/China%20Philanthropy%20Project?cid=3bbb1d8d939ce15c&amp;id=documents&amp;wd=target%28Profile.one%7CE512E2D3-99FA-5A44-8AD3-1366C8A72603%2FLu%20Zhiqiang%2C%20Bio%7C1E3AEC56-9FFE-D14D-938C-F64F13946725%2F%29%20onenote:https://d.docs.live.net/3bbb1d8d939ce15c/Documents/China%20Philanthropy%20Project/Profile.one" TargetMode="External"/><Relationship Id="rId233" Type="http://schemas.openxmlformats.org/officeDocument/2006/relationships/hyperlink" Target="https://onedrive.live.com/edit.aspx/Documents/China%20Philanthropy%20Project?cid=3bbb1d8d939ce15c&amp;id=documents&amp;wd=target%28Profile.one%7CE512E2D3-99FA-5A44-8AD3-1366C8A72603%2FZhang%20Jindong%2C%20Bio%7C4082E2C6-060B-2941-A360-CE604C72A936%2F%29%20onenote:https://d.docs.live.net/3bbb1d8d939ce15c/Documents/China%20Philanthropy%20Project/Profile.one" TargetMode="External"/><Relationship Id="rId440" Type="http://schemas.openxmlformats.org/officeDocument/2006/relationships/hyperlink" Target="http://sm.xmu.edu.cn/index.php?m=content&amp;c=index&amp;a=show&amp;catid=406&amp;id=21" TargetMode="External"/><Relationship Id="rId678" Type="http://schemas.openxmlformats.org/officeDocument/2006/relationships/hyperlink" Target="http://www.fjydf.cn/yfportalweb/heart/index.xhtml" TargetMode="External"/><Relationship Id="rId843" Type="http://schemas.openxmlformats.org/officeDocument/2006/relationships/hyperlink" Target="http://www.fupin.org.cn/information/donationlist.aspx?page=3&amp;key=&amp;money1=100000&amp;money2=10000000&amp;date1=2015-09-01&amp;date2=2016-08-31&amp;project=" TargetMode="External"/><Relationship Id="rId885" Type="http://schemas.openxmlformats.org/officeDocument/2006/relationships/hyperlink" Target="http://www.fupin.org.cn/information/donationlist.aspx?page=6&amp;key=&amp;money1=100000&amp;money2=10000000&amp;date1=2015-09-01&amp;date2=2016-08-31&amp;project=" TargetMode="External"/><Relationship Id="rId1070" Type="http://schemas.openxmlformats.org/officeDocument/2006/relationships/hyperlink" Target="https://onedrive.live.com/edit.aspx/Documents/China%20Philanthropy%20Project?cid=3bbb1d8d939ce15c&amp;id=documents&amp;wd=target%28Profile.one%7CE512E2D3-99FA-5A44-8AD3-1366C8A72603%2FGuo%20Guangchang%2C%20Bio%7C1420AA4E-C020-4F71-8D0C-9A313D32414F%2F%29%20onenote:https://d.docs.live.net/3bbb1d8d939ce15c/Documents/China%20Philanthropy%20Project/Profile.one" TargetMode="External"/><Relationship Id="rId1126" Type="http://schemas.openxmlformats.org/officeDocument/2006/relationships/hyperlink" Target="http://www.ghstf.org/niandubg15/3309-2015.html" TargetMode="External"/><Relationship Id="rId28" Type="http://schemas.openxmlformats.org/officeDocument/2006/relationships/hyperlink" Target="http://www.bgy.com.cn/china/about/index.aspx" TargetMode="External"/><Relationship Id="rId275" Type="http://schemas.openxmlformats.org/officeDocument/2006/relationships/hyperlink" Target="http://www.boco.com.cn/boco/cn/news_0.asp?id=4744" TargetMode="External"/><Relationship Id="rId300" Type="http://schemas.openxmlformats.org/officeDocument/2006/relationships/hyperlink" Target="http://www.fupin.org.cn/information/donationlist.aspx?page=6&amp;key=&amp;money1=100000&amp;money2=10000000&amp;date1=2015-09-01&amp;date2=2016-08-31&amp;project=" TargetMode="External"/><Relationship Id="rId482" Type="http://schemas.openxmlformats.org/officeDocument/2006/relationships/hyperlink" Target="http://www.fupin.org.cn/information/donationlist.aspx?page=6&amp;key=&amp;money1=100000&amp;money2=10000000&amp;date1=2015-09-01&amp;date2=2016-08-31&amp;project=" TargetMode="External"/><Relationship Id="rId538"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703" Type="http://schemas.openxmlformats.org/officeDocument/2006/relationships/hyperlink" Target="http://edf.xmu.edu.cn/Donate" TargetMode="External"/><Relationship Id="rId745" Type="http://schemas.openxmlformats.org/officeDocument/2006/relationships/hyperlink" Target="http://www.cpwf.org.cn/home/axb/index.rjh" TargetMode="External"/><Relationship Id="rId910" Type="http://schemas.openxmlformats.org/officeDocument/2006/relationships/hyperlink" Target="http://www.cswef.org/Home/donquery/index.html" TargetMode="External"/><Relationship Id="rId952" Type="http://schemas.openxmlformats.org/officeDocument/2006/relationships/hyperlink" Target="http://www.kangmei.com.cn/index.php?m=content&amp;c=index&amp;a=lists&amp;catid=191" TargetMode="External"/><Relationship Id="rId1168" Type="http://schemas.openxmlformats.org/officeDocument/2006/relationships/hyperlink" Target="https://onedrive.live.com/edit.aspx/Documents/China%20Philanthropy%20Project?cid=3bbb1d8d939ce15c&amp;id=documents&amp;wd=target%28Profile.one%7CE512E2D3-99FA-5A44-8AD3-1366C8A72603%2FZhang%20Xin%2C%20Bio%7CCAB51812-D722-9E4F-B286-8A70DF4ADFEC%2F%29%20onenote:https://d.docs.live.net/3bbb1d8d939ce15c/Documents/China%20Philanthropy%20Project/Profile.one" TargetMode="External"/><Relationship Id="rId81" Type="http://schemas.openxmlformats.org/officeDocument/2006/relationships/hyperlink" Target="http://www.hbcf.org.cn/NewsShow/1145/5641.html" TargetMode="External"/><Relationship Id="rId135" Type="http://schemas.openxmlformats.org/officeDocument/2006/relationships/hyperlink" Target="http://www.tsinghua.edu.cn/publish/news/4209/2016/20160324083727058477687/20160324083727058477687_.html" TargetMode="External"/><Relationship Id="rId177" Type="http://schemas.openxmlformats.org/officeDocument/2006/relationships/hyperlink" Target="http://www.ccafc.org.cn/templates/DonationSearch/index.aspx?nodeid=106" TargetMode="External"/><Relationship Id="rId342" Type="http://schemas.openxmlformats.org/officeDocument/2006/relationships/hyperlink" Target="http://www.gdfpjjh.org.cn/next/JzrmdFile.jsp" TargetMode="External"/><Relationship Id="rId384" Type="http://schemas.openxmlformats.org/officeDocument/2006/relationships/hyperlink" Target="http://edf.xmu.edu.cn/Donate" TargetMode="External"/><Relationship Id="rId591" Type="http://schemas.openxmlformats.org/officeDocument/2006/relationships/hyperlink" Target="https://onedrive.live.com/edit.aspx/Documents/China%20Philanthropy%20Project?cid=3bbb1d8d939ce15c&amp;id=documents&amp;wd=target%28Profile.one%7CE512E2D3-99FA-5A44-8AD3-1366C8A72603%2FChen%20Dongsheng%2C%20Company%7C71C0D555-D3A0-6344-9588-ED5CED374ED4%2F%29%20onenote:https://d.docs.live.net/3bbb1d8d939ce15c/Documents/China%20Philanthropy%20Project/Profile.one" TargetMode="External"/><Relationship Id="rId605" Type="http://schemas.openxmlformats.org/officeDocument/2006/relationships/hyperlink" Target="http://edf.henu.edu.cn/NCPortal/portal/guest/IlPgcTGPIM" TargetMode="External"/><Relationship Id="rId787" Type="http://schemas.openxmlformats.org/officeDocument/2006/relationships/hyperlink" Target="https://onedrive.live.com/edit.aspx/Documents/China%20Philanthropy%20Project?cid=3bbb1d8d939ce15c&amp;id=documents&amp;wd=target%28Profile.one%7CE512E2D3-99FA-5A44-8AD3-1366C8A72603%2FKe%20Xiping%2C%20Donation%7CAC042104-BCF7-E240-9486-5106CA09E3DA%2F%29%20onenote:https://d.docs.live.net/3bbb1d8d939ce15c/Documents/China%20Philanthropy%20Project/Profile.one" TargetMode="External"/><Relationship Id="rId812" Type="http://schemas.openxmlformats.org/officeDocument/2006/relationships/hyperlink" Target="https://onedrive.live.com/edit.aspx/Documents/China%20Philanthropy%20Project?38=&amp;cid=3bbb1d8d939ce15c&amp;id=documents&amp;wd=target%28Profile.one%7CE512E2D3-99FA-5A44-8AD3-1366C8A72603%2FCen%20Zhaoxiong%2C%20Bio%7C4152C10F-A033-4A46-BEF6-3FA9A67BE526%2F%29%20onenote%3Ahttps%3A%2F%2Fd.docs.live.net%2F3bbb1d8d939ce15c%2FDocuments%2FChina%20Philanthropy%20Project%2FProfile.one%23Cen%20Zhaoxiong%2C%20Bio&amp;section-id=%7BE512E2D3-99FA-5A44-8AD3-1366C8A72603%7D&amp;page-id=%7B4152C10F-A033-4A46-BEF6-3FA9A67BE526%7D&amp;object-id=%7BE006FE93-9029-E608-3678-4A990B82087E%7D" TargetMode="External"/><Relationship Id="rId994" Type="http://schemas.openxmlformats.org/officeDocument/2006/relationships/hyperlink" Target="http://www.deppon.com/introduce/contact.html" TargetMode="External"/><Relationship Id="rId1028" Type="http://schemas.openxmlformats.org/officeDocument/2006/relationships/hyperlink" Target="http://baike.baidu.com/link?url=DVSSHpukQpaJcWIJBzL28pnN7Wttybw91qIuT83l_VoH4E1NL8jIw9wuN0aFKyZkFa0mQ7Y0Ey1bblsTM_4VgYTEzI9AbPLZ3PkCYtRqR3G" TargetMode="External"/><Relationship Id="rId202" Type="http://schemas.openxmlformats.org/officeDocument/2006/relationships/hyperlink" Target="http://www.szscf.org/jijinhui/jijinhui_web/donorlist.jsp" TargetMode="External"/><Relationship Id="rId244" Type="http://schemas.openxmlformats.org/officeDocument/2006/relationships/hyperlink" Target="http://www.fupin.org.cn/information/donationlist.aspx?page=6&amp;key=&amp;money1=100000&amp;money2=10000000&amp;date1=2015-09-01&amp;date2=2016-08-31&amp;project=" TargetMode="External"/><Relationship Id="rId647" Type="http://schemas.openxmlformats.org/officeDocument/2006/relationships/hyperlink" Target="http://www.dhjtw.com/show-13-112-1.html" TargetMode="External"/><Relationship Id="rId689" Type="http://schemas.openxmlformats.org/officeDocument/2006/relationships/hyperlink" Target="http://baike.baidu.com/link?url=XSs3PWaCL6190DMDSo6SyJ4NmMu1wdcRqtucRDdTz4DWm6vr8rHPqfZ9lUvi3sE0fISTEfCDJ-a3e14znTe5_q" TargetMode="External"/><Relationship Id="rId854" Type="http://schemas.openxmlformats.org/officeDocument/2006/relationships/hyperlink" Target="http://youngor.cn.ningboexport.com/jesus/about/youngor.html" TargetMode="External"/><Relationship Id="rId896" Type="http://schemas.openxmlformats.org/officeDocument/2006/relationships/hyperlink" Target="http://www.zsswdf.org/content/1079" TargetMode="External"/><Relationship Id="rId1081" Type="http://schemas.openxmlformats.org/officeDocument/2006/relationships/hyperlink" Target="https://onedrive.live.com/edit.aspx/Documents/China%20Philanthropy%20Project?cid=3bbb1d8d939ce15c&amp;id=documents&amp;wd=target%28Profile.one%7CE512E2D3-99FA-5A44-8AD3-1366C8A72603%2FJiang%20Rensheng%2C%20Bio%7C87336129-5359-7C47-88A0-65DBA842265A%2F%29%20onenote:https://d.docs.live.net/3bbb1d8d939ce15c/Documents/China%20Philanthropy%20Project/Profile.one" TargetMode="External"/><Relationship Id="rId39" Type="http://schemas.openxmlformats.org/officeDocument/2006/relationships/hyperlink" Target="http://news.xinhuanet.com/house/bj/2016-07-08/c_1119189091.htm" TargetMode="External"/><Relationship Id="rId286" Type="http://schemas.openxmlformats.org/officeDocument/2006/relationships/hyperlink" Target="https://onedrive.live.com/edit.aspx/Documents/China%20Philanthropy%20Project?cid=3bbb1d8d939ce15c&amp;id=documents&amp;wd=target%28Profile.one%7CE512E2D3-99FA-5A44-8AD3-1366C8A72603%2FXiao%20Jicheng%2C%20Donation%7C85D88488-9A8C-FF49-AA3C-D32849390B56%2F%29%20onenote:https://d.docs.live.net/3bbb1d8d939ce15c/Documents/China%20Philanthropy%20Project/Profile.one" TargetMode="External"/><Relationship Id="rId451" Type="http://schemas.openxmlformats.org/officeDocument/2006/relationships/hyperlink" Target="http://www.wfjt.com/contacts.asp" TargetMode="External"/><Relationship Id="rId493" Type="http://schemas.openxmlformats.org/officeDocument/2006/relationships/hyperlink" Target="http://www.ishuo.cn/doc/bleulfqf.html" TargetMode="External"/><Relationship Id="rId507" Type="http://schemas.openxmlformats.org/officeDocument/2006/relationships/hyperlink" Target="https://onedrive.live.com/edit.aspx/Documents/China%20Philanthropy%20Project?cid=3bbb1d8d939ce15c&amp;id=documents&amp;wd=target%28Profile.one%7CE512E2D3-99FA-5A44-8AD3-1366C8A72603%2FChen%20Feng%2C%20Company%7C2EF85AE8-FA5A-0842-874C-4F5E56DD74C9%2F%29%20onenote:https://d.docs.live.net/3bbb1d8d939ce15c/Documents/China%20Philanthropy%20Project/Profile.one" TargetMode="External"/><Relationship Id="rId549" Type="http://schemas.openxmlformats.org/officeDocument/2006/relationships/hyperlink" Target="http://www.sustcef.org/cn/news/view/alias/hoztdwwwsq" TargetMode="External"/><Relationship Id="rId714" Type="http://schemas.openxmlformats.org/officeDocument/2006/relationships/hyperlink" Target="http://www.crcement.com/gywm/gsjj/" TargetMode="External"/><Relationship Id="rId756" Type="http://schemas.openxmlformats.org/officeDocument/2006/relationships/hyperlink" Target="http://edf.hust.edu.cn/html/donator/donatorlist-1.html" TargetMode="External"/><Relationship Id="rId921" Type="http://schemas.openxmlformats.org/officeDocument/2006/relationships/hyperlink" Target="http://www.ef.xjtu.edu.cn/jklb.jsp?urltype=tree.TreeTempUrl&amp;wbtreeid=1020" TargetMode="External"/><Relationship Id="rId1137" Type="http://schemas.openxmlformats.org/officeDocument/2006/relationships/hyperlink" Target="http://baike.baidu.com/link?url=_DyTZcJICgRnlzCM-v9AoAVay5TbUtgq70HQbfTJY0JHnihTL5gS-daZ1QvnwFBFBkNoZ5PnrFTeA_sSKspCg_" TargetMode="External"/><Relationship Id="rId1179" Type="http://schemas.openxmlformats.org/officeDocument/2006/relationships/hyperlink" Target="https://onedrive.live.com/edit.aspx/Documents/China%20Philanthropy%20Project?cid=3bbb1d8d939ce15c&amp;id=documents&amp;wd=target%28Profile.one%7CE512E2D3-99FA-5A44-8AD3-1366C8A72603%2FZhou%20Fangjie%2C%20Bio%7C8E3AC868-EAE3-4444-A555-D1E4CC5FF7C9%2F%29%20onenote:https://d.docs.live.net/3bbb1d8d939ce15c/Documents/China%20Philanthropy%20Project/Profile.one" TargetMode="External"/><Relationship Id="rId50" Type="http://schemas.openxmlformats.org/officeDocument/2006/relationships/hyperlink" Target="http://edu.qq.com/a/20160523/016387.htm" TargetMode="External"/><Relationship Id="rId104"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46" Type="http://schemas.openxmlformats.org/officeDocument/2006/relationships/hyperlink" Target="https://onedrive.live.com/edit.aspx/Documents/China%20Philanthropy%20Project?cid=3bbb1d8d939ce15c&amp;id=documents&amp;wd=target%28Profile.one%7CE512E2D3-99FA-5A44-8AD3-1366C8A72603%2FLiu%20Yi%2C%20Bio%7CDB36BD38-489B-634E-8C45-4D548603E00C%2F%29%20onenote:https://d.docs.live.net/3bbb1d8d939ce15c/Documents/China%20Philanthropy%20Project/Profile.one" TargetMode="External"/><Relationship Id="rId188" Type="http://schemas.openxmlformats.org/officeDocument/2006/relationships/hyperlink" Target="http://www.ccafc.org.cn/templates/DonationSearch/index.aspx?nodeid=106" TargetMode="External"/><Relationship Id="rId311" Type="http://schemas.openxmlformats.org/officeDocument/2006/relationships/hyperlink" Target="http://www.fupin.org.cn/information/donationlist.aspx?page=6&amp;key=&amp;money1=100000&amp;money2=10000000&amp;date1=2015-09-01&amp;date2=2016-08-31&amp;project=" TargetMode="External"/><Relationship Id="rId353" Type="http://schemas.openxmlformats.org/officeDocument/2006/relationships/hyperlink" Target="http://www.kyland.com.cn/" TargetMode="External"/><Relationship Id="rId395" Type="http://schemas.openxmlformats.org/officeDocument/2006/relationships/hyperlink" Target="https://onedrive.live.com/edit.aspx/Documents/China%20Philanthropy%20Project?cid=3bbb1d8d939ce15c&amp;id=documents&amp;wd=target%28Profile.one%7CE512E2D3-99FA-5A44-8AD3-1366C8A72603%2FLu%20Guangxiu%2C%20Donation%7C42E310A2-F305-C94B-871C-D4CD32829AA4%2F%29%20onenote:https://d.docs.live.net/3bbb1d8d939ce15c/Documents/China%20Philanthropy%20Project/Profile.one" TargetMode="External"/><Relationship Id="rId409" Type="http://schemas.openxmlformats.org/officeDocument/2006/relationships/hyperlink" Target="http://news.whu.edu.cn/info/1002/44626.htm" TargetMode="External"/><Relationship Id="rId560" Type="http://schemas.openxmlformats.org/officeDocument/2006/relationships/hyperlink" Target="http://www.orientland.com.cn/Contactus/index.shtml" TargetMode="External"/><Relationship Id="rId798" Type="http://schemas.openxmlformats.org/officeDocument/2006/relationships/hyperlink" Target="http://edu.people.com.cn/n/2014/0922/c227065-25710874.html" TargetMode="External"/><Relationship Id="rId963" Type="http://schemas.openxmlformats.org/officeDocument/2006/relationships/hyperlink" Target="http://www.yabao.com.cn/welfare_details.php?id=224" TargetMode="External"/><Relationship Id="rId1039" Type="http://schemas.openxmlformats.org/officeDocument/2006/relationships/hyperlink" Target="http://www.aimerfoundation.com/WebSite/PublicDonation/24" TargetMode="External"/><Relationship Id="rId1190" Type="http://schemas.openxmlformats.org/officeDocument/2006/relationships/hyperlink" Target="https://onedrive.live.com/edit.aspx/Documents/China%20Philanthropy%20Project?cid=3bbb1d8d939ce15c&amp;id=documents&amp;wd=target%28Profile.one%7CE512E2D3-99FA-5A44-8AD3-1366C8A72603%2FZong%20Qinghou%2C%20Company%7C98EE1C60-403A-9142-B530-B1169701D2AB%2F%29%20onenote:https://d.docs.live.net/3bbb1d8d939ce15c/Documents/China%20Philanthropy%20Project/Profile.one" TargetMode="External"/><Relationship Id="rId92" Type="http://schemas.openxmlformats.org/officeDocument/2006/relationships/hyperlink" Target="http://www.tsinghua.edu.cn/publish/thunews/9650/2016/20160422190003926571146/20160422190003926571146_.html" TargetMode="External"/><Relationship Id="rId213" Type="http://schemas.openxmlformats.org/officeDocument/2006/relationships/hyperlink" Target="https://onedrive.live.com/edit.aspx/Documents/China%20Philanthropy%20Project?cid=3bbb1d8d939ce15c&amp;id=documents&amp;wd=target%28Profile.one%7CE512E2D3-99FA-5A44-8AD3-1366C8A72603%2FYou%20Zhisheng%2C%20Company%7C0F07C7A8-D7DB-2944-A742-2E9EEC14E9D7%2F%29%20onenote:https://d.docs.live.net/3bbb1d8d939ce15c/Documents/China%20Philanthropy%20Project/Profile.one" TargetMode="External"/><Relationship Id="rId420" Type="http://schemas.openxmlformats.org/officeDocument/2006/relationships/hyperlink" Target="http://cucef.cuc.edu.cn/show/?cat=54&amp;page=1" TargetMode="External"/><Relationship Id="rId616" Type="http://schemas.openxmlformats.org/officeDocument/2006/relationships/hyperlink" Target="http://www.sljrfoundation.org/index.php?s=/Xxgk/xxgk/cid/10.html" TargetMode="External"/><Relationship Id="rId658" Type="http://schemas.openxmlformats.org/officeDocument/2006/relationships/hyperlink" Target="http://www.annacf.org/WebSite/Channel?cateid=19&amp;viewkey=Love" TargetMode="External"/><Relationship Id="rId823" Type="http://schemas.openxmlformats.org/officeDocument/2006/relationships/hyperlink" Target="http://www.cswef.org/Home/donquery/index.html" TargetMode="External"/><Relationship Id="rId865" Type="http://schemas.openxmlformats.org/officeDocument/2006/relationships/hyperlink" Target="http://www.lepingfoundation.org/category/public/page/3/" TargetMode="External"/><Relationship Id="rId1050" Type="http://schemas.openxmlformats.org/officeDocument/2006/relationships/hyperlink" Target="https://onedrive.live.com/edit.aspx/Documents/China%20Philanthropy%20Project?cid=3bbb1d8d939ce15c&amp;id=documents&amp;wd=target%28Profile.one%7CE512E2D3-99FA-5A44-8AD3-1366C8A72603%2FChen%20Chichang%2C%20Company%7C5CF5C8E9-EB8E-C847-BF92-2FDC01CD6339%2F%29%20onenote:https://d.docs.live.net/3bbb1d8d939ce15c/Documents/China%20Philanthropy%20Project/Profile.one" TargetMode="External"/><Relationship Id="rId255" Type="http://schemas.openxmlformats.org/officeDocument/2006/relationships/hyperlink" Target="http://www.ycrenfu.com.cn/class.asp?id=6" TargetMode="External"/><Relationship Id="rId297" Type="http://schemas.openxmlformats.org/officeDocument/2006/relationships/hyperlink" Target="http://www.claf.cn/Info/jzb/jzb2015/201605/t20160524_330887.html" TargetMode="External"/><Relationship Id="rId462" Type="http://schemas.openxmlformats.org/officeDocument/2006/relationships/hyperlink" Target="https://onedrive.live.com/edit.aspx/Documents/China%20Philanthropy%20Project?cid=3bbb1d8d939ce15c&amp;id=documents&amp;wd=target%28Profile.one%7CE512E2D3-99FA-5A44-8AD3-1366C8A72603%2FWang%20Zhentao%2C%20Bio%7CD00B6A55-1644-C740-8306-E58B105A0B88%2F%29%20onenote:https://d.docs.live.net/3bbb1d8d939ce15c/Documents/China%20Philanthropy%20Project/Profile.one" TargetMode="External"/><Relationship Id="rId518" Type="http://schemas.openxmlformats.org/officeDocument/2006/relationships/hyperlink" Target="http://www.sdl-industry.com/About.aspx?id=11" TargetMode="External"/><Relationship Id="rId725" Type="http://schemas.openxmlformats.org/officeDocument/2006/relationships/hyperlink" Target="http://fj.people.com.cn/n2/2016/0713/c350391-28656218.html" TargetMode="External"/><Relationship Id="rId932" Type="http://schemas.openxmlformats.org/officeDocument/2006/relationships/hyperlink" Target="http://www.ccafc.org.cn/templates/DonationSearch/index.aspx?nodeid=106" TargetMode="External"/><Relationship Id="rId1092" Type="http://schemas.openxmlformats.org/officeDocument/2006/relationships/hyperlink" Target="https://onedrive.live.com/edit.aspx/Documents/China%20Philanthropy%20Project?cid=3bbb1d8d939ce15c&amp;id=documents&amp;wd=target%28Profile.one%7CE512E2D3-99FA-5A44-8AD3-1366C8A72603%2FLi%20Dasan%2C%20Donation%7C6172EAEE-BA2D-5949-AF3C-61D8AFDEE1BF%2F%29%20onenote:https://d.docs.live.net/3bbb1d8d939ce15c/Documents/China%20Philanthropy%20Project/Profile.one" TargetMode="External"/><Relationship Id="rId1106" Type="http://schemas.openxmlformats.org/officeDocument/2006/relationships/hyperlink" Target="http://www.ghstf.org/niandubg15/3309-2015.html" TargetMode="External"/><Relationship Id="rId1148" Type="http://schemas.openxmlformats.org/officeDocument/2006/relationships/hyperlink" Target="https://onedrive.live.com/edit.aspx/Documents/China%20Philanthropy%20Project?cid=3bbb1d8d939ce15c&amp;id=documents&amp;wd=target%28Profile.one%7CE512E2D3-99FA-5A44-8AD3-1366C8A72603%2FXu%20Hang%2C%20Bio%7C90FD556B-371D-3848-A462-EC4CBBB18784%2F%29%20onenote:https://d.docs.live.net/3bbb1d8d939ce15c/Documents/China%20Philanthropy%20Project/Profile.one" TargetMode="External"/><Relationship Id="rId115" Type="http://schemas.openxmlformats.org/officeDocument/2006/relationships/hyperlink" Target="http://toutiao.com/i6229668479511822850/" TargetMode="External"/><Relationship Id="rId157" Type="http://schemas.openxmlformats.org/officeDocument/2006/relationships/hyperlink" Target="http://www.gdfpjjh.org.cn/next/JzrmdFile.jsp" TargetMode="External"/><Relationship Id="rId322" Type="http://schemas.openxmlformats.org/officeDocument/2006/relationships/hyperlink" Target="http://www.fupin.org.cn/information/donationlist.aspx?page=6&amp;key=&amp;money1=100000&amp;money2=10000000&amp;date1=2015-09-01&amp;date2=2016-08-31&amp;project=" TargetMode="External"/><Relationship Id="rId364" Type="http://schemas.openxmlformats.org/officeDocument/2006/relationships/hyperlink" Target="https://onedrive.live.com/edit.aspx/Documents/China%20Philanthropy%20Project?cid=3bbb1d8d939ce15c&amp;id=documents&amp;wd=target%28Profile.one%7CE512E2D3-99FA-5A44-8AD3-1366C8A72603%2FYe%20Jianrong%2C%20Bio%7C44AFF48E-E4E4-8E42-8C39-F1B198CC1586%2F%29%20onenote:https://d.docs.live.net/3bbb1d8d939ce15c/Documents/China%20Philanthropy%20Project/Profile.one" TargetMode="External"/><Relationship Id="rId767" Type="http://schemas.openxmlformats.org/officeDocument/2006/relationships/hyperlink" Target="http://www.yuexiu.com/gyyx/yxgk/" TargetMode="External"/><Relationship Id="rId974" Type="http://schemas.openxmlformats.org/officeDocument/2006/relationships/hyperlink" Target="http://fund.shufe.edu.cn/thanks.shtml" TargetMode="External"/><Relationship Id="rId1008" Type="http://schemas.openxmlformats.org/officeDocument/2006/relationships/hyperlink" Target="http://www.clsf.org.cn/News/About?id=49" TargetMode="External"/><Relationship Id="rId61" Type="http://schemas.openxmlformats.org/officeDocument/2006/relationships/hyperlink" Target="http://www.feedtrade.com.cn/news/enterprise/2016-01-18/2025099.html" TargetMode="External"/><Relationship Id="rId199" Type="http://schemas.openxmlformats.org/officeDocument/2006/relationships/hyperlink" Target="http://www.chinadaily.com.cn/interface/yidian/1138561/2016-08-01/cd_26295875.html" TargetMode="External"/><Relationship Id="rId571" Type="http://schemas.openxmlformats.org/officeDocument/2006/relationships/hyperlink" Target="http://edf.hust.edu.cn/html/donator/donatorlist-1.html" TargetMode="External"/><Relationship Id="rId627" Type="http://schemas.openxmlformats.org/officeDocument/2006/relationships/hyperlink" Target="http://www.hbshanhe.com/web/contact/" TargetMode="External"/><Relationship Id="rId669" Type="http://schemas.openxmlformats.org/officeDocument/2006/relationships/hyperlink" Target="http://www.gdfpjjh.org.cn/next/JzrmdFile.jsp" TargetMode="External"/><Relationship Id="rId834" Type="http://schemas.openxmlformats.org/officeDocument/2006/relationships/hyperlink" Target="http://pyedf.tju.edu.cn/news/indexinfo?c_name=zijin" TargetMode="External"/><Relationship Id="rId876" Type="http://schemas.openxmlformats.org/officeDocument/2006/relationships/hyperlink" Target="http://www.ghstf.org/niandubg15/3309-2015.html" TargetMode="External"/><Relationship Id="rId19" Type="http://schemas.openxmlformats.org/officeDocument/2006/relationships/hyperlink" Target="https://onedrive.live.com/edit.aspx/Documents/China%20Philanthropy%20Project?cid=3bbb1d8d939ce15c&amp;id=documents&amp;wd=target%28Profile.one%7CE512E2D3-99FA-5A44-8AD3-1366C8A72603%2FXu%20Jiayin%2C%20Donation%7C68986CF2-AA16-8D4C-A062-402FF5D59453%2F%29%20onenote:https://d.docs.live.net/3bbb1d8d939ce15c/Documents/China%20Philanthropy%20Project/Profile.one" TargetMode="External"/><Relationship Id="rId224" Type="http://schemas.openxmlformats.org/officeDocument/2006/relationships/hyperlink" Target="http://www.gdfpjjh.org.cn/next/JzrmdFile.jsp" TargetMode="External"/><Relationship Id="rId266" Type="http://schemas.openxmlformats.org/officeDocument/2006/relationships/hyperlink" Target="https://onedrive.live.com/edit.aspx/Documents/China%20Philanthropy%20Project?cid=3bbb1d8d939ce15c&amp;id=documents&amp;wd=target%28Profile.one%7CE512E2D3-99FA-5A44-8AD3-1366C8A72603%2FDeng%20Wei%2C%20Company%7CFB3486E9-783A-A946-93CA-0AF51B1B0863%2F%29%20onenote:https://d.docs.live.net/3bbb1d8d939ce15c/Documents/China%20Philanthropy%20Project/Profile.one" TargetMode="External"/><Relationship Id="rId431" Type="http://schemas.openxmlformats.org/officeDocument/2006/relationships/hyperlink" Target="http://news.xinhuanet.com/politics/2015-09/12/c_128221193.htm" TargetMode="External"/><Relationship Id="rId473" Type="http://schemas.openxmlformats.org/officeDocument/2006/relationships/hyperlink" Target="http://www.ndpaper.com/gb/global/contactus.htm" TargetMode="External"/><Relationship Id="rId529" Type="http://schemas.openxmlformats.org/officeDocument/2006/relationships/hyperlink" Target="http://www.ssclf.org/search-donations" TargetMode="External"/><Relationship Id="rId680" Type="http://schemas.openxmlformats.org/officeDocument/2006/relationships/hyperlink" Target="http://www.fjydf.cn/yfportalweb/heart/index.xhtml" TargetMode="External"/><Relationship Id="rId736" Type="http://schemas.openxmlformats.org/officeDocument/2006/relationships/hyperlink" Target="https://onedrive.live.com/edit.aspx/Documents/China%20Philanthropy%20Project?cid=3bbb1d8d939ce15c&amp;id=documents&amp;wd=target%28Profile.one%7CE512E2D3-99FA-5A44-8AD3-1366C8A72603%2FZhang%20Rugeng%2C%20Company%7C4A8F3532-3DBD-3E42-A0A2-323697701BBA%2F%29%20onenote:https://d.docs.live.net/3bbb1d8d939ce15c/Documents/China%20Philanthropy%20Project/Profile.one" TargetMode="External"/><Relationship Id="rId901" Type="http://schemas.openxmlformats.org/officeDocument/2006/relationships/hyperlink" Target="http://www.lepingfoundation.org/category/public/page/3/" TargetMode="External"/><Relationship Id="rId1061" Type="http://schemas.openxmlformats.org/officeDocument/2006/relationships/hyperlink" Target="http://mingren.21hubei.com/view/686.html" TargetMode="External"/><Relationship Id="rId1117" Type="http://schemas.openxmlformats.org/officeDocument/2006/relationships/hyperlink" Target="http://baike.baidu.com/link?url=0iuocnYHVQhDpai1XrP7TYhu5tGbeZW-ssQxAQRS5MmmxQKZlYfTlj_sCNvH-4o066yqidtyNqZE35yhMhVc1_" TargetMode="External"/><Relationship Id="rId1159" Type="http://schemas.openxmlformats.org/officeDocument/2006/relationships/hyperlink" Target="https://onedrive.live.com/edit.aspx/Documents/China%20Philanthropy%20Project?cid=3bbb1d8d939ce15c&amp;id=documents&amp;wd=target%28Profile.one%7CE512E2D3-99FA-5A44-8AD3-1366C8A72603%2FYe%20Huaneng%2C%20Company%7C9AE35744-7DED-1241-B0BE-905E4BD5B021%2F%29%20onenote:https://d.docs.live.net/3bbb1d8d939ce15c/Documents/China%20Philanthropy%20Project/Profile.one" TargetMode="External"/><Relationship Id="rId30" Type="http://schemas.openxmlformats.org/officeDocument/2006/relationships/hyperlink" Target="http://news.163.com/16/0205/06/BF1P80P400014AED.html" TargetMode="External"/><Relationship Id="rId126" Type="http://schemas.openxmlformats.org/officeDocument/2006/relationships/hyperlink" Target="http://www.tairanchina.com/contact/1110.aspx" TargetMode="External"/><Relationship Id="rId168" Type="http://schemas.openxmlformats.org/officeDocument/2006/relationships/hyperlink" Target="http://www.tencent.com/zh-cn/at/abouttencent.shtml" TargetMode="External"/><Relationship Id="rId333"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540" Type="http://schemas.openxmlformats.org/officeDocument/2006/relationships/hyperlink" Target="http://www.gdfpjjh.org.cn/next/JzrmdFile.jsp" TargetMode="External"/><Relationship Id="rId778" Type="http://schemas.openxmlformats.org/officeDocument/2006/relationships/hyperlink" Target="http://www.fupin.org.cn/information/donationlist.aspx?page=6&amp;key=&amp;money1=100000&amp;money2=10000000&amp;date1=2015-09-01&amp;date2=2016-08-31&amp;project=" TargetMode="External"/><Relationship Id="rId943" Type="http://schemas.openxmlformats.org/officeDocument/2006/relationships/hyperlink" Target="http://www.cspgp.org.cn/cspgp/hui_yihd/2016-gcdhx/index.htm" TargetMode="External"/><Relationship Id="rId985" Type="http://schemas.openxmlformats.org/officeDocument/2006/relationships/hyperlink" Target="http://www.hbcf.org.cn/NewsShow/1145/5641.html" TargetMode="External"/><Relationship Id="rId1019" Type="http://schemas.openxmlformats.org/officeDocument/2006/relationships/hyperlink" Target="http://fund.shufe.edu.cn/thanks.shtml" TargetMode="External"/><Relationship Id="rId1170" Type="http://schemas.openxmlformats.org/officeDocument/2006/relationships/hyperlink" Target="http://www.sohochina.com/" TargetMode="External"/><Relationship Id="rId72" Type="http://schemas.openxmlformats.org/officeDocument/2006/relationships/hyperlink" Target="https://zh.wikipedia.org/wiki/&#21556;&#23569;&#21195;" TargetMode="External"/><Relationship Id="rId375" Type="http://schemas.openxmlformats.org/officeDocument/2006/relationships/hyperlink" Target="http://cq.house.sina.com.cn/esf/2016-05-31/10316143237156157835662.shtml" TargetMode="External"/><Relationship Id="rId582" Type="http://schemas.openxmlformats.org/officeDocument/2006/relationships/hyperlink" Target="http://www.tongdinggroup.com/newsshow.asp?Id=262" TargetMode="External"/><Relationship Id="rId638" Type="http://schemas.openxmlformats.org/officeDocument/2006/relationships/hyperlink" Target="http://www.szlongyue.org/?cat=17" TargetMode="External"/><Relationship Id="rId803" Type="http://schemas.openxmlformats.org/officeDocument/2006/relationships/hyperlink" Target="http://www.chinacamel.com/content.aspx?node=714" TargetMode="External"/><Relationship Id="rId845" Type="http://schemas.openxmlformats.org/officeDocument/2006/relationships/hyperlink" Target="http://ef-al.snnu.edu.cn/?action-category-catid-114" TargetMode="External"/><Relationship Id="rId1030" Type="http://schemas.openxmlformats.org/officeDocument/2006/relationships/hyperlink" Target="http://www.sfgy.org/news/showContent?flag=1&amp;newsID=154&amp;moduleID=12" TargetMode="External"/><Relationship Id="rId3" Type="http://schemas.openxmlformats.org/officeDocument/2006/relationships/hyperlink" Target="http://cn.fuedf.org/News/Article/de4f36f897384dc489ffc379be729d42" TargetMode="External"/><Relationship Id="rId235" Type="http://schemas.openxmlformats.org/officeDocument/2006/relationships/hyperlink" Target="http://qnzz.youth.cn/place/shengji/201512/t20151230_7477448.htm" TargetMode="External"/><Relationship Id="rId277" Type="http://schemas.openxmlformats.org/officeDocument/2006/relationships/hyperlink" Target="http://www.gdfpjjh.org.cn/next/JzrmdFile.jsp" TargetMode="External"/><Relationship Id="rId400" Type="http://schemas.openxmlformats.org/officeDocument/2006/relationships/hyperlink" Target="http://est.csu.edu.cn/info/1003/1295.htm" TargetMode="External"/><Relationship Id="rId442" Type="http://schemas.openxmlformats.org/officeDocument/2006/relationships/hyperlink" Target="http://jjh.ccnu.edu.cn/ejdhjzmxb.jsp?urltype=tree.TreeTempUrl&amp;wbtreeid=1021" TargetMode="External"/><Relationship Id="rId484" Type="http://schemas.openxmlformats.org/officeDocument/2006/relationships/hyperlink" Target="http://www.fupin.org.cn/information/donationlist.aspx?page=3&amp;key=&amp;money1=100000&amp;money2=10000000&amp;date1=2015-09-01&amp;date2=2016-08-31&amp;project=" TargetMode="External"/><Relationship Id="rId705" Type="http://schemas.openxmlformats.org/officeDocument/2006/relationships/hyperlink" Target="http://www.cswef.org/Home/donquery/index.html" TargetMode="External"/><Relationship Id="rId887" Type="http://schemas.openxmlformats.org/officeDocument/2006/relationships/hyperlink" Target="mailto:13694229177@126.com" TargetMode="External"/><Relationship Id="rId1072" Type="http://schemas.openxmlformats.org/officeDocument/2006/relationships/hyperlink" Target="http://www.fosun.com/" TargetMode="External"/><Relationship Id="rId1128" Type="http://schemas.openxmlformats.org/officeDocument/2006/relationships/hyperlink" Target="https://onedrive.live.com/edit.aspx/Documents/China%20Philanthropy%20Project?cid=3bbb1d8d939ce15c&amp;id=documents&amp;wd=target%28Profile.one%7CE512E2D3-99FA-5A44-8AD3-1366C8A72603%2FShi%20Guilu%2C%20Company%7CDEDCD71D-B293-7D4B-92E1-D2CB42463383%2F%29%20onenote:https://d.docs.live.net/3bbb1d8d939ce15c/Documents/China%20Philanthropy%20Project/Profile.one" TargetMode="External"/><Relationship Id="rId13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02" Type="http://schemas.openxmlformats.org/officeDocument/2006/relationships/hyperlink" Target="http://www.fupin.org.cn/information/donationlist.aspx?page=6&amp;key=&amp;money1=100000&amp;money2=10000000&amp;date1=2015-09-01&amp;date2=2016-08-31&amp;project=" TargetMode="External"/><Relationship Id="rId344" Type="http://schemas.openxmlformats.org/officeDocument/2006/relationships/hyperlink" Target="https://onedrive.live.com/edit.aspx/Documents/China%20Philanthropy%20Project?cid=3bbb1d8d939ce15c&amp;id=documents&amp;wd=target%28Profile.one%7CE512E2D3-99FA-5A44-8AD3-1366C8A72603%2FGao%20Qingshou%2C%20Bio%7CD6ACD10E-F276-3149-82CD-6E070C5DC530%2F%29%20onenote:https://d.docs.live.net/3bbb1d8d939ce15c/Documents/China%20Philanthropy%20Project/Profile.one" TargetMode="External"/><Relationship Id="rId691" Type="http://schemas.openxmlformats.org/officeDocument/2006/relationships/hyperlink" Target="http://ah.ifeng.com/a/20160707/4732460_0.shtml" TargetMode="External"/><Relationship Id="rId747" Type="http://schemas.openxmlformats.org/officeDocument/2006/relationships/hyperlink" Target="http://www.cqsfpjjh.com/channels/832.html" TargetMode="External"/><Relationship Id="rId789" Type="http://schemas.openxmlformats.org/officeDocument/2006/relationships/hyperlink" Target="http://www.gdhxgf.com/show_new.php?id=271" TargetMode="External"/><Relationship Id="rId912" Type="http://schemas.openxmlformats.org/officeDocument/2006/relationships/hyperlink" Target="http://www.cswef.org/Home/donquery/index.html" TargetMode="External"/><Relationship Id="rId954" Type="http://schemas.openxmlformats.org/officeDocument/2006/relationships/hyperlink" Target="https://onedrive.live.com/edit.aspx/Documents/China%20Philanthropy%20Project?cid=3bbb1d8d939ce15c&amp;id=documents&amp;wd=target%28Profile.one%7CE512E2D3-99FA-5A44-8AD3-1366C8A72603%2FMa%20Xingtian%2C%20Donation%7C4F78CA47-1CB0-294D-AF07-09BE7006FBA4%2F%29%20onenote:https://d.docs.live.net/3bbb1d8d939ce15c/Documents/China%20Philanthropy%20Project/Profile.one" TargetMode="External"/><Relationship Id="rId996" Type="http://schemas.openxmlformats.org/officeDocument/2006/relationships/hyperlink" Target="http://sm-alumni.xmu.edu.cn/news-more.asp?ClassId=40&amp;Unid=327&amp;ListPage=" TargetMode="External"/><Relationship Id="rId41" Type="http://schemas.openxmlformats.org/officeDocument/2006/relationships/hyperlink" Target="https://onedrive.live.com/edit.aspx/Documents/China%20Philanthropy%20Project?cid=3bbb1d8d939ce15c&amp;id=documents&amp;wd=target%28Profile.one%7CE512E2D3-99FA-5A44-8AD3-1366C8A72603%2FRen%20Yuanlin%2C%20Company%7C946F2D24-A1C6-BF4C-BB2D-BE6ECA8264B3%2F%29%20onenote:https://d.docs.live.net/3bbb1d8d939ce15c/Documents/China%20Philanthropy%20Project/Profile.one" TargetMode="External"/><Relationship Id="rId83" Type="http://schemas.openxmlformats.org/officeDocument/2006/relationships/hyperlink" Target="http://news.cnhubei.com/xw/2016zt/fxjz/201607/t3657891.shtml" TargetMode="External"/><Relationship Id="rId179" Type="http://schemas.openxmlformats.org/officeDocument/2006/relationships/hyperlink" Target="http://www.ccafc.org.cn/templates/DonationSearch/index.aspx?nodeid=106" TargetMode="External"/><Relationship Id="rId386" Type="http://schemas.openxmlformats.org/officeDocument/2006/relationships/hyperlink" Target="http://baike.baidu.com/item/%E6%9D%8E%E9%87%91%E5%85%83/80399" TargetMode="External"/><Relationship Id="rId551" Type="http://schemas.openxmlformats.org/officeDocument/2006/relationships/hyperlink" Target="http://news.xinhuanet.com/local/2016-03/19/c_128813214.htm" TargetMode="External"/><Relationship Id="rId593" Type="http://schemas.openxmlformats.org/officeDocument/2006/relationships/hyperlink" Target="https://onedrive.live.com/edit.aspx/Documents/China%20Philanthropy%20Project?cid=3bbb1d8d939ce15c&amp;id=documents&amp;wd=target%28Profile.one%7CE512E2D3-99FA-5A44-8AD3-1366C8A72603%2FChen%20Dongsheng%2C%20Bio%7CFAD1F804-B264-D943-A228-B699CC4194E9%2F%29%20onenote:https://d.docs.live.net/3bbb1d8d939ce15c/Documents/China%20Philanthropy%20Project/Profile.one" TargetMode="External"/><Relationship Id="rId607" Type="http://schemas.openxmlformats.org/officeDocument/2006/relationships/hyperlink" Target="http://www.infinitus.com.cn/about/overview.html" TargetMode="External"/><Relationship Id="rId649" Type="http://schemas.openxmlformats.org/officeDocument/2006/relationships/hyperlink" Target="https://onedrive.live.com/edit.aspx/Documents/China%20Philanthropy%20Project?cid=3bbb1d8d939ce15c&amp;id=documents&amp;wd=target%28Profile.one%7CE512E2D3-99FA-5A44-8AD3-1366C8A72603%2FZhou%20Xijian%2C%20Bio%7CCE8F3BFC-04A4-8B41-B5F1-396CEDF08E05%2F%29%20onenote:https://d.docs.live.net/3bbb1d8d939ce15c/Documents/China%20Philanthropy%20Project/Profile.one" TargetMode="External"/><Relationship Id="rId814" Type="http://schemas.openxmlformats.org/officeDocument/2006/relationships/hyperlink" Target="http://www.dingyifeng.com/2016dyfnews-082701" TargetMode="External"/><Relationship Id="rId856" Type="http://schemas.openxmlformats.org/officeDocument/2006/relationships/hyperlink" Target="http://data.foundationcenter.org.cn/content_5599.html" TargetMode="External"/><Relationship Id="rId1181" Type="http://schemas.openxmlformats.org/officeDocument/2006/relationships/hyperlink" Target="http://www.lgom.com.cn/lxmw-1.aspx" TargetMode="External"/><Relationship Id="rId190" Type="http://schemas.openxmlformats.org/officeDocument/2006/relationships/hyperlink" Target="http://www.ccafc.org.cn/templates/DonationSearch/index.aspx?nodeid=106" TargetMode="External"/><Relationship Id="rId204" Type="http://schemas.openxmlformats.org/officeDocument/2006/relationships/hyperlink" Target="http://www.cfdfe.cn/html/category/43-1.htm" TargetMode="External"/><Relationship Id="rId246" Type="http://schemas.openxmlformats.org/officeDocument/2006/relationships/hyperlink" Target="https://onedrive.live.com/edit.aspx/Documents/China%20Philanthropy%20Project?cid=3bbb1d8d939ce15c&amp;id=documents&amp;wd=target%28Profile.one%7CE512E2D3-99FA-5A44-8AD3-1366C8A72603%2FYang%20Zhuoshu%2C%20Bio%7CF882CEB0-F1CE-934C-A137-BE733054187B%2F%29%20onenote:https://d.docs.live.net/3bbb1d8d939ce15c/Documents/China%20Philanthropy%20Project/Profile.one" TargetMode="External"/><Relationship Id="rId288"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411"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453" Type="http://schemas.openxmlformats.org/officeDocument/2006/relationships/hyperlink" Target="http://fund.shufe.edu.cn/thanks.shtml" TargetMode="External"/><Relationship Id="rId509" Type="http://schemas.openxmlformats.org/officeDocument/2006/relationships/hyperlink" Target="http://finance.sina.com.cn/roll/2015-12-23/doc-ifxmxxsp6782862.shtml" TargetMode="External"/><Relationship Id="rId660" Type="http://schemas.openxmlformats.org/officeDocument/2006/relationships/hyperlink" Target="http://edf.xmu.edu.cn/Donate" TargetMode="External"/><Relationship Id="rId898" Type="http://schemas.openxmlformats.org/officeDocument/2006/relationships/hyperlink" Target="http://fund.shufe.edu.cn/thanks.shtml" TargetMode="External"/><Relationship Id="rId1041" Type="http://schemas.openxmlformats.org/officeDocument/2006/relationships/hyperlink" Target="http://www.aimerfoundation.com/WebSite/PublicDonation/24" TargetMode="External"/><Relationship Id="rId1083" Type="http://schemas.openxmlformats.org/officeDocument/2006/relationships/hyperlink" Target="http://www.zhifeishengwu.com/lxwm/lxfs/" TargetMode="External"/><Relationship Id="rId1139" Type="http://schemas.openxmlformats.org/officeDocument/2006/relationships/hyperlink" Target="http://www.sjhuatong.com/CN/contacts.aspx?BaseInfoCateId=25&amp;CateID=25&amp;curid=25" TargetMode="External"/><Relationship Id="rId106" Type="http://schemas.openxmlformats.org/officeDocument/2006/relationships/hyperlink" Target="https://onedrive.live.com/edit.aspx/Documents/China%20Philanthropy%20Project?cid=3bbb1d8d939ce15c&amp;id=documents&amp;wd=target%28Profile.one%7CE512E2D3-99FA-5A44-8AD3-1366C8A72603%2FLiu%20Ruyin%2C%20Company%7CB37BB10B-C67D-AE4F-A59B-40CA4F42ACF8%2F%29%20onenote:https://d.docs.live.net/3bbb1d8d939ce15c/Documents/China%20Philanthropy%20Project/Profile.one" TargetMode="External"/><Relationship Id="rId313" Type="http://schemas.openxmlformats.org/officeDocument/2006/relationships/hyperlink" Target="http://www.fupin.org.cn/information/donationlist.aspx?page=6&amp;key=&amp;money1=100000&amp;money2=10000000&amp;date1=2015-09-01&amp;date2=2016-08-31&amp;project=" TargetMode="External"/><Relationship Id="rId495"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716" Type="http://schemas.openxmlformats.org/officeDocument/2006/relationships/hyperlink" Target="http://yingda.jianphp.com/about/jianjie" TargetMode="External"/><Relationship Id="rId758" Type="http://schemas.openxmlformats.org/officeDocument/2006/relationships/hyperlink" Target="http://www.ef.xjtu.edu.cn/jklb.jsp?urltype=tree.TreeTempUrl&amp;wbtreeid=1020" TargetMode="External"/><Relationship Id="rId923" Type="http://schemas.openxmlformats.org/officeDocument/2006/relationships/hyperlink" Target="http://ef.bit.edu.cn/PluginCtrl?page=ZxjkContributePage&amp;columnId=4" TargetMode="External"/><Relationship Id="rId965" Type="http://schemas.openxmlformats.org/officeDocument/2006/relationships/hyperlink" Target="http://www.cspgp.org.cn/cspgp/hui_yihd/2015-gchongan/index.htm" TargetMode="External"/><Relationship Id="rId1150" Type="http://schemas.openxmlformats.org/officeDocument/2006/relationships/hyperlink" Target="http://210.76.65.107/zwgk/zwgb/xxgg/201601/t20160128_44720.htm" TargetMode="External"/><Relationship Id="rId10" Type="http://schemas.openxmlformats.org/officeDocument/2006/relationships/hyperlink" Target="http://www.wanda.cn/about/group/" TargetMode="External"/><Relationship Id="rId52" Type="http://schemas.openxmlformats.org/officeDocument/2006/relationships/hyperlink" Target="http://finance.sina.com.cn/roll/20150908/015923180817.shtml" TargetMode="External"/><Relationship Id="rId94" Type="http://schemas.openxmlformats.org/officeDocument/2006/relationships/hyperlink" Target="http://www.alibabagroup.com/cn/about/leadership" TargetMode="External"/><Relationship Id="rId148" Type="http://schemas.openxmlformats.org/officeDocument/2006/relationships/hyperlink" Target="http://www.jiuan.com/index.php?case=archive&amp;act=list&amp;catid=29" TargetMode="External"/><Relationship Id="rId355" Type="http://schemas.openxmlformats.org/officeDocument/2006/relationships/hyperlink" Target="http://foundation.scu.edu.cn/webui/IfrimCenter.aspx?name=juzeng1" TargetMode="External"/><Relationship Id="rId39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520" Type="http://schemas.openxmlformats.org/officeDocument/2006/relationships/hyperlink" Target="http://news.scut.edu.cn/s/22/t/8/6a/8b/info27275.htm" TargetMode="External"/><Relationship Id="rId562" Type="http://schemas.openxmlformats.org/officeDocument/2006/relationships/hyperlink" Target="http://www.iceo.com.cn/com2013/2016/0405/301143.shtml" TargetMode="External"/><Relationship Id="rId618" Type="http://schemas.openxmlformats.org/officeDocument/2006/relationships/hyperlink" Target="http://www.sljrfoundation.org/index.php?s=/Xxgk/xxgk/cid/10.html" TargetMode="External"/><Relationship Id="rId825" Type="http://schemas.openxmlformats.org/officeDocument/2006/relationships/hyperlink" Target="http://www.claf.cn/Info/jzb/jzb2015/201605/t20160524_330887.html" TargetMode="External"/><Relationship Id="rId1192" Type="http://schemas.openxmlformats.org/officeDocument/2006/relationships/hyperlink" Target="http://www.cngef.org.cn/love/love.htm?nChannelId=911&amp;nColumnId=91101" TargetMode="External"/><Relationship Id="rId215" Type="http://schemas.openxmlformats.org/officeDocument/2006/relationships/hyperlink" Target="http://stock.sohu.com/20160902/n467428656.shtml" TargetMode="External"/><Relationship Id="rId257" Type="http://schemas.openxmlformats.org/officeDocument/2006/relationships/hyperlink" Target="http://www.ysgbbs.com/bencandy.php?fid-62-id-16421-page-1.htm" TargetMode="External"/><Relationship Id="rId422" Type="http://schemas.openxmlformats.org/officeDocument/2006/relationships/hyperlink" Target="https://onedrive.live.com/edit.aspx/Documents/China%20Philanthropy%20Project?cid=3bbb1d8d939ce15c&amp;id=documents&amp;wd=target%28Profile.one%7CE512E2D3-99FA-5A44-8AD3-1366C8A72603%2FChen%20Hongdao%2C%20Bio%7CB14FDBCB-5341-9247-8EAE-003369179A9F%2F%29%20onenote:https://d.docs.live.net/3bbb1d8d939ce15c/Documents/China%20Philanthropy%20Project/Profile.one" TargetMode="External"/><Relationship Id="rId464" Type="http://schemas.openxmlformats.org/officeDocument/2006/relationships/hyperlink" Target="https://onedrive.live.com/edit.aspx/Documents/China%20Philanthropy%20Project?cid=3bbb1d8d939ce15c&amp;id=documents&amp;wd=target%28Profile.one%7CE512E2D3-99FA-5A44-8AD3-1366C8A72603%2FWang%20Zhentao%2C%20Donation%7CFA4E2E2E-F03B-8E40-9E3A-6109B292FF97%2F%29%20onenote:https://d.docs.live.net/3bbb1d8d939ce15c/Documents/China%20Philanthropy%20Project/Profile.one" TargetMode="External"/><Relationship Id="rId867" Type="http://schemas.openxmlformats.org/officeDocument/2006/relationships/hyperlink" Target="http://baike.baidu.com/item/%E4%B8%81%E7%A3%8A/15174" TargetMode="External"/><Relationship Id="rId1010" Type="http://schemas.openxmlformats.org/officeDocument/2006/relationships/hyperlink" Target="http://www.rmzxb.com.cn/c/2015-10-20/602176.shtml" TargetMode="External"/><Relationship Id="rId1052" Type="http://schemas.openxmlformats.org/officeDocument/2006/relationships/hyperlink" Target="https://onedrive.live.com/edit.aspx/Documents/China%20Philanthropy%20Project?cid=3bbb1d8d939ce15c&amp;id=documents&amp;wd=target%28Profile.one%7CE512E2D3-99FA-5A44-8AD3-1366C8A72603%2FChen%20Hui%2C%20Bio%7C423111BC-9896-8E4D-8EE7-B9AEB3546462%2F%29%20onenote:https://d.docs.live.net/3bbb1d8d939ce15c/Documents/China%20Philanthropy%20Project/Profile.one" TargetMode="External"/><Relationship Id="rId1094" Type="http://schemas.openxmlformats.org/officeDocument/2006/relationships/hyperlink" Target="http://baike.baidu.com/link?url=pNQxxiyG4nOi6yQDo3DueK-_5gZl-WuUcWkJDFQsoHY5RnbJyRCanI3KHkfqJ3q0x78asaeAHWyKAJ4zACbY4Bg-SzYLEybVDK9tD4_GXhO" TargetMode="External"/><Relationship Id="rId1108" Type="http://schemas.openxmlformats.org/officeDocument/2006/relationships/hyperlink" Target="http://www.cqkangde.com/index.php?m=content&amp;c=index&amp;a=lists&amp;catid=6" TargetMode="External"/><Relationship Id="rId299" Type="http://schemas.openxmlformats.org/officeDocument/2006/relationships/hyperlink" Target="http://www.fupin.org.cn/information/donationlist.aspx?page=6&amp;key=&amp;money1=100000&amp;money2=10000000&amp;date1=2015-09-01&amp;date2=2016-08-31&amp;project=" TargetMode="External"/><Relationship Id="rId727" Type="http://schemas.openxmlformats.org/officeDocument/2006/relationships/hyperlink" Target="http://www.z-w.cc/html/load.aspx?lang=en&amp;path=au" TargetMode="External"/><Relationship Id="rId934" Type="http://schemas.openxmlformats.org/officeDocument/2006/relationships/hyperlink" Target="http://www.cfdfe.cn/html/category/43-1.htm" TargetMode="External"/><Relationship Id="rId63" Type="http://schemas.openxmlformats.org/officeDocument/2006/relationships/hyperlink" Target="https://onedrive.live.com/edit.aspx/Documents/China%20Philanthropy%20Project?cid=3bbb1d8d939ce15c&amp;id=documents&amp;wd=target%28Profile.one%7CE512E2D3-99FA-5A44-8AD3-1366C8A72603%2FShao%20Genhuo%2C%20Donation%7CBCA147F9-69CF-024E-8754-CCED6119E8DC%2F%29%20onenote:https://d.docs.live.net/3bbb1d8d939ce15c/Documents/China%20Philanthropy%20Project/Profile.one" TargetMode="External"/><Relationship Id="rId159" Type="http://schemas.openxmlformats.org/officeDocument/2006/relationships/hyperlink" Target="http://www.gdfpjjh.org.cn/next/JzrmdFile.jsp" TargetMode="External"/><Relationship Id="rId366" Type="http://schemas.openxmlformats.org/officeDocument/2006/relationships/hyperlink" Target="http://nb.ifeng.com/a/20160521/4571910_0.shtml" TargetMode="External"/><Relationship Id="rId573" Type="http://schemas.openxmlformats.org/officeDocument/2006/relationships/hyperlink" Target="https://onedrive.live.com/edit.aspx/Documents/China%20Philanthropy%20Project?cid=3bbb1d8d939ce15c&amp;id=documents&amp;wd=target%28Profile.one%7CE512E2D3-99FA-5A44-8AD3-1366C8A72603%2FSun%20Yinhuan%2C%20Company%7C96F90259-8851-2E43-B62C-0DC2E4A0169A%2F%29%20onenote:https://d.docs.live.net/3bbb1d8d939ce15c/Documents/China%20Philanthropy%20Project/Profile.one" TargetMode="External"/><Relationship Id="rId780" Type="http://schemas.openxmlformats.org/officeDocument/2006/relationships/hyperlink" Target="http://www.ccafc.org.cn/templates/DonationSearch/index.aspx?nodeid=106" TargetMode="External"/><Relationship Id="rId226"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433" Type="http://schemas.openxmlformats.org/officeDocument/2006/relationships/hyperlink" Target="http://www.gdfpjjh.org.cn/next/JzrmdFile.jsp" TargetMode="External"/><Relationship Id="rId878" Type="http://schemas.openxmlformats.org/officeDocument/2006/relationships/hyperlink" Target="http://www.wispring.org.cn/list-117.html" TargetMode="External"/><Relationship Id="rId1063" Type="http://schemas.openxmlformats.org/officeDocument/2006/relationships/hyperlink" Target="http://www.ghstf.org/niandubg15/3309-2015.html" TargetMode="External"/><Relationship Id="rId640" Type="http://schemas.openxmlformats.org/officeDocument/2006/relationships/hyperlink" Target="http://www.szlongyue.org/?cat=17" TargetMode="External"/><Relationship Id="rId738" Type="http://schemas.openxmlformats.org/officeDocument/2006/relationships/hyperlink" Target="http://www.bjsyqw.com/2015/1221/58884.shtml" TargetMode="External"/><Relationship Id="rId945" Type="http://schemas.openxmlformats.org/officeDocument/2006/relationships/hyperlink" Target="http://rxjnfoundation.org/" TargetMode="External"/><Relationship Id="rId74" Type="http://schemas.openxmlformats.org/officeDocument/2006/relationships/hyperlink" Target="http://www.cspgp.org.cn/publicfiles/business/htmlfiles/cspgp/tongg/201511/44489.html" TargetMode="External"/><Relationship Id="rId377" Type="http://schemas.openxmlformats.org/officeDocument/2006/relationships/hyperlink" Target="http://www.midea.com/cn/about_midea/Group_profile/index_pc.shtml" TargetMode="External"/><Relationship Id="rId500" Type="http://schemas.openxmlformats.org/officeDocument/2006/relationships/hyperlink" Target="http://baike.so.com/doc/5383011-5619394.html" TargetMode="External"/><Relationship Id="rId584" Type="http://schemas.openxmlformats.org/officeDocument/2006/relationships/hyperlink" Target="http://www.tdgd.com.cn/newinfo.asp?id=1852" TargetMode="External"/><Relationship Id="rId805" Type="http://schemas.openxmlformats.org/officeDocument/2006/relationships/hyperlink" Target="https://onedrive.live.com/edit.aspx/Documents/China%20Philanthropy%20Project?cid=3bbb1d8d939ce15c&amp;id=documents&amp;wd=target%28Profile.one%7CE512E2D3-99FA-5A44-8AD3-1366C8A72603%2FNiu%20Gang%2C%20Bio%7CBB2B863E-3E71-AC4D-96B6-589435557F6E%2F%29%20onenote:https://d.docs.live.net/3bbb1d8d939ce15c/Documents/China%20Philanthropy%20Project/Profile.one" TargetMode="External"/><Relationship Id="rId1130" Type="http://schemas.openxmlformats.org/officeDocument/2006/relationships/hyperlink" Target="https://onedrive.live.com/edit.aspx/Documents/China%20Philanthropy%20Project?cid=3bbb1d8d939ce15c&amp;id=documents&amp;wd=target%28Profile.one%7CE512E2D3-99FA-5A44-8AD3-1366C8A72603%2FShi%20Guilu%2C%20Donation%7CC559B3D6-D0E4-264F-B933-978668F900AE%2F%29%20onenote:https://d.docs.live.net/3bbb1d8d939ce15c/Documents/China%20Philanthropy%20Project/Profile.one" TargetMode="External"/><Relationship Id="rId5" Type="http://schemas.openxmlformats.org/officeDocument/2006/relationships/hyperlink" Target="http://www.chinaoceanwide.com/content/article100_1810.html" TargetMode="External"/><Relationship Id="rId237" Type="http://schemas.openxmlformats.org/officeDocument/2006/relationships/hyperlink" Target="http://www.sdqyjw.cn/shownews.asp?id=196" TargetMode="External"/><Relationship Id="rId791"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889" Type="http://schemas.openxmlformats.org/officeDocument/2006/relationships/hyperlink" Target="http://www.gdbcjd.com/index/show/id/9" TargetMode="External"/><Relationship Id="rId1074" Type="http://schemas.openxmlformats.org/officeDocument/2006/relationships/hyperlink" Target="http://www.ghstf.org/niandubg15/3309-2015.html" TargetMode="External"/><Relationship Id="rId444" Type="http://schemas.openxmlformats.org/officeDocument/2006/relationships/hyperlink" Target="http://www.charityalliance.org.cn/membernews/6102.jhtml" TargetMode="External"/><Relationship Id="rId651" Type="http://schemas.openxmlformats.org/officeDocument/2006/relationships/hyperlink" Target="http://www.daohegroup.cn/Enter.html" TargetMode="External"/><Relationship Id="rId749" Type="http://schemas.openxmlformats.org/officeDocument/2006/relationships/hyperlink" Target="https://onedrive.live.com/edit.aspx/Documents/China%20Philanthropy%20Project?cid=3bbb1d8d939ce15c&amp;id=documents&amp;wd=target%28Profile.one%7CE512E2D3-99FA-5A44-8AD3-1366C8A72603%2FYang%20Yuanqing%2C%20Company%7CF70B4549-6685-9A48-8B57-FFE4DF9CFD00%2F%29%20onenote:https://d.docs.live.net/3bbb1d8d939ce15c/Documents/China%20Philanthropy%20Project/Profile.one" TargetMode="External"/><Relationship Id="rId290" Type="http://schemas.openxmlformats.org/officeDocument/2006/relationships/hyperlink" Target="http://www.aierchina.com/about/contact.html" TargetMode="External"/><Relationship Id="rId304" Type="http://schemas.openxmlformats.org/officeDocument/2006/relationships/hyperlink" Target="http://www.fupin.org.cn/information/donationlist.aspx?page=6&amp;key=&amp;money1=100000&amp;money2=10000000&amp;date1=2015-09-01&amp;date2=2016-08-31&amp;project=" TargetMode="External"/><Relationship Id="rId388" Type="http://schemas.openxmlformats.org/officeDocument/2006/relationships/hyperlink" Target="http://www.fupin.org.cn/information/donationlist.aspx?page=6&amp;key=&amp;money1=100000&amp;money2=10000000&amp;date1=2015-09-01&amp;date2=2016-08-31&amp;project=" TargetMode="External"/><Relationship Id="rId511" Type="http://schemas.openxmlformats.org/officeDocument/2006/relationships/hyperlink" Target="http://finance.sina.com.cn/roll/2015-12-23/doc-ifxmxxsp6782862.shtml" TargetMode="External"/><Relationship Id="rId609" Type="http://schemas.openxmlformats.org/officeDocument/2006/relationships/hyperlink" Target="http://www.sljrfoundation.org/index.php?s=/Xxgk/xxgk/cid/10.html" TargetMode="External"/><Relationship Id="rId956" Type="http://schemas.openxmlformats.org/officeDocument/2006/relationships/hyperlink" Target="https://onedrive.live.com/edit.aspx/Documents/China%20Philanthropy%20Project?cid=3bbb1d8d939ce15c&amp;id=documents&amp;wd=target%28Profile.one%7CE512E2D3-99FA-5A44-8AD3-1366C8A72603%2FYan%20Zhi%2C%20Company%7C32F22695-E8EE-6145-BBE7-EB8BFEB61822%2F%29%20onenote:https://d.docs.live.net/3bbb1d8d939ce15c/Documents/China%20Philanthropy%20Project/Profile.one" TargetMode="External"/><Relationship Id="rId1141" Type="http://schemas.openxmlformats.org/officeDocument/2006/relationships/hyperlink" Target="https://onedrive.live.com/edit.aspx/Documents/China%20Philanthropy%20Project?cid=3bbb1d8d939ce15c&amp;id=documents&amp;wd=target%28Profile.one%7CE512E2D3-99FA-5A44-8AD3-1366C8A72603%2FWang%20Tian%2C%20Company%7C24CD06D5-57BB-8C4B-AD02-BD32A35B69F4%2F%29%20onenote:https://d.docs.live.net/3bbb1d8d939ce15c/Documents/China%20Philanthropy%20Project/Profile.one" TargetMode="External"/><Relationship Id="rId85" Type="http://schemas.openxmlformats.org/officeDocument/2006/relationships/hyperlink" Target="https://onedrive.live.com/edit.aspx/Documents/China%20Philanthropy%20Project?cid=3bbb1d8d939ce15c&amp;id=documents&amp;wd=target%28Profile.one%7CE512E2D3-99FA-5A44-8AD3-1366C8A72603%2FJiang%20Bin%2C%20Bio%7CC0B4E3FF-E7D6-F448-9308-A9F13BF68BC0%2F%29%20onenote:https://d.docs.live.net/3bbb1d8d939ce15c/Documents/China%20Philanthropy%20Project/Profile.one" TargetMode="External"/><Relationship Id="rId150" Type="http://schemas.openxmlformats.org/officeDocument/2006/relationships/hyperlink" Target="http://news.tju.edu.cn/zx/xy/201510/t20151001_266334.htm" TargetMode="External"/><Relationship Id="rId595" Type="http://schemas.openxmlformats.org/officeDocument/2006/relationships/hyperlink" Target="http://www.tynews.com.cn/money/c/2016-05/30/content_1497898.htm" TargetMode="External"/><Relationship Id="rId816" Type="http://schemas.openxmlformats.org/officeDocument/2006/relationships/hyperlink" Target="http://data.foundationcenter.org.cn/financeInfo_5455.html" TargetMode="External"/><Relationship Id="rId1001" Type="http://schemas.openxmlformats.org/officeDocument/2006/relationships/hyperlink" Target="https://onedrive.live.com/edit.aspx/Documents/China%20Philanthropy%20Project?cid=3bbb1d8d939ce15c&amp;id=documents&amp;wd=target%28Profile.one%7CE512E2D3-99FA-5A44-8AD3-1366C8A72603%2FYu%20Lirong%2C%20Company%7C746A7C78-9532-B74C-81BE-510B6C5D1C7F%2F%29%20onenote:https://d.docs.live.net/3bbb1d8d939ce15c/Documents/China%20Philanthropy%20Project/Profile.one" TargetMode="External"/><Relationship Id="rId248" Type="http://schemas.openxmlformats.org/officeDocument/2006/relationships/hyperlink" Target="https://onedrive.live.com/edit.aspx/Documents/China%20Philanthropy%20Project?cid=3bbb1d8d939ce15c&amp;id=documents&amp;wd=target%28Profile.one%7CE512E2D3-99FA-5A44-8AD3-1366C8A72603%2FYang%20Zhuoshu%2C%20Donation%7CAEE04D19-976C-904D-9224-00C024B6CDAB%2F%29%20onenote:https://d.docs.live.net/3bbb1d8d939ce15c/Documents/China%20Philanthropy%20Project/Profile.one" TargetMode="External"/><Relationship Id="rId455" Type="http://schemas.openxmlformats.org/officeDocument/2006/relationships/hyperlink" Target="http://pyedf.tju.edu.cn/news/indexinfo?c_name=zijin" TargetMode="External"/><Relationship Id="rId662" Type="http://schemas.openxmlformats.org/officeDocument/2006/relationships/hyperlink" Target="http://baike.baidu.com/item/%E7%86%8A%E9%9B%84/3643655?fr=aladdin" TargetMode="External"/><Relationship Id="rId1085" Type="http://schemas.openxmlformats.org/officeDocument/2006/relationships/hyperlink" Target="http://www.ghstf.org/niandubg15/3309-2015.html" TargetMode="External"/><Relationship Id="rId12" Type="http://schemas.openxmlformats.org/officeDocument/2006/relationships/hyperlink" Target="http://www.chinadaily.com.cn/interface/yidian/1120781/2016-02-03/cd_23369452.html" TargetMode="External"/><Relationship Id="rId108" Type="http://schemas.openxmlformats.org/officeDocument/2006/relationships/hyperlink" Target="http://www.cheerlandgroup.com/index.php?m=news&amp;a=new_info&amp;id=1017" TargetMode="External"/><Relationship Id="rId315" Type="http://schemas.openxmlformats.org/officeDocument/2006/relationships/hyperlink" Target="http://www.fupin.org.cn/information/donationlist.aspx?page=6&amp;key=&amp;money1=100000&amp;money2=10000000&amp;date1=2015-09-01&amp;date2=2016-08-31&amp;project=" TargetMode="External"/><Relationship Id="rId522" Type="http://schemas.openxmlformats.org/officeDocument/2006/relationships/hyperlink" Target="http://www.xtep.com.cn/about/detail?aid=17" TargetMode="External"/><Relationship Id="rId967" Type="http://schemas.openxmlformats.org/officeDocument/2006/relationships/hyperlink" Target="http://fund.shufe.edu.cn/thanks.shtml" TargetMode="External"/><Relationship Id="rId1152" Type="http://schemas.openxmlformats.org/officeDocument/2006/relationships/hyperlink" Target="https://onedrive.live.com/edit.aspx/Documents/China%20Philanthropy%20Project?cid=3bbb1d8d939ce15c&amp;id=documents&amp;wd=target%28Profile.one%7CE512E2D3-99FA-5A44-8AD3-1366C8A72603%2FXue%20Zhongxing%2C%20Bio%7C8FBD637A-6E81-2C40-A344-49AFC378C0F4%2F%29%20onenote:https://d.docs.live.net/3bbb1d8d939ce15c/Documents/China%20Philanthropy%20Project/Profile.one" TargetMode="External"/><Relationship Id="rId96" Type="http://schemas.openxmlformats.org/officeDocument/2006/relationships/hyperlink" Target="http://www.alibabagroup.com/cn/contact/contacts" TargetMode="External"/><Relationship Id="rId161" Type="http://schemas.openxmlformats.org/officeDocument/2006/relationships/hyperlink" Target="http://www.gdfpjjh.org.cn/next/JzrmdFile.jsp" TargetMode="External"/><Relationship Id="rId399" Type="http://schemas.openxmlformats.org/officeDocument/2006/relationships/hyperlink" Target="http://www.jingui-silver.com/contact_us" TargetMode="External"/><Relationship Id="rId827" Type="http://schemas.openxmlformats.org/officeDocument/2006/relationships/hyperlink" Target="http://edf.xmu.edu.cn/Donate" TargetMode="External"/><Relationship Id="rId1012" Type="http://schemas.openxmlformats.org/officeDocument/2006/relationships/hyperlink" Target="http://fund.shufe.edu.cn/thanks.shtml" TargetMode="External"/><Relationship Id="rId259" Type="http://schemas.openxmlformats.org/officeDocument/2006/relationships/hyperlink" Target="https://onedrive.live.com/edit.aspx/Documents/China%20Philanthropy%20Project?cid=3bbb1d8d939ce15c&amp;id=documents&amp;wd=target%28Profile.one%7CE512E2D3-99FA-5A44-8AD3-1366C8A72603%2FLi%20Jie%2C%20Donation%7C47B88A0C-542A-0E44-BCFB-E78DE84DD9E3%2F%29%20onenote:https://d.docs.live.net/3bbb1d8d939ce15c/Documents/China%20Philanthropy%20Project/Profile.one" TargetMode="External"/><Relationship Id="rId466" Type="http://schemas.openxmlformats.org/officeDocument/2006/relationships/hyperlink" Target="http://dsb.66wz.com/html/2016-02/15/content_1932098.htm" TargetMode="External"/><Relationship Id="rId673" Type="http://schemas.openxmlformats.org/officeDocument/2006/relationships/hyperlink" Target="http://edf.cafa.edu.cn/2015jjh/nl/?NIT=62" TargetMode="External"/><Relationship Id="rId880" Type="http://schemas.openxmlformats.org/officeDocument/2006/relationships/hyperlink" Target="http://data.foundationcenter.org.cn/financeInfo_5112.html" TargetMode="External"/><Relationship Id="rId1096" Type="http://schemas.openxmlformats.org/officeDocument/2006/relationships/hyperlink" Target="http://www.vcanbio.com/weizhe.html" TargetMode="External"/><Relationship Id="rId23" Type="http://schemas.openxmlformats.org/officeDocument/2006/relationships/hyperlink" Target="http://www.gdfpjjh.org.cn/next/JzrmdFile.jsp" TargetMode="External"/><Relationship Id="rId119" Type="http://schemas.openxmlformats.org/officeDocument/2006/relationships/hyperlink" Target="http://www.myshinesun.com/gsxw/17.html" TargetMode="External"/><Relationship Id="rId326" Type="http://schemas.openxmlformats.org/officeDocument/2006/relationships/hyperlink" Target="http://www.fupin.org.cn/information/donationlist.aspx?page=6&amp;key=&amp;money1=100000&amp;money2=10000000&amp;date1=2015-09-01&amp;date2=2016-08-31&amp;project=" TargetMode="External"/><Relationship Id="rId533" Type="http://schemas.openxmlformats.org/officeDocument/2006/relationships/hyperlink" Target="https://onedrive.live.com/edit.aspx/Documents/China%20Philanthropy%20Project?cid=3bbb1d8d939ce15c&amp;id=documents&amp;wd=target%28Profile.one%7CE512E2D3-99FA-5A44-8AD3-1366C8A72603%2FLiu%20Baolin%2C%20Company%7CAF14B6DE-ECE0-CD4D-BD93-4B810AA545C9%2F%29%20onenote:https://d.docs.live.net/3bbb1d8d939ce15c/Documents/China%20Philanthropy%20Project/Profile.one" TargetMode="External"/><Relationship Id="rId978" Type="http://schemas.openxmlformats.org/officeDocument/2006/relationships/hyperlink" Target="http://www.hbcf.org.cn/NewsShow/1145/5641.html" TargetMode="External"/><Relationship Id="rId1163" Type="http://schemas.openxmlformats.org/officeDocument/2006/relationships/hyperlink" Target="https://onedrive.live.com/edit.aspx/Documents/China%20Philanthropy%20Project?cid=3bbb1d8d939ce15c&amp;id=documents&amp;wd=target%28Profile.one%7CE512E2D3-99FA-5A44-8AD3-1366C8A72603%2FYu%20Sihai%2C%20Company%7C3308B85A-558B-3244-8E4A-1221A768D67D%2F%29%20onenote:https://d.docs.live.net/3bbb1d8d939ce15c/Documents/China%20Philanthropy%20Project/Profile.one" TargetMode="External"/><Relationship Id="rId740" Type="http://schemas.openxmlformats.org/officeDocument/2006/relationships/hyperlink" Target="http://www.sxjjb.cn/yc/xw/news95212.htm" TargetMode="External"/><Relationship Id="rId838" Type="http://schemas.openxmlformats.org/officeDocument/2006/relationships/hyperlink" Target="http://www.ssclf.org/search-donations" TargetMode="External"/><Relationship Id="rId1023" Type="http://schemas.openxmlformats.org/officeDocument/2006/relationships/hyperlink" Target="http://zjzhongtian.com/a/newscenter/imgtext/2016/0105/21961.html" TargetMode="External"/><Relationship Id="rId172" Type="http://schemas.openxmlformats.org/officeDocument/2006/relationships/hyperlink" Target="http://news.163.com/15/1015/20/B60BIDGQ00014AED.html" TargetMode="External"/><Relationship Id="rId477" Type="http://schemas.openxmlformats.org/officeDocument/2006/relationships/hyperlink" Target="http://www.cnpc.com.cn/cnpc/gltd/gltd_index.shtml" TargetMode="External"/><Relationship Id="rId600" Type="http://schemas.openxmlformats.org/officeDocument/2006/relationships/hyperlink" Target="https://onedrive.live.com/edit.aspx/Documents/China%20Philanthropy%20Project?cid=3bbb1d8d939ce15c&amp;id=documents&amp;wd=target%28Profile.one%7CE512E2D3-99FA-5A44-8AD3-1366C8A72603%2FXu%20Shihui%2C%20Donation%7CC3A7286B-5206-3843-A5CE-61D3847AC5E0%2F%29%20onenote:https://d.docs.live.net/3bbb1d8d939ce15c/Documents/China%20Philanthropy%20Project/Profile.one" TargetMode="External"/><Relationship Id="rId684" Type="http://schemas.openxmlformats.org/officeDocument/2006/relationships/hyperlink" Target="https://onedrive.live.com/edit.aspx/Documents/China%20Philanthropy%20Project?cid=3bbb1d8d939ce15c&amp;id=documents&amp;wd=target%28Profile.one%7CE512E2D3-99FA-5A44-8AD3-1366C8A72603%2FCui%20Genliang%2C%20Company%7C00DE8F67-69B7-0643-87E9-CCF8A44330E3%2F%29%20onenote:https://d.docs.live.net/3bbb1d8d939ce15c/Documents/China%20Philanthropy%20Project/Profile.one" TargetMode="External"/><Relationship Id="rId33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891" Type="http://schemas.openxmlformats.org/officeDocument/2006/relationships/hyperlink" Target="http://zjnpo.foundationcenter.org.cn/tsxwlsyjyfzjjh/disclosure.html" TargetMode="External"/><Relationship Id="rId905" Type="http://schemas.openxmlformats.org/officeDocument/2006/relationships/hyperlink" Target="http://www.fupin.org.cn/information/donationlist.aspx?page=6&amp;key=&amp;money1=100000&amp;money2=10000000&amp;date1=2015-09-01&amp;date2=2016-08-31&amp;project=" TargetMode="External"/><Relationship Id="rId989" Type="http://schemas.openxmlformats.org/officeDocument/2006/relationships/hyperlink" Target="http://baike.baidu.com/view/7018191.htm" TargetMode="External"/><Relationship Id="rId34" Type="http://schemas.openxmlformats.org/officeDocument/2006/relationships/hyperlink" Target="http://www.gdfpjjh.org.cn/next/JzrmdFile.jsp" TargetMode="External"/><Relationship Id="rId544" Type="http://schemas.openxmlformats.org/officeDocument/2006/relationships/hyperlink" Target="https://onedrive.live.com/edit.aspx/Documents/China%20Philanthropy%20Project?cid=3bbb1d8d939ce15c&amp;id=documents&amp;wd=target%28Profile.one%7CE512E2D3-99FA-5A44-8AD3-1366C8A72603%2FYao%20Zhenhua%2C%20Bio%7C981C9DA4-62AB-FC4F-BBF2-1202BBB65B80%2F%29%20onenote:https://d.docs.live.net/3bbb1d8d939ce15c/Documents/China%20Philanthropy%20Project/Profile.one" TargetMode="External"/><Relationship Id="rId751" Type="http://schemas.openxmlformats.org/officeDocument/2006/relationships/hyperlink" Target="https://onedrive.live.com/edit.aspx/Documents/China%20Philanthropy%20Project?cid=3bbb1d8d939ce15c&amp;id=documents&amp;wd=target%28Profile.one%7CE512E2D3-99FA-5A44-8AD3-1366C8A72603%2FYang%20Yuanqing%2C%20Donation%7CDE346F98-0866-A94F-A96A-FCE2A2FE2B22%2F%29%20onenote:https://d.docs.live.net/3bbb1d8d939ce15c/Documents/China%20Philanthropy%20Project/Profile.one" TargetMode="External"/><Relationship Id="rId849" Type="http://schemas.openxmlformats.org/officeDocument/2006/relationships/hyperlink" Target="http://www.open.com.cn/about/index.html" TargetMode="External"/><Relationship Id="rId1174" Type="http://schemas.openxmlformats.org/officeDocument/2006/relationships/hyperlink" Target="http://www.ycchnpxyy.cn/yiyuangaikuang/" TargetMode="External"/><Relationship Id="rId183" Type="http://schemas.openxmlformats.org/officeDocument/2006/relationships/hyperlink" Target="http://www.ccafc.org.cn/templates/DonationSearch/index.aspx?nodeid=106" TargetMode="External"/><Relationship Id="rId390" Type="http://schemas.openxmlformats.org/officeDocument/2006/relationships/hyperlink" Target="https://onedrive.live.com/edit.aspx/Documents/China%20Philanthropy%20Project?cid=3bbb1d8d939ce15c&amp;id=documents&amp;wd=target%28Profile.one%7CE512E2D3-99FA-5A44-8AD3-1366C8A72603%2FLi%20Jinyuan%2C%20Company%7CFCDF145D-37FB-F14E-ABA0-9CB38B581718%2F%29%20onenote:https://d.docs.live.net/3bbb1d8d939ce15c/Documents/China%20Philanthropy%20Project/Profile.one" TargetMode="External"/><Relationship Id="rId404" Type="http://schemas.openxmlformats.org/officeDocument/2006/relationships/hyperlink" Target="https://onedrive.live.com/edit.aspx/Documents/China%20Philanthropy%20Project?cid=3bbb1d8d939ce15c&amp;id=documents&amp;wd=target%28Profile.one%7CE512E2D3-99FA-5A44-8AD3-1366C8A72603%2FLi%20Guozhang%2C%20Donation%7C551A8E93-3F56-FD49-9B19-AC901479D522%2F%29%20onenote:https://d.docs.live.net/3bbb1d8d939ce15c/Documents/China%20Philanthropy%20Project/Profile.one" TargetMode="External"/><Relationship Id="rId611" Type="http://schemas.openxmlformats.org/officeDocument/2006/relationships/hyperlink" Target="http://www.sljrfoundation.org/index.php?s=/Xxgk/xxgk/cid/10.html" TargetMode="External"/><Relationship Id="rId1034" Type="http://schemas.openxmlformats.org/officeDocument/2006/relationships/hyperlink" Target="https://onedrive.live.com/edit.aspx/Documents/China%20Philanthropy%20Project?cid=3bbb1d8d939ce15c&amp;id=documents&amp;wd=target%28Profile.one%7CE512E2D3-99FA-5A44-8AD3-1366C8A72603%2FLin%20Weiguang%2C%20Donation%7CE7D492B1-10AE-8441-BED3-C1A2BFD0AAC9%2F%29%20onenote:https://d.docs.live.net/3bbb1d8d939ce15c/Documents/China%20Philanthropy%20Project/Profile.one" TargetMode="External"/><Relationship Id="rId250" Type="http://schemas.openxmlformats.org/officeDocument/2006/relationships/hyperlink" Target="http://ynos.org.cn/infoshow.asp?nid=431&amp;action=17&amp;sid=17&amp;id=24" TargetMode="External"/><Relationship Id="rId488" Type="http://schemas.openxmlformats.org/officeDocument/2006/relationships/hyperlink" Target="http://m.csgyb.com.cn/concerned/zhenzai/20151231/11157.html" TargetMode="External"/><Relationship Id="rId695" Type="http://schemas.openxmlformats.org/officeDocument/2006/relationships/hyperlink" Target="https://onedrive.live.com/edit.aspx/Documents/China%20Philanthropy%20Project?cid=3bbb1d8d939ce15c&amp;id=documents&amp;wd=target%28Profile.one%7CE512E2D3-99FA-5A44-8AD3-1366C8A72603%2FYuan%20Yanming%2C%20Company%7C2638D8A5-63A9-9748-8BBA-DB2A37C4712B%2F%29%20onenote:https://d.docs.live.net/3bbb1d8d939ce15c/Documents/China%20Philanthropy%20Project/Profile.one" TargetMode="External"/><Relationship Id="rId709" Type="http://schemas.openxmlformats.org/officeDocument/2006/relationships/hyperlink" Target="http://foundation.sdut.edu.cn/index.php?m=content&amp;c=index&amp;a=lists&amp;catid=9" TargetMode="External"/><Relationship Id="rId916" Type="http://schemas.openxmlformats.org/officeDocument/2006/relationships/hyperlink" Target="http://edf.xmu.edu.cn/Donate" TargetMode="External"/><Relationship Id="rId1101" Type="http://schemas.openxmlformats.org/officeDocument/2006/relationships/hyperlink" Target="https://onedrive.live.com/edit.aspx/Documents/China%20Philanthropy%20Project?cid=3bbb1d8d939ce15c&amp;id=documents&amp;wd=target%28Profile.one%7CE512E2D3-99FA-5A44-8AD3-1366C8A72603%2FLi%20Xianyi%2C%20Company%7C2A52E106-9BDF-764C-8530-98AE7D7EB802%2F%29%20onenote:https://d.docs.live.net/3bbb1d8d939ce15c/Documents/China%20Philanthropy%20Project/Profile.one" TargetMode="External"/><Relationship Id="rId45" Type="http://schemas.openxmlformats.org/officeDocument/2006/relationships/hyperlink" Target="https://onedrive.live.com/edit.aspx/Documents/China%20Philanthropy%20Project?cid=3bbb1d8d939ce15c&amp;id=documents&amp;wd=target%28Profile.one%7CE512E2D3-99FA-5A44-8AD3-1366C8A72603%2FChen%20Yidan%2C%20Bio%7CB1974DA6-969A-374B-8D37-274C64009304%2F%29%20onenote:https://d.docs.live.net/3bbb1d8d939ce15c/Documents/China%20Philanthropy%20Project/Profile.one" TargetMode="External"/><Relationship Id="rId110" Type="http://schemas.openxmlformats.org/officeDocument/2006/relationships/hyperlink" Target="http://www.cingta.com/index.html?p=969" TargetMode="External"/><Relationship Id="rId348" Type="http://schemas.openxmlformats.org/officeDocument/2006/relationships/hyperlink" Target="http://www.csgyhb.com/swssmgz/vip_doc/1773843.html" TargetMode="External"/><Relationship Id="rId555" Type="http://schemas.openxmlformats.org/officeDocument/2006/relationships/hyperlink" Target="http://www.aiweibang.com/yuedu/127204092.html" TargetMode="External"/><Relationship Id="rId762" Type="http://schemas.openxmlformats.org/officeDocument/2006/relationships/hyperlink" Target="http://www.scutef.org/jzmx/zxjz/19vs0le3nj174.xhtml" TargetMode="External"/><Relationship Id="rId1185" Type="http://schemas.openxmlformats.org/officeDocument/2006/relationships/hyperlink" Target="https://onedrive.live.com/edit.aspx/Documents/China%20Philanthropy%20Project?cid=3bbb1d8d939ce15c&amp;id=documents&amp;wd=target%28Profile.one%7CE512E2D3-99FA-5A44-8AD3-1366C8A72603%2FZhou%20Xuzhou%2C%20Bio%7C99067205-B7E8-D84D-8614-96EC6682684C%2F%29%20onenote:https://d.docs.live.net/3bbb1d8d939ce15c/Documents/China%20Philanthropy%20Project/Profile.one" TargetMode="External"/><Relationship Id="rId194" Type="http://schemas.openxmlformats.org/officeDocument/2006/relationships/hyperlink" Target="http://www.ccafc.org.cn/templates/DonationSearch/index.aspx?nodeid=106" TargetMode="External"/><Relationship Id="rId208" Type="http://schemas.openxmlformats.org/officeDocument/2006/relationships/hyperlink" Target="http://www.ghstf.org/niandubg15/3309-2015.html" TargetMode="External"/><Relationship Id="rId415" Type="http://schemas.openxmlformats.org/officeDocument/2006/relationships/hyperlink" Target="http://www.gdfpjjh.org.cn/next/JzrmdFile.jsp" TargetMode="External"/><Relationship Id="rId622" Type="http://schemas.openxmlformats.org/officeDocument/2006/relationships/hyperlink" Target="http://www.hngqt.org.cn/NewsInfo.aspx?flag=823541938766" TargetMode="External"/><Relationship Id="rId1045" Type="http://schemas.openxmlformats.org/officeDocument/2006/relationships/hyperlink" Target="http://cs.comnews.cn/n/content_1120_292.html" TargetMode="External"/><Relationship Id="rId261" Type="http://schemas.openxmlformats.org/officeDocument/2006/relationships/hyperlink" Target="http://www.jianshu.com/p/47eeabb75ab8" TargetMode="External"/><Relationship Id="rId499" Type="http://schemas.openxmlformats.org/officeDocument/2006/relationships/hyperlink" Target="http://www.zsswdf.org/content/1079" TargetMode="External"/><Relationship Id="rId927" Type="http://schemas.openxmlformats.org/officeDocument/2006/relationships/hyperlink" Target="http://www.cfdfe.cn/html/category/43-1.htm" TargetMode="External"/><Relationship Id="rId1112" Type="http://schemas.openxmlformats.org/officeDocument/2006/relationships/hyperlink" Target="https://onedrive.live.com/edit.aspx/Documents/China%20Philanthropy%20Project?cid=3bbb1d8d939ce15c&amp;id=documents&amp;wd=target%28Profile.one%7CE512E2D3-99FA-5A44-8AD3-1366C8A72603%2FLu%20Fuming%2C%20Company%7CB9BF8F2C-B44A-D94C-8A31-AF71BBB7ED7B%2F%29%20onenote:https://d.docs.live.net/3bbb1d8d939ce15c/Documents/China%20Philanthropy%20Project/Profile.one" TargetMode="External"/><Relationship Id="rId56" Type="http://schemas.openxmlformats.org/officeDocument/2006/relationships/hyperlink" Target="https://onedrive.live.com/edit.aspx/Documents/China%20Philanthropy%20Project?cid=3bbb1d8d939ce15c&amp;id=documents&amp;wd=target%28Profile.one%7CE512E2D3-99FA-5A44-8AD3-1366C8A72603%2FShao%20Genhuo%2C%20Donation%7CBCA147F9-69CF-024E-8754-CCED6119E8DC%2F%29%20onenote:https://d.docs.live.net/3bbb1d8d939ce15c/Documents/China%20Philanthropy%20Project/Profile.one" TargetMode="External"/><Relationship Id="rId359" Type="http://schemas.openxmlformats.org/officeDocument/2006/relationships/hyperlink" Target="http://people.techweb.com.cn/2015-12-22/2245271.shtml" TargetMode="External"/><Relationship Id="rId566" Type="http://schemas.openxmlformats.org/officeDocument/2006/relationships/hyperlink" Target="http://weibo.com/ttarticle/p/show?id=2309403964114807462286" TargetMode="External"/><Relationship Id="rId773" Type="http://schemas.openxmlformats.org/officeDocument/2006/relationships/hyperlink" Target="https://onedrive.live.com/edit.aspx/Documents/China%20Philanthropy%20Project?cid=3bbb1d8d939ce15c&amp;id=documents&amp;wd=target%28Profile.one%7CE512E2D3-99FA-5A44-8AD3-1366C8A72603%2FWang%20Shaohua%2C%20Bio%7C8C991999-5CB4-7A48-B1A3-84FCD9C5C951%2F%29%20onenote:https://d.docs.live.net/3bbb1d8d939ce15c/Documents/China%20Philanthropy%20Project/Profile.one" TargetMode="External"/><Relationship Id="rId1196" Type="http://schemas.openxmlformats.org/officeDocument/2006/relationships/hyperlink" Target="http://www.cngef.org.cn/love/love.htm?nChannelId=911&amp;nColumnId=91101" TargetMode="External"/><Relationship Id="rId121" Type="http://schemas.openxmlformats.org/officeDocument/2006/relationships/hyperlink" Target="http://www.nhd.com.cn/Home.aspx" TargetMode="External"/><Relationship Id="rId219" Type="http://schemas.openxmlformats.org/officeDocument/2006/relationships/hyperlink" Target="http://www.gdfpjjh.org.cn/next/JzrmdFile.jsp" TargetMode="External"/><Relationship Id="rId426" Type="http://schemas.openxmlformats.org/officeDocument/2006/relationships/hyperlink" Target="http://news2.sysu.edu.cn/news01/144049.htm" TargetMode="External"/><Relationship Id="rId633" Type="http://schemas.openxmlformats.org/officeDocument/2006/relationships/hyperlink" Target="https://onedrive.live.com/edit.aspx/Documents/China%20Philanthropy%20Project?cid=3bbb1d8d939ce15c&amp;id=documents&amp;wd=target%28Profile.one%7CE512E2D3-99FA-5A44-8AD3-1366C8A72603%2FChen%20Kaixuan%2C%20Company%7C8DBEA4AA-3E3A-3A41-8D40-5B748B099B85%2F%29%20onenote:https://d.docs.live.net/3bbb1d8d939ce15c/Documents/China%20Philanthropy%20Project/Profile.one" TargetMode="External"/><Relationship Id="rId980" Type="http://schemas.openxmlformats.org/officeDocument/2006/relationships/hyperlink" Target="http://fund.shufe.edu.cn/thanks.shtml" TargetMode="External"/><Relationship Id="rId1056" Type="http://schemas.openxmlformats.org/officeDocument/2006/relationships/hyperlink" Target="http://hb.people.com.cn/n2/2016/0129/c337099-27655135.html" TargetMode="External"/><Relationship Id="rId840" Type="http://schemas.openxmlformats.org/officeDocument/2006/relationships/hyperlink" Target="http://www.scf.org.cn/foundation/donation/list.jhtml" TargetMode="External"/><Relationship Id="rId938" Type="http://schemas.openxmlformats.org/officeDocument/2006/relationships/hyperlink" Target="http://www.cswef.org/Home/donquery/index.html" TargetMode="External"/><Relationship Id="rId67" Type="http://schemas.openxmlformats.org/officeDocument/2006/relationships/hyperlink" Target="https://onedrive.live.com/edit.aspx/Documents/China%20Philanthropy%20Project?cid=3bbb1d8d939ce15c&amp;id=documents&amp;wd=target%28Profile.one%7CE512E2D3-99FA-5A44-8AD3-1366C8A72603%2FShao%20Genhuo%2C%20Donation%7CBCA147F9-69CF-024E-8754-CCED6119E8DC%2F%29%20onenote:https://d.docs.live.net/3bbb1d8d939ce15c/Documents/China%20Philanthropy%20Project/Profile.one" TargetMode="External"/><Relationship Id="rId272" Type="http://schemas.openxmlformats.org/officeDocument/2006/relationships/hyperlink" Target="http://www.hinacom.com/news/info/id/122" TargetMode="External"/><Relationship Id="rId577" Type="http://schemas.openxmlformats.org/officeDocument/2006/relationships/hyperlink" Target="http://www.hubei.gov.cn/zwgk/bmdt/201605/t20160513_833597.shtml" TargetMode="External"/><Relationship Id="rId700" Type="http://schemas.openxmlformats.org/officeDocument/2006/relationships/hyperlink" Target="http://www.sxxzyzy.com/" TargetMode="External"/><Relationship Id="rId1123" Type="http://schemas.openxmlformats.org/officeDocument/2006/relationships/hyperlink" Target="http://www.chint.com/zh/index.php/news/detail/id/1641.html" TargetMode="External"/><Relationship Id="rId132"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784" Type="http://schemas.openxmlformats.org/officeDocument/2006/relationships/hyperlink" Target="https://onedrive.live.com/edit.aspx/Documents/China%20Philanthropy%20Project?cid=3bbb1d8d939ce15c&amp;id=documents&amp;wd=target%28Profile.one%7CE512E2D3-99FA-5A44-8AD3-1366C8A72603%2FKe%20Xiping%2C%20Bio%7C700369F6-5E2D-A64B-88CA-796841E98E4A%2F%29%20onenote:https://d.docs.live.net/3bbb1d8d939ce15c/Documents/China%20Philanthropy%20Project/Profile.one" TargetMode="External"/><Relationship Id="rId991" Type="http://schemas.openxmlformats.org/officeDocument/2006/relationships/hyperlink" Target="http://fund.shufe.edu.cn/thanks.shtml" TargetMode="External"/><Relationship Id="rId1067" Type="http://schemas.openxmlformats.org/officeDocument/2006/relationships/hyperlink" Target="https://onedrive.live.com/edit.aspx/Documents/China%20Philanthropy%20Project?cid=3bbb1d8d939ce15c&amp;id=documents&amp;wd=target%28Profile.one%7CE512E2D3-99FA-5A44-8AD3-1366C8A72603%2FFeng%20Xijian%2C%20Bio%7C02C64F19-F94B-854F-9B35-C1BBD351DF34%2F%29%20onenote:https://d.docs.live.net/3bbb1d8d939ce15c/Documents/China%20Philanthropy%20Project/Profile.one" TargetMode="External"/><Relationship Id="rId437" Type="http://schemas.openxmlformats.org/officeDocument/2006/relationships/hyperlink" Target="https://onedrive.live.com/edit.aspx/Documents/China%20Philanthropy%20Project?cid=3bbb1d8d939ce15c&amp;id=documents&amp;wd=target%28Profile.one%7CE512E2D3-99FA-5A44-8AD3-1366C8A72603%2FShan%20Xiangshuang%2C%20Company%7C92191192-9100-7B42-A0A8-4DD423E4523A%2F%29%20onenote:https://d.docs.live.net/3bbb1d8d939ce15c/Documents/China%20Philanthropy%20Project/Profile.one" TargetMode="External"/><Relationship Id="rId644" Type="http://schemas.openxmlformats.org/officeDocument/2006/relationships/hyperlink" Target="https://onedrive.live.com/edit.aspx/Documents/China%20Philanthropy%20Project?cid=3bbb1d8d939ce15c&amp;id=documents&amp;wd=target%28Profile.one%7CE512E2D3-99FA-5A44-8AD3-1366C8A72603%2FZhou%20Xijian%2C%20Bio%7CCE8F3BFC-04A4-8B41-B5F1-396CEDF08E05%2F%29%20onenote:https://d.docs.live.net/3bbb1d8d939ce15c/Documents/China%20Philanthropy%20Project/Profile.one" TargetMode="External"/><Relationship Id="rId851" Type="http://schemas.openxmlformats.org/officeDocument/2006/relationships/hyperlink" Target="http://www.cngef.org.cn/love/love.htm?nChannelId=911&amp;nColumnId=91101" TargetMode="External"/><Relationship Id="rId283" Type="http://schemas.openxmlformats.org/officeDocument/2006/relationships/hyperlink" Target="http://www.gdfpjjh.org.cn/next/JzrmdFile.jsp" TargetMode="External"/><Relationship Id="rId490" Type="http://schemas.openxmlformats.org/officeDocument/2006/relationships/hyperlink" Target="http://www.gz.chinanews.com/content/2015/09-05/56191.shtml" TargetMode="External"/><Relationship Id="rId504" Type="http://schemas.openxmlformats.org/officeDocument/2006/relationships/hyperlink" Target="http://www.ziranyixue.com/LSE.html" TargetMode="External"/><Relationship Id="rId711" Type="http://schemas.openxmlformats.org/officeDocument/2006/relationships/hyperlink" Target="http://crcf.crc.com.cn/about/jzxx/rcjh/index_1.htm" TargetMode="External"/><Relationship Id="rId949" Type="http://schemas.openxmlformats.org/officeDocument/2006/relationships/hyperlink" Target="http://data.foundationcenter.org.cn/financeInfo_5477.html" TargetMode="External"/><Relationship Id="rId1134" Type="http://schemas.openxmlformats.org/officeDocument/2006/relationships/hyperlink" Target="http://www.ghstf.org/niandubg15/3309-2015.html" TargetMode="External"/><Relationship Id="rId78" Type="http://schemas.openxmlformats.org/officeDocument/2006/relationships/hyperlink" Target="http://www.hbcf.org.cn/NewsShow/1145/5641.html" TargetMode="External"/><Relationship Id="rId143" Type="http://schemas.openxmlformats.org/officeDocument/2006/relationships/hyperlink" Target="http://www.sztechand.com/lianxiwomen/" TargetMode="External"/><Relationship Id="rId350"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588" Type="http://schemas.openxmlformats.org/officeDocument/2006/relationships/hyperlink" Target="http://www.ghstf.org/niandubg15/3309-2015.html" TargetMode="External"/><Relationship Id="rId795" Type="http://schemas.openxmlformats.org/officeDocument/2006/relationships/hyperlink" Target="http://www.your-mart.cn/Item/list.asp?id=1263" TargetMode="External"/><Relationship Id="rId809" Type="http://schemas.openxmlformats.org/officeDocument/2006/relationships/hyperlink" Target="http://www.sufe.edu.cn/1d/b1/c175a7601/page.htm" TargetMode="External"/><Relationship Id="rId1201" Type="http://schemas.openxmlformats.org/officeDocument/2006/relationships/hyperlink" Target="http://www.cngef.org.cn/love/love.htm?nChannelId=911&amp;nColumnId=91101" TargetMode="External"/><Relationship Id="rId9" Type="http://schemas.openxmlformats.org/officeDocument/2006/relationships/hyperlink" Target="http://baike.baidu.com/subview/58724/16832506.htm" TargetMode="External"/><Relationship Id="rId210" Type="http://schemas.openxmlformats.org/officeDocument/2006/relationships/hyperlink" Target="http://www.ghstf.org/niandubg15/3309-2015.html" TargetMode="External"/><Relationship Id="rId448" Type="http://schemas.openxmlformats.org/officeDocument/2006/relationships/hyperlink" Target="http://www.timescharity.cn/news/v/id/463" TargetMode="External"/><Relationship Id="rId655" Type="http://schemas.openxmlformats.org/officeDocument/2006/relationships/hyperlink" Target="http://www.fei123.com/120000/118910.shtml" TargetMode="External"/><Relationship Id="rId862" Type="http://schemas.openxmlformats.org/officeDocument/2006/relationships/hyperlink" Target="http://data.foundationcenter.org.cn/financeInfo_5534.html" TargetMode="External"/><Relationship Id="rId1078" Type="http://schemas.openxmlformats.org/officeDocument/2006/relationships/hyperlink" Target="http://www.logan.com.cn/contact.aspx" TargetMode="External"/><Relationship Id="rId294" Type="http://schemas.openxmlformats.org/officeDocument/2006/relationships/hyperlink" Target="http://www.ahfdp.org.cn/Front_ahfdp/axb/" TargetMode="External"/><Relationship Id="rId308" Type="http://schemas.openxmlformats.org/officeDocument/2006/relationships/hyperlink" Target="http://www.fupin.org.cn/information/donationlist.aspx?page=6&amp;key=&amp;money1=100000&amp;money2=10000000&amp;date1=2015-09-01&amp;date2=2016-08-31&amp;project=" TargetMode="External"/><Relationship Id="rId515" Type="http://schemas.openxmlformats.org/officeDocument/2006/relationships/hyperlink" Target="http://pyedf.tju.edu.cn/news/indexinfo?c_name=zijin" TargetMode="External"/><Relationship Id="rId722" Type="http://schemas.openxmlformats.org/officeDocument/2006/relationships/hyperlink" Target="https://onedrive.live.com/edit.aspx/Documents/China%20Philanthropy%20Project?cid=3bbb1d8d939ce15c&amp;id=documents&amp;wd=target%28Profile.one%7CE512E2D3-99FA-5A44-8AD3-1366C8A72603%2FLin%20Tengjiao%2C%20Bio%7C117BDB95-F487-2C4F-9A44-06986BE40F09%2F%29%20onenote:https://d.docs.live.net/3bbb1d8d939ce15c/Documents/China%20Philanthropy%20Project/Profile.one" TargetMode="External"/><Relationship Id="rId1145" Type="http://schemas.openxmlformats.org/officeDocument/2006/relationships/hyperlink" Target="http://www.longfor.com/contact/http:/www.longfor.com/en/investor/" TargetMode="External"/><Relationship Id="rId89" Type="http://schemas.openxmlformats.org/officeDocument/2006/relationships/hyperlink" Target="http://www.wfgx.gov.cn/GXQXXGK/CYFWZX/201605/t20160506_1632858.html" TargetMode="External"/><Relationship Id="rId154" Type="http://schemas.openxmlformats.org/officeDocument/2006/relationships/hyperlink" Target="http://www.gdfpjjh.org.cn/next/JzrmdFile.jsp" TargetMode="External"/><Relationship Id="rId361"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599" Type="http://schemas.openxmlformats.org/officeDocument/2006/relationships/hyperlink" Target="https://onedrive.live.com/edit.aspx/Documents/China%20Philanthropy%20Project?cid=3bbb1d8d939ce15c&amp;id=documents&amp;wd=target%28Profile.one%7CE512E2D3-99FA-5A44-8AD3-1366C8A72603%2FXu%20Shihui%2C%20Company%7CFF79F600-B827-7C49-B056-2E09EA73DC34%2F%29%20onenote:https://d.docs.live.net/3bbb1d8d939ce15c/Documents/China%20Philanthropy%20Project/Profile.one" TargetMode="External"/><Relationship Id="rId1005" Type="http://schemas.openxmlformats.org/officeDocument/2006/relationships/hyperlink" Target="http://www.cnu.edu.cn/jdxw/jdxw/69363.htm" TargetMode="External"/><Relationship Id="rId459" Type="http://schemas.openxmlformats.org/officeDocument/2006/relationships/hyperlink" Target="http://www.js.xinhuanet.com/2016-06/07/c_1119000250.htm" TargetMode="External"/><Relationship Id="rId666" Type="http://schemas.openxmlformats.org/officeDocument/2006/relationships/hyperlink" Target="https://www.google.com/url?sa=t&amp;rct=j&amp;q=&amp;esrc=s&amp;source=web&amp;cd=1&amp;cad=rja&amp;uact=8&amp;ved=0ahUKEwjGvo7W6t3QAhVE5GMKHax1AXQQFggZMAA&amp;url=http%3A%2F%2Fzjsru.cn%2F2016%2F0620%2F3274.html&amp;usg=AFQjCNG1VpbThPmxK4Bpqfl-tAcDnaKzQg&amp;bvm=bv.139782543,d.cGc" TargetMode="External"/><Relationship Id="rId873" Type="http://schemas.openxmlformats.org/officeDocument/2006/relationships/hyperlink" Target="http://www.dacity.cn/join/contact/" TargetMode="External"/><Relationship Id="rId1089" Type="http://schemas.openxmlformats.org/officeDocument/2006/relationships/hyperlink" Target="http://nb.ifeng.com/nbxw/detail_2015_12/22/4681877_0.shtml" TargetMode="External"/><Relationship Id="rId16" Type="http://schemas.openxmlformats.org/officeDocument/2006/relationships/hyperlink" Target="http://www.qdcaijing.com/2016/0720/183446.shtml" TargetMode="External"/><Relationship Id="rId221" Type="http://schemas.openxmlformats.org/officeDocument/2006/relationships/hyperlink" Target="http://www.gdfpjjh.org.cn/next/JzrmdFile.jsp" TargetMode="External"/><Relationship Id="rId319" Type="http://schemas.openxmlformats.org/officeDocument/2006/relationships/hyperlink" Target="http://www.fupin.org.cn/information/donationlist.aspx?page=6&amp;key=&amp;money1=100000&amp;money2=10000000&amp;date1=2015-09-01&amp;date2=2016-08-31&amp;project=" TargetMode="External"/><Relationship Id="rId526" Type="http://schemas.openxmlformats.org/officeDocument/2006/relationships/hyperlink" Target="http://www.gdfpjjh.org.cn/next/JzrmdFile.jsp" TargetMode="External"/><Relationship Id="rId1156" Type="http://schemas.openxmlformats.org/officeDocument/2006/relationships/hyperlink" Target="https://onedrive.live.com/edit.aspx/Documents/China%20Philanthropy%20Project?cid=3bbb1d8d939ce15c&amp;id=documents&amp;wd=target%28Profile.one%7CE512E2D3-99FA-5A44-8AD3-1366C8A72603%2FYan%20Xijun%2C%20Company%7C3258C017-AF47-4644-BB98-79ABE0AAE61C%2F%29%20onenote:https://d.docs.live.net/3bbb1d8d939ce15c/Documents/China%20Philanthropy%20Project/Profile.one" TargetMode="External"/><Relationship Id="rId733" Type="http://schemas.openxmlformats.org/officeDocument/2006/relationships/hyperlink" Target="http://www.csgyb.com.cn/company/xinwen/20160420/13009.html" TargetMode="External"/><Relationship Id="rId940" Type="http://schemas.openxmlformats.org/officeDocument/2006/relationships/hyperlink" Target="https://onedrive.live.com/edit.aspx/Documents/China%20Philanthropy%20Project?cid=3bbb1d8d939ce15c&amp;id=documents&amp;wd=target%28Profile.one%7CE512E2D3-99FA-5A44-8AD3-1366C8A72603%2FWang%20Jianyi%2C%20Company%7C2CE8587D-D670-A749-B153-36FE04A378F1%2F%29%20onenote:https://d.docs.live.net/3bbb1d8d939ce15c/Documents/China%20Philanthropy%20Project/Profile.one" TargetMode="External"/><Relationship Id="rId1016" Type="http://schemas.openxmlformats.org/officeDocument/2006/relationships/hyperlink" Target="https://onedrive.live.com/edit.aspx/Documents/China%20Philanthropy%20Project?cid=3bbb1d8d939ce15c&amp;id=documents&amp;wd=target%28Profile.one%7CE512E2D3-99FA-5A44-8AD3-1366C8A72603%2FLuo%20Yong%2C%20Company%7C9C155AA3-7B3D-B84E-B8D2-C8A078B4FD18%2F%29%20onenote:https://d.docs.live.net/3bbb1d8d939ce15c/Documents/China%20Philanthropy%20Project/Profile.one" TargetMode="External"/><Relationship Id="rId165" Type="http://schemas.openxmlformats.org/officeDocument/2006/relationships/hyperlink" Target="http://www.gdfpjjh.org.cn/next/JzrmdFile.jsp" TargetMode="External"/><Relationship Id="rId372" Type="http://schemas.openxmlformats.org/officeDocument/2006/relationships/hyperlink" Target="https://onedrive.live.com/edit.aspx/Documents/China%20Philanthropy%20Project?cid=3bbb1d8d939ce15c&amp;id=documents&amp;wd=target%28Profile.one%7CE512E2D3-99FA-5A44-8AD3-1366C8A72603%2FHuang%20Hongyun%2C%20Bio%7C94C539FC-7395-1544-8702-38815DE2E21E%2F%29%20onenote:https://d.docs.live.net/3bbb1d8d939ce15c/Documents/China%20Philanthropy%20Project/Profile.one" TargetMode="External"/><Relationship Id="rId677" Type="http://schemas.openxmlformats.org/officeDocument/2006/relationships/hyperlink" Target="http://baike.baidu.com/view/3782309.htm" TargetMode="External"/><Relationship Id="rId800" Type="http://schemas.openxmlformats.org/officeDocument/2006/relationships/hyperlink" Target="http://www.zsswdf.org/content/1079" TargetMode="External"/><Relationship Id="rId232" Type="http://schemas.openxmlformats.org/officeDocument/2006/relationships/hyperlink" Target="http://www.changjiangtimes.com/2016/01/524666.html" TargetMode="External"/><Relationship Id="rId884" Type="http://schemas.openxmlformats.org/officeDocument/2006/relationships/hyperlink" Target="http://www.jmc.com.cn/jmc/home/introduce/index_c/id/10.html" TargetMode="External"/><Relationship Id="rId27" Type="http://schemas.openxmlformats.org/officeDocument/2006/relationships/hyperlink" Target="http://baike.baidu.com/link?url=zfL4FMk1VrEe8HTDBcg97xfF5fuC4cQ5ZKsraWRJZ5dVhzCiyapKdOsjcT7p9ZMPu1NwxvXnddvXNov3Nw-mPa" TargetMode="External"/><Relationship Id="rId537" Type="http://schemas.openxmlformats.org/officeDocument/2006/relationships/hyperlink" Target="http://www.yiling.cn/" TargetMode="External"/><Relationship Id="rId744" Type="http://schemas.openxmlformats.org/officeDocument/2006/relationships/hyperlink" Target="http://www.cpwf.org.cn/home/axb/index.rjh" TargetMode="External"/><Relationship Id="rId951" Type="http://schemas.openxmlformats.org/officeDocument/2006/relationships/hyperlink" Target="https://onedrive.live.com/edit.aspx/Documents/China%20Philanthropy%20Project?cid=3bbb1d8d939ce15c&amp;id=documents&amp;wd=target%28Profile.one%7CE512E2D3-99FA-5A44-8AD3-1366C8A72603%2FMa%20Xingtian%2C%20Company%7CEDE24CAB-AA24-734A-AFA6-9D23852D4433%2F%29%20onenote:https://d.docs.live.net/3bbb1d8d939ce15c/Documents/China%20Philanthropy%20Project/Profile.one" TargetMode="External"/><Relationship Id="rId1167" Type="http://schemas.openxmlformats.org/officeDocument/2006/relationships/hyperlink" Target="https://onedrive.live.com/edit.aspx/Documents/China%20Philanthropy%20Project?cid=3bbb1d8d939ce15c&amp;id=documents&amp;wd=target%28Profile.one%7CE512E2D3-99FA-5A44-8AD3-1366C8A72603%2FZhang%20Shiping%2C%20Company%7C934E7D96-3366-C04B-9DBB-05C66FD14D3D%2F%29%20onenote:https://d.docs.live.net/3bbb1d8d939ce15c/Documents/China%20Philanthropy%20Project/Profile.one" TargetMode="External"/><Relationship Id="rId80" Type="http://schemas.openxmlformats.org/officeDocument/2006/relationships/hyperlink" Target="http://www.chinacharityfederation.org/WebSite/NewsShow/19/1487" TargetMode="External"/><Relationship Id="rId176" Type="http://schemas.openxmlformats.org/officeDocument/2006/relationships/hyperlink" Target="http://www.ccafc.org.cn/templates/DonationSearch/index.aspx?nodeid=106" TargetMode="External"/><Relationship Id="rId383" Type="http://schemas.openxmlformats.org/officeDocument/2006/relationships/hyperlink" Target="http://ef.bit.edu.cn/PluginCtrl?page=ZxjkContributePage&amp;columnId=4" TargetMode="External"/><Relationship Id="rId590" Type="http://schemas.openxmlformats.org/officeDocument/2006/relationships/hyperlink" Target="https://onedrive.live.com/edit.aspx/Documents/China%20Philanthropy%20Project?cid=3bbb1d8d939ce15c&amp;id=documents&amp;wd=target%28Profile.one%7CE512E2D3-99FA-5A44-8AD3-1366C8A72603%2FChen%20Dongsheng%2C%20Bio%7CFAD1F804-B264-D943-A228-B699CC4194E9%2F%29%20onenote:https://d.docs.live.net/3bbb1d8d939ce15c/Documents/China%20Philanthropy%20Project/Profile.one" TargetMode="External"/><Relationship Id="rId604" Type="http://schemas.openxmlformats.org/officeDocument/2006/relationships/hyperlink" Target="http://edf.henu.edu.cn/NCPortal/portal/guest/IlPgcTGPIM" TargetMode="External"/><Relationship Id="rId811" Type="http://schemas.openxmlformats.org/officeDocument/2006/relationships/hyperlink" Target="http://webcache.googleusercontent.com/search?q=cache:http://fund.shufe.edu.cn/thanks.shtml" TargetMode="External"/><Relationship Id="rId1027" Type="http://schemas.openxmlformats.org/officeDocument/2006/relationships/hyperlink" Target="http://news.xfrb.com.cn/temp/2016-07-12/103285.html" TargetMode="External"/><Relationship Id="rId243" Type="http://schemas.openxmlformats.org/officeDocument/2006/relationships/hyperlink" Target="http://www.adream.org/donation-inquiry" TargetMode="External"/><Relationship Id="rId450" Type="http://schemas.openxmlformats.org/officeDocument/2006/relationships/hyperlink" Target="https://onedrive.live.com/edit.aspx/Documents/China%20Philanthropy%20Project?cid=3bbb1d8d939ce15c&amp;id=documents&amp;wd=target%28Profile.one%7CE512E2D3-99FA-5A44-8AD3-1366C8A72603%2FChen%20Ailian%2C%20Company%7C1FD3506E-F0A0-6D41-9AD3-0102D6D9AE8C%2F%29%20onenote:https://d.docs.live.net/3bbb1d8d939ce15c/Documents/China%20Philanthropy%20Project/Profile.one" TargetMode="External"/><Relationship Id="rId688" Type="http://schemas.openxmlformats.org/officeDocument/2006/relationships/hyperlink" Target="http://www.htgd.com.cn/cn/3-1.asp?id=1148" TargetMode="External"/><Relationship Id="rId895" Type="http://schemas.openxmlformats.org/officeDocument/2006/relationships/hyperlink" Target="http://www.zsswdf.org/content/1079" TargetMode="External"/><Relationship Id="rId909" Type="http://schemas.openxmlformats.org/officeDocument/2006/relationships/hyperlink" Target="http://www.cngef.org.cn/love/love.htm?nChannelId=911&amp;nColumnId=91101" TargetMode="External"/><Relationship Id="rId1080" Type="http://schemas.openxmlformats.org/officeDocument/2006/relationships/hyperlink" Target="http://guilin.house.sina.com.cn/scan/2016-02-18/15276105985751676417970.shtml" TargetMode="External"/><Relationship Id="rId38" Type="http://schemas.openxmlformats.org/officeDocument/2006/relationships/hyperlink" Target="http://news.xinhuanet.com/house/bj/2016-07-08/c_1119189091.htm" TargetMode="External"/><Relationship Id="rId103" Type="http://schemas.openxmlformats.org/officeDocument/2006/relationships/hyperlink" Target="http://www.fupin.org.cn/information/donationlist.aspx?page=6&amp;key=&amp;money1=100000&amp;money2=10000000&amp;date1=2015-09-01&amp;date2=2016-08-31&amp;project=" TargetMode="External"/><Relationship Id="rId310" Type="http://schemas.openxmlformats.org/officeDocument/2006/relationships/hyperlink" Target="http://www.fupin.org.cn/information/donationlist.aspx?page=6&amp;key=&amp;money1=100000&amp;money2=10000000&amp;date1=2015-09-01&amp;date2=2016-08-31&amp;project=" TargetMode="External"/><Relationship Id="rId548" Type="http://schemas.openxmlformats.org/officeDocument/2006/relationships/hyperlink" Target="http://news.xinhuanet.com/local/2016-03/19/c_128813214.htm" TargetMode="External"/><Relationship Id="rId755" Type="http://schemas.openxmlformats.org/officeDocument/2006/relationships/hyperlink" Target="http://www.ef.xjtu.edu.cn/jklb.jsp?urltype=tree.TreeTempUrl&amp;wbtreeid=1020" TargetMode="External"/><Relationship Id="rId962" Type="http://schemas.openxmlformats.org/officeDocument/2006/relationships/hyperlink" Target="http://www.yabao.com.cn/linkus.php" TargetMode="External"/><Relationship Id="rId1178" Type="http://schemas.openxmlformats.org/officeDocument/2006/relationships/hyperlink" Target="https://onedrive.live.com/edit.aspx/Documents/China%20Philanthropy%20Project?cid=3bbb1d8d939ce15c&amp;id=documents&amp;wd=target%28Profile.one%7CE512E2D3-99FA-5A44-8AD3-1366C8A72603%2FZheng%20Dong%2C%20Bio%7C7F41AD93-A295-EA4B-AF24-CA41A4005057%2F%29%20onenote:https://d.docs.live.net/3bbb1d8d939ce15c/Documents/China%20Philanthropy%20Project/Profile.one" TargetMode="External"/><Relationship Id="rId91" Type="http://schemas.openxmlformats.org/officeDocument/2006/relationships/hyperlink" Target="http://corp.sogou.com/" TargetMode="External"/><Relationship Id="rId187" Type="http://schemas.openxmlformats.org/officeDocument/2006/relationships/hyperlink" Target="http://www.ccafc.org.cn/templates/DonationSearch/index.aspx?nodeid=106" TargetMode="External"/><Relationship Id="rId394" Type="http://schemas.openxmlformats.org/officeDocument/2006/relationships/hyperlink" Target="https://onedrive.live.com/edit.aspx/Documents/China%20Philanthropy%20Project?cid=3bbb1d8d939ce15c&amp;id=documents&amp;wd=target%28Profile.one%7CE512E2D3-99FA-5A44-8AD3-1366C8A72603%2FLu%20Guangxiu%2C%20Company%7CA91BA9A5-8890-B74A-99B0-39AED320F424%2F%29%20onenote:https://d.docs.live.net/3bbb1d8d939ce15c/Documents/China%20Philanthropy%20Project/Profile.one" TargetMode="External"/><Relationship Id="rId408" Type="http://schemas.openxmlformats.org/officeDocument/2006/relationships/hyperlink" Target="http://chuayi.com.cn/" TargetMode="External"/><Relationship Id="rId615" Type="http://schemas.openxmlformats.org/officeDocument/2006/relationships/hyperlink" Target="http://www.sljrfoundation.org/index.php?s=/Xxgk/xxgk/cid/10.html" TargetMode="External"/><Relationship Id="rId822" Type="http://schemas.openxmlformats.org/officeDocument/2006/relationships/hyperlink" Target="http://crcf.crc.com.cn/about/jzxx/rcjh/index_1.htm" TargetMode="External"/><Relationship Id="rId1038" Type="http://schemas.openxmlformats.org/officeDocument/2006/relationships/hyperlink" Target="http://www.aimergroup.com/contact_index.php" TargetMode="External"/><Relationship Id="rId254" Type="http://schemas.openxmlformats.org/officeDocument/2006/relationships/hyperlink" Target="https://onedrive.live.com/edit.aspx/Documents/China%20Philanthropy%20Project?cid=3bbb1d8d939ce15c&amp;id=documents&amp;wd=target%28Profile.one%7CE512E2D3-99FA-5A44-8AD3-1366C8A72603%2FLi%20Jie%2C%20Company%7C765C1212-6D49-594B-BC33-EE630F1D798A%2F%29%20onenote:https://d.docs.live.net/3bbb1d8d939ce15c/Documents/China%20Philanthropy%20Project/Profile.one" TargetMode="External"/><Relationship Id="rId699" Type="http://schemas.openxmlformats.org/officeDocument/2006/relationships/hyperlink" Target="https://onedrive.live.com/edit.aspx/Documents/China%20Philanthropy%20Project?cid=3bbb1d8d939ce15c&amp;id=documents&amp;wd=target%28Profile.one%7CE512E2D3-99FA-5A44-8AD3-1366C8A72603%2FZhao%20Haijun%2C%20Company%7C20237DDE-D2F0-1D44-94E8-9816C0BE0029%2F%29%20onenote:https://d.docs.live.net/3bbb1d8d939ce15c/Documents/China%20Philanthropy%20Project/Profile.one" TargetMode="External"/><Relationship Id="rId1091" Type="http://schemas.openxmlformats.org/officeDocument/2006/relationships/hyperlink" Target="http://news.takungpao.com/paper/q/2015/1218/3255370.html" TargetMode="External"/><Relationship Id="rId1105" Type="http://schemas.openxmlformats.org/officeDocument/2006/relationships/hyperlink" Target="http://www.chinawiserv.com/home/about/contactus" TargetMode="External"/><Relationship Id="rId49" Type="http://schemas.openxmlformats.org/officeDocument/2006/relationships/hyperlink" Target="http://www.milan100.com/article/show/2234" TargetMode="External"/><Relationship Id="rId114" Type="http://schemas.openxmlformats.org/officeDocument/2006/relationships/hyperlink" Target="http://news.xhu.edu.cn/news/xihuayaowen/2015-12-18/24443.html" TargetMode="External"/><Relationship Id="rId461" Type="http://schemas.openxmlformats.org/officeDocument/2006/relationships/hyperlink" Target="http://seuaa.seu.edu.cn/75/52/c1626a161106/page.htm" TargetMode="External"/><Relationship Id="rId559"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766" Type="http://schemas.openxmlformats.org/officeDocument/2006/relationships/hyperlink" Target="http://baike.baidu.com/view/2311166.htm" TargetMode="External"/><Relationship Id="rId1189" Type="http://schemas.openxmlformats.org/officeDocument/2006/relationships/hyperlink" Target="https://onedrive.live.com/edit.aspx/Documents/China%20Philanthropy%20Project?cid=3bbb1d8d939ce15c&amp;id=documents&amp;wd=target%28Profile.one%7CE512E2D3-99FA-5A44-8AD3-1366C8A72603%2FZong%20Qinghou%2C%20Bio%7CDB4904C6-1B18-D94C-94A4-7A1299BE4932%2F%29%20onenote:https://d.docs.live.net/3bbb1d8d939ce15c/Documents/China%20Philanthropy%20Project/Profile.one" TargetMode="External"/><Relationship Id="rId198" Type="http://schemas.openxmlformats.org/officeDocument/2006/relationships/hyperlink" Target="http://www.cswef.org/Home/donquery/index.html" TargetMode="External"/><Relationship Id="rId321" Type="http://schemas.openxmlformats.org/officeDocument/2006/relationships/hyperlink" Target="http://www.fupin.org.cn/information/donationlist.aspx?page=6&amp;key=&amp;money1=100000&amp;money2=10000000&amp;date1=2015-09-01&amp;date2=2016-08-31&amp;project=" TargetMode="External"/><Relationship Id="rId419" Type="http://schemas.openxmlformats.org/officeDocument/2006/relationships/hyperlink" Target="http://www.adream.org/lovelists_genre/&#25424;&#36192;&#21517;&#21333;" TargetMode="External"/><Relationship Id="rId626" Type="http://schemas.openxmlformats.org/officeDocument/2006/relationships/hyperlink" Target="https://onedrive.live.com/edit.aspx/Documents/China%20Philanthropy%20Project?cid=3bbb1d8d939ce15c&amp;id=documents&amp;wd=target%28Profile.one%7CE512E2D3-99FA-5A44-8AD3-1366C8A72603%2FCheng%20Licai%2C%20Company%7CA3C116FE-9762-D242-9C34-CB12DCABEFAE%2F%29%20onenote:https://d.docs.live.net/3bbb1d8d939ce15c/Documents/China%20Philanthropy%20Project/Profile.one" TargetMode="External"/><Relationship Id="rId973" Type="http://schemas.openxmlformats.org/officeDocument/2006/relationships/hyperlink" Target="http://www.ztcn.cn/home/" TargetMode="External"/><Relationship Id="rId1049" Type="http://schemas.openxmlformats.org/officeDocument/2006/relationships/hyperlink" Target="https://onedrive.live.com/edit.aspx/Documents/China%20Philanthropy%20Project?cid=3bbb1d8d939ce15c&amp;id=documents&amp;wd=target%28Profile.one%7CE512E2D3-99FA-5A44-8AD3-1366C8A72603%2FChen%20Chichang%2C%20Bio%7CAD173797-9F60-8D4A-818F-B81CF3558095%2F%29%20onenote:https://d.docs.live.net/3bbb1d8d939ce15c/Documents/China%20Philanthropy%20Project/Profile.one" TargetMode="External"/><Relationship Id="rId833" Type="http://schemas.openxmlformats.org/officeDocument/2006/relationships/hyperlink" Target="http://www.wispring.org.cn/list-117.html" TargetMode="External"/><Relationship Id="rId1116" Type="http://schemas.openxmlformats.org/officeDocument/2006/relationships/hyperlink" Target="http://news.ucas.ac.cn/index.php/ywsd/190227-%E5%9B%BD%E7%A7%91%E5%A4%A7%E5%AD%98%E6%B5%8E%E5%8C%BB%E5%AD%A6%E9%99%A2%E8%8E%B7%E9%80%9A%E7%AD%96%E9%9B%86%E5%9B%A2%E4%B8%A4%E4%BA%BF%E5%85%83%E6%8D%90%E8%B5%A0" TargetMode="External"/><Relationship Id="rId265" Type="http://schemas.openxmlformats.org/officeDocument/2006/relationships/hyperlink" Target="https://onedrive.live.com/edit.aspx/Documents/China%20Philanthropy%20Project?cid=3bbb1d8d939ce15c&amp;id=documents&amp;wd=target%28Profile.one%7CE512E2D3-99FA-5A44-8AD3-1366C8A72603%2FDeng%20Wei%2C%20Bio%7C503655E9-1A5A-184E-9593-4DDD60749872%2F%29%20onenote:https://d.docs.live.net/3bbb1d8d939ce15c/Documents/China%20Philanthropy%20Project/Profile.one" TargetMode="External"/><Relationship Id="rId472" Type="http://schemas.openxmlformats.org/officeDocument/2006/relationships/hyperlink" Target="https://onedrive.live.com/edit.aspx/Documents/China%20Philanthropy%20Project?cid=3bbb1d8d939ce15c&amp;id=documents&amp;wd=target%28Profile.one%7CE512E2D3-99FA-5A44-8AD3-1366C8A72603%2FZhang%20Yin%2C%20Company%7C5B001A81-1CC4-5145-88B4-CA9A52A7B031%2F%29%20onenote:https://d.docs.live.net/3bbb1d8d939ce15c/Documents/China%20Philanthropy%20Project/Profile.one" TargetMode="External"/><Relationship Id="rId900" Type="http://schemas.openxmlformats.org/officeDocument/2006/relationships/hyperlink" Target="http://bj.house.sina.com.cn/exhibit/corp/4217.html" TargetMode="External"/><Relationship Id="rId125"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32"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777" Type="http://schemas.openxmlformats.org/officeDocument/2006/relationships/hyperlink" Target="http://international.generalmills.com/Gmi/Default.aspx?country=43" TargetMode="External"/><Relationship Id="rId984" Type="http://schemas.openxmlformats.org/officeDocument/2006/relationships/hyperlink" Target="https://onedrive.live.com/edit.aspx/Documents/China%20Philanthropy%20Project?cid=3bbb1d8d939ce15c&amp;id=documents&amp;wd=target%28Profile.one%7CE512E2D3-99FA-5A44-8AD3-1366C8A72603%2FZhang%20Feng%2C%20Donation%7C78CB81BC-B53A-9B46-A36A-D9067B69A25D%2F%29%20onenote:https://d.docs.live.net/3bbb1d8d939ce15c/Documents/China%20Philanthropy%20Project/Profile.one" TargetMode="External"/><Relationship Id="rId637" Type="http://schemas.openxmlformats.org/officeDocument/2006/relationships/hyperlink" Target="http://www.szlongyue.org/?cat=17" TargetMode="External"/><Relationship Id="rId844" Type="http://schemas.openxmlformats.org/officeDocument/2006/relationships/hyperlink" Target="http://www.fupin.org.cn/information/donationlist.aspx?page=3&amp;key=&amp;money1=100000&amp;money2=10000000&amp;date1=2015-09-01&amp;date2=2016-08-31&amp;project=" TargetMode="External"/><Relationship Id="rId276" Type="http://schemas.openxmlformats.org/officeDocument/2006/relationships/hyperlink" Target="http://www.gdfpjjh.org.cn/next/JzrmdFile.jsp" TargetMode="External"/><Relationship Id="rId483" Type="http://schemas.openxmlformats.org/officeDocument/2006/relationships/hyperlink" Target="http://www.fupin.org.cn/information/donationlist.aspx?page=6&amp;key=&amp;money1=100000&amp;money2=10000000&amp;date1=2015-09-01&amp;date2=2016-08-31&amp;project=" TargetMode="External"/><Relationship Id="rId690" Type="http://schemas.openxmlformats.org/officeDocument/2006/relationships/hyperlink" Target="http://www.szhq.com/" TargetMode="External"/><Relationship Id="rId704" Type="http://schemas.openxmlformats.org/officeDocument/2006/relationships/hyperlink" Target="http://www.gdfpjjh.org.cn/next/JzrmdFile.jsp" TargetMode="External"/><Relationship Id="rId911" Type="http://schemas.openxmlformats.org/officeDocument/2006/relationships/hyperlink" Target="http://www.cepf.org.cn/XXGK/XXGK_JZXX/" TargetMode="External"/><Relationship Id="rId1127" Type="http://schemas.openxmlformats.org/officeDocument/2006/relationships/hyperlink" Target="https://onedrive.live.com/edit.aspx/Documents/China%20Philanthropy%20Project?cid=3bbb1d8d939ce15c&amp;id=documents&amp;wd=target%28Profile.one%7CE512E2D3-99FA-5A44-8AD3-1366C8A72603%2FShi%20Guilu%7C9DD082A8-9364-3A4B-B1E7-F27248178C8C%2F%29%20onenote:https://d.docs.live.net/3bbb1d8d939ce15c/Documents/China%20Philanthropy%20Project/Profile.one" TargetMode="External"/><Relationship Id="rId40" Type="http://schemas.openxmlformats.org/officeDocument/2006/relationships/hyperlink" Target="https://onedrive.live.com/edit.aspx/Documents/China%20Philanthropy%20Project?cid=3bbb1d8d939ce15c&amp;id=documents&amp;wd=target%28Profile.one%7CE512E2D3-99FA-5A44-8AD3-1366C8A72603%2FRen%20Yuanlin%2C%20Bio%7C0B38E252-FF7C-F046-B6BE-68EE0ABB4496%2F%29%20onenote:https://d.docs.live.net/3bbb1d8d939ce15c/Documents/China%20Philanthropy%20Project/Profile.one" TargetMode="External"/><Relationship Id="rId136" Type="http://schemas.openxmlformats.org/officeDocument/2006/relationships/hyperlink" Target="http://fashion.chinadaily.com.cn/2016-03/23/content_24053039.htm" TargetMode="External"/><Relationship Id="rId343" Type="http://schemas.openxmlformats.org/officeDocument/2006/relationships/hyperlink" Target="http://www.gdfpjjh.org.cn/next/JzrmdFile.jsp" TargetMode="External"/><Relationship Id="rId550" Type="http://schemas.openxmlformats.org/officeDocument/2006/relationships/hyperlink" Target="https://onedrive.live.com/edit.aspx/Documents/China%20Philanthropy%20Project?cid=3bbb1d8d939ce15c&amp;id=documents&amp;wd=target%28Profile.one%7CE512E2D3-99FA-5A44-8AD3-1366C8A72603%2FYao%20Zhenhua%2C%20Donation%7C0B2C816D-8D7C-3040-B56D-B7FA16B7D171%2F%29%20onenote:https://d.docs.live.net/3bbb1d8d939ce15c/Documents/China%20Philanthropy%20Project/Profile.one" TargetMode="External"/><Relationship Id="rId788" Type="http://schemas.openxmlformats.org/officeDocument/2006/relationships/hyperlink" Target="http://fujian.hexun.com/2015-10-15/179845479.html" TargetMode="External"/><Relationship Id="rId995" Type="http://schemas.openxmlformats.org/officeDocument/2006/relationships/hyperlink" Target="https://onedrive.live.com/edit.aspx/Documents/China%20Philanthropy%20Project?cid=3bbb1d8d939ce15c&amp;id=documents&amp;wd=target%28Profile.one%7CE512E2D3-99FA-5A44-8AD3-1366C8A72603%2FCui%20Weixing%2C%20Donation%7CE209FFE1-0FC0-4340-AF40-EBF079978982%2F%29%20onenote:https://d.docs.live.net/3bbb1d8d939ce15c/Documents/China%20Philanthropy%20Project/Profile.one" TargetMode="External"/><Relationship Id="rId1180" Type="http://schemas.openxmlformats.org/officeDocument/2006/relationships/hyperlink" Target="https://onedrive.live.com/edit.aspx/Documents/China%20Philanthropy%20Project?cid=3bbb1d8d939ce15c&amp;id=documents&amp;wd=target%28Profile.one%7CE512E2D3-99FA-5A44-8AD3-1366C8A72603%2FZhou%20Fangjie%2C%20Company%7CED35AA46-2E69-A64E-B3A7-105A80D64D23%2F%29%20onenote:https://d.docs.live.net/3bbb1d8d939ce15c/Documents/China%20Philanthropy%20Project/Profile.one" TargetMode="External"/><Relationship Id="rId203" Type="http://schemas.openxmlformats.org/officeDocument/2006/relationships/hyperlink" Target="http://www.fupin.org.cn/information/donationlist.aspx?page=6&amp;key=&amp;money1=100000&amp;money2=10000000&amp;date1=2015-09-01&amp;date2=2016-08-31&amp;project=" TargetMode="External"/><Relationship Id="rId648" Type="http://schemas.openxmlformats.org/officeDocument/2006/relationships/hyperlink" Target="http://www.youxiangwang.cn/fenxiang/132.html" TargetMode="External"/><Relationship Id="rId855" Type="http://schemas.openxmlformats.org/officeDocument/2006/relationships/hyperlink" Target="http://www.fupin.org.cn/information/donationlist.aspx?page=6&amp;key=&amp;money1=100000&amp;money2=10000000&amp;date1=2015-09-01&amp;date2=2016-08-31&amp;project=" TargetMode="External"/><Relationship Id="rId1040" Type="http://schemas.openxmlformats.org/officeDocument/2006/relationships/hyperlink" Target="http://www.aimerfoundation.com/WebSite/PublicDonation/24" TargetMode="External"/><Relationship Id="rId287" Type="http://schemas.openxmlformats.org/officeDocument/2006/relationships/hyperlink" Target="http://www.hbcf.org.cn/NewsShow/1145/5641.html" TargetMode="External"/><Relationship Id="rId410"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494" Type="http://schemas.openxmlformats.org/officeDocument/2006/relationships/hyperlink" Target="http://foundation.sjtu.edu.cn/Foundation/donation_news.php?page=1" TargetMode="External"/><Relationship Id="rId508" Type="http://schemas.openxmlformats.org/officeDocument/2006/relationships/hyperlink" Target="http://www.hnagroup.com/index.php/other" TargetMode="External"/><Relationship Id="rId715" Type="http://schemas.openxmlformats.org/officeDocument/2006/relationships/hyperlink" Target="http://crcf.crc.com.cn/about/jzxx/rcjh/index_1.htm" TargetMode="External"/><Relationship Id="rId922" Type="http://schemas.openxmlformats.org/officeDocument/2006/relationships/hyperlink" Target="http://www.cfdsc.com.cn/01102400/" TargetMode="External"/><Relationship Id="rId1138" Type="http://schemas.openxmlformats.org/officeDocument/2006/relationships/hyperlink" Target="http://www.sjhuatong.com/CN/about.aspx" TargetMode="External"/><Relationship Id="rId147" Type="http://schemas.openxmlformats.org/officeDocument/2006/relationships/hyperlink" Target="https://onedrive.live.com/edit.aspx/Documents/China%20Philanthropy%20Project?cid=3bbb1d8d939ce15c&amp;id=documents&amp;wd=target%28Profile.one%7CE512E2D3-99FA-5A44-8AD3-1366C8A72603%2FLiu%20Yi%2C%20Company%7CB60D9EF9-16C6-7B4F-A8F5-44541C14E19F%2F%29%20onenote:https://d.docs.live.net/3bbb1d8d939ce15c/Documents/China%20Philanthropy%20Project/Profile.one" TargetMode="External"/><Relationship Id="rId354" Type="http://schemas.openxmlformats.org/officeDocument/2006/relationships/hyperlink" Target="http://news.huaxi100.com/index.php?m=content&amp;c=index&amp;a=show&amp;catid=264&amp;id=699387" TargetMode="External"/><Relationship Id="rId799" Type="http://schemas.openxmlformats.org/officeDocument/2006/relationships/hyperlink" Target="http://www.zzsjyl.org.cn/?page_id=59" TargetMode="External"/><Relationship Id="rId1191" Type="http://schemas.openxmlformats.org/officeDocument/2006/relationships/hyperlink" Target="http://www.wahaha.com.cn/" TargetMode="External"/><Relationship Id="rId51" Type="http://schemas.openxmlformats.org/officeDocument/2006/relationships/hyperlink" Target="http://www.chinanews.com/ga/2016/05-23/7879533.shtml" TargetMode="External"/><Relationship Id="rId561" Type="http://schemas.openxmlformats.org/officeDocument/2006/relationships/hyperlink" Target="http://travel.china.com.cn/txt/2015-09/21/content_36639944.htm" TargetMode="External"/><Relationship Id="rId659" Type="http://schemas.openxmlformats.org/officeDocument/2006/relationships/hyperlink" Target="http://www.gdfpjjh.org.cn/next/JzrmdFile.jsp" TargetMode="External"/><Relationship Id="rId866" Type="http://schemas.openxmlformats.org/officeDocument/2006/relationships/hyperlink" Target="http://www.lepingfoundation.org/category/public/page/3/" TargetMode="External"/><Relationship Id="rId214" Type="http://schemas.openxmlformats.org/officeDocument/2006/relationships/hyperlink" Target="http://finance.sina.com.cn/stock/t/2016-09-02/doc-ifxvpxua7742366.shtml" TargetMode="External"/><Relationship Id="rId298" Type="http://schemas.openxmlformats.org/officeDocument/2006/relationships/hyperlink" Target="http://edf.hust.edu.cn/html/donator/donatorlist-1.html" TargetMode="External"/><Relationship Id="rId421" Type="http://schemas.openxmlformats.org/officeDocument/2006/relationships/hyperlink" Target="http://cucef.cuc.edu.cn/show/?cat=54&amp;page=1" TargetMode="External"/><Relationship Id="rId519" Type="http://schemas.openxmlformats.org/officeDocument/2006/relationships/hyperlink" Target="https://onedrive.live.com/edit.aspx/Documents/China%20Philanthropy%20Project?cid=3bbb1d8d939ce15c&amp;id=documents&amp;wd=target%28Profile.one%7CE512E2D3-99FA-5A44-8AD3-1366C8A72603%2FAo%20Xiaoqiang%2C%20Donation%7C4BE60F09-6C47-9941-B123-D4BF1E59F82D%2F%29%20onenote:https://d.docs.live.net/3bbb1d8d939ce15c/Documents/China%20Philanthropy%20Project/Profile.one" TargetMode="External"/><Relationship Id="rId1051" Type="http://schemas.openxmlformats.org/officeDocument/2006/relationships/hyperlink" Target="http://www.qtone.cn/contact-us/" TargetMode="External"/><Relationship Id="rId1149" Type="http://schemas.openxmlformats.org/officeDocument/2006/relationships/hyperlink" Target="https://onedrive.live.com/edit.aspx/Documents/China%20Philanthropy%20Project?cid=3bbb1d8d939ce15c&amp;id=documents&amp;wd=target%28Profile.one%7CE512E2D3-99FA-5A44-8AD3-1366C8A72603%2FXu%20Hang%2C%20Company%7C738B523C-E104-4B42-88F1-818410950490%2F%29%20onenote:https://d.docs.live.net/3bbb1d8d939ce15c/Documents/China%20Philanthropy%20Project/Profile.one" TargetMode="External"/><Relationship Id="rId158" Type="http://schemas.openxmlformats.org/officeDocument/2006/relationships/hyperlink" Target="http://www.gdfpjjh.org.cn/next/JzrmdFile.jsp" TargetMode="External"/><Relationship Id="rId726" Type="http://schemas.openxmlformats.org/officeDocument/2006/relationships/hyperlink" Target="http://www.fupin.org.cn/information/donationlist.aspx?page=6&amp;key=&amp;money1=100000&amp;money2=10000000&amp;date1=2015-09-01&amp;date2=2016-08-31&amp;project=" TargetMode="External"/><Relationship Id="rId933" Type="http://schemas.openxmlformats.org/officeDocument/2006/relationships/hyperlink" Target="http://www.ccafc.org.cn/templates/DonationSearch/index.aspx?nodeid=106" TargetMode="External"/><Relationship Id="rId1009" Type="http://schemas.openxmlformats.org/officeDocument/2006/relationships/hyperlink" Target="https://onedrive.live.com/edit.aspx/Documents/China%20Philanthropy%20Project?cid=3bbb1d8d939ce15c&amp;id=documents&amp;wd=target%28Profile.one%7CE512E2D3-99FA-5A44-8AD3-1366C8A72603%2FYu%20Lirong%2C%20Donation%7C6F9EF3E2-479B-AF41-AF85-8EA666CAEB8C%2F%29%20onenote:https://d.docs.live.net/3bbb1d8d939ce15c/Documents/China%20Philanthropy%20Project/Profile.one" TargetMode="External"/><Relationship Id="rId62" Type="http://schemas.openxmlformats.org/officeDocument/2006/relationships/hyperlink" Target="http://www.fei123.com/1630000/1626152.shtml" TargetMode="External"/><Relationship Id="rId365" Type="http://schemas.openxmlformats.org/officeDocument/2006/relationships/hyperlink" Target="http://www.qywater-tech.com/about.asp" TargetMode="External"/><Relationship Id="rId572" Type="http://schemas.openxmlformats.org/officeDocument/2006/relationships/hyperlink" Target="https://onedrive.live.com/edit.aspx/Documents/China%20Philanthropy%20Project?cid=3bbb1d8d939ce15c&amp;id=documents&amp;wd=target%28Profile.one%7CE512E2D3-99FA-5A44-8AD3-1366C8A72603%2FSun%20Yinhuan%2C%20Bio%7C008EB249-44DB-2746-81CC-2509479C2FEB%2F%29%20onenote:https://d.docs.live.net/3bbb1d8d939ce15c/Documents/China%20Philanthropy%20Project/Profile.one" TargetMode="External"/><Relationship Id="rId225"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432" Type="http://schemas.openxmlformats.org/officeDocument/2006/relationships/hyperlink" Target="http://www.bsjyjjh.com/w/gongzuodongtai/2015/0924/318.html" TargetMode="External"/><Relationship Id="rId877" Type="http://schemas.openxmlformats.org/officeDocument/2006/relationships/hyperlink" Target="http://www.wispring.org.cn/" TargetMode="External"/><Relationship Id="rId1062" Type="http://schemas.openxmlformats.org/officeDocument/2006/relationships/hyperlink" Target="http://whxjcfdckfyxgs.21hubei.com/" TargetMode="External"/><Relationship Id="rId737" Type="http://schemas.openxmlformats.org/officeDocument/2006/relationships/hyperlink" Target="https://onedrive.live.com/edit.aspx/Documents/China%20Philanthropy%20Project?cid=3bbb1d8d939ce15c&amp;id=documents&amp;wd=target%28Profile.one%7CE512E2D3-99FA-5A44-8AD3-1366C8A72603%2FZhang%20Rugeng%2C%20Donation%7C162EDA38-4552-9D4E-8759-012F9865F879%2F%29%20onenote:https://d.docs.live.net/3bbb1d8d939ce15c/Documents/China%20Philanthropy%20Project/Profile.one" TargetMode="External"/><Relationship Id="rId944" Type="http://schemas.openxmlformats.org/officeDocument/2006/relationships/hyperlink" Target="http://edf.edaao.sysu.edu.cn/jzmx/jz01/index.htm" TargetMode="External"/><Relationship Id="rId73" Type="http://schemas.openxmlformats.org/officeDocument/2006/relationships/hyperlink" Target="http://www.jingpai.com/Help/Detail.aspx?Cid=64" TargetMode="External"/><Relationship Id="rId169" Type="http://schemas.openxmlformats.org/officeDocument/2006/relationships/hyperlink" Target="http://www.lingshanfoundation.org/category/211" TargetMode="External"/><Relationship Id="rId376" Type="http://schemas.openxmlformats.org/officeDocument/2006/relationships/hyperlink" Target="http://www.midea.com/cn/about_midea/Group_profile/index_pc.shtml" TargetMode="External"/><Relationship Id="rId583" Type="http://schemas.openxmlformats.org/officeDocument/2006/relationships/hyperlink" Target="http://www.wjgsl.gov.cn/page.asp?id=2344" TargetMode="External"/><Relationship Id="rId790"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804" Type="http://schemas.openxmlformats.org/officeDocument/2006/relationships/hyperlink" Target="http://mt.sohu.com/20160129/n436358324.shtml" TargetMode="External"/><Relationship Id="rId4" Type="http://schemas.openxmlformats.org/officeDocument/2006/relationships/hyperlink" Target="http://news.xinhuanet.com/fortune/2015-12/21/c_128552970.htm" TargetMode="External"/><Relationship Id="rId236" Type="http://schemas.openxmlformats.org/officeDocument/2006/relationships/hyperlink" Target="https://onedrive.live.com/edit.aspx/Documents/China%20Philanthropy%20Project?cid=3bbb1d8d939ce15c&amp;id=documents&amp;wd=target%28Profile.one%7CE512E2D3-99FA-5A44-8AD3-1366C8A72603%2FZhang%20Jindong%2C%20Donation%7C95D270F6-8823-1641-801C-E2D2222890EC%2F%29%20onenote:https://d.docs.live.net/3bbb1d8d939ce15c/Documents/China%20Philanthropy%20Project/Profile.one" TargetMode="External"/><Relationship Id="rId443" Type="http://schemas.openxmlformats.org/officeDocument/2006/relationships/hyperlink" Target="http://www.pbcsf.tsinghua.edu.cn/content/details186_12588.html" TargetMode="External"/><Relationship Id="rId650" Type="http://schemas.openxmlformats.org/officeDocument/2006/relationships/hyperlink" Target="https://onedrive.live.com/edit.aspx/Documents/China%20Philanthropy%20Project?cid=3bbb1d8d939ce15c&amp;id=documents&amp;wd=target%28Profile.one%7CE512E2D3-99FA-5A44-8AD3-1366C8A72603%2FZhou%20Xijian%2C%20Company%7C4BFE79EB-A25A-0446-8D38-C3316BB04823%2F%29%20onenote:https://d.docs.live.net/3bbb1d8d939ce15c/Documents/China%20Philanthropy%20Project/Profile.one" TargetMode="External"/><Relationship Id="rId888" Type="http://schemas.openxmlformats.org/officeDocument/2006/relationships/hyperlink" Target="http://www.gdbcjd.com/index/show/id/12" TargetMode="External"/><Relationship Id="rId1073" Type="http://schemas.openxmlformats.org/officeDocument/2006/relationships/hyperlink" Target="http://www.ghstf.org/niandubg15/3309-2015.html" TargetMode="External"/><Relationship Id="rId303" Type="http://schemas.openxmlformats.org/officeDocument/2006/relationships/hyperlink" Target="http://www.fupin.org.cn/information/donationlist.aspx?page=6&amp;key=&amp;money1=100000&amp;money2=10000000&amp;date1=2015-09-01&amp;date2=2016-08-31&amp;project=" TargetMode="External"/><Relationship Id="rId748" Type="http://schemas.openxmlformats.org/officeDocument/2006/relationships/hyperlink" Target="https://onedrive.live.com/edit.aspx/Documents/China%20Philanthropy%20Project?cid=3bbb1d8d939ce15c&amp;id=documents&amp;wd=target%28Profile.one%7CE512E2D3-99FA-5A44-8AD3-1366C8A72603%2FYang%20Yuanqing%2C%20Bio%7CA26BDE91-AB96-8E4B-B1CB-B247944F1616%2F%29%20onenote:https://d.docs.live.net/3bbb1d8d939ce15c/Documents/China%20Philanthropy%20Project/Profile.one" TargetMode="External"/><Relationship Id="rId955" Type="http://schemas.openxmlformats.org/officeDocument/2006/relationships/hyperlink" Target="https://onedrive.live.com/edit.aspx/Documents/China%20Philanthropy%20Project?cid=3bbb1d8d939ce15c&amp;id=documents&amp;wd=target%28Profile.one%7CE512E2D3-99FA-5A44-8AD3-1366C8A72603%2FYan%20Zhi%2C%20Bio%7CD9CD5BC3-62B2-6A46-AAFD-FF4B7CC88FA3%2F%29%20onenote:https://d.docs.live.net/3bbb1d8d939ce15c/Documents/China%20Philanthropy%20Project/Profile.one" TargetMode="External"/><Relationship Id="rId1140" Type="http://schemas.openxmlformats.org/officeDocument/2006/relationships/hyperlink" Target="https://onedrive.live.com/edit.aspx/Documents/China%20Philanthropy%20Project?cid=3bbb1d8d939ce15c&amp;id=documents&amp;wd=target%28Profile.one%7CE512E2D3-99FA-5A44-8AD3-1366C8A72603%2FWang%20Tian%2C%20Bio%7CC445C8E9-9530-0244-A377-59ADA5AE107E%2F%29%20onenote:https://d.docs.live.net/3bbb1d8d939ce15c/Documents/China%20Philanthropy%20Project/Profile.one" TargetMode="External"/><Relationship Id="rId84" Type="http://schemas.openxmlformats.org/officeDocument/2006/relationships/hyperlink" Target="http://www.hbcf.org.cn/NewsShow/1145/5963.html" TargetMode="External"/><Relationship Id="rId387" Type="http://schemas.openxmlformats.org/officeDocument/2006/relationships/hyperlink" Target="http://www.tiens.com/about.php?cid=3&amp;pid=3" TargetMode="External"/><Relationship Id="rId510" Type="http://schemas.openxmlformats.org/officeDocument/2006/relationships/hyperlink" Target="http://mt.sohu.com/20160629/n456805661.shtml" TargetMode="External"/><Relationship Id="rId594" Type="http://schemas.openxmlformats.org/officeDocument/2006/relationships/hyperlink" Target="https://onedrive.live.com/edit.aspx/Documents/China%20Philanthropy%20Project?cid=3bbb1d8d939ce15c&amp;id=documents&amp;wd=target%28Profile.one%7CE512E2D3-99FA-5A44-8AD3-1366C8A72603%2FChen%20Dongsheng%2C%20Company%7C71C0D555-D3A0-6344-9588-ED5CED374ED4%2F%29%20onenote:https://d.docs.live.net/3bbb1d8d939ce15c/Documents/China%20Philanthropy%20Project/Profile.one" TargetMode="External"/><Relationship Id="rId608" Type="http://schemas.openxmlformats.org/officeDocument/2006/relationships/hyperlink" Target="http://www.sljrfoundation.org/index.php?s=/Xxgk/xxgk/cid/10.html" TargetMode="External"/><Relationship Id="rId815" Type="http://schemas.openxmlformats.org/officeDocument/2006/relationships/hyperlink" Target="http://data.foundationcenter.org.cn/financeInfo_5455.html" TargetMode="External"/><Relationship Id="rId247" Type="http://schemas.openxmlformats.org/officeDocument/2006/relationships/hyperlink" Target="https://onedrive.live.com/edit.aspx/Documents/China%20Philanthropy%20Project?cid=3bbb1d8d939ce15c&amp;id=documents&amp;wd=target%28Profile.one%7CE512E2D3-99FA-5A44-8AD3-1366C8A72603%2FYang%20Zhuoshu%2C%20Company%7C1A5E748E-6638-8646-83CD-D4A3355BC1F8%2F%29%20onenote:https://d.docs.live.net/3bbb1d8d939ce15c/Documents/China%20Philanthropy%20Project/Profile.one" TargetMode="External"/><Relationship Id="rId899" Type="http://schemas.openxmlformats.org/officeDocument/2006/relationships/hyperlink" Target="http://blog.sina.com.cn/s/blog_66ff28780102drp8.html" TargetMode="External"/><Relationship Id="rId1000" Type="http://schemas.openxmlformats.org/officeDocument/2006/relationships/hyperlink" Target="https://onedrive.live.com/edit.aspx/Documents/China%20Philanthropy%20Project?cid=3bbb1d8d939ce15c&amp;id=documents&amp;wd=target%28Profile.one%7CE512E2D3-99FA-5A44-8AD3-1366C8A72603%2FYu%20Lirong%2C%20Bio%7C11BE3517-3276-524F-B0A3-36FA1C3CA3A2%2F%29%20onenote:https://d.docs.live.net/3bbb1d8d939ce15c/Documents/China%20Philanthropy%20Project/Profile.one" TargetMode="External"/><Relationship Id="rId1084" Type="http://schemas.openxmlformats.org/officeDocument/2006/relationships/hyperlink" Target="http://www.ghstf.org/niandubg15/3309-2015.html" TargetMode="External"/><Relationship Id="rId107" Type="http://schemas.openxmlformats.org/officeDocument/2006/relationships/hyperlink" Target="http://www.cheerlandgroup.com/index.php?m=index&amp;a=index" TargetMode="External"/><Relationship Id="rId454" Type="http://schemas.openxmlformats.org/officeDocument/2006/relationships/hyperlink" Target="http://nkuefnew.nankai.edu.cn/home/donation/index" TargetMode="External"/><Relationship Id="rId661" Type="http://schemas.openxmlformats.org/officeDocument/2006/relationships/hyperlink" Target="http://nkuefnew.nankai.edu.cn/home/donation/index" TargetMode="External"/><Relationship Id="rId759" Type="http://schemas.openxmlformats.org/officeDocument/2006/relationships/hyperlink" Target="http://www.huawei.com/cn/executives/board-of-directors/sun-yafang" TargetMode="External"/><Relationship Id="rId966" Type="http://schemas.openxmlformats.org/officeDocument/2006/relationships/hyperlink" Target="http://xdh.shufe.edu.cn/Pro/77093c34-72fb-4120-fe63-7c5260527811.shtml" TargetMode="External"/><Relationship Id="rId11" Type="http://schemas.openxmlformats.org/officeDocument/2006/relationships/hyperlink" Target="http://www.wanda.cn/about/contact/http:/www.chinawanda.com/index.php?m=guestbook&amp;c=index&amp;a=register&amp;siteid=1" TargetMode="External"/><Relationship Id="rId314" Type="http://schemas.openxmlformats.org/officeDocument/2006/relationships/hyperlink" Target="http://www.fupin.org.cn/information/donationlist.aspx?page=6&amp;key=&amp;money1=100000&amp;money2=10000000&amp;date1=2015-09-01&amp;date2=2016-08-31&amp;project=" TargetMode="External"/><Relationship Id="rId398"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521" Type="http://schemas.openxmlformats.org/officeDocument/2006/relationships/hyperlink" Target="http://baike.baidu.com/subview/14699842/15311956.htm" TargetMode="External"/><Relationship Id="rId619" Type="http://schemas.openxmlformats.org/officeDocument/2006/relationships/hyperlink" Target="http://www.huangyebl.com/Column.aspx?ColId=2" TargetMode="External"/><Relationship Id="rId1151" Type="http://schemas.openxmlformats.org/officeDocument/2006/relationships/hyperlink" Target="https://onedrive.live.com/edit.aspx/Documents/China%20Philanthropy%20Project?cid=3bbb1d8d939ce15c&amp;id=documents&amp;wd=target%28Profile.one%7CE512E2D3-99FA-5A44-8AD3-1366C8A72603%2FXue%20Xingyuan%2C%20Bio%7C86108787-50CB-1845-A0C7-162D5AA4D55D%2F%29%20onenote:https://d.docs.live.net/3bbb1d8d939ce15c/Documents/China%20Philanthropy%20Project/Profile.one" TargetMode="External"/><Relationship Id="rId95" Type="http://schemas.openxmlformats.org/officeDocument/2006/relationships/hyperlink" Target="http://www.alibabagroup.com/cn/about/leadership" TargetMode="External"/><Relationship Id="rId160" Type="http://schemas.openxmlformats.org/officeDocument/2006/relationships/hyperlink" Target="http://www.gdfpjjh.org.cn/next/JzrmdFile.jsp" TargetMode="External"/><Relationship Id="rId826" Type="http://schemas.openxmlformats.org/officeDocument/2006/relationships/hyperlink" Target="http://www.gdfpjjh.org.cn/next/JzrmdFile.jsp" TargetMode="External"/><Relationship Id="rId1011" Type="http://schemas.openxmlformats.org/officeDocument/2006/relationships/hyperlink" Target="http://www.bjpg.gov.cn/publish/portal0/tab605/info58583.htm" TargetMode="External"/><Relationship Id="rId1109" Type="http://schemas.openxmlformats.org/officeDocument/2006/relationships/hyperlink" Target="http://www.cqkangde.com/index.php" TargetMode="External"/><Relationship Id="rId258" Type="http://schemas.openxmlformats.org/officeDocument/2006/relationships/hyperlink" Target="http://www.ycrenfu.com.cn/list.asp?id=3163" TargetMode="External"/><Relationship Id="rId465" Type="http://schemas.openxmlformats.org/officeDocument/2006/relationships/hyperlink" Target="http://rb.hgdaily.com.cn/html/2015-12/21/content_211168.htm?div=-1" TargetMode="External"/><Relationship Id="rId672" Type="http://schemas.openxmlformats.org/officeDocument/2006/relationships/hyperlink" Target="http://www.fstep.com.cn/About/intro/" TargetMode="External"/><Relationship Id="rId1095" Type="http://schemas.openxmlformats.org/officeDocument/2006/relationships/hyperlink" Target="http://www.vcanbio.com/Company_Introduction.aspx" TargetMode="External"/><Relationship Id="rId22" Type="http://schemas.openxmlformats.org/officeDocument/2006/relationships/hyperlink" Target="http://www.gdfpjjh.org.cn/next/JzrmdFile.jsp" TargetMode="External"/><Relationship Id="rId118" Type="http://schemas.openxmlformats.org/officeDocument/2006/relationships/hyperlink" Target="http://www.myshinesun.com/gsxw/17.html" TargetMode="External"/><Relationship Id="rId325" Type="http://schemas.openxmlformats.org/officeDocument/2006/relationships/hyperlink" Target="http://www.fupin.org.cn/information/donationlist.aspx?page=6&amp;key=&amp;money1=100000&amp;money2=10000000&amp;date1=2015-09-01&amp;date2=2016-08-31&amp;project=" TargetMode="External"/><Relationship Id="rId532" Type="http://schemas.openxmlformats.org/officeDocument/2006/relationships/hyperlink" Target="https://onedrive.live.com/edit.aspx/Documents/China%20Philanthropy%20Project?cid=3bbb1d8d939ce15c&amp;id=documents&amp;wd=target%28Profile.one%7CE512E2D3-99FA-5A44-8AD3-1366C8A72603%2FLiu%20Baolin%2C%20Bio%7C5CA64CA4-8CB6-8B4E-BB77-FA6353D1AC70%2F%29%20onenote:https://d.docs.live.net/3bbb1d8d939ce15c/Documents/China%20Philanthropy%20Project/Profile.one" TargetMode="External"/><Relationship Id="rId977" Type="http://schemas.openxmlformats.org/officeDocument/2006/relationships/hyperlink" Target="http://www.syjfzy.com/contact/" TargetMode="External"/><Relationship Id="rId1162" Type="http://schemas.openxmlformats.org/officeDocument/2006/relationships/hyperlink" Target="https://onedrive.live.com/edit.aspx/Documents/China%20Philanthropy%20Project?cid=3bbb1d8d939ce15c&amp;id=documents&amp;wd=target%28Profile.one%7CE512E2D3-99FA-5A44-8AD3-1366C8A72603%2FYu%20Sihai%2C%20Bio%7C0A638FBE-8C5E-E54C-8228-08DA24D01A74%2F%29%20onenote:https://d.docs.live.net/3bbb1d8d939ce15c/Documents/China%20Philanthropy%20Project/Profile.one" TargetMode="External"/><Relationship Id="rId171" Type="http://schemas.openxmlformats.org/officeDocument/2006/relationships/hyperlink" Target="http://www.tencent.com/zh-cn/at/abouttencent.shtml" TargetMode="External"/><Relationship Id="rId837" Type="http://schemas.openxmlformats.org/officeDocument/2006/relationships/hyperlink" Target="http://www.cswef.org/Home/donquery/index.html" TargetMode="External"/><Relationship Id="rId1022" Type="http://schemas.openxmlformats.org/officeDocument/2006/relationships/hyperlink" Target="http://zjzhongtian.com/a/lianxiwomen/"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baike.baidu.com/view/8087.htm" TargetMode="External"/></Relationships>
</file>

<file path=xl/worksheets/_rels/sheet10.xml.rels><?xml version="1.0" encoding="UTF-8" standalone="yes"?>
<Relationships xmlns="http://schemas.openxmlformats.org/package/2006/relationships"><Relationship Id="rId2" Type="http://schemas.openxmlformats.org/officeDocument/2006/relationships/hyperlink" Target="http://www.yiling.cn/" TargetMode="External"/><Relationship Id="rId1" Type="http://schemas.openxmlformats.org/officeDocument/2006/relationships/hyperlink" Target="http://www.scutef.org/jzmx/zxjz/19vs0le3nj174.xhtml" TargetMode="External"/></Relationships>
</file>

<file path=xl/worksheets/_rels/sheet12.xml.rels><?xml version="1.0" encoding="UTF-8" standalone="yes"?>
<Relationships xmlns="http://schemas.openxmlformats.org/package/2006/relationships"><Relationship Id="rId11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99" Type="http://schemas.openxmlformats.org/officeDocument/2006/relationships/hyperlink" Target="https://www.google.com/url?sa=t&amp;rct=j&amp;q=&amp;esrc=s&amp;source=web&amp;cd=1&amp;cad=rja&amp;uact=8&amp;ved=0ahUKEwi0zojMyabRAhUL74MKHdGKApEQFggZMAA&amp;url=http%3A%2F%2Fbaike.baidu.com%2Fview%2F2629087.htm&amp;usg=AFQjCNFFbKl61i-Rx9PW6dblMYlUHxCriQ&amp;bvm=bv.142059868,d.eWE" TargetMode="External"/><Relationship Id="rId21" Type="http://schemas.openxmlformats.org/officeDocument/2006/relationships/hyperlink" Target="https://onedrive.live.com/edit.aspx/Documents/China%20Philanthropy%20Project?cid=3bbb1d8d939ce15c&amp;id=documents&amp;wd=target%28Profile.one%7CE512E2D3-99FA-5A44-8AD3-1366C8A72603%2FShao%20Genhuo%2C%20Company%7C8E9389B8-D631-3440-B35E-9DE461078C3B%2F%29%20onenote:https://d.docs.live.net/3bbb1d8d939ce15c/Documents/China%20Philanthropy%20Project/Profile.one" TargetMode="External"/><Relationship Id="rId63"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59"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24" Type="http://schemas.openxmlformats.org/officeDocument/2006/relationships/hyperlink" Target="https://www.google.com/webhp?sourceid=chrome-instant&amp;ion=1&amp;espv=2&amp;ie=UTF-8" TargetMode="External"/><Relationship Id="rId366" Type="http://schemas.openxmlformats.org/officeDocument/2006/relationships/hyperlink" Target="http://www.clsf.org.cn/News/About?id=49" TargetMode="External"/><Relationship Id="rId170" Type="http://schemas.openxmlformats.org/officeDocument/2006/relationships/hyperlink" Target="http://www.leadvc.com/contact.asp" TargetMode="External"/><Relationship Id="rId226" Type="http://schemas.openxmlformats.org/officeDocument/2006/relationships/hyperlink" Target="https://onedrive.live.com/edit.aspx/Documents/China%20Philanthropy%20Project?cid=3bbb1d8d939ce15c&amp;id=documents&amp;wd=target%28Profile.one%7CE512E2D3-99FA-5A44-8AD3-1366C8A72603%2FChen%20Dongsheng%2C%20Company%7C71C0D555-D3A0-6344-9588-ED5CED374ED4%2F%29%20onenote:https://d.docs.live.net/3bbb1d8d939ce15c/Documents/China%20Philanthropy%20Project/Profile.one" TargetMode="External"/><Relationship Id="rId433" Type="http://schemas.openxmlformats.org/officeDocument/2006/relationships/hyperlink" Target="http://www.sohochina.com/" TargetMode="External"/><Relationship Id="rId268" Type="http://schemas.openxmlformats.org/officeDocument/2006/relationships/hyperlink" Target="https://onedrive.live.com/edit.aspx/Documents/China%20Philanthropy%20Project?cid=3bbb1d8d939ce15c&amp;id=documents&amp;wd=target%28Profile.one%7CE512E2D3-99FA-5A44-8AD3-1366C8A72603%2FZhang%20Rugeng%2C%20Company%7C4A8F3532-3DBD-3E42-A0A2-323697701BBA%2F%29%20onenote:https://d.docs.live.net/3bbb1d8d939ce15c/Documents/China%20Philanthropy%20Project/Profile.one" TargetMode="External"/><Relationship Id="rId475" Type="http://schemas.openxmlformats.org/officeDocument/2006/relationships/hyperlink" Target="https://onedrive.live.com/edit.aspx/Documents/China%20Philanthropy%20Project?cid=3bbb1d8d939ce15c&amp;id=documents&amp;wd=target%28Profile.one%7CE512E2D3-99FA-5A44-8AD3-1366C8A72603%2FZhao%20Chunhua%2C%20Bio%7C803B410B-D553-694C-82B9-F7B7D492F8F3%2F%29%20onenote:https://d.docs.live.net/3bbb1d8d939ce15c/Documents/China%20Philanthropy%20Project/Profile.one" TargetMode="External"/><Relationship Id="rId32" Type="http://schemas.openxmlformats.org/officeDocument/2006/relationships/hyperlink" Target="http://www.alibabagroup.com/cn/about/leadership" TargetMode="External"/><Relationship Id="rId74" Type="http://schemas.openxmlformats.org/officeDocument/2006/relationships/hyperlink" Target="http://www.jiuan.com/index.php?case=archive&amp;act=list&amp;catid=29" TargetMode="External"/><Relationship Id="rId128" Type="http://schemas.openxmlformats.org/officeDocument/2006/relationships/hyperlink" Target="http://www.hbtmjt.com/con_map.php" TargetMode="External"/><Relationship Id="rId335" Type="http://schemas.openxmlformats.org/officeDocument/2006/relationships/hyperlink" Target="https://onedrive.live.com/edit.aspx/Documents/China%20Philanthropy%20Project?cid=3bbb1d8d939ce15c&amp;id=documents&amp;wd=target%28Profile.one%7CE512E2D3-99FA-5A44-8AD3-1366C8A72603%2FYan%20Zhi%2C%20Bio%7CD9CD5BC3-62B2-6A46-AAFD-FF4B7CC88FA3%2F%29%20onenote:https://d.docs.live.net/3bbb1d8d939ce15c/Documents/China%20Philanthropy%20Project/Profile.one" TargetMode="External"/><Relationship Id="rId377" Type="http://schemas.openxmlformats.org/officeDocument/2006/relationships/hyperlink" Target="http://www.sf-express.com/us/en/" TargetMode="External"/><Relationship Id="rId5" Type="http://schemas.openxmlformats.org/officeDocument/2006/relationships/hyperlink" Target="http://baike.baidu.com/subview/58724/16832506.htm" TargetMode="External"/><Relationship Id="rId181" Type="http://schemas.openxmlformats.org/officeDocument/2006/relationships/hyperlink" Target="http://www.cnpc.com.cn/cnpc/gltd/gltd_index.shtml" TargetMode="External"/><Relationship Id="rId237" Type="http://schemas.openxmlformats.org/officeDocument/2006/relationships/hyperlink" Target="https://onedrive.live.com/edit.aspx/Documents/China%20Philanthropy%20Project?cid=3bbb1d8d939ce15c&amp;id=documents&amp;wd=target%28Profile.one%7CE512E2D3-99FA-5A44-8AD3-1366C8A72603%2FChen%20Kaixuan%2C%20Bio%7C7117722C-754B-644C-9F8A-F9BB03DBF924%2F%29%20onenote:https://d.docs.live.net/3bbb1d8d939ce15c/Documents/China%20Philanthropy%20Project/Profile.one" TargetMode="External"/><Relationship Id="rId402" Type="http://schemas.openxmlformats.org/officeDocument/2006/relationships/hyperlink" Target="http://www.rongmin.com/index.php?m=content&amp;c=index&amp;a=lists&amp;catid=76" TargetMode="External"/><Relationship Id="rId279" Type="http://schemas.openxmlformats.org/officeDocument/2006/relationships/hyperlink" Target="http://www.yuexiu.com/gyyx/yxgk/" TargetMode="External"/><Relationship Id="rId444" Type="http://schemas.openxmlformats.org/officeDocument/2006/relationships/hyperlink" Target="https://onedrive.live.com/edit.aspx/Documents/China%20Philanthropy%20Project?cid=3bbb1d8d939ce15c&amp;id=documents&amp;wd=target%28Profile.one%7CE512E2D3-99FA-5A44-8AD3-1366C8A72603%2FLi%20Hejun%2C%20Bio%7C29D8EA80-7533-7043-AE31-A6BDB927D010%2F%29%20onenote:https://d.docs.live.net/3bbb1d8d939ce15c/Documents/China%20Philanthropy%20Project/Profile.one" TargetMode="External"/><Relationship Id="rId486" Type="http://schemas.openxmlformats.org/officeDocument/2006/relationships/hyperlink" Target="https://onedrive.live.com/edit.aspx/Documents/China%20Philanthropy%20Project?cid=3bbb1d8d939ce15c&amp;id=documents&amp;wd=target%28Profile.one%7CE512E2D3-99FA-5A44-8AD3-1366C8A72603%2FChen%20Hui%2C%20Bio%7C423111BC-9896-8E4D-8EE7-B9AEB3546462%2F%29%20onenote:https://d.docs.live.net/3bbb1d8d939ce15c/Documents/China%20Philanthropy%20Project/Profile.one" TargetMode="External"/><Relationship Id="rId43" Type="http://schemas.openxmlformats.org/officeDocument/2006/relationships/hyperlink" Target="http://www.alibabagroup.com/cn/contact/contacts" TargetMode="External"/><Relationship Id="rId139" Type="http://schemas.openxmlformats.org/officeDocument/2006/relationships/hyperlink" Target="https://onedrive.live.com/edit.aspx/Documents/China%20Philanthropy%20Project?cid=3bbb1d8d939ce15c&amp;id=documents&amp;wd=target%28Profile.one%7CE512E2D3-99FA-5A44-8AD3-1366C8A72603%2FHuang%20Hongyun%2C%20Company%7C6D9D1B49-812B-4F41-A2DC-A76D89F1882A%2F%29%20onenote:https://d.docs.live.net/3bbb1d8d939ce15c/Documents/China%20Philanthropy%20Project/Profile.one" TargetMode="External"/><Relationship Id="rId290" Type="http://schemas.openxmlformats.org/officeDocument/2006/relationships/hyperlink" Target="http://www.cr-power.com/about/gsgk/gsjj/" TargetMode="External"/><Relationship Id="rId304" Type="http://schemas.openxmlformats.org/officeDocument/2006/relationships/hyperlink" Target="https://onedrive.live.com/edit.aspx/Documents/China%20Philanthropy%20Project?38=&amp;cid=3bbb1d8d939ce15c&amp;id=documents&amp;wd=target%28Profile.one%7CE512E2D3-99FA-5A44-8AD3-1366C8A72603%2FCen%20Zhaoxiong%2C%20Bio%7C4152C10F-A033-4A46-BEF6-3FA9A67BE526%2F%29%20onenote%3Ahttps%3A%2F%2Fd.docs.live.net%2F3bbb1d8d939ce15c%2FDocuments%2FChina%20Philanthropy%20Project%2FProfile.one%23Cen%20Zhaoxiong%2C%20Bio&amp;section-id=%7BE512E2D3-99FA-5A44-8AD3-1366C8A72603%7D&amp;page-id=%7B4152C10F-A033-4A46-BEF6-3FA9A67BE526%7D&amp;object-id=%7BE006FE93-9029-E608-3678-4A990B82087E%7D" TargetMode="External"/><Relationship Id="rId346" Type="http://schemas.openxmlformats.org/officeDocument/2006/relationships/hyperlink" Target="https://onedrive.live.com/edit.aspx/Documents/China%20Philanthropy%20Project?cid=3bbb1d8d939ce15c&amp;id=documents&amp;wd=target%28Profile.one%7CE512E2D3-99FA-5A44-8AD3-1366C8A72603%2FWang%20Junjie%2C%20Company%7CF344F264-8710-A64B-B10A-4429889D4212%2F%29%20onenote:https://d.docs.live.net/3bbb1d8d939ce15c/Documents/China%20Philanthropy%20Project/Profile.one" TargetMode="External"/><Relationship Id="rId388" Type="http://schemas.openxmlformats.org/officeDocument/2006/relationships/hyperlink" Target="https://onedrive.live.com/edit.aspx/Documents/China%20Philanthropy%20Project?cid=3bbb1d8d939ce15c&amp;id=documents&amp;wd=target%28Profile.one%7CE512E2D3-99FA-5A44-8AD3-1366C8A72603%2FFeng%20Xijian%2C%20Bio%7C02C64F19-F94B-854F-9B35-C1BBD351DF34%2F%29%20onenote:https://d.docs.live.net/3bbb1d8d939ce15c/Documents/China%20Philanthropy%20Project/Profile.one" TargetMode="External"/><Relationship Id="rId85" Type="http://schemas.openxmlformats.org/officeDocument/2006/relationships/hyperlink" Target="https://onedrive.live.com/edit.aspx/Documents/China%20Philanthropy%20Project?cid=3bbb1d8d939ce15c&amp;id=documents&amp;wd=target%28Profile.one%7CE512E2D3-99FA-5A44-8AD3-1366C8A72603%2FYou%20Zhisheng%2C%20Company%7C0F07C7A8-D7DB-2944-A742-2E9EEC14E9D7%2F%29%20onenote:https://d.docs.live.net/3bbb1d8d939ce15c/Documents/China%20Philanthropy%20Project/Profile.one" TargetMode="External"/><Relationship Id="rId150" Type="http://schemas.openxmlformats.org/officeDocument/2006/relationships/hyperlink" Target="https://onedrive.live.com/edit.aspx/Documents/China%20Philanthropy%20Project?cid=3bbb1d8d939ce15c&amp;id=documents&amp;wd=target%28Profiles.one%7C4BDE6E43-F7D3-A14F-A09E-3C3179CB293D%2FZhang%20Xiaolei%2C%20Bio%7C6E05E486-A9A0-474D-AAC7-197C4AE49E1C%2F%29%20onenote:https://d.docs.live.net/3bbb1d8d939ce15c/Documents/China%20Philanthropy%20Project/Profiles.one" TargetMode="External"/><Relationship Id="rId192" Type="http://schemas.openxmlformats.org/officeDocument/2006/relationships/hyperlink" Target="http://baike.baidu.com/subview/14699842/15311956.htm" TargetMode="External"/><Relationship Id="rId206" Type="http://schemas.openxmlformats.org/officeDocument/2006/relationships/hyperlink" Target="http://www.sdl-industry.com/About.aspx?id=11" TargetMode="External"/><Relationship Id="rId413" Type="http://schemas.openxmlformats.org/officeDocument/2006/relationships/hyperlink" Target="https://onedrive.live.com/edit.aspx/Documents/China%20Philanthropy%20Project?cid=3bbb1d8d939ce15c&amp;id=documents&amp;wd=target%28Profile.one%7CE512E2D3-99FA-5A44-8AD3-1366C8A72603%2FZhou%20Fangjie%2C%20Bio%7C8E3AC868-EAE3-4444-A555-D1E4CC5FF7C9%2F%29%20onenote:https://d.docs.live.net/3bbb1d8d939ce15c/Documents/China%20Philanthropy%20Project/Profile.one" TargetMode="External"/><Relationship Id="rId248" Type="http://schemas.openxmlformats.org/officeDocument/2006/relationships/hyperlink" Target="http://qd.ifeng.com/a/20160220/4289939_0.shtml" TargetMode="External"/><Relationship Id="rId455" Type="http://schemas.openxmlformats.org/officeDocument/2006/relationships/hyperlink" Target="http://baike.baidu.com/link?url=_DyTZcJICgRnlzCM-v9AoAVay5TbUtgq70HQbfTJY0JHnihTL5gS-daZ1QvnwFBFBkNoZ5PnrFTeA_sSKspCg_" TargetMode="External"/><Relationship Id="rId12" Type="http://schemas.openxmlformats.org/officeDocument/2006/relationships/hyperlink" Target="http://baike.baidu.com/link?url=zfL4FMk1VrEe8HTDBcg97xfF5fuC4cQ5ZKsraWRJZ5dVhzCiyapKdOsjcT7p9ZMPu1NwxvXnddvXNov3Nw-mPa" TargetMode="External"/><Relationship Id="rId108"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15" Type="http://schemas.openxmlformats.org/officeDocument/2006/relationships/hyperlink" Target="http://bj.house.sina.com.cn/exhibit/corp/4217.html" TargetMode="External"/><Relationship Id="rId357" Type="http://schemas.openxmlformats.org/officeDocument/2006/relationships/hyperlink" Target="https://onedrive.live.com/edit.aspx/Documents/China%20Philanthropy%20Project?cid=3bbb1d8d939ce15c&amp;id=documents&amp;wd=target%28Profile.one%7CE512E2D3-99FA-5A44-8AD3-1366C8A72603%2FCui%20Weixing%2C%20Company%7CBC086903-F73E-FA42-A27F-0EDBBD419BED%2F%29%20onenote:https://d.docs.live.net/3bbb1d8d939ce15c/Documents/China%20Philanthropy%20Project/Profile.one" TargetMode="External"/><Relationship Id="rId54" Type="http://schemas.openxmlformats.org/officeDocument/2006/relationships/hyperlink" Target="http://www.cheerlandgroup.com/index.php?m=news&amp;a=new_info&amp;id=1017" TargetMode="External"/><Relationship Id="rId96" Type="http://schemas.openxmlformats.org/officeDocument/2006/relationships/hyperlink" Target="https://onedrive.live.com/edit.aspx/Documents/China%20Philanthropy%20Project?cid=3bbb1d8d939ce15c&amp;id=documents&amp;wd=target%28Profile.one%7CE512E2D3-99FA-5A44-8AD3-1366C8A72603%2FLi%20Jie%2C%20Company%7C765C1212-6D49-594B-BC33-EE630F1D798A%2F%29%20onenote:https://d.docs.live.net/3bbb1d8d939ce15c/Documents/China%20Philanthropy%20Project/Profile.one" TargetMode="External"/><Relationship Id="rId161" Type="http://schemas.openxmlformats.org/officeDocument/2006/relationships/hyperlink" Target="http://www.yunxfund.com/list44p1" TargetMode="External"/><Relationship Id="rId21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99" Type="http://schemas.openxmlformats.org/officeDocument/2006/relationships/hyperlink" Target="https://onedrive.live.com/edit.aspx/Documents/China%20Philanthropy%20Project?cid=3bbb1d8d939ce15c&amp;id=documents&amp;wd=target%28Profile.one%7CE512E2D3-99FA-5A44-8AD3-1366C8A72603%2FShi%20Shiqi%2C%20Bio%7C51B340A2-C56E-0543-8988-E0EF518E996B%2F%29%20onenote:https://d.docs.live.net/3bbb1d8d939ce15c/Documents/China%20Philanthropy%20Project/Profile.one" TargetMode="External"/><Relationship Id="rId259" Type="http://schemas.openxmlformats.org/officeDocument/2006/relationships/hyperlink" Target="http://www.sxxzyzy.com/" TargetMode="External"/><Relationship Id="rId424" Type="http://schemas.openxmlformats.org/officeDocument/2006/relationships/hyperlink" Target="http://www.wahaha.com.cn/" TargetMode="External"/><Relationship Id="rId466" Type="http://schemas.openxmlformats.org/officeDocument/2006/relationships/hyperlink" Target="https://onedrive.live.com/edit.aspx/Documents/China%20Philanthropy%20Project?cid=3bbb1d8d939ce15c&amp;id=documents&amp;wd=target%28Profile.one%7CE512E2D3-99FA-5A44-8AD3-1366C8A72603%2FJiang%20Rensheng%2C%20Company%7C5471F392-815C-BF45-A405-019886BA48CE%2F%29%20onenote:https://d.docs.live.net/3bbb1d8d939ce15c/Documents/China%20Philanthropy%20Project/Profile.one" TargetMode="External"/><Relationship Id="rId23" Type="http://schemas.openxmlformats.org/officeDocument/2006/relationships/hyperlink" Target="http://www.jingpai.com/Help/Detail.aspx?Cid=64" TargetMode="External"/><Relationship Id="rId119" Type="http://schemas.openxmlformats.org/officeDocument/2006/relationships/hyperlink" Target="http://www.china-fangyuan.com/about/gongsijieshao.htm" TargetMode="External"/><Relationship Id="rId270" Type="http://schemas.openxmlformats.org/officeDocument/2006/relationships/hyperlink" Target="https://onedrive.live.com/edit.aspx/Documents/China%20Philanthropy%20Project?cid=3bbb1d8d939ce15c&amp;id=documents&amp;wd=target%28Profile.one%7CE512E2D3-99FA-5A44-8AD3-1366C8A72603%2FZhang%20Rugeng%2C%20Company%7C4A8F3532-3DBD-3E42-A0A2-323697701BBA%2F%29%20onenote:https://d.docs.live.net/3bbb1d8d939ce15c/Documents/China%20Philanthropy%20Project/Profile.one" TargetMode="External"/><Relationship Id="rId326" Type="http://schemas.openxmlformats.org/officeDocument/2006/relationships/hyperlink" Target="http://app.finance.china.com.cn/stock/data/view_director.php?symbol=000550&amp;id=30207925" TargetMode="External"/><Relationship Id="rId65" Type="http://schemas.openxmlformats.org/officeDocument/2006/relationships/hyperlink" Target="http://www.tairanchina.com/contact/1110.aspx" TargetMode="External"/><Relationship Id="rId130"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68" Type="http://schemas.openxmlformats.org/officeDocument/2006/relationships/hyperlink" Target="http://www.magsun.com/index/index/l/zh-cn" TargetMode="External"/><Relationship Id="rId172" Type="http://schemas.openxmlformats.org/officeDocument/2006/relationships/hyperlink" Target="https://onedrive.live.com/edit.aspx/Documents/China%20Philanthropy%20Project?cid=3bbb1d8d939ce15c&amp;id=documents&amp;wd=target%28Profile.one%7CE512E2D3-99FA-5A44-8AD3-1366C8A72603%2FCen%20Zhaoxiong%2C%20Company%7C31596AA5-04E3-E64A-925A-2854553094CF%2F%29%20onenote:https://d.docs.live.net/3bbb1d8d939ce15c/Documents/China%20Philanthropy%20Project/Profile.one" TargetMode="External"/><Relationship Id="rId228" Type="http://schemas.openxmlformats.org/officeDocument/2006/relationships/hyperlink" Target="https://onedrive.live.com/edit.aspx/Documents/China%20Philanthropy%20Project?cid=3bbb1d8d939ce15c&amp;id=documents&amp;wd=target%28Profile.one%7CE512E2D3-99FA-5A44-8AD3-1366C8A72603%2FChen%20Dongsheng%2C%20Company%7C71C0D555-D3A0-6344-9588-ED5CED374ED4%2F%29%20onenote:https://d.docs.live.net/3bbb1d8d939ce15c/Documents/China%20Philanthropy%20Project/Profile.one" TargetMode="External"/><Relationship Id="rId435" Type="http://schemas.openxmlformats.org/officeDocument/2006/relationships/hyperlink" Target="https://onedrive.live.com/edit.aspx/Documents/China%20Philanthropy%20Project?cid=3bbb1d8d939ce15c&amp;id=documents&amp;wd=target%28Profile.one%7CE512E2D3-99FA-5A44-8AD3-1366C8A72603%2FXu%20Hang%2C%20Company%7C738B523C-E104-4B42-88F1-818410950490%2F%29%20onenote:https://d.docs.live.net/3bbb1d8d939ce15c/Documents/China%20Philanthropy%20Project/Profile.one" TargetMode="External"/><Relationship Id="rId477" Type="http://schemas.openxmlformats.org/officeDocument/2006/relationships/hyperlink" Target="http://www.ycchnpxyy.cn/yiyuangaikuang/" TargetMode="External"/><Relationship Id="rId281" Type="http://schemas.openxmlformats.org/officeDocument/2006/relationships/hyperlink" Target="http://m.maigoo.com/mingren/20020.html" TargetMode="External"/><Relationship Id="rId337" Type="http://schemas.openxmlformats.org/officeDocument/2006/relationships/hyperlink" Target="http://www.zallcn.com/Contact.aspx" TargetMode="External"/><Relationship Id="rId34" Type="http://schemas.openxmlformats.org/officeDocument/2006/relationships/hyperlink" Target="http://www.alibabagroup.com/cn/contact/contacts" TargetMode="External"/><Relationship Id="rId76" Type="http://schemas.openxmlformats.org/officeDocument/2006/relationships/hyperlink" Target="https://onedrive.live.com/edit.aspx/Documents/China%20Philanthropy%20Project?cid=3bbb1d8d939ce15c&amp;id=documents&amp;wd=target%28Profile.one%7CE512E2D3-99FA-5A44-8AD3-1366C8A72603%2FLiu%20Shui%2C%20Company%7CE5AB4045-D158-064C-9236-DD6988525B04%2F%29%20onenote:https://d.docs.live.net/3bbb1d8d939ce15c/Documents/China%20Philanthropy%20Project/Profile.one" TargetMode="External"/><Relationship Id="rId141" Type="http://schemas.openxmlformats.org/officeDocument/2006/relationships/hyperlink" Target="http://www.midea.com/cn/about_midea/Group_profile/index_pc.shtml" TargetMode="External"/><Relationship Id="rId379" Type="http://schemas.openxmlformats.org/officeDocument/2006/relationships/hyperlink" Target="https://onedrive.live.com/edit.aspx/Documents/China%20Philanthropy%20Project?cid=3bbb1d8d939ce15c&amp;id=documents&amp;wd=target%28Profile.one%7CE512E2D3-99FA-5A44-8AD3-1366C8A72603%2FLin%20Weiguang%2C%20Company%7C11EFEFAB-C615-D446-A70C-BE1F98B0D210%2F%29%20onenote:https://d.docs.live.net/3bbb1d8d939ce15c/Documents/China%20Philanthropy%20Project/Profile.one" TargetMode="External"/><Relationship Id="rId7" Type="http://schemas.openxmlformats.org/officeDocument/2006/relationships/hyperlink" Target="http://www.wanda.cn/about/contact/http:/www.chinawanda.com/index.php?m=guestbook&amp;c=index&amp;a=register&amp;siteid=1" TargetMode="External"/><Relationship Id="rId183" Type="http://schemas.openxmlformats.org/officeDocument/2006/relationships/hyperlink" Target="https://onedrive.live.com/edit.aspx/Documents/China%20Philanthropy%20Project?cid=3bbb1d8d939ce15c&amp;id=documents&amp;wd=target%28Profile.one%7CE512E2D3-99FA-5A44-8AD3-1366C8A72603%2FDai%20Jianliang%2C%20Bio%7CEDE20724-AB2B-6042-BDC0-742CD24813A4%2F%29%20onenote:https://d.docs.live.net/3bbb1d8d939ce15c/Documents/China%20Philanthropy%20Project/Profile.one" TargetMode="External"/><Relationship Id="rId239" Type="http://schemas.openxmlformats.org/officeDocument/2006/relationships/hyperlink" Target="https://onedrive.live.com/edit.aspx/Documents/China%20Philanthropy%20Project?cid=3bbb1d8d939ce15c&amp;id=documents&amp;wd=target%28Profile.one%7CE512E2D3-99FA-5A44-8AD3-1366C8A72603%2FZhou%20Xijian%2C%20Bio%7CCE8F3BFC-04A4-8B41-B5F1-396CEDF08E05%2F%29%20onenote:https://d.docs.live.net/3bbb1d8d939ce15c/Documents/China%20Philanthropy%20Project/Profile.one" TargetMode="External"/><Relationship Id="rId390" Type="http://schemas.openxmlformats.org/officeDocument/2006/relationships/hyperlink" Target="http://www.sxxjjt.cn/about/contactus/" TargetMode="External"/><Relationship Id="rId404" Type="http://schemas.openxmlformats.org/officeDocument/2006/relationships/hyperlink" Target="https://onedrive.live.com/edit.aspx/Documents/China%20Philanthropy%20Project?cid=3bbb1d8d939ce15c&amp;id=documents&amp;wd=target%28Profile.one%7CE512E2D3-99FA-5A44-8AD3-1366C8A72603%2FYe%20Huaneng%2C%20Company%7C9AE35744-7DED-1241-B0BE-905E4BD5B021%2F%29%20onenote:https://d.docs.live.net/3bbb1d8d939ce15c/Documents/China%20Philanthropy%20Project/Profile.one" TargetMode="External"/><Relationship Id="rId446" Type="http://schemas.openxmlformats.org/officeDocument/2006/relationships/hyperlink" Target="https://onedrive.live.com/edit.aspx/Documents/China%20Philanthropy%20Project?cid=3bbb1d8d939ce15c&amp;id=documents&amp;wd=target%28Profile.one%7CE512E2D3-99FA-5A44-8AD3-1366C8A72603%2FLi%20Xianyi%2C%20Company%7C2A52E106-9BDF-764C-8530-98AE7D7EB802%2F%29%20onenote:https://d.docs.live.net/3bbb1d8d939ce15c/Documents/China%20Philanthropy%20Project/Profile.one" TargetMode="External"/><Relationship Id="rId250" Type="http://schemas.openxmlformats.org/officeDocument/2006/relationships/hyperlink" Target="http://baike.baidu.com/view/8139879.htm" TargetMode="External"/><Relationship Id="rId271" Type="http://schemas.openxmlformats.org/officeDocument/2006/relationships/hyperlink" Target="https://onedrive.live.com/edit.aspx/Documents/China%20Philanthropy%20Project?cid=3bbb1d8d939ce15c&amp;id=documents&amp;wd=target%28Profile.one%7CE512E2D3-99FA-5A44-8AD3-1366C8A72603%2FZhang%20Rugeng%2C%20Company%7C4A8F3532-3DBD-3E42-A0A2-323697701BBA%2F%29%20onenote:https://d.docs.live.net/3bbb1d8d939ce15c/Documents/China%20Philanthropy%20Project/Profile.one" TargetMode="External"/><Relationship Id="rId292" Type="http://schemas.openxmlformats.org/officeDocument/2006/relationships/hyperlink" Target="http://www.hnxhjzjt.com/a/guanyuwomen/gongsijianjie/" TargetMode="External"/><Relationship Id="rId306" Type="http://schemas.openxmlformats.org/officeDocument/2006/relationships/hyperlink" Target="http://education.news.cn/2015-11/16/c_128434101.htm" TargetMode="External"/><Relationship Id="rId488" Type="http://schemas.openxmlformats.org/officeDocument/2006/relationships/hyperlink" Target="http://www.etmoc.com/Firm/FirmShow.asp?id=153" TargetMode="External"/><Relationship Id="rId24" Type="http://schemas.openxmlformats.org/officeDocument/2006/relationships/hyperlink" Target="https://onedrive.live.com/edit.aspx/Documents/China%20Philanthropy%20Project?cid=3bbb1d8d939ce15c&amp;id=documents&amp;wd=target%28Profile.one%7CE512E2D3-99FA-5A44-8AD3-1366C8A72603%2FJiang%20Bin%2C%20Bio%7CC0B4E3FF-E7D6-F448-9308-A9F13BF68BC0%2F%29%20onenote:https://d.docs.live.net/3bbb1d8d939ce15c/Documents/China%20Philanthropy%20Project/Profile.one" TargetMode="External"/><Relationship Id="rId45" Type="http://schemas.openxmlformats.org/officeDocument/2006/relationships/hyperlink" Target="http://www.alibabagroup.com/cn/about/leadership" TargetMode="External"/><Relationship Id="rId66" Type="http://schemas.openxmlformats.org/officeDocument/2006/relationships/hyperlink" Target="http://baike.baidu.com/view/980865.htm" TargetMode="External"/><Relationship Id="rId8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10" Type="http://schemas.openxmlformats.org/officeDocument/2006/relationships/hyperlink" Target="http://www.aierchina.com/about/contact.html" TargetMode="External"/><Relationship Id="rId131"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27" Type="http://schemas.openxmlformats.org/officeDocument/2006/relationships/hyperlink" Target="http://www.jmc.com.cn/jmc/home/introduce/index_c/id/10.html" TargetMode="External"/><Relationship Id="rId348" Type="http://schemas.openxmlformats.org/officeDocument/2006/relationships/hyperlink" Target="https://onedrive.live.com/edit.aspx/Documents/China%20Philanthropy%20Project?cid=3bbb1d8d939ce15c&amp;id=documents&amp;wd=target%28Profile.one%7CE512E2D3-99FA-5A44-8AD3-1366C8A72603%2FZhang%20Feng%2C%20Bio%7C1715B5A3-CB14-4D42-9B04-93841F88A6C1%2F%29%20onenote:https://d.docs.live.net/3bbb1d8d939ce15c/Documents/China%20Philanthropy%20Project/Profile.one" TargetMode="External"/><Relationship Id="rId369" Type="http://schemas.openxmlformats.org/officeDocument/2006/relationships/hyperlink" Target="https://onedrive.live.com/edit.aspx/Documents/China%20Philanthropy%20Project?cid=3bbb1d8d939ce15c&amp;id=documents&amp;wd=target%28Profile.one%7CE512E2D3-99FA-5A44-8AD3-1366C8A72603%2FLuo%20Yong%2C%20Company%7C9C155AA3-7B3D-B84E-B8D2-C8A078B4FD18%2F%29%20onenote:https://d.docs.live.net/3bbb1d8d939ce15c/Documents/China%20Philanthropy%20Project/Profile.one" TargetMode="External"/><Relationship Id="rId152" Type="http://schemas.openxmlformats.org/officeDocument/2006/relationships/hyperlink" Target="http://www.qianwang365.com/portal/contactUs.html" TargetMode="External"/><Relationship Id="rId173" Type="http://schemas.openxmlformats.org/officeDocument/2006/relationships/hyperlink" Target="https://onedrive.live.com/edit.aspx/Documents/China%20Philanthropy%20Project?cid=3bbb1d8d939ce15c&amp;id=documents&amp;wd=target%28Profile.one%7CE512E2D3-99FA-5A44-8AD3-1366C8A72603%2FLiu%20Guoyao%2C%20Bio%7C1E968515-1BF3-AB43-BA70-C629A03A0D02%2F%29%20onenote:https://d.docs.live.net/3bbb1d8d939ce15c/Documents/China%20Philanthropy%20Project/Profile.one" TargetMode="External"/><Relationship Id="rId194" Type="http://schemas.openxmlformats.org/officeDocument/2006/relationships/hyperlink" Target="https://onedrive.live.com/edit.aspx/Documents/China%20Philanthropy%20Project?cid=3bbb1d8d939ce15c&amp;id=documents&amp;wd=target%28Profiles.one%7C4BDE6E43-F7D3-A14F-A09E-3C3179CB293D%2FHe%20Wenzhou%2C%20Bio%7C44906218-D3FA-BA45-A75C-53A966109DA4%2F%29%20onenote:https://d.docs.live.net/3bbb1d8d939ce15c/Documents/China%20Philanthropy%20Project/Profiles.one" TargetMode="External"/><Relationship Id="rId208" Type="http://schemas.openxmlformats.org/officeDocument/2006/relationships/hyperlink" Target="https://onedrive.live.com/edit.aspx/Documents/China%20Philanthropy%20Project?cid=3bbb1d8d939ce15c&amp;id=documents&amp;wd=target%28Profile.one%7CE512E2D3-99FA-5A44-8AD3-1366C8A72603%2FZhu%20Gongshan%2C%20Company%7C531BEC76-DE21-4047-A4F0-7FE8D0B80EB9%2F%29%20onenote:https://d.docs.live.net/3bbb1d8d939ce15c/Documents/China%20Philanthropy%20Project/Profile.one" TargetMode="External"/><Relationship Id="rId229" Type="http://schemas.openxmlformats.org/officeDocument/2006/relationships/hyperlink" Target="https://onedrive.live.com/edit.aspx/Documents/China%20Philanthropy%20Project?cid=3bbb1d8d939ce15c&amp;id=documents&amp;wd=target%28Profile.one%7CE512E2D3-99FA-5A44-8AD3-1366C8A72603%2FXu%20Shihui%2C%20Bio%7C7CD8CF61-BB56-1F4F-B47A-C1E5F97C0A6A%2F%29%20onenote:https://d.docs.live.net/3bbb1d8d939ce15c/Documents/China%20Philanthropy%20Project/Profile.one" TargetMode="External"/><Relationship Id="rId380" Type="http://schemas.openxmlformats.org/officeDocument/2006/relationships/hyperlink" Target="https://onedrive.live.com/edit.aspx/Documents/China%20Philanthropy%20Project?cid=3bbb1d8d939ce15c&amp;id=documents&amp;wd=target%28Profile.one%7CE512E2D3-99FA-5A44-8AD3-1366C8A72603%2FZhang%20Rongming%2C%20Bio%7C6A02972A-4F5A-E04C-82CA-9844E2781C3B%2F%29%20onenote:https://d.docs.live.net/3bbb1d8d939ce15c/Documents/China%20Philanthropy%20Project/Profile.one" TargetMode="External"/><Relationship Id="rId415" Type="http://schemas.openxmlformats.org/officeDocument/2006/relationships/hyperlink" Target="http://www.lgom.com.cn/lxmw-1.aspx" TargetMode="External"/><Relationship Id="rId436"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457" Type="http://schemas.openxmlformats.org/officeDocument/2006/relationships/hyperlink" Target="http://www.sjhuatong.com/CN/contacts.aspx?BaseInfoCateId=25&amp;CateID=25&amp;curid=25" TargetMode="External"/><Relationship Id="rId240" Type="http://schemas.openxmlformats.org/officeDocument/2006/relationships/hyperlink" Target="https://onedrive.live.com/edit.aspx/Documents/China%20Philanthropy%20Project?cid=3bbb1d8d939ce15c&amp;id=documents&amp;wd=target%28Profile.one%7CE512E2D3-99FA-5A44-8AD3-1366C8A72603%2FZhou%20Xijian%2C%20Company%7C4BFE79EB-A25A-0446-8D38-C3316BB04823%2F%29%20onenote:https://d.docs.live.net/3bbb1d8d939ce15c/Documents/China%20Philanthropy%20Project/Profile.one" TargetMode="External"/><Relationship Id="rId261" Type="http://schemas.openxmlformats.org/officeDocument/2006/relationships/hyperlink" Target="http://www.crcement.com/gywm/gsjj/" TargetMode="External"/><Relationship Id="rId478" Type="http://schemas.openxmlformats.org/officeDocument/2006/relationships/hyperlink" Target="http://www.livon.cn/html/single_38.html" TargetMode="External"/><Relationship Id="rId14" Type="http://schemas.openxmlformats.org/officeDocument/2006/relationships/hyperlink" Target="https://onedrive.live.com/edit.aspx/Documents/China%20Philanthropy%20Project?cid=3bbb1d8d939ce15c&amp;id=documents&amp;wd=target%28Profile.one%7CE512E2D3-99FA-5A44-8AD3-1366C8A72603%2FRen%20Yuanlin%2C%20Bio%7C0B38E252-FF7C-F046-B6BE-68EE0ABB4496%2F%29%20onenote:https://d.docs.live.net/3bbb1d8d939ce15c/Documents/China%20Philanthropy%20Project/Profile.one" TargetMode="External"/><Relationship Id="rId35" Type="http://schemas.openxmlformats.org/officeDocument/2006/relationships/hyperlink" Target="http://www.alibabagroup.com/cn/about/leadership" TargetMode="External"/><Relationship Id="rId56" Type="http://schemas.openxmlformats.org/officeDocument/2006/relationships/hyperlink" Target="http://www.myshinesun.com/gyxs/" TargetMode="External"/><Relationship Id="rId77" Type="http://schemas.openxmlformats.org/officeDocument/2006/relationships/hyperlink" Target="http://www.sztechand.com/lianxiwomen/" TargetMode="External"/><Relationship Id="rId100" Type="http://schemas.openxmlformats.org/officeDocument/2006/relationships/hyperlink" Target="https://onedrive.live.com/edit.aspx?cid=3bbb1d8d939ce15c&amp;id=documents&amp;resid=3BBB1D8D939CE15C!300&amp;app=OneNote&amp;&amp;wd=target%28%2F%2FProfile.one%7Ce512e2d3-99fa-5a44-8ad3-1366c8a72603%2FAi%20Luming%2C%20Bio%7Cfca2632c-a2da-5940-a8d5-32aefe73c780%2F%29" TargetMode="External"/><Relationship Id="rId282" Type="http://schemas.openxmlformats.org/officeDocument/2006/relationships/hyperlink" Target="http://www.chinacsrmap.org/Org_Show_CN.asp?ID=737" TargetMode="External"/><Relationship Id="rId317" Type="http://schemas.openxmlformats.org/officeDocument/2006/relationships/hyperlink" Target="https://zh.wikipedia.org/wiki/%E5%9B%BD%E7%BE%8E%E7%94%B5%E5%99%A8" TargetMode="External"/><Relationship Id="rId338" Type="http://schemas.openxmlformats.org/officeDocument/2006/relationships/hyperlink" Target="http://app.finance.china.com.cn/stock/data/view_director.php?symbol=600351&amp;id=11914" TargetMode="External"/><Relationship Id="rId359" Type="http://schemas.openxmlformats.org/officeDocument/2006/relationships/hyperlink" Target="http://xdh.shufe.edu.cn/news/9ff8d090-1943-006a-f82a-40a1dcb7cf26.shtml" TargetMode="External"/><Relationship Id="rId8" Type="http://schemas.openxmlformats.org/officeDocument/2006/relationships/hyperlink" Target="https://onedrive.live.com/edit.aspx/Documents/China%20Philanthropy%20Project?cid=3bbb1d8d939ce15c&amp;id=documents&amp;wd=target%28Profile.one%7CE512E2D3-99FA-5A44-8AD3-1366C8A72603%2FXu%20Jiayin%2C%20Company%7C782B83B1-C8E7-3942-B1BA-6DE5E8F5B52E%2F%29%20onenote:https://d.docs.live.net/3bbb1d8d939ce15c/Documents/China%20Philanthropy%20Project/Profile.one" TargetMode="External"/><Relationship Id="rId98" Type="http://schemas.openxmlformats.org/officeDocument/2006/relationships/hyperlink" Target="https://onedrive.live.com/edit.aspx?cid=3bbb1d8d939ce15c&amp;id=documents&amp;resid=3BBB1D8D939CE15C!300&amp;app=OneNote&amp;&amp;wd=target%28%2F%2FProfile.one%7Ce512e2d3-99fa-5a44-8ad3-1366c8a72603%2FAi%20Luming%2C%20Bio%7Cfca2632c-a2da-5940-a8d5-32aefe73c780%2F%29" TargetMode="External"/><Relationship Id="rId121" Type="http://schemas.openxmlformats.org/officeDocument/2006/relationships/hyperlink" Target="http://baike.baidu.com/view/3916712.htm" TargetMode="External"/><Relationship Id="rId142" Type="http://schemas.openxmlformats.org/officeDocument/2006/relationships/hyperlink" Target="http://www.midea.com/cn/about_midea/Group_profile/index_pc.shtml" TargetMode="External"/><Relationship Id="rId163"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84" Type="http://schemas.openxmlformats.org/officeDocument/2006/relationships/hyperlink" Target="https://onedrive.live.com/edit.aspx/Documents/China%20Philanthropy%20Project?cid=3bbb1d8d939ce15c&amp;id=documents&amp;wd=target%28Profile.one%7CE512E2D3-99FA-5A44-8AD3-1366C8A72603%2FDai%20Jianliang%2C%20Company%7CEFA4D509-59DF-974C-9925-7E678BBDB2C5%2F%29%20onenote:https://d.docs.live.net/3bbb1d8d939ce15c/Documents/China%20Philanthropy%20Project/Profile.one" TargetMode="External"/><Relationship Id="rId219" Type="http://schemas.openxmlformats.org/officeDocument/2006/relationships/hyperlink" Target="https://onedrive.live.com/edit.aspx/Documents/China%20Philanthropy%20Project?cid=3bbb1d8d939ce15c&amp;id=documents&amp;wd=target%28Profile.one%7CE512E2D3-99FA-5A44-8AD3-1366C8A72603%2FSun%20Yinhuan%2C%20Bio%7C008EB249-44DB-2746-81CC-2509479C2FEB%2F%29%20onenote:https://d.docs.live.net/3bbb1d8d939ce15c/Documents/China%20Philanthropy%20Project/Profile.one" TargetMode="External"/><Relationship Id="rId370" Type="http://schemas.openxmlformats.org/officeDocument/2006/relationships/hyperlink" Target="http://www.bontopgroup.com/" TargetMode="External"/><Relationship Id="rId391" Type="http://schemas.openxmlformats.org/officeDocument/2006/relationships/hyperlink" Target="https://onedrive.live.com/edit.aspx/Documents/China%20Philanthropy%20Project?cid=3bbb1d8d939ce15c&amp;id=documents&amp;wd=target%28Profile.one%7CE512E2D3-99FA-5A44-8AD3-1366C8A72603%2FNan%20Cunhui%2C%20Bio%7CB0B5DDF4-424C-8F47-8D27-5DE00FCC147C%2F%29%20onenote:https://d.docs.live.net/3bbb1d8d939ce15c/Documents/China%20Philanthropy%20Project/Profile.one" TargetMode="External"/><Relationship Id="rId405"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426" Type="http://schemas.openxmlformats.org/officeDocument/2006/relationships/hyperlink" Target="https://onedrive.live.com/edit.aspx/Documents/China%20Philanthropy%20Project?cid=3bbb1d8d939ce15c&amp;id=documents&amp;wd=target%28Profile.one%7CE512E2D3-99FA-5A44-8AD3-1366C8A72603%2FLiao%20Xin%2C%20Bio%7C15FAB52E-7D28-544D-9F4C-70D363F8C82D%2F%29%20onenote:https://d.docs.live.net/3bbb1d8d939ce15c/Documents/China%20Philanthropy%20Project/Profile.one" TargetMode="External"/><Relationship Id="rId447" Type="http://schemas.openxmlformats.org/officeDocument/2006/relationships/hyperlink" Target="http://www.xinyiglass.com/" TargetMode="External"/><Relationship Id="rId230" Type="http://schemas.openxmlformats.org/officeDocument/2006/relationships/hyperlink" Target="https://onedrive.live.com/edit.aspx/Documents/China%20Philanthropy%20Project?cid=3bbb1d8d939ce15c&amp;id=documents&amp;wd=target%28Profile.one%7CE512E2D3-99FA-5A44-8AD3-1366C8A72603%2FXu%20Shihui%2C%20Company%7CFF79F600-B827-7C49-B056-2E09EA73DC34%2F%29%20onenote:https://d.docs.live.net/3bbb1d8d939ce15c/Documents/China%20Philanthropy%20Project/Profile.one" TargetMode="External"/><Relationship Id="rId251" Type="http://schemas.openxmlformats.org/officeDocument/2006/relationships/hyperlink" Target="http://baike.baidu.com/view/3782309.htm" TargetMode="External"/><Relationship Id="rId468" Type="http://schemas.openxmlformats.org/officeDocument/2006/relationships/hyperlink" Target="https://onedrive.live.com/edit.aspx/Documents/China%20Philanthropy%20Project?cid=3bbb1d8d939ce15c&amp;id=documents&amp;wd=target%28Profile.one%7CE512E2D3-99FA-5A44-8AD3-1366C8A72603%2FXue%20Zhongxing%2C%20Bio%7C8FBD637A-6E81-2C40-A344-49AFC378C0F4%2F%29%20onenote:https://d.docs.live.net/3bbb1d8d939ce15c/Documents/China%20Philanthropy%20Project/Profile.one" TargetMode="External"/><Relationship Id="rId489" Type="http://schemas.openxmlformats.org/officeDocument/2006/relationships/hyperlink" Target="https://onedrive.live.com/edit.aspx/Documents/China%20Philanthropy%20Project?cid=3bbb1d8d939ce15c&amp;id=documents&amp;wd=target%28Profile.one%7CE512E2D3-99FA-5A44-8AD3-1366C8A72603%2FChen%20Ke%2C%20Bio%7CD3912255-D044-A14E-AB89-6A01A35F6EC8%2F%29%20onenote:https://d.docs.live.net/3bbb1d8d939ce15c/Documents/China%20Philanthropy%20Project/Profile.one" TargetMode="External"/><Relationship Id="rId25" Type="http://schemas.openxmlformats.org/officeDocument/2006/relationships/hyperlink" Target="http://www.goertek.com/about/intro.html" TargetMode="External"/><Relationship Id="rId46" Type="http://schemas.openxmlformats.org/officeDocument/2006/relationships/hyperlink" Target="http://www.alibabagroup.com/cn/contact/contacts" TargetMode="External"/><Relationship Id="rId67" Type="http://schemas.openxmlformats.org/officeDocument/2006/relationships/hyperlink" Target="http://www.nhd.com.cn/Home.aspx" TargetMode="External"/><Relationship Id="rId272" Type="http://schemas.openxmlformats.org/officeDocument/2006/relationships/hyperlink" Target="https://onedrive.live.com/edit.aspx/Documents/China%20Philanthropy%20Project?cid=3bbb1d8d939ce15c&amp;id=documents&amp;wd=target%28Profile.one%7CE512E2D3-99FA-5A44-8AD3-1366C8A72603%2FYang%20Yuanqing%2C%20Bio%7CA26BDE91-AB96-8E4B-B1CB-B247944F1616%2F%29%20onenote:https://d.docs.live.net/3bbb1d8d939ce15c/Documents/China%20Philanthropy%20Project/Profile.one" TargetMode="External"/><Relationship Id="rId293" Type="http://schemas.openxmlformats.org/officeDocument/2006/relationships/hyperlink" Target="http://www.zzsjyl.org.cn/?page_id=59" TargetMode="External"/><Relationship Id="rId307" Type="http://schemas.openxmlformats.org/officeDocument/2006/relationships/hyperlink" Target="http://www.open.com.cn/about/index.html" TargetMode="External"/><Relationship Id="rId328" Type="http://schemas.openxmlformats.org/officeDocument/2006/relationships/hyperlink" Target="https://onedrive.live.com/edit.aspx/Documents/China%20Philanthropy%20Project?cid=3bbb1d8d939ce15c&amp;id=documents&amp;wd=target%28Profile.one%7CE512E2D3-99FA-5A44-8AD3-1366C8A72603%2FChen%20Jinshi%2C%20Bio%7C440FAF7C-48E2-C94D-92D7-CD56220EAB2D%2F%29%20onenote:https://d.docs.live.net/3bbb1d8d939ce15c/Documents/China%20Philanthropy%20Project/Profile.one" TargetMode="External"/><Relationship Id="rId349" Type="http://schemas.openxmlformats.org/officeDocument/2006/relationships/hyperlink" Target="https://onedrive.live.com/edit.aspx/Documents/China%20Philanthropy%20Project?cid=3bbb1d8d939ce15c&amp;id=documents&amp;wd=target%28Profile.one%7CE512E2D3-99FA-5A44-8AD3-1366C8A72603%2FZhang%20Feng%2C%20Company%7C42BCB1D9-ADED-BD4B-BB6E-AB1E68BEA972%2F%29%20onenote:https://d.docs.live.net/3bbb1d8d939ce15c/Documents/China%20Philanthropy%20Project/Profile.one" TargetMode="External"/><Relationship Id="rId88" Type="http://schemas.openxmlformats.org/officeDocument/2006/relationships/hyperlink" Target="http://ahmlst.com/lxwm" TargetMode="External"/><Relationship Id="rId111" Type="http://schemas.openxmlformats.org/officeDocument/2006/relationships/hyperlink" Target="https://onedrive.live.com/edit.aspx/Documents/China%20Philanthropy%20Project?cid=3bbb1d8d939ce15c&amp;id=documents&amp;wd=target%28Profiles.one%7C4BDE6E43-F7D3-A14F-A09E-3C3179CB293D%2FHong%20Qi%2C%20Bio%7C46E9BB96-FD60-C340-941D-4D1A65875121%2F%29%20onenote:https://d.docs.live.net/3bbb1d8d939ce15c/Documents/China%20Philanthropy%20Project/Profiles.one" TargetMode="External"/><Relationship Id="rId132" Type="http://schemas.openxmlformats.org/officeDocument/2006/relationships/hyperlink" Target="http://www.hetianchina.cn/about/about.aspx?m=114002" TargetMode="External"/><Relationship Id="rId153"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74" Type="http://schemas.openxmlformats.org/officeDocument/2006/relationships/hyperlink" Target="http://www.sciyon.com/en/about.aspx?sys_id=179" TargetMode="External"/><Relationship Id="rId195" Type="http://schemas.openxmlformats.org/officeDocument/2006/relationships/hyperlink" Target="https://onedrive.live.com/edit.aspx/Documents/China%20Philanthropy%20Project?cid=3bbb1d8d939ce15c&amp;id=documents&amp;wd=target%28Profiles.one%7C4BDE6E43-F7D3-A14F-A09E-3C3179CB293D%2FHe%20Wenzhong%2C%20Company%7CE543A45D-9EAD-3F4E-8730-5D863855A9E5%2F%29%20onenote:https://d.docs.live.net/3bbb1d8d939ce15c/Documents/China%20Philanthropy%20Project/Profiles.one" TargetMode="External"/><Relationship Id="rId209" Type="http://schemas.openxmlformats.org/officeDocument/2006/relationships/hyperlink" Target="http://webcache.googleusercontent.com/search?sclient=psy-ab&amp;biw=1242&amp;bih=589&amp;q=cache%3Ahttp%3A%2F%2Fwww.gcl-poly.com.hk%2Fcontact_global.php&amp;oq=cache%3Ahttp%3A%2F%2Fwww.gcl-poly.com.hk%2Fcontact_global.php&amp;gs_l=serp.3..0l4.109472.112960.4.113269.17.8.9.0.0.0.255.898.1j4j1.6.0....2...1c.1j4.64.psy-ab..2.14.862.0..0i131k1j0i10k1.x5wCtlLuYvo&amp;pbx=1&amp;safe=active&amp;ssui=on" TargetMode="External"/><Relationship Id="rId360" Type="http://schemas.openxmlformats.org/officeDocument/2006/relationships/hyperlink" Target="http://www.salim.com.cn/" TargetMode="External"/><Relationship Id="rId381" Type="http://schemas.openxmlformats.org/officeDocument/2006/relationships/hyperlink" Target="https://onedrive.live.com/edit.aspx/Documents/China%20Philanthropy%20Project?cid=3bbb1d8d939ce15c&amp;id=documents&amp;wd=target%28Profile.one%7CE512E2D3-99FA-5A44-8AD3-1366C8A72603%2FZhang%20Rongming%2C%20Company%7CEF1ADB26-66EB-9748-8E9A-517297F883A3%2F%29%20onenote:https://d.docs.live.net/3bbb1d8d939ce15c/Documents/China%20Philanthropy%20Project/Profile.one" TargetMode="External"/><Relationship Id="rId416" Type="http://schemas.openxmlformats.org/officeDocument/2006/relationships/hyperlink" Target="https://onedrive.live.com/edit.aspx/Documents/China%20Philanthropy%20Project?cid=3bbb1d8d939ce15c&amp;id=documents&amp;wd=target%28Profile.one%7CE512E2D3-99FA-5A44-8AD3-1366C8A72603%2FZhou%20Xuzhou%2C%20Bio%7C99067205-B7E8-D84D-8614-96EC6682684C%2F%29%20onenote:https://d.docs.live.net/3bbb1d8d939ce15c/Documents/China%20Philanthropy%20Project/Profile.one" TargetMode="External"/><Relationship Id="rId220" Type="http://schemas.openxmlformats.org/officeDocument/2006/relationships/hyperlink" Target="https://onedrive.live.com/edit.aspx/Documents/China%20Philanthropy%20Project?cid=3bbb1d8d939ce15c&amp;id=documents&amp;wd=target%28Profile.one%7CE512E2D3-99FA-5A44-8AD3-1366C8A72603%2FSun%20Yinhuan%2C%20Company%7C96F90259-8851-2E43-B62C-0DC2E4A0169A%2F%29%20onenote:https://d.docs.live.net/3bbb1d8d939ce15c/Documents/China%20Philanthropy%20Project/Profile.one" TargetMode="External"/><Relationship Id="rId241" Type="http://schemas.openxmlformats.org/officeDocument/2006/relationships/hyperlink" Target="http://www.daohegroup.cn/Enter.html" TargetMode="External"/><Relationship Id="rId43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458" Type="http://schemas.openxmlformats.org/officeDocument/2006/relationships/hyperlink" Target="http://mingren.21hubei.com/view/686.html" TargetMode="External"/><Relationship Id="rId479" Type="http://schemas.openxmlformats.org/officeDocument/2006/relationships/hyperlink" Target="https://onedrive.live.com/edit.aspx/Documents/China%20Philanthropy%20Project?cid=3bbb1d8d939ce15c&amp;id=documents&amp;wd=target%28Profile.one%7CE512E2D3-99FA-5A44-8AD3-1366C8A72603%2FZheng%20Dong%2C%20Bio%7C7F41AD93-A295-EA4B-AF24-CA41A4005057%2F%29%20onenote:https://d.docs.live.net/3bbb1d8d939ce15c/Documents/China%20Philanthropy%20Project/Profile.one" TargetMode="External"/><Relationship Id="rId15" Type="http://schemas.openxmlformats.org/officeDocument/2006/relationships/hyperlink" Target="https://onedrive.live.com/edit.aspx/Documents/China%20Philanthropy%20Project?cid=3bbb1d8d939ce15c&amp;id=documents&amp;wd=target%28Profile.one%7CE512E2D3-99FA-5A44-8AD3-1366C8A72603%2FRen%20Yuanlin%2C%20Company%7C946F2D24-A1C6-BF4C-BB2D-BE6ECA8264B3%2F%29%20onenote:https://d.docs.live.net/3bbb1d8d939ce15c/Documents/China%20Philanthropy%20Project/Profile.one" TargetMode="External"/><Relationship Id="rId36" Type="http://schemas.openxmlformats.org/officeDocument/2006/relationships/hyperlink" Target="http://www.alibabagroup.com/cn/about/leadership" TargetMode="External"/><Relationship Id="rId5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62" Type="http://schemas.openxmlformats.org/officeDocument/2006/relationships/hyperlink" Target="http://yingda.jianphp.com/about/jianjie" TargetMode="External"/><Relationship Id="rId283" Type="http://schemas.openxmlformats.org/officeDocument/2006/relationships/hyperlink" Target="http://international.generalmills.com/Gmi/Default.aspx?country=43" TargetMode="External"/><Relationship Id="rId318" Type="http://schemas.openxmlformats.org/officeDocument/2006/relationships/hyperlink" Target="http://www.ihome-fyb.com/show.asp?id=1181" TargetMode="External"/><Relationship Id="rId339" Type="http://schemas.openxmlformats.org/officeDocument/2006/relationships/hyperlink" Target="http://www.yabao.com.cn/linkus.php" TargetMode="External"/><Relationship Id="rId490" Type="http://schemas.openxmlformats.org/officeDocument/2006/relationships/hyperlink" Target="http://www.11467.com/chengdu/co/231354.htmhttp:/www.qixin.com/company/b5a03207-1c6c-4132-ad51-f469d3e3bd76" TargetMode="External"/><Relationship Id="rId78" Type="http://schemas.openxmlformats.org/officeDocument/2006/relationships/hyperlink" Target="http://www.tianyancha.com/company/811982545" TargetMode="External"/><Relationship Id="rId99" Type="http://schemas.openxmlformats.org/officeDocument/2006/relationships/hyperlink" Target="http://guba.eastmoney.com/news,600136,142871849.html" TargetMode="External"/><Relationship Id="rId101" Type="http://schemas.openxmlformats.org/officeDocument/2006/relationships/hyperlink" Target="https://onedrive.live.com/edit.aspx/Documents/China%20Philanthropy%20Project?cid=3bbb1d8d939ce15c&amp;id=documents&amp;wd=target%28Profile.one%7CE512E2D3-99FA-5A44-8AD3-1366C8A72603%2FDeng%20Wei%2C%20Company%7CFB3486E9-783A-A946-93CA-0AF51B1B0863%2F%29%20onenote:https://d.docs.live.net/3bbb1d8d939ce15c/Documents/China%20Philanthropy%20Project/Profile.one" TargetMode="External"/><Relationship Id="rId122" Type="http://schemas.openxmlformats.org/officeDocument/2006/relationships/hyperlink" Target="http://www.kyland.com.cn/" TargetMode="External"/><Relationship Id="rId143" Type="http://schemas.openxmlformats.org/officeDocument/2006/relationships/hyperlink" Target="http://www.midea.com/cn/infomation/contact_us/index_pc.shtml" TargetMode="External"/><Relationship Id="rId164" Type="http://schemas.openxmlformats.org/officeDocument/2006/relationships/hyperlink" Target="http://www.jingui-silver.com/contact_us" TargetMode="External"/><Relationship Id="rId185" Type="http://schemas.openxmlformats.org/officeDocument/2006/relationships/hyperlink" Target="http://www.zhtzkg.com/Html/contact.asp" TargetMode="External"/><Relationship Id="rId350" Type="http://schemas.openxmlformats.org/officeDocument/2006/relationships/hyperlink" Target="http://www.huitian.net.cn/" TargetMode="External"/><Relationship Id="rId371" Type="http://schemas.openxmlformats.org/officeDocument/2006/relationships/hyperlink" Target="https://onedrive.live.com/edit.aspx/Documents/China%20Philanthropy%20Project?cid=3bbb1d8d939ce15c&amp;id=documents&amp;wd=target%28Profile.one%7CE512E2D3-99FA-5A44-8AD3-1366C8A72603%2FLou%20Youliang%2C%20Bio%7C0C058374-2A84-4467-ACA9-73295467BACD%2F%29%20onenote:https://d.docs.live.net/3bbb1d8d939ce15c/Documents/China%20Philanthropy%20Project/Profile.one" TargetMode="External"/><Relationship Id="rId406" Type="http://schemas.openxmlformats.org/officeDocument/2006/relationships/hyperlink" Target="http://www.tcmedical.com.cn/index/index" TargetMode="External"/><Relationship Id="rId9" Type="http://schemas.openxmlformats.org/officeDocument/2006/relationships/hyperlink" Target="https://onedrive.live.com/edit.aspx/Documents/China%20Philanthropy%20Project?cid=3bbb1d8d939ce15c&amp;id=documents&amp;wd=target%28Profile.one%7CE512E2D3-99FA-5A44-8AD3-1366C8A72603%2FXu%20Jiayin%2C%20Bio%7C45ACEE58-0C01-8643-A2C2-27122042544E%2F%29%20onenote:https://d.docs.live.net/3bbb1d8d939ce15c/Documents/China%20Philanthropy%20Project/Profile.one" TargetMode="External"/><Relationship Id="rId210"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92" Type="http://schemas.openxmlformats.org/officeDocument/2006/relationships/hyperlink" Target="https://onedrive.live.com/edit.aspx/Documents/China%20Philanthropy%20Project?cid=3bbb1d8d939ce15c&amp;id=documents&amp;wd=target%28Profile.one%7CE512E2D3-99FA-5A44-8AD3-1366C8A72603%2FNan%20Cunhui%2C%20Company%7CB2130B83-B9BA-E14F-8F56-511780CBCA47%2F%29%20onenote:https://d.docs.live.net/3bbb1d8d939ce15c/Documents/China%20Philanthropy%20Project/Profile.one" TargetMode="External"/><Relationship Id="rId427" Type="http://schemas.openxmlformats.org/officeDocument/2006/relationships/hyperlink" Target="http://www.chinawiserv.com/home/about/contactus" TargetMode="External"/><Relationship Id="rId448" Type="http://schemas.openxmlformats.org/officeDocument/2006/relationships/hyperlink" Target="https://onedrive.live.com/edit.aspx/Documents/China%20Philanthropy%20Project?cid=3bbb1d8d939ce15c&amp;id=documents&amp;wd=target%28Profile.one%7CE512E2D3-99FA-5A44-8AD3-1366C8A72603%2FLi%20Dasan%2C%20Bio%7C5E9277E1-30AA-5A4C-BE19-128CB4CD05E8%2F%29%20onenote:https://d.docs.live.net/3bbb1d8d939ce15c/Documents/China%20Philanthropy%20Project/Profile.one" TargetMode="External"/><Relationship Id="rId469" Type="http://schemas.openxmlformats.org/officeDocument/2006/relationships/hyperlink" Target="https://onedrive.live.com/edit.aspx/Documents/China%20Philanthropy%20Project?cid=3bbb1d8d939ce15c&amp;id=documents&amp;wd=target%28Profile.one%7CE512E2D3-99FA-5A44-8AD3-1366C8A72603%2FXue%20Zhongxing%2C%20Company%7C63A0E25B-7B02-574E-A521-A344C17F7DBD%2F%29%20onenote:https://d.docs.live.net/3bbb1d8d939ce15c/Documents/China%20Philanthropy%20Project/Profile.one" TargetMode="External"/><Relationship Id="rId26" Type="http://schemas.openxmlformats.org/officeDocument/2006/relationships/hyperlink" Target="http://www.goertek.com/about/intro.html" TargetMode="External"/><Relationship Id="rId231" Type="http://schemas.openxmlformats.org/officeDocument/2006/relationships/hyperlink" Target="https://zh.wikipedia.org/wiki/%E6%9D%8E%E6%83%A0%E6%A3%AE" TargetMode="External"/><Relationship Id="rId252" Type="http://schemas.openxmlformats.org/officeDocument/2006/relationships/hyperlink" Target="https://onedrive.live.com/edit.aspx/Documents/China%20Philanthropy%20Project?cid=3bbb1d8d939ce15c&amp;id=documents&amp;wd=target%28Profile.one%7CE512E2D3-99FA-5A44-8AD3-1366C8A72603%2FCui%20Genliang%2C%20Bio%7CEE2C5793-4715-2A4A-B812-3EDA25011A12%2F%29%20onenote:https://d.docs.live.net/3bbb1d8d939ce15c/Documents/China%20Philanthropy%20Project/Profile.one" TargetMode="External"/><Relationship Id="rId273" Type="http://schemas.openxmlformats.org/officeDocument/2006/relationships/hyperlink" Target="https://onedrive.live.com/edit.aspx/Documents/China%20Philanthropy%20Project?cid=3bbb1d8d939ce15c&amp;id=documents&amp;wd=target%28Profile.one%7CE512E2D3-99FA-5A44-8AD3-1366C8A72603%2FYang%20Yuanqing%2C%20Company%7CF70B4549-6685-9A48-8B57-FFE4DF9CFD00%2F%29%20onenote:https://d.docs.live.net/3bbb1d8d939ce15c/Documents/China%20Philanthropy%20Project/Profile.one" TargetMode="External"/><Relationship Id="rId294" Type="http://schemas.openxmlformats.org/officeDocument/2006/relationships/hyperlink" Target="http://www.sufe.edu.cn/1d/b1/c175a7601/page.htm" TargetMode="External"/><Relationship Id="rId308" Type="http://schemas.openxmlformats.org/officeDocument/2006/relationships/hyperlink" Target="http://www.cnga.org.cn/fzdh/p7-rw-lirugang.asp" TargetMode="External"/><Relationship Id="rId329" Type="http://schemas.openxmlformats.org/officeDocument/2006/relationships/hyperlink" Target="https://onedrive.live.com/edit.aspx/Documents/China%20Philanthropy%20Project?cid=3bbb1d8d939ce15c&amp;id=documents&amp;wd=target%28Profile.one%7CE512E2D3-99FA-5A44-8AD3-1366C8A72603%2FChen%20Jinshi%2C%20Company%7CF768D4B7-0216-6E4B-8E99-B641BBE307D5%2F%29%20onenote:https://d.docs.live.net/3bbb1d8d939ce15c/Documents/China%20Philanthropy%20Project/Profile.one" TargetMode="External"/><Relationship Id="rId480" Type="http://schemas.openxmlformats.org/officeDocument/2006/relationships/hyperlink" Target="https://onedrive.live.com/edit.aspx/Documents/China%20Philanthropy%20Project?cid=3bbb1d8d939ce15c&amp;id=documents&amp;wd=target%28Profile.one%7CE512E2D3-99FA-5A44-8AD3-1366C8A72603%2FGuo%20Guangchang%2C%20Bio%7C1420AA4E-C020-4F71-8D0C-9A313D32414F%2F%29%20onenote:https://d.docs.live.net/3bbb1d8d939ce15c/Documents/China%20Philanthropy%20Project/Profile.one" TargetMode="External"/><Relationship Id="rId47" Type="http://schemas.openxmlformats.org/officeDocument/2006/relationships/hyperlink" Target="https://onedrive.live.com/edit.aspx/Documents/China%20Philanthropy%20Project?cid=3bbb1d8d939ce15c&amp;id=documents&amp;wd=target%28Profile.one%7CE512E2D3-99FA-5A44-8AD3-1366C8A72603%2FDang%20Yanbao%2C%20Bio%7C33F38F81-5258-704C-8BEB-0EFD0587B22D%2F%29%20onenote:https://d.docs.live.net/3bbb1d8d939ce15c/Documents/China%20Philanthropy%20Project/Profile.one" TargetMode="External"/><Relationship Id="rId68"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89"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12" Type="http://schemas.openxmlformats.org/officeDocument/2006/relationships/hyperlink" Target="https://onedrive.live.com/edit.aspx/Documents/China%20Philanthropy%20Project?cid=3bbb1d8d939ce15c&amp;id=documents&amp;wd=target%28Profiles.one%7C4BDE6E43-F7D3-A14F-A09E-3C3179CB293D%2FHong%20Qi%2C%20Company%7C3CC36E65-24D0-5F4D-B386-E21783725A38%2F%29%20onenote:https://d.docs.live.net/3bbb1d8d939ce15c/Documents/China%20Philanthropy%20Project/Profiles.one" TargetMode="External"/><Relationship Id="rId133" Type="http://schemas.openxmlformats.org/officeDocument/2006/relationships/hyperlink" Target="https://onedrive.live.com/edit.aspx/Documents/China%20Philanthropy%20Project?cid=3bbb1d8d939ce15c&amp;id=documents&amp;wd=target%28Profile.one%7CE512E2D3-99FA-5A44-8AD3-1366C8A72603%2FGao%20Qingshou%2C%20Bio%7CD6ACD10E-F276-3149-82CD-6E070C5DC530%2F%29%20onenote:https://d.docs.live.net/3bbb1d8d939ce15c/Documents/China%20Philanthropy%20Project/Profile.one" TargetMode="External"/><Relationship Id="rId154"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75" Type="http://schemas.openxmlformats.org/officeDocument/2006/relationships/hyperlink" Target="http://www.sciyon.com/Common.aspx" TargetMode="External"/><Relationship Id="rId340" Type="http://schemas.openxmlformats.org/officeDocument/2006/relationships/hyperlink" Target="http://www.yabao.com.cn/linkus.php" TargetMode="External"/><Relationship Id="rId361" Type="http://schemas.openxmlformats.org/officeDocument/2006/relationships/hyperlink" Target="https://onedrive.live.com/edit.aspx/Documents/China%20Philanthropy%20Project?cid=3bbb1d8d939ce15c&amp;id=documents&amp;wd=target%28Profile.one%7CE512E2D3-99FA-5A44-8AD3-1366C8A72603%2FYu%20Lirong%2C%20Bio%7C11BE3517-3276-524F-B0A3-36FA1C3CA3A2%2F%29%20onenote:https://d.docs.live.net/3bbb1d8d939ce15c/Documents/China%20Philanthropy%20Project/Profile.one" TargetMode="External"/><Relationship Id="rId196" Type="http://schemas.openxmlformats.org/officeDocument/2006/relationships/hyperlink" Target="https://onedrive.live.com/edit.aspx/Documents/China%20Philanthropy%20Project?cid=3bbb1d8d939ce15c&amp;id=documents&amp;wd=target%28Profile.one%7CE512E2D3-99FA-5A44-8AD3-1366C8A72603%2FLiu%20Baolin%2C%20Bio%7C5CA64CA4-8CB6-8B4E-BB77-FA6353D1AC70%2F%29%20onenote:https://d.docs.live.net/3bbb1d8d939ce15c/Documents/China%20Philanthropy%20Project/Profile.one" TargetMode="External"/><Relationship Id="rId200"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82" Type="http://schemas.openxmlformats.org/officeDocument/2006/relationships/hyperlink" Target="http://www.aimergroup.com/contact_index.php" TargetMode="External"/><Relationship Id="rId417" Type="http://schemas.openxmlformats.org/officeDocument/2006/relationships/hyperlink" Target="https://onedrive.live.com/edit.aspx/Documents/China%20Philanthropy%20Project?cid=3bbb1d8d939ce15c&amp;id=documents&amp;wd=target%28Profile.one%7CE512E2D3-99FA-5A44-8AD3-1366C8A72603%2FZhou%20Xuzhou%2C%20Company%7CE789E451-6EA1-C742-B25C-D33DC1EA094E%2F%29%20onenote:https://d.docs.live.net/3bbb1d8d939ce15c/Documents/China%20Philanthropy%20Project/Profile.one" TargetMode="External"/><Relationship Id="rId438" Type="http://schemas.openxmlformats.org/officeDocument/2006/relationships/hyperlink" Target="https://www.fuyaogroup.com/contact.php" TargetMode="External"/><Relationship Id="rId459" Type="http://schemas.openxmlformats.org/officeDocument/2006/relationships/hyperlink" Target="http://whxjcfdckfyxgs.21hubei.com/" TargetMode="External"/><Relationship Id="rId16" Type="http://schemas.openxmlformats.org/officeDocument/2006/relationships/hyperlink" Target="http://www.yzjship.com/" TargetMode="External"/><Relationship Id="rId221" Type="http://schemas.openxmlformats.org/officeDocument/2006/relationships/hyperlink" Target="http://www.yidachina.com.cn/contact_general.php" TargetMode="External"/><Relationship Id="rId242" Type="http://schemas.openxmlformats.org/officeDocument/2006/relationships/hyperlink" Target="https://onedrive.live.com/edit.aspx/Documents/China%20Philanthropy%20Project?cid=3bbb1d8d939ce15c&amp;id=documents&amp;wd=target%28Profile.one%7CE512E2D3-99FA-5A44-8AD3-1366C8A72603%2FZhou%20Xijian%2C%20Bio%7CCE8F3BFC-04A4-8B41-B5F1-396CEDF08E05%2F%29%20onenote:https://d.docs.live.net/3bbb1d8d939ce15c/Documents/China%20Philanthropy%20Project/Profile.one" TargetMode="External"/><Relationship Id="rId263" Type="http://schemas.openxmlformats.org/officeDocument/2006/relationships/hyperlink" Target="http://www.z-w.cc/html/load.aspx?lang=en&amp;path=au" TargetMode="External"/><Relationship Id="rId284" Type="http://schemas.openxmlformats.org/officeDocument/2006/relationships/hyperlink" Target="https://onedrive.live.com/edit.aspx/Documents/China%20Philanthropy%20Project?cid=3bbb1d8d939ce15c&amp;id=documents&amp;wd=target%28Profile.one%7CE512E2D3-99FA-5A44-8AD3-1366C8A72603%2FKe%20Xiping%2C%20Bio%7C700369F6-5E2D-A64B-88CA-796841E98E4A%2F%29%20onenote:https://d.docs.live.net/3bbb1d8d939ce15c/Documents/China%20Philanthropy%20Project/Profile.one" TargetMode="External"/><Relationship Id="rId319" Type="http://schemas.openxmlformats.org/officeDocument/2006/relationships/hyperlink" Target="http://www.dacity.cn/about/speech/" TargetMode="External"/><Relationship Id="rId470" Type="http://schemas.openxmlformats.org/officeDocument/2006/relationships/hyperlink" Target="http://www.chinaoption.net/about/jieshao/" TargetMode="External"/><Relationship Id="rId491" Type="http://schemas.openxmlformats.org/officeDocument/2006/relationships/hyperlink" Target="https://onedrive.live.com/edit.aspx/Documents/China%20Philanthropy%20Project?cid=3bbb1d8d939ce15c&amp;id=documents&amp;wd=target%28Profile.one%7CE512E2D3-99FA-5A44-8AD3-1366C8A72603%2FChen%20Chichang%2C%20Bio%7CAD173797-9F60-8D4A-818F-B81CF3558095%2F%29%20onenote:https://d.docs.live.net/3bbb1d8d939ce15c/Documents/China%20Philanthropy%20Project/Profile.one" TargetMode="External"/><Relationship Id="rId37" Type="http://schemas.openxmlformats.org/officeDocument/2006/relationships/hyperlink" Target="http://www.alibabagroup.com/cn/contact/contacts" TargetMode="External"/><Relationship Id="rId58"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79" Type="http://schemas.openxmlformats.org/officeDocument/2006/relationships/hyperlink" Target="http://baike.baidu.com/view/2365.htm" TargetMode="External"/><Relationship Id="rId102" Type="http://schemas.openxmlformats.org/officeDocument/2006/relationships/hyperlink" Target="http://www.boco.com.cn/boco/cn/index.asp" TargetMode="External"/><Relationship Id="rId123"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44" Type="http://schemas.openxmlformats.org/officeDocument/2006/relationships/hyperlink" Target="http://baike.baidu.com/item/%E6%9D%8E%E9%87%91%E5%85%83/80399" TargetMode="External"/><Relationship Id="rId330" Type="http://schemas.openxmlformats.org/officeDocument/2006/relationships/hyperlink" Target="https://onedrive.live.com/edit.aspx/Documents/China%20Philanthropy%20Project?cid=3bbb1d8d939ce15c&amp;id=documents&amp;wd=target%28Profile.one%7CE512E2D3-99FA-5A44-8AD3-1366C8A72603%2FWang%20Jianyi%2C%20Bio%7CE3628B54-7C04-074D-B3F9-5D0E2A34243C%2F%29%20onenote:https://d.docs.live.net/3bbb1d8d939ce15c/Documents/China%20Philanthropy%20Project/Profile.one" TargetMode="External"/><Relationship Id="rId90"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65" Type="http://schemas.openxmlformats.org/officeDocument/2006/relationships/hyperlink" Target="https://onedrive.live.com/edit.aspx/Documents/China%20Philanthropy%20Project?cid=3bbb1d8d939ce15c&amp;id=documents&amp;wd=target%28Profile.one%7CE512E2D3-99FA-5A44-8AD3-1366C8A72603%2FChen%20Hongdao%2C%20Bio%7CB14FDBCB-5341-9247-8EAE-003369179A9F%2F%29%20onenote:https://d.docs.live.net/3bbb1d8d939ce15c/Documents/China%20Philanthropy%20Project/Profile.one" TargetMode="External"/><Relationship Id="rId186" Type="http://schemas.openxmlformats.org/officeDocument/2006/relationships/hyperlink" Target="https://onedrive.live.com/edit.aspx/Documents/China%20Philanthropy%20Project?cid=3bbb1d8d939ce15c&amp;id=documents&amp;wd=target%28Profiles.one%7C4BDE6E43-F7D3-A14F-A09E-3C3179CB293D%2FZhang%20Yunfang%2C%20Bio%7C4EACDD12-DD26-8545-9A57-3FA50E470C52%2F%29%20onenote:https://d.docs.live.net/3bbb1d8d939ce15c/Documents/China%20Philanthropy%20Project/Profiles.one" TargetMode="External"/><Relationship Id="rId351" Type="http://schemas.openxmlformats.org/officeDocument/2006/relationships/hyperlink" Target="http://www.ztcn.cn/home/" TargetMode="External"/><Relationship Id="rId372" Type="http://schemas.openxmlformats.org/officeDocument/2006/relationships/hyperlink" Target="http://zjzhongtian.com/index.html" TargetMode="External"/><Relationship Id="rId393" Type="http://schemas.openxmlformats.org/officeDocument/2006/relationships/hyperlink" Target="http://www.chint.com/zh/index.php/service/guide.html" TargetMode="External"/><Relationship Id="rId407" Type="http://schemas.openxmlformats.org/officeDocument/2006/relationships/hyperlink" Target="http://www.tcmedical.com.cn/index/contactUs" TargetMode="External"/><Relationship Id="rId428" Type="http://schemas.openxmlformats.org/officeDocument/2006/relationships/hyperlink" Target="https://onedrive.live.com/edit.aspx/Documents/China%20Philanthropy%20Project?cid=3bbb1d8d939ce15c&amp;id=documents&amp;wd=target%28Profile.one%7CE512E2D3-99FA-5A44-8AD3-1366C8A72603%2FZhang%20Shiping%2C%20Bio%7C2B1ED7B7-014E-4045-91EE-93D9F71B72FA%2F%29%20onenote:https://d.docs.live.net/3bbb1d8d939ce15c/Documents/China%20Philanthropy%20Project/Profile.one" TargetMode="External"/><Relationship Id="rId449" Type="http://schemas.openxmlformats.org/officeDocument/2006/relationships/hyperlink" Target="http://www.sharp.com.hk/html/tch/about_sharp/contactus.jsp" TargetMode="External"/><Relationship Id="rId211"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32" Type="http://schemas.openxmlformats.org/officeDocument/2006/relationships/hyperlink" Target="http://www.infinitus.com.cn/about/overview.html" TargetMode="External"/><Relationship Id="rId253" Type="http://schemas.openxmlformats.org/officeDocument/2006/relationships/hyperlink" Target="https://onedrive.live.com/edit.aspx/Documents/China%20Philanthropy%20Project?cid=3bbb1d8d939ce15c&amp;id=documents&amp;wd=target%28Profile.one%7CE512E2D3-99FA-5A44-8AD3-1366C8A72603%2FCui%20Genliang%2C%20Company%7C00DE8F67-69B7-0643-87E9-CCF8A44330E3%2F%29%20onenote:https://d.docs.live.net/3bbb1d8d939ce15c/Documents/China%20Philanthropy%20Project/Profile.one" TargetMode="External"/><Relationship Id="rId274" Type="http://schemas.openxmlformats.org/officeDocument/2006/relationships/hyperlink" Target="http://appserver.lenovo.com.cn/Public/public_bottom/contact.shtml" TargetMode="External"/><Relationship Id="rId295" Type="http://schemas.openxmlformats.org/officeDocument/2006/relationships/hyperlink" Target="http://www.sufe.edu.cn/38/list.htm" TargetMode="External"/><Relationship Id="rId309" Type="http://schemas.openxmlformats.org/officeDocument/2006/relationships/hyperlink" Target="http://youngor.cn.ningboexport.com/jesus/about/youngor.html" TargetMode="External"/><Relationship Id="rId460"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481" Type="http://schemas.openxmlformats.org/officeDocument/2006/relationships/hyperlink" Target="https://onedrive.live.com/edit.aspx/Documents/China%20Philanthropy%20Project?cid=3bbb1d8d939ce15c&amp;id=documents&amp;wd=target%28Profile.one%7CE512E2D3-99FA-5A44-8AD3-1366C8A72603%2FGuo%20Guangchang%2C%20Company%7C1420AA4E-C020-4F71-8D0C-9A313D32414F%2F%29%20onenote:https://d.docs.live.net/3bbb1d8d939ce15c/Documents/China%20Philanthropy%20Project/Profile.one" TargetMode="External"/><Relationship Id="rId27" Type="http://schemas.openxmlformats.org/officeDocument/2006/relationships/hyperlink" Target="https://onedrive.live.com/edit.aspx/Documents/China%20Philanthropy%20Project?cid=3bbb1d8d939ce15c&amp;id=documents&amp;wd=target%28Profile.one%7CE512E2D3-99FA-5A44-8AD3-1366C8A72603%2FZhang%20Chaoyang%2C%20Bio%7CB6361762-700B-244E-92C1-69EBD63F296E%2F%29%20onenote:https://d.docs.live.net/3bbb1d8d939ce15c/Documents/China%20Philanthropy%20Project/Profile.one" TargetMode="External"/><Relationship Id="rId48" Type="http://schemas.openxmlformats.org/officeDocument/2006/relationships/hyperlink" Target="https://onedrive.live.com/edit.aspx/Documents/China%20Philanthropy%20Project?cid=3bbb1d8d939ce15c&amp;id=documents&amp;wd=target%28Profile.one%7CE512E2D3-99FA-5A44-8AD3-1366C8A72603%2FDang%20Yanbao%2C%20Company%7CB2B1CBA6-184C-7A48-BFBD-41A2CBFC8D6A%2F%29%20onenote:https://d.docs.live.net/3bbb1d8d939ce15c/Documents/China%20Philanthropy%20Project/Profile.one" TargetMode="External"/><Relationship Id="rId69"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13"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34" Type="http://schemas.openxmlformats.org/officeDocument/2006/relationships/hyperlink" Target="https://onedrive.live.com/edit.aspx/Documents/China%20Philanthropy%20Project?cid=3bbb1d8d939ce15c&amp;id=documents&amp;wd=target%28Profile.one%7CE512E2D3-99FA-5A44-8AD3-1366C8A72603%2FGao%20Qingshou%2C%20Company%7CB46AB561-3BA3-DE4D-A244-94CD381AA22F%2F%29%20onenote:https://d.docs.live.net/3bbb1d8d939ce15c/Documents/China%20Philanthropy%20Project/Profile.one" TargetMode="External"/><Relationship Id="rId320" Type="http://schemas.openxmlformats.org/officeDocument/2006/relationships/hyperlink" Target="http://www.dacity.cn/join/contact/" TargetMode="External"/><Relationship Id="rId80" Type="http://schemas.openxmlformats.org/officeDocument/2006/relationships/hyperlink" Target="http://www.tencent.com/zh-cn/at/abouttencent.shtml" TargetMode="External"/><Relationship Id="rId155" Type="http://schemas.openxmlformats.org/officeDocument/2006/relationships/hyperlink" Target="http://chuayi.com.cn/" TargetMode="External"/><Relationship Id="rId176" Type="http://schemas.openxmlformats.org/officeDocument/2006/relationships/hyperlink" Target="https://onedrive.live.com/edit.aspx/Documents/China%20Philanthropy%20Project?cid=3bbb1d8d939ce15c&amp;id=documents&amp;wd=target%28Profile.one%7CE512E2D3-99FA-5A44-8AD3-1366C8A72603%2FWang%20Zhentao%2C%20Bio%7CD00B6A55-1644-C740-8306-E58B105A0B88%2F%29%20onenote:https://d.docs.live.net/3bbb1d8d939ce15c/Documents/China%20Philanthropy%20Project/Profile.one" TargetMode="External"/><Relationship Id="rId197" Type="http://schemas.openxmlformats.org/officeDocument/2006/relationships/hyperlink" Target="https://onedrive.live.com/edit.aspx/Documents/China%20Philanthropy%20Project?cid=3bbb1d8d939ce15c&amp;id=documents&amp;wd=target%28Profile.one%7CE512E2D3-99FA-5A44-8AD3-1366C8A72603%2FLiu%20Baolin%2C%20Company%7CAF14B6DE-ECE0-CD4D-BD93-4B810AA545C9%2F%29%20onenote:https://d.docs.live.net/3bbb1d8d939ce15c/Documents/China%20Philanthropy%20Project/Profile.one" TargetMode="External"/><Relationship Id="rId341" Type="http://schemas.openxmlformats.org/officeDocument/2006/relationships/hyperlink" Target="http://baike.baidu.com/link?url=iRpNufjcCdo1-C26ybDf3uKXMdvolLi8rwfIqCyC2sgTUNpmiyaNqYXLlYL5ihaatpm1P6kUDuajzhQTXGYf8K" TargetMode="External"/><Relationship Id="rId362" Type="http://schemas.openxmlformats.org/officeDocument/2006/relationships/hyperlink" Target="https://onedrive.live.com/edit.aspx/Documents/China%20Philanthropy%20Project?cid=3bbb1d8d939ce15c&amp;id=documents&amp;wd=target%28Profile.one%7CE512E2D3-99FA-5A44-8AD3-1366C8A72603%2FYu%20Lirong%2C%20Company%7C746A7C78-9532-B74C-81BE-510B6C5D1C7F%2F%29%20onenote:https://d.docs.live.net/3bbb1d8d939ce15c/Documents/China%20Philanthropy%20Project/Profile.one" TargetMode="External"/><Relationship Id="rId383" Type="http://schemas.openxmlformats.org/officeDocument/2006/relationships/hyperlink" Target="https://onedrive.live.com/edit.aspx/Documents/China%20Philanthropy%20Project?cid=3bbb1d8d939ce15c&amp;id=documents&amp;wd=target%28Profile.one%7CE512E2D3-99FA-5A44-8AD3-1366C8A72603%2FYu%20Bin%2C%20Bio%7C9E220F30-2CF8-9B48-A510-4B0F99B06085%2F%29%20onenote:https://d.docs.live.net/3bbb1d8d939ce15c/Documents/China%20Philanthropy%20Project/Profile.one" TargetMode="External"/><Relationship Id="rId418" Type="http://schemas.openxmlformats.org/officeDocument/2006/relationships/hyperlink" Target="http://www.yuyejt.com/Contact.aspx?pc=contact" TargetMode="External"/><Relationship Id="rId439" Type="http://schemas.openxmlformats.org/officeDocument/2006/relationships/hyperlink" Target="https://onedrive.live.com/edit.aspx/Documents/China%20Philanthropy%20Project?cid=3bbb1d8d939ce15c&amp;id=documents&amp;wd=target%28Profile.one%7CE512E2D3-99FA-5A44-8AD3-1366C8A72603%2FLi%20Guangzhong%2C%20Company%7CC3FC2952-5B76-294D-9111-6B0412170C3F%2F%29%20onenote:https://d.docs.live.net/3bbb1d8d939ce15c/Documents/China%20Philanthropy%20Project/Profile.one" TargetMode="External"/><Relationship Id="rId201" Type="http://schemas.openxmlformats.org/officeDocument/2006/relationships/hyperlink" Target="https://onedrive.live.com/edit.aspx/Documents/China%20Philanthropy%20Project?cid=3bbb1d8d939ce15c&amp;id=documents&amp;wd=target%28Profile.one%7CE512E2D3-99FA-5A44-8AD3-1366C8A72603%2FYao%20Zhenhua%2C%20Bio%7C981C9DA4-62AB-FC4F-BBF2-1202BBB65B80%2F%29%20onenote:https://d.docs.live.net/3bbb1d8d939ce15c/Documents/China%20Philanthropy%20Project/Profile.one" TargetMode="External"/><Relationship Id="rId222" Type="http://schemas.openxmlformats.org/officeDocument/2006/relationships/hyperlink" Target="https://onedrive.live.com/edit.aspx/Documents/China%20Philanthropy%20Project?cid=3bbb1d8d939ce15c&amp;id=documents&amp;wd=target%28Profile.one%7CE512E2D3-99FA-5A44-8AD3-1366C8A72603%2FShen%20Xiaoping%2C%20Bio%7C1DE7FCEB-1211-614F-920E-F2B99D22352A%2F%29%20onenote:https://d.docs.live.net/3bbb1d8d939ce15c/Documents/China%20Philanthropy%20Project/Profile.one" TargetMode="External"/><Relationship Id="rId243" Type="http://schemas.openxmlformats.org/officeDocument/2006/relationships/hyperlink" Target="https://onedrive.live.com/edit.aspx/Documents/China%20Philanthropy%20Project?cid=3bbb1d8d939ce15c&amp;id=documents&amp;wd=target%28Profile.one%7CE512E2D3-99FA-5A44-8AD3-1366C8A72603%2FZhou%20Xijian%2C%20Company%7C4BFE79EB-A25A-0446-8D38-C3316BB04823%2F%29%20onenote:https://d.docs.live.net/3bbb1d8d939ce15c/Documents/China%20Philanthropy%20Project/Profile.one" TargetMode="External"/><Relationship Id="rId264" Type="http://schemas.openxmlformats.org/officeDocument/2006/relationships/hyperlink" Target="https://onedrive.live.com/edit.aspx/Documents/China%20Philanthropy%20Project?cid=3bbb1d8d939ce15c&amp;id=documents&amp;wd=target%28Profile.one%7CE512E2D3-99FA-5A44-8AD3-1366C8A72603%2FLin%20Tengjiao%2C%20Bio%7C117BDB95-F487-2C4F-9A44-06986BE40F09%2F%29%20onenote:https://d.docs.live.net/3bbb1d8d939ce15c/Documents/China%20Philanthropy%20Project/Profile.one" TargetMode="External"/><Relationship Id="rId285" Type="http://schemas.openxmlformats.org/officeDocument/2006/relationships/hyperlink" Target="https://onedrive.live.com/edit.aspx/Documents/China%20Philanthropy%20Project?cid=3bbb1d8d939ce15c&amp;id=documents&amp;wd=target%28Profile.one%7CE512E2D3-99FA-5A44-8AD3-1366C8A72603%2FKe%20Xiping%2C%20Company%7CDF17A2AA-CFBB-724A-98BA-65FDD1944FB6%2F%29%20onenote:https://d.docs.live.net/3bbb1d8d939ce15c/Documents/China%20Philanthropy%20Project/Profile.one" TargetMode="External"/><Relationship Id="rId450" Type="http://schemas.openxmlformats.org/officeDocument/2006/relationships/hyperlink" Target="https://onedrive.live.com/edit.aspx/Documents/China%20Philanthropy%20Project?cid=3bbb1d8d939ce15c&amp;id=documents&amp;wd=target%28Profile.one%7CE512E2D3-99FA-5A44-8AD3-1366C8A72603%2FOu%20Zongrong%2C%20Bio%7C4E27212A-DF47-7148-BFF1-27A498485C49%2F%29%20onenote:https://d.docs.live.net/3bbb1d8d939ce15c/Documents/China%20Philanthropy%20Project/Profile.one" TargetMode="External"/><Relationship Id="rId471" Type="http://schemas.openxmlformats.org/officeDocument/2006/relationships/hyperlink" Target="https://onedrive.live.com/edit.aspx/Documents/China%20Philanthropy%20Project?cid=3bbb1d8d939ce15c&amp;id=documents&amp;wd=target%28Profile.one%7CE512E2D3-99FA-5A44-8AD3-1366C8A72603%2FXue%20Xingyuan%2C%20Bio%7C86108787-50CB-1845-A0C7-162D5AA4D55D%2F%29%20onenote:https://d.docs.live.net/3bbb1d8d939ce15c/Documents/China%20Philanthropy%20Project/Profile.one" TargetMode="External"/><Relationship Id="rId17" Type="http://schemas.openxmlformats.org/officeDocument/2006/relationships/hyperlink" Target="https://onedrive.live.com/edit.aspx/Documents/China%20Philanthropy%20Project?cid=3bbb1d8d939ce15c&amp;id=documents&amp;wd=target%28Profile.one%7CE512E2D3-99FA-5A44-8AD3-1366C8A72603%2FChen%20Yidan%2C%20Bio%7CB1974DA6-969A-374B-8D37-274C64009304%2F%29%20onenote:https://d.docs.live.net/3bbb1d8d939ce15c/Documents/China%20Philanthropy%20Project/Profile.one" TargetMode="External"/><Relationship Id="rId38" Type="http://schemas.openxmlformats.org/officeDocument/2006/relationships/hyperlink" Target="http://www.alibabagroup.com/cn/about/leadership" TargetMode="External"/><Relationship Id="rId59" Type="http://schemas.openxmlformats.org/officeDocument/2006/relationships/hyperlink" Target="http://www.thcapital.com.cn/huakong/contact.asp?loca=190&amp;a=800&amp;tlb=1" TargetMode="External"/><Relationship Id="rId103" Type="http://schemas.openxmlformats.org/officeDocument/2006/relationships/hyperlink" Target="https://onedrive.live.com/edit.aspx/Documents/China%20Philanthropy%20Project?cid=3bbb1d8d939ce15c&amp;id=documents&amp;wd=target%28Profile.one%7CE512E2D3-99FA-5A44-8AD3-1366C8A72603%2FDeng%20Wei%2C%20Bio%7C503655E9-1A5A-184E-9593-4DDD60749872%2F%29%20onenote:https://d.docs.live.net/3bbb1d8d939ce15c/Documents/China%20Philanthropy%20Project/Profile.one" TargetMode="External"/><Relationship Id="rId124"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10" Type="http://schemas.openxmlformats.org/officeDocument/2006/relationships/hyperlink" Target="http://www.baike.com/wiki/%E4%B8%81%E5%81%A5%5B%E4%BA%9A%E4%BF%A1%E8%91%A3%E4%BA%8B%E9%95%BF%5D" TargetMode="External"/><Relationship Id="rId492" Type="http://schemas.openxmlformats.org/officeDocument/2006/relationships/hyperlink" Target="https://onedrive.live.com/edit.aspx/Documents/China%20Philanthropy%20Project?cid=3bbb1d8d939ce15c&amp;id=documents&amp;wd=target%28Profile.one%7CE512E2D3-99FA-5A44-8AD3-1366C8A72603%2FChen%20Chichang%2C%20Company%7C5CF5C8E9-EB8E-C847-BF92-2FDC01CD6339%2F%29%20onenote:https://d.docs.live.net/3bbb1d8d939ce15c/Documents/China%20Philanthropy%20Project/Profile.one" TargetMode="External"/><Relationship Id="rId70" Type="http://schemas.openxmlformats.org/officeDocument/2006/relationships/hyperlink" Target="http://finance.sina.com.cn/chanjing/gsnews/20140226/225618342992.shtml" TargetMode="External"/><Relationship Id="rId91" Type="http://schemas.openxmlformats.org/officeDocument/2006/relationships/hyperlink" Target="http://www.tianyancha.com/company/564804223" TargetMode="External"/><Relationship Id="rId145" Type="http://schemas.openxmlformats.org/officeDocument/2006/relationships/hyperlink" Target="http://www.tiens.com/about.php?cid=3&amp;pid=3" TargetMode="External"/><Relationship Id="rId166" Type="http://schemas.openxmlformats.org/officeDocument/2006/relationships/hyperlink" Target="https://onedrive.live.com/edit.aspx/Documents/China%20Philanthropy%20Project?cid=3bbb1d8d939ce15c&amp;id=documents&amp;wd=target%28Profile.one%7CE512E2D3-99FA-5A44-8AD3-1366C8A72603%2FChen%20Hongdao%2C%20Company%7CF0734A85-5C56-074C-8C08-DF76D29F69AF%2F%29%20onenote:https://d.docs.live.net/3bbb1d8d939ce15c/Documents/China%20Philanthropy%20Project/Profile.one" TargetMode="External"/><Relationship Id="rId18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31" Type="http://schemas.openxmlformats.org/officeDocument/2006/relationships/hyperlink" Target="https://onedrive.live.com/edit.aspx/Documents/China%20Philanthropy%20Project?cid=3bbb1d8d939ce15c&amp;id=documents&amp;wd=target%28Profile.one%7CE512E2D3-99FA-5A44-8AD3-1366C8A72603%2FWang%20Jianyi%2C%20Company%7C2CE8587D-D670-A749-B153-36FE04A378F1%2F%29%20onenote:https://d.docs.live.net/3bbb1d8d939ce15c/Documents/China%20Philanthropy%20Project/Profile.one" TargetMode="External"/><Relationship Id="rId352" Type="http://schemas.openxmlformats.org/officeDocument/2006/relationships/hyperlink" Target="http://baike.baidu.com/view/2265575.htm" TargetMode="External"/><Relationship Id="rId373" Type="http://schemas.openxmlformats.org/officeDocument/2006/relationships/hyperlink" Target="http://zjzhongtian.com/a/lianxiwomen/" TargetMode="External"/><Relationship Id="rId394" Type="http://schemas.openxmlformats.org/officeDocument/2006/relationships/hyperlink" Target="http://www.cqkangde.com/index.php?m=content&amp;c=index&amp;a=lists&amp;catid=6" TargetMode="External"/><Relationship Id="rId408" Type="http://schemas.openxmlformats.org/officeDocument/2006/relationships/hyperlink" Target="https://onedrive.live.com/edit.aspx/Documents/China%20Philanthropy%20Project?cid=3bbb1d8d939ce15c&amp;id=documents&amp;wd=target%28Profile.one%7CE512E2D3-99FA-5A44-8AD3-1366C8A72603%2FWu%20Yajun%2C%20Bio%7CFA3C3ADA-E4A7-6848-81F6-7AF966A9609A%2F%29%20onenote:https://d.docs.live.net/3bbb1d8d939ce15c/Documents/China%20Philanthropy%20Project/Profile.one" TargetMode="External"/><Relationship Id="rId429" Type="http://schemas.openxmlformats.org/officeDocument/2006/relationships/hyperlink" Target="https://onedrive.live.com/edit.aspx/Documents/China%20Philanthropy%20Project?cid=3bbb1d8d939ce15c&amp;id=documents&amp;wd=target%28Profile.one%7CE512E2D3-99FA-5A44-8AD3-1366C8A72603%2FZhang%20Shiping%2C%20Company%7C934E7D96-3366-C04B-9DBB-05C66FD14D3D%2F%29%20onenote:https://d.docs.live.net/3bbb1d8d939ce15c/Documents/China%20Philanthropy%20Project/Profile.one" TargetMode="External"/><Relationship Id="rId1" Type="http://schemas.openxmlformats.org/officeDocument/2006/relationships/hyperlink" Target="http://baike.baidu.com/item/%E5%8D%A2%E5%BF%97%E5%BC%BA/12499" TargetMode="External"/><Relationship Id="rId212" Type="http://schemas.openxmlformats.org/officeDocument/2006/relationships/hyperlink" Target="http://www.orientland.com.cn/Contactus/index.shtml" TargetMode="External"/><Relationship Id="rId233" Type="http://schemas.openxmlformats.org/officeDocument/2006/relationships/hyperlink" Target="http://www.huangyebl.com/Column.aspx?ColId=2" TargetMode="External"/><Relationship Id="rId254" Type="http://schemas.openxmlformats.org/officeDocument/2006/relationships/hyperlink" Target="http://baike.baidu.com/link?url=XSs3PWaCL6190DMDSo6SyJ4NmMu1wdcRqtucRDdTz4DWm6vr8rHPqfZ9lUvi3sE0fISTEfCDJ-a3e14znTe5_q" TargetMode="External"/><Relationship Id="rId440" Type="http://schemas.openxmlformats.org/officeDocument/2006/relationships/hyperlink" Target="http://baike.baidu.com/link?url=pNQxxiyG4nOi6yQDo3DueK-_5gZl-WuUcWkJDFQsoHY5RnbJyRCanI3KHkfqJ3q0x78asaeAHWyKAJ4zACbY4Bg-SzYLEybVDK9tD4_GXhO" TargetMode="External"/><Relationship Id="rId28" Type="http://schemas.openxmlformats.org/officeDocument/2006/relationships/hyperlink" Target="http://corp.sogou.com/" TargetMode="External"/><Relationship Id="rId49" Type="http://schemas.openxmlformats.org/officeDocument/2006/relationships/hyperlink" Target="https://onedrive.live.com/edit.aspx/Documents/China%20Philanthropy%20Project?cid=3bbb1d8d939ce15c&amp;id=documents&amp;wd=target%28Profile.one%7CE512E2D3-99FA-5A44-8AD3-1366C8A72603%2FDang%20Yanbao%2C%20Bio%7C33F38F81-5258-704C-8BEB-0EFD0587B22D%2F%29%20onenote:https://d.docs.live.net/3bbb1d8d939ce15c/Documents/China%20Philanthropy%20Project/Profile.one" TargetMode="External"/><Relationship Id="rId114"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75" Type="http://schemas.openxmlformats.org/officeDocument/2006/relationships/hyperlink" Target="http://www.huawei.com/cn/executives/board-of-directors/sun-yafang" TargetMode="External"/><Relationship Id="rId296" Type="http://schemas.openxmlformats.org/officeDocument/2006/relationships/hyperlink" Target="https://onedrive.live.com/edit.aspx/Documents/China%20Philanthropy%20Project?cid=3bbb1d8d939ce15c&amp;id=documents&amp;wd=target%28Profile.one%7CE512E2D3-99FA-5A44-8AD3-1366C8A72603%2FNiu%20Gang%2C%20Bio%7CBB2B863E-3E71-AC4D-96B6-589435557F6E%2F%29%20onenote:https://d.docs.live.net/3bbb1d8d939ce15c/Documents/China%20Philanthropy%20Project/Profile.one" TargetMode="External"/><Relationship Id="rId300" Type="http://schemas.openxmlformats.org/officeDocument/2006/relationships/hyperlink" Target="http://www.your-mart.cn/Item/list.asp?id=1263" TargetMode="External"/><Relationship Id="rId461"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482" Type="http://schemas.openxmlformats.org/officeDocument/2006/relationships/hyperlink" Target="http://www.fosun.com/" TargetMode="External"/><Relationship Id="rId60"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81" Type="http://schemas.openxmlformats.org/officeDocument/2006/relationships/hyperlink" Target="http://baike.baidu.com/view/2365.htm" TargetMode="External"/><Relationship Id="rId135" Type="http://schemas.openxmlformats.org/officeDocument/2006/relationships/hyperlink" Target="http://www.guochuang.com.cn/about.asp?classid=49" TargetMode="External"/><Relationship Id="rId156" Type="http://schemas.openxmlformats.org/officeDocument/2006/relationships/hyperlink" Target="https://onedrive.live.com/edit.aspx/Documents/China%20Philanthropy%20Project?cid=3bbb1d8d939ce15c&amp;id=documents&amp;wd=target%28Profile.one%7CE512E2D3-99FA-5A44-8AD3-1366C8A72603%2FLi%20Guozhang%2C%20Bio%7C6A58409A-0DCB-804B-B252-05223DB61056%2F%29%20onenote:https://d.docs.live.net/3bbb1d8d939ce15c/Documents/China%20Philanthropy%20Project/Profile.one" TargetMode="External"/><Relationship Id="rId177" Type="http://schemas.openxmlformats.org/officeDocument/2006/relationships/hyperlink" Target="https://onedrive.live.com/edit.aspx/Documents/China%20Philanthropy%20Project?cid=3bbb1d8d939ce15c&amp;id=documents&amp;wd=target%28Profile.one%7CE512E2D3-99FA-5A44-8AD3-1366C8A72603%2FWang%20Zhentao%2C%20Company%7C6F47F73C-850E-A748-BF54-3C3261F79B44%2F%29%20onenote:https://d.docs.live.net/3bbb1d8d939ce15c/Documents/China%20Philanthropy%20Project/Profile.one" TargetMode="External"/><Relationship Id="rId198"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21" Type="http://schemas.openxmlformats.org/officeDocument/2006/relationships/hyperlink" Target="https://onedrive.live.com/edit.aspx/Documents/China%20Philanthropy%20Project?38=&amp;cid=3bbb1d8d939ce15c&amp;id=documents&amp;wd=target%28Profile.one%7CE512E2D3-99FA-5A44-8AD3-1366C8A72603%2FCen%20Zhaoxiong%2C%20Bio%7C4152C10F-A033-4A46-BEF6-3FA9A67BE526%2F%29%20onenote%3Ahttps%3A%2F%2Fd.docs.live.net%2F3bbb1d8d939ce15c%2FDocuments%2FChina%20Philanthropy%20Project%2FProfile.one%23Cen%20Zhaoxiong%2C%20Bio&amp;section-id=%7BE512E2D3-99FA-5A44-8AD3-1366C8A72603%7D&amp;page-id=%7B4152C10F-A033-4A46-BEF6-3FA9A67BE526%7D&amp;object-id=%7BE006FE93-9029-E608-3678-4A990B82087E%7D" TargetMode="External"/><Relationship Id="rId342" Type="http://schemas.openxmlformats.org/officeDocument/2006/relationships/hyperlink" Target="http://xdh.shufe.edu.cn/Pro/77093c34-72fb-4120-fe63-7c5260527811.shtml" TargetMode="External"/><Relationship Id="rId363" Type="http://schemas.openxmlformats.org/officeDocument/2006/relationships/hyperlink" Target="http://www.clsf.org.cn/News/About?id=49" TargetMode="External"/><Relationship Id="rId384" Type="http://schemas.openxmlformats.org/officeDocument/2006/relationships/hyperlink" Target="https://onedrive.live.com/edit.aspx/Documents/China%20Philanthropy%20Project?cid=3bbb1d8d939ce15c&amp;id=documents&amp;wd=target%28Profile.one%7CE512E2D3-99FA-5A44-8AD3-1366C8A72603%2FYu%20Bin%2C%20Company%7CCA22830C-1051-E848-84E3-A69FD3A16E4F%2F%29%20onenote:https://d.docs.live.net/3bbb1d8d939ce15c/Documents/China%20Philanthropy%20Project/Profile.one" TargetMode="External"/><Relationship Id="rId419" Type="http://schemas.openxmlformats.org/officeDocument/2006/relationships/hyperlink" Target="https://onedrive.live.com/edit.aspx/Documents/China%20Philanthropy%20Project?cid=3bbb1d8d939ce15c&amp;id=documents&amp;wd=target%28Profile.one%7CE512E2D3-99FA-5A44-8AD3-1366C8A72603%2FYu%20Sihai%2C%20Bio%7C0A638FBE-8C5E-E54C-8228-08DA24D01A74%2F%29%20onenote:https://d.docs.live.net/3bbb1d8d939ce15c/Documents/China%20Philanthropy%20Project/Profile.one" TargetMode="External"/><Relationship Id="rId202" Type="http://schemas.openxmlformats.org/officeDocument/2006/relationships/hyperlink" Target="https://onedrive.live.com/edit.aspx/Documents/China%20Philanthropy%20Project?cid=3bbb1d8d939ce15c&amp;id=documents&amp;wd=target%28Profile.one%7CE512E2D3-99FA-5A44-8AD3-1366C8A72603%2FYao%20Zhenhua%2C%20Company%7CBCFBB495-2DB5-244B-A159-D19E21BCE199%2F%29%20onenote:https://d.docs.live.net/3bbb1d8d939ce15c/Documents/China%20Philanthropy%20Project/Profile.one" TargetMode="External"/><Relationship Id="rId223" Type="http://schemas.openxmlformats.org/officeDocument/2006/relationships/hyperlink" Target="https://onedrive.live.com/edit.aspx/Documents/China%20Philanthropy%20Project?cid=3bbb1d8d939ce15c&amp;id=documents&amp;wd=target%28Profile.one%7CE512E2D3-99FA-5A44-8AD3-1366C8A72603%2FShen%20Xiaoping%2C%20Company%7C823F0DF7-DFE5-EC46-8743-9F62B40B3BC9%2F%29%20onenote:https://d.docs.live.net/3bbb1d8d939ce15c/Documents/China%20Philanthropy%20Project/Profile.one" TargetMode="External"/><Relationship Id="rId244" Type="http://schemas.openxmlformats.org/officeDocument/2006/relationships/hyperlink" Target="http://www.daohegroup.cn/Enter.html" TargetMode="External"/><Relationship Id="rId430" Type="http://schemas.openxmlformats.org/officeDocument/2006/relationships/hyperlink" Target="https://onedrive.live.com/edit.aspx/Documents/China%20Philanthropy%20Project?cid=3bbb1d8d939ce15c&amp;id=documents&amp;wd=target%28Profile.one%7CE512E2D3-99FA-5A44-8AD3-1366C8A72603%2FZhang%20Shiping%2C%20Company%7C934E7D96-3366-C04B-9DBB-05C66FD14D3D%2F%29%20onenote:https://d.docs.live.net/3bbb1d8d939ce15c/Documents/China%20Philanthropy%20Project/Profile.one" TargetMode="External"/><Relationship Id="rId18" Type="http://schemas.openxmlformats.org/officeDocument/2006/relationships/hyperlink" Target="https://onedrive.live.com/edit.aspx/Documents/China%20Philanthropy%20Project?cid=3bbb1d8d939ce15c&amp;id=documents&amp;wd=target%28Profile.one%7CE512E2D3-99FA-5A44-8AD3-1366C8A72603%2FChen%20Yidan%2C%20Company%7CC9B10445-CFA2-9245-8847-81E5AEE35ACC%2F%29%20onenote:https://d.docs.live.net/3bbb1d8d939ce15c/Documents/China%20Philanthropy%20Project/Profile.one" TargetMode="External"/><Relationship Id="rId39" Type="http://schemas.openxmlformats.org/officeDocument/2006/relationships/hyperlink" Target="http://www.alibabagroup.com/cn/about/leadership" TargetMode="External"/><Relationship Id="rId265" Type="http://schemas.openxmlformats.org/officeDocument/2006/relationships/hyperlink" Target="https://onedrive.live.com/edit.aspx/Documents/China%20Philanthropy%20Project?cid=3bbb1d8d939ce15c&amp;id=documents&amp;wd=target%28Profile.one%7CE512E2D3-99FA-5A44-8AD3-1366C8A72603%2FLin%20Tengjiao%2C%20Company%7CCC3D6A7E-6407-884D-8DD2-A80FBB0B7126%2F%29%20onenote:https://d.docs.live.net/3bbb1d8d939ce15c/Documents/China%20Philanthropy%20Project/Profile.one" TargetMode="External"/><Relationship Id="rId286" Type="http://schemas.openxmlformats.org/officeDocument/2006/relationships/hyperlink" Target="http://www.xmhxgroup.com/contact.php" TargetMode="External"/><Relationship Id="rId451" Type="http://schemas.openxmlformats.org/officeDocument/2006/relationships/hyperlink" Target="https://onedrive.live.com/edit.aspx/Documents/China%20Philanthropy%20Project?cid=3bbb1d8d939ce15c&amp;id=documents&amp;wd=target%28Profile.one%7CE512E2D3-99FA-5A44-8AD3-1366C8A72603%2FOu%20Zongrong%2C%20Company%7C0E2B53CC-1DEC-3F47-BDE5-C5AF1D30658E%2F%29%20onenote:https://d.docs.live.net/3bbb1d8d939ce15c/Documents/China%20Philanthropy%20Project/Profile.one" TargetMode="External"/><Relationship Id="rId472" Type="http://schemas.openxmlformats.org/officeDocument/2006/relationships/hyperlink" Target="https://onedrive.live.com/edit.aspx/Documents/China%20Philanthropy%20Project?cid=3bbb1d8d939ce15c&amp;id=documents&amp;wd=target%28Profile.one%7CE512E2D3-99FA-5A44-8AD3-1366C8A72603%2FZhao%20Junyi%2C%20Bio%7C0C18ED3D-3C09-D449-A6DA-CAEDCA872155%2F%29%20onenote:https://d.docs.live.net/3bbb1d8d939ce15c/Documents/China%20Philanthropy%20Project/Profile.one" TargetMode="External"/><Relationship Id="rId493" Type="http://schemas.openxmlformats.org/officeDocument/2006/relationships/hyperlink" Target="http://www.qtone.cn/contact-us/" TargetMode="External"/><Relationship Id="rId50" Type="http://schemas.openxmlformats.org/officeDocument/2006/relationships/hyperlink" Target="https://onedrive.live.com/edit.aspx/Documents/China%20Philanthropy%20Project?cid=3bbb1d8d939ce15c&amp;id=documents&amp;wd=target%28Profile.one%7CE512E2D3-99FA-5A44-8AD3-1366C8A72603%2FDang%20Yanbao%2C%20Company%7CB2B1CBA6-184C-7A48-BFBD-41A2CBFC8D6A%2F%29%20onenote:https://d.docs.live.net/3bbb1d8d939ce15c/Documents/China%20Philanthropy%20Project/Profile.one" TargetMode="External"/><Relationship Id="rId104" Type="http://schemas.openxmlformats.org/officeDocument/2006/relationships/hyperlink" Target="https://onedrive.live.com/edit.aspx/Documents/China%20Philanthropy%20Project?cid=3bbb1d8d939ce15c&amp;id=documents&amp;wd=target%28Profile.one%7CE512E2D3-99FA-5A44-8AD3-1366C8A72603%2FDeng%20Wei%2C%20Company%7CFB3486E9-783A-A946-93CA-0AF51B1B0863%2F%29%20onenote:https://d.docs.live.net/3bbb1d8d939ce15c/Documents/China%20Philanthropy%20Project/Profile.one" TargetMode="External"/><Relationship Id="rId125" Type="http://schemas.openxmlformats.org/officeDocument/2006/relationships/hyperlink" Target="http://home.baidu.com/contact.html" TargetMode="External"/><Relationship Id="rId146" Type="http://schemas.openxmlformats.org/officeDocument/2006/relationships/hyperlink" Target="https://onedrive.live.com/edit.aspx/Documents/China%20Philanthropy%20Project?cid=3bbb1d8d939ce15c&amp;id=documents&amp;wd=target%28Profile.one%7CE512E2D3-99FA-5A44-8AD3-1366C8A72603%2FLi%20Jinyuan%2C%20Bio%7C9650B8CD-B3AC-3C48-BCFE-9DB9E5E1CBBD%2F%29%20onenote:https://d.docs.live.net/3bbb1d8d939ce15c/Documents/China%20Philanthropy%20Project/Profile.one" TargetMode="External"/><Relationship Id="rId167" Type="http://schemas.openxmlformats.org/officeDocument/2006/relationships/hyperlink" Target="https://onedrive.live.com/edit.aspx/Documents/China%20Philanthropy%20Project?cid=3bbb1d8d939ce15c&amp;id=documents&amp;wd=target%28Profile.one%7CE512E2D3-99FA-5A44-8AD3-1366C8A72603%2FLiu%20Qiangdong%2C%20Company%7C8FA4EECF-0663-8949-AB1C-584634AABFF7%2F%29%20onenote:https://d.docs.live.net/3bbb1d8d939ce15c/Documents/China%20Philanthropy%20Project/Profile.one" TargetMode="External"/><Relationship Id="rId188"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11" Type="http://schemas.openxmlformats.org/officeDocument/2006/relationships/hyperlink" Target="http://baike.baidu.com/view/1269423.htm" TargetMode="External"/><Relationship Id="rId332" Type="http://schemas.openxmlformats.org/officeDocument/2006/relationships/hyperlink" Target="https://onedrive.live.com/edit.aspx/Documents/China%20Philanthropy%20Project?cid=3bbb1d8d939ce15c&amp;id=documents&amp;wd=target%28Profile.one%7CE512E2D3-99FA-5A44-8AD3-1366C8A72603%2FMa%20Xingtian%2C%20Bio%7C13501AA7-5848-7C46-B4AD-A3EF6C50E0FE%2F%29%20onenote:https://d.docs.live.net/3bbb1d8d939ce15c/Documents/China%20Philanthropy%20Project/Profile.one" TargetMode="External"/><Relationship Id="rId353" Type="http://schemas.openxmlformats.org/officeDocument/2006/relationships/hyperlink" Target="http://www.tianyancha.com/company/200346042" TargetMode="External"/><Relationship Id="rId374" Type="http://schemas.openxmlformats.org/officeDocument/2006/relationships/hyperlink" Target="http://baike.baidu.com/view/1784769.htm" TargetMode="External"/><Relationship Id="rId395" Type="http://schemas.openxmlformats.org/officeDocument/2006/relationships/hyperlink" Target="http://www.cqkangde.com/index.php" TargetMode="External"/><Relationship Id="rId409" Type="http://schemas.openxmlformats.org/officeDocument/2006/relationships/hyperlink" Target="https://onedrive.live.com/edit.aspx/Documents/China%20Philanthropy%20Project?cid=3bbb1d8d939ce15c&amp;id=documents&amp;wd=target%28Profile.one%7CE512E2D3-99FA-5A44-8AD3-1366C8A72603%2FWu%20Yajun%2C%20Company%7CB9CA1CE1-0486-494F-AD16-5A0B92C46669%2F%29%20onenote:https://d.docs.live.net/3bbb1d8d939ce15c/Documents/China%20Philanthropy%20Project/Profile.one" TargetMode="External"/><Relationship Id="rId71" Type="http://schemas.openxmlformats.org/officeDocument/2006/relationships/hyperlink" Target="http://www.beingmate.com/" TargetMode="External"/><Relationship Id="rId92" Type="http://schemas.openxmlformats.org/officeDocument/2006/relationships/hyperlink" Target="https://onedrive.live.com/edit.aspx/Documents/China%20Philanthropy%20Project?cid=3bbb1d8d939ce15c&amp;id=documents&amp;wd=target%28Profile.one%7CE512E2D3-99FA-5A44-8AD3-1366C8A72603%2FZhang%20Jindong%2C%20Bio%7C4082E2C6-060B-2941-A360-CE604C72A936%2F%29%20onenote:https://d.docs.live.net/3bbb1d8d939ce15c/Documents/China%20Philanthropy%20Project/Profile.one" TargetMode="External"/><Relationship Id="rId213"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34" Type="http://schemas.openxmlformats.org/officeDocument/2006/relationships/hyperlink" Target="https://onedrive.live.com/edit.aspx/Documents/China%20Philanthropy%20Project?cid=3bbb1d8d939ce15c&amp;id=documents&amp;wd=target%28Profile.one%7CE512E2D3-99FA-5A44-8AD3-1366C8A72603%2FCheng%20Licai%2C%20Bio%7CBD100761-FEC3-C149-B9A9-3FF1820E6F5A%2F%29%20onenote:https://d.docs.live.net/3bbb1d8d939ce15c/Documents/China%20Philanthropy%20Project/Profile.one" TargetMode="External"/><Relationship Id="rId420" Type="http://schemas.openxmlformats.org/officeDocument/2006/relationships/hyperlink" Target="https://onedrive.live.com/edit.aspx/Documents/China%20Philanthropy%20Project?cid=3bbb1d8d939ce15c&amp;id=documents&amp;wd=target%28Profile.one%7CE512E2D3-99FA-5A44-8AD3-1366C8A72603%2FYu%20Sihai%2C%20Company%7C3308B85A-558B-3244-8E4A-1221A768D67D%2F%29%20onenote:https://d.docs.live.net/3bbb1d8d939ce15c/Documents/China%20Philanthropy%20Project/Profile.one" TargetMode="External"/><Relationship Id="rId2" Type="http://schemas.openxmlformats.org/officeDocument/2006/relationships/hyperlink" Target="http://baike.baidu.com/view/2677576.htm" TargetMode="External"/><Relationship Id="rId29" Type="http://schemas.openxmlformats.org/officeDocument/2006/relationships/hyperlink" Target="http://www.alibabagroup.com/cn/about/leadership" TargetMode="External"/><Relationship Id="rId255" Type="http://schemas.openxmlformats.org/officeDocument/2006/relationships/hyperlink" Target="http://www.szhq.com/" TargetMode="External"/><Relationship Id="rId276" Type="http://schemas.openxmlformats.org/officeDocument/2006/relationships/hyperlink" Target="http://www.scutef.org/jzmx/zxjz/19vs0le3nj174.xhtml" TargetMode="External"/><Relationship Id="rId297" Type="http://schemas.openxmlformats.org/officeDocument/2006/relationships/hyperlink" Target="https://onedrive.live.com/edit.aspx/Documents/China%20Philanthropy%20Project?cid=3bbb1d8d939ce15c&amp;id=documents&amp;wd=target%28Profile.one%7CE512E2D3-99FA-5A44-8AD3-1366C8A72603%2FNiu%20Gang%2C%20Company%7C41EB1806-C4C9-1840-8E58-393F28C064A7%2F%29%20onenote:https://d.docs.live.net/3bbb1d8d939ce15c/Documents/China%20Philanthropy%20Project/Profile.one" TargetMode="External"/><Relationship Id="rId441" Type="http://schemas.openxmlformats.org/officeDocument/2006/relationships/hyperlink" Target="http://www.vcanbio.com/Company_Introduction.aspx" TargetMode="External"/><Relationship Id="rId462" Type="http://schemas.openxmlformats.org/officeDocument/2006/relationships/hyperlink" Target="http://www.logan.com.cn/contact.aspx" TargetMode="External"/><Relationship Id="rId483" Type="http://schemas.openxmlformats.org/officeDocument/2006/relationships/hyperlink" Target="https://onedrive.live.com/edit.aspx/Documents/China%20Philanthropy%20Project?cid=3bbb1d8d939ce15c&amp;id=documents&amp;wd=target%28Profile.one%7CE512E2D3-99FA-5A44-8AD3-1366C8A72603%2FYan%20Xijun%2C%20Bio%7C8A890F00-8D85-1747-BAD3-0D20922FC327%2F%29%20onenote:https://d.docs.live.net/3bbb1d8d939ce15c/Documents/China%20Philanthropy%20Project/Profile.one" TargetMode="External"/><Relationship Id="rId40" Type="http://schemas.openxmlformats.org/officeDocument/2006/relationships/hyperlink" Target="http://www.alibabagroup.com/cn/contact/contacts" TargetMode="External"/><Relationship Id="rId115" Type="http://schemas.openxmlformats.org/officeDocument/2006/relationships/hyperlink" Target="https://onedrive.live.com/edit.aspx/Documents/China%20Philanthropy%20Project?cid=3bbb1d8d939ce15c&amp;id=documents&amp;wd=target%28Profile.one%7CE512E2D3-99FA-5A44-8AD3-1366C8A72603%2FYe%20Jianrong%2C%20Bio%7C44AFF48E-E4E4-8E42-8C39-F1B198CC1586%2F%29%20onenote:https://d.docs.live.net/3bbb1d8d939ce15c/Documents/China%20Philanthropy%20Project/Profile.one" TargetMode="External"/><Relationship Id="rId136" Type="http://schemas.openxmlformats.org/officeDocument/2006/relationships/hyperlink" Target="http://baike.baidu.com/view/737422.htm" TargetMode="External"/><Relationship Id="rId157" Type="http://schemas.openxmlformats.org/officeDocument/2006/relationships/hyperlink" Target="https://onedrive.live.com/edit.aspx/Documents/China%20Philanthropy%20Project?cid=3bbb1d8d939ce15c&amp;id=documents&amp;wd=target%28Profile.one%7CE512E2D3-99FA-5A44-8AD3-1366C8A72603%2FLi%20Guozhang%2C%20Company%7CE8A71242-8634-C546-AE81-8D3CAC15098C%2F%29%20onenote:https://d.docs.live.net/3bbb1d8d939ce15c/Documents/China%20Philanthropy%20Project/Profile.one" TargetMode="External"/><Relationship Id="rId178" Type="http://schemas.openxmlformats.org/officeDocument/2006/relationships/hyperlink" Target="https://onedrive.live.com/edit.aspx/Documents/China%20Philanthropy%20Project?cid=3bbb1d8d939ce15c&amp;id=documents&amp;wd=target%28Profile.one%7CE512E2D3-99FA-5A44-8AD3-1366C8A72603%2FChen%20Ailian%2C%20Bio%7C0F1E9429-2A7C-1945-949B-7BCAC4BE7DA2%2F%29%20onenote:https://d.docs.live.net/3bbb1d8d939ce15c/Documents/China%20Philanthropy%20Project/Profile.one" TargetMode="External"/><Relationship Id="rId301"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22" Type="http://schemas.openxmlformats.org/officeDocument/2006/relationships/hyperlink" Target="mailto:13694229177@126.com" TargetMode="External"/><Relationship Id="rId343" Type="http://schemas.openxmlformats.org/officeDocument/2006/relationships/hyperlink" Target="http://baike.baidu.com/view/7018191.htm" TargetMode="External"/><Relationship Id="rId364" Type="http://schemas.openxmlformats.org/officeDocument/2006/relationships/hyperlink" Target="https://onedrive.live.com/edit.aspx/Documents/China%20Philanthropy%20Project?cid=3bbb1d8d939ce15c&amp;id=documents&amp;wd=target%28Profile.one%7CE512E2D3-99FA-5A44-8AD3-1366C8A72603%2FYu%20Lirong%2C%20Bio%7C11BE3517-3276-524F-B0A3-36FA1C3CA3A2%2F%29%20onenote:https://d.docs.live.net/3bbb1d8d939ce15c/Documents/China%20Philanthropy%20Project/Profile.one" TargetMode="External"/><Relationship Id="rId61"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82" Type="http://schemas.openxmlformats.org/officeDocument/2006/relationships/hyperlink" Target="http://www.tencent.com/zh-cn/at/abouttencent.shtml" TargetMode="External"/><Relationship Id="rId199" Type="http://schemas.openxmlformats.org/officeDocument/2006/relationships/hyperlink" Target="http://www.yiling.cn/" TargetMode="External"/><Relationship Id="rId203" Type="http://schemas.openxmlformats.org/officeDocument/2006/relationships/hyperlink" Target="http://www.baoneng.com/web/contact.htm?typeid=65" TargetMode="External"/><Relationship Id="rId385" Type="http://schemas.openxmlformats.org/officeDocument/2006/relationships/hyperlink" Target="https://onedrive.live.com/edit.aspx/Documents/China%20Philanthropy%20Project?cid=3bbb1d8d939ce15c&amp;id=documents&amp;wd=target%28Profile.one%7CE512E2D3-99FA-5A44-8AD3-1366C8A72603%2FFeng%20Weimin%2C%20Bio%7C2DACC4EF-326C-B248-887A-BF8597405B4E%2F%29%20onenote:https://d.docs.live.net/3bbb1d8d939ce15c/Documents/China%20Philanthropy%20Project/Profile.one" TargetMode="External"/><Relationship Id="rId19" Type="http://schemas.openxmlformats.org/officeDocument/2006/relationships/hyperlink" Target="http://www.tencent.com/zh-cn/ir/contactus.shtml" TargetMode="External"/><Relationship Id="rId224" Type="http://schemas.openxmlformats.org/officeDocument/2006/relationships/hyperlink" Target="http://www.tongdinggroup.com/contact.asp" TargetMode="External"/><Relationship Id="rId245" Type="http://schemas.openxmlformats.org/officeDocument/2006/relationships/hyperlink" Target="http://baike.baidu.com/item/%E7%86%8A%E9%9B%84/3643655?fr=aladdin" TargetMode="External"/><Relationship Id="rId266" Type="http://schemas.openxmlformats.org/officeDocument/2006/relationships/hyperlink" Target="https://onedrive.live.com/edit.aspx/Documents/China%20Philanthropy%20Project?cid=3bbb1d8d939ce15c&amp;id=documents&amp;wd=target%28Profile.one%7CE512E2D3-99FA-5A44-8AD3-1366C8A72603%2FZhang%20Rugeng%2C%20Bio%7C4D0FCFAD-7FF6-D64E-B6EE-95399115C2BC%2F%29%20onenote:https://d.docs.live.net/3bbb1d8d939ce15c/Documents/China%20Philanthropy%20Project/Profile.one" TargetMode="External"/><Relationship Id="rId287" Type="http://schemas.openxmlformats.org/officeDocument/2006/relationships/hyperlink" Target="http://mingren.maigoo.com/3999.html" TargetMode="External"/><Relationship Id="rId410" Type="http://schemas.openxmlformats.org/officeDocument/2006/relationships/hyperlink" Target="http://www.longfor.com/contact/http:/www.longfor.com/en/investor/" TargetMode="External"/><Relationship Id="rId431" Type="http://schemas.openxmlformats.org/officeDocument/2006/relationships/hyperlink" Target="https://onedrive.live.com/edit.aspx/Documents/China%20Philanthropy%20Project?cid=3bbb1d8d939ce15c&amp;id=documents&amp;wd=target%28Profile.one%7CE512E2D3-99FA-5A44-8AD3-1366C8A72603%2FZhang%20Xin%2C%20Bio%7CCAB51812-D722-9E4F-B286-8A70DF4ADFEC%2F%29%20onenote:https://d.docs.live.net/3bbb1d8d939ce15c/Documents/China%20Philanthropy%20Project/Profile.one" TargetMode="External"/><Relationship Id="rId452" Type="http://schemas.openxmlformats.org/officeDocument/2006/relationships/hyperlink" Target="https://onedrive.live.com/edit.aspx/Documents/China%20Philanthropy%20Project?cid=3bbb1d8d939ce15c&amp;id=documents&amp;wd=target%28Profile.one%7CE512E2D3-99FA-5A44-8AD3-1366C8A72603%2FWang%20Tian%2C%20Bio%7CC445C8E9-9530-0244-A377-59ADA5AE107E%2F%29%20onenote:https://d.docs.live.net/3bbb1d8d939ce15c/Documents/China%20Philanthropy%20Project/Profile.one" TargetMode="External"/><Relationship Id="rId473" Type="http://schemas.openxmlformats.org/officeDocument/2006/relationships/hyperlink" Target="https://onedrive.live.com/edit.aspx/Documents/China%20Philanthropy%20Project?cid=3bbb1d8d939ce15c&amp;id=documents&amp;wd=target%28Profile.one%7CE512E2D3-99FA-5A44-8AD3-1366C8A72603%2FZhao%20Junyi%2C%20Company%7CB582B5E1-87B2-0042-973C-C26286999E47%2F%29%20onenote:https://d.docs.live.net/3bbb1d8d939ce15c/Documents/China%20Philanthropy%20Project/Profile.one" TargetMode="External"/><Relationship Id="rId30" Type="http://schemas.openxmlformats.org/officeDocument/2006/relationships/hyperlink" Target="http://www.alibabagroup.com/cn/about/leadership" TargetMode="External"/><Relationship Id="rId105" Type="http://schemas.openxmlformats.org/officeDocument/2006/relationships/hyperlink" Target="http://www.boco.com.cn/boco/cn/index.asp" TargetMode="External"/><Relationship Id="rId126"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47" Type="http://schemas.openxmlformats.org/officeDocument/2006/relationships/hyperlink" Target="https://onedrive.live.com/edit.aspx/Documents/China%20Philanthropy%20Project?cid=3bbb1d8d939ce15c&amp;id=documents&amp;wd=target%28Profile.one%7CE512E2D3-99FA-5A44-8AD3-1366C8A72603%2FLi%20Jinyuan%2C%20Company%7CFCDF145D-37FB-F14E-ABA0-9CB38B581718%2F%29%20onenote:https://d.docs.live.net/3bbb1d8d939ce15c/Documents/China%20Philanthropy%20Project/Profile.one" TargetMode="External"/><Relationship Id="rId168" Type="http://schemas.openxmlformats.org/officeDocument/2006/relationships/hyperlink" Target="https://onedrive.live.com/edit.aspx/Documents/China%20Philanthropy%20Project?cid=3bbb1d8d939ce15c&amp;id=documents&amp;wd=target%28Profile.one%7CE512E2D3-99FA-5A44-8AD3-1366C8A72603%2FShan%20Xiangshuang%2C%20Bio%7CDD4BD8B6-C334-9645-96F8-4D8B5E2239D0%2F%29%20onenote:https://d.docs.live.net/3bbb1d8d939ce15c/Documents/China%20Philanthropy%20Project/Profile.one" TargetMode="External"/><Relationship Id="rId312" Type="http://schemas.openxmlformats.org/officeDocument/2006/relationships/hyperlink" Target="http://baike.baidu.com/item/%E4%B8%81%E7%A3%8A/15174" TargetMode="External"/><Relationship Id="rId333" Type="http://schemas.openxmlformats.org/officeDocument/2006/relationships/hyperlink" Target="https://onedrive.live.com/edit.aspx/Documents/China%20Philanthropy%20Project?cid=3bbb1d8d939ce15c&amp;id=documents&amp;wd=target%28Profile.one%7CE512E2D3-99FA-5A44-8AD3-1366C8A72603%2FMa%20Xingtian%2C%20Company%7CEDE24CAB-AA24-734A-AFA6-9D23852D4433%2F%29%20onenote:https://d.docs.live.net/3bbb1d8d939ce15c/Documents/China%20Philanthropy%20Project/Profile.one" TargetMode="External"/><Relationship Id="rId354" Type="http://schemas.openxmlformats.org/officeDocument/2006/relationships/hyperlink" Target="http://econ.shufe.edu.cn/se/content/5828" TargetMode="External"/><Relationship Id="rId51"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72" Type="http://schemas.openxmlformats.org/officeDocument/2006/relationships/hyperlink" Target="https://onedrive.live.com/edit.aspx/Documents/China%20Philanthropy%20Project?cid=3bbb1d8d939ce15c&amp;id=documents&amp;wd=target%28Profile.one%7CE512E2D3-99FA-5A44-8AD3-1366C8A72603%2FLiu%20Yi%2C%20Bio%7CDB36BD38-489B-634E-8C45-4D548603E00C%2F%29%20onenote:https://d.docs.live.net/3bbb1d8d939ce15c/Documents/China%20Philanthropy%20Project/Profile.one" TargetMode="External"/><Relationship Id="rId93" Type="http://schemas.openxmlformats.org/officeDocument/2006/relationships/hyperlink" Target="https://onedrive.live.com/edit.aspx/Documents/China%20Philanthropy%20Project?cid=3bbb1d8d939ce15c&amp;id=documents&amp;wd=target%28Profile.one%7CE512E2D3-99FA-5A44-8AD3-1366C8A72603%2FZhang%20Jindong%2C%20Company%7C695E525D-F3DC-D645-8E4E-904BF7A25213%2F%29%20onenote:https://d.docs.live.net/3bbb1d8d939ce15c/Documents/China%20Philanthropy%20Project/Profile.one" TargetMode="External"/><Relationship Id="rId189" Type="http://schemas.openxmlformats.org/officeDocument/2006/relationships/hyperlink" Target="http://baike.so.com/doc/5383011-5619394.html" TargetMode="External"/><Relationship Id="rId375" Type="http://schemas.openxmlformats.org/officeDocument/2006/relationships/hyperlink" Target="http://www.hengan.com/intro/manage/" TargetMode="External"/><Relationship Id="rId396" Type="http://schemas.openxmlformats.org/officeDocument/2006/relationships/hyperlink" Target="http://www.cqkangde.com/html/zjkd/lxwm/" TargetMode="External"/><Relationship Id="rId3" Type="http://schemas.openxmlformats.org/officeDocument/2006/relationships/hyperlink" Target="https://onedrive.live.com/edit.aspx/Documents/China%20Philanthropy%20Project?cid=3bbb1d8d939ce15c&amp;id=documents&amp;wd=target%28Profile.one%7CE512E2D3-99FA-5A44-8AD3-1366C8A72603%2FLu%20Zhiqiang%2C%20Bio%7C1E3AEC56-9FFE-D14D-938C-F64F13946725%2F%29%20onenote:https://d.docs.live.net/3bbb1d8d939ce15c/Documents/China%20Philanthropy%20Project/Profile.one" TargetMode="External"/><Relationship Id="rId214"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35" Type="http://schemas.openxmlformats.org/officeDocument/2006/relationships/hyperlink" Target="https://onedrive.live.com/edit.aspx/Documents/China%20Philanthropy%20Project?cid=3bbb1d8d939ce15c&amp;id=documents&amp;wd=target%28Profile.one%7CE512E2D3-99FA-5A44-8AD3-1366C8A72603%2FCheng%20Licai%2C%20Company%7CA3C116FE-9762-D242-9C34-CB12DCABEFAE%2F%29%20onenote:https://d.docs.live.net/3bbb1d8d939ce15c/Documents/China%20Philanthropy%20Project/Profile.one" TargetMode="External"/><Relationship Id="rId256" Type="http://schemas.openxmlformats.org/officeDocument/2006/relationships/hyperlink" Target="https://onedrive.live.com/edit.aspx/Documents/China%20Philanthropy%20Project?cid=3bbb1d8d939ce15c&amp;id=documents&amp;wd=target%28Profile.one%7CE512E2D3-99FA-5A44-8AD3-1366C8A72603%2FYuan%20Yanming%2C%20Company%7C2638D8A5-63A9-9748-8BBA-DB2A37C4712B%2F%29%20onenote:https://d.docs.live.net/3bbb1d8d939ce15c/Documents/China%20Philanthropy%20Project/Profile.one" TargetMode="External"/><Relationship Id="rId277" Type="http://schemas.openxmlformats.org/officeDocument/2006/relationships/hyperlink" Target="https://zh.wikipedia.org/wiki/%E5%8D%8E%E4%B8%BA" TargetMode="External"/><Relationship Id="rId298" Type="http://schemas.openxmlformats.org/officeDocument/2006/relationships/hyperlink" Target="http://www.dsjt.com/" TargetMode="External"/><Relationship Id="rId400" Type="http://schemas.openxmlformats.org/officeDocument/2006/relationships/hyperlink" Target="https://onedrive.live.com/edit.aspx/Documents/China%20Philanthropy%20Project?cid=3bbb1d8d939ce15c&amp;id=documents&amp;wd=target%28Profile.one%7CE512E2D3-99FA-5A44-8AD3-1366C8A72603%2FShi%20Guilu%7C9DD082A8-9364-3A4B-B1E7-F27248178C8C%2F%29%20onenote:https://d.docs.live.net/3bbb1d8d939ce15c/Documents/China%20Philanthropy%20Project/Profile.one" TargetMode="External"/><Relationship Id="rId421" Type="http://schemas.openxmlformats.org/officeDocument/2006/relationships/hyperlink" Target="http://www.ksbye.com/Contact.asp?id=23" TargetMode="External"/><Relationship Id="rId442" Type="http://schemas.openxmlformats.org/officeDocument/2006/relationships/hyperlink" Target="http://www.vcanbio.com/weizhe.html" TargetMode="External"/><Relationship Id="rId463" Type="http://schemas.openxmlformats.org/officeDocument/2006/relationships/hyperlink" Target="http://baike.baidu.com/link?url=0iuocnYHVQhDpai1XrP7TYhu5tGbeZW-ssQxAQRS5MmmxQKZlYfTlj_sCNvH-4o066yqidtyNqZE35yhMhVc1_" TargetMode="External"/><Relationship Id="rId484" Type="http://schemas.openxmlformats.org/officeDocument/2006/relationships/hyperlink" Target="https://onedrive.live.com/edit.aspx/Documents/China%20Philanthropy%20Project?cid=3bbb1d8d939ce15c&amp;id=documents&amp;wd=target%28Profile.one%7CE512E2D3-99FA-5A44-8AD3-1366C8A72603%2FYan%20Xijun%2C%20Company%7C3258C017-AF47-4644-BB98-79ABE0AAE61C%2F%29%20onenote:https://d.docs.live.net/3bbb1d8d939ce15c/Documents/China%20Philanthropy%20Project/Profile.one" TargetMode="External"/><Relationship Id="rId116" Type="http://schemas.openxmlformats.org/officeDocument/2006/relationships/hyperlink" Target="http://www.qywater-tech.com/about.asp" TargetMode="External"/><Relationship Id="rId137" Type="http://schemas.openxmlformats.org/officeDocument/2006/relationships/hyperlink" Target="http://www.zwbk.org/MyLemmaShow.aspx?lid=164773" TargetMode="External"/><Relationship Id="rId158" Type="http://schemas.openxmlformats.org/officeDocument/2006/relationships/hyperlink" Target="http://ycxfgroup.21hubei.com/contact/" TargetMode="External"/><Relationship Id="rId302"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23" Type="http://schemas.openxmlformats.org/officeDocument/2006/relationships/hyperlink" Target="http://www.gdbcjd.com/index/show/id/12" TargetMode="External"/><Relationship Id="rId344" Type="http://schemas.openxmlformats.org/officeDocument/2006/relationships/hyperlink" Target="http://www.bdo.com.cn/en-gb/microsites/english/about/history" TargetMode="External"/><Relationship Id="rId20" Type="http://schemas.openxmlformats.org/officeDocument/2006/relationships/hyperlink" Target="https://onedrive.live.com/edit.aspx/Documents/China%20Philanthropy%20Project?cid=3bbb1d8d939ce15c&amp;id=documents&amp;wd=target%28Profile.one%7CE512E2D3-99FA-5A44-8AD3-1366C8A72603%2FShao%20Genhuo%2C%20Bio%7C7AB4D921-EB1E-1D40-96C3-51760A68F914%2F%29%20onenote:https://d.docs.live.net/3bbb1d8d939ce15c/Documents/China%20Philanthropy%20Project/Profile.one" TargetMode="External"/><Relationship Id="rId41" Type="http://schemas.openxmlformats.org/officeDocument/2006/relationships/hyperlink" Target="http://www.alibabagroup.com/cn/about/leadership" TargetMode="External"/><Relationship Id="rId62" Type="http://schemas.openxmlformats.org/officeDocument/2006/relationships/hyperlink" Target="http://www.chinaequity.net/lianxi.html" TargetMode="External"/><Relationship Id="rId83" Type="http://schemas.openxmlformats.org/officeDocument/2006/relationships/hyperlink" Target="http://www.tianyancha.com/company/2342576007" TargetMode="External"/><Relationship Id="rId179" Type="http://schemas.openxmlformats.org/officeDocument/2006/relationships/hyperlink" Target="https://onedrive.live.com/edit.aspx/Documents/China%20Philanthropy%20Project?cid=3bbb1d8d939ce15c&amp;id=documents&amp;wd=target%28Profile.one%7CE512E2D3-99FA-5A44-8AD3-1366C8A72603%2FChen%20Ailian%2C%20Company%7C1FD3506E-F0A0-6D41-9AD3-0102D6D9AE8C%2F%29%20onenote:https://d.docs.live.net/3bbb1d8d939ce15c/Documents/China%20Philanthropy%20Project/Profile.one" TargetMode="External"/><Relationship Id="rId365" Type="http://schemas.openxmlformats.org/officeDocument/2006/relationships/hyperlink" Target="https://onedrive.live.com/edit.aspx/Documents/China%20Philanthropy%20Project?cid=3bbb1d8d939ce15c&amp;id=documents&amp;wd=target%28Profile.one%7CE512E2D3-99FA-5A44-8AD3-1366C8A72603%2FYu%20Lirong%2C%20Company%7C746A7C78-9532-B74C-81BE-510B6C5D1C7F%2F%29%20onenote:https://d.docs.live.net/3bbb1d8d939ce15c/Documents/China%20Philanthropy%20Project/Profile.one" TargetMode="External"/><Relationship Id="rId386" Type="http://schemas.openxmlformats.org/officeDocument/2006/relationships/hyperlink" Target="https://onedrive.live.com/edit.aspx/Documents/China%20Philanthropy%20Project?cid=3bbb1d8d939ce15c&amp;id=documents&amp;wd=target%28Profile.one%7CE512E2D3-99FA-5A44-8AD3-1366C8A72603%2FFeng%20Weimin%2C%20Company%7CB8C33EE5-ECF7-CD47-AA71-D3D13A806015%2F%29%20onenote:https://d.docs.live.net/3bbb1d8d939ce15c/Documents/China%20Philanthropy%20Project/Profile.one" TargetMode="External"/><Relationship Id="rId190" Type="http://schemas.openxmlformats.org/officeDocument/2006/relationships/hyperlink" Target="http://www.ziranyixue.com/default.html" TargetMode="External"/><Relationship Id="rId204" Type="http://schemas.openxmlformats.org/officeDocument/2006/relationships/hyperlink" Target="https://onedrive.live.com/edit.aspx/Documents/China%20Philanthropy%20Project?cid=3bbb1d8d939ce15c&amp;id=documents&amp;wd=target%28Profile.one%7CE512E2D3-99FA-5A44-8AD3-1366C8A72603%2FAo%20Xiaoqiang%2C%20Bio%7C55542C9E-8F10-224D-A104-5A9CE9555E80%2F%29%20onenote:https://d.docs.live.net/3bbb1d8d939ce15c/Documents/China%20Philanthropy%20Project/Profile.one" TargetMode="External"/><Relationship Id="rId225" Type="http://schemas.openxmlformats.org/officeDocument/2006/relationships/hyperlink" Target="https://onedrive.live.com/edit.aspx/Documents/China%20Philanthropy%20Project?cid=3bbb1d8d939ce15c&amp;id=documents&amp;wd=target%28Profile.one%7CE512E2D3-99FA-5A44-8AD3-1366C8A72603%2FChen%20Dongsheng%2C%20Bio%7CFAD1F804-B264-D943-A228-B699CC4194E9%2F%29%20onenote:https://d.docs.live.net/3bbb1d8d939ce15c/Documents/China%20Philanthropy%20Project/Profile.one" TargetMode="External"/><Relationship Id="rId246" Type="http://schemas.openxmlformats.org/officeDocument/2006/relationships/hyperlink" Target="http://www.syhzg.com/index.php?m=content&amp;c=index&amp;a=lists&amp;catid=38" TargetMode="External"/><Relationship Id="rId267" Type="http://schemas.openxmlformats.org/officeDocument/2006/relationships/hyperlink" Target="https://onedrive.live.com/edit.aspx/Documents/China%20Philanthropy%20Project?cid=3bbb1d8d939ce15c&amp;id=documents&amp;wd=target%28Profile.one%7CE512E2D3-99FA-5A44-8AD3-1366C8A72603%2FZhang%20Rugeng%2C%20Company%7C4A8F3532-3DBD-3E42-A0A2-323697701BBA%2F%29%20onenote:https://d.docs.live.net/3bbb1d8d939ce15c/Documents/China%20Philanthropy%20Project/Profile.one" TargetMode="External"/><Relationship Id="rId288" Type="http://schemas.openxmlformats.org/officeDocument/2006/relationships/hyperlink" Target="http://www.chinacamel.com/content.aspx?node=714" TargetMode="External"/><Relationship Id="rId411" Type="http://schemas.openxmlformats.org/officeDocument/2006/relationships/hyperlink" Target="https://onedrive.live.com/edit.aspx/Documents/China%20Philanthropy%20Project?cid=3bbb1d8d939ce15c&amp;id=documents&amp;wd=target%28Profile.one%7CE512E2D3-99FA-5A44-8AD3-1366C8A72603%2FZhou%20Jianping%2C%20Bio%7CC88BA267-2A99-4F48-B131-6F996F0173A8%2F%29%20onenote:https://d.docs.live.net/3bbb1d8d939ce15c/Documents/China%20Philanthropy%20Project/Profile.one" TargetMode="External"/><Relationship Id="rId432" Type="http://schemas.openxmlformats.org/officeDocument/2006/relationships/hyperlink" Target="https://onedrive.live.com/edit.aspx/Documents/China%20Philanthropy%20Project?cid=3bbb1d8d939ce15c&amp;id=documents&amp;wd=target%28Profile.one%7CE512E2D3-99FA-5A44-8AD3-1366C8A72603%2FZhang%20Xin%2C%20Company%7CDD250362-FE3D-344F-A0E4-0C05D7F1E726%2F%29%20onenote:https://d.docs.live.net/3bbb1d8d939ce15c/Documents/China%20Philanthropy%20Project/Profile.one" TargetMode="External"/><Relationship Id="rId453" Type="http://schemas.openxmlformats.org/officeDocument/2006/relationships/hyperlink" Target="https://onedrive.live.com/edit.aspx/Documents/China%20Philanthropy%20Project?cid=3bbb1d8d939ce15c&amp;id=documents&amp;wd=target%28Profile.one%7CE512E2D3-99FA-5A44-8AD3-1366C8A72603%2FWang%20Tian%2C%20Company%7C24CD06D5-57BB-8C4B-AD02-BD32A35B69F4%2F%29%20onenote:https://d.docs.live.net/3bbb1d8d939ce15c/Documents/China%20Philanthropy%20Project/Profile.one" TargetMode="External"/><Relationship Id="rId474" Type="http://schemas.openxmlformats.org/officeDocument/2006/relationships/hyperlink" Target="http://www.suligroup.com/contactUs.html" TargetMode="External"/><Relationship Id="rId106" Type="http://schemas.openxmlformats.org/officeDocument/2006/relationships/hyperlink" Target="https://onedrive.live.com/edit.aspx/Documents/China%20Philanthropy%20Project?cid=3bbb1d8d939ce15c&amp;id=documents&amp;wd=target%28Profile.one%7CE512E2D3-99FA-5A44-8AD3-1366C8A72603%2FXiao%20Jicheng%2C%20Bio%7C06528E24-891A-7C4F-A869-0075E4BF8194%2F%29%20onenote:https://d.docs.live.net/3bbb1d8d939ce15c/Documents/China%20Philanthropy%20Project/Profile.one" TargetMode="External"/><Relationship Id="rId12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13" Type="http://schemas.openxmlformats.org/officeDocument/2006/relationships/hyperlink" Target="http://gb.corp.163.com/gb/about/overview.html" TargetMode="External"/><Relationship Id="rId10" Type="http://schemas.openxmlformats.org/officeDocument/2006/relationships/hyperlink" Target="https://onedrive.live.com/edit.aspx/Documents/China%20Philanthropy%20Project?cid=3bbb1d8d939ce15c&amp;id=documents&amp;wd=target%28Profile.one%7CE512E2D3-99FA-5A44-8AD3-1366C8A72603%2FXu%20Jiayin%2C%20Company%7C782B83B1-C8E7-3942-B1BA-6DE5E8F5B52E%2F%29%20onenote:https://d.docs.live.net/3bbb1d8d939ce15c/Documents/China%20Philanthropy%20Project/Profile.one" TargetMode="External"/><Relationship Id="rId31" Type="http://schemas.openxmlformats.org/officeDocument/2006/relationships/hyperlink" Target="http://www.alibabagroup.com/cn/contact/contacts" TargetMode="External"/><Relationship Id="rId52" Type="http://schemas.openxmlformats.org/officeDocument/2006/relationships/hyperlink" Target="https://onedrive.live.com/edit.aspx/Documents/China%20Philanthropy%20Project?cid=3bbb1d8d939ce15c&amp;id=documents&amp;wd=target%28Profile.one%7CE512E2D3-99FA-5A44-8AD3-1366C8A72603%2FLiu%20Ruyin%2C%20Company%7CB37BB10B-C67D-AE4F-A59B-40CA4F42ACF8%2F%29%20onenote:https://d.docs.live.net/3bbb1d8d939ce15c/Documents/China%20Philanthropy%20Project/Profile.one" TargetMode="External"/><Relationship Id="rId73" Type="http://schemas.openxmlformats.org/officeDocument/2006/relationships/hyperlink" Target="https://onedrive.live.com/edit.aspx/Documents/China%20Philanthropy%20Project?cid=3bbb1d8d939ce15c&amp;id=documents&amp;wd=target%28Profile.one%7CE512E2D3-99FA-5A44-8AD3-1366C8A72603%2FLiu%20Yi%2C%20Company%7CB60D9EF9-16C6-7B4F-A8F5-44541C14E19F%2F%29%20onenote:https://d.docs.live.net/3bbb1d8d939ce15c/Documents/China%20Philanthropy%20Project/Profile.one" TargetMode="External"/><Relationship Id="rId94" Type="http://schemas.openxmlformats.org/officeDocument/2006/relationships/hyperlink" Target="https://onedrive.live.com/edit.aspx/Documents/China%20Philanthropy%20Project?cid=3bbb1d8d939ce15c&amp;id=documents&amp;wd=target%28Profile.one%7CE512E2D3-99FA-5A44-8AD3-1366C8A72603%2FYang%20Zhuoshu%2C%20Bio%7CF882CEB0-F1CE-934C-A137-BE733054187B%2F%29%20onenote:https://d.docs.live.net/3bbb1d8d939ce15c/Documents/China%20Philanthropy%20Project/Profile.one" TargetMode="External"/><Relationship Id="rId148" Type="http://schemas.openxmlformats.org/officeDocument/2006/relationships/hyperlink" Target="https://onedrive.live.com/edit.aspx/Documents/China%20Philanthropy%20Project?cid=3bbb1d8d939ce15c&amp;id=documents&amp;wd=target%28Profile.one%7CE512E2D3-99FA-5A44-8AD3-1366C8A72603%2FLu%20Guangxiu%2C%20Bio%7C9D2CA78D-4A19-8A46-AC8F-54676BFDF509%2F%29%20onenote:https://d.docs.live.net/3bbb1d8d939ce15c/Documents/China%20Philanthropy%20Project/Profile.one" TargetMode="External"/><Relationship Id="rId169" Type="http://schemas.openxmlformats.org/officeDocument/2006/relationships/hyperlink" Target="https://onedrive.live.com/edit.aspx/Documents/China%20Philanthropy%20Project?cid=3bbb1d8d939ce15c&amp;id=documents&amp;wd=target%28Profile.one%7CE512E2D3-99FA-5A44-8AD3-1366C8A72603%2FShan%20Xiangshuang%2C%20Company%7C92191192-9100-7B42-A0A8-4DD423E4523A%2F%29%20onenote:https://d.docs.live.net/3bbb1d8d939ce15c/Documents/China%20Philanthropy%20Project/Profile.one" TargetMode="External"/><Relationship Id="rId334" Type="http://schemas.openxmlformats.org/officeDocument/2006/relationships/hyperlink" Target="http://www.kangmei.com.cn/index.php?m=content&amp;c=index&amp;a=lists&amp;catid=191" TargetMode="External"/><Relationship Id="rId355" Type="http://schemas.openxmlformats.org/officeDocument/2006/relationships/hyperlink" Target="http://www.tianyancha.com/company/719583911" TargetMode="External"/><Relationship Id="rId376" Type="http://schemas.openxmlformats.org/officeDocument/2006/relationships/hyperlink" Target="http://baike.baidu.com/link?url=DVSSHpukQpaJcWIJBzL28pnN7Wttybw91qIuT83l_VoH4E1NL8jIw9wuN0aFKyZkFa0mQ7Y0Ey1bblsTM_4VgYTEzI9AbPLZ3PkCYtRqR3G" TargetMode="External"/><Relationship Id="rId397" Type="http://schemas.openxmlformats.org/officeDocument/2006/relationships/hyperlink" Target="https://onedrive.live.com/edit.aspx/Documents/China%20Philanthropy%20Project?cid=3bbb1d8d939ce15c&amp;id=documents&amp;wd=target%28Profile.one%7CE512E2D3-99FA-5A44-8AD3-1366C8A72603%2FLu%20Fuming%2C%20Bio%7C6859FC44-0E15-7942-A578-8C12811A9C1C%2F%29%20onenote:https://d.docs.live.net/3bbb1d8d939ce15c/Documents/China%20Philanthropy%20Project/Profile.one" TargetMode="External"/><Relationship Id="rId4" Type="http://schemas.openxmlformats.org/officeDocument/2006/relationships/hyperlink" Target="http://www.fhjs.cn/Investor.aspx?ids=33" TargetMode="External"/><Relationship Id="rId180" Type="http://schemas.openxmlformats.org/officeDocument/2006/relationships/hyperlink" Target="http://www.wfjt.com/contacts.asp" TargetMode="External"/><Relationship Id="rId215" Type="http://schemas.openxmlformats.org/officeDocument/2006/relationships/hyperlink" Target="http://www.orientland.com.cn/Contactus/index.shtml" TargetMode="External"/><Relationship Id="rId236" Type="http://schemas.openxmlformats.org/officeDocument/2006/relationships/hyperlink" Target="http://www.hbshanhe.com/web/contact/" TargetMode="External"/><Relationship Id="rId257" Type="http://schemas.openxmlformats.org/officeDocument/2006/relationships/hyperlink" Target="https://onedrive.live.com/edit.aspx/Documents/China%20Philanthropy%20Project?cid=3bbb1d8d939ce15c&amp;id=documents&amp;wd=target%28Profile.one%7CE512E2D3-99FA-5A44-8AD3-1366C8A72603%2FZhao%20Haijun%2C%20Bio%7C26D17FD5-D759-0A4E-9406-10D08D280F58%2F%29%20onenote:https://d.docs.live.net/3bbb1d8d939ce15c/Documents/China%20Philanthropy%20Project/Profile.one" TargetMode="External"/><Relationship Id="rId278" Type="http://schemas.openxmlformats.org/officeDocument/2006/relationships/hyperlink" Target="http://baike.baidu.com/view/2311166.htm" TargetMode="External"/><Relationship Id="rId401" Type="http://schemas.openxmlformats.org/officeDocument/2006/relationships/hyperlink" Target="https://onedrive.live.com/edit.aspx/Documents/China%20Philanthropy%20Project?cid=3bbb1d8d939ce15c&amp;id=documents&amp;wd=target%28Profile.one%7CE512E2D3-99FA-5A44-8AD3-1366C8A72603%2FShi%20Guilu%2C%20Company%7CDEDCD71D-B293-7D4B-92E1-D2CB42463383%2F%29%20onenote:https://d.docs.live.net/3bbb1d8d939ce15c/Documents/China%20Philanthropy%20Project/Profile.one" TargetMode="External"/><Relationship Id="rId422" Type="http://schemas.openxmlformats.org/officeDocument/2006/relationships/hyperlink" Target="https://onedrive.live.com/edit.aspx/Documents/China%20Philanthropy%20Project?cid=3bbb1d8d939ce15c&amp;id=documents&amp;wd=target%28Profile.one%7CE512E2D3-99FA-5A44-8AD3-1366C8A72603%2FZong%20Qinghou%2C%20Bio%7CDB4904C6-1B18-D94C-94A4-7A1299BE4932%2F%29%20onenote:https://d.docs.live.net/3bbb1d8d939ce15c/Documents/China%20Philanthropy%20Project/Profile.one" TargetMode="External"/><Relationship Id="rId443" Type="http://schemas.openxmlformats.org/officeDocument/2006/relationships/hyperlink" Target="https://onedrive.live.com/edit.aspx/Documents/China%20Philanthropy%20Project?cid=3bbb1d8d939ce15c&amp;id=documents&amp;wd=target%28Profile.one%7CE512E2D3-99FA-5A44-8AD3-1366C8A72603%2FLi%20Hejun%2C%20Bio%7C29D8EA80-7533-7043-AE31-A6BDB927D010%2F%29%20onenote:https://d.docs.live.net/3bbb1d8d939ce15c/Documents/China%20Philanthropy%20Project/Profile.one" TargetMode="External"/><Relationship Id="rId464" Type="http://schemas.openxmlformats.org/officeDocument/2006/relationships/hyperlink" Target="http://en.fotile.com/" TargetMode="External"/><Relationship Id="rId303" Type="http://schemas.openxmlformats.org/officeDocument/2006/relationships/hyperlink" Target="http://www.fugland.com/sitecn/lxfs/1604.html" TargetMode="External"/><Relationship Id="rId485" Type="http://schemas.openxmlformats.org/officeDocument/2006/relationships/hyperlink" Target="http://www.tasly.com/contact_us.htm" TargetMode="External"/><Relationship Id="rId42" Type="http://schemas.openxmlformats.org/officeDocument/2006/relationships/hyperlink" Target="http://www.alibabagroup.com/cn/about/leadership" TargetMode="External"/><Relationship Id="rId84" Type="http://schemas.openxmlformats.org/officeDocument/2006/relationships/hyperlink" Target="https://onedrive.live.com/edit.aspx/Documents/China%20Philanthropy%20Project?cid=3bbb1d8d939ce15c&amp;id=documents&amp;wd=target%28Profile.one%7CE512E2D3-99FA-5A44-8AD3-1366C8A72603%2FYou%20Zhisheng%2C%20Bio%7C4D8BDF5B-181E-EB45-8B93-2DF7CA0709EF%2F%29%20onenote:https://d.docs.live.net/3bbb1d8d939ce15c/Documents/China%20Philanthropy%20Project/Profile.one" TargetMode="External"/><Relationship Id="rId138" Type="http://schemas.openxmlformats.org/officeDocument/2006/relationships/hyperlink" Target="https://onedrive.live.com/edit.aspx/Documents/China%20Philanthropy%20Project?cid=3bbb1d8d939ce15c&amp;id=documents&amp;wd=target%28Profile.one%7CE512E2D3-99FA-5A44-8AD3-1366C8A72603%2FHuang%20Hongyun%2C%20Bio%7C94C539FC-7395-1544-8702-38815DE2E21E%2F%29%20onenote:https://d.docs.live.net/3bbb1d8d939ce15c/Documents/China%20Philanthropy%20Project/Profile.one" TargetMode="External"/><Relationship Id="rId345" Type="http://schemas.openxmlformats.org/officeDocument/2006/relationships/hyperlink" Target="https://onedrive.live.com/edit.aspx/Documents/China%20Philanthropy%20Project?cid=3bbb1d8d939ce15c&amp;id=documents&amp;wd=target%28Profile.one%7CE512E2D3-99FA-5A44-8AD3-1366C8A72603%2FWang%20Junjie%2C%20Bio%7CD4588B39-C534-8644-8A69-CCC673BFF140%2F%29%20onenote:https://d.docs.live.net/3bbb1d8d939ce15c/Documents/China%20Philanthropy%20Project/Profile.one" TargetMode="External"/><Relationship Id="rId387" Type="http://schemas.openxmlformats.org/officeDocument/2006/relationships/hyperlink" Target="http://bjpinggu08757.11467.com/contact.asp" TargetMode="External"/><Relationship Id="rId191" Type="http://schemas.openxmlformats.org/officeDocument/2006/relationships/hyperlink" Target="http://www.ziranyixue.com/ContactUs.html" TargetMode="External"/><Relationship Id="rId205" Type="http://schemas.openxmlformats.org/officeDocument/2006/relationships/hyperlink" Target="https://onedrive.live.com/edit.aspx/Documents/China%20Philanthropy%20Project?cid=3bbb1d8d939ce15c&amp;id=documents&amp;wd=target%28Profile.one%7CE512E2D3-99FA-5A44-8AD3-1366C8A72603%2FAo%20Xiaoqiang%2C%20Company%7C32F5225A-F790-9646-8233-E7B880FC530E%2F%29%20onenote:https://d.docs.live.net/3bbb1d8d939ce15c/Documents/China%20Philanthropy%20Project/Profile.one" TargetMode="External"/><Relationship Id="rId247" Type="http://schemas.openxmlformats.org/officeDocument/2006/relationships/hyperlink" Target="http://4240912.czvv.com/" TargetMode="External"/><Relationship Id="rId412" Type="http://schemas.openxmlformats.org/officeDocument/2006/relationships/hyperlink" Target="https://onedrive.live.com/edit.aspx/Documents/China%20Philanthropy%20Project?cid=3bbb1d8d939ce15c&amp;id=documents&amp;wd=target%28Profile.one%7CE512E2D3-99FA-5A44-8AD3-1366C8A72603%2FZhou%20Jianping%2C%20Company%7CE8117C29-11D9-8A47-ACFF-54AEF9CB9BEC%2F%29%20onenote:https://d.docs.live.net/3bbb1d8d939ce15c/Documents/China%20Philanthropy%20Project/Profile.one" TargetMode="External"/><Relationship Id="rId107" Type="http://schemas.openxmlformats.org/officeDocument/2006/relationships/hyperlink" Target="https://onedrive.live.com/edit.aspx/Documents/China%20Philanthropy%20Project?cid=3bbb1d8d939ce15c&amp;id=documents&amp;wd=target%28Profile.one%7CE512E2D3-99FA-5A44-8AD3-1366C8A72603%2FXiao%20Jicheng%2C%20Company%7C9C45BED2-BCFD-4241-A980-97E36D79DDDE%2F%29%20onenote:https://d.docs.live.net/3bbb1d8d939ce15c/Documents/China%20Philanthropy%20Project/Profile.one" TargetMode="External"/><Relationship Id="rId289" Type="http://schemas.openxmlformats.org/officeDocument/2006/relationships/hyperlink" Target="http://www.cr-power.com/about/gsgk/gltd/" TargetMode="External"/><Relationship Id="rId454" Type="http://schemas.openxmlformats.org/officeDocument/2006/relationships/hyperlink" Target="http://www.bbg.com.cn/http:/www.bbg.com.cn/a/lianxiwomen/bangongdidian/" TargetMode="External"/><Relationship Id="rId11" Type="http://schemas.openxmlformats.org/officeDocument/2006/relationships/hyperlink" Target="http://www.tianyancha.com/company/640666807" TargetMode="External"/><Relationship Id="rId53" Type="http://schemas.openxmlformats.org/officeDocument/2006/relationships/hyperlink" Target="http://www.cheerlandgroup.com/index.php?m=index&amp;a=index" TargetMode="External"/><Relationship Id="rId149" Type="http://schemas.openxmlformats.org/officeDocument/2006/relationships/hyperlink" Target="https://onedrive.live.com/edit.aspx/Documents/China%20Philanthropy%20Project?cid=3bbb1d8d939ce15c&amp;id=documents&amp;wd=target%28Profile.one%7CE512E2D3-99FA-5A44-8AD3-1366C8A72603%2FLu%20Guangxiu%2C%20Company%7CA91BA9A5-8890-B74A-99B0-39AED320F424%2F%29%20onenote:https://d.docs.live.net/3bbb1d8d939ce15c/Documents/China%20Philanthropy%20Project/Profile.one" TargetMode="External"/><Relationship Id="rId314" Type="http://schemas.openxmlformats.org/officeDocument/2006/relationships/hyperlink" Target="http://blog.sina.com.cn/s/blog_66ff28780102drp8.html" TargetMode="External"/><Relationship Id="rId356" Type="http://schemas.openxmlformats.org/officeDocument/2006/relationships/hyperlink" Target="https://onedrive.live.com/edit.aspx/Documents/China%20Philanthropy%20Project?cid=3bbb1d8d939ce15c&amp;id=documents&amp;wd=target%28Profile.one%7CE512E2D3-99FA-5A44-8AD3-1366C8A72603%2FCui%20Weixing%2C%20Bio%7C1AED9FEA-9C15-8E48-8A65-75083B367C38%2F%29%20onenote:https://d.docs.live.net/3bbb1d8d939ce15c/Documents/China%20Philanthropy%20Project/Profile.one" TargetMode="External"/><Relationship Id="rId398" Type="http://schemas.openxmlformats.org/officeDocument/2006/relationships/hyperlink" Target="https://onedrive.live.com/edit.aspx/Documents/China%20Philanthropy%20Project?cid=3bbb1d8d939ce15c&amp;id=documents&amp;wd=target%28Profile.one%7CE512E2D3-99FA-5A44-8AD3-1366C8A72603%2FLu%20Fuming%2C%20Company%7CB9BF8F2C-B44A-D94C-8A31-AF71BBB7ED7B%2F%29%20onenote:https://d.docs.live.net/3bbb1d8d939ce15c/Documents/China%20Philanthropy%20Project/Profile.one" TargetMode="External"/><Relationship Id="rId95" Type="http://schemas.openxmlformats.org/officeDocument/2006/relationships/hyperlink" Target="https://onedrive.live.com/edit.aspx/Documents/China%20Philanthropy%20Project?cid=3bbb1d8d939ce15c&amp;id=documents&amp;wd=target%28Profile.one%7CE512E2D3-99FA-5A44-8AD3-1366C8A72603%2FYang%20Zhuoshu%2C%20Company%7C1A5E748E-6638-8646-83CD-D4A3355BC1F8%2F%29%20onenote:https://d.docs.live.net/3bbb1d8d939ce15c/Documents/China%20Philanthropy%20Project/Profile.one" TargetMode="External"/><Relationship Id="rId160"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16"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423" Type="http://schemas.openxmlformats.org/officeDocument/2006/relationships/hyperlink" Target="https://onedrive.live.com/edit.aspx/Documents/China%20Philanthropy%20Project?cid=3bbb1d8d939ce15c&amp;id=documents&amp;wd=target%28Profile.one%7CE512E2D3-99FA-5A44-8AD3-1366C8A72603%2FZong%20Qinghou%2C%20Company%7C98EE1C60-403A-9142-B530-B1169701D2AB%2F%29%20onenote:https://d.docs.live.net/3bbb1d8d939ce15c/Documents/China%20Philanthropy%20Project/Profile.one" TargetMode="External"/><Relationship Id="rId258" Type="http://schemas.openxmlformats.org/officeDocument/2006/relationships/hyperlink" Target="https://onedrive.live.com/edit.aspx/Documents/China%20Philanthropy%20Project?cid=3bbb1d8d939ce15c&amp;id=documents&amp;wd=target%28Profile.one%7CE512E2D3-99FA-5A44-8AD3-1366C8A72603%2FZhao%20Haijun%2C%20Company%7C20237DDE-D2F0-1D44-94E8-9816C0BE0029%2F%29%20onenote:https://d.docs.live.net/3bbb1d8d939ce15c/Documents/China%20Philanthropy%20Project/Profile.one" TargetMode="External"/><Relationship Id="rId465" Type="http://schemas.openxmlformats.org/officeDocument/2006/relationships/hyperlink" Target="https://onedrive.live.com/edit.aspx/Documents/China%20Philanthropy%20Project?cid=3bbb1d8d939ce15c&amp;id=documents&amp;wd=target%28Profile.one%7CE512E2D3-99FA-5A44-8AD3-1366C8A72603%2FJiang%20Rensheng%2C%20Bio%7C87336129-5359-7C47-88A0-65DBA842265A%2F%29%20onenote:https://d.docs.live.net/3bbb1d8d939ce15c/Documents/China%20Philanthropy%20Project/Profile.one" TargetMode="External"/><Relationship Id="rId22" Type="http://schemas.openxmlformats.org/officeDocument/2006/relationships/hyperlink" Target="https://zh.wikipedia.org/wiki/&#21556;&#23569;&#21195;" TargetMode="External"/><Relationship Id="rId64"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18"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25" Type="http://schemas.openxmlformats.org/officeDocument/2006/relationships/hyperlink" Target="https://www.htsec.com/ChannelHome/1803/index.shtml" TargetMode="External"/><Relationship Id="rId367" Type="http://schemas.openxmlformats.org/officeDocument/2006/relationships/hyperlink" Target="http://baike.baidu.com/item/%E5%88%98%E5%AE%87/16836801" TargetMode="External"/><Relationship Id="rId171" Type="http://schemas.openxmlformats.org/officeDocument/2006/relationships/hyperlink" Target="http://baike.baidu.com/subview/4370477/4370477.htm" TargetMode="External"/><Relationship Id="rId227" Type="http://schemas.openxmlformats.org/officeDocument/2006/relationships/hyperlink" Target="https://onedrive.live.com/edit.aspx/Documents/China%20Philanthropy%20Project?cid=3bbb1d8d939ce15c&amp;id=documents&amp;wd=target%28Profile.one%7CE512E2D3-99FA-5A44-8AD3-1366C8A72603%2FChen%20Dongsheng%2C%20Bio%7CFAD1F804-B264-D943-A228-B699CC4194E9%2F%29%20onenote:https://d.docs.live.net/3bbb1d8d939ce15c/Documents/China%20Philanthropy%20Project/Profile.one" TargetMode="External"/><Relationship Id="rId269" Type="http://schemas.openxmlformats.org/officeDocument/2006/relationships/hyperlink" Target="https://onedrive.live.com/edit.aspx/Documents/China%20Philanthropy%20Project?cid=3bbb1d8d939ce15c&amp;id=documents&amp;wd=target%28Profile.one%7CE512E2D3-99FA-5A44-8AD3-1366C8A72603%2FZhang%20Rugeng%2C%20Bio%7C4D0FCFAD-7FF6-D64E-B6EE-95399115C2BC%2F%29%20onenote:https://d.docs.live.net/3bbb1d8d939ce15c/Documents/China%20Philanthropy%20Project/Profile.one" TargetMode="External"/><Relationship Id="rId434" Type="http://schemas.openxmlformats.org/officeDocument/2006/relationships/hyperlink" Target="https://onedrive.live.com/edit.aspx/Documents/China%20Philanthropy%20Project?cid=3bbb1d8d939ce15c&amp;id=documents&amp;wd=target%28Profile.one%7CE512E2D3-99FA-5A44-8AD3-1366C8A72603%2FXu%20Hang%2C%20Bio%7C90FD556B-371D-3848-A462-EC4CBBB18784%2F%29%20onenote:https://d.docs.live.net/3bbb1d8d939ce15c/Documents/China%20Philanthropy%20Project/Profile.one" TargetMode="External"/><Relationship Id="rId476" Type="http://schemas.openxmlformats.org/officeDocument/2006/relationships/hyperlink" Target="https://onedrive.live.com/edit.aspx/Documents/China%20Philanthropy%20Project?cid=3bbb1d8d939ce15c&amp;id=documents&amp;wd=target%28Profile.one%7CE512E2D3-99FA-5A44-8AD3-1366C8A72603%2FZhao%20Chunhua%2C%20Company%7C7592ABFE-E6F2-CC4F-AB12-DFE334A8C0D8%2F%29%20onenote:https://d.docs.live.net/3bbb1d8d939ce15c/Documents/China%20Philanthropy%20Project/Profile.one" TargetMode="External"/><Relationship Id="rId33" Type="http://schemas.openxmlformats.org/officeDocument/2006/relationships/hyperlink" Target="http://www.alibabagroup.com/cn/about/leadership" TargetMode="External"/><Relationship Id="rId129" Type="http://schemas.openxmlformats.org/officeDocument/2006/relationships/hyperlink" Target="http://www.tianyancha.com/company/2317461295" TargetMode="External"/><Relationship Id="rId280" Type="http://schemas.openxmlformats.org/officeDocument/2006/relationships/hyperlink" Target="https://onedrive.live.com/edit.aspx/Documents/China%20Philanthropy%20Project?cid=3bbb1d8d939ce15c&amp;id=documents&amp;wd=target%28Profile.one%7CE512E2D3-99FA-5A44-8AD3-1366C8A72603%2FWang%20Shaohua%2C%20Bio%7C8C991999-5CB4-7A48-B1A3-84FCD9C5C951%2F%29%20onenote:https://d.docs.live.net/3bbb1d8d939ce15c/Documents/China%20Philanthropy%20Project/Profile.one" TargetMode="External"/><Relationship Id="rId336" Type="http://schemas.openxmlformats.org/officeDocument/2006/relationships/hyperlink" Target="https://onedrive.live.com/edit.aspx/Documents/China%20Philanthropy%20Project?cid=3bbb1d8d939ce15c&amp;id=documents&amp;wd=target%28Profile.one%7CE512E2D3-99FA-5A44-8AD3-1366C8A72603%2FYan%20Zhi%2C%20Company%7C32F22695-E8EE-6145-BBE7-EB8BFEB61822%2F%29%20onenote:https://d.docs.live.net/3bbb1d8d939ce15c/Documents/China%20Philanthropy%20Project/Profile.one" TargetMode="External"/><Relationship Id="rId75" Type="http://schemas.openxmlformats.org/officeDocument/2006/relationships/hyperlink" Target="https://onedrive.live.com/edit.aspx/Documents/China%20Philanthropy%20Project?cid=3bbb1d8d939ce15c&amp;id=documents&amp;wd=target%28Profile.one%7CE512E2D3-99FA-5A44-8AD3-1366C8A72603%2FLiu%20Shui%2C%20Bio%7C1330C0FB-A98C-944C-B9B2-BDF4AD015033%2F%29%20onenote:https://d.docs.live.net/3bbb1d8d939ce15c/Documents/China%20Philanthropy%20Project/Profile.one" TargetMode="External"/><Relationship Id="rId140" Type="http://schemas.openxmlformats.org/officeDocument/2006/relationships/hyperlink" Target="http://www.jinke.com/tabid/154/language/zh-CN/Default.aspx" TargetMode="External"/><Relationship Id="rId182" Type="http://schemas.openxmlformats.org/officeDocument/2006/relationships/hyperlink" Target="http://www.cnpc.com.cn/cnpc/jtjj/jtjj_index.shtml" TargetMode="External"/><Relationship Id="rId378" Type="http://schemas.openxmlformats.org/officeDocument/2006/relationships/hyperlink" Target="https://onedrive.live.com/edit.aspx/Documents/China%20Philanthropy%20Project?cid=3bbb1d8d939ce15c&amp;id=documents&amp;wd=target%28Profile.one%7CE512E2D3-99FA-5A44-8AD3-1366C8A72603%2FLin%20Weiguang%2C%20Bio%7CA701EF0F-13EE-0849-A1FD-4DB41A8D1A42%2F%29%20onenote:https://d.docs.live.net/3bbb1d8d939ce15c/Documents/China%20Philanthropy%20Project/Profile.one" TargetMode="External"/><Relationship Id="rId403" Type="http://schemas.openxmlformats.org/officeDocument/2006/relationships/hyperlink" Target="https://onedrive.live.com/edit.aspx/Documents/China%20Philanthropy%20Project?cid=3bbb1d8d939ce15c&amp;id=documents&amp;wd=target%28Profile.one%7CE512E2D3-99FA-5A44-8AD3-1366C8A72603%2FYe%20Huaneng%2C%20Bio%7C2F7D344E-2922-8945-B9E0-81410866DC3E%2F%29%20onenote:https://d.docs.live.net/3bbb1d8d939ce15c/Documents/China%20Philanthropy%20Project/Profile.one" TargetMode="External"/><Relationship Id="rId6" Type="http://schemas.openxmlformats.org/officeDocument/2006/relationships/hyperlink" Target="http://www.wanda.cn/about/group/" TargetMode="External"/><Relationship Id="rId238" Type="http://schemas.openxmlformats.org/officeDocument/2006/relationships/hyperlink" Target="https://onedrive.live.com/edit.aspx/Documents/China%20Philanthropy%20Project?cid=3bbb1d8d939ce15c&amp;id=documents&amp;wd=target%28Profile.one%7CE512E2D3-99FA-5A44-8AD3-1366C8A72603%2FChen%20Kaixuan%2C%20Company%7C8DBEA4AA-3E3A-3A41-8D40-5B748B099B85%2F%29%20onenote:https://d.docs.live.net/3bbb1d8d939ce15c/Documents/China%20Philanthropy%20Project/Profile.one" TargetMode="External"/><Relationship Id="rId445" Type="http://schemas.openxmlformats.org/officeDocument/2006/relationships/hyperlink" Target="https://onedrive.live.com/edit.aspx/Documents/China%20Philanthropy%20Project?cid=3bbb1d8d939ce15c&amp;id=documents&amp;wd=target%28Profile.one%7CE512E2D3-99FA-5A44-8AD3-1366C8A72603%2FLi%20Xianyi%2C%20Bio%7C1B8DECD2-1673-C143-A204-E6FC7774DCAB%2F%29%20onenote:https://d.docs.live.net/3bbb1d8d939ce15c/Documents/China%20Philanthropy%20Project/Profile.one" TargetMode="External"/><Relationship Id="rId487" Type="http://schemas.openxmlformats.org/officeDocument/2006/relationships/hyperlink" Target="https://onedrive.live.com/edit.aspx/Documents/China%20Philanthropy%20Project?cid=3bbb1d8d939ce15c&amp;id=documents&amp;wd=target%28Profile.one%7CE512E2D3-99FA-5A44-8AD3-1366C8A72603%2FChen%20Hui%2C%20Company%7CF13656C3-32C4-B24C-9AD6-32FF6C4BD360%2F%29%20onenote:https://d.docs.live.net/3bbb1d8d939ce15c/Documents/China%20Philanthropy%20Project/Profile.one" TargetMode="External"/><Relationship Id="rId291" Type="http://schemas.openxmlformats.org/officeDocument/2006/relationships/hyperlink" Target="https://www.google.com/url?sa=t&amp;rct=j&amp;q=&amp;esrc=s&amp;source=web&amp;cd=1&amp;cad=rja&amp;uact=8&amp;ved=0ahUKEwiD_-3kx6bRAhUb0IMKHY7AAPwQFggbMAA&amp;url=http%3A%2F%2Fwww.xhjzjt.com%2Faboutus.asp%3Fid%3D5&amp;usg=AFQjCNGPljCuspQ9W4LMJaTt1CzCm_irJQ" TargetMode="External"/><Relationship Id="rId305" Type="http://schemas.openxmlformats.org/officeDocument/2006/relationships/hyperlink" Target="http://www.yumchina.com/About" TargetMode="External"/><Relationship Id="rId347" Type="http://schemas.openxmlformats.org/officeDocument/2006/relationships/hyperlink" Target="http://www.syjfzy.com/contact/" TargetMode="External"/><Relationship Id="rId44" Type="http://schemas.openxmlformats.org/officeDocument/2006/relationships/hyperlink" Target="http://www.alibabagroup.com/cn/about/leadership" TargetMode="External"/><Relationship Id="rId86"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51" Type="http://schemas.openxmlformats.org/officeDocument/2006/relationships/hyperlink" Target="https://onedrive.live.com/edit.aspx/Documents/China%20Philanthropy%20Project?cid=3bbb1d8d939ce15c&amp;id=documents&amp;wd=target%28Profiles.one%7C4BDE6E43-F7D3-A14F-A09E-3C3179CB293D%2FZhang%20Xiaolei%2C%20Company%7C09A705BE-3D03-5549-8306-7A13A19DFC5A%2F%29%20onenote:https://d.docs.live.net/3bbb1d8d939ce15c/Documents/China%20Philanthropy%20Project/Profiles.one" TargetMode="External"/><Relationship Id="rId389" Type="http://schemas.openxmlformats.org/officeDocument/2006/relationships/hyperlink" Target="https://onedrive.live.com/edit.aspx/Documents/China%20Philanthropy%20Project?cid=3bbb1d8d939ce15c&amp;id=documents&amp;wd=target%28Profile.one%7CE512E2D3-99FA-5A44-8AD3-1366C8A72603%2FFeng%20Xijian%2C%20Company%7C726F1F0C-3DAC-EB4B-B560-3C0F6816754A%2F%29%20onenote:https://d.docs.live.net/3bbb1d8d939ce15c/Documents/China%20Philanthropy%20Project/Profile.one" TargetMode="External"/><Relationship Id="rId193" Type="http://schemas.openxmlformats.org/officeDocument/2006/relationships/hyperlink" Target="http://www.xtep.com.cn/about/detail?aid=17" TargetMode="External"/><Relationship Id="rId207" Type="http://schemas.openxmlformats.org/officeDocument/2006/relationships/hyperlink" Target="https://onedrive.live.com/edit.aspx/Documents/China%20Philanthropy%20Project?cid=3bbb1d8d939ce15c&amp;id=documents&amp;wd=target%28Profile.one%7CE512E2D3-99FA-5A44-8AD3-1366C8A72603%2FZhu%20Gongshan%2C%20Bio%7C9D44AB6B-44C9-654E-927F-E6B640F17291%2F%29%20onenote:https://d.docs.live.net/3bbb1d8d939ce15c/Documents/China%20Philanthropy%20Project/Profile.one" TargetMode="External"/><Relationship Id="rId249" Type="http://schemas.openxmlformats.org/officeDocument/2006/relationships/hyperlink" Target="http://www.fstep.com.cn/About/intro/" TargetMode="External"/><Relationship Id="rId414" Type="http://schemas.openxmlformats.org/officeDocument/2006/relationships/hyperlink" Target="https://onedrive.live.com/edit.aspx/Documents/China%20Philanthropy%20Project?cid=3bbb1d8d939ce15c&amp;id=documents&amp;wd=target%28Profile.one%7CE512E2D3-99FA-5A44-8AD3-1366C8A72603%2FZhou%20Fangjie%2C%20Company%7CED35AA46-2E69-A64E-B3A7-105A80D64D23%2F%29%20onenote:https://d.docs.live.net/3bbb1d8d939ce15c/Documents/China%20Philanthropy%20Project/Profile.one" TargetMode="External"/><Relationship Id="rId456" Type="http://schemas.openxmlformats.org/officeDocument/2006/relationships/hyperlink" Target="http://www.sjhuatong.com/CN/about.aspx" TargetMode="External"/><Relationship Id="rId13" Type="http://schemas.openxmlformats.org/officeDocument/2006/relationships/hyperlink" Target="http://www.bgy.com.cn/china/about/index.aspx" TargetMode="External"/><Relationship Id="rId109"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60" Type="http://schemas.openxmlformats.org/officeDocument/2006/relationships/hyperlink" Target="http://mingren.maigoo.com/4739.html" TargetMode="External"/><Relationship Id="rId316" Type="http://schemas.openxmlformats.org/officeDocument/2006/relationships/hyperlink" Target="http://baike.baidu.com/subview/307125/5377059.htm" TargetMode="External"/><Relationship Id="rId55" Type="http://schemas.openxmlformats.org/officeDocument/2006/relationships/hyperlink" Target="http://baike.baidu.com/link?url=lx3AtjpFmag-YsbcS2KGlQXJ6wv2317WlTfVmUzBiZAODb585XDgDARrKEr4pctiJRfP9BOwAgm2XhGmkqIk7cfm7KZ5eoSA17IeX3miuZK" TargetMode="External"/><Relationship Id="rId97" Type="http://schemas.openxmlformats.org/officeDocument/2006/relationships/hyperlink" Target="http://www.ycrenfu.com.cn/class.asp?id=6" TargetMode="External"/><Relationship Id="rId120" Type="http://schemas.openxmlformats.org/officeDocument/2006/relationships/hyperlink" Target="http://baike.baidu.com/view/3916712.htm" TargetMode="External"/><Relationship Id="rId358" Type="http://schemas.openxmlformats.org/officeDocument/2006/relationships/hyperlink" Target="http://www.deppon.com/introduce/contact.html" TargetMode="External"/><Relationship Id="rId162"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18" Type="http://schemas.openxmlformats.org/officeDocument/2006/relationships/hyperlink" Target="http://www.hua-wu.com/lxhw" TargetMode="External"/><Relationship Id="rId425" Type="http://schemas.openxmlformats.org/officeDocument/2006/relationships/hyperlink" Target="https://onedrive.live.com/edit.aspx/Documents/China%20Philanthropy%20Project?cid=3bbb1d8d939ce15c&amp;id=documents&amp;wd=target%28Profile.one%7CE512E2D3-99FA-5A44-8AD3-1366C8A72603%2FLiao%20Xin%2C%20Bio%7C15FAB52E-7D28-544D-9F4C-70D363F8C82D%2F%29%20onenote:https://d.docs.live.net/3bbb1d8d939ce15c/Documents/China%20Philanthropy%20Project/Profile.one" TargetMode="External"/><Relationship Id="rId467" Type="http://schemas.openxmlformats.org/officeDocument/2006/relationships/hyperlink" Target="http://www.zhifeishengwu.com/lxwm/lxfs/" TargetMode="External"/></Relationships>
</file>

<file path=xl/worksheets/_rels/sheet14.xml.rels><?xml version="1.0" encoding="UTF-8" standalone="yes"?>
<Relationships xmlns="http://schemas.openxmlformats.org/package/2006/relationships"><Relationship Id="rId8" Type="http://schemas.openxmlformats.org/officeDocument/2006/relationships/vmlDrawing" Target="../drawings/vmlDrawing2.vml"/><Relationship Id="rId3" Type="http://schemas.openxmlformats.org/officeDocument/2006/relationships/hyperlink" Target="http://www.edf.uestc.edu.cn/index.php?m=content&amp;c=index&amp;a=show&amp;catid=8&amp;id=231" TargetMode="External"/><Relationship Id="rId7" Type="http://schemas.openxmlformats.org/officeDocument/2006/relationships/drawing" Target="../drawings/drawing2.xml"/><Relationship Id="rId2" Type="http://schemas.openxmlformats.org/officeDocument/2006/relationships/hyperlink" Target="http://www.edf.uestc.edu.cn/index.php?m=content&amp;c=index&amp;a=show&amp;catid=8&amp;id=225" TargetMode="External"/><Relationship Id="rId1" Type="http://schemas.openxmlformats.org/officeDocument/2006/relationships/hyperlink" Target="http://www.edf.uestc.edu.cn/index.php?m=content&amp;c=index&amp;a=show&amp;catid=8&amp;id=220" TargetMode="External"/><Relationship Id="rId6" Type="http://schemas.openxmlformats.org/officeDocument/2006/relationships/hyperlink" Target="http://mt.sohu.com/20160629/n456805661.shtml" TargetMode="External"/><Relationship Id="rId5" Type="http://schemas.openxmlformats.org/officeDocument/2006/relationships/hyperlink" Target="http://www.edf.uestc.edu.cn/index.php?m=content&amp;c=index&amp;a=show&amp;catid=8&amp;id=365" TargetMode="External"/><Relationship Id="rId4" Type="http://schemas.openxmlformats.org/officeDocument/2006/relationships/hyperlink" Target="http://www.edf.uestc.edu.cn/index.php?m=content&amp;c=index&amp;a=show&amp;catid=8&amp;id=365" TargetMode="External"/><Relationship Id="rId9"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1028"/>
  <sheetViews>
    <sheetView tabSelected="1" workbookViewId="0">
      <pane xSplit="7" ySplit="1" topLeftCell="H2" activePane="bottomRight" state="frozen"/>
      <selection pane="topRight" activeCell="H1" sqref="H1"/>
      <selection pane="bottomLeft" activeCell="A2" sqref="A2"/>
      <selection pane="bottomRight" activeCell="H2" sqref="H2"/>
    </sheetView>
  </sheetViews>
  <sheetFormatPr defaultColWidth="14.42578125" defaultRowHeight="15.75" customHeight="1"/>
  <cols>
    <col min="1" max="1" width="12" customWidth="1"/>
    <col min="2" max="2" width="10.140625" customWidth="1"/>
    <col min="3" max="3" width="14.7109375" customWidth="1"/>
    <col min="4" max="4" width="6.5703125" customWidth="1"/>
    <col min="5" max="5" width="9.5703125" customWidth="1"/>
    <col min="6" max="6" width="18.28515625" customWidth="1"/>
    <col min="7" max="7" width="10.42578125" customWidth="1"/>
    <col min="9" max="9" width="11.7109375" customWidth="1"/>
    <col min="10" max="10" width="11" customWidth="1"/>
    <col min="11" max="11" width="9" customWidth="1"/>
    <col min="12" max="12" width="10.42578125" customWidth="1"/>
    <col min="15" max="15" width="10.28515625" customWidth="1"/>
    <col min="22" max="22" width="56.42578125" customWidth="1"/>
    <col min="23" max="23" width="17.7109375" customWidth="1"/>
    <col min="24" max="24" width="7.140625" customWidth="1"/>
    <col min="28" max="28" width="11.85546875" customWidth="1"/>
    <col min="29" max="29" width="13.28515625" customWidth="1"/>
    <col min="30" max="30" width="23.28515625" customWidth="1"/>
    <col min="31" max="31" width="15.7109375" customWidth="1"/>
    <col min="32" max="32" width="7.7109375" customWidth="1"/>
    <col min="33" max="33" width="36" customWidth="1"/>
    <col min="34" max="34" width="33.5703125" customWidth="1"/>
    <col min="35" max="35" width="25.85546875" customWidth="1"/>
    <col min="36" max="36" width="7.7109375" customWidth="1"/>
    <col min="37" max="37" width="14" customWidth="1"/>
    <col min="38" max="38" width="7.140625" customWidth="1"/>
    <col min="39" max="39" width="9.28515625" customWidth="1"/>
    <col min="40" max="40" width="7.5703125" customWidth="1"/>
    <col min="41" max="41" width="5" customWidth="1"/>
    <col min="42" max="42" width="7.7109375" customWidth="1"/>
    <col min="43" max="43" width="12.140625" customWidth="1"/>
    <col min="44" max="44" width="14.5703125" customWidth="1"/>
    <col min="45" max="45" width="15.28515625" customWidth="1"/>
    <col min="46" max="46" width="14" customWidth="1"/>
    <col min="48" max="48" width="2.42578125" customWidth="1"/>
    <col min="51" max="51" width="12.28515625" customWidth="1"/>
    <col min="52" max="52" width="9.28515625" customWidth="1"/>
  </cols>
  <sheetData>
    <row r="1" spans="1:62" ht="15">
      <c r="A1" s="1"/>
      <c r="B1" s="1" t="s">
        <v>0</v>
      </c>
      <c r="C1" s="2" t="s">
        <v>1</v>
      </c>
      <c r="D1" s="3" t="s">
        <v>2</v>
      </c>
      <c r="E1" s="3" t="s">
        <v>3</v>
      </c>
      <c r="F1" s="7" t="s">
        <v>4</v>
      </c>
      <c r="G1" s="8" t="s">
        <v>11</v>
      </c>
      <c r="H1" s="9" t="s">
        <v>12</v>
      </c>
      <c r="I1" s="7" t="s">
        <v>13</v>
      </c>
      <c r="J1" s="8" t="s">
        <v>14</v>
      </c>
      <c r="K1" s="7" t="s">
        <v>15</v>
      </c>
      <c r="L1" s="8" t="s">
        <v>16</v>
      </c>
      <c r="M1" s="7" t="s">
        <v>17</v>
      </c>
      <c r="N1" s="10" t="s">
        <v>5</v>
      </c>
      <c r="O1" s="11" t="s">
        <v>18</v>
      </c>
      <c r="P1" s="10" t="s">
        <v>19</v>
      </c>
      <c r="Q1" s="11" t="s">
        <v>22</v>
      </c>
      <c r="R1" s="10" t="s">
        <v>21</v>
      </c>
      <c r="S1" s="11" t="s">
        <v>23</v>
      </c>
      <c r="T1" s="10" t="s">
        <v>24</v>
      </c>
      <c r="U1" s="11" t="s">
        <v>25</v>
      </c>
      <c r="V1" s="12" t="s">
        <v>26</v>
      </c>
      <c r="W1" s="2" t="s">
        <v>27</v>
      </c>
      <c r="X1" s="13" t="s">
        <v>28</v>
      </c>
      <c r="Y1" s="2" t="s">
        <v>29</v>
      </c>
      <c r="Z1" s="13" t="s">
        <v>30</v>
      </c>
      <c r="AA1" s="2" t="s">
        <v>31</v>
      </c>
      <c r="AB1" s="13" t="s">
        <v>32</v>
      </c>
      <c r="AC1" s="2" t="s">
        <v>33</v>
      </c>
      <c r="AD1" s="13" t="s">
        <v>34</v>
      </c>
      <c r="AE1" s="2" t="s">
        <v>35</v>
      </c>
      <c r="AF1" s="13" t="s">
        <v>36</v>
      </c>
      <c r="AG1" s="2" t="s">
        <v>37</v>
      </c>
      <c r="AH1" s="14" t="s">
        <v>38</v>
      </c>
      <c r="AI1" s="2" t="s">
        <v>39</v>
      </c>
      <c r="AJ1" s="13" t="s">
        <v>40</v>
      </c>
      <c r="AK1" s="2" t="s">
        <v>41</v>
      </c>
      <c r="AL1" s="9" t="s">
        <v>42</v>
      </c>
      <c r="AM1" s="13" t="s">
        <v>43</v>
      </c>
      <c r="AN1" s="2" t="s">
        <v>44</v>
      </c>
      <c r="AO1" s="13" t="s">
        <v>45</v>
      </c>
      <c r="AP1" s="2" t="s">
        <v>46</v>
      </c>
      <c r="AQ1" s="13" t="s">
        <v>47</v>
      </c>
      <c r="AR1" s="2" t="s">
        <v>48</v>
      </c>
      <c r="AS1" s="13" t="s">
        <v>49</v>
      </c>
      <c r="AT1" s="2" t="s">
        <v>50</v>
      </c>
      <c r="AU1" s="13" t="s">
        <v>51</v>
      </c>
      <c r="AV1" s="2" t="s">
        <v>52</v>
      </c>
      <c r="AW1" s="13" t="s">
        <v>53</v>
      </c>
      <c r="AX1" s="2" t="s">
        <v>54</v>
      </c>
      <c r="AY1" s="9" t="s">
        <v>55</v>
      </c>
      <c r="AZ1" s="7" t="s">
        <v>56</v>
      </c>
      <c r="BA1" s="3" t="s">
        <v>57</v>
      </c>
      <c r="BB1" s="3" t="s">
        <v>58</v>
      </c>
      <c r="BC1" s="15"/>
      <c r="BD1" s="15"/>
      <c r="BE1" s="15"/>
      <c r="BF1" s="15"/>
      <c r="BG1" s="15"/>
      <c r="BH1" s="15"/>
      <c r="BI1" s="15"/>
      <c r="BJ1" s="15"/>
    </row>
    <row r="2" spans="1:62" ht="16.5">
      <c r="A2" s="16" t="str">
        <f>IF(ISNA(VLOOKUP($G2,'Philanthropist Ranking'!$E$5:$H$105,4,FALSE)),"N","Y")</f>
        <v>Y</v>
      </c>
      <c r="B2" s="17">
        <f>VLOOKUP($G2,'Philanthropist Ranking'!$K$5:$M$281,3,FALSE)</f>
        <v>1</v>
      </c>
      <c r="C2" s="17">
        <f>VLOOKUP($G2,'Philanthropist Ranking'!$K$5:$M$281,2,FALSE)</f>
        <v>2101.5992000000001</v>
      </c>
      <c r="D2" s="18"/>
      <c r="E2" s="18"/>
      <c r="F2" s="7" t="s">
        <v>59</v>
      </c>
      <c r="G2" s="8" t="s">
        <v>60</v>
      </c>
      <c r="H2" s="9" t="s">
        <v>61</v>
      </c>
      <c r="I2" s="19"/>
      <c r="J2" s="20" t="s">
        <v>62</v>
      </c>
      <c r="K2" s="19"/>
      <c r="L2" s="20"/>
      <c r="M2" s="19"/>
      <c r="N2" s="21"/>
      <c r="O2" s="22"/>
      <c r="P2" s="21"/>
      <c r="Q2" s="22"/>
      <c r="R2" s="21"/>
      <c r="S2" s="22"/>
      <c r="T2" s="21"/>
      <c r="U2" s="22"/>
      <c r="V2" s="13" t="s">
        <v>59</v>
      </c>
      <c r="W2" s="2">
        <v>2095.1</v>
      </c>
      <c r="X2" s="13">
        <v>5</v>
      </c>
      <c r="Y2" s="2">
        <v>22</v>
      </c>
      <c r="Z2" s="13" t="s">
        <v>63</v>
      </c>
      <c r="AA2" s="2" t="s">
        <v>64</v>
      </c>
      <c r="AB2" s="13" t="s">
        <v>65</v>
      </c>
      <c r="AC2" s="23"/>
      <c r="AD2" s="24"/>
      <c r="AE2" s="23"/>
      <c r="AF2" s="25"/>
      <c r="AG2" s="2" t="s">
        <v>66</v>
      </c>
      <c r="AH2" s="14" t="s">
        <v>67</v>
      </c>
      <c r="AI2" s="2" t="s">
        <v>68</v>
      </c>
      <c r="AJ2" s="13" t="s">
        <v>69</v>
      </c>
      <c r="AK2" s="2" t="s">
        <v>70</v>
      </c>
      <c r="AL2" s="9" t="s">
        <v>71</v>
      </c>
      <c r="AM2" s="26" t="s">
        <v>72</v>
      </c>
      <c r="AN2" s="27" t="s">
        <v>73</v>
      </c>
      <c r="AO2" s="28"/>
      <c r="AP2" s="29"/>
      <c r="AQ2" s="30" t="s">
        <v>74</v>
      </c>
      <c r="AR2" s="2" t="s">
        <v>62</v>
      </c>
      <c r="AS2" s="13" t="s">
        <v>62</v>
      </c>
      <c r="AT2" s="2" t="s">
        <v>62</v>
      </c>
      <c r="AU2" s="25"/>
      <c r="AV2" s="2" t="s">
        <v>75</v>
      </c>
      <c r="AW2" s="25"/>
      <c r="AX2" s="2" t="s">
        <v>76</v>
      </c>
      <c r="AY2" s="9" t="s">
        <v>77</v>
      </c>
      <c r="AZ2" s="31">
        <v>42705</v>
      </c>
      <c r="BA2" s="18"/>
      <c r="BB2" s="18"/>
      <c r="BC2" s="15"/>
      <c r="BD2" s="15"/>
      <c r="BE2" s="15"/>
      <c r="BF2" s="15"/>
      <c r="BG2" s="15"/>
      <c r="BH2" s="15"/>
      <c r="BI2" s="15"/>
      <c r="BJ2" s="15"/>
    </row>
    <row r="3" spans="1:62" ht="14.25">
      <c r="A3" s="16" t="str">
        <f>IF(ISNA(VLOOKUP($G3,'Philanthropist Ranking'!$E$5:$H$105,4,FALSE)),"N","Y")</f>
        <v>Y</v>
      </c>
      <c r="B3" s="17">
        <f>VLOOKUP($G3,'Philanthropist Ranking'!$K$5:$M$281,3,FALSE)</f>
        <v>1</v>
      </c>
      <c r="C3" s="17">
        <f>VLOOKUP($G3,'Philanthropist Ranking'!$K$5:$M$281,2,FALSE)</f>
        <v>2101.5992000000001</v>
      </c>
      <c r="D3" s="18"/>
      <c r="E3" s="18"/>
      <c r="F3" s="7" t="s">
        <v>59</v>
      </c>
      <c r="G3" s="8" t="s">
        <v>60</v>
      </c>
      <c r="H3" s="32"/>
      <c r="I3" s="7">
        <v>1971</v>
      </c>
      <c r="J3" s="20">
        <v>45</v>
      </c>
      <c r="K3" s="7" t="s">
        <v>78</v>
      </c>
      <c r="L3" s="8" t="s">
        <v>79</v>
      </c>
      <c r="M3" s="33" t="s">
        <v>80</v>
      </c>
      <c r="N3" s="10" t="s">
        <v>81</v>
      </c>
      <c r="O3" s="11" t="s">
        <v>82</v>
      </c>
      <c r="P3" s="10" t="s">
        <v>83</v>
      </c>
      <c r="Q3" s="11" t="s">
        <v>84</v>
      </c>
      <c r="R3" s="10" t="s">
        <v>85</v>
      </c>
      <c r="S3" s="11" t="s">
        <v>63</v>
      </c>
      <c r="T3" s="10" t="s">
        <v>64</v>
      </c>
      <c r="U3" s="34" t="s">
        <v>80</v>
      </c>
      <c r="V3" s="13" t="s">
        <v>59</v>
      </c>
      <c r="W3" s="2">
        <v>6.4992000000000001</v>
      </c>
      <c r="X3" s="13">
        <v>3</v>
      </c>
      <c r="Y3" s="2">
        <v>12</v>
      </c>
      <c r="Z3" s="13" t="s">
        <v>63</v>
      </c>
      <c r="AA3" s="2" t="s">
        <v>64</v>
      </c>
      <c r="AB3" s="13" t="s">
        <v>86</v>
      </c>
      <c r="AC3" s="2" t="s">
        <v>87</v>
      </c>
      <c r="AD3" s="13" t="s">
        <v>88</v>
      </c>
      <c r="AE3" s="23"/>
      <c r="AF3" s="25"/>
      <c r="AG3" s="2" t="s">
        <v>89</v>
      </c>
      <c r="AH3" s="14" t="s">
        <v>67</v>
      </c>
      <c r="AI3" s="2" t="s">
        <v>68</v>
      </c>
      <c r="AJ3" s="13" t="s">
        <v>69</v>
      </c>
      <c r="AK3" s="2" t="s">
        <v>70</v>
      </c>
      <c r="AL3" s="9" t="s">
        <v>90</v>
      </c>
      <c r="AM3" s="35" t="str">
        <f>IF(ISNA(VLOOKUP($AL3,'Ash-Archive Data-Don''t Delete'!$AL:$AT,2,FALSE)),"",VLOOKUP($AL3,'Ash-Archive Data-Don''t Delete'!$AL:$AT,2,FALSE))</f>
        <v>Link1</v>
      </c>
      <c r="AN3" s="36" t="str">
        <f>IF(ISNA(VLOOKUP($AL3,'Ash-Archive Data-Don''t Delete'!$AL:$AT,3,FALSE)),"",VLOOKUP($AL3,'Ash-Archive Data-Don''t Delete'!$AL:$AT,3,FALSE))</f>
        <v>Link2</v>
      </c>
      <c r="AO3" s="13">
        <f>IF(ISNA(VLOOKUP($AL3,'Ash-Archive Data-Don''t Delete'!$AL:$AT,4,FALSE)),"",VLOOKUP($AL3,'Ash-Archive Data-Don''t Delete'!$AL:$AT,4,FALSE))</f>
        <v>0</v>
      </c>
      <c r="AP3" s="2">
        <f>IF(ISNA(VLOOKUP($AL3,'Ash-Archive Data-Don''t Delete'!$AL:$AT,5,FALSE)),"",VLOOKUP($AL3,'Ash-Archive Data-Don''t Delete'!$AL:$AT,5,FALSE))</f>
        <v>0</v>
      </c>
      <c r="AQ3" s="13" t="s">
        <v>74</v>
      </c>
      <c r="AR3" s="2"/>
      <c r="AS3" s="13"/>
      <c r="AT3" s="2"/>
      <c r="AU3" s="25"/>
      <c r="AV3" s="2" t="s">
        <v>75</v>
      </c>
      <c r="AW3" s="25"/>
      <c r="AX3" s="2" t="s">
        <v>76</v>
      </c>
      <c r="AY3" s="9" t="s">
        <v>77</v>
      </c>
      <c r="AZ3" s="31">
        <v>42464</v>
      </c>
      <c r="BA3" s="18"/>
      <c r="BB3" s="18"/>
      <c r="BC3" s="15"/>
      <c r="BD3" s="15"/>
      <c r="BE3" s="15"/>
      <c r="BF3" s="15"/>
      <c r="BG3" s="15"/>
      <c r="BH3" s="15"/>
      <c r="BI3" s="15"/>
      <c r="BJ3" s="15"/>
    </row>
    <row r="4" spans="1:62" ht="14.25">
      <c r="A4" s="16" t="str">
        <f>IF(ISNA(VLOOKUP($G4,'Philanthropist Ranking'!$E$5:$H$105,4,FALSE)),"N","Y")</f>
        <v>Y</v>
      </c>
      <c r="B4" s="17">
        <f>VLOOKUP($G4,'Philanthropist Ranking'!$K$5:$M$281,3,FALSE)</f>
        <v>2</v>
      </c>
      <c r="C4" s="17">
        <f>VLOOKUP($G4,'Philanthropist Ranking'!$K$5:$M$281,2,FALSE)</f>
        <v>1144</v>
      </c>
      <c r="D4" s="3"/>
      <c r="E4" s="18"/>
      <c r="F4" s="7" t="s">
        <v>91</v>
      </c>
      <c r="G4" s="8" t="s">
        <v>92</v>
      </c>
      <c r="H4" s="32"/>
      <c r="I4" s="19"/>
      <c r="J4" s="20" t="s">
        <v>62</v>
      </c>
      <c r="K4" s="7"/>
      <c r="L4" s="8"/>
      <c r="M4" s="7"/>
      <c r="N4" s="10"/>
      <c r="O4" s="11"/>
      <c r="P4" s="10"/>
      <c r="Q4" s="11"/>
      <c r="R4" s="10"/>
      <c r="S4" s="11"/>
      <c r="T4" s="10"/>
      <c r="U4" s="11"/>
      <c r="V4" s="13" t="s">
        <v>93</v>
      </c>
      <c r="W4" s="2">
        <v>1000</v>
      </c>
      <c r="X4" s="13">
        <v>1</v>
      </c>
      <c r="Y4" s="2">
        <v>8</v>
      </c>
      <c r="Z4" s="13" t="s">
        <v>63</v>
      </c>
      <c r="AA4" s="2" t="s">
        <v>94</v>
      </c>
      <c r="AB4" s="13" t="s">
        <v>95</v>
      </c>
      <c r="AC4" s="2" t="s">
        <v>96</v>
      </c>
      <c r="AD4" s="13" t="s">
        <v>97</v>
      </c>
      <c r="AE4" s="23"/>
      <c r="AF4" s="25"/>
      <c r="AG4" s="2" t="s">
        <v>98</v>
      </c>
      <c r="AH4" s="14" t="s">
        <v>99</v>
      </c>
      <c r="AI4" s="2" t="s">
        <v>100</v>
      </c>
      <c r="AJ4" s="13" t="s">
        <v>69</v>
      </c>
      <c r="AK4" s="2" t="s">
        <v>70</v>
      </c>
      <c r="AL4" s="9" t="s">
        <v>101</v>
      </c>
      <c r="AM4" s="35" t="str">
        <f>IF(ISNA(VLOOKUP($AL4,'Ash-Archive Data-Don''t Delete'!$AL:$AT,2,FALSE)),"",VLOOKUP($AL4,'Ash-Archive Data-Don''t Delete'!$AL:$AT,2,FALSE))</f>
        <v>Link1</v>
      </c>
      <c r="AN4" s="36" t="str">
        <f>IF(ISNA(VLOOKUP($AL4,'Ash-Archive Data-Don''t Delete'!$AL:$AT,3,FALSE)),"",VLOOKUP($AL4,'Ash-Archive Data-Don''t Delete'!$AL:$AT,3,FALSE))</f>
        <v>Link2</v>
      </c>
      <c r="AO4" s="35" t="str">
        <f>IF(ISNA(VLOOKUP($AL4,'Ash-Archive Data-Don''t Delete'!$AL:$AT,4,FALSE)),"",VLOOKUP($AL4,'Ash-Archive Data-Don''t Delete'!$AL:$AT,4,FALSE))</f>
        <v>Link3</v>
      </c>
      <c r="AP4" s="2">
        <f>IF(ISNA(VLOOKUP($AL4,'Ash-Archive Data-Don''t Delete'!$AL:$AT,5,FALSE)),"",VLOOKUP($AL4,'Ash-Archive Data-Don''t Delete'!$AL:$AT,5,FALSE))</f>
        <v>0</v>
      </c>
      <c r="AQ4" s="13" t="s">
        <v>74</v>
      </c>
      <c r="AR4" s="2"/>
      <c r="AS4" s="13"/>
      <c r="AT4" s="2"/>
      <c r="AU4" s="25"/>
      <c r="AV4" s="2" t="s">
        <v>102</v>
      </c>
      <c r="AW4" s="25"/>
      <c r="AX4" s="2" t="s">
        <v>76</v>
      </c>
      <c r="AY4" s="9" t="s">
        <v>103</v>
      </c>
      <c r="AZ4" s="31">
        <v>42706</v>
      </c>
      <c r="BA4" s="18"/>
      <c r="BB4" s="18"/>
      <c r="BC4" s="15"/>
      <c r="BD4" s="15"/>
      <c r="BE4" s="15"/>
      <c r="BF4" s="15"/>
      <c r="BG4" s="15"/>
      <c r="BH4" s="15"/>
      <c r="BI4" s="15"/>
      <c r="BJ4" s="15"/>
    </row>
    <row r="5" spans="1:62" ht="16.5">
      <c r="A5" s="16" t="str">
        <f>IF(ISNA(VLOOKUP($G5,'Philanthropist Ranking'!$E$5:$H$105,4,FALSE)),"N","Y")</f>
        <v>Y</v>
      </c>
      <c r="B5" s="17">
        <f>VLOOKUP($G5,'Philanthropist Ranking'!$K$5:$M$281,3,FALSE)</f>
        <v>2</v>
      </c>
      <c r="C5" s="17">
        <f>VLOOKUP($G5,'Philanthropist Ranking'!$K$5:$M$281,2,FALSE)</f>
        <v>1144</v>
      </c>
      <c r="D5" s="3"/>
      <c r="E5" s="18"/>
      <c r="F5" s="7" t="s">
        <v>91</v>
      </c>
      <c r="G5" s="8" t="s">
        <v>92</v>
      </c>
      <c r="H5" s="9"/>
      <c r="I5" s="19"/>
      <c r="J5" s="20" t="s">
        <v>62</v>
      </c>
      <c r="K5" s="7"/>
      <c r="L5" s="20"/>
      <c r="M5" s="19"/>
      <c r="N5" s="37"/>
      <c r="O5" s="38"/>
      <c r="P5" s="10"/>
      <c r="Q5" s="38"/>
      <c r="R5" s="37"/>
      <c r="S5" s="38"/>
      <c r="T5" s="37"/>
      <c r="U5" s="22"/>
      <c r="V5" s="13" t="s">
        <v>104</v>
      </c>
      <c r="W5" s="2">
        <v>7.5</v>
      </c>
      <c r="X5" s="13">
        <v>8</v>
      </c>
      <c r="Y5" s="2">
        <v>3</v>
      </c>
      <c r="Z5" s="39" t="s">
        <v>105</v>
      </c>
      <c r="AA5" s="40" t="s">
        <v>106</v>
      </c>
      <c r="AB5" s="13" t="s">
        <v>63</v>
      </c>
      <c r="AC5" s="2" t="s">
        <v>94</v>
      </c>
      <c r="AD5" s="13" t="s">
        <v>107</v>
      </c>
      <c r="AE5" s="2" t="s">
        <v>108</v>
      </c>
      <c r="AF5" s="25"/>
      <c r="AG5" s="2" t="s">
        <v>109</v>
      </c>
      <c r="AH5" s="14" t="s">
        <v>99</v>
      </c>
      <c r="AI5" s="2" t="s">
        <v>100</v>
      </c>
      <c r="AJ5" s="13" t="s">
        <v>69</v>
      </c>
      <c r="AK5" s="2" t="s">
        <v>70</v>
      </c>
      <c r="AL5" s="9" t="s">
        <v>110</v>
      </c>
      <c r="AM5" s="26" t="s">
        <v>80</v>
      </c>
      <c r="AN5" s="2" t="str">
        <f>IF(ISNA(VLOOKUP($AL5,'Ash-Archive Data-Don''t Delete'!$AL:$AT,3,FALSE)),"",VLOOKUP($AL5,'Ash-Archive Data-Don''t Delete'!$AL:$AT,3,FALSE))</f>
        <v/>
      </c>
      <c r="AO5" s="13" t="str">
        <f>IF(ISNA(VLOOKUP($AL5,'Ash-Archive Data-Don''t Delete'!$AL:$AT,4,FALSE)),"",VLOOKUP($AL5,'Ash-Archive Data-Don''t Delete'!$AL:$AT,4,FALSE))</f>
        <v/>
      </c>
      <c r="AP5" s="2" t="str">
        <f>IF(ISNA(VLOOKUP($AL5,'Ash-Archive Data-Don''t Delete'!$AL:$AT,5,FALSE)),"",VLOOKUP($AL5,'Ash-Archive Data-Don''t Delete'!$AL:$AT,5,FALSE))</f>
        <v/>
      </c>
      <c r="AQ5" s="13"/>
      <c r="AR5" s="2" t="s">
        <v>62</v>
      </c>
      <c r="AS5" s="13" t="s">
        <v>62</v>
      </c>
      <c r="AT5" s="2" t="s">
        <v>74</v>
      </c>
      <c r="AU5" s="25"/>
      <c r="AV5" s="23"/>
      <c r="AW5" s="25"/>
      <c r="AX5" s="23"/>
      <c r="AY5" s="9" t="s">
        <v>111</v>
      </c>
      <c r="AZ5" s="41">
        <v>42747</v>
      </c>
      <c r="BA5" s="18"/>
      <c r="BB5" s="18"/>
      <c r="BC5" s="15"/>
      <c r="BD5" s="15"/>
      <c r="BE5" s="15"/>
      <c r="BF5" s="15"/>
      <c r="BG5" s="15"/>
      <c r="BH5" s="15"/>
      <c r="BI5" s="15"/>
      <c r="BJ5" s="15"/>
    </row>
    <row r="6" spans="1:62" ht="16.5">
      <c r="A6" s="16" t="str">
        <f>IF(ISNA(VLOOKUP($G6,'Philanthropist Ranking'!$E$5:$H$105,4,FALSE)),"N","Y")</f>
        <v>Y</v>
      </c>
      <c r="B6" s="17">
        <f>VLOOKUP($G6,'Philanthropist Ranking'!$K$5:$M$281,3,FALSE)</f>
        <v>2</v>
      </c>
      <c r="C6" s="17">
        <f>VLOOKUP($G6,'Philanthropist Ranking'!$K$5:$M$281,2,FALSE)</f>
        <v>1144</v>
      </c>
      <c r="D6" s="3"/>
      <c r="E6" s="18"/>
      <c r="F6" s="7" t="s">
        <v>91</v>
      </c>
      <c r="G6" s="8" t="s">
        <v>92</v>
      </c>
      <c r="H6" s="9"/>
      <c r="I6" s="19"/>
      <c r="J6" s="20" t="s">
        <v>62</v>
      </c>
      <c r="K6" s="19"/>
      <c r="L6" s="20"/>
      <c r="M6" s="19"/>
      <c r="N6" s="21"/>
      <c r="O6" s="22"/>
      <c r="P6" s="10"/>
      <c r="Q6" s="22"/>
      <c r="R6" s="21"/>
      <c r="S6" s="22"/>
      <c r="T6" s="21"/>
      <c r="U6" s="22"/>
      <c r="V6" s="13" t="s">
        <v>104</v>
      </c>
      <c r="W6" s="2">
        <v>7.5</v>
      </c>
      <c r="X6" s="13">
        <v>8</v>
      </c>
      <c r="Y6" s="2">
        <v>3</v>
      </c>
      <c r="Z6" s="39" t="s">
        <v>105</v>
      </c>
      <c r="AA6" s="40" t="s">
        <v>106</v>
      </c>
      <c r="AB6" s="13" t="s">
        <v>63</v>
      </c>
      <c r="AC6" s="2" t="s">
        <v>94</v>
      </c>
      <c r="AD6" s="13" t="s">
        <v>107</v>
      </c>
      <c r="AE6" s="2" t="s">
        <v>108</v>
      </c>
      <c r="AF6" s="25"/>
      <c r="AG6" s="2" t="s">
        <v>109</v>
      </c>
      <c r="AH6" s="14" t="s">
        <v>99</v>
      </c>
      <c r="AI6" s="2" t="s">
        <v>100</v>
      </c>
      <c r="AJ6" s="13" t="s">
        <v>69</v>
      </c>
      <c r="AK6" s="2" t="s">
        <v>70</v>
      </c>
      <c r="AL6" s="9" t="s">
        <v>110</v>
      </c>
      <c r="AM6" s="26" t="s">
        <v>80</v>
      </c>
      <c r="AN6" s="2" t="str">
        <f>IF(ISNA(VLOOKUP($AL6,'Ash-Archive Data-Don''t Delete'!$AL:$AT,3,FALSE)),"",VLOOKUP($AL6,'Ash-Archive Data-Don''t Delete'!$AL:$AT,3,FALSE))</f>
        <v/>
      </c>
      <c r="AO6" s="13" t="str">
        <f>IF(ISNA(VLOOKUP($AL6,'Ash-Archive Data-Don''t Delete'!$AL:$AT,4,FALSE)),"",VLOOKUP($AL6,'Ash-Archive Data-Don''t Delete'!$AL:$AT,4,FALSE))</f>
        <v/>
      </c>
      <c r="AP6" s="2" t="str">
        <f>IF(ISNA(VLOOKUP($AL6,'Ash-Archive Data-Don''t Delete'!$AL:$AT,5,FALSE)),"",VLOOKUP($AL6,'Ash-Archive Data-Don''t Delete'!$AL:$AT,5,FALSE))</f>
        <v/>
      </c>
      <c r="AQ6" s="13" t="s">
        <v>62</v>
      </c>
      <c r="AR6" s="2" t="s">
        <v>62</v>
      </c>
      <c r="AS6" s="13" t="s">
        <v>62</v>
      </c>
      <c r="AT6" s="2" t="s">
        <v>74</v>
      </c>
      <c r="AU6" s="25"/>
      <c r="AV6" s="23"/>
      <c r="AW6" s="25"/>
      <c r="AX6" s="23"/>
      <c r="AY6" s="9" t="s">
        <v>111</v>
      </c>
      <c r="AZ6" s="41">
        <v>42747</v>
      </c>
      <c r="BA6" s="18"/>
      <c r="BB6" s="18"/>
      <c r="BC6" s="15"/>
      <c r="BD6" s="15"/>
      <c r="BE6" s="15"/>
      <c r="BF6" s="15"/>
      <c r="BG6" s="15"/>
      <c r="BH6" s="15"/>
      <c r="BI6" s="15"/>
      <c r="BJ6" s="15"/>
    </row>
    <row r="7" spans="1:62" ht="16.5">
      <c r="A7" s="16" t="str">
        <f>IF(ISNA(VLOOKUP($G7,'Philanthropist Ranking'!$E$5:$H$105,4,FALSE)),"N","Y")</f>
        <v>Y</v>
      </c>
      <c r="B7" s="17">
        <f>VLOOKUP($G7,'Philanthropist Ranking'!$K$5:$M$281,3,FALSE)</f>
        <v>2</v>
      </c>
      <c r="C7" s="17">
        <f>VLOOKUP($G7,'Philanthropist Ranking'!$K$5:$M$281,2,FALSE)</f>
        <v>1144</v>
      </c>
      <c r="D7" s="3"/>
      <c r="E7" s="18"/>
      <c r="F7" s="7" t="s">
        <v>91</v>
      </c>
      <c r="G7" s="8" t="s">
        <v>92</v>
      </c>
      <c r="H7" s="9"/>
      <c r="I7" s="19"/>
      <c r="J7" s="20" t="s">
        <v>62</v>
      </c>
      <c r="K7" s="19"/>
      <c r="L7" s="20"/>
      <c r="M7" s="19"/>
      <c r="N7" s="21"/>
      <c r="O7" s="22"/>
      <c r="P7" s="10"/>
      <c r="Q7" s="22"/>
      <c r="R7" s="21"/>
      <c r="S7" s="22"/>
      <c r="T7" s="21"/>
      <c r="U7" s="22"/>
      <c r="V7" s="13" t="s">
        <v>104</v>
      </c>
      <c r="W7" s="2">
        <v>7.5</v>
      </c>
      <c r="X7" s="13">
        <v>8</v>
      </c>
      <c r="Y7" s="2">
        <v>3</v>
      </c>
      <c r="Z7" s="39" t="s">
        <v>105</v>
      </c>
      <c r="AA7" s="40" t="s">
        <v>106</v>
      </c>
      <c r="AB7" s="13" t="s">
        <v>63</v>
      </c>
      <c r="AC7" s="2" t="s">
        <v>94</v>
      </c>
      <c r="AD7" s="13" t="s">
        <v>107</v>
      </c>
      <c r="AE7" s="2" t="s">
        <v>108</v>
      </c>
      <c r="AF7" s="25"/>
      <c r="AG7" s="2" t="s">
        <v>109</v>
      </c>
      <c r="AH7" s="14" t="s">
        <v>99</v>
      </c>
      <c r="AI7" s="2" t="s">
        <v>100</v>
      </c>
      <c r="AJ7" s="13" t="s">
        <v>69</v>
      </c>
      <c r="AK7" s="2" t="s">
        <v>70</v>
      </c>
      <c r="AL7" s="9" t="s">
        <v>110</v>
      </c>
      <c r="AM7" s="26" t="s">
        <v>80</v>
      </c>
      <c r="AN7" s="2" t="str">
        <f>IF(ISNA(VLOOKUP($AL7,'Ash-Archive Data-Don''t Delete'!$AL:$AT,3,FALSE)),"",VLOOKUP($AL7,'Ash-Archive Data-Don''t Delete'!$AL:$AT,3,FALSE))</f>
        <v/>
      </c>
      <c r="AO7" s="13" t="str">
        <f>IF(ISNA(VLOOKUP($AL7,'Ash-Archive Data-Don''t Delete'!$AL:$AT,4,FALSE)),"",VLOOKUP($AL7,'Ash-Archive Data-Don''t Delete'!$AL:$AT,4,FALSE))</f>
        <v/>
      </c>
      <c r="AP7" s="2" t="str">
        <f>IF(ISNA(VLOOKUP($AL7,'Ash-Archive Data-Don''t Delete'!$AL:$AT,5,FALSE)),"",VLOOKUP($AL7,'Ash-Archive Data-Don''t Delete'!$AL:$AT,5,FALSE))</f>
        <v/>
      </c>
      <c r="AQ7" s="13" t="s">
        <v>62</v>
      </c>
      <c r="AR7" s="2" t="s">
        <v>62</v>
      </c>
      <c r="AS7" s="13" t="s">
        <v>62</v>
      </c>
      <c r="AT7" s="2" t="s">
        <v>74</v>
      </c>
      <c r="AU7" s="25"/>
      <c r="AV7" s="23"/>
      <c r="AW7" s="25"/>
      <c r="AX7" s="23"/>
      <c r="AY7" s="9" t="s">
        <v>111</v>
      </c>
      <c r="AZ7" s="41">
        <v>42747</v>
      </c>
      <c r="BA7" s="18"/>
      <c r="BB7" s="18"/>
      <c r="BC7" s="15"/>
      <c r="BD7" s="15"/>
      <c r="BE7" s="15"/>
      <c r="BF7" s="15"/>
      <c r="BG7" s="15"/>
      <c r="BH7" s="15"/>
      <c r="BI7" s="15"/>
      <c r="BJ7" s="15"/>
    </row>
    <row r="8" spans="1:62" ht="16.5">
      <c r="A8" s="16" t="str">
        <f>IF(ISNA(VLOOKUP($G8,'Philanthropist Ranking'!$E$5:$H$105,4,FALSE)),"N","Y")</f>
        <v>Y</v>
      </c>
      <c r="B8" s="17">
        <f>VLOOKUP($G8,'Philanthropist Ranking'!$K$5:$M$281,3,FALSE)</f>
        <v>2</v>
      </c>
      <c r="C8" s="17">
        <f>VLOOKUP($G8,'Philanthropist Ranking'!$K$5:$M$281,2,FALSE)</f>
        <v>1144</v>
      </c>
      <c r="D8" s="3"/>
      <c r="E8" s="18"/>
      <c r="F8" s="7" t="s">
        <v>91</v>
      </c>
      <c r="G8" s="8" t="s">
        <v>92</v>
      </c>
      <c r="H8" s="9"/>
      <c r="I8" s="19"/>
      <c r="J8" s="20" t="s">
        <v>62</v>
      </c>
      <c r="K8" s="19"/>
      <c r="L8" s="20"/>
      <c r="M8" s="19"/>
      <c r="N8" s="21"/>
      <c r="O8" s="22"/>
      <c r="P8" s="10"/>
      <c r="Q8" s="22"/>
      <c r="R8" s="21"/>
      <c r="S8" s="22"/>
      <c r="T8" s="21"/>
      <c r="U8" s="22"/>
      <c r="V8" s="13" t="s">
        <v>104</v>
      </c>
      <c r="W8" s="2">
        <v>7.5</v>
      </c>
      <c r="X8" s="13">
        <v>8</v>
      </c>
      <c r="Y8" s="2">
        <v>3</v>
      </c>
      <c r="Z8" s="39" t="s">
        <v>105</v>
      </c>
      <c r="AA8" s="40" t="s">
        <v>106</v>
      </c>
      <c r="AB8" s="13" t="s">
        <v>63</v>
      </c>
      <c r="AC8" s="2" t="s">
        <v>94</v>
      </c>
      <c r="AD8" s="13" t="s">
        <v>107</v>
      </c>
      <c r="AE8" s="2" t="s">
        <v>108</v>
      </c>
      <c r="AF8" s="25"/>
      <c r="AG8" s="2" t="s">
        <v>109</v>
      </c>
      <c r="AH8" s="14" t="s">
        <v>99</v>
      </c>
      <c r="AI8" s="2" t="s">
        <v>100</v>
      </c>
      <c r="AJ8" s="13" t="s">
        <v>69</v>
      </c>
      <c r="AK8" s="2" t="s">
        <v>70</v>
      </c>
      <c r="AL8" s="9" t="s">
        <v>110</v>
      </c>
      <c r="AM8" s="26" t="s">
        <v>80</v>
      </c>
      <c r="AN8" s="2" t="str">
        <f>IF(ISNA(VLOOKUP($AL8,'Ash-Archive Data-Don''t Delete'!$AL:$AT,3,FALSE)),"",VLOOKUP($AL8,'Ash-Archive Data-Don''t Delete'!$AL:$AT,3,FALSE))</f>
        <v/>
      </c>
      <c r="AO8" s="13" t="str">
        <f>IF(ISNA(VLOOKUP($AL8,'Ash-Archive Data-Don''t Delete'!$AL:$AT,4,FALSE)),"",VLOOKUP($AL8,'Ash-Archive Data-Don''t Delete'!$AL:$AT,4,FALSE))</f>
        <v/>
      </c>
      <c r="AP8" s="2" t="str">
        <f>IF(ISNA(VLOOKUP($AL8,'Ash-Archive Data-Don''t Delete'!$AL:$AT,5,FALSE)),"",VLOOKUP($AL8,'Ash-Archive Data-Don''t Delete'!$AL:$AT,5,FALSE))</f>
        <v/>
      </c>
      <c r="AQ8" s="13" t="s">
        <v>62</v>
      </c>
      <c r="AR8" s="2" t="s">
        <v>62</v>
      </c>
      <c r="AS8" s="13" t="s">
        <v>62</v>
      </c>
      <c r="AT8" s="2" t="s">
        <v>74</v>
      </c>
      <c r="AU8" s="25"/>
      <c r="AV8" s="23"/>
      <c r="AW8" s="25"/>
      <c r="AX8" s="23"/>
      <c r="AY8" s="9" t="s">
        <v>111</v>
      </c>
      <c r="AZ8" s="41">
        <v>42747</v>
      </c>
      <c r="BA8" s="18"/>
      <c r="BB8" s="18"/>
      <c r="BC8" s="15"/>
      <c r="BD8" s="15"/>
      <c r="BE8" s="15"/>
      <c r="BF8" s="15"/>
      <c r="BG8" s="15"/>
      <c r="BH8" s="15"/>
      <c r="BI8" s="15"/>
      <c r="BJ8" s="15"/>
    </row>
    <row r="9" spans="1:62" ht="16.5">
      <c r="A9" s="16" t="str">
        <f>IF(ISNA(VLOOKUP($G9,'Philanthropist Ranking'!$E$5:$H$105,4,FALSE)),"N","Y")</f>
        <v>Y</v>
      </c>
      <c r="B9" s="17">
        <f>VLOOKUP($G9,'Philanthropist Ranking'!$K$5:$M$281,3,FALSE)</f>
        <v>2</v>
      </c>
      <c r="C9" s="17">
        <f>VLOOKUP($G9,'Philanthropist Ranking'!$K$5:$M$281,2,FALSE)</f>
        <v>1144</v>
      </c>
      <c r="D9" s="3"/>
      <c r="E9" s="18"/>
      <c r="F9" s="7" t="s">
        <v>91</v>
      </c>
      <c r="G9" s="8" t="s">
        <v>92</v>
      </c>
      <c r="H9" s="9"/>
      <c r="I9" s="19"/>
      <c r="J9" s="20" t="s">
        <v>62</v>
      </c>
      <c r="K9" s="19"/>
      <c r="L9" s="20"/>
      <c r="M9" s="19"/>
      <c r="N9" s="10"/>
      <c r="O9" s="38"/>
      <c r="P9" s="10"/>
      <c r="Q9" s="38"/>
      <c r="R9" s="37"/>
      <c r="S9" s="38"/>
      <c r="T9" s="37"/>
      <c r="U9" s="22"/>
      <c r="V9" s="13" t="s">
        <v>112</v>
      </c>
      <c r="W9" s="2">
        <v>7.5</v>
      </c>
      <c r="X9" s="13">
        <v>8</v>
      </c>
      <c r="Y9" s="2">
        <v>3</v>
      </c>
      <c r="Z9" s="39" t="s">
        <v>105</v>
      </c>
      <c r="AA9" s="40" t="s">
        <v>106</v>
      </c>
      <c r="AB9" s="13" t="s">
        <v>63</v>
      </c>
      <c r="AC9" s="2" t="s">
        <v>94</v>
      </c>
      <c r="AD9" s="13" t="s">
        <v>107</v>
      </c>
      <c r="AE9" s="2" t="s">
        <v>108</v>
      </c>
      <c r="AF9" s="25"/>
      <c r="AG9" s="2" t="s">
        <v>109</v>
      </c>
      <c r="AH9" s="14" t="s">
        <v>99</v>
      </c>
      <c r="AI9" s="2" t="s">
        <v>100</v>
      </c>
      <c r="AJ9" s="13" t="s">
        <v>69</v>
      </c>
      <c r="AK9" s="2" t="s">
        <v>70</v>
      </c>
      <c r="AL9" s="9" t="s">
        <v>113</v>
      </c>
      <c r="AM9" s="26" t="s">
        <v>80</v>
      </c>
      <c r="AN9" s="2" t="str">
        <f>IF(ISNA(VLOOKUP($AL9,'Ash-Archive Data-Don''t Delete'!$AL:$AT,3,FALSE)),"",VLOOKUP($AL9,'Ash-Archive Data-Don''t Delete'!$AL:$AT,3,FALSE))</f>
        <v/>
      </c>
      <c r="AO9" s="13" t="str">
        <f>IF(ISNA(VLOOKUP($AL9,'Ash-Archive Data-Don''t Delete'!$AL:$AT,4,FALSE)),"",VLOOKUP($AL9,'Ash-Archive Data-Don''t Delete'!$AL:$AT,4,FALSE))</f>
        <v/>
      </c>
      <c r="AP9" s="2" t="str">
        <f>IF(ISNA(VLOOKUP($AL9,'Ash-Archive Data-Don''t Delete'!$AL:$AT,5,FALSE)),"",VLOOKUP($AL9,'Ash-Archive Data-Don''t Delete'!$AL:$AT,5,FALSE))</f>
        <v/>
      </c>
      <c r="AQ9" s="13" t="s">
        <v>62</v>
      </c>
      <c r="AR9" s="2" t="s">
        <v>62</v>
      </c>
      <c r="AS9" s="13" t="s">
        <v>62</v>
      </c>
      <c r="AT9" s="2" t="s">
        <v>74</v>
      </c>
      <c r="AU9" s="25"/>
      <c r="AV9" s="23"/>
      <c r="AW9" s="25"/>
      <c r="AX9" s="23"/>
      <c r="AY9" s="9" t="s">
        <v>111</v>
      </c>
      <c r="AZ9" s="41">
        <v>42747</v>
      </c>
      <c r="BA9" s="18"/>
      <c r="BB9" s="18"/>
      <c r="BC9" s="15"/>
      <c r="BD9" s="15"/>
      <c r="BE9" s="15"/>
      <c r="BF9" s="15"/>
      <c r="BG9" s="15"/>
      <c r="BH9" s="15"/>
      <c r="BI9" s="15"/>
      <c r="BJ9" s="15"/>
    </row>
    <row r="10" spans="1:62" ht="16.5">
      <c r="A10" s="16" t="str">
        <f>IF(ISNA(VLOOKUP($G10,'Philanthropist Ranking'!$E$5:$H$105,4,FALSE)),"N","Y")</f>
        <v>Y</v>
      </c>
      <c r="B10" s="17">
        <f>VLOOKUP($G10,'Philanthropist Ranking'!$K$5:$M$281,3,FALSE)</f>
        <v>2</v>
      </c>
      <c r="C10" s="17">
        <f>VLOOKUP($G10,'Philanthropist Ranking'!$K$5:$M$281,2,FALSE)</f>
        <v>1144</v>
      </c>
      <c r="D10" s="3"/>
      <c r="E10" s="18"/>
      <c r="F10" s="7" t="s">
        <v>91</v>
      </c>
      <c r="G10" s="8" t="s">
        <v>92</v>
      </c>
      <c r="H10" s="9"/>
      <c r="I10" s="19"/>
      <c r="J10" s="20" t="s">
        <v>62</v>
      </c>
      <c r="K10" s="19"/>
      <c r="L10" s="20"/>
      <c r="M10" s="19"/>
      <c r="N10" s="21"/>
      <c r="O10" s="22"/>
      <c r="P10" s="10"/>
      <c r="Q10" s="22"/>
      <c r="R10" s="21"/>
      <c r="S10" s="22"/>
      <c r="T10" s="21"/>
      <c r="U10" s="22"/>
      <c r="V10" s="13" t="s">
        <v>112</v>
      </c>
      <c r="W10" s="2">
        <v>7.5</v>
      </c>
      <c r="X10" s="13">
        <v>8</v>
      </c>
      <c r="Y10" s="2">
        <v>3</v>
      </c>
      <c r="Z10" s="39" t="s">
        <v>105</v>
      </c>
      <c r="AA10" s="40" t="s">
        <v>106</v>
      </c>
      <c r="AB10" s="13" t="s">
        <v>63</v>
      </c>
      <c r="AC10" s="2" t="s">
        <v>94</v>
      </c>
      <c r="AD10" s="13" t="s">
        <v>107</v>
      </c>
      <c r="AE10" s="2" t="s">
        <v>108</v>
      </c>
      <c r="AF10" s="25"/>
      <c r="AG10" s="2" t="s">
        <v>109</v>
      </c>
      <c r="AH10" s="14" t="s">
        <v>99</v>
      </c>
      <c r="AI10" s="2" t="s">
        <v>100</v>
      </c>
      <c r="AJ10" s="13" t="s">
        <v>69</v>
      </c>
      <c r="AK10" s="2" t="s">
        <v>70</v>
      </c>
      <c r="AL10" s="9" t="s">
        <v>113</v>
      </c>
      <c r="AM10" s="26" t="s">
        <v>80</v>
      </c>
      <c r="AN10" s="2" t="str">
        <f>IF(ISNA(VLOOKUP($AL10,'Ash-Archive Data-Don''t Delete'!$AL:$AT,3,FALSE)),"",VLOOKUP($AL10,'Ash-Archive Data-Don''t Delete'!$AL:$AT,3,FALSE))</f>
        <v/>
      </c>
      <c r="AO10" s="13" t="str">
        <f>IF(ISNA(VLOOKUP($AL10,'Ash-Archive Data-Don''t Delete'!$AL:$AT,4,FALSE)),"",VLOOKUP($AL10,'Ash-Archive Data-Don''t Delete'!$AL:$AT,4,FALSE))</f>
        <v/>
      </c>
      <c r="AP10" s="2" t="str">
        <f>IF(ISNA(VLOOKUP($AL10,'Ash-Archive Data-Don''t Delete'!$AL:$AT,5,FALSE)),"",VLOOKUP($AL10,'Ash-Archive Data-Don''t Delete'!$AL:$AT,5,FALSE))</f>
        <v/>
      </c>
      <c r="AQ10" s="13" t="s">
        <v>62</v>
      </c>
      <c r="AR10" s="2" t="s">
        <v>62</v>
      </c>
      <c r="AS10" s="13" t="s">
        <v>62</v>
      </c>
      <c r="AT10" s="2" t="s">
        <v>74</v>
      </c>
      <c r="AU10" s="25"/>
      <c r="AV10" s="23"/>
      <c r="AW10" s="25"/>
      <c r="AX10" s="23"/>
      <c r="AY10" s="9" t="s">
        <v>111</v>
      </c>
      <c r="AZ10" s="41">
        <v>42747</v>
      </c>
      <c r="BA10" s="18"/>
      <c r="BB10" s="18"/>
      <c r="BC10" s="15"/>
      <c r="BD10" s="15"/>
      <c r="BE10" s="15"/>
      <c r="BF10" s="15"/>
      <c r="BG10" s="15"/>
      <c r="BH10" s="15"/>
      <c r="BI10" s="15"/>
      <c r="BJ10" s="15"/>
    </row>
    <row r="11" spans="1:62" ht="16.5">
      <c r="A11" s="16" t="str">
        <f>IF(ISNA(VLOOKUP($G11,'Philanthropist Ranking'!$E$5:$H$105,4,FALSE)),"N","Y")</f>
        <v>Y</v>
      </c>
      <c r="B11" s="17">
        <f>VLOOKUP($G11,'Philanthropist Ranking'!$K$5:$M$281,3,FALSE)</f>
        <v>2</v>
      </c>
      <c r="C11" s="17">
        <f>VLOOKUP($G11,'Philanthropist Ranking'!$K$5:$M$281,2,FALSE)</f>
        <v>1144</v>
      </c>
      <c r="D11" s="3"/>
      <c r="E11" s="18"/>
      <c r="F11" s="7" t="s">
        <v>91</v>
      </c>
      <c r="G11" s="8" t="s">
        <v>92</v>
      </c>
      <c r="H11" s="9"/>
      <c r="I11" s="19"/>
      <c r="J11" s="20" t="s">
        <v>62</v>
      </c>
      <c r="K11" s="19"/>
      <c r="L11" s="20"/>
      <c r="M11" s="19"/>
      <c r="N11" s="21"/>
      <c r="O11" s="22"/>
      <c r="P11" s="10"/>
      <c r="Q11" s="22"/>
      <c r="R11" s="21"/>
      <c r="S11" s="22"/>
      <c r="T11" s="21"/>
      <c r="U11" s="22"/>
      <c r="V11" s="13" t="s">
        <v>112</v>
      </c>
      <c r="W11" s="2">
        <v>7.5</v>
      </c>
      <c r="X11" s="13">
        <v>8</v>
      </c>
      <c r="Y11" s="2">
        <v>3</v>
      </c>
      <c r="Z11" s="39" t="s">
        <v>105</v>
      </c>
      <c r="AA11" s="40" t="s">
        <v>106</v>
      </c>
      <c r="AB11" s="13" t="s">
        <v>63</v>
      </c>
      <c r="AC11" s="2" t="s">
        <v>94</v>
      </c>
      <c r="AD11" s="13" t="s">
        <v>107</v>
      </c>
      <c r="AE11" s="2" t="s">
        <v>108</v>
      </c>
      <c r="AF11" s="25"/>
      <c r="AG11" s="2" t="s">
        <v>109</v>
      </c>
      <c r="AH11" s="14" t="s">
        <v>99</v>
      </c>
      <c r="AI11" s="2" t="s">
        <v>100</v>
      </c>
      <c r="AJ11" s="13" t="s">
        <v>69</v>
      </c>
      <c r="AK11" s="2" t="s">
        <v>70</v>
      </c>
      <c r="AL11" s="9" t="s">
        <v>113</v>
      </c>
      <c r="AM11" s="26" t="s">
        <v>80</v>
      </c>
      <c r="AN11" s="2" t="str">
        <f>IF(ISNA(VLOOKUP($AL11,'Ash-Archive Data-Don''t Delete'!$AL:$AT,3,FALSE)),"",VLOOKUP($AL11,'Ash-Archive Data-Don''t Delete'!$AL:$AT,3,FALSE))</f>
        <v/>
      </c>
      <c r="AO11" s="13" t="str">
        <f>IF(ISNA(VLOOKUP($AL11,'Ash-Archive Data-Don''t Delete'!$AL:$AT,4,FALSE)),"",VLOOKUP($AL11,'Ash-Archive Data-Don''t Delete'!$AL:$AT,4,FALSE))</f>
        <v/>
      </c>
      <c r="AP11" s="2" t="str">
        <f>IF(ISNA(VLOOKUP($AL11,'Ash-Archive Data-Don''t Delete'!$AL:$AT,5,FALSE)),"",VLOOKUP($AL11,'Ash-Archive Data-Don''t Delete'!$AL:$AT,5,FALSE))</f>
        <v/>
      </c>
      <c r="AQ11" s="13" t="s">
        <v>62</v>
      </c>
      <c r="AR11" s="2" t="s">
        <v>62</v>
      </c>
      <c r="AS11" s="13" t="s">
        <v>62</v>
      </c>
      <c r="AT11" s="2" t="s">
        <v>74</v>
      </c>
      <c r="AU11" s="25"/>
      <c r="AV11" s="23"/>
      <c r="AW11" s="25"/>
      <c r="AX11" s="23"/>
      <c r="AY11" s="9" t="s">
        <v>111</v>
      </c>
      <c r="AZ11" s="41">
        <v>42747</v>
      </c>
      <c r="BA11" s="18"/>
      <c r="BB11" s="18"/>
      <c r="BC11" s="15"/>
      <c r="BD11" s="15"/>
      <c r="BE11" s="15"/>
      <c r="BF11" s="15"/>
      <c r="BG11" s="15"/>
      <c r="BH11" s="15"/>
      <c r="BI11" s="15"/>
      <c r="BJ11" s="15"/>
    </row>
    <row r="12" spans="1:62" ht="16.5">
      <c r="A12" s="16" t="str">
        <f>IF(ISNA(VLOOKUP($G12,'Philanthropist Ranking'!$E$5:$H$105,4,FALSE)),"N","Y")</f>
        <v>Y</v>
      </c>
      <c r="B12" s="17">
        <f>VLOOKUP($G12,'Philanthropist Ranking'!$K$5:$M$281,3,FALSE)</f>
        <v>2</v>
      </c>
      <c r="C12" s="17">
        <f>VLOOKUP($G12,'Philanthropist Ranking'!$K$5:$M$281,2,FALSE)</f>
        <v>1144</v>
      </c>
      <c r="D12" s="3"/>
      <c r="E12" s="18"/>
      <c r="F12" s="7" t="s">
        <v>91</v>
      </c>
      <c r="G12" s="8" t="s">
        <v>92</v>
      </c>
      <c r="H12" s="9"/>
      <c r="I12" s="19"/>
      <c r="J12" s="20" t="s">
        <v>62</v>
      </c>
      <c r="K12" s="19"/>
      <c r="L12" s="20"/>
      <c r="M12" s="19"/>
      <c r="N12" s="21"/>
      <c r="O12" s="22"/>
      <c r="P12" s="10"/>
      <c r="Q12" s="22"/>
      <c r="R12" s="21"/>
      <c r="S12" s="22"/>
      <c r="T12" s="21"/>
      <c r="U12" s="22"/>
      <c r="V12" s="13" t="s">
        <v>112</v>
      </c>
      <c r="W12" s="2">
        <v>7.5</v>
      </c>
      <c r="X12" s="13">
        <v>8</v>
      </c>
      <c r="Y12" s="2">
        <v>3</v>
      </c>
      <c r="Z12" s="39" t="s">
        <v>105</v>
      </c>
      <c r="AA12" s="40" t="s">
        <v>106</v>
      </c>
      <c r="AB12" s="13" t="s">
        <v>63</v>
      </c>
      <c r="AC12" s="2" t="s">
        <v>94</v>
      </c>
      <c r="AD12" s="13" t="s">
        <v>107</v>
      </c>
      <c r="AE12" s="2" t="s">
        <v>108</v>
      </c>
      <c r="AF12" s="25"/>
      <c r="AG12" s="2" t="s">
        <v>109</v>
      </c>
      <c r="AH12" s="14" t="s">
        <v>99</v>
      </c>
      <c r="AI12" s="2" t="s">
        <v>100</v>
      </c>
      <c r="AJ12" s="13" t="s">
        <v>69</v>
      </c>
      <c r="AK12" s="2" t="s">
        <v>70</v>
      </c>
      <c r="AL12" s="9" t="s">
        <v>113</v>
      </c>
      <c r="AM12" s="26" t="s">
        <v>80</v>
      </c>
      <c r="AN12" s="2" t="str">
        <f>IF(ISNA(VLOOKUP($AL12,'Ash-Archive Data-Don''t Delete'!$AL:$AT,3,FALSE)),"",VLOOKUP($AL12,'Ash-Archive Data-Don''t Delete'!$AL:$AT,3,FALSE))</f>
        <v/>
      </c>
      <c r="AO12" s="13" t="str">
        <f>IF(ISNA(VLOOKUP($AL12,'Ash-Archive Data-Don''t Delete'!$AL:$AT,4,FALSE)),"",VLOOKUP($AL12,'Ash-Archive Data-Don''t Delete'!$AL:$AT,4,FALSE))</f>
        <v/>
      </c>
      <c r="AP12" s="2" t="str">
        <f>IF(ISNA(VLOOKUP($AL12,'Ash-Archive Data-Don''t Delete'!$AL:$AT,5,FALSE)),"",VLOOKUP($AL12,'Ash-Archive Data-Don''t Delete'!$AL:$AT,5,FALSE))</f>
        <v/>
      </c>
      <c r="AQ12" s="13" t="s">
        <v>62</v>
      </c>
      <c r="AR12" s="2" t="s">
        <v>62</v>
      </c>
      <c r="AS12" s="13" t="s">
        <v>62</v>
      </c>
      <c r="AT12" s="2" t="s">
        <v>74</v>
      </c>
      <c r="AU12" s="25"/>
      <c r="AV12" s="23"/>
      <c r="AW12" s="25"/>
      <c r="AX12" s="23"/>
      <c r="AY12" s="9" t="s">
        <v>111</v>
      </c>
      <c r="AZ12" s="41">
        <v>42747</v>
      </c>
      <c r="BA12" s="18"/>
      <c r="BB12" s="18"/>
      <c r="BC12" s="15"/>
      <c r="BD12" s="15"/>
      <c r="BE12" s="15"/>
      <c r="BF12" s="15"/>
      <c r="BG12" s="15"/>
      <c r="BH12" s="15"/>
      <c r="BI12" s="15"/>
      <c r="BJ12" s="15"/>
    </row>
    <row r="13" spans="1:62" ht="16.5">
      <c r="A13" s="16" t="str">
        <f>IF(ISNA(VLOOKUP($G13,'Philanthropist Ranking'!$E$5:$H$105,4,FALSE)),"N","Y")</f>
        <v>Y</v>
      </c>
      <c r="B13" s="17">
        <f>VLOOKUP($G13,'Philanthropist Ranking'!$K$5:$M$281,3,FALSE)</f>
        <v>2</v>
      </c>
      <c r="C13" s="17">
        <f>VLOOKUP($G13,'Philanthropist Ranking'!$K$5:$M$281,2,FALSE)</f>
        <v>1144</v>
      </c>
      <c r="D13" s="3"/>
      <c r="E13" s="18"/>
      <c r="F13" s="7" t="s">
        <v>91</v>
      </c>
      <c r="G13" s="8" t="s">
        <v>92</v>
      </c>
      <c r="H13" s="9"/>
      <c r="I13" s="19"/>
      <c r="J13" s="20" t="s">
        <v>62</v>
      </c>
      <c r="K13" s="19"/>
      <c r="L13" s="20"/>
      <c r="M13" s="19"/>
      <c r="N13" s="37"/>
      <c r="O13" s="11"/>
      <c r="P13" s="10"/>
      <c r="Q13" s="38"/>
      <c r="R13" s="37"/>
      <c r="S13" s="38"/>
      <c r="T13" s="37"/>
      <c r="U13" s="22"/>
      <c r="V13" s="13" t="s">
        <v>114</v>
      </c>
      <c r="W13" s="2">
        <v>7.5</v>
      </c>
      <c r="X13" s="13">
        <v>8</v>
      </c>
      <c r="Y13" s="2">
        <v>5</v>
      </c>
      <c r="Z13" s="39" t="s">
        <v>115</v>
      </c>
      <c r="AA13" s="40" t="s">
        <v>116</v>
      </c>
      <c r="AB13" s="13" t="s">
        <v>63</v>
      </c>
      <c r="AC13" s="2" t="s">
        <v>94</v>
      </c>
      <c r="AD13" s="13" t="s">
        <v>107</v>
      </c>
      <c r="AE13" s="2" t="s">
        <v>108</v>
      </c>
      <c r="AF13" s="25"/>
      <c r="AG13" s="2" t="s">
        <v>109</v>
      </c>
      <c r="AH13" s="14" t="s">
        <v>99</v>
      </c>
      <c r="AI13" s="2" t="s">
        <v>100</v>
      </c>
      <c r="AJ13" s="13" t="s">
        <v>69</v>
      </c>
      <c r="AK13" s="2" t="s">
        <v>70</v>
      </c>
      <c r="AL13" s="9" t="s">
        <v>117</v>
      </c>
      <c r="AM13" s="26" t="s">
        <v>80</v>
      </c>
      <c r="AN13" s="2" t="str">
        <f>IF(ISNA(VLOOKUP($AL13,'Ash-Archive Data-Don''t Delete'!$AL:$AT,3,FALSE)),"",VLOOKUP($AL13,'Ash-Archive Data-Don''t Delete'!$AL:$AT,3,FALSE))</f>
        <v/>
      </c>
      <c r="AO13" s="13" t="str">
        <f>IF(ISNA(VLOOKUP($AL13,'Ash-Archive Data-Don''t Delete'!$AL:$AT,4,FALSE)),"",VLOOKUP($AL13,'Ash-Archive Data-Don''t Delete'!$AL:$AT,4,FALSE))</f>
        <v/>
      </c>
      <c r="AP13" s="2" t="str">
        <f>IF(ISNA(VLOOKUP($AL13,'Ash-Archive Data-Don''t Delete'!$AL:$AT,5,FALSE)),"",VLOOKUP($AL13,'Ash-Archive Data-Don''t Delete'!$AL:$AT,5,FALSE))</f>
        <v/>
      </c>
      <c r="AQ13" s="13" t="s">
        <v>62</v>
      </c>
      <c r="AR13" s="2" t="s">
        <v>62</v>
      </c>
      <c r="AS13" s="13" t="s">
        <v>62</v>
      </c>
      <c r="AT13" s="2" t="s">
        <v>74</v>
      </c>
      <c r="AU13" s="25"/>
      <c r="AV13" s="23"/>
      <c r="AW13" s="25"/>
      <c r="AX13" s="23"/>
      <c r="AY13" s="9" t="s">
        <v>118</v>
      </c>
      <c r="AZ13" s="41">
        <v>42747</v>
      </c>
      <c r="BA13" s="18"/>
      <c r="BB13" s="18"/>
      <c r="BC13" s="15"/>
      <c r="BD13" s="15"/>
      <c r="BE13" s="15"/>
      <c r="BF13" s="15"/>
      <c r="BG13" s="15"/>
      <c r="BH13" s="15"/>
      <c r="BI13" s="15"/>
      <c r="BJ13" s="15"/>
    </row>
    <row r="14" spans="1:62" ht="16.5">
      <c r="A14" s="16" t="str">
        <f>IF(ISNA(VLOOKUP($G14,'Philanthropist Ranking'!$E$5:$H$105,4,FALSE)),"N","Y")</f>
        <v>Y</v>
      </c>
      <c r="B14" s="17">
        <f>VLOOKUP($G14,'Philanthropist Ranking'!$K$5:$M$281,3,FALSE)</f>
        <v>2</v>
      </c>
      <c r="C14" s="17">
        <f>VLOOKUP($G14,'Philanthropist Ranking'!$K$5:$M$281,2,FALSE)</f>
        <v>1144</v>
      </c>
      <c r="D14" s="3"/>
      <c r="E14" s="18"/>
      <c r="F14" s="7" t="s">
        <v>91</v>
      </c>
      <c r="G14" s="8" t="s">
        <v>92</v>
      </c>
      <c r="H14" s="9"/>
      <c r="I14" s="19"/>
      <c r="J14" s="20" t="s">
        <v>62</v>
      </c>
      <c r="K14" s="19"/>
      <c r="L14" s="20"/>
      <c r="M14" s="19"/>
      <c r="N14" s="21"/>
      <c r="O14" s="22"/>
      <c r="P14" s="10"/>
      <c r="Q14" s="22"/>
      <c r="R14" s="21"/>
      <c r="S14" s="22"/>
      <c r="T14" s="21"/>
      <c r="U14" s="22"/>
      <c r="V14" s="13" t="s">
        <v>114</v>
      </c>
      <c r="W14" s="2">
        <v>7.5</v>
      </c>
      <c r="X14" s="13">
        <v>8</v>
      </c>
      <c r="Y14" s="2">
        <v>5</v>
      </c>
      <c r="Z14" s="39" t="s">
        <v>115</v>
      </c>
      <c r="AA14" s="40" t="s">
        <v>116</v>
      </c>
      <c r="AB14" s="13" t="s">
        <v>63</v>
      </c>
      <c r="AC14" s="2" t="s">
        <v>94</v>
      </c>
      <c r="AD14" s="13" t="s">
        <v>107</v>
      </c>
      <c r="AE14" s="2" t="s">
        <v>108</v>
      </c>
      <c r="AF14" s="25"/>
      <c r="AG14" s="2" t="s">
        <v>109</v>
      </c>
      <c r="AH14" s="14" t="s">
        <v>99</v>
      </c>
      <c r="AI14" s="2" t="s">
        <v>100</v>
      </c>
      <c r="AJ14" s="13" t="s">
        <v>69</v>
      </c>
      <c r="AK14" s="2" t="s">
        <v>70</v>
      </c>
      <c r="AL14" s="9" t="s">
        <v>117</v>
      </c>
      <c r="AM14" s="26" t="s">
        <v>80</v>
      </c>
      <c r="AN14" s="2" t="str">
        <f>IF(ISNA(VLOOKUP($AL14,'Ash-Archive Data-Don''t Delete'!$AL:$AT,3,FALSE)),"",VLOOKUP($AL14,'Ash-Archive Data-Don''t Delete'!$AL:$AT,3,FALSE))</f>
        <v/>
      </c>
      <c r="AO14" s="13" t="str">
        <f>IF(ISNA(VLOOKUP($AL14,'Ash-Archive Data-Don''t Delete'!$AL:$AT,4,FALSE)),"",VLOOKUP($AL14,'Ash-Archive Data-Don''t Delete'!$AL:$AT,4,FALSE))</f>
        <v/>
      </c>
      <c r="AP14" s="2" t="str">
        <f>IF(ISNA(VLOOKUP($AL14,'Ash-Archive Data-Don''t Delete'!$AL:$AT,5,FALSE)),"",VLOOKUP($AL14,'Ash-Archive Data-Don''t Delete'!$AL:$AT,5,FALSE))</f>
        <v/>
      </c>
      <c r="AQ14" s="13" t="s">
        <v>62</v>
      </c>
      <c r="AR14" s="2" t="s">
        <v>62</v>
      </c>
      <c r="AS14" s="13" t="s">
        <v>62</v>
      </c>
      <c r="AT14" s="2" t="s">
        <v>74</v>
      </c>
      <c r="AU14" s="25"/>
      <c r="AV14" s="23"/>
      <c r="AW14" s="25"/>
      <c r="AX14" s="23"/>
      <c r="AY14" s="9" t="s">
        <v>118</v>
      </c>
      <c r="AZ14" s="41">
        <v>42747</v>
      </c>
      <c r="BA14" s="18"/>
      <c r="BB14" s="18"/>
      <c r="BC14" s="15"/>
      <c r="BD14" s="15"/>
      <c r="BE14" s="15"/>
      <c r="BF14" s="15"/>
      <c r="BG14" s="15"/>
      <c r="BH14" s="15"/>
      <c r="BI14" s="15"/>
      <c r="BJ14" s="15"/>
    </row>
    <row r="15" spans="1:62" ht="16.5">
      <c r="A15" s="16" t="str">
        <f>IF(ISNA(VLOOKUP($G15,'Philanthropist Ranking'!$E$5:$H$105,4,FALSE)),"N","Y")</f>
        <v>Y</v>
      </c>
      <c r="B15" s="17">
        <f>VLOOKUP($G15,'Philanthropist Ranking'!$K$5:$M$281,3,FALSE)</f>
        <v>2</v>
      </c>
      <c r="C15" s="17">
        <f>VLOOKUP($G15,'Philanthropist Ranking'!$K$5:$M$281,2,FALSE)</f>
        <v>1144</v>
      </c>
      <c r="D15" s="3"/>
      <c r="E15" s="18"/>
      <c r="F15" s="7" t="s">
        <v>91</v>
      </c>
      <c r="G15" s="8" t="s">
        <v>92</v>
      </c>
      <c r="H15" s="9"/>
      <c r="I15" s="19"/>
      <c r="J15" s="20" t="s">
        <v>62</v>
      </c>
      <c r="K15" s="19"/>
      <c r="L15" s="20"/>
      <c r="M15" s="19"/>
      <c r="N15" s="21"/>
      <c r="O15" s="22"/>
      <c r="P15" s="10"/>
      <c r="Q15" s="22"/>
      <c r="R15" s="21"/>
      <c r="S15" s="22"/>
      <c r="T15" s="21"/>
      <c r="U15" s="22"/>
      <c r="V15" s="13" t="s">
        <v>114</v>
      </c>
      <c r="W15" s="2">
        <v>7.5</v>
      </c>
      <c r="X15" s="13">
        <v>8</v>
      </c>
      <c r="Y15" s="2">
        <v>5</v>
      </c>
      <c r="Z15" s="39" t="s">
        <v>115</v>
      </c>
      <c r="AA15" s="40" t="s">
        <v>116</v>
      </c>
      <c r="AB15" s="13" t="s">
        <v>63</v>
      </c>
      <c r="AC15" s="2" t="s">
        <v>94</v>
      </c>
      <c r="AD15" s="13" t="s">
        <v>107</v>
      </c>
      <c r="AE15" s="2" t="s">
        <v>108</v>
      </c>
      <c r="AF15" s="25"/>
      <c r="AG15" s="2" t="s">
        <v>109</v>
      </c>
      <c r="AH15" s="14" t="s">
        <v>99</v>
      </c>
      <c r="AI15" s="2" t="s">
        <v>100</v>
      </c>
      <c r="AJ15" s="13" t="s">
        <v>69</v>
      </c>
      <c r="AK15" s="2" t="s">
        <v>70</v>
      </c>
      <c r="AL15" s="9" t="s">
        <v>117</v>
      </c>
      <c r="AM15" s="26" t="s">
        <v>80</v>
      </c>
      <c r="AN15" s="2" t="str">
        <f>IF(ISNA(VLOOKUP($AL15,'Ash-Archive Data-Don''t Delete'!$AL:$AT,3,FALSE)),"",VLOOKUP($AL15,'Ash-Archive Data-Don''t Delete'!$AL:$AT,3,FALSE))</f>
        <v/>
      </c>
      <c r="AO15" s="13" t="str">
        <f>IF(ISNA(VLOOKUP($AL15,'Ash-Archive Data-Don''t Delete'!$AL:$AT,4,FALSE)),"",VLOOKUP($AL15,'Ash-Archive Data-Don''t Delete'!$AL:$AT,4,FALSE))</f>
        <v/>
      </c>
      <c r="AP15" s="2" t="str">
        <f>IF(ISNA(VLOOKUP($AL15,'Ash-Archive Data-Don''t Delete'!$AL:$AT,5,FALSE)),"",VLOOKUP($AL15,'Ash-Archive Data-Don''t Delete'!$AL:$AT,5,FALSE))</f>
        <v/>
      </c>
      <c r="AQ15" s="13" t="s">
        <v>62</v>
      </c>
      <c r="AR15" s="2" t="s">
        <v>62</v>
      </c>
      <c r="AS15" s="13" t="s">
        <v>62</v>
      </c>
      <c r="AT15" s="2" t="s">
        <v>74</v>
      </c>
      <c r="AU15" s="25"/>
      <c r="AV15" s="23"/>
      <c r="AW15" s="25"/>
      <c r="AX15" s="23"/>
      <c r="AY15" s="9" t="s">
        <v>118</v>
      </c>
      <c r="AZ15" s="41">
        <v>42747</v>
      </c>
      <c r="BA15" s="18"/>
      <c r="BB15" s="18"/>
      <c r="BC15" s="15"/>
      <c r="BD15" s="15"/>
      <c r="BE15" s="15"/>
      <c r="BF15" s="15"/>
      <c r="BG15" s="15"/>
      <c r="BH15" s="15"/>
      <c r="BI15" s="15"/>
      <c r="BJ15" s="15"/>
    </row>
    <row r="16" spans="1:62" ht="16.5">
      <c r="A16" s="16" t="str">
        <f>IF(ISNA(VLOOKUP($G16,'Philanthropist Ranking'!$E$5:$H$105,4,FALSE)),"N","Y")</f>
        <v>Y</v>
      </c>
      <c r="B16" s="17">
        <f>VLOOKUP($G16,'Philanthropist Ranking'!$K$5:$M$281,3,FALSE)</f>
        <v>2</v>
      </c>
      <c r="C16" s="17">
        <f>VLOOKUP($G16,'Philanthropist Ranking'!$K$5:$M$281,2,FALSE)</f>
        <v>1144</v>
      </c>
      <c r="D16" s="3"/>
      <c r="E16" s="18"/>
      <c r="F16" s="7" t="s">
        <v>91</v>
      </c>
      <c r="G16" s="8" t="s">
        <v>92</v>
      </c>
      <c r="H16" s="9"/>
      <c r="I16" s="19"/>
      <c r="J16" s="20" t="s">
        <v>62</v>
      </c>
      <c r="K16" s="19"/>
      <c r="L16" s="20"/>
      <c r="M16" s="19"/>
      <c r="N16" s="21"/>
      <c r="O16" s="22"/>
      <c r="P16" s="10"/>
      <c r="Q16" s="22"/>
      <c r="R16" s="21"/>
      <c r="S16" s="22"/>
      <c r="T16" s="21"/>
      <c r="U16" s="22"/>
      <c r="V16" s="13" t="s">
        <v>114</v>
      </c>
      <c r="W16" s="2">
        <v>7.5</v>
      </c>
      <c r="X16" s="13">
        <v>8</v>
      </c>
      <c r="Y16" s="2">
        <v>5</v>
      </c>
      <c r="Z16" s="39" t="s">
        <v>115</v>
      </c>
      <c r="AA16" s="40" t="s">
        <v>116</v>
      </c>
      <c r="AB16" s="13" t="s">
        <v>63</v>
      </c>
      <c r="AC16" s="2" t="s">
        <v>94</v>
      </c>
      <c r="AD16" s="13" t="s">
        <v>107</v>
      </c>
      <c r="AE16" s="2" t="s">
        <v>108</v>
      </c>
      <c r="AF16" s="25"/>
      <c r="AG16" s="2" t="s">
        <v>109</v>
      </c>
      <c r="AH16" s="14" t="s">
        <v>99</v>
      </c>
      <c r="AI16" s="2" t="s">
        <v>100</v>
      </c>
      <c r="AJ16" s="13" t="s">
        <v>69</v>
      </c>
      <c r="AK16" s="2" t="s">
        <v>70</v>
      </c>
      <c r="AL16" s="9" t="s">
        <v>117</v>
      </c>
      <c r="AM16" s="26" t="s">
        <v>80</v>
      </c>
      <c r="AN16" s="2" t="str">
        <f>IF(ISNA(VLOOKUP($AL16,'Ash-Archive Data-Don''t Delete'!$AL:$AT,3,FALSE)),"",VLOOKUP($AL16,'Ash-Archive Data-Don''t Delete'!$AL:$AT,3,FALSE))</f>
        <v/>
      </c>
      <c r="AO16" s="13" t="str">
        <f>IF(ISNA(VLOOKUP($AL16,'Ash-Archive Data-Don''t Delete'!$AL:$AT,4,FALSE)),"",VLOOKUP($AL16,'Ash-Archive Data-Don''t Delete'!$AL:$AT,4,FALSE))</f>
        <v/>
      </c>
      <c r="AP16" s="2" t="str">
        <f>IF(ISNA(VLOOKUP($AL16,'Ash-Archive Data-Don''t Delete'!$AL:$AT,5,FALSE)),"",VLOOKUP($AL16,'Ash-Archive Data-Don''t Delete'!$AL:$AT,5,FALSE))</f>
        <v/>
      </c>
      <c r="AQ16" s="13" t="s">
        <v>62</v>
      </c>
      <c r="AR16" s="2" t="s">
        <v>62</v>
      </c>
      <c r="AS16" s="13" t="s">
        <v>62</v>
      </c>
      <c r="AT16" s="2" t="s">
        <v>74</v>
      </c>
      <c r="AU16" s="25"/>
      <c r="AV16" s="23"/>
      <c r="AW16" s="25"/>
      <c r="AX16" s="23"/>
      <c r="AY16" s="9" t="s">
        <v>118</v>
      </c>
      <c r="AZ16" s="41">
        <v>42747</v>
      </c>
      <c r="BA16" s="18"/>
      <c r="BB16" s="18"/>
      <c r="BC16" s="15"/>
      <c r="BD16" s="15"/>
      <c r="BE16" s="15"/>
      <c r="BF16" s="15"/>
      <c r="BG16" s="15"/>
      <c r="BH16" s="15"/>
      <c r="BI16" s="15"/>
      <c r="BJ16" s="15"/>
    </row>
    <row r="17" spans="1:62" ht="16.5">
      <c r="A17" s="16" t="str">
        <f>IF(ISNA(VLOOKUP($G17,'Philanthropist Ranking'!$E$5:$H$105,4,FALSE)),"N","Y")</f>
        <v>Y</v>
      </c>
      <c r="B17" s="17">
        <f>VLOOKUP($G17,'Philanthropist Ranking'!$K$5:$M$281,3,FALSE)</f>
        <v>2</v>
      </c>
      <c r="C17" s="17">
        <f>VLOOKUP($G17,'Philanthropist Ranking'!$K$5:$M$281,2,FALSE)</f>
        <v>1144</v>
      </c>
      <c r="D17" s="3"/>
      <c r="E17" s="18"/>
      <c r="F17" s="7" t="s">
        <v>91</v>
      </c>
      <c r="G17" s="8" t="s">
        <v>92</v>
      </c>
      <c r="H17" s="9"/>
      <c r="I17" s="19"/>
      <c r="J17" s="20" t="s">
        <v>62</v>
      </c>
      <c r="K17" s="19"/>
      <c r="L17" s="20"/>
      <c r="M17" s="19"/>
      <c r="N17" s="21"/>
      <c r="O17" s="22"/>
      <c r="P17" s="10"/>
      <c r="Q17" s="22"/>
      <c r="R17" s="21"/>
      <c r="S17" s="22"/>
      <c r="T17" s="21"/>
      <c r="U17" s="22"/>
      <c r="V17" s="13" t="s">
        <v>114</v>
      </c>
      <c r="W17" s="2">
        <v>7.5</v>
      </c>
      <c r="X17" s="13">
        <v>8</v>
      </c>
      <c r="Y17" s="2">
        <v>5</v>
      </c>
      <c r="Z17" s="39" t="s">
        <v>115</v>
      </c>
      <c r="AA17" s="40" t="s">
        <v>116</v>
      </c>
      <c r="AB17" s="13" t="s">
        <v>63</v>
      </c>
      <c r="AC17" s="2" t="s">
        <v>94</v>
      </c>
      <c r="AD17" s="13" t="s">
        <v>107</v>
      </c>
      <c r="AE17" s="2" t="s">
        <v>108</v>
      </c>
      <c r="AF17" s="25"/>
      <c r="AG17" s="2" t="s">
        <v>109</v>
      </c>
      <c r="AH17" s="14" t="s">
        <v>99</v>
      </c>
      <c r="AI17" s="2" t="s">
        <v>100</v>
      </c>
      <c r="AJ17" s="13" t="s">
        <v>69</v>
      </c>
      <c r="AK17" s="2" t="s">
        <v>70</v>
      </c>
      <c r="AL17" s="9" t="s">
        <v>117</v>
      </c>
      <c r="AM17" s="26" t="s">
        <v>80</v>
      </c>
      <c r="AN17" s="2" t="str">
        <f>IF(ISNA(VLOOKUP($AL17,'Ash-Archive Data-Don''t Delete'!$AL:$AT,3,FALSE)),"",VLOOKUP($AL17,'Ash-Archive Data-Don''t Delete'!$AL:$AT,3,FALSE))</f>
        <v/>
      </c>
      <c r="AO17" s="13" t="str">
        <f>IF(ISNA(VLOOKUP($AL17,'Ash-Archive Data-Don''t Delete'!$AL:$AT,4,FALSE)),"",VLOOKUP($AL17,'Ash-Archive Data-Don''t Delete'!$AL:$AT,4,FALSE))</f>
        <v/>
      </c>
      <c r="AP17" s="2" t="str">
        <f>IF(ISNA(VLOOKUP($AL17,'Ash-Archive Data-Don''t Delete'!$AL:$AT,5,FALSE)),"",VLOOKUP($AL17,'Ash-Archive Data-Don''t Delete'!$AL:$AT,5,FALSE))</f>
        <v/>
      </c>
      <c r="AQ17" s="13" t="s">
        <v>62</v>
      </c>
      <c r="AR17" s="2" t="s">
        <v>62</v>
      </c>
      <c r="AS17" s="13" t="s">
        <v>62</v>
      </c>
      <c r="AT17" s="2" t="s">
        <v>74</v>
      </c>
      <c r="AU17" s="25"/>
      <c r="AV17" s="23"/>
      <c r="AW17" s="25"/>
      <c r="AX17" s="23"/>
      <c r="AY17" s="9" t="s">
        <v>118</v>
      </c>
      <c r="AZ17" s="41">
        <v>42747</v>
      </c>
      <c r="BA17" s="18"/>
      <c r="BB17" s="18"/>
      <c r="BC17" s="15"/>
      <c r="BD17" s="15"/>
      <c r="BE17" s="15"/>
      <c r="BF17" s="15"/>
      <c r="BG17" s="15"/>
      <c r="BH17" s="15"/>
      <c r="BI17" s="15"/>
      <c r="BJ17" s="15"/>
    </row>
    <row r="18" spans="1:62" ht="16.5">
      <c r="A18" s="16" t="str">
        <f>IF(ISNA(VLOOKUP($G18,'Philanthropist Ranking'!$E$5:$H$105,4,FALSE)),"N","Y")</f>
        <v>Y</v>
      </c>
      <c r="B18" s="17">
        <f>VLOOKUP($G18,'Philanthropist Ranking'!$K$5:$M$281,3,FALSE)</f>
        <v>2</v>
      </c>
      <c r="C18" s="17">
        <f>VLOOKUP($G18,'Philanthropist Ranking'!$K$5:$M$281,2,FALSE)</f>
        <v>1144</v>
      </c>
      <c r="D18" s="3"/>
      <c r="E18" s="18"/>
      <c r="F18" s="7" t="s">
        <v>91</v>
      </c>
      <c r="G18" s="8" t="s">
        <v>92</v>
      </c>
      <c r="H18" s="9"/>
      <c r="I18" s="19"/>
      <c r="J18" s="20" t="s">
        <v>62</v>
      </c>
      <c r="K18" s="19"/>
      <c r="L18" s="20"/>
      <c r="M18" s="19"/>
      <c r="N18" s="21"/>
      <c r="O18" s="22"/>
      <c r="P18" s="10"/>
      <c r="Q18" s="22"/>
      <c r="R18" s="21"/>
      <c r="S18" s="22"/>
      <c r="T18" s="21"/>
      <c r="U18" s="22"/>
      <c r="V18" s="13" t="s">
        <v>114</v>
      </c>
      <c r="W18" s="2">
        <v>7.5</v>
      </c>
      <c r="X18" s="13">
        <v>8</v>
      </c>
      <c r="Y18" s="2">
        <v>5</v>
      </c>
      <c r="Z18" s="39" t="s">
        <v>115</v>
      </c>
      <c r="AA18" s="40" t="s">
        <v>116</v>
      </c>
      <c r="AB18" s="13" t="s">
        <v>63</v>
      </c>
      <c r="AC18" s="2" t="s">
        <v>94</v>
      </c>
      <c r="AD18" s="13" t="s">
        <v>107</v>
      </c>
      <c r="AE18" s="2" t="s">
        <v>108</v>
      </c>
      <c r="AF18" s="25"/>
      <c r="AG18" s="2" t="s">
        <v>109</v>
      </c>
      <c r="AH18" s="14" t="s">
        <v>99</v>
      </c>
      <c r="AI18" s="2" t="s">
        <v>100</v>
      </c>
      <c r="AJ18" s="13" t="s">
        <v>69</v>
      </c>
      <c r="AK18" s="2" t="s">
        <v>70</v>
      </c>
      <c r="AL18" s="9" t="s">
        <v>117</v>
      </c>
      <c r="AM18" s="26" t="s">
        <v>80</v>
      </c>
      <c r="AN18" s="2" t="str">
        <f>IF(ISNA(VLOOKUP($AL18,'Ash-Archive Data-Don''t Delete'!$AL:$AT,3,FALSE)),"",VLOOKUP($AL18,'Ash-Archive Data-Don''t Delete'!$AL:$AT,3,FALSE))</f>
        <v/>
      </c>
      <c r="AO18" s="13" t="str">
        <f>IF(ISNA(VLOOKUP($AL18,'Ash-Archive Data-Don''t Delete'!$AL:$AT,4,FALSE)),"",VLOOKUP($AL18,'Ash-Archive Data-Don''t Delete'!$AL:$AT,4,FALSE))</f>
        <v/>
      </c>
      <c r="AP18" s="2" t="str">
        <f>IF(ISNA(VLOOKUP($AL18,'Ash-Archive Data-Don''t Delete'!$AL:$AT,5,FALSE)),"",VLOOKUP($AL18,'Ash-Archive Data-Don''t Delete'!$AL:$AT,5,FALSE))</f>
        <v/>
      </c>
      <c r="AQ18" s="13" t="s">
        <v>62</v>
      </c>
      <c r="AR18" s="2" t="s">
        <v>62</v>
      </c>
      <c r="AS18" s="13" t="s">
        <v>62</v>
      </c>
      <c r="AT18" s="2" t="s">
        <v>74</v>
      </c>
      <c r="AU18" s="25"/>
      <c r="AV18" s="23"/>
      <c r="AW18" s="25"/>
      <c r="AX18" s="23"/>
      <c r="AY18" s="9" t="s">
        <v>118</v>
      </c>
      <c r="AZ18" s="41">
        <v>42747</v>
      </c>
      <c r="BA18" s="18"/>
      <c r="BB18" s="18"/>
      <c r="BC18" s="15"/>
      <c r="BD18" s="15"/>
      <c r="BE18" s="15"/>
      <c r="BF18" s="15"/>
      <c r="BG18" s="15"/>
      <c r="BH18" s="15"/>
      <c r="BI18" s="15"/>
      <c r="BJ18" s="15"/>
    </row>
    <row r="19" spans="1:62" ht="16.5">
      <c r="A19" s="16" t="str">
        <f>IF(ISNA(VLOOKUP($G19,'Philanthropist Ranking'!$E$5:$H$105,4,FALSE)),"N","Y")</f>
        <v>Y</v>
      </c>
      <c r="B19" s="17">
        <f>VLOOKUP($G19,'Philanthropist Ranking'!$K$5:$M$281,3,FALSE)</f>
        <v>2</v>
      </c>
      <c r="C19" s="17">
        <f>VLOOKUP($G19,'Philanthropist Ranking'!$K$5:$M$281,2,FALSE)</f>
        <v>1144</v>
      </c>
      <c r="D19" s="3"/>
      <c r="E19" s="18"/>
      <c r="F19" s="7" t="s">
        <v>91</v>
      </c>
      <c r="G19" s="8" t="s">
        <v>92</v>
      </c>
      <c r="H19" s="9"/>
      <c r="I19" s="19"/>
      <c r="J19" s="20" t="s">
        <v>62</v>
      </c>
      <c r="K19" s="19"/>
      <c r="L19" s="20"/>
      <c r="M19" s="19"/>
      <c r="N19" s="21"/>
      <c r="O19" s="22"/>
      <c r="P19" s="10"/>
      <c r="Q19" s="22"/>
      <c r="R19" s="21"/>
      <c r="S19" s="22"/>
      <c r="T19" s="21"/>
      <c r="U19" s="22"/>
      <c r="V19" s="13" t="s">
        <v>114</v>
      </c>
      <c r="W19" s="2">
        <v>7.5</v>
      </c>
      <c r="X19" s="13">
        <v>8</v>
      </c>
      <c r="Y19" s="2">
        <v>5</v>
      </c>
      <c r="Z19" s="39" t="s">
        <v>115</v>
      </c>
      <c r="AA19" s="40" t="s">
        <v>116</v>
      </c>
      <c r="AB19" s="13" t="s">
        <v>63</v>
      </c>
      <c r="AC19" s="2" t="s">
        <v>94</v>
      </c>
      <c r="AD19" s="13" t="s">
        <v>107</v>
      </c>
      <c r="AE19" s="2" t="s">
        <v>108</v>
      </c>
      <c r="AF19" s="25"/>
      <c r="AG19" s="2" t="s">
        <v>109</v>
      </c>
      <c r="AH19" s="14" t="s">
        <v>99</v>
      </c>
      <c r="AI19" s="2" t="s">
        <v>100</v>
      </c>
      <c r="AJ19" s="13" t="s">
        <v>69</v>
      </c>
      <c r="AK19" s="2" t="s">
        <v>70</v>
      </c>
      <c r="AL19" s="9" t="s">
        <v>117</v>
      </c>
      <c r="AM19" s="26" t="s">
        <v>80</v>
      </c>
      <c r="AN19" s="2" t="str">
        <f>IF(ISNA(VLOOKUP($AL19,'Ash-Archive Data-Don''t Delete'!$AL:$AT,3,FALSE)),"",VLOOKUP($AL19,'Ash-Archive Data-Don''t Delete'!$AL:$AT,3,FALSE))</f>
        <v/>
      </c>
      <c r="AO19" s="13" t="str">
        <f>IF(ISNA(VLOOKUP($AL19,'Ash-Archive Data-Don''t Delete'!$AL:$AT,4,FALSE)),"",VLOOKUP($AL19,'Ash-Archive Data-Don''t Delete'!$AL:$AT,4,FALSE))</f>
        <v/>
      </c>
      <c r="AP19" s="2" t="str">
        <f>IF(ISNA(VLOOKUP($AL19,'Ash-Archive Data-Don''t Delete'!$AL:$AT,5,FALSE)),"",VLOOKUP($AL19,'Ash-Archive Data-Don''t Delete'!$AL:$AT,5,FALSE))</f>
        <v/>
      </c>
      <c r="AQ19" s="13" t="s">
        <v>62</v>
      </c>
      <c r="AR19" s="2" t="s">
        <v>62</v>
      </c>
      <c r="AS19" s="13" t="s">
        <v>62</v>
      </c>
      <c r="AT19" s="2" t="s">
        <v>74</v>
      </c>
      <c r="AU19" s="25"/>
      <c r="AV19" s="23"/>
      <c r="AW19" s="25"/>
      <c r="AX19" s="23"/>
      <c r="AY19" s="9" t="s">
        <v>118</v>
      </c>
      <c r="AZ19" s="41">
        <v>42747</v>
      </c>
      <c r="BA19" s="18"/>
      <c r="BB19" s="18"/>
      <c r="BC19" s="15"/>
      <c r="BD19" s="15"/>
      <c r="BE19" s="15"/>
      <c r="BF19" s="15"/>
      <c r="BG19" s="15"/>
      <c r="BH19" s="15"/>
      <c r="BI19" s="15"/>
      <c r="BJ19" s="15"/>
    </row>
    <row r="20" spans="1:62" ht="16.5">
      <c r="A20" s="16" t="str">
        <f>IF(ISNA(VLOOKUP($G20,'Philanthropist Ranking'!$E$5:$H$105,4,FALSE)),"N","Y")</f>
        <v>Y</v>
      </c>
      <c r="B20" s="17">
        <f>VLOOKUP($G20,'Philanthropist Ranking'!$K$5:$M$281,3,FALSE)</f>
        <v>2</v>
      </c>
      <c r="C20" s="17">
        <f>VLOOKUP($G20,'Philanthropist Ranking'!$K$5:$M$281,2,FALSE)</f>
        <v>1144</v>
      </c>
      <c r="D20" s="3"/>
      <c r="E20" s="18"/>
      <c r="F20" s="7" t="s">
        <v>91</v>
      </c>
      <c r="G20" s="8" t="s">
        <v>92</v>
      </c>
      <c r="H20" s="9"/>
      <c r="I20" s="19"/>
      <c r="J20" s="20" t="s">
        <v>62</v>
      </c>
      <c r="K20" s="19"/>
      <c r="L20" s="20"/>
      <c r="M20" s="19"/>
      <c r="N20" s="21"/>
      <c r="O20" s="22"/>
      <c r="P20" s="10"/>
      <c r="Q20" s="22"/>
      <c r="R20" s="21"/>
      <c r="S20" s="22"/>
      <c r="T20" s="21"/>
      <c r="U20" s="22"/>
      <c r="V20" s="13" t="s">
        <v>114</v>
      </c>
      <c r="W20" s="2">
        <v>7.5</v>
      </c>
      <c r="X20" s="13">
        <v>8</v>
      </c>
      <c r="Y20" s="2">
        <v>5</v>
      </c>
      <c r="Z20" s="39" t="s">
        <v>115</v>
      </c>
      <c r="AA20" s="40" t="s">
        <v>116</v>
      </c>
      <c r="AB20" s="13" t="s">
        <v>63</v>
      </c>
      <c r="AC20" s="2" t="s">
        <v>94</v>
      </c>
      <c r="AD20" s="13" t="s">
        <v>107</v>
      </c>
      <c r="AE20" s="2" t="s">
        <v>108</v>
      </c>
      <c r="AF20" s="25"/>
      <c r="AG20" s="2" t="s">
        <v>109</v>
      </c>
      <c r="AH20" s="14" t="s">
        <v>99</v>
      </c>
      <c r="AI20" s="2" t="s">
        <v>100</v>
      </c>
      <c r="AJ20" s="13" t="s">
        <v>69</v>
      </c>
      <c r="AK20" s="2" t="s">
        <v>70</v>
      </c>
      <c r="AL20" s="9" t="s">
        <v>117</v>
      </c>
      <c r="AM20" s="26" t="s">
        <v>80</v>
      </c>
      <c r="AN20" s="2" t="str">
        <f>IF(ISNA(VLOOKUP($AL20,'Ash-Archive Data-Don''t Delete'!$AL:$AT,3,FALSE)),"",VLOOKUP($AL20,'Ash-Archive Data-Don''t Delete'!$AL:$AT,3,FALSE))</f>
        <v/>
      </c>
      <c r="AO20" s="13" t="str">
        <f>IF(ISNA(VLOOKUP($AL20,'Ash-Archive Data-Don''t Delete'!$AL:$AT,4,FALSE)),"",VLOOKUP($AL20,'Ash-Archive Data-Don''t Delete'!$AL:$AT,4,FALSE))</f>
        <v/>
      </c>
      <c r="AP20" s="2" t="str">
        <f>IF(ISNA(VLOOKUP($AL20,'Ash-Archive Data-Don''t Delete'!$AL:$AT,5,FALSE)),"",VLOOKUP($AL20,'Ash-Archive Data-Don''t Delete'!$AL:$AT,5,FALSE))</f>
        <v/>
      </c>
      <c r="AQ20" s="13" t="s">
        <v>62</v>
      </c>
      <c r="AR20" s="2" t="s">
        <v>62</v>
      </c>
      <c r="AS20" s="13" t="s">
        <v>62</v>
      </c>
      <c r="AT20" s="2" t="s">
        <v>74</v>
      </c>
      <c r="AU20" s="25"/>
      <c r="AV20" s="23"/>
      <c r="AW20" s="25"/>
      <c r="AX20" s="23"/>
      <c r="AY20" s="9" t="s">
        <v>118</v>
      </c>
      <c r="AZ20" s="41">
        <v>42747</v>
      </c>
      <c r="BA20" s="18"/>
      <c r="BB20" s="18"/>
      <c r="BC20" s="15"/>
      <c r="BD20" s="15"/>
      <c r="BE20" s="15"/>
      <c r="BF20" s="15"/>
      <c r="BG20" s="15"/>
      <c r="BH20" s="15"/>
      <c r="BI20" s="15"/>
      <c r="BJ20" s="15"/>
    </row>
    <row r="21" spans="1:62" ht="14.25">
      <c r="A21" s="16" t="str">
        <f>IF(ISNA(VLOOKUP($G21,'Philanthropist Ranking'!$E$5:$H$105,4,FALSE)),"N","Y")</f>
        <v>Y</v>
      </c>
      <c r="B21" s="17">
        <f>VLOOKUP($G21,'Philanthropist Ranking'!$K$5:$M$281,3,FALSE)</f>
        <v>2</v>
      </c>
      <c r="C21" s="17">
        <f>VLOOKUP($G21,'Philanthropist Ranking'!$K$5:$M$281,2,FALSE)</f>
        <v>1144</v>
      </c>
      <c r="D21" s="3"/>
      <c r="E21" s="18"/>
      <c r="F21" s="7" t="s">
        <v>91</v>
      </c>
      <c r="G21" s="8" t="s">
        <v>92</v>
      </c>
      <c r="H21" s="9"/>
      <c r="I21" s="19"/>
      <c r="J21" s="20" t="s">
        <v>62</v>
      </c>
      <c r="K21" s="19"/>
      <c r="L21" s="20"/>
      <c r="M21" s="19"/>
      <c r="N21" s="21"/>
      <c r="O21" s="22"/>
      <c r="P21" s="10"/>
      <c r="Q21" s="22"/>
      <c r="R21" s="21"/>
      <c r="S21" s="22"/>
      <c r="T21" s="21"/>
      <c r="U21" s="22"/>
      <c r="V21" s="13" t="s">
        <v>144</v>
      </c>
      <c r="W21" s="2">
        <v>5</v>
      </c>
      <c r="X21" s="13">
        <v>7</v>
      </c>
      <c r="Y21" s="2">
        <v>12</v>
      </c>
      <c r="Z21" s="13" t="s">
        <v>63</v>
      </c>
      <c r="AA21" s="2" t="s">
        <v>94</v>
      </c>
      <c r="AB21" s="13" t="s">
        <v>63</v>
      </c>
      <c r="AC21" s="2" t="s">
        <v>94</v>
      </c>
      <c r="AD21" s="13" t="s">
        <v>107</v>
      </c>
      <c r="AE21" s="2" t="s">
        <v>108</v>
      </c>
      <c r="AF21" s="25"/>
      <c r="AG21" s="2" t="s">
        <v>109</v>
      </c>
      <c r="AH21" s="14" t="s">
        <v>99</v>
      </c>
      <c r="AI21" s="2" t="s">
        <v>100</v>
      </c>
      <c r="AJ21" s="13" t="s">
        <v>69</v>
      </c>
      <c r="AK21" s="2" t="s">
        <v>70</v>
      </c>
      <c r="AL21" s="9" t="s">
        <v>145</v>
      </c>
      <c r="AM21" s="35" t="str">
        <f>IF(ISNA(VLOOKUP($AL21,'Ash-Archive Data-Don''t Delete'!$AL:$AT,2,FALSE)),"",VLOOKUP($AL21,'Ash-Archive Data-Don''t Delete'!$AL:$AT,2,FALSE))</f>
        <v>Link</v>
      </c>
      <c r="AN21" s="2">
        <f>IF(ISNA(VLOOKUP($AL21,'Ash-Archive Data-Don''t Delete'!$AL:$AT,3,FALSE)),"",VLOOKUP($AL21,'Ash-Archive Data-Don''t Delete'!$AL:$AT,3,FALSE))</f>
        <v>0</v>
      </c>
      <c r="AO21" s="13">
        <f>IF(ISNA(VLOOKUP($AL21,'Ash-Archive Data-Don''t Delete'!$AL:$AT,4,FALSE)),"",VLOOKUP($AL21,'Ash-Archive Data-Don''t Delete'!$AL:$AT,4,FALSE))</f>
        <v>0</v>
      </c>
      <c r="AP21" s="2">
        <f>IF(ISNA(VLOOKUP($AL21,'Ash-Archive Data-Don''t Delete'!$AL:$AT,5,FALSE)),"",VLOOKUP($AL21,'Ash-Archive Data-Don''t Delete'!$AL:$AT,5,FALSE))</f>
        <v>0</v>
      </c>
      <c r="AQ21" s="13"/>
      <c r="AR21" s="2"/>
      <c r="AS21" s="13"/>
      <c r="AT21" s="2" t="s">
        <v>74</v>
      </c>
      <c r="AU21" s="25"/>
      <c r="AV21" s="23"/>
      <c r="AW21" s="25"/>
      <c r="AX21" s="23"/>
      <c r="AY21" s="9" t="s">
        <v>118</v>
      </c>
      <c r="AZ21" s="41">
        <v>42747</v>
      </c>
      <c r="BA21" s="18"/>
      <c r="BB21" s="18"/>
      <c r="BC21" s="15"/>
      <c r="BD21" s="15"/>
      <c r="BE21" s="15"/>
      <c r="BF21" s="15"/>
      <c r="BG21" s="15"/>
      <c r="BH21" s="15"/>
      <c r="BI21" s="15"/>
      <c r="BJ21" s="15"/>
    </row>
    <row r="22" spans="1:62" ht="14.25">
      <c r="A22" s="16" t="str">
        <f>IF(ISNA(VLOOKUP($G22,'Philanthropist Ranking'!$E$5:$H$105,4,FALSE)),"N","Y")</f>
        <v>Y</v>
      </c>
      <c r="B22" s="17">
        <f>VLOOKUP($G22,'Philanthropist Ranking'!$K$5:$M$281,3,FALSE)</f>
        <v>2</v>
      </c>
      <c r="C22" s="17">
        <f>VLOOKUP($G22,'Philanthropist Ranking'!$K$5:$M$281,2,FALSE)</f>
        <v>1144</v>
      </c>
      <c r="D22" s="3"/>
      <c r="E22" s="18"/>
      <c r="F22" s="7" t="s">
        <v>91</v>
      </c>
      <c r="G22" s="8" t="s">
        <v>92</v>
      </c>
      <c r="H22" s="9"/>
      <c r="I22" s="19"/>
      <c r="J22" s="20" t="s">
        <v>62</v>
      </c>
      <c r="K22" s="19"/>
      <c r="L22" s="20"/>
      <c r="M22" s="19"/>
      <c r="N22" s="21"/>
      <c r="O22" s="22"/>
      <c r="P22" s="10"/>
      <c r="Q22" s="22"/>
      <c r="R22" s="21"/>
      <c r="S22" s="22"/>
      <c r="T22" s="21"/>
      <c r="U22" s="22"/>
      <c r="V22" s="13" t="s">
        <v>144</v>
      </c>
      <c r="W22" s="2">
        <v>5</v>
      </c>
      <c r="X22" s="13">
        <v>7</v>
      </c>
      <c r="Y22" s="2">
        <v>12</v>
      </c>
      <c r="Z22" s="13" t="s">
        <v>63</v>
      </c>
      <c r="AA22" s="2" t="s">
        <v>94</v>
      </c>
      <c r="AB22" s="13" t="s">
        <v>63</v>
      </c>
      <c r="AC22" s="2" t="s">
        <v>94</v>
      </c>
      <c r="AD22" s="13" t="s">
        <v>107</v>
      </c>
      <c r="AE22" s="2" t="s">
        <v>108</v>
      </c>
      <c r="AF22" s="25"/>
      <c r="AG22" s="2" t="s">
        <v>109</v>
      </c>
      <c r="AH22" s="14" t="s">
        <v>99</v>
      </c>
      <c r="AI22" s="2" t="s">
        <v>100</v>
      </c>
      <c r="AJ22" s="13" t="s">
        <v>69</v>
      </c>
      <c r="AK22" s="2" t="s">
        <v>70</v>
      </c>
      <c r="AL22" s="9" t="s">
        <v>145</v>
      </c>
      <c r="AM22" s="35" t="str">
        <f>IF(ISNA(VLOOKUP($AL22,'Ash-Archive Data-Don''t Delete'!$AL:$AT,2,FALSE)),"",VLOOKUP($AL22,'Ash-Archive Data-Don''t Delete'!$AL:$AT,2,FALSE))</f>
        <v>Link</v>
      </c>
      <c r="AN22" s="2">
        <f>IF(ISNA(VLOOKUP($AL22,'Ash-Archive Data-Don''t Delete'!$AL:$AT,3,FALSE)),"",VLOOKUP($AL22,'Ash-Archive Data-Don''t Delete'!$AL:$AT,3,FALSE))</f>
        <v>0</v>
      </c>
      <c r="AO22" s="13">
        <f>IF(ISNA(VLOOKUP($AL22,'Ash-Archive Data-Don''t Delete'!$AL:$AT,4,FALSE)),"",VLOOKUP($AL22,'Ash-Archive Data-Don''t Delete'!$AL:$AT,4,FALSE))</f>
        <v>0</v>
      </c>
      <c r="AP22" s="2">
        <f>IF(ISNA(VLOOKUP($AL22,'Ash-Archive Data-Don''t Delete'!$AL:$AT,5,FALSE)),"",VLOOKUP($AL22,'Ash-Archive Data-Don''t Delete'!$AL:$AT,5,FALSE))</f>
        <v>0</v>
      </c>
      <c r="AQ22" s="13"/>
      <c r="AR22" s="2"/>
      <c r="AS22" s="13"/>
      <c r="AT22" s="2" t="s">
        <v>74</v>
      </c>
      <c r="AU22" s="25"/>
      <c r="AV22" s="23"/>
      <c r="AW22" s="25"/>
      <c r="AX22" s="23"/>
      <c r="AY22" s="9" t="s">
        <v>118</v>
      </c>
      <c r="AZ22" s="41">
        <v>42747</v>
      </c>
      <c r="BA22" s="18"/>
      <c r="BB22" s="18"/>
      <c r="BC22" s="15"/>
      <c r="BD22" s="15"/>
      <c r="BE22" s="15"/>
      <c r="BF22" s="15"/>
      <c r="BG22" s="15"/>
      <c r="BH22" s="15"/>
      <c r="BI22" s="15"/>
      <c r="BJ22" s="15"/>
    </row>
    <row r="23" spans="1:62" ht="14.25">
      <c r="A23" s="16" t="str">
        <f>IF(ISNA(VLOOKUP($G23,'Philanthropist Ranking'!$E$5:$H$105,4,FALSE)),"N","Y")</f>
        <v>Y</v>
      </c>
      <c r="B23" s="17">
        <f>VLOOKUP($G23,'Philanthropist Ranking'!$K$5:$M$281,3,FALSE)</f>
        <v>2</v>
      </c>
      <c r="C23" s="17">
        <f>VLOOKUP($G23,'Philanthropist Ranking'!$K$5:$M$281,2,FALSE)</f>
        <v>1144</v>
      </c>
      <c r="D23" s="3"/>
      <c r="E23" s="18"/>
      <c r="F23" s="7" t="s">
        <v>91</v>
      </c>
      <c r="G23" s="8" t="s">
        <v>92</v>
      </c>
      <c r="H23" s="9"/>
      <c r="I23" s="19"/>
      <c r="J23" s="20" t="s">
        <v>62</v>
      </c>
      <c r="K23" s="19"/>
      <c r="L23" s="20"/>
      <c r="M23" s="19"/>
      <c r="N23" s="21"/>
      <c r="O23" s="22"/>
      <c r="P23" s="10"/>
      <c r="Q23" s="22"/>
      <c r="R23" s="21"/>
      <c r="S23" s="22"/>
      <c r="T23" s="21"/>
      <c r="U23" s="22"/>
      <c r="V23" s="13" t="s">
        <v>144</v>
      </c>
      <c r="W23" s="2">
        <v>5</v>
      </c>
      <c r="X23" s="13">
        <v>7</v>
      </c>
      <c r="Y23" s="2">
        <v>12</v>
      </c>
      <c r="Z23" s="13" t="s">
        <v>63</v>
      </c>
      <c r="AA23" s="2" t="s">
        <v>94</v>
      </c>
      <c r="AB23" s="13" t="s">
        <v>63</v>
      </c>
      <c r="AC23" s="2" t="s">
        <v>94</v>
      </c>
      <c r="AD23" s="13" t="s">
        <v>107</v>
      </c>
      <c r="AE23" s="2" t="s">
        <v>108</v>
      </c>
      <c r="AF23" s="25"/>
      <c r="AG23" s="2" t="s">
        <v>109</v>
      </c>
      <c r="AH23" s="14" t="s">
        <v>99</v>
      </c>
      <c r="AI23" s="2" t="s">
        <v>100</v>
      </c>
      <c r="AJ23" s="13" t="s">
        <v>69</v>
      </c>
      <c r="AK23" s="2" t="s">
        <v>70</v>
      </c>
      <c r="AL23" s="9" t="s">
        <v>145</v>
      </c>
      <c r="AM23" s="35" t="str">
        <f>IF(ISNA(VLOOKUP($AL23,'Ash-Archive Data-Don''t Delete'!$AL:$AT,2,FALSE)),"",VLOOKUP($AL23,'Ash-Archive Data-Don''t Delete'!$AL:$AT,2,FALSE))</f>
        <v>Link</v>
      </c>
      <c r="AN23" s="2">
        <f>IF(ISNA(VLOOKUP($AL23,'Ash-Archive Data-Don''t Delete'!$AL:$AT,3,FALSE)),"",VLOOKUP($AL23,'Ash-Archive Data-Don''t Delete'!$AL:$AT,3,FALSE))</f>
        <v>0</v>
      </c>
      <c r="AO23" s="13">
        <f>IF(ISNA(VLOOKUP($AL23,'Ash-Archive Data-Don''t Delete'!$AL:$AT,4,FALSE)),"",VLOOKUP($AL23,'Ash-Archive Data-Don''t Delete'!$AL:$AT,4,FALSE))</f>
        <v>0</v>
      </c>
      <c r="AP23" s="2">
        <f>IF(ISNA(VLOOKUP($AL23,'Ash-Archive Data-Don''t Delete'!$AL:$AT,5,FALSE)),"",VLOOKUP($AL23,'Ash-Archive Data-Don''t Delete'!$AL:$AT,5,FALSE))</f>
        <v>0</v>
      </c>
      <c r="AQ23" s="13"/>
      <c r="AR23" s="2"/>
      <c r="AS23" s="13"/>
      <c r="AT23" s="2" t="s">
        <v>74</v>
      </c>
      <c r="AU23" s="25"/>
      <c r="AV23" s="23"/>
      <c r="AW23" s="25"/>
      <c r="AX23" s="23"/>
      <c r="AY23" s="9" t="s">
        <v>118</v>
      </c>
      <c r="AZ23" s="41">
        <v>42747</v>
      </c>
      <c r="BA23" s="18"/>
      <c r="BB23" s="18"/>
      <c r="BC23" s="15"/>
      <c r="BD23" s="15"/>
      <c r="BE23" s="15"/>
      <c r="BF23" s="15"/>
      <c r="BG23" s="15"/>
      <c r="BH23" s="15"/>
      <c r="BI23" s="15"/>
      <c r="BJ23" s="15"/>
    </row>
    <row r="24" spans="1:62" ht="14.25">
      <c r="A24" s="16" t="str">
        <f>IF(ISNA(VLOOKUP($G24,'Philanthropist Ranking'!$E$5:$H$105,4,FALSE)),"N","Y")</f>
        <v>Y</v>
      </c>
      <c r="B24" s="17">
        <f>VLOOKUP($G24,'Philanthropist Ranking'!$K$5:$M$281,3,FALSE)</f>
        <v>2</v>
      </c>
      <c r="C24" s="17">
        <f>VLOOKUP($G24,'Philanthropist Ranking'!$K$5:$M$281,2,FALSE)</f>
        <v>1144</v>
      </c>
      <c r="D24" s="3"/>
      <c r="E24" s="18"/>
      <c r="F24" s="7" t="s">
        <v>91</v>
      </c>
      <c r="G24" s="8" t="s">
        <v>92</v>
      </c>
      <c r="H24" s="9"/>
      <c r="I24" s="19"/>
      <c r="J24" s="20" t="s">
        <v>62</v>
      </c>
      <c r="K24" s="19"/>
      <c r="L24" s="20"/>
      <c r="M24" s="19"/>
      <c r="N24" s="21"/>
      <c r="O24" s="22"/>
      <c r="P24" s="10"/>
      <c r="Q24" s="22"/>
      <c r="R24" s="21"/>
      <c r="S24" s="22"/>
      <c r="T24" s="21"/>
      <c r="U24" s="22"/>
      <c r="V24" s="13" t="s">
        <v>144</v>
      </c>
      <c r="W24" s="2">
        <v>5</v>
      </c>
      <c r="X24" s="13">
        <v>7</v>
      </c>
      <c r="Y24" s="2">
        <v>12</v>
      </c>
      <c r="Z24" s="13" t="s">
        <v>63</v>
      </c>
      <c r="AA24" s="2" t="s">
        <v>94</v>
      </c>
      <c r="AB24" s="13" t="s">
        <v>63</v>
      </c>
      <c r="AC24" s="2" t="s">
        <v>94</v>
      </c>
      <c r="AD24" s="13" t="s">
        <v>107</v>
      </c>
      <c r="AE24" s="2" t="s">
        <v>108</v>
      </c>
      <c r="AF24" s="25"/>
      <c r="AG24" s="2" t="s">
        <v>109</v>
      </c>
      <c r="AH24" s="14" t="s">
        <v>99</v>
      </c>
      <c r="AI24" s="2" t="s">
        <v>100</v>
      </c>
      <c r="AJ24" s="13" t="s">
        <v>69</v>
      </c>
      <c r="AK24" s="2" t="s">
        <v>70</v>
      </c>
      <c r="AL24" s="9" t="s">
        <v>145</v>
      </c>
      <c r="AM24" s="35" t="str">
        <f>IF(ISNA(VLOOKUP($AL24,'Ash-Archive Data-Don''t Delete'!$AL:$AT,2,FALSE)),"",VLOOKUP($AL24,'Ash-Archive Data-Don''t Delete'!$AL:$AT,2,FALSE))</f>
        <v>Link</v>
      </c>
      <c r="AN24" s="2">
        <f>IF(ISNA(VLOOKUP($AL24,'Ash-Archive Data-Don''t Delete'!$AL:$AT,3,FALSE)),"",VLOOKUP($AL24,'Ash-Archive Data-Don''t Delete'!$AL:$AT,3,FALSE))</f>
        <v>0</v>
      </c>
      <c r="AO24" s="13">
        <f>IF(ISNA(VLOOKUP($AL24,'Ash-Archive Data-Don''t Delete'!$AL:$AT,4,FALSE)),"",VLOOKUP($AL24,'Ash-Archive Data-Don''t Delete'!$AL:$AT,4,FALSE))</f>
        <v>0</v>
      </c>
      <c r="AP24" s="2">
        <f>IF(ISNA(VLOOKUP($AL24,'Ash-Archive Data-Don''t Delete'!$AL:$AT,5,FALSE)),"",VLOOKUP($AL24,'Ash-Archive Data-Don''t Delete'!$AL:$AT,5,FALSE))</f>
        <v>0</v>
      </c>
      <c r="AQ24" s="13"/>
      <c r="AR24" s="2"/>
      <c r="AS24" s="13"/>
      <c r="AT24" s="2" t="s">
        <v>74</v>
      </c>
      <c r="AU24" s="25"/>
      <c r="AV24" s="23"/>
      <c r="AW24" s="25"/>
      <c r="AX24" s="23"/>
      <c r="AY24" s="9" t="s">
        <v>118</v>
      </c>
      <c r="AZ24" s="41">
        <v>42747</v>
      </c>
      <c r="BA24" s="18"/>
      <c r="BB24" s="18"/>
      <c r="BC24" s="15"/>
      <c r="BD24" s="15"/>
      <c r="BE24" s="15"/>
      <c r="BF24" s="15"/>
      <c r="BG24" s="15"/>
      <c r="BH24" s="15"/>
      <c r="BI24" s="15"/>
      <c r="BJ24" s="15"/>
    </row>
    <row r="25" spans="1:62" ht="14.25">
      <c r="A25" s="16" t="str">
        <f>IF(ISNA(VLOOKUP($G25,'Philanthropist Ranking'!$E$5:$H$105,4,FALSE)),"N","Y")</f>
        <v>Y</v>
      </c>
      <c r="B25" s="17">
        <f>VLOOKUP($G25,'Philanthropist Ranking'!$K$5:$M$281,3,FALSE)</f>
        <v>2</v>
      </c>
      <c r="C25" s="17">
        <f>VLOOKUP($G25,'Philanthropist Ranking'!$K$5:$M$281,2,FALSE)</f>
        <v>1144</v>
      </c>
      <c r="D25" s="3"/>
      <c r="E25" s="18"/>
      <c r="F25" s="7" t="s">
        <v>91</v>
      </c>
      <c r="G25" s="8" t="s">
        <v>92</v>
      </c>
      <c r="H25" s="9"/>
      <c r="I25" s="7">
        <v>1958</v>
      </c>
      <c r="J25" s="20">
        <v>58</v>
      </c>
      <c r="K25" s="7" t="s">
        <v>78</v>
      </c>
      <c r="L25" s="8" t="s">
        <v>79</v>
      </c>
      <c r="M25" s="81" t="str">
        <f>HYPERLINK("http://baike.baidu.com/link?url=Fs1upwHDevwO6WXoGnlz9e9x9fiG_b1We2vEM_mGIL2uqJOFGJuBfAmkVTTcNrYvmkOvuRiDX34aE9lnjzD12T8oln0dJrlsx6g9uFvAKRs_g3HoOMHWO9l_ep0leaj4","Link")</f>
        <v>Link</v>
      </c>
      <c r="N25" s="10" t="s">
        <v>9</v>
      </c>
      <c r="O25" s="11" t="s">
        <v>192</v>
      </c>
      <c r="P25" s="10" t="s">
        <v>144</v>
      </c>
      <c r="Q25" s="11" t="s">
        <v>84</v>
      </c>
      <c r="R25" s="10" t="s">
        <v>194</v>
      </c>
      <c r="S25" s="11" t="s">
        <v>63</v>
      </c>
      <c r="T25" s="10" t="s">
        <v>94</v>
      </c>
      <c r="U25" s="34" t="s">
        <v>80</v>
      </c>
      <c r="V25" s="13" t="s">
        <v>144</v>
      </c>
      <c r="W25" s="2">
        <v>4</v>
      </c>
      <c r="X25" s="13">
        <v>7</v>
      </c>
      <c r="Y25" s="2">
        <v>12</v>
      </c>
      <c r="Z25" s="13" t="s">
        <v>63</v>
      </c>
      <c r="AA25" s="2" t="s">
        <v>94</v>
      </c>
      <c r="AB25" s="13" t="s">
        <v>63</v>
      </c>
      <c r="AC25" s="2" t="s">
        <v>94</v>
      </c>
      <c r="AD25" s="13" t="s">
        <v>107</v>
      </c>
      <c r="AE25" s="2" t="s">
        <v>108</v>
      </c>
      <c r="AF25" s="25"/>
      <c r="AG25" s="2" t="s">
        <v>109</v>
      </c>
      <c r="AH25" s="14" t="s">
        <v>99</v>
      </c>
      <c r="AI25" s="2" t="s">
        <v>100</v>
      </c>
      <c r="AJ25" s="13" t="s">
        <v>69</v>
      </c>
      <c r="AK25" s="2" t="s">
        <v>70</v>
      </c>
      <c r="AL25" s="9" t="s">
        <v>197</v>
      </c>
      <c r="AM25" s="35" t="str">
        <f>IF(ISNA(VLOOKUP($AL25,'Ash-Archive Data-Don''t Delete'!$AL:$AT,2,FALSE)),"",VLOOKUP($AL25,'Ash-Archive Data-Don''t Delete'!$AL:$AT,2,FALSE))</f>
        <v>Link</v>
      </c>
      <c r="AN25" s="2">
        <f>IF(ISNA(VLOOKUP($AL25,'Ash-Archive Data-Don''t Delete'!$AL:$AT,3,FALSE)),"",VLOOKUP($AL25,'Ash-Archive Data-Don''t Delete'!$AL:$AT,3,FALSE))</f>
        <v>0</v>
      </c>
      <c r="AO25" s="13">
        <f>IF(ISNA(VLOOKUP($AL25,'Ash-Archive Data-Don''t Delete'!$AL:$AT,4,FALSE)),"",VLOOKUP($AL25,'Ash-Archive Data-Don''t Delete'!$AL:$AT,4,FALSE))</f>
        <v>0</v>
      </c>
      <c r="AP25" s="2">
        <f>IF(ISNA(VLOOKUP($AL25,'Ash-Archive Data-Don''t Delete'!$AL:$AT,5,FALSE)),"",VLOOKUP($AL25,'Ash-Archive Data-Don''t Delete'!$AL:$AT,5,FALSE))</f>
        <v>0</v>
      </c>
      <c r="AQ25" s="13"/>
      <c r="AR25" s="2"/>
      <c r="AS25" s="13"/>
      <c r="AT25" s="2" t="s">
        <v>74</v>
      </c>
      <c r="AU25" s="25"/>
      <c r="AV25" s="23"/>
      <c r="AW25" s="25"/>
      <c r="AX25" s="23"/>
      <c r="AY25" s="9" t="s">
        <v>118</v>
      </c>
      <c r="AZ25" s="41">
        <v>42747</v>
      </c>
      <c r="BA25" s="18"/>
      <c r="BB25" s="18"/>
      <c r="BC25" s="15"/>
      <c r="BD25" s="15"/>
      <c r="BE25" s="15"/>
      <c r="BF25" s="15"/>
      <c r="BG25" s="15"/>
      <c r="BH25" s="15"/>
      <c r="BI25" s="15"/>
      <c r="BJ25" s="15"/>
    </row>
    <row r="26" spans="1:62" ht="14.25">
      <c r="A26" s="16" t="str">
        <f>IF(ISNA(VLOOKUP($G26,'Philanthropist Ranking'!$E$5:$H$105,4,FALSE)),"N","Y")</f>
        <v>Y</v>
      </c>
      <c r="B26" s="17">
        <f>VLOOKUP($G26,'Philanthropist Ranking'!$K$5:$M$281,3,FALSE)</f>
        <v>3</v>
      </c>
      <c r="C26" s="17">
        <f>VLOOKUP($G26,'Philanthropist Ranking'!$K$5:$M$281,2,FALSE)</f>
        <v>1096.18</v>
      </c>
      <c r="D26" s="18"/>
      <c r="E26" s="18"/>
      <c r="F26" s="7" t="s">
        <v>218</v>
      </c>
      <c r="G26" s="8" t="s">
        <v>219</v>
      </c>
      <c r="H26" s="32"/>
      <c r="I26" s="19"/>
      <c r="J26" s="20" t="s">
        <v>62</v>
      </c>
      <c r="K26" s="7"/>
      <c r="L26" s="8"/>
      <c r="M26" s="7"/>
      <c r="N26" s="10"/>
      <c r="O26" s="11"/>
      <c r="P26" s="10"/>
      <c r="Q26" s="11"/>
      <c r="R26" s="10"/>
      <c r="S26" s="11"/>
      <c r="T26" s="10"/>
      <c r="U26" s="11"/>
      <c r="V26" s="13" t="s">
        <v>221</v>
      </c>
      <c r="W26" s="2">
        <v>700</v>
      </c>
      <c r="X26" s="13">
        <v>12</v>
      </c>
      <c r="Y26" s="2">
        <v>21</v>
      </c>
      <c r="Z26" s="13" t="s">
        <v>222</v>
      </c>
      <c r="AA26" s="2" t="s">
        <v>222</v>
      </c>
      <c r="AB26" s="13" t="s">
        <v>223</v>
      </c>
      <c r="AC26" s="2" t="s">
        <v>223</v>
      </c>
      <c r="AD26" s="13" t="s">
        <v>224</v>
      </c>
      <c r="AE26" s="2"/>
      <c r="AF26" s="13"/>
      <c r="AG26" s="2" t="s">
        <v>89</v>
      </c>
      <c r="AH26" s="14" t="s">
        <v>67</v>
      </c>
      <c r="AI26" s="2" t="s">
        <v>141</v>
      </c>
      <c r="AJ26" s="13" t="s">
        <v>69</v>
      </c>
      <c r="AK26" s="2" t="s">
        <v>70</v>
      </c>
      <c r="AL26" s="9" t="s">
        <v>225</v>
      </c>
      <c r="AM26" s="35" t="str">
        <f>IF(ISNA(VLOOKUP($AL26,'Ash-Archive Data-Don''t Delete'!$AL:$AT,2,FALSE)),"",VLOOKUP($AL26,'Ash-Archive Data-Don''t Delete'!$AL:$AT,2,FALSE))</f>
        <v>Link1</v>
      </c>
      <c r="AN26" s="36" t="str">
        <f>IF(ISNA(VLOOKUP($AL26,'Ash-Archive Data-Don''t Delete'!$AL:$AT,3,FALSE)),"",VLOOKUP($AL26,'Ash-Archive Data-Don''t Delete'!$AL:$AT,3,FALSE))</f>
        <v>Link2</v>
      </c>
      <c r="AO26" s="13">
        <f>IF(ISNA(VLOOKUP($AL26,'Ash-Archive Data-Don''t Delete'!$AL:$AT,4,FALSE)),"",VLOOKUP($AL26,'Ash-Archive Data-Don''t Delete'!$AL:$AT,4,FALSE))</f>
        <v>0</v>
      </c>
      <c r="AP26" s="2">
        <f>IF(ISNA(VLOOKUP($AL26,'Ash-Archive Data-Don''t Delete'!$AL:$AT,5,FALSE)),"",VLOOKUP($AL26,'Ash-Archive Data-Don''t Delete'!$AL:$AT,5,FALSE))</f>
        <v>0</v>
      </c>
      <c r="AQ26" s="13" t="s">
        <v>74</v>
      </c>
      <c r="AR26" s="2"/>
      <c r="AS26" s="13"/>
      <c r="AT26" s="2"/>
      <c r="AU26" s="25"/>
      <c r="AV26" s="2" t="s">
        <v>238</v>
      </c>
      <c r="AW26" s="25"/>
      <c r="AX26" s="2" t="s">
        <v>84</v>
      </c>
      <c r="AY26" s="9" t="s">
        <v>77</v>
      </c>
      <c r="AZ26" s="31">
        <v>42423</v>
      </c>
      <c r="BA26" s="18"/>
      <c r="BB26" s="18"/>
      <c r="BC26" s="15"/>
      <c r="BD26" s="15"/>
      <c r="BE26" s="15"/>
      <c r="BF26" s="15"/>
      <c r="BG26" s="15"/>
      <c r="BH26" s="15"/>
      <c r="BI26" s="15"/>
      <c r="BJ26" s="15"/>
    </row>
    <row r="27" spans="1:62" ht="14.25">
      <c r="A27" s="16" t="str">
        <f>IF(ISNA(VLOOKUP($G27,'Philanthropist Ranking'!$E$5:$H$105,4,FALSE)),"N","Y")</f>
        <v>Y</v>
      </c>
      <c r="B27" s="17">
        <f>VLOOKUP($G27,'Philanthropist Ranking'!$K$5:$M$281,3,FALSE)</f>
        <v>3</v>
      </c>
      <c r="C27" s="17">
        <f>VLOOKUP($G27,'Philanthropist Ranking'!$K$5:$M$281,2,FALSE)</f>
        <v>1096.18</v>
      </c>
      <c r="D27" s="18"/>
      <c r="E27" s="18"/>
      <c r="F27" s="7" t="s">
        <v>218</v>
      </c>
      <c r="G27" s="8" t="s">
        <v>219</v>
      </c>
      <c r="H27" s="32"/>
      <c r="I27" s="19"/>
      <c r="J27" s="20" t="s">
        <v>62</v>
      </c>
      <c r="K27" s="19"/>
      <c r="L27" s="20"/>
      <c r="M27" s="19"/>
      <c r="N27" s="21"/>
      <c r="O27" s="22"/>
      <c r="P27" s="21"/>
      <c r="Q27" s="22"/>
      <c r="R27" s="21"/>
      <c r="S27" s="22"/>
      <c r="T27" s="21"/>
      <c r="U27" s="22"/>
      <c r="V27" s="13" t="s">
        <v>221</v>
      </c>
      <c r="W27" s="2">
        <v>93.18</v>
      </c>
      <c r="X27" s="13">
        <v>4</v>
      </c>
      <c r="Y27" s="2">
        <v>11</v>
      </c>
      <c r="Z27" s="13" t="s">
        <v>222</v>
      </c>
      <c r="AA27" s="2" t="s">
        <v>222</v>
      </c>
      <c r="AB27" s="13" t="s">
        <v>246</v>
      </c>
      <c r="AC27" s="2" t="s">
        <v>247</v>
      </c>
      <c r="AD27" s="24" t="s">
        <v>248</v>
      </c>
      <c r="AE27" s="2" t="s">
        <v>249</v>
      </c>
      <c r="AF27" s="25"/>
      <c r="AG27" s="2" t="s">
        <v>98</v>
      </c>
      <c r="AH27" s="14" t="s">
        <v>99</v>
      </c>
      <c r="AI27" s="2" t="s">
        <v>141</v>
      </c>
      <c r="AJ27" s="13" t="s">
        <v>69</v>
      </c>
      <c r="AK27" s="2" t="s">
        <v>70</v>
      </c>
      <c r="AL27" s="9" t="s">
        <v>253</v>
      </c>
      <c r="AM27" s="35" t="str">
        <f>IF(ISNA(VLOOKUP($AL27,'Ash-Archive Data-Don''t Delete'!$AL:$AT,2,FALSE)),"",VLOOKUP($AL27,'Ash-Archive Data-Don''t Delete'!$AL:$AT,2,FALSE))</f>
        <v>Link</v>
      </c>
      <c r="AN27" s="2">
        <f>IF(ISNA(VLOOKUP($AL27,'Ash-Archive Data-Don''t Delete'!$AL:$AT,3,FALSE)),"",VLOOKUP($AL27,'Ash-Archive Data-Don''t Delete'!$AL:$AT,3,FALSE))</f>
        <v>0</v>
      </c>
      <c r="AO27" s="13">
        <f>IF(ISNA(VLOOKUP($AL27,'Ash-Archive Data-Don''t Delete'!$AL:$AT,4,FALSE)),"",VLOOKUP($AL27,'Ash-Archive Data-Don''t Delete'!$AL:$AT,4,FALSE))</f>
        <v>0</v>
      </c>
      <c r="AP27" s="2">
        <f>IF(ISNA(VLOOKUP($AL27,'Ash-Archive Data-Don''t Delete'!$AL:$AT,5,FALSE)),"",VLOOKUP($AL27,'Ash-Archive Data-Don''t Delete'!$AL:$AT,5,FALSE))</f>
        <v>0</v>
      </c>
      <c r="AQ27" s="13"/>
      <c r="AR27" s="2"/>
      <c r="AS27" s="13"/>
      <c r="AT27" s="2" t="s">
        <v>74</v>
      </c>
      <c r="AU27" s="25"/>
      <c r="AV27" s="23"/>
      <c r="AW27" s="25"/>
      <c r="AX27" s="23"/>
      <c r="AY27" s="9" t="s">
        <v>269</v>
      </c>
      <c r="AZ27" s="31">
        <v>42744</v>
      </c>
      <c r="BA27" s="18"/>
      <c r="BB27" s="18"/>
      <c r="BC27" s="15"/>
      <c r="BD27" s="15"/>
      <c r="BE27" s="15"/>
      <c r="BF27" s="15"/>
      <c r="BG27" s="15"/>
      <c r="BH27" s="15"/>
      <c r="BI27" s="15"/>
      <c r="BJ27" s="15"/>
    </row>
    <row r="28" spans="1:62" ht="16.5">
      <c r="A28" s="16" t="str">
        <f>IF(ISNA(VLOOKUP($G28,'Philanthropist Ranking'!$E$5:$H$105,4,FALSE)),"N","Y")</f>
        <v>Y</v>
      </c>
      <c r="B28" s="17">
        <f>VLOOKUP($G28,'Philanthropist Ranking'!$K$5:$M$281,3,FALSE)</f>
        <v>3</v>
      </c>
      <c r="C28" s="17">
        <f>VLOOKUP($G28,'Philanthropist Ranking'!$K$5:$M$281,2,FALSE)</f>
        <v>1096.18</v>
      </c>
      <c r="D28" s="18"/>
      <c r="E28" s="18"/>
      <c r="F28" s="7" t="s">
        <v>218</v>
      </c>
      <c r="G28" s="8" t="s">
        <v>219</v>
      </c>
      <c r="H28" s="32"/>
      <c r="I28" s="19"/>
      <c r="J28" s="20" t="s">
        <v>62</v>
      </c>
      <c r="K28" s="19"/>
      <c r="L28" s="20"/>
      <c r="M28" s="19"/>
      <c r="N28" s="21"/>
      <c r="O28" s="22"/>
      <c r="P28" s="21"/>
      <c r="Q28" s="22"/>
      <c r="R28" s="21"/>
      <c r="S28" s="22"/>
      <c r="T28" s="21"/>
      <c r="U28" s="22"/>
      <c r="V28" s="13" t="s">
        <v>221</v>
      </c>
      <c r="W28" s="2">
        <v>50</v>
      </c>
      <c r="X28" s="13">
        <v>5</v>
      </c>
      <c r="Y28" s="2">
        <v>8</v>
      </c>
      <c r="Z28" s="13" t="s">
        <v>222</v>
      </c>
      <c r="AA28" s="2" t="s">
        <v>222</v>
      </c>
      <c r="AB28" s="13" t="s">
        <v>276</v>
      </c>
      <c r="AC28" s="23"/>
      <c r="AD28" s="24" t="s">
        <v>66</v>
      </c>
      <c r="AE28" s="23"/>
      <c r="AF28" s="25"/>
      <c r="AG28" s="2" t="s">
        <v>66</v>
      </c>
      <c r="AH28" s="14" t="s">
        <v>67</v>
      </c>
      <c r="AI28" s="2" t="s">
        <v>141</v>
      </c>
      <c r="AJ28" s="13" t="s">
        <v>69</v>
      </c>
      <c r="AK28" s="2" t="s">
        <v>70</v>
      </c>
      <c r="AL28" s="9" t="s">
        <v>278</v>
      </c>
      <c r="AM28" s="26" t="s">
        <v>80</v>
      </c>
      <c r="AN28" s="29"/>
      <c r="AO28" s="28"/>
      <c r="AP28" s="29"/>
      <c r="AQ28" s="30" t="s">
        <v>74</v>
      </c>
      <c r="AR28" s="2" t="s">
        <v>62</v>
      </c>
      <c r="AS28" s="13" t="s">
        <v>62</v>
      </c>
      <c r="AT28" s="2" t="s">
        <v>62</v>
      </c>
      <c r="AU28" s="25"/>
      <c r="AV28" s="2" t="s">
        <v>280</v>
      </c>
      <c r="AW28" s="25"/>
      <c r="AX28" s="2" t="s">
        <v>76</v>
      </c>
      <c r="AY28" s="9" t="s">
        <v>103</v>
      </c>
      <c r="AZ28" s="31">
        <v>42706</v>
      </c>
      <c r="BA28" s="18"/>
      <c r="BB28" s="18"/>
      <c r="BC28" s="15"/>
      <c r="BD28" s="15"/>
      <c r="BE28" s="15"/>
      <c r="BF28" s="15"/>
      <c r="BG28" s="15"/>
      <c r="BH28" s="15"/>
      <c r="BI28" s="15"/>
      <c r="BJ28" s="15"/>
    </row>
    <row r="29" spans="1:62" ht="16.5">
      <c r="A29" s="16" t="str">
        <f>IF(ISNA(VLOOKUP($G29,'Philanthropist Ranking'!$E$5:$H$105,4,FALSE)),"N","Y")</f>
        <v>Y</v>
      </c>
      <c r="B29" s="17">
        <f>VLOOKUP($G29,'Philanthropist Ranking'!$K$5:$M$281,3,FALSE)</f>
        <v>3</v>
      </c>
      <c r="C29" s="17">
        <f>VLOOKUP($G29,'Philanthropist Ranking'!$K$5:$M$281,2,FALSE)</f>
        <v>1096.18</v>
      </c>
      <c r="D29" s="18"/>
      <c r="E29" s="18"/>
      <c r="F29" s="7" t="s">
        <v>218</v>
      </c>
      <c r="G29" s="8" t="s">
        <v>219</v>
      </c>
      <c r="H29" s="32"/>
      <c r="I29" s="19"/>
      <c r="J29" s="20" t="s">
        <v>62</v>
      </c>
      <c r="K29" s="19"/>
      <c r="L29" s="20"/>
      <c r="M29" s="19"/>
      <c r="N29" s="21"/>
      <c r="O29" s="22"/>
      <c r="P29" s="21"/>
      <c r="Q29" s="22"/>
      <c r="R29" s="21"/>
      <c r="S29" s="22"/>
      <c r="T29" s="21"/>
      <c r="U29" s="22"/>
      <c r="V29" s="13" t="s">
        <v>221</v>
      </c>
      <c r="W29" s="2">
        <v>50</v>
      </c>
      <c r="X29" s="13">
        <v>5</v>
      </c>
      <c r="Y29" s="2">
        <v>8</v>
      </c>
      <c r="Z29" s="13" t="s">
        <v>222</v>
      </c>
      <c r="AA29" s="2" t="s">
        <v>222</v>
      </c>
      <c r="AB29" s="13" t="s">
        <v>292</v>
      </c>
      <c r="AC29" s="23"/>
      <c r="AD29" s="24" t="s">
        <v>66</v>
      </c>
      <c r="AE29" s="23"/>
      <c r="AF29" s="25"/>
      <c r="AG29" s="2" t="s">
        <v>66</v>
      </c>
      <c r="AH29" s="14" t="s">
        <v>67</v>
      </c>
      <c r="AI29" s="2" t="s">
        <v>141</v>
      </c>
      <c r="AJ29" s="13" t="s">
        <v>69</v>
      </c>
      <c r="AK29" s="2" t="s">
        <v>70</v>
      </c>
      <c r="AL29" s="9" t="s">
        <v>278</v>
      </c>
      <c r="AM29" s="26" t="s">
        <v>80</v>
      </c>
      <c r="AN29" s="29"/>
      <c r="AO29" s="28"/>
      <c r="AP29" s="29"/>
      <c r="AQ29" s="30" t="s">
        <v>74</v>
      </c>
      <c r="AR29" s="2" t="s">
        <v>62</v>
      </c>
      <c r="AS29" s="13" t="s">
        <v>62</v>
      </c>
      <c r="AT29" s="2" t="s">
        <v>62</v>
      </c>
      <c r="AU29" s="25"/>
      <c r="AV29" s="2" t="s">
        <v>280</v>
      </c>
      <c r="AW29" s="25"/>
      <c r="AX29" s="2" t="s">
        <v>76</v>
      </c>
      <c r="AY29" s="9" t="s">
        <v>103</v>
      </c>
      <c r="AZ29" s="31">
        <v>42706</v>
      </c>
      <c r="BA29" s="18"/>
      <c r="BB29" s="18"/>
      <c r="BC29" s="15"/>
      <c r="BD29" s="15"/>
      <c r="BE29" s="15"/>
      <c r="BF29" s="15"/>
      <c r="BG29" s="15"/>
      <c r="BH29" s="15"/>
      <c r="BI29" s="15"/>
      <c r="BJ29" s="15"/>
    </row>
    <row r="30" spans="1:62" ht="16.5">
      <c r="A30" s="16" t="str">
        <f>IF(ISNA(VLOOKUP($G30,'Philanthropist Ranking'!$E$5:$H$105,4,FALSE)),"N","Y")</f>
        <v>Y</v>
      </c>
      <c r="B30" s="17">
        <f>VLOOKUP($G30,'Philanthropist Ranking'!$K$5:$M$281,3,FALSE)</f>
        <v>3</v>
      </c>
      <c r="C30" s="17">
        <f>VLOOKUP($G30,'Philanthropist Ranking'!$K$5:$M$281,2,FALSE)</f>
        <v>1096.18</v>
      </c>
      <c r="D30" s="18"/>
      <c r="E30" s="18"/>
      <c r="F30" s="7" t="s">
        <v>218</v>
      </c>
      <c r="G30" s="8" t="s">
        <v>219</v>
      </c>
      <c r="H30" s="32"/>
      <c r="I30" s="19"/>
      <c r="J30" s="20" t="s">
        <v>62</v>
      </c>
      <c r="K30" s="19"/>
      <c r="L30" s="20"/>
      <c r="M30" s="19"/>
      <c r="N30" s="21"/>
      <c r="O30" s="22"/>
      <c r="P30" s="21"/>
      <c r="Q30" s="22"/>
      <c r="R30" s="21"/>
      <c r="S30" s="22"/>
      <c r="T30" s="21"/>
      <c r="U30" s="22"/>
      <c r="V30" s="13" t="s">
        <v>221</v>
      </c>
      <c r="W30" s="2">
        <v>50</v>
      </c>
      <c r="X30" s="13">
        <v>5</v>
      </c>
      <c r="Y30" s="2">
        <v>8</v>
      </c>
      <c r="Z30" s="13" t="s">
        <v>222</v>
      </c>
      <c r="AA30" s="2" t="s">
        <v>222</v>
      </c>
      <c r="AB30" s="13" t="s">
        <v>115</v>
      </c>
      <c r="AC30" s="23"/>
      <c r="AD30" s="24" t="s">
        <v>66</v>
      </c>
      <c r="AE30" s="23"/>
      <c r="AF30" s="25"/>
      <c r="AG30" s="2" t="s">
        <v>66</v>
      </c>
      <c r="AH30" s="14" t="s">
        <v>67</v>
      </c>
      <c r="AI30" s="2" t="s">
        <v>141</v>
      </c>
      <c r="AJ30" s="13" t="s">
        <v>69</v>
      </c>
      <c r="AK30" s="2" t="s">
        <v>70</v>
      </c>
      <c r="AL30" s="9" t="s">
        <v>278</v>
      </c>
      <c r="AM30" s="26" t="s">
        <v>80</v>
      </c>
      <c r="AN30" s="29"/>
      <c r="AO30" s="28"/>
      <c r="AP30" s="29"/>
      <c r="AQ30" s="30" t="s">
        <v>74</v>
      </c>
      <c r="AR30" s="2" t="s">
        <v>62</v>
      </c>
      <c r="AS30" s="13" t="s">
        <v>62</v>
      </c>
      <c r="AT30" s="2" t="s">
        <v>62</v>
      </c>
      <c r="AU30" s="25"/>
      <c r="AV30" s="2" t="s">
        <v>280</v>
      </c>
      <c r="AW30" s="25"/>
      <c r="AX30" s="2" t="s">
        <v>76</v>
      </c>
      <c r="AY30" s="9" t="s">
        <v>103</v>
      </c>
      <c r="AZ30" s="31">
        <v>42706</v>
      </c>
      <c r="BA30" s="18"/>
      <c r="BB30" s="18"/>
      <c r="BC30" s="15"/>
      <c r="BD30" s="15"/>
      <c r="BE30" s="15"/>
      <c r="BF30" s="15"/>
      <c r="BG30" s="15"/>
      <c r="BH30" s="15"/>
      <c r="BI30" s="15"/>
      <c r="BJ30" s="15"/>
    </row>
    <row r="31" spans="1:62" ht="16.5">
      <c r="A31" s="16" t="str">
        <f>IF(ISNA(VLOOKUP($G31,'Philanthropist Ranking'!$E$5:$H$105,4,FALSE)),"N","Y")</f>
        <v>Y</v>
      </c>
      <c r="B31" s="17">
        <f>VLOOKUP($G31,'Philanthropist Ranking'!$K$5:$M$281,3,FALSE)</f>
        <v>3</v>
      </c>
      <c r="C31" s="17">
        <f>VLOOKUP($G31,'Philanthropist Ranking'!$K$5:$M$281,2,FALSE)</f>
        <v>1096.18</v>
      </c>
      <c r="D31" s="18"/>
      <c r="E31" s="18"/>
      <c r="F31" s="7" t="s">
        <v>218</v>
      </c>
      <c r="G31" s="8" t="s">
        <v>219</v>
      </c>
      <c r="H31" s="32"/>
      <c r="I31" s="19"/>
      <c r="J31" s="20" t="s">
        <v>62</v>
      </c>
      <c r="K31" s="19"/>
      <c r="L31" s="20"/>
      <c r="M31" s="19"/>
      <c r="N31" s="21"/>
      <c r="O31" s="22"/>
      <c r="P31" s="21"/>
      <c r="Q31" s="22"/>
      <c r="R31" s="21"/>
      <c r="S31" s="22"/>
      <c r="T31" s="21"/>
      <c r="U31" s="22"/>
      <c r="V31" s="13" t="s">
        <v>221</v>
      </c>
      <c r="W31" s="2">
        <v>50</v>
      </c>
      <c r="X31" s="13">
        <v>5</v>
      </c>
      <c r="Y31" s="2">
        <v>8</v>
      </c>
      <c r="Z31" s="13" t="s">
        <v>222</v>
      </c>
      <c r="AA31" s="2" t="s">
        <v>222</v>
      </c>
      <c r="AB31" s="13" t="s">
        <v>95</v>
      </c>
      <c r="AC31" s="23"/>
      <c r="AD31" s="24" t="s">
        <v>66</v>
      </c>
      <c r="AE31" s="23"/>
      <c r="AF31" s="25"/>
      <c r="AG31" s="2" t="s">
        <v>66</v>
      </c>
      <c r="AH31" s="14" t="s">
        <v>67</v>
      </c>
      <c r="AI31" s="2" t="s">
        <v>141</v>
      </c>
      <c r="AJ31" s="13" t="s">
        <v>69</v>
      </c>
      <c r="AK31" s="2" t="s">
        <v>70</v>
      </c>
      <c r="AL31" s="9" t="s">
        <v>278</v>
      </c>
      <c r="AM31" s="26" t="s">
        <v>80</v>
      </c>
      <c r="AN31" s="29"/>
      <c r="AO31" s="28"/>
      <c r="AP31" s="29"/>
      <c r="AQ31" s="30" t="s">
        <v>74</v>
      </c>
      <c r="AR31" s="2" t="s">
        <v>62</v>
      </c>
      <c r="AS31" s="13" t="s">
        <v>62</v>
      </c>
      <c r="AT31" s="2" t="s">
        <v>62</v>
      </c>
      <c r="AU31" s="25"/>
      <c r="AV31" s="2" t="s">
        <v>280</v>
      </c>
      <c r="AW31" s="25"/>
      <c r="AX31" s="2" t="s">
        <v>76</v>
      </c>
      <c r="AY31" s="9" t="s">
        <v>103</v>
      </c>
      <c r="AZ31" s="31">
        <v>42706</v>
      </c>
      <c r="BA31" s="18"/>
      <c r="BB31" s="18"/>
      <c r="BC31" s="15"/>
      <c r="BD31" s="15"/>
      <c r="BE31" s="15"/>
      <c r="BF31" s="15"/>
      <c r="BG31" s="15"/>
      <c r="BH31" s="15"/>
      <c r="BI31" s="15"/>
      <c r="BJ31" s="15"/>
    </row>
    <row r="32" spans="1:62" ht="16.5">
      <c r="A32" s="16" t="str">
        <f>IF(ISNA(VLOOKUP($G32,'Philanthropist Ranking'!$E$5:$H$105,4,FALSE)),"N","Y")</f>
        <v>Y</v>
      </c>
      <c r="B32" s="17">
        <f>VLOOKUP($G32,'Philanthropist Ranking'!$K$5:$M$281,3,FALSE)</f>
        <v>3</v>
      </c>
      <c r="C32" s="17">
        <f>VLOOKUP($G32,'Philanthropist Ranking'!$K$5:$M$281,2,FALSE)</f>
        <v>1096.18</v>
      </c>
      <c r="D32" s="18"/>
      <c r="E32" s="18"/>
      <c r="F32" s="7" t="s">
        <v>218</v>
      </c>
      <c r="G32" s="8" t="s">
        <v>219</v>
      </c>
      <c r="H32" s="32"/>
      <c r="I32" s="19"/>
      <c r="J32" s="20" t="s">
        <v>62</v>
      </c>
      <c r="K32" s="19"/>
      <c r="L32" s="20"/>
      <c r="M32" s="19"/>
      <c r="N32" s="21"/>
      <c r="O32" s="22"/>
      <c r="P32" s="21"/>
      <c r="Q32" s="22"/>
      <c r="R32" s="21"/>
      <c r="S32" s="22"/>
      <c r="T32" s="21"/>
      <c r="U32" s="22"/>
      <c r="V32" s="13" t="s">
        <v>221</v>
      </c>
      <c r="W32" s="2">
        <v>50</v>
      </c>
      <c r="X32" s="13">
        <v>5</v>
      </c>
      <c r="Y32" s="2">
        <v>8</v>
      </c>
      <c r="Z32" s="13" t="s">
        <v>222</v>
      </c>
      <c r="AA32" s="2" t="s">
        <v>222</v>
      </c>
      <c r="AB32" s="13" t="s">
        <v>319</v>
      </c>
      <c r="AC32" s="23"/>
      <c r="AD32" s="24" t="s">
        <v>66</v>
      </c>
      <c r="AE32" s="23"/>
      <c r="AF32" s="25"/>
      <c r="AG32" s="2" t="s">
        <v>66</v>
      </c>
      <c r="AH32" s="14" t="s">
        <v>67</v>
      </c>
      <c r="AI32" s="2" t="s">
        <v>141</v>
      </c>
      <c r="AJ32" s="13" t="s">
        <v>69</v>
      </c>
      <c r="AK32" s="2" t="s">
        <v>70</v>
      </c>
      <c r="AL32" s="9" t="s">
        <v>278</v>
      </c>
      <c r="AM32" s="26" t="s">
        <v>80</v>
      </c>
      <c r="AN32" s="29"/>
      <c r="AO32" s="28"/>
      <c r="AP32" s="29"/>
      <c r="AQ32" s="30" t="s">
        <v>74</v>
      </c>
      <c r="AR32" s="2" t="s">
        <v>62</v>
      </c>
      <c r="AS32" s="13" t="s">
        <v>62</v>
      </c>
      <c r="AT32" s="2" t="s">
        <v>62</v>
      </c>
      <c r="AU32" s="25"/>
      <c r="AV32" s="2" t="s">
        <v>280</v>
      </c>
      <c r="AW32" s="25"/>
      <c r="AX32" s="2" t="s">
        <v>76</v>
      </c>
      <c r="AY32" s="9" t="s">
        <v>103</v>
      </c>
      <c r="AZ32" s="31">
        <v>42706</v>
      </c>
      <c r="BA32" s="18"/>
      <c r="BB32" s="18"/>
      <c r="BC32" s="15"/>
      <c r="BD32" s="15"/>
      <c r="BE32" s="15"/>
      <c r="BF32" s="15"/>
      <c r="BG32" s="15"/>
      <c r="BH32" s="15"/>
      <c r="BI32" s="15"/>
      <c r="BJ32" s="15"/>
    </row>
    <row r="33" spans="1:62" ht="16.5">
      <c r="A33" s="16" t="str">
        <f>IF(ISNA(VLOOKUP($G33,'Philanthropist Ranking'!$E$5:$H$105,4,FALSE)),"N","Y")</f>
        <v>Y</v>
      </c>
      <c r="B33" s="17">
        <f>VLOOKUP($G33,'Philanthropist Ranking'!$K$5:$M$281,3,FALSE)</f>
        <v>3</v>
      </c>
      <c r="C33" s="17">
        <f>VLOOKUP($G33,'Philanthropist Ranking'!$K$5:$M$281,2,FALSE)</f>
        <v>1096.18</v>
      </c>
      <c r="D33" s="18"/>
      <c r="E33" s="18"/>
      <c r="F33" s="7" t="s">
        <v>218</v>
      </c>
      <c r="G33" s="8" t="s">
        <v>219</v>
      </c>
      <c r="H33" s="32"/>
      <c r="I33" s="19"/>
      <c r="J33" s="20" t="s">
        <v>62</v>
      </c>
      <c r="K33" s="19"/>
      <c r="L33" s="20"/>
      <c r="M33" s="19"/>
      <c r="N33" s="21"/>
      <c r="O33" s="22"/>
      <c r="P33" s="21"/>
      <c r="Q33" s="22"/>
      <c r="R33" s="21"/>
      <c r="S33" s="22"/>
      <c r="T33" s="21"/>
      <c r="U33" s="22"/>
      <c r="V33" s="13" t="s">
        <v>221</v>
      </c>
      <c r="W33" s="2">
        <v>50</v>
      </c>
      <c r="X33" s="13">
        <v>5</v>
      </c>
      <c r="Y33" s="2">
        <v>8</v>
      </c>
      <c r="Z33" s="13" t="s">
        <v>222</v>
      </c>
      <c r="AA33" s="2" t="s">
        <v>222</v>
      </c>
      <c r="AB33" s="13" t="s">
        <v>324</v>
      </c>
      <c r="AC33" s="23"/>
      <c r="AD33" s="24" t="s">
        <v>66</v>
      </c>
      <c r="AE33" s="23"/>
      <c r="AF33" s="25"/>
      <c r="AG33" s="2" t="s">
        <v>66</v>
      </c>
      <c r="AH33" s="14" t="s">
        <v>67</v>
      </c>
      <c r="AI33" s="2" t="s">
        <v>141</v>
      </c>
      <c r="AJ33" s="13" t="s">
        <v>69</v>
      </c>
      <c r="AK33" s="2" t="s">
        <v>70</v>
      </c>
      <c r="AL33" s="9" t="s">
        <v>278</v>
      </c>
      <c r="AM33" s="26" t="s">
        <v>80</v>
      </c>
      <c r="AN33" s="29"/>
      <c r="AO33" s="28"/>
      <c r="AP33" s="29"/>
      <c r="AQ33" s="30" t="s">
        <v>74</v>
      </c>
      <c r="AR33" s="2" t="s">
        <v>62</v>
      </c>
      <c r="AS33" s="13" t="s">
        <v>62</v>
      </c>
      <c r="AT33" s="2" t="s">
        <v>62</v>
      </c>
      <c r="AU33" s="25"/>
      <c r="AV33" s="2" t="s">
        <v>280</v>
      </c>
      <c r="AW33" s="25"/>
      <c r="AX33" s="2" t="s">
        <v>76</v>
      </c>
      <c r="AY33" s="9" t="s">
        <v>103</v>
      </c>
      <c r="AZ33" s="31">
        <v>42706</v>
      </c>
      <c r="BA33" s="18"/>
      <c r="BB33" s="18"/>
      <c r="BC33" s="15"/>
      <c r="BD33" s="15"/>
      <c r="BE33" s="15"/>
      <c r="BF33" s="15"/>
      <c r="BG33" s="15"/>
      <c r="BH33" s="15"/>
      <c r="BI33" s="15"/>
      <c r="BJ33" s="15"/>
    </row>
    <row r="34" spans="1:62" ht="14.25">
      <c r="A34" s="16" t="str">
        <f>IF(ISNA(VLOOKUP($G34,'Philanthropist Ranking'!$E$5:$H$105,4,FALSE)),"N","Y")</f>
        <v>Y</v>
      </c>
      <c r="B34" s="17">
        <f>VLOOKUP($G34,'Philanthropist Ranking'!$K$5:$M$281,3,FALSE)</f>
        <v>3</v>
      </c>
      <c r="C34" s="17">
        <f>VLOOKUP($G34,'Philanthropist Ranking'!$K$5:$M$281,2,FALSE)</f>
        <v>1096.18</v>
      </c>
      <c r="D34" s="18"/>
      <c r="E34" s="18"/>
      <c r="F34" s="7" t="s">
        <v>218</v>
      </c>
      <c r="G34" s="8" t="s">
        <v>219</v>
      </c>
      <c r="H34" s="32"/>
      <c r="I34" s="7">
        <v>1952</v>
      </c>
      <c r="J34" s="20">
        <v>64</v>
      </c>
      <c r="K34" s="7" t="s">
        <v>78</v>
      </c>
      <c r="L34" s="8" t="s">
        <v>79</v>
      </c>
      <c r="M34" s="33" t="s">
        <v>332</v>
      </c>
      <c r="N34" s="10" t="s">
        <v>9</v>
      </c>
      <c r="O34" s="11" t="s">
        <v>334</v>
      </c>
      <c r="P34" s="109" t="s">
        <v>335</v>
      </c>
      <c r="Q34" s="22"/>
      <c r="R34" s="10" t="s">
        <v>336</v>
      </c>
      <c r="S34" s="11" t="s">
        <v>222</v>
      </c>
      <c r="T34" s="10" t="s">
        <v>222</v>
      </c>
      <c r="U34" s="34" t="s">
        <v>341</v>
      </c>
      <c r="V34" s="13" t="s">
        <v>221</v>
      </c>
      <c r="W34" s="2">
        <v>3</v>
      </c>
      <c r="X34" s="13">
        <v>11</v>
      </c>
      <c r="Y34" s="2">
        <v>9</v>
      </c>
      <c r="Z34" s="13" t="s">
        <v>222</v>
      </c>
      <c r="AA34" s="2" t="s">
        <v>222</v>
      </c>
      <c r="AB34" s="13" t="s">
        <v>292</v>
      </c>
      <c r="AC34" s="2" t="s">
        <v>345</v>
      </c>
      <c r="AD34" s="13" t="s">
        <v>346</v>
      </c>
      <c r="AE34" s="23"/>
      <c r="AF34" s="25"/>
      <c r="AG34" s="2" t="s">
        <v>109</v>
      </c>
      <c r="AH34" s="14" t="s">
        <v>131</v>
      </c>
      <c r="AI34" s="2" t="s">
        <v>141</v>
      </c>
      <c r="AJ34" s="13" t="s">
        <v>69</v>
      </c>
      <c r="AK34" s="2" t="s">
        <v>70</v>
      </c>
      <c r="AL34" s="9" t="s">
        <v>347</v>
      </c>
      <c r="AM34" s="35" t="str">
        <f>IF(ISNA(VLOOKUP($AL34,'Ash-Archive Data-Don''t Delete'!$AL:$AT,2,FALSE)),"",VLOOKUP($AL34,'Ash-Archive Data-Don''t Delete'!$AL:$AT,2,FALSE))</f>
        <v>Link1</v>
      </c>
      <c r="AN34" s="36" t="str">
        <f>IF(ISNA(VLOOKUP($AL34,'Ash-Archive Data-Don''t Delete'!$AL:$AT,3,FALSE)),"",VLOOKUP($AL34,'Ash-Archive Data-Don''t Delete'!$AL:$AT,3,FALSE))</f>
        <v>Link2</v>
      </c>
      <c r="AO34" s="13">
        <f>IF(ISNA(VLOOKUP($AL34,'Ash-Archive Data-Don''t Delete'!$AL:$AT,4,FALSE)),"",VLOOKUP($AL34,'Ash-Archive Data-Don''t Delete'!$AL:$AT,4,FALSE))</f>
        <v>0</v>
      </c>
      <c r="AP34" s="2">
        <f>IF(ISNA(VLOOKUP($AL34,'Ash-Archive Data-Don''t Delete'!$AL:$AT,5,FALSE)),"",VLOOKUP($AL34,'Ash-Archive Data-Don''t Delete'!$AL:$AT,5,FALSE))</f>
        <v>0</v>
      </c>
      <c r="AQ34" s="13" t="s">
        <v>74</v>
      </c>
      <c r="AR34" s="2"/>
      <c r="AS34" s="13"/>
      <c r="AT34" s="2"/>
      <c r="AU34" s="25"/>
      <c r="AV34" s="2" t="s">
        <v>364</v>
      </c>
      <c r="AW34" s="25"/>
      <c r="AX34" s="2" t="s">
        <v>84</v>
      </c>
      <c r="AY34" s="9" t="s">
        <v>77</v>
      </c>
      <c r="AZ34" s="31">
        <v>42423</v>
      </c>
      <c r="BA34" s="18"/>
      <c r="BB34" s="18"/>
      <c r="BC34" s="15"/>
      <c r="BD34" s="15"/>
      <c r="BE34" s="15"/>
      <c r="BF34" s="15"/>
      <c r="BG34" s="15"/>
      <c r="BH34" s="15"/>
      <c r="BI34" s="15"/>
      <c r="BJ34" s="15"/>
    </row>
    <row r="35" spans="1:62" ht="16.5">
      <c r="A35" s="16" t="str">
        <f>IF(ISNA(VLOOKUP($G35,'Philanthropist Ranking'!$E$5:$H$105,4,FALSE)),"N","Y")</f>
        <v>Y</v>
      </c>
      <c r="B35" s="17">
        <f>VLOOKUP($G35,'Philanthropist Ranking'!$K$5:$M$281,3,FALSE)</f>
        <v>4</v>
      </c>
      <c r="C35" s="17">
        <f>VLOOKUP($G35,'Philanthropist Ranking'!$K$5:$M$281,2,FALSE)</f>
        <v>1072</v>
      </c>
      <c r="D35" s="18"/>
      <c r="E35" s="18"/>
      <c r="F35" s="7" t="s">
        <v>360</v>
      </c>
      <c r="G35" s="8" t="s">
        <v>361</v>
      </c>
      <c r="H35" s="32"/>
      <c r="I35" s="19"/>
      <c r="J35" s="20" t="s">
        <v>62</v>
      </c>
      <c r="K35" s="19"/>
      <c r="L35" s="20"/>
      <c r="M35" s="19"/>
      <c r="N35" s="21"/>
      <c r="O35" s="22"/>
      <c r="P35" s="21"/>
      <c r="Q35" s="22"/>
      <c r="R35" s="21"/>
      <c r="S35" s="22"/>
      <c r="T35" s="21"/>
      <c r="U35" s="22"/>
      <c r="V35" s="13" t="s">
        <v>371</v>
      </c>
      <c r="W35" s="112">
        <v>1000</v>
      </c>
      <c r="X35" s="13">
        <v>12</v>
      </c>
      <c r="Y35" s="2">
        <v>16</v>
      </c>
      <c r="Z35" s="13" t="s">
        <v>222</v>
      </c>
      <c r="AA35" s="2" t="s">
        <v>222</v>
      </c>
      <c r="AB35" s="13" t="s">
        <v>105</v>
      </c>
      <c r="AC35" s="2" t="s">
        <v>106</v>
      </c>
      <c r="AD35" s="24" t="s">
        <v>374</v>
      </c>
      <c r="AE35" s="23"/>
      <c r="AF35" s="25"/>
      <c r="AG35" s="2" t="s">
        <v>98</v>
      </c>
      <c r="AH35" s="14" t="s">
        <v>132</v>
      </c>
      <c r="AI35" s="2" t="s">
        <v>100</v>
      </c>
      <c r="AJ35" s="13" t="s">
        <v>69</v>
      </c>
      <c r="AK35" s="2" t="s">
        <v>70</v>
      </c>
      <c r="AL35" s="9" t="s">
        <v>375</v>
      </c>
      <c r="AM35" s="26" t="s">
        <v>80</v>
      </c>
      <c r="AN35" s="29"/>
      <c r="AO35" s="28"/>
      <c r="AP35" s="29"/>
      <c r="AQ35" s="30" t="s">
        <v>74</v>
      </c>
      <c r="AR35" s="2" t="s">
        <v>62</v>
      </c>
      <c r="AS35" s="13" t="s">
        <v>62</v>
      </c>
      <c r="AT35" s="2" t="s">
        <v>62</v>
      </c>
      <c r="AU35" s="25"/>
      <c r="AV35" s="2" t="s">
        <v>377</v>
      </c>
      <c r="AW35" s="25"/>
      <c r="AX35" s="2" t="s">
        <v>84</v>
      </c>
      <c r="AY35" s="9" t="s">
        <v>103</v>
      </c>
      <c r="AZ35" s="31">
        <v>42706</v>
      </c>
      <c r="BA35" s="18"/>
      <c r="BB35" s="18"/>
      <c r="BC35" s="15"/>
      <c r="BD35" s="15"/>
      <c r="BE35" s="15"/>
      <c r="BF35" s="15"/>
      <c r="BG35" s="15"/>
      <c r="BH35" s="15"/>
      <c r="BI35" s="15"/>
      <c r="BJ35" s="15"/>
    </row>
    <row r="36" spans="1:62" ht="14.25">
      <c r="A36" s="16" t="str">
        <f>IF(ISNA(VLOOKUP($G36,'Philanthropist Ranking'!$E$5:$H$105,4,FALSE)),"N","Y")</f>
        <v>Y</v>
      </c>
      <c r="B36" s="17">
        <f>VLOOKUP($G36,'Philanthropist Ranking'!$K$5:$M$281,3,FALSE)</f>
        <v>4</v>
      </c>
      <c r="C36" s="17">
        <f>VLOOKUP($G36,'Philanthropist Ranking'!$K$5:$M$281,2,FALSE)</f>
        <v>1072</v>
      </c>
      <c r="D36" s="3"/>
      <c r="E36" s="18"/>
      <c r="F36" s="7" t="s">
        <v>360</v>
      </c>
      <c r="G36" s="8" t="s">
        <v>361</v>
      </c>
      <c r="H36" s="32"/>
      <c r="I36" s="19"/>
      <c r="J36" s="20" t="s">
        <v>62</v>
      </c>
      <c r="K36" s="19"/>
      <c r="L36" s="20"/>
      <c r="M36" s="19"/>
      <c r="N36" s="21"/>
      <c r="O36" s="22"/>
      <c r="P36" s="21"/>
      <c r="Q36" s="22"/>
      <c r="R36" s="21"/>
      <c r="S36" s="22"/>
      <c r="T36" s="21"/>
      <c r="U36" s="22"/>
      <c r="V36" s="13" t="s">
        <v>384</v>
      </c>
      <c r="W36" s="2">
        <v>50</v>
      </c>
      <c r="X36" s="25">
        <v>9</v>
      </c>
      <c r="Y36" s="23">
        <v>16</v>
      </c>
      <c r="Z36" s="13" t="s">
        <v>385</v>
      </c>
      <c r="AA36" s="2" t="s">
        <v>386</v>
      </c>
      <c r="AB36" s="13" t="s">
        <v>387</v>
      </c>
      <c r="AC36" s="2" t="s">
        <v>388</v>
      </c>
      <c r="AD36" s="13" t="s">
        <v>389</v>
      </c>
      <c r="AE36" s="2" t="s">
        <v>390</v>
      </c>
      <c r="AF36" s="13" t="s">
        <v>391</v>
      </c>
      <c r="AG36" s="2" t="s">
        <v>109</v>
      </c>
      <c r="AH36" s="14" t="s">
        <v>67</v>
      </c>
      <c r="AI36" s="2" t="s">
        <v>100</v>
      </c>
      <c r="AJ36" s="13" t="s">
        <v>69</v>
      </c>
      <c r="AK36" s="2" t="s">
        <v>70</v>
      </c>
      <c r="AL36" s="9" t="s">
        <v>392</v>
      </c>
      <c r="AM36" s="114" t="s">
        <v>393</v>
      </c>
      <c r="AO36" s="116"/>
      <c r="AP36" s="116"/>
      <c r="AQ36" s="116"/>
      <c r="AR36" s="116"/>
      <c r="AS36" s="116"/>
      <c r="AT36" s="117" t="s">
        <v>74</v>
      </c>
      <c r="AU36" s="25"/>
      <c r="AV36" s="23"/>
      <c r="AW36" s="25"/>
      <c r="AX36" s="23"/>
      <c r="AY36" s="9" t="s">
        <v>269</v>
      </c>
      <c r="AZ36" s="41">
        <v>42744</v>
      </c>
      <c r="BA36" s="18"/>
      <c r="BB36" s="18"/>
      <c r="BC36" s="15"/>
      <c r="BD36" s="15"/>
      <c r="BE36" s="15"/>
      <c r="BF36" s="15"/>
      <c r="BG36" s="15"/>
      <c r="BH36" s="15"/>
      <c r="BI36" s="15"/>
      <c r="BJ36" s="15"/>
    </row>
    <row r="37" spans="1:62" ht="14.25">
      <c r="A37" s="16" t="str">
        <f>IF(ISNA(VLOOKUP($G37,'Philanthropist Ranking'!$E$5:$H$105,4,FALSE)),"N","Y")</f>
        <v>Y</v>
      </c>
      <c r="B37" s="17">
        <f>VLOOKUP($G37,'Philanthropist Ranking'!$K$5:$M$281,3,FALSE)</f>
        <v>4</v>
      </c>
      <c r="C37" s="17">
        <f>VLOOKUP($G37,'Philanthropist Ranking'!$K$5:$M$281,2,FALSE)</f>
        <v>1072</v>
      </c>
      <c r="D37" s="18"/>
      <c r="E37" s="18"/>
      <c r="F37" s="7" t="s">
        <v>360</v>
      </c>
      <c r="G37" s="8" t="s">
        <v>361</v>
      </c>
      <c r="H37" s="32"/>
      <c r="I37" s="7">
        <v>1954</v>
      </c>
      <c r="J37" s="20">
        <v>62</v>
      </c>
      <c r="K37" s="7" t="s">
        <v>78</v>
      </c>
      <c r="L37" s="8" t="s">
        <v>79</v>
      </c>
      <c r="M37" s="33" t="s">
        <v>80</v>
      </c>
      <c r="N37" s="10" t="s">
        <v>9</v>
      </c>
      <c r="O37" s="11" t="s">
        <v>371</v>
      </c>
      <c r="P37" s="10" t="s">
        <v>404</v>
      </c>
      <c r="Q37" s="11" t="s">
        <v>84</v>
      </c>
      <c r="R37" s="10" t="s">
        <v>336</v>
      </c>
      <c r="S37" s="11" t="s">
        <v>222</v>
      </c>
      <c r="T37" s="10" t="s">
        <v>222</v>
      </c>
      <c r="U37" s="34" t="s">
        <v>80</v>
      </c>
      <c r="V37" s="13" t="s">
        <v>371</v>
      </c>
      <c r="W37" s="2">
        <v>10</v>
      </c>
      <c r="X37" s="13">
        <v>2</v>
      </c>
      <c r="Y37" s="2">
        <v>2</v>
      </c>
      <c r="Z37" s="13" t="s">
        <v>222</v>
      </c>
      <c r="AA37" s="2" t="s">
        <v>222</v>
      </c>
      <c r="AB37" s="13" t="s">
        <v>387</v>
      </c>
      <c r="AC37" s="2" t="s">
        <v>388</v>
      </c>
      <c r="AD37" s="13" t="s">
        <v>405</v>
      </c>
      <c r="AE37" s="23"/>
      <c r="AF37" s="25"/>
      <c r="AG37" s="2" t="s">
        <v>109</v>
      </c>
      <c r="AH37" s="14" t="s">
        <v>99</v>
      </c>
      <c r="AI37" s="2" t="s">
        <v>100</v>
      </c>
      <c r="AJ37" s="13" t="s">
        <v>69</v>
      </c>
      <c r="AK37" s="2" t="s">
        <v>70</v>
      </c>
      <c r="AL37" s="9" t="s">
        <v>407</v>
      </c>
      <c r="AM37" s="2">
        <f>IF(ISNA(VLOOKUP($AL37,'Ash-Archive Data-Don''t Delete'!$AL:$AT,3,FALSE)),"",VLOOKUP($AL37,'Ash-Archive Data-Don''t Delete'!$AL:$AT,3,FALSE))</f>
        <v>0</v>
      </c>
      <c r="AO37" s="13">
        <f>IF(ISNA(VLOOKUP($AL37,'Ash-Archive Data-Don''t Delete'!$AL:$AT,4,FALSE)),"",VLOOKUP($AL37,'Ash-Archive Data-Don''t Delete'!$AL:$AT,4,FALSE))</f>
        <v>0</v>
      </c>
      <c r="AP37" s="2">
        <f>IF(ISNA(VLOOKUP($AL37,'Ash-Archive Data-Don''t Delete'!$AL:$AT,5,FALSE)),"",VLOOKUP($AL37,'Ash-Archive Data-Don''t Delete'!$AL:$AT,5,FALSE))</f>
        <v>0</v>
      </c>
      <c r="AQ37" s="13" t="s">
        <v>74</v>
      </c>
      <c r="AR37" s="2"/>
      <c r="AS37" s="13"/>
      <c r="AT37" s="2" t="s">
        <v>420</v>
      </c>
      <c r="AU37" s="25"/>
      <c r="AV37" s="2" t="s">
        <v>421</v>
      </c>
      <c r="AW37" s="25"/>
      <c r="AX37" s="2" t="s">
        <v>422</v>
      </c>
      <c r="AY37" s="9" t="s">
        <v>77</v>
      </c>
      <c r="AZ37" s="31">
        <v>42422</v>
      </c>
      <c r="BA37" s="18"/>
      <c r="BB37" s="18"/>
      <c r="BC37" s="15"/>
      <c r="BD37" s="15"/>
      <c r="BE37" s="15"/>
      <c r="BF37" s="15"/>
      <c r="BG37" s="15"/>
      <c r="BH37" s="15"/>
      <c r="BI37" s="15"/>
      <c r="BJ37" s="15"/>
    </row>
    <row r="38" spans="1:62" ht="14.25">
      <c r="A38" s="16" t="str">
        <f>IF(ISNA(VLOOKUP($G38,'Philanthropist Ranking'!$E$5:$H$105,4,FALSE)),"N","Y")</f>
        <v>Y</v>
      </c>
      <c r="B38" s="17">
        <f>VLOOKUP($G38,'Philanthropist Ranking'!$K$5:$M$281,3,FALSE)</f>
        <v>4</v>
      </c>
      <c r="C38" s="17">
        <f>VLOOKUP($G38,'Philanthropist Ranking'!$K$5:$M$281,2,FALSE)</f>
        <v>1072</v>
      </c>
      <c r="D38" s="18"/>
      <c r="E38" s="18"/>
      <c r="F38" s="7" t="s">
        <v>360</v>
      </c>
      <c r="G38" s="8" t="s">
        <v>361</v>
      </c>
      <c r="H38" s="32"/>
      <c r="I38" s="19"/>
      <c r="J38" s="20" t="s">
        <v>62</v>
      </c>
      <c r="K38" s="19"/>
      <c r="L38" s="20"/>
      <c r="M38" s="19"/>
      <c r="N38" s="21"/>
      <c r="O38" s="22"/>
      <c r="P38" s="21"/>
      <c r="Q38" s="22"/>
      <c r="R38" s="21"/>
      <c r="S38" s="22"/>
      <c r="T38" s="21"/>
      <c r="U38" s="22"/>
      <c r="V38" s="13" t="s">
        <v>371</v>
      </c>
      <c r="W38" s="2">
        <v>10</v>
      </c>
      <c r="X38" s="13">
        <v>7</v>
      </c>
      <c r="Y38" s="2">
        <v>20</v>
      </c>
      <c r="Z38" s="13" t="s">
        <v>222</v>
      </c>
      <c r="AA38" s="2" t="s">
        <v>222</v>
      </c>
      <c r="AB38" s="13" t="s">
        <v>276</v>
      </c>
      <c r="AC38" s="2" t="s">
        <v>428</v>
      </c>
      <c r="AD38" s="24" t="s">
        <v>429</v>
      </c>
      <c r="AE38" s="2"/>
      <c r="AF38" s="25"/>
      <c r="AG38" s="2" t="s">
        <v>109</v>
      </c>
      <c r="AH38" s="14" t="s">
        <v>67</v>
      </c>
      <c r="AI38" s="2" t="s">
        <v>100</v>
      </c>
      <c r="AJ38" s="13" t="s">
        <v>69</v>
      </c>
      <c r="AK38" s="2" t="s">
        <v>70</v>
      </c>
      <c r="AL38" s="9" t="s">
        <v>430</v>
      </c>
      <c r="AM38" s="2">
        <f>IF(ISNA(VLOOKUP($AL38,'Ash-Archive Data-Don''t Delete'!$AL:$AT,3,FALSE)),"",VLOOKUP($AL38,'Ash-Archive Data-Don''t Delete'!$AL:$AT,3,FALSE))</f>
        <v>0</v>
      </c>
      <c r="AO38" s="13">
        <f>IF(ISNA(VLOOKUP($AL38,'Ash-Archive Data-Don''t Delete'!$AL:$AT,4,FALSE)),"",VLOOKUP($AL38,'Ash-Archive Data-Don''t Delete'!$AL:$AT,4,FALSE))</f>
        <v>0</v>
      </c>
      <c r="AP38" s="2">
        <f>IF(ISNA(VLOOKUP($AL38,'Ash-Archive Data-Don''t Delete'!$AL:$AT,5,FALSE)),"",VLOOKUP($AL38,'Ash-Archive Data-Don''t Delete'!$AL:$AT,5,FALSE))</f>
        <v>0</v>
      </c>
      <c r="AQ38" s="13" t="s">
        <v>74</v>
      </c>
      <c r="AR38" s="2"/>
      <c r="AS38" s="13"/>
      <c r="AT38" s="2"/>
      <c r="AU38" s="25"/>
      <c r="AV38" s="2" t="s">
        <v>440</v>
      </c>
      <c r="AW38" s="25"/>
      <c r="AX38" s="2" t="s">
        <v>84</v>
      </c>
      <c r="AY38" s="9" t="s">
        <v>103</v>
      </c>
      <c r="AZ38" s="31">
        <v>42706</v>
      </c>
      <c r="BA38" s="18"/>
      <c r="BB38" s="18"/>
      <c r="BC38" s="15"/>
      <c r="BD38" s="15"/>
      <c r="BE38" s="15"/>
      <c r="BF38" s="15"/>
      <c r="BG38" s="15"/>
      <c r="BH38" s="15"/>
      <c r="BI38" s="15"/>
      <c r="BJ38" s="15"/>
    </row>
    <row r="39" spans="1:62" ht="14.25">
      <c r="A39" s="16" t="str">
        <f>IF(ISNA(VLOOKUP($G39,'Philanthropist Ranking'!$E$5:$H$105,4,FALSE)),"N","Y")</f>
        <v>Y</v>
      </c>
      <c r="B39" s="17">
        <f>VLOOKUP($G39,'Philanthropist Ranking'!$K$5:$M$281,3,FALSE)</f>
        <v>4</v>
      </c>
      <c r="C39" s="17">
        <f>VLOOKUP($G39,'Philanthropist Ranking'!$K$5:$M$281,2,FALSE)</f>
        <v>1072</v>
      </c>
      <c r="D39" s="3"/>
      <c r="E39" s="18"/>
      <c r="F39" s="7" t="s">
        <v>360</v>
      </c>
      <c r="G39" s="8" t="s">
        <v>361</v>
      </c>
      <c r="H39" s="32"/>
      <c r="I39" s="19"/>
      <c r="J39" s="20" t="s">
        <v>62</v>
      </c>
      <c r="K39" s="19"/>
      <c r="L39" s="20"/>
      <c r="M39" s="19"/>
      <c r="N39" s="21"/>
      <c r="O39" s="22"/>
      <c r="P39" s="21"/>
      <c r="Q39" s="22"/>
      <c r="R39" s="21"/>
      <c r="S39" s="22"/>
      <c r="T39" s="21"/>
      <c r="U39" s="22"/>
      <c r="V39" s="13" t="s">
        <v>451</v>
      </c>
      <c r="W39" s="2">
        <v>2</v>
      </c>
      <c r="X39" s="25">
        <v>11</v>
      </c>
      <c r="Y39" s="23">
        <v>12</v>
      </c>
      <c r="Z39" s="13" t="s">
        <v>223</v>
      </c>
      <c r="AA39" s="2" t="s">
        <v>223</v>
      </c>
      <c r="AB39" s="13" t="s">
        <v>222</v>
      </c>
      <c r="AC39" s="2" t="s">
        <v>222</v>
      </c>
      <c r="AD39" s="13" t="s">
        <v>453</v>
      </c>
      <c r="AE39" s="2" t="s">
        <v>454</v>
      </c>
      <c r="AF39" s="13" t="s">
        <v>455</v>
      </c>
      <c r="AG39" s="2" t="s">
        <v>109</v>
      </c>
      <c r="AH39" s="14" t="s">
        <v>67</v>
      </c>
      <c r="AI39" s="2" t="s">
        <v>100</v>
      </c>
      <c r="AJ39" s="13" t="s">
        <v>69</v>
      </c>
      <c r="AK39" s="2" t="s">
        <v>70</v>
      </c>
      <c r="AL39" s="9" t="s">
        <v>456</v>
      </c>
      <c r="AM39" s="114" t="s">
        <v>457</v>
      </c>
      <c r="AO39" s="116"/>
      <c r="AP39" s="116"/>
      <c r="AQ39" s="116"/>
      <c r="AR39" s="116"/>
      <c r="AS39" s="116"/>
      <c r="AT39" s="117" t="s">
        <v>74</v>
      </c>
      <c r="AU39" s="25"/>
      <c r="AV39" s="23"/>
      <c r="AW39" s="25"/>
      <c r="AX39" s="23"/>
      <c r="AY39" s="9" t="s">
        <v>269</v>
      </c>
      <c r="AZ39" s="41">
        <v>42744</v>
      </c>
      <c r="BA39" s="18"/>
      <c r="BB39" s="18"/>
      <c r="BC39" s="15"/>
      <c r="BD39" s="15"/>
      <c r="BE39" s="15"/>
      <c r="BF39" s="15"/>
      <c r="BG39" s="15"/>
      <c r="BH39" s="15"/>
      <c r="BI39" s="15"/>
      <c r="BJ39" s="15"/>
    </row>
    <row r="40" spans="1:62" ht="14.25">
      <c r="A40" s="16" t="str">
        <f>IF(ISNA(VLOOKUP($G40,'Philanthropist Ranking'!$E$5:$H$105,4,FALSE)),"N","Y")</f>
        <v>Y</v>
      </c>
      <c r="B40" s="17">
        <f>VLOOKUP($G40,'Philanthropist Ranking'!$K$5:$M$281,3,FALSE)</f>
        <v>5</v>
      </c>
      <c r="C40" s="17">
        <f>VLOOKUP($G40,'Philanthropist Ranking'!$K$5:$M$281,2,FALSE)</f>
        <v>673</v>
      </c>
      <c r="D40" s="18"/>
      <c r="E40" s="18"/>
      <c r="F40" s="7" t="s">
        <v>417</v>
      </c>
      <c r="G40" s="8" t="s">
        <v>418</v>
      </c>
      <c r="H40" s="32"/>
      <c r="I40" s="19"/>
      <c r="J40" s="20" t="s">
        <v>62</v>
      </c>
      <c r="K40" s="19"/>
      <c r="L40" s="20"/>
      <c r="M40" s="19"/>
      <c r="N40" s="21"/>
      <c r="O40" s="22"/>
      <c r="P40" s="21"/>
      <c r="Q40" s="22"/>
      <c r="R40" s="21"/>
      <c r="S40" s="22"/>
      <c r="T40" s="21"/>
      <c r="U40" s="22"/>
      <c r="V40" s="13" t="s">
        <v>462</v>
      </c>
      <c r="W40" s="2">
        <v>500</v>
      </c>
      <c r="X40" s="13">
        <v>7</v>
      </c>
      <c r="Y40" s="2">
        <v>8</v>
      </c>
      <c r="Z40" s="13" t="s">
        <v>63</v>
      </c>
      <c r="AA40" s="2" t="s">
        <v>463</v>
      </c>
      <c r="AB40" s="13" t="s">
        <v>63</v>
      </c>
      <c r="AC40" s="23"/>
      <c r="AD40" s="24" t="s">
        <v>464</v>
      </c>
      <c r="AE40" s="23"/>
      <c r="AF40" s="25"/>
      <c r="AG40" s="2" t="s">
        <v>98</v>
      </c>
      <c r="AH40" s="14" t="s">
        <v>99</v>
      </c>
      <c r="AI40" s="2" t="s">
        <v>68</v>
      </c>
      <c r="AJ40" s="13" t="s">
        <v>69</v>
      </c>
      <c r="AK40" s="2" t="s">
        <v>70</v>
      </c>
      <c r="AL40" s="9" t="s">
        <v>467</v>
      </c>
      <c r="AM40" s="35" t="str">
        <f>IF(ISNA(VLOOKUP($AL40,'Ash-Archive Data-Don''t Delete'!$AL:$AT,2,FALSE)),"",VLOOKUP($AL40,'Ash-Archive Data-Don''t Delete'!$AL:$AT,2,FALSE))</f>
        <v>Link</v>
      </c>
      <c r="AN40" s="2">
        <f>IF(ISNA(VLOOKUP($AL40,'Ash-Archive Data-Don''t Delete'!$AL:$AT,3,FALSE)),"",VLOOKUP($AL40,'Ash-Archive Data-Don''t Delete'!$AL:$AT,3,FALSE))</f>
        <v>0</v>
      </c>
      <c r="AO40" s="13">
        <f>IF(ISNA(VLOOKUP($AL40,'Ash-Archive Data-Don''t Delete'!$AL:$AT,4,FALSE)),"",VLOOKUP($AL40,'Ash-Archive Data-Don''t Delete'!$AL:$AT,4,FALSE))</f>
        <v>0</v>
      </c>
      <c r="AP40" s="2">
        <f>IF(ISNA(VLOOKUP($AL40,'Ash-Archive Data-Don''t Delete'!$AL:$AT,5,FALSE)),"",VLOOKUP($AL40,'Ash-Archive Data-Don''t Delete'!$AL:$AT,5,FALSE))</f>
        <v>0</v>
      </c>
      <c r="AQ40" s="13" t="s">
        <v>74</v>
      </c>
      <c r="AR40" s="2"/>
      <c r="AS40" s="13"/>
      <c r="AT40" s="2"/>
      <c r="AU40" s="25"/>
      <c r="AV40" s="2" t="s">
        <v>478</v>
      </c>
      <c r="AW40" s="25"/>
      <c r="AX40" s="2" t="s">
        <v>84</v>
      </c>
      <c r="AY40" s="9" t="s">
        <v>103</v>
      </c>
      <c r="AZ40" s="31">
        <v>42706</v>
      </c>
      <c r="BA40" s="18"/>
      <c r="BB40" s="18"/>
      <c r="BC40" s="15"/>
      <c r="BD40" s="15"/>
      <c r="BE40" s="15"/>
      <c r="BF40" s="15"/>
      <c r="BG40" s="15"/>
      <c r="BH40" s="15"/>
      <c r="BI40" s="15"/>
      <c r="BJ40" s="15"/>
    </row>
    <row r="41" spans="1:62" ht="14.25">
      <c r="A41" s="16" t="str">
        <f>IF(ISNA(VLOOKUP($G41,'Philanthropist Ranking'!$E$5:$H$105,4,FALSE)),"N","Y")</f>
        <v>Y</v>
      </c>
      <c r="B41" s="17">
        <f>VLOOKUP($G41,'Philanthropist Ranking'!$K$5:$M$281,3,FALSE)</f>
        <v>5</v>
      </c>
      <c r="C41" s="17">
        <f>VLOOKUP($G41,'Philanthropist Ranking'!$K$5:$M$281,2,FALSE)</f>
        <v>673</v>
      </c>
      <c r="D41" s="3"/>
      <c r="E41" s="18"/>
      <c r="F41" s="7" t="s">
        <v>417</v>
      </c>
      <c r="G41" s="8" t="s">
        <v>418</v>
      </c>
      <c r="H41" s="32"/>
      <c r="I41" s="19"/>
      <c r="J41" s="20" t="s">
        <v>62</v>
      </c>
      <c r="K41" s="7"/>
      <c r="L41" s="8"/>
      <c r="M41" s="7"/>
      <c r="N41" s="10"/>
      <c r="O41" s="11"/>
      <c r="P41" s="10"/>
      <c r="Q41" s="11"/>
      <c r="R41" s="10"/>
      <c r="S41" s="11"/>
      <c r="T41" s="10"/>
      <c r="U41" s="11"/>
      <c r="V41" s="13" t="s">
        <v>462</v>
      </c>
      <c r="W41" s="2">
        <v>100</v>
      </c>
      <c r="X41" s="13">
        <v>9</v>
      </c>
      <c r="Y41" s="2">
        <v>17</v>
      </c>
      <c r="Z41" s="13" t="s">
        <v>63</v>
      </c>
      <c r="AA41" s="2" t="s">
        <v>463</v>
      </c>
      <c r="AB41" s="13" t="s">
        <v>63</v>
      </c>
      <c r="AC41" s="2" t="s">
        <v>94</v>
      </c>
      <c r="AD41" s="13" t="s">
        <v>481</v>
      </c>
      <c r="AE41" s="23"/>
      <c r="AF41" s="25"/>
      <c r="AG41" s="2" t="s">
        <v>89</v>
      </c>
      <c r="AH41" s="14" t="s">
        <v>67</v>
      </c>
      <c r="AI41" s="2" t="s">
        <v>68</v>
      </c>
      <c r="AJ41" s="13" t="s">
        <v>69</v>
      </c>
      <c r="AK41" s="2" t="s">
        <v>70</v>
      </c>
      <c r="AL41" s="9" t="s">
        <v>482</v>
      </c>
      <c r="AM41" s="35" t="str">
        <f>IF(ISNA(VLOOKUP($AL41,'Ash-Archive Data-Don''t Delete'!$AL:$AT,2,FALSE)),"",VLOOKUP($AL41,'Ash-Archive Data-Don''t Delete'!$AL:$AT,2,FALSE))</f>
        <v>Link1</v>
      </c>
      <c r="AN41" s="36" t="str">
        <f>IF(ISNA(VLOOKUP($AL41,'Ash-Archive Data-Don''t Delete'!$AL:$AT,3,FALSE)),"",VLOOKUP($AL41,'Ash-Archive Data-Don''t Delete'!$AL:$AT,3,FALSE))</f>
        <v>Link2</v>
      </c>
      <c r="AO41" s="35" t="str">
        <f>IF(ISNA(VLOOKUP($AL41,'Ash-Archive Data-Don''t Delete'!$AL:$AT,4,FALSE)),"",VLOOKUP($AL41,'Ash-Archive Data-Don''t Delete'!$AL:$AT,4,FALSE))</f>
        <v>Link3</v>
      </c>
      <c r="AP41" s="2">
        <f>IF(ISNA(VLOOKUP($AL41,'Ash-Archive Data-Don''t Delete'!$AL:$AT,5,FALSE)),"",VLOOKUP($AL41,'Ash-Archive Data-Don''t Delete'!$AL:$AT,5,FALSE))</f>
        <v>0</v>
      </c>
      <c r="AQ41" s="13" t="s">
        <v>74</v>
      </c>
      <c r="AR41" s="2"/>
      <c r="AS41" s="13"/>
      <c r="AT41" s="2"/>
      <c r="AU41" s="25"/>
      <c r="AV41" s="2" t="s">
        <v>487</v>
      </c>
      <c r="AW41" s="25"/>
      <c r="AX41" s="2" t="s">
        <v>84</v>
      </c>
      <c r="AY41" s="9" t="s">
        <v>488</v>
      </c>
      <c r="AZ41" s="31">
        <v>42423</v>
      </c>
      <c r="BA41" s="18"/>
      <c r="BB41" s="18"/>
      <c r="BC41" s="15"/>
      <c r="BD41" s="15"/>
      <c r="BE41" s="15"/>
      <c r="BF41" s="15"/>
      <c r="BG41" s="15"/>
      <c r="BH41" s="15"/>
      <c r="BI41" s="15"/>
      <c r="BJ41" s="15"/>
    </row>
    <row r="42" spans="1:62" ht="14.25">
      <c r="A42" s="16" t="str">
        <f>IF(ISNA(VLOOKUP($G42,'Philanthropist Ranking'!$E$5:$H$105,4,FALSE)),"N","Y")</f>
        <v>Y</v>
      </c>
      <c r="B42" s="17">
        <f>VLOOKUP($G42,'Philanthropist Ranking'!$K$5:$M$281,3,FALSE)</f>
        <v>5</v>
      </c>
      <c r="C42" s="17">
        <f>VLOOKUP($G42,'Philanthropist Ranking'!$K$5:$M$281,2,FALSE)</f>
        <v>673</v>
      </c>
      <c r="D42" s="3"/>
      <c r="E42" s="18"/>
      <c r="F42" s="7" t="s">
        <v>417</v>
      </c>
      <c r="G42" s="8" t="s">
        <v>418</v>
      </c>
      <c r="H42" s="9"/>
      <c r="I42" s="141"/>
      <c r="J42" s="20" t="s">
        <v>62</v>
      </c>
      <c r="K42" s="141"/>
      <c r="L42" s="143"/>
      <c r="M42" s="145"/>
      <c r="N42" s="37"/>
      <c r="O42" s="11"/>
      <c r="P42" s="10"/>
      <c r="Q42" s="38"/>
      <c r="R42" s="37"/>
      <c r="S42" s="38"/>
      <c r="T42" s="37"/>
      <c r="U42" s="22"/>
      <c r="V42" s="13" t="s">
        <v>501</v>
      </c>
      <c r="W42" s="2">
        <v>5</v>
      </c>
      <c r="X42" s="13">
        <v>10</v>
      </c>
      <c r="Y42" s="2">
        <v>31</v>
      </c>
      <c r="Z42" s="13" t="s">
        <v>63</v>
      </c>
      <c r="AA42" s="40" t="s">
        <v>502</v>
      </c>
      <c r="AB42" s="13" t="s">
        <v>63</v>
      </c>
      <c r="AC42" s="2" t="s">
        <v>94</v>
      </c>
      <c r="AD42" s="13" t="s">
        <v>107</v>
      </c>
      <c r="AE42" s="2" t="s">
        <v>108</v>
      </c>
      <c r="AF42" s="25"/>
      <c r="AG42" s="2" t="s">
        <v>109</v>
      </c>
      <c r="AH42" s="14" t="s">
        <v>99</v>
      </c>
      <c r="AI42" s="2" t="s">
        <v>100</v>
      </c>
      <c r="AJ42" s="13" t="s">
        <v>69</v>
      </c>
      <c r="AK42" s="2" t="s">
        <v>70</v>
      </c>
      <c r="AL42" s="9" t="s">
        <v>503</v>
      </c>
      <c r="AM42" s="35" t="str">
        <f>IF(ISNA(VLOOKUP($AL42,'Ash-Archive Data-Don''t Delete'!$AL:$AT,2,FALSE)),"",VLOOKUP($AL42,'Ash-Archive Data-Don''t Delete'!$AL:$AT,2,FALSE))</f>
        <v>Link</v>
      </c>
      <c r="AN42" s="2">
        <f>IF(ISNA(VLOOKUP($AL42,'Ash-Archive Data-Don''t Delete'!$AL:$AT,3,FALSE)),"",VLOOKUP($AL42,'Ash-Archive Data-Don''t Delete'!$AL:$AT,3,FALSE))</f>
        <v>0</v>
      </c>
      <c r="AO42" s="13">
        <f>IF(ISNA(VLOOKUP($AL42,'Ash-Archive Data-Don''t Delete'!$AL:$AT,4,FALSE)),"",VLOOKUP($AL42,'Ash-Archive Data-Don''t Delete'!$AL:$AT,4,FALSE))</f>
        <v>0</v>
      </c>
      <c r="AP42" s="2">
        <f>IF(ISNA(VLOOKUP($AL42,'Ash-Archive Data-Don''t Delete'!$AL:$AT,5,FALSE)),"",VLOOKUP($AL42,'Ash-Archive Data-Don''t Delete'!$AL:$AT,5,FALSE))</f>
        <v>0</v>
      </c>
      <c r="AQ42" s="13"/>
      <c r="AR42" s="2"/>
      <c r="AS42" s="13"/>
      <c r="AT42" s="2" t="s">
        <v>74</v>
      </c>
      <c r="AU42" s="25"/>
      <c r="AV42" s="23"/>
      <c r="AW42" s="25"/>
      <c r="AX42" s="23"/>
      <c r="AY42" s="9" t="s">
        <v>118</v>
      </c>
      <c r="AZ42" s="41">
        <v>42747</v>
      </c>
      <c r="BA42" s="18"/>
      <c r="BB42" s="18"/>
      <c r="BC42" s="15"/>
      <c r="BD42" s="15"/>
      <c r="BE42" s="15"/>
      <c r="BF42" s="15"/>
      <c r="BG42" s="15"/>
      <c r="BH42" s="15"/>
      <c r="BI42" s="15"/>
      <c r="BJ42" s="15"/>
    </row>
    <row r="43" spans="1:62" ht="14.25">
      <c r="A43" s="16" t="str">
        <f>IF(ISNA(VLOOKUP($G43,'Philanthropist Ranking'!$E$5:$H$105,4,FALSE)),"N","Y")</f>
        <v>Y</v>
      </c>
      <c r="B43" s="17">
        <f>VLOOKUP($G43,'Philanthropist Ranking'!$K$5:$M$281,3,FALSE)</f>
        <v>5</v>
      </c>
      <c r="C43" s="17">
        <f>VLOOKUP($G43,'Philanthropist Ranking'!$K$5:$M$281,2,FALSE)</f>
        <v>673</v>
      </c>
      <c r="D43" s="3"/>
      <c r="E43" s="18"/>
      <c r="F43" s="7" t="s">
        <v>417</v>
      </c>
      <c r="G43" s="8" t="s">
        <v>418</v>
      </c>
      <c r="H43" s="9"/>
      <c r="I43" s="19"/>
      <c r="J43" s="20" t="s">
        <v>62</v>
      </c>
      <c r="K43" s="19"/>
      <c r="L43" s="20"/>
      <c r="M43" s="19"/>
      <c r="N43" s="21"/>
      <c r="O43" s="22"/>
      <c r="P43" s="10"/>
      <c r="Q43" s="22"/>
      <c r="R43" s="21"/>
      <c r="S43" s="22"/>
      <c r="T43" s="21"/>
      <c r="U43" s="22"/>
      <c r="V43" s="13" t="s">
        <v>501</v>
      </c>
      <c r="W43" s="2">
        <v>5</v>
      </c>
      <c r="X43" s="13">
        <v>10</v>
      </c>
      <c r="Y43" s="2">
        <v>31</v>
      </c>
      <c r="Z43" s="13" t="s">
        <v>63</v>
      </c>
      <c r="AA43" s="40" t="s">
        <v>502</v>
      </c>
      <c r="AB43" s="13" t="s">
        <v>63</v>
      </c>
      <c r="AC43" s="2" t="s">
        <v>94</v>
      </c>
      <c r="AD43" s="13" t="s">
        <v>107</v>
      </c>
      <c r="AE43" s="2" t="s">
        <v>108</v>
      </c>
      <c r="AF43" s="25"/>
      <c r="AG43" s="2" t="s">
        <v>109</v>
      </c>
      <c r="AH43" s="14" t="s">
        <v>99</v>
      </c>
      <c r="AI43" s="2" t="s">
        <v>100</v>
      </c>
      <c r="AJ43" s="13" t="s">
        <v>69</v>
      </c>
      <c r="AK43" s="2" t="s">
        <v>70</v>
      </c>
      <c r="AL43" s="9" t="s">
        <v>503</v>
      </c>
      <c r="AM43" s="35" t="str">
        <f>IF(ISNA(VLOOKUP($AL43,'Ash-Archive Data-Don''t Delete'!$AL:$AT,2,FALSE)),"",VLOOKUP($AL43,'Ash-Archive Data-Don''t Delete'!$AL:$AT,2,FALSE))</f>
        <v>Link</v>
      </c>
      <c r="AN43" s="2">
        <f>IF(ISNA(VLOOKUP($AL43,'Ash-Archive Data-Don''t Delete'!$AL:$AT,3,FALSE)),"",VLOOKUP($AL43,'Ash-Archive Data-Don''t Delete'!$AL:$AT,3,FALSE))</f>
        <v>0</v>
      </c>
      <c r="AO43" s="13">
        <f>IF(ISNA(VLOOKUP($AL43,'Ash-Archive Data-Don''t Delete'!$AL:$AT,4,FALSE)),"",VLOOKUP($AL43,'Ash-Archive Data-Don''t Delete'!$AL:$AT,4,FALSE))</f>
        <v>0</v>
      </c>
      <c r="AP43" s="2">
        <f>IF(ISNA(VLOOKUP($AL43,'Ash-Archive Data-Don''t Delete'!$AL:$AT,5,FALSE)),"",VLOOKUP($AL43,'Ash-Archive Data-Don''t Delete'!$AL:$AT,5,FALSE))</f>
        <v>0</v>
      </c>
      <c r="AQ43" s="13"/>
      <c r="AR43" s="2"/>
      <c r="AS43" s="13"/>
      <c r="AT43" s="2" t="s">
        <v>74</v>
      </c>
      <c r="AU43" s="25"/>
      <c r="AV43" s="23"/>
      <c r="AW43" s="25"/>
      <c r="AX43" s="23"/>
      <c r="AY43" s="9" t="s">
        <v>118</v>
      </c>
      <c r="AZ43" s="41">
        <v>42747</v>
      </c>
      <c r="BA43" s="18"/>
      <c r="BB43" s="18"/>
      <c r="BC43" s="15"/>
      <c r="BD43" s="15"/>
      <c r="BE43" s="15"/>
      <c r="BF43" s="15"/>
      <c r="BG43" s="15"/>
      <c r="BH43" s="15"/>
      <c r="BI43" s="15"/>
      <c r="BJ43" s="15"/>
    </row>
    <row r="44" spans="1:62" ht="14.25">
      <c r="A44" s="16" t="str">
        <f>IF(ISNA(VLOOKUP($G44,'Philanthropist Ranking'!$E$5:$H$105,4,FALSE)),"N","Y")</f>
        <v>Y</v>
      </c>
      <c r="B44" s="17">
        <f>VLOOKUP($G44,'Philanthropist Ranking'!$K$5:$M$281,3,FALSE)</f>
        <v>5</v>
      </c>
      <c r="C44" s="17">
        <f>VLOOKUP($G44,'Philanthropist Ranking'!$K$5:$M$281,2,FALSE)</f>
        <v>673</v>
      </c>
      <c r="D44" s="3"/>
      <c r="E44" s="18"/>
      <c r="F44" s="7" t="s">
        <v>417</v>
      </c>
      <c r="G44" s="8" t="s">
        <v>418</v>
      </c>
      <c r="H44" s="9"/>
      <c r="I44" s="19"/>
      <c r="J44" s="20" t="s">
        <v>62</v>
      </c>
      <c r="K44" s="19"/>
      <c r="L44" s="20"/>
      <c r="M44" s="19"/>
      <c r="N44" s="21"/>
      <c r="O44" s="22"/>
      <c r="P44" s="10"/>
      <c r="Q44" s="22"/>
      <c r="R44" s="21"/>
      <c r="S44" s="22"/>
      <c r="T44" s="21"/>
      <c r="U44" s="22"/>
      <c r="V44" s="13" t="s">
        <v>501</v>
      </c>
      <c r="W44" s="2">
        <v>5</v>
      </c>
      <c r="X44" s="13">
        <v>10</v>
      </c>
      <c r="Y44" s="2">
        <v>31</v>
      </c>
      <c r="Z44" s="13" t="s">
        <v>63</v>
      </c>
      <c r="AA44" s="40" t="s">
        <v>502</v>
      </c>
      <c r="AB44" s="13" t="s">
        <v>63</v>
      </c>
      <c r="AC44" s="2" t="s">
        <v>94</v>
      </c>
      <c r="AD44" s="13" t="s">
        <v>107</v>
      </c>
      <c r="AE44" s="2" t="s">
        <v>108</v>
      </c>
      <c r="AF44" s="25"/>
      <c r="AG44" s="2" t="s">
        <v>109</v>
      </c>
      <c r="AH44" s="14" t="s">
        <v>99</v>
      </c>
      <c r="AI44" s="2" t="s">
        <v>100</v>
      </c>
      <c r="AJ44" s="13" t="s">
        <v>69</v>
      </c>
      <c r="AK44" s="2" t="s">
        <v>70</v>
      </c>
      <c r="AL44" s="9" t="s">
        <v>503</v>
      </c>
      <c r="AM44" s="35" t="str">
        <f>IF(ISNA(VLOOKUP($AL44,'Ash-Archive Data-Don''t Delete'!$AL:$AT,2,FALSE)),"",VLOOKUP($AL44,'Ash-Archive Data-Don''t Delete'!$AL:$AT,2,FALSE))</f>
        <v>Link</v>
      </c>
      <c r="AN44" s="2">
        <f>IF(ISNA(VLOOKUP($AL44,'Ash-Archive Data-Don''t Delete'!$AL:$AT,3,FALSE)),"",VLOOKUP($AL44,'Ash-Archive Data-Don''t Delete'!$AL:$AT,3,FALSE))</f>
        <v>0</v>
      </c>
      <c r="AO44" s="13">
        <f>IF(ISNA(VLOOKUP($AL44,'Ash-Archive Data-Don''t Delete'!$AL:$AT,4,FALSE)),"",VLOOKUP($AL44,'Ash-Archive Data-Don''t Delete'!$AL:$AT,4,FALSE))</f>
        <v>0</v>
      </c>
      <c r="AP44" s="2">
        <f>IF(ISNA(VLOOKUP($AL44,'Ash-Archive Data-Don''t Delete'!$AL:$AT,5,FALSE)),"",VLOOKUP($AL44,'Ash-Archive Data-Don''t Delete'!$AL:$AT,5,FALSE))</f>
        <v>0</v>
      </c>
      <c r="AQ44" s="13"/>
      <c r="AR44" s="2"/>
      <c r="AS44" s="13"/>
      <c r="AT44" s="2" t="s">
        <v>74</v>
      </c>
      <c r="AU44" s="25"/>
      <c r="AV44" s="23"/>
      <c r="AW44" s="25"/>
      <c r="AX44" s="23"/>
      <c r="AY44" s="9" t="s">
        <v>118</v>
      </c>
      <c r="AZ44" s="41">
        <v>42747</v>
      </c>
      <c r="BA44" s="18"/>
      <c r="BB44" s="18"/>
      <c r="BC44" s="15"/>
      <c r="BD44" s="15"/>
      <c r="BE44" s="15"/>
      <c r="BF44" s="15"/>
      <c r="BG44" s="15"/>
      <c r="BH44" s="15"/>
      <c r="BI44" s="15"/>
      <c r="BJ44" s="15"/>
    </row>
    <row r="45" spans="1:62" ht="14.25">
      <c r="A45" s="16" t="str">
        <f>IF(ISNA(VLOOKUP($G45,'Philanthropist Ranking'!$E$5:$H$105,4,FALSE)),"N","Y")</f>
        <v>Y</v>
      </c>
      <c r="B45" s="17">
        <f>VLOOKUP($G45,'Philanthropist Ranking'!$K$5:$M$281,3,FALSE)</f>
        <v>5</v>
      </c>
      <c r="C45" s="17">
        <f>VLOOKUP($G45,'Philanthropist Ranking'!$K$5:$M$281,2,FALSE)</f>
        <v>673</v>
      </c>
      <c r="D45" s="3"/>
      <c r="E45" s="18"/>
      <c r="F45" s="7" t="s">
        <v>417</v>
      </c>
      <c r="G45" s="8" t="s">
        <v>418</v>
      </c>
      <c r="H45" s="9"/>
      <c r="I45" s="19"/>
      <c r="J45" s="20" t="s">
        <v>62</v>
      </c>
      <c r="K45" s="19"/>
      <c r="L45" s="20"/>
      <c r="M45" s="19"/>
      <c r="N45" s="21"/>
      <c r="O45" s="22"/>
      <c r="P45" s="10"/>
      <c r="Q45" s="22"/>
      <c r="R45" s="21"/>
      <c r="S45" s="22"/>
      <c r="T45" s="21"/>
      <c r="U45" s="22"/>
      <c r="V45" s="13" t="s">
        <v>501</v>
      </c>
      <c r="W45" s="2">
        <v>5</v>
      </c>
      <c r="X45" s="13">
        <v>10</v>
      </c>
      <c r="Y45" s="2">
        <v>31</v>
      </c>
      <c r="Z45" s="13" t="s">
        <v>63</v>
      </c>
      <c r="AA45" s="40" t="s">
        <v>502</v>
      </c>
      <c r="AB45" s="13" t="s">
        <v>63</v>
      </c>
      <c r="AC45" s="2" t="s">
        <v>94</v>
      </c>
      <c r="AD45" s="13" t="s">
        <v>107</v>
      </c>
      <c r="AE45" s="2" t="s">
        <v>108</v>
      </c>
      <c r="AF45" s="25"/>
      <c r="AG45" s="2" t="s">
        <v>109</v>
      </c>
      <c r="AH45" s="14" t="s">
        <v>99</v>
      </c>
      <c r="AI45" s="2" t="s">
        <v>100</v>
      </c>
      <c r="AJ45" s="13" t="s">
        <v>69</v>
      </c>
      <c r="AK45" s="2" t="s">
        <v>70</v>
      </c>
      <c r="AL45" s="9" t="s">
        <v>503</v>
      </c>
      <c r="AM45" s="35" t="str">
        <f>IF(ISNA(VLOOKUP($AL45,'Ash-Archive Data-Don''t Delete'!$AL:$AT,2,FALSE)),"",VLOOKUP($AL45,'Ash-Archive Data-Don''t Delete'!$AL:$AT,2,FALSE))</f>
        <v>Link</v>
      </c>
      <c r="AN45" s="2">
        <f>IF(ISNA(VLOOKUP($AL45,'Ash-Archive Data-Don''t Delete'!$AL:$AT,3,FALSE)),"",VLOOKUP($AL45,'Ash-Archive Data-Don''t Delete'!$AL:$AT,3,FALSE))</f>
        <v>0</v>
      </c>
      <c r="AO45" s="13">
        <f>IF(ISNA(VLOOKUP($AL45,'Ash-Archive Data-Don''t Delete'!$AL:$AT,4,FALSE)),"",VLOOKUP($AL45,'Ash-Archive Data-Don''t Delete'!$AL:$AT,4,FALSE))</f>
        <v>0</v>
      </c>
      <c r="AP45" s="2">
        <f>IF(ISNA(VLOOKUP($AL45,'Ash-Archive Data-Don''t Delete'!$AL:$AT,5,FALSE)),"",VLOOKUP($AL45,'Ash-Archive Data-Don''t Delete'!$AL:$AT,5,FALSE))</f>
        <v>0</v>
      </c>
      <c r="AQ45" s="13"/>
      <c r="AR45" s="2"/>
      <c r="AS45" s="13"/>
      <c r="AT45" s="2" t="s">
        <v>74</v>
      </c>
      <c r="AU45" s="25"/>
      <c r="AV45" s="23"/>
      <c r="AW45" s="25"/>
      <c r="AX45" s="23"/>
      <c r="AY45" s="9" t="s">
        <v>118</v>
      </c>
      <c r="AZ45" s="41">
        <v>42747</v>
      </c>
      <c r="BA45" s="18"/>
      <c r="BB45" s="18"/>
      <c r="BC45" s="15"/>
      <c r="BD45" s="15"/>
      <c r="BE45" s="15"/>
      <c r="BF45" s="15"/>
      <c r="BG45" s="15"/>
      <c r="BH45" s="15"/>
      <c r="BI45" s="15"/>
      <c r="BJ45" s="15"/>
    </row>
    <row r="46" spans="1:62" ht="14.25">
      <c r="A46" s="16" t="str">
        <f>IF(ISNA(VLOOKUP($G46,'Philanthropist Ranking'!$E$5:$H$105,4,FALSE)),"N","Y")</f>
        <v>Y</v>
      </c>
      <c r="B46" s="17">
        <f>VLOOKUP($G46,'Philanthropist Ranking'!$K$5:$M$281,3,FALSE)</f>
        <v>5</v>
      </c>
      <c r="C46" s="17">
        <f>VLOOKUP($G46,'Philanthropist Ranking'!$K$5:$M$281,2,FALSE)</f>
        <v>673</v>
      </c>
      <c r="D46" s="3"/>
      <c r="E46" s="18"/>
      <c r="F46" s="7" t="s">
        <v>417</v>
      </c>
      <c r="G46" s="8" t="s">
        <v>418</v>
      </c>
      <c r="H46" s="9"/>
      <c r="I46" s="141">
        <v>1981</v>
      </c>
      <c r="J46" s="20">
        <v>35</v>
      </c>
      <c r="K46" s="141" t="s">
        <v>703</v>
      </c>
      <c r="L46" s="143" t="s">
        <v>79</v>
      </c>
      <c r="M46" s="176" t="str">
        <f>HYPERLINK("http://baike.baidu.com/link?url=3DIbwRZCbGhtw-OaRFJpcIJLR8m-4GI9F79_XJAhDIHq2rZbzo0sUgnEgGkS5BXv_xGFahjZr5X_2WwFFPOK84DwONdFJjp1haB6Bv6Kl-Kl_uCww2lvjAoNBw3NsDNF","Link")</f>
        <v>Link</v>
      </c>
      <c r="N46" s="37" t="s">
        <v>9</v>
      </c>
      <c r="O46" s="11" t="s">
        <v>711</v>
      </c>
      <c r="P46" s="177" t="s">
        <v>712</v>
      </c>
      <c r="Q46" s="11" t="s">
        <v>84</v>
      </c>
      <c r="R46" s="10" t="s">
        <v>721</v>
      </c>
      <c r="S46" s="38" t="s">
        <v>63</v>
      </c>
      <c r="T46" s="37" t="s">
        <v>713</v>
      </c>
      <c r="U46" s="22"/>
      <c r="V46" s="13" t="s">
        <v>714</v>
      </c>
      <c r="W46" s="2">
        <v>5</v>
      </c>
      <c r="X46" s="13">
        <v>1</v>
      </c>
      <c r="Y46" s="2">
        <v>25</v>
      </c>
      <c r="Z46" s="13" t="s">
        <v>63</v>
      </c>
      <c r="AA46" s="40" t="s">
        <v>713</v>
      </c>
      <c r="AB46" s="13" t="s">
        <v>63</v>
      </c>
      <c r="AC46" s="2" t="s">
        <v>94</v>
      </c>
      <c r="AD46" s="13" t="s">
        <v>107</v>
      </c>
      <c r="AE46" s="2" t="s">
        <v>108</v>
      </c>
      <c r="AF46" s="25"/>
      <c r="AG46" s="2" t="s">
        <v>109</v>
      </c>
      <c r="AH46" s="14" t="s">
        <v>99</v>
      </c>
      <c r="AI46" s="2" t="s">
        <v>100</v>
      </c>
      <c r="AJ46" s="13" t="s">
        <v>69</v>
      </c>
      <c r="AK46" s="2" t="s">
        <v>70</v>
      </c>
      <c r="AL46" s="9" t="s">
        <v>717</v>
      </c>
      <c r="AM46" s="35" t="str">
        <f>IF(ISNA(VLOOKUP($AL46,'Ash-Archive Data-Don''t Delete'!$AL:$AT,2,FALSE)),"",VLOOKUP($AL46,'Ash-Archive Data-Don''t Delete'!$AL:$AT,2,FALSE))</f>
        <v>Link</v>
      </c>
      <c r="AN46" s="2">
        <f>IF(ISNA(VLOOKUP($AL46,'Ash-Archive Data-Don''t Delete'!$AL:$AT,3,FALSE)),"",VLOOKUP($AL46,'Ash-Archive Data-Don''t Delete'!$AL:$AT,3,FALSE))</f>
        <v>0</v>
      </c>
      <c r="AO46" s="13">
        <f>IF(ISNA(VLOOKUP($AL46,'Ash-Archive Data-Don''t Delete'!$AL:$AT,4,FALSE)),"",VLOOKUP($AL46,'Ash-Archive Data-Don''t Delete'!$AL:$AT,4,FALSE))</f>
        <v>0</v>
      </c>
      <c r="AP46" s="2">
        <f>IF(ISNA(VLOOKUP($AL46,'Ash-Archive Data-Don''t Delete'!$AL:$AT,5,FALSE)),"",VLOOKUP($AL46,'Ash-Archive Data-Don''t Delete'!$AL:$AT,5,FALSE))</f>
        <v>0</v>
      </c>
      <c r="AQ46" s="13"/>
      <c r="AR46" s="2"/>
      <c r="AS46" s="13"/>
      <c r="AT46" s="2" t="s">
        <v>74</v>
      </c>
      <c r="AU46" s="25"/>
      <c r="AV46" s="23"/>
      <c r="AW46" s="25"/>
      <c r="AX46" s="23"/>
      <c r="AY46" s="9" t="s">
        <v>118</v>
      </c>
      <c r="AZ46" s="41">
        <v>42747</v>
      </c>
      <c r="BA46" s="18"/>
      <c r="BB46" s="18"/>
      <c r="BC46" s="15"/>
      <c r="BD46" s="15"/>
      <c r="BE46" s="15"/>
      <c r="BF46" s="15"/>
      <c r="BG46" s="15"/>
      <c r="BH46" s="15"/>
      <c r="BI46" s="15"/>
      <c r="BJ46" s="15"/>
    </row>
    <row r="47" spans="1:62" ht="14.25">
      <c r="A47" s="16" t="str">
        <f>IF(ISNA(VLOOKUP($G47,'Philanthropist Ranking'!$E$5:$H$105,4,FALSE)),"N","Y")</f>
        <v>Y</v>
      </c>
      <c r="B47" s="17">
        <f>VLOOKUP($G47,'Philanthropist Ranking'!$K$5:$M$281,3,FALSE)</f>
        <v>5</v>
      </c>
      <c r="C47" s="17">
        <f>VLOOKUP($G47,'Philanthropist Ranking'!$K$5:$M$281,2,FALSE)</f>
        <v>673</v>
      </c>
      <c r="D47" s="3"/>
      <c r="E47" s="18"/>
      <c r="F47" s="7" t="s">
        <v>417</v>
      </c>
      <c r="G47" s="8" t="s">
        <v>418</v>
      </c>
      <c r="H47" s="9"/>
      <c r="I47" s="19"/>
      <c r="J47" s="20" t="s">
        <v>62</v>
      </c>
      <c r="K47" s="19"/>
      <c r="L47" s="20"/>
      <c r="M47" s="19"/>
      <c r="N47" s="21"/>
      <c r="O47" s="22"/>
      <c r="P47" s="10"/>
      <c r="Q47" s="22"/>
      <c r="R47" s="21"/>
      <c r="S47" s="22"/>
      <c r="T47" s="21"/>
      <c r="U47" s="22"/>
      <c r="V47" s="13" t="s">
        <v>714</v>
      </c>
      <c r="W47" s="2">
        <v>5</v>
      </c>
      <c r="X47" s="13">
        <v>1</v>
      </c>
      <c r="Y47" s="2">
        <v>25</v>
      </c>
      <c r="Z47" s="13" t="s">
        <v>63</v>
      </c>
      <c r="AA47" s="40" t="s">
        <v>713</v>
      </c>
      <c r="AB47" s="13" t="s">
        <v>63</v>
      </c>
      <c r="AC47" s="2" t="s">
        <v>94</v>
      </c>
      <c r="AD47" s="13" t="s">
        <v>107</v>
      </c>
      <c r="AE47" s="2" t="s">
        <v>108</v>
      </c>
      <c r="AF47" s="25"/>
      <c r="AG47" s="2" t="s">
        <v>109</v>
      </c>
      <c r="AH47" s="14" t="s">
        <v>99</v>
      </c>
      <c r="AI47" s="2" t="s">
        <v>100</v>
      </c>
      <c r="AJ47" s="13" t="s">
        <v>69</v>
      </c>
      <c r="AK47" s="2" t="s">
        <v>70</v>
      </c>
      <c r="AL47" s="9" t="s">
        <v>717</v>
      </c>
      <c r="AM47" s="35" t="str">
        <f>IF(ISNA(VLOOKUP($AL47,'Ash-Archive Data-Don''t Delete'!$AL:$AT,2,FALSE)),"",VLOOKUP($AL47,'Ash-Archive Data-Don''t Delete'!$AL:$AT,2,FALSE))</f>
        <v>Link</v>
      </c>
      <c r="AN47" s="2">
        <f>IF(ISNA(VLOOKUP($AL47,'Ash-Archive Data-Don''t Delete'!$AL:$AT,3,FALSE)),"",VLOOKUP($AL47,'Ash-Archive Data-Don''t Delete'!$AL:$AT,3,FALSE))</f>
        <v>0</v>
      </c>
      <c r="AO47" s="13">
        <f>IF(ISNA(VLOOKUP($AL47,'Ash-Archive Data-Don''t Delete'!$AL:$AT,4,FALSE)),"",VLOOKUP($AL47,'Ash-Archive Data-Don''t Delete'!$AL:$AT,4,FALSE))</f>
        <v>0</v>
      </c>
      <c r="AP47" s="2">
        <f>IF(ISNA(VLOOKUP($AL47,'Ash-Archive Data-Don''t Delete'!$AL:$AT,5,FALSE)),"",VLOOKUP($AL47,'Ash-Archive Data-Don''t Delete'!$AL:$AT,5,FALSE))</f>
        <v>0</v>
      </c>
      <c r="AQ47" s="13"/>
      <c r="AR47" s="2"/>
      <c r="AS47" s="13"/>
      <c r="AT47" s="2" t="s">
        <v>74</v>
      </c>
      <c r="AU47" s="25"/>
      <c r="AV47" s="23"/>
      <c r="AW47" s="25"/>
      <c r="AX47" s="23"/>
      <c r="AY47" s="9" t="s">
        <v>118</v>
      </c>
      <c r="AZ47" s="41">
        <v>42747</v>
      </c>
      <c r="BA47" s="18"/>
      <c r="BB47" s="18"/>
      <c r="BC47" s="15"/>
      <c r="BD47" s="15"/>
      <c r="BE47" s="15"/>
      <c r="BF47" s="15"/>
      <c r="BG47" s="15"/>
      <c r="BH47" s="15"/>
      <c r="BI47" s="15"/>
      <c r="BJ47" s="15"/>
    </row>
    <row r="48" spans="1:62" ht="16.5">
      <c r="A48" s="16" t="str">
        <f>IF(ISNA(VLOOKUP($G48,'Philanthropist Ranking'!$E$5:$H$105,4,FALSE)),"N","Y")</f>
        <v>Y</v>
      </c>
      <c r="B48" s="17">
        <f>VLOOKUP($G48,'Philanthropist Ranking'!$K$5:$M$281,3,FALSE)</f>
        <v>5</v>
      </c>
      <c r="C48" s="17">
        <f>VLOOKUP($G48,'Philanthropist Ranking'!$K$5:$M$281,2,FALSE)</f>
        <v>673</v>
      </c>
      <c r="D48" s="3"/>
      <c r="E48" s="18"/>
      <c r="F48" s="7" t="s">
        <v>417</v>
      </c>
      <c r="G48" s="8" t="s">
        <v>418</v>
      </c>
      <c r="H48" s="9"/>
      <c r="I48" s="141"/>
      <c r="J48" s="20" t="s">
        <v>62</v>
      </c>
      <c r="K48" s="141"/>
      <c r="L48" s="143"/>
      <c r="M48" s="145"/>
      <c r="N48" s="37"/>
      <c r="O48" s="11"/>
      <c r="P48" s="37"/>
      <c r="Q48" s="11"/>
      <c r="R48" s="10"/>
      <c r="S48" s="38"/>
      <c r="T48" s="37"/>
      <c r="U48" s="22"/>
      <c r="V48" s="13" t="s">
        <v>725</v>
      </c>
      <c r="W48" s="2">
        <v>5</v>
      </c>
      <c r="X48" s="13">
        <v>10</v>
      </c>
      <c r="Y48" s="2">
        <v>29</v>
      </c>
      <c r="Z48" s="186" t="s">
        <v>63</v>
      </c>
      <c r="AA48" s="40" t="s">
        <v>713</v>
      </c>
      <c r="AB48" s="13" t="s">
        <v>63</v>
      </c>
      <c r="AC48" s="2" t="s">
        <v>94</v>
      </c>
      <c r="AD48" s="13" t="s">
        <v>726</v>
      </c>
      <c r="AE48" s="2" t="s">
        <v>108</v>
      </c>
      <c r="AF48" s="25"/>
      <c r="AG48" s="2" t="s">
        <v>109</v>
      </c>
      <c r="AH48" s="14" t="s">
        <v>99</v>
      </c>
      <c r="AI48" s="2" t="s">
        <v>100</v>
      </c>
      <c r="AJ48" s="13" t="s">
        <v>69</v>
      </c>
      <c r="AK48" s="2" t="s">
        <v>70</v>
      </c>
      <c r="AL48" s="9" t="s">
        <v>727</v>
      </c>
      <c r="AM48" s="26" t="s">
        <v>80</v>
      </c>
      <c r="AN48" s="29"/>
      <c r="AO48" s="28"/>
      <c r="AP48" s="29"/>
      <c r="AQ48" s="187"/>
      <c r="AR48" s="2" t="s">
        <v>62</v>
      </c>
      <c r="AS48" s="13" t="s">
        <v>62</v>
      </c>
      <c r="AT48" s="2" t="s">
        <v>74</v>
      </c>
      <c r="AU48" s="25"/>
      <c r="AV48" s="23"/>
      <c r="AW48" s="25"/>
      <c r="AX48" s="23"/>
      <c r="AY48" s="9" t="s">
        <v>118</v>
      </c>
      <c r="AZ48" s="41">
        <v>42747</v>
      </c>
      <c r="BA48" s="18"/>
      <c r="BB48" s="18"/>
      <c r="BC48" s="15"/>
      <c r="BD48" s="15"/>
      <c r="BE48" s="15"/>
      <c r="BF48" s="15"/>
      <c r="BG48" s="15"/>
      <c r="BH48" s="15"/>
      <c r="BI48" s="15"/>
      <c r="BJ48" s="15"/>
    </row>
    <row r="49" spans="1:62" ht="16.5">
      <c r="A49" s="16" t="str">
        <f>IF(ISNA(VLOOKUP($G49,'Philanthropist Ranking'!$E$5:$H$105,4,FALSE)),"N","Y")</f>
        <v>Y</v>
      </c>
      <c r="B49" s="17">
        <f>VLOOKUP($G49,'Philanthropist Ranking'!$K$5:$M$281,3,FALSE)</f>
        <v>5</v>
      </c>
      <c r="C49" s="17">
        <f>VLOOKUP($G49,'Philanthropist Ranking'!$K$5:$M$281,2,FALSE)</f>
        <v>673</v>
      </c>
      <c r="D49" s="3"/>
      <c r="E49" s="18"/>
      <c r="F49" s="7" t="s">
        <v>417</v>
      </c>
      <c r="G49" s="8" t="s">
        <v>418</v>
      </c>
      <c r="H49" s="9"/>
      <c r="I49" s="19"/>
      <c r="J49" s="20" t="s">
        <v>62</v>
      </c>
      <c r="K49" s="19"/>
      <c r="L49" s="20"/>
      <c r="M49" s="19"/>
      <c r="N49" s="21"/>
      <c r="O49" s="11"/>
      <c r="P49" s="21"/>
      <c r="Q49" s="22"/>
      <c r="R49" s="21"/>
      <c r="S49" s="22"/>
      <c r="T49" s="21"/>
      <c r="U49" s="22"/>
      <c r="V49" s="13" t="s">
        <v>725</v>
      </c>
      <c r="W49" s="2">
        <v>5</v>
      </c>
      <c r="X49" s="13">
        <v>10</v>
      </c>
      <c r="Y49" s="2">
        <v>29</v>
      </c>
      <c r="Z49" s="186" t="s">
        <v>63</v>
      </c>
      <c r="AA49" s="40" t="s">
        <v>713</v>
      </c>
      <c r="AB49" s="13" t="s">
        <v>63</v>
      </c>
      <c r="AC49" s="2" t="s">
        <v>94</v>
      </c>
      <c r="AD49" s="13" t="s">
        <v>726</v>
      </c>
      <c r="AE49" s="2" t="s">
        <v>108</v>
      </c>
      <c r="AF49" s="25"/>
      <c r="AG49" s="2" t="s">
        <v>109</v>
      </c>
      <c r="AH49" s="14" t="s">
        <v>99</v>
      </c>
      <c r="AI49" s="2" t="s">
        <v>100</v>
      </c>
      <c r="AJ49" s="13" t="s">
        <v>69</v>
      </c>
      <c r="AK49" s="2" t="s">
        <v>70</v>
      </c>
      <c r="AL49" s="9" t="s">
        <v>727</v>
      </c>
      <c r="AM49" s="26" t="s">
        <v>80</v>
      </c>
      <c r="AN49" s="29"/>
      <c r="AO49" s="28"/>
      <c r="AP49" s="29"/>
      <c r="AQ49" s="187"/>
      <c r="AR49" s="2" t="s">
        <v>62</v>
      </c>
      <c r="AS49" s="13" t="s">
        <v>62</v>
      </c>
      <c r="AT49" s="2" t="s">
        <v>74</v>
      </c>
      <c r="AU49" s="25"/>
      <c r="AV49" s="23"/>
      <c r="AW49" s="25"/>
      <c r="AX49" s="23"/>
      <c r="AY49" s="9" t="s">
        <v>118</v>
      </c>
      <c r="AZ49" s="41">
        <v>42747</v>
      </c>
      <c r="BA49" s="18"/>
      <c r="BB49" s="18"/>
      <c r="BC49" s="15"/>
      <c r="BD49" s="15"/>
      <c r="BE49" s="15"/>
      <c r="BF49" s="15"/>
      <c r="BG49" s="15"/>
      <c r="BH49" s="15"/>
      <c r="BI49" s="15"/>
      <c r="BJ49" s="15"/>
    </row>
    <row r="50" spans="1:62" ht="16.5">
      <c r="A50" s="16" t="str">
        <f>IF(ISNA(VLOOKUP($G50,'Philanthropist Ranking'!$E$5:$H$105,4,FALSE)),"N","Y")</f>
        <v>Y</v>
      </c>
      <c r="B50" s="17">
        <f>VLOOKUP($G50,'Philanthropist Ranking'!$K$5:$M$281,3,FALSE)</f>
        <v>5</v>
      </c>
      <c r="C50" s="17">
        <f>VLOOKUP($G50,'Philanthropist Ranking'!$K$5:$M$281,2,FALSE)</f>
        <v>673</v>
      </c>
      <c r="D50" s="3"/>
      <c r="E50" s="18"/>
      <c r="F50" s="7" t="s">
        <v>417</v>
      </c>
      <c r="G50" s="8" t="s">
        <v>418</v>
      </c>
      <c r="H50" s="9"/>
      <c r="I50" s="19"/>
      <c r="J50" s="20" t="s">
        <v>62</v>
      </c>
      <c r="K50" s="19"/>
      <c r="L50" s="20"/>
      <c r="M50" s="19"/>
      <c r="N50" s="21"/>
      <c r="O50" s="11"/>
      <c r="P50" s="21"/>
      <c r="Q50" s="22"/>
      <c r="R50" s="21"/>
      <c r="S50" s="22"/>
      <c r="T50" s="21"/>
      <c r="U50" s="22"/>
      <c r="V50" s="13" t="s">
        <v>725</v>
      </c>
      <c r="W50" s="2">
        <v>5</v>
      </c>
      <c r="X50" s="13">
        <v>10</v>
      </c>
      <c r="Y50" s="2">
        <v>29</v>
      </c>
      <c r="Z50" s="186" t="s">
        <v>63</v>
      </c>
      <c r="AA50" s="40" t="s">
        <v>713</v>
      </c>
      <c r="AB50" s="13" t="s">
        <v>63</v>
      </c>
      <c r="AC50" s="2" t="s">
        <v>94</v>
      </c>
      <c r="AD50" s="13" t="s">
        <v>726</v>
      </c>
      <c r="AE50" s="2" t="s">
        <v>108</v>
      </c>
      <c r="AF50" s="25"/>
      <c r="AG50" s="2" t="s">
        <v>109</v>
      </c>
      <c r="AH50" s="14" t="s">
        <v>99</v>
      </c>
      <c r="AI50" s="2" t="s">
        <v>100</v>
      </c>
      <c r="AJ50" s="13" t="s">
        <v>69</v>
      </c>
      <c r="AK50" s="2" t="s">
        <v>70</v>
      </c>
      <c r="AL50" s="9" t="s">
        <v>727</v>
      </c>
      <c r="AM50" s="26" t="s">
        <v>80</v>
      </c>
      <c r="AN50" s="29"/>
      <c r="AO50" s="28"/>
      <c r="AP50" s="29"/>
      <c r="AQ50" s="187"/>
      <c r="AR50" s="2" t="s">
        <v>62</v>
      </c>
      <c r="AS50" s="13" t="s">
        <v>62</v>
      </c>
      <c r="AT50" s="2" t="s">
        <v>74</v>
      </c>
      <c r="AU50" s="25"/>
      <c r="AV50" s="23"/>
      <c r="AW50" s="25"/>
      <c r="AX50" s="23"/>
      <c r="AY50" s="9" t="s">
        <v>118</v>
      </c>
      <c r="AZ50" s="41">
        <v>42747</v>
      </c>
      <c r="BA50" s="18"/>
      <c r="BB50" s="18"/>
      <c r="BC50" s="15"/>
      <c r="BD50" s="15"/>
      <c r="BE50" s="15"/>
      <c r="BF50" s="15"/>
      <c r="BG50" s="15"/>
      <c r="BH50" s="15"/>
      <c r="BI50" s="15"/>
      <c r="BJ50" s="15"/>
    </row>
    <row r="51" spans="1:62" ht="16.5">
      <c r="A51" s="16" t="str">
        <f>IF(ISNA(VLOOKUP($G51,'Philanthropist Ranking'!$E$5:$H$105,4,FALSE)),"N","Y")</f>
        <v>Y</v>
      </c>
      <c r="B51" s="17">
        <f>VLOOKUP($G51,'Philanthropist Ranking'!$K$5:$M$281,3,FALSE)</f>
        <v>5</v>
      </c>
      <c r="C51" s="17">
        <f>VLOOKUP($G51,'Philanthropist Ranking'!$K$5:$M$281,2,FALSE)</f>
        <v>673</v>
      </c>
      <c r="D51" s="3"/>
      <c r="E51" s="18"/>
      <c r="F51" s="7" t="s">
        <v>417</v>
      </c>
      <c r="G51" s="8" t="s">
        <v>418</v>
      </c>
      <c r="H51" s="9"/>
      <c r="I51" s="19"/>
      <c r="J51" s="20" t="s">
        <v>62</v>
      </c>
      <c r="K51" s="19"/>
      <c r="L51" s="20"/>
      <c r="M51" s="19"/>
      <c r="N51" s="21"/>
      <c r="O51" s="11"/>
      <c r="P51" s="21"/>
      <c r="Q51" s="22"/>
      <c r="R51" s="21"/>
      <c r="S51" s="22"/>
      <c r="T51" s="21"/>
      <c r="U51" s="22"/>
      <c r="V51" s="13" t="s">
        <v>725</v>
      </c>
      <c r="W51" s="2">
        <v>5</v>
      </c>
      <c r="X51" s="13">
        <v>10</v>
      </c>
      <c r="Y51" s="2">
        <v>29</v>
      </c>
      <c r="Z51" s="186" t="s">
        <v>63</v>
      </c>
      <c r="AA51" s="40" t="s">
        <v>713</v>
      </c>
      <c r="AB51" s="13" t="s">
        <v>63</v>
      </c>
      <c r="AC51" s="2" t="s">
        <v>94</v>
      </c>
      <c r="AD51" s="13" t="s">
        <v>726</v>
      </c>
      <c r="AE51" s="2" t="s">
        <v>108</v>
      </c>
      <c r="AF51" s="25"/>
      <c r="AG51" s="2" t="s">
        <v>109</v>
      </c>
      <c r="AH51" s="14" t="s">
        <v>99</v>
      </c>
      <c r="AI51" s="2" t="s">
        <v>100</v>
      </c>
      <c r="AJ51" s="13" t="s">
        <v>69</v>
      </c>
      <c r="AK51" s="2" t="s">
        <v>70</v>
      </c>
      <c r="AL51" s="9" t="s">
        <v>727</v>
      </c>
      <c r="AM51" s="26" t="s">
        <v>80</v>
      </c>
      <c r="AN51" s="29"/>
      <c r="AO51" s="28"/>
      <c r="AP51" s="29"/>
      <c r="AQ51" s="187"/>
      <c r="AR51" s="2" t="s">
        <v>62</v>
      </c>
      <c r="AS51" s="13" t="s">
        <v>62</v>
      </c>
      <c r="AT51" s="2" t="s">
        <v>74</v>
      </c>
      <c r="AU51" s="25"/>
      <c r="AV51" s="23"/>
      <c r="AW51" s="25"/>
      <c r="AX51" s="23"/>
      <c r="AY51" s="9" t="s">
        <v>118</v>
      </c>
      <c r="AZ51" s="41">
        <v>42747</v>
      </c>
      <c r="BA51" s="18"/>
      <c r="BB51" s="18"/>
      <c r="BC51" s="15"/>
      <c r="BD51" s="15"/>
      <c r="BE51" s="15"/>
      <c r="BF51" s="15"/>
      <c r="BG51" s="15"/>
      <c r="BH51" s="15"/>
      <c r="BI51" s="15"/>
      <c r="BJ51" s="15"/>
    </row>
    <row r="52" spans="1:62" ht="16.5">
      <c r="A52" s="16" t="str">
        <f>IF(ISNA(VLOOKUP($G52,'Philanthropist Ranking'!$E$5:$H$105,4,FALSE)),"N","Y")</f>
        <v>Y</v>
      </c>
      <c r="B52" s="17">
        <f>VLOOKUP($G52,'Philanthropist Ranking'!$K$5:$M$281,3,FALSE)</f>
        <v>5</v>
      </c>
      <c r="C52" s="17">
        <f>VLOOKUP($G52,'Philanthropist Ranking'!$K$5:$M$281,2,FALSE)</f>
        <v>673</v>
      </c>
      <c r="D52" s="3"/>
      <c r="E52" s="18"/>
      <c r="F52" s="7" t="s">
        <v>417</v>
      </c>
      <c r="G52" s="8" t="s">
        <v>418</v>
      </c>
      <c r="H52" s="9"/>
      <c r="I52" s="19"/>
      <c r="J52" s="20" t="s">
        <v>62</v>
      </c>
      <c r="K52" s="19"/>
      <c r="L52" s="20"/>
      <c r="M52" s="19"/>
      <c r="N52" s="21"/>
      <c r="O52" s="11"/>
      <c r="P52" s="21"/>
      <c r="Q52" s="22"/>
      <c r="R52" s="21"/>
      <c r="S52" s="22"/>
      <c r="T52" s="21"/>
      <c r="U52" s="22"/>
      <c r="V52" s="13" t="s">
        <v>725</v>
      </c>
      <c r="W52" s="2">
        <v>5</v>
      </c>
      <c r="X52" s="13">
        <v>10</v>
      </c>
      <c r="Y52" s="2">
        <v>29</v>
      </c>
      <c r="Z52" s="186" t="s">
        <v>63</v>
      </c>
      <c r="AA52" s="40" t="s">
        <v>713</v>
      </c>
      <c r="AB52" s="13" t="s">
        <v>63</v>
      </c>
      <c r="AC52" s="2" t="s">
        <v>94</v>
      </c>
      <c r="AD52" s="13" t="s">
        <v>726</v>
      </c>
      <c r="AE52" s="2" t="s">
        <v>108</v>
      </c>
      <c r="AF52" s="25"/>
      <c r="AG52" s="2" t="s">
        <v>109</v>
      </c>
      <c r="AH52" s="14" t="s">
        <v>99</v>
      </c>
      <c r="AI52" s="2" t="s">
        <v>100</v>
      </c>
      <c r="AJ52" s="13" t="s">
        <v>69</v>
      </c>
      <c r="AK52" s="2" t="s">
        <v>70</v>
      </c>
      <c r="AL52" s="9" t="s">
        <v>727</v>
      </c>
      <c r="AM52" s="26" t="s">
        <v>80</v>
      </c>
      <c r="AN52" s="29"/>
      <c r="AO52" s="28"/>
      <c r="AP52" s="29"/>
      <c r="AQ52" s="187"/>
      <c r="AR52" s="2" t="s">
        <v>62</v>
      </c>
      <c r="AS52" s="13" t="s">
        <v>62</v>
      </c>
      <c r="AT52" s="2" t="s">
        <v>74</v>
      </c>
      <c r="AU52" s="25"/>
      <c r="AV52" s="23"/>
      <c r="AW52" s="25"/>
      <c r="AX52" s="23"/>
      <c r="AY52" s="9" t="s">
        <v>118</v>
      </c>
      <c r="AZ52" s="41">
        <v>42747</v>
      </c>
      <c r="BA52" s="18"/>
      <c r="BB52" s="18"/>
      <c r="BC52" s="15"/>
      <c r="BD52" s="15"/>
      <c r="BE52" s="15"/>
      <c r="BF52" s="15"/>
      <c r="BG52" s="15"/>
      <c r="BH52" s="15"/>
      <c r="BI52" s="15"/>
      <c r="BJ52" s="15"/>
    </row>
    <row r="53" spans="1:62" ht="16.5">
      <c r="A53" s="16" t="str">
        <f>IF(ISNA(VLOOKUP($G53,'Philanthropist Ranking'!$E$5:$H$105,4,FALSE)),"N","Y")</f>
        <v>Y</v>
      </c>
      <c r="B53" s="17">
        <f>VLOOKUP($G53,'Philanthropist Ranking'!$K$5:$M$281,3,FALSE)</f>
        <v>5</v>
      </c>
      <c r="C53" s="17">
        <f>VLOOKUP($G53,'Philanthropist Ranking'!$K$5:$M$281,2,FALSE)</f>
        <v>673</v>
      </c>
      <c r="D53" s="3"/>
      <c r="E53" s="18"/>
      <c r="F53" s="7" t="s">
        <v>417</v>
      </c>
      <c r="G53" s="8" t="s">
        <v>418</v>
      </c>
      <c r="H53" s="9"/>
      <c r="I53" s="19"/>
      <c r="J53" s="20" t="s">
        <v>62</v>
      </c>
      <c r="K53" s="19"/>
      <c r="L53" s="20"/>
      <c r="M53" s="19"/>
      <c r="N53" s="21"/>
      <c r="O53" s="11"/>
      <c r="P53" s="21"/>
      <c r="Q53" s="22"/>
      <c r="R53" s="21"/>
      <c r="S53" s="22"/>
      <c r="T53" s="21"/>
      <c r="U53" s="22"/>
      <c r="V53" s="13" t="s">
        <v>725</v>
      </c>
      <c r="W53" s="2">
        <v>5</v>
      </c>
      <c r="X53" s="13">
        <v>10</v>
      </c>
      <c r="Y53" s="2">
        <v>29</v>
      </c>
      <c r="Z53" s="186" t="s">
        <v>63</v>
      </c>
      <c r="AA53" s="40" t="s">
        <v>713</v>
      </c>
      <c r="AB53" s="13" t="s">
        <v>63</v>
      </c>
      <c r="AC53" s="2" t="s">
        <v>94</v>
      </c>
      <c r="AD53" s="13" t="s">
        <v>726</v>
      </c>
      <c r="AE53" s="2" t="s">
        <v>108</v>
      </c>
      <c r="AF53" s="25"/>
      <c r="AG53" s="2" t="s">
        <v>109</v>
      </c>
      <c r="AH53" s="14" t="s">
        <v>99</v>
      </c>
      <c r="AI53" s="2" t="s">
        <v>100</v>
      </c>
      <c r="AJ53" s="13" t="s">
        <v>69</v>
      </c>
      <c r="AK53" s="2" t="s">
        <v>70</v>
      </c>
      <c r="AL53" s="9" t="s">
        <v>727</v>
      </c>
      <c r="AM53" s="26" t="s">
        <v>80</v>
      </c>
      <c r="AN53" s="29"/>
      <c r="AO53" s="28"/>
      <c r="AP53" s="29"/>
      <c r="AQ53" s="187"/>
      <c r="AR53" s="2" t="s">
        <v>62</v>
      </c>
      <c r="AS53" s="13" t="s">
        <v>62</v>
      </c>
      <c r="AT53" s="2" t="s">
        <v>74</v>
      </c>
      <c r="AU53" s="25"/>
      <c r="AV53" s="23"/>
      <c r="AW53" s="25"/>
      <c r="AX53" s="23"/>
      <c r="AY53" s="9" t="s">
        <v>118</v>
      </c>
      <c r="AZ53" s="41">
        <v>42747</v>
      </c>
      <c r="BA53" s="18"/>
      <c r="BB53" s="18"/>
      <c r="BC53" s="15"/>
      <c r="BD53" s="15"/>
      <c r="BE53" s="15"/>
      <c r="BF53" s="15"/>
      <c r="BG53" s="15"/>
      <c r="BH53" s="15"/>
      <c r="BI53" s="15"/>
      <c r="BJ53" s="15"/>
    </row>
    <row r="54" spans="1:62" ht="16.5">
      <c r="A54" s="16" t="str">
        <f>IF(ISNA(VLOOKUP($G54,'Philanthropist Ranking'!$E$5:$H$105,4,FALSE)),"N","Y")</f>
        <v>Y</v>
      </c>
      <c r="B54" s="17">
        <f>VLOOKUP($G54,'Philanthropist Ranking'!$K$5:$M$281,3,FALSE)</f>
        <v>5</v>
      </c>
      <c r="C54" s="17">
        <f>VLOOKUP($G54,'Philanthropist Ranking'!$K$5:$M$281,2,FALSE)</f>
        <v>673</v>
      </c>
      <c r="D54" s="3"/>
      <c r="E54" s="18"/>
      <c r="F54" s="7" t="s">
        <v>417</v>
      </c>
      <c r="G54" s="8" t="s">
        <v>418</v>
      </c>
      <c r="H54" s="9"/>
      <c r="I54" s="19"/>
      <c r="J54" s="20" t="s">
        <v>62</v>
      </c>
      <c r="K54" s="19"/>
      <c r="L54" s="20"/>
      <c r="M54" s="19"/>
      <c r="N54" s="21"/>
      <c r="O54" s="11"/>
      <c r="P54" s="21"/>
      <c r="Q54" s="22"/>
      <c r="R54" s="21"/>
      <c r="S54" s="22"/>
      <c r="T54" s="21"/>
      <c r="U54" s="22"/>
      <c r="V54" s="13" t="s">
        <v>725</v>
      </c>
      <c r="W54" s="2">
        <v>5</v>
      </c>
      <c r="X54" s="13">
        <v>10</v>
      </c>
      <c r="Y54" s="2">
        <v>29</v>
      </c>
      <c r="Z54" s="186" t="s">
        <v>63</v>
      </c>
      <c r="AA54" s="40" t="s">
        <v>713</v>
      </c>
      <c r="AB54" s="13" t="s">
        <v>63</v>
      </c>
      <c r="AC54" s="2" t="s">
        <v>94</v>
      </c>
      <c r="AD54" s="13" t="s">
        <v>726</v>
      </c>
      <c r="AE54" s="2" t="s">
        <v>108</v>
      </c>
      <c r="AF54" s="25"/>
      <c r="AG54" s="2" t="s">
        <v>109</v>
      </c>
      <c r="AH54" s="14" t="s">
        <v>99</v>
      </c>
      <c r="AI54" s="2" t="s">
        <v>100</v>
      </c>
      <c r="AJ54" s="13" t="s">
        <v>69</v>
      </c>
      <c r="AK54" s="2" t="s">
        <v>70</v>
      </c>
      <c r="AL54" s="9" t="s">
        <v>727</v>
      </c>
      <c r="AM54" s="26" t="s">
        <v>80</v>
      </c>
      <c r="AN54" s="29"/>
      <c r="AO54" s="28"/>
      <c r="AP54" s="29"/>
      <c r="AQ54" s="187"/>
      <c r="AR54" s="2" t="s">
        <v>62</v>
      </c>
      <c r="AS54" s="13" t="s">
        <v>62</v>
      </c>
      <c r="AT54" s="2" t="s">
        <v>74</v>
      </c>
      <c r="AU54" s="25"/>
      <c r="AV54" s="23"/>
      <c r="AW54" s="25"/>
      <c r="AX54" s="23"/>
      <c r="AY54" s="9" t="s">
        <v>118</v>
      </c>
      <c r="AZ54" s="41">
        <v>42747</v>
      </c>
      <c r="BA54" s="18"/>
      <c r="BB54" s="18"/>
      <c r="BC54" s="15"/>
      <c r="BD54" s="15"/>
      <c r="BE54" s="15"/>
      <c r="BF54" s="15"/>
      <c r="BG54" s="15"/>
      <c r="BH54" s="15"/>
      <c r="BI54" s="15"/>
      <c r="BJ54" s="15"/>
    </row>
    <row r="55" spans="1:62" ht="16.5">
      <c r="A55" s="16" t="str">
        <f>IF(ISNA(VLOOKUP($G55,'Philanthropist Ranking'!$E$5:$H$105,4,FALSE)),"N","Y")</f>
        <v>Y</v>
      </c>
      <c r="B55" s="17">
        <f>VLOOKUP($G55,'Philanthropist Ranking'!$K$5:$M$281,3,FALSE)</f>
        <v>5</v>
      </c>
      <c r="C55" s="17">
        <f>VLOOKUP($G55,'Philanthropist Ranking'!$K$5:$M$281,2,FALSE)</f>
        <v>673</v>
      </c>
      <c r="D55" s="3"/>
      <c r="E55" s="18"/>
      <c r="F55" s="7" t="s">
        <v>417</v>
      </c>
      <c r="G55" s="8" t="s">
        <v>418</v>
      </c>
      <c r="H55" s="9"/>
      <c r="I55" s="19"/>
      <c r="J55" s="20" t="s">
        <v>62</v>
      </c>
      <c r="K55" s="19"/>
      <c r="L55" s="20"/>
      <c r="M55" s="19"/>
      <c r="N55" s="21"/>
      <c r="O55" s="11"/>
      <c r="P55" s="21"/>
      <c r="Q55" s="22"/>
      <c r="R55" s="21"/>
      <c r="S55" s="22"/>
      <c r="T55" s="21"/>
      <c r="U55" s="22"/>
      <c r="V55" s="13" t="s">
        <v>725</v>
      </c>
      <c r="W55" s="2">
        <v>5</v>
      </c>
      <c r="X55" s="13">
        <v>10</v>
      </c>
      <c r="Y55" s="2">
        <v>29</v>
      </c>
      <c r="Z55" s="186" t="s">
        <v>63</v>
      </c>
      <c r="AA55" s="40" t="s">
        <v>713</v>
      </c>
      <c r="AB55" s="13" t="s">
        <v>63</v>
      </c>
      <c r="AC55" s="2" t="s">
        <v>94</v>
      </c>
      <c r="AD55" s="13" t="s">
        <v>726</v>
      </c>
      <c r="AE55" s="2" t="s">
        <v>108</v>
      </c>
      <c r="AF55" s="25"/>
      <c r="AG55" s="2" t="s">
        <v>109</v>
      </c>
      <c r="AH55" s="14" t="s">
        <v>99</v>
      </c>
      <c r="AI55" s="2" t="s">
        <v>100</v>
      </c>
      <c r="AJ55" s="13" t="s">
        <v>69</v>
      </c>
      <c r="AK55" s="2" t="s">
        <v>70</v>
      </c>
      <c r="AL55" s="9" t="s">
        <v>727</v>
      </c>
      <c r="AM55" s="26" t="s">
        <v>80</v>
      </c>
      <c r="AN55" s="29"/>
      <c r="AO55" s="28"/>
      <c r="AP55" s="29"/>
      <c r="AQ55" s="187"/>
      <c r="AR55" s="2" t="s">
        <v>62</v>
      </c>
      <c r="AS55" s="13" t="s">
        <v>62</v>
      </c>
      <c r="AT55" s="2" t="s">
        <v>74</v>
      </c>
      <c r="AU55" s="25"/>
      <c r="AV55" s="23"/>
      <c r="AW55" s="25"/>
      <c r="AX55" s="23"/>
      <c r="AY55" s="9" t="s">
        <v>118</v>
      </c>
      <c r="AZ55" s="41">
        <v>42747</v>
      </c>
      <c r="BA55" s="18"/>
      <c r="BB55" s="18"/>
      <c r="BC55" s="15"/>
      <c r="BD55" s="15"/>
      <c r="BE55" s="15"/>
      <c r="BF55" s="15"/>
      <c r="BG55" s="15"/>
      <c r="BH55" s="15"/>
      <c r="BI55" s="15"/>
      <c r="BJ55" s="15"/>
    </row>
    <row r="56" spans="1:62" ht="14.25">
      <c r="A56" s="16" t="str">
        <f>IF(ISNA(VLOOKUP($G56,'Philanthropist Ranking'!$E$5:$H$105,4,FALSE)),"N","Y")</f>
        <v>Y</v>
      </c>
      <c r="B56" s="17">
        <f>VLOOKUP($G56,'Philanthropist Ranking'!$K$5:$M$281,3,FALSE)</f>
        <v>5</v>
      </c>
      <c r="C56" s="17">
        <f>VLOOKUP($G56,'Philanthropist Ranking'!$K$5:$M$281,2,FALSE)</f>
        <v>673</v>
      </c>
      <c r="D56" s="18"/>
      <c r="E56" s="18"/>
      <c r="F56" s="7" t="s">
        <v>417</v>
      </c>
      <c r="G56" s="8" t="s">
        <v>418</v>
      </c>
      <c r="H56" s="32"/>
      <c r="I56" s="19"/>
      <c r="J56" s="20" t="s">
        <v>62</v>
      </c>
      <c r="K56" s="19"/>
      <c r="L56" s="20"/>
      <c r="M56" s="19"/>
      <c r="N56" s="21"/>
      <c r="O56" s="22"/>
      <c r="P56" s="21"/>
      <c r="Q56" s="22"/>
      <c r="R56" s="21"/>
      <c r="S56" s="22"/>
      <c r="T56" s="21"/>
      <c r="U56" s="22"/>
      <c r="V56" s="13" t="s">
        <v>728</v>
      </c>
      <c r="W56" s="2">
        <v>3</v>
      </c>
      <c r="X56" s="13">
        <v>9</v>
      </c>
      <c r="Y56" s="2">
        <v>16</v>
      </c>
      <c r="Z56" s="13" t="s">
        <v>63</v>
      </c>
      <c r="AA56" s="2" t="s">
        <v>463</v>
      </c>
      <c r="AB56" s="13" t="s">
        <v>729</v>
      </c>
      <c r="AC56" s="2" t="s">
        <v>730</v>
      </c>
      <c r="AD56" s="188" t="s">
        <v>731</v>
      </c>
      <c r="AE56" s="2" t="s">
        <v>732</v>
      </c>
      <c r="AF56" s="25"/>
      <c r="AG56" s="2" t="s">
        <v>89</v>
      </c>
      <c r="AH56" s="14" t="s">
        <v>67</v>
      </c>
      <c r="AI56" s="2" t="s">
        <v>100</v>
      </c>
      <c r="AJ56" s="13" t="s">
        <v>69</v>
      </c>
      <c r="AK56" s="2" t="s">
        <v>70</v>
      </c>
      <c r="AL56" s="9" t="s">
        <v>733</v>
      </c>
      <c r="AM56" s="35" t="str">
        <f>IF(ISNA(VLOOKUP($AL56,'Ash-Archive Data-Don''t Delete'!$AL:$AT,2,FALSE)),"",VLOOKUP($AL56,'Ash-Archive Data-Don''t Delete'!$AL:$AT,2,FALSE))</f>
        <v>Link</v>
      </c>
      <c r="AN56" s="2">
        <f>IF(ISNA(VLOOKUP($AL56,'Ash-Archive Data-Don''t Delete'!$AL:$AT,3,FALSE)),"",VLOOKUP($AL56,'Ash-Archive Data-Don''t Delete'!$AL:$AT,3,FALSE))</f>
        <v>0</v>
      </c>
      <c r="AO56" s="13">
        <f>IF(ISNA(VLOOKUP($AL56,'Ash-Archive Data-Don''t Delete'!$AL:$AT,4,FALSE)),"",VLOOKUP($AL56,'Ash-Archive Data-Don''t Delete'!$AL:$AT,4,FALSE))</f>
        <v>0</v>
      </c>
      <c r="AP56" s="2">
        <f>IF(ISNA(VLOOKUP($AL56,'Ash-Archive Data-Don''t Delete'!$AL:$AT,5,FALSE)),"",VLOOKUP($AL56,'Ash-Archive Data-Don''t Delete'!$AL:$AT,5,FALSE))</f>
        <v>0</v>
      </c>
      <c r="AQ56" s="13"/>
      <c r="AR56" s="2"/>
      <c r="AS56" s="13"/>
      <c r="AT56" s="2" t="s">
        <v>74</v>
      </c>
      <c r="AU56" s="25"/>
      <c r="AV56" s="23"/>
      <c r="AW56" s="25"/>
      <c r="AX56" s="23"/>
      <c r="AY56" s="9" t="s">
        <v>269</v>
      </c>
      <c r="AZ56" s="31">
        <v>42744</v>
      </c>
      <c r="BA56" s="18"/>
      <c r="BB56" s="18"/>
      <c r="BC56" s="15"/>
      <c r="BD56" s="15"/>
      <c r="BE56" s="15"/>
      <c r="BF56" s="15"/>
      <c r="BG56" s="15"/>
      <c r="BH56" s="15"/>
      <c r="BI56" s="15"/>
      <c r="BJ56" s="15"/>
    </row>
    <row r="57" spans="1:62" ht="14.25">
      <c r="A57" s="16" t="str">
        <f>IF(ISNA(VLOOKUP($G57,'Philanthropist Ranking'!$E$5:$H$105,4,FALSE)),"N","Y")</f>
        <v>Y</v>
      </c>
      <c r="B57" s="17">
        <f>VLOOKUP($G57,'Philanthropist Ranking'!$K$5:$M$281,3,FALSE)</f>
        <v>6</v>
      </c>
      <c r="C57" s="17">
        <f>VLOOKUP($G57,'Philanthropist Ranking'!$K$5:$M$281,2,FALSE)</f>
        <v>500</v>
      </c>
      <c r="D57" s="18"/>
      <c r="E57" s="18"/>
      <c r="F57" s="7" t="s">
        <v>337</v>
      </c>
      <c r="G57" s="8" t="s">
        <v>338</v>
      </c>
      <c r="H57" s="32"/>
      <c r="I57" s="7">
        <v>1953</v>
      </c>
      <c r="J57" s="20">
        <v>63</v>
      </c>
      <c r="K57" s="7" t="s">
        <v>78</v>
      </c>
      <c r="L57" s="20"/>
      <c r="M57" s="33" t="s">
        <v>80</v>
      </c>
      <c r="N57" s="10" t="s">
        <v>121</v>
      </c>
      <c r="O57" s="11" t="s">
        <v>734</v>
      </c>
      <c r="P57" s="10" t="s">
        <v>735</v>
      </c>
      <c r="Q57" s="11" t="s">
        <v>84</v>
      </c>
      <c r="R57" s="10" t="s">
        <v>336</v>
      </c>
      <c r="S57" s="11" t="s">
        <v>105</v>
      </c>
      <c r="T57" s="10" t="s">
        <v>736</v>
      </c>
      <c r="U57" s="34" t="s">
        <v>80</v>
      </c>
      <c r="V57" s="13" t="s">
        <v>737</v>
      </c>
      <c r="W57" s="2">
        <v>500</v>
      </c>
      <c r="X57" s="13">
        <v>2</v>
      </c>
      <c r="Y57" s="2">
        <v>29</v>
      </c>
      <c r="Z57" s="13" t="s">
        <v>105</v>
      </c>
      <c r="AA57" s="2" t="s">
        <v>738</v>
      </c>
      <c r="AB57" s="13" t="s">
        <v>105</v>
      </c>
      <c r="AC57" s="2" t="s">
        <v>738</v>
      </c>
      <c r="AD57" s="13" t="s">
        <v>739</v>
      </c>
      <c r="AE57" s="23"/>
      <c r="AF57" s="25"/>
      <c r="AG57" s="2" t="s">
        <v>137</v>
      </c>
      <c r="AH57" s="14" t="s">
        <v>131</v>
      </c>
      <c r="AI57" s="2" t="s">
        <v>142</v>
      </c>
      <c r="AJ57" s="13" t="s">
        <v>69</v>
      </c>
      <c r="AK57" s="2" t="s">
        <v>70</v>
      </c>
      <c r="AL57" s="9" t="s">
        <v>740</v>
      </c>
      <c r="AM57" s="35" t="str">
        <f>IF(ISNA(VLOOKUP($AL57,'Ash-Archive Data-Don''t Delete'!$AL:$AT,2,FALSE)),"",VLOOKUP($AL57,'Ash-Archive Data-Don''t Delete'!$AL:$AT,2,FALSE))</f>
        <v>Link1</v>
      </c>
      <c r="AN57" s="36" t="str">
        <f>IF(ISNA(VLOOKUP($AL57,'Ash-Archive Data-Don''t Delete'!$AL:$AT,3,FALSE)),"",VLOOKUP($AL57,'Ash-Archive Data-Don''t Delete'!$AL:$AT,3,FALSE))</f>
        <v>Link2</v>
      </c>
      <c r="AO57" s="13">
        <f>IF(ISNA(VLOOKUP($AL57,'Ash-Archive Data-Don''t Delete'!$AL:$AT,4,FALSE)),"",VLOOKUP($AL57,'Ash-Archive Data-Don''t Delete'!$AL:$AT,4,FALSE))</f>
        <v>0</v>
      </c>
      <c r="AP57" s="2">
        <f>IF(ISNA(VLOOKUP($AL57,'Ash-Archive Data-Don''t Delete'!$AL:$AT,5,FALSE)),"",VLOOKUP($AL57,'Ash-Archive Data-Don''t Delete'!$AL:$AT,5,FALSE))</f>
        <v>0</v>
      </c>
      <c r="AQ57" s="13" t="s">
        <v>74</v>
      </c>
      <c r="AR57" s="2"/>
      <c r="AS57" s="13"/>
      <c r="AT57" s="2"/>
      <c r="AU57" s="25"/>
      <c r="AV57" s="2" t="s">
        <v>364</v>
      </c>
      <c r="AW57" s="25"/>
      <c r="AX57" s="2" t="s">
        <v>84</v>
      </c>
      <c r="AY57" s="9" t="s">
        <v>103</v>
      </c>
      <c r="AZ57" s="31">
        <v>42706</v>
      </c>
      <c r="BA57" s="18"/>
      <c r="BB57" s="18"/>
      <c r="BC57" s="15"/>
      <c r="BD57" s="15"/>
      <c r="BE57" s="15"/>
      <c r="BF57" s="15"/>
      <c r="BG57" s="15"/>
      <c r="BH57" s="15"/>
      <c r="BI57" s="15"/>
      <c r="BJ57" s="15"/>
    </row>
    <row r="58" spans="1:62" ht="14.25">
      <c r="A58" s="16" t="str">
        <f>IF(ISNA(VLOOKUP($G58,'Philanthropist Ranking'!$E$5:$H$105,4,FALSE)),"N","Y")</f>
        <v>Y</v>
      </c>
      <c r="B58" s="17">
        <f>VLOOKUP($G58,'Philanthropist Ranking'!$K$5:$M$281,3,FALSE)</f>
        <v>7</v>
      </c>
      <c r="C58" s="17">
        <f>VLOOKUP($G58,'Philanthropist Ranking'!$K$5:$M$281,2,FALSE)</f>
        <v>260.60000000000002</v>
      </c>
      <c r="D58" s="18"/>
      <c r="E58" s="18"/>
      <c r="F58" s="7" t="s">
        <v>348</v>
      </c>
      <c r="G58" s="8" t="s">
        <v>349</v>
      </c>
      <c r="H58" s="32"/>
      <c r="I58" s="19"/>
      <c r="J58" s="20" t="s">
        <v>62</v>
      </c>
      <c r="K58" s="19"/>
      <c r="L58" s="20"/>
      <c r="M58" s="19"/>
      <c r="N58" s="21"/>
      <c r="O58" s="22"/>
      <c r="P58" s="21"/>
      <c r="Q58" s="22"/>
      <c r="R58" s="21"/>
      <c r="S58" s="22"/>
      <c r="T58" s="21"/>
      <c r="U58" s="22"/>
      <c r="V58" s="13" t="s">
        <v>348</v>
      </c>
      <c r="W58" s="2">
        <v>1300</v>
      </c>
      <c r="X58" s="13">
        <v>8</v>
      </c>
      <c r="Y58" s="2">
        <v>29</v>
      </c>
      <c r="Z58" s="13" t="s">
        <v>222</v>
      </c>
      <c r="AA58" s="2" t="s">
        <v>222</v>
      </c>
      <c r="AB58" s="13" t="s">
        <v>222</v>
      </c>
      <c r="AC58" s="2" t="s">
        <v>222</v>
      </c>
      <c r="AD58" s="13" t="s">
        <v>741</v>
      </c>
      <c r="AE58" s="23"/>
      <c r="AF58" s="25"/>
      <c r="AG58" s="2" t="s">
        <v>66</v>
      </c>
      <c r="AH58" s="14" t="s">
        <v>99</v>
      </c>
      <c r="AI58" s="2" t="s">
        <v>68</v>
      </c>
      <c r="AJ58" s="13" t="s">
        <v>742</v>
      </c>
      <c r="AK58" s="2" t="s">
        <v>70</v>
      </c>
      <c r="AL58" s="9" t="s">
        <v>743</v>
      </c>
      <c r="AM58" s="35" t="str">
        <f>IF(ISNA(VLOOKUP($AL58,'Ash-Archive Data-Don''t Delete'!$AL:$AT,2,FALSE)),"",VLOOKUP($AL58,'Ash-Archive Data-Don''t Delete'!$AL:$AT,2,FALSE))</f>
        <v>Link</v>
      </c>
      <c r="AN58" s="2">
        <f>IF(ISNA(VLOOKUP($AL58,'Ash-Archive Data-Don''t Delete'!$AL:$AT,3,FALSE)),"",VLOOKUP($AL58,'Ash-Archive Data-Don''t Delete'!$AL:$AT,3,FALSE))</f>
        <v>0</v>
      </c>
      <c r="AO58" s="13">
        <f>IF(ISNA(VLOOKUP($AL58,'Ash-Archive Data-Don''t Delete'!$AL:$AT,4,FALSE)),"",VLOOKUP($AL58,'Ash-Archive Data-Don''t Delete'!$AL:$AT,4,FALSE))</f>
        <v>0</v>
      </c>
      <c r="AP58" s="2">
        <f>IF(ISNA(VLOOKUP($AL58,'Ash-Archive Data-Don''t Delete'!$AL:$AT,5,FALSE)),"",VLOOKUP($AL58,'Ash-Archive Data-Don''t Delete'!$AL:$AT,5,FALSE))</f>
        <v>0</v>
      </c>
      <c r="AQ58" s="13" t="s">
        <v>74</v>
      </c>
      <c r="AR58" s="2"/>
      <c r="AS58" s="13"/>
      <c r="AT58" s="2"/>
      <c r="AU58" s="25"/>
      <c r="AV58" s="2" t="s">
        <v>744</v>
      </c>
      <c r="AW58" s="25"/>
      <c r="AX58" s="2" t="s">
        <v>76</v>
      </c>
      <c r="AY58" s="9" t="s">
        <v>103</v>
      </c>
      <c r="AZ58" s="31">
        <v>42706</v>
      </c>
      <c r="BA58" s="18"/>
      <c r="BB58" s="18"/>
      <c r="BC58" s="15"/>
      <c r="BD58" s="15"/>
      <c r="BE58" s="15"/>
      <c r="BF58" s="15"/>
      <c r="BG58" s="15"/>
      <c r="BH58" s="15"/>
      <c r="BI58" s="15"/>
      <c r="BJ58" s="15"/>
    </row>
    <row r="59" spans="1:62" ht="14.25">
      <c r="A59" s="16" t="str">
        <f>IF(ISNA(VLOOKUP($G59,'Philanthropist Ranking'!$E$5:$H$105,4,FALSE)),"N","Y")</f>
        <v>Y</v>
      </c>
      <c r="B59" s="17">
        <f>VLOOKUP($G59,'Philanthropist Ranking'!$K$5:$M$281,3,FALSE)</f>
        <v>7</v>
      </c>
      <c r="C59" s="17">
        <f>VLOOKUP($G59,'Philanthropist Ranking'!$K$5:$M$281,2,FALSE)</f>
        <v>260.60000000000002</v>
      </c>
      <c r="D59" s="18"/>
      <c r="E59" s="18"/>
      <c r="F59" s="7" t="s">
        <v>348</v>
      </c>
      <c r="G59" s="8" t="s">
        <v>349</v>
      </c>
      <c r="H59" s="32"/>
      <c r="I59" s="19"/>
      <c r="J59" s="20" t="s">
        <v>62</v>
      </c>
      <c r="K59" s="19"/>
      <c r="L59" s="20"/>
      <c r="M59" s="19"/>
      <c r="N59" s="21"/>
      <c r="O59" s="22"/>
      <c r="P59" s="21"/>
      <c r="Q59" s="22"/>
      <c r="R59" s="21"/>
      <c r="S59" s="22"/>
      <c r="T59" s="21"/>
      <c r="U59" s="22"/>
      <c r="V59" s="13" t="s">
        <v>745</v>
      </c>
      <c r="W59" s="2">
        <v>200</v>
      </c>
      <c r="X59" s="13">
        <v>10</v>
      </c>
      <c r="Y59" s="2">
        <v>16</v>
      </c>
      <c r="Z59" s="13" t="s">
        <v>222</v>
      </c>
      <c r="AA59" s="2" t="s">
        <v>222</v>
      </c>
      <c r="AB59" s="13" t="s">
        <v>222</v>
      </c>
      <c r="AC59" s="2" t="s">
        <v>222</v>
      </c>
      <c r="AD59" s="13" t="s">
        <v>746</v>
      </c>
      <c r="AE59" s="23"/>
      <c r="AF59" s="25"/>
      <c r="AG59" s="2" t="s">
        <v>89</v>
      </c>
      <c r="AH59" s="14" t="s">
        <v>67</v>
      </c>
      <c r="AI59" s="2" t="s">
        <v>100</v>
      </c>
      <c r="AJ59" s="13" t="s">
        <v>69</v>
      </c>
      <c r="AK59" s="2" t="s">
        <v>70</v>
      </c>
      <c r="AL59" s="9" t="s">
        <v>747</v>
      </c>
      <c r="AM59" s="35" t="str">
        <f>IF(ISNA(VLOOKUP($AL59,'Ash-Archive Data-Don''t Delete'!$AL:$AT,2,FALSE)),"",VLOOKUP($AL59,'Ash-Archive Data-Don''t Delete'!$AL:$AT,2,FALSE))</f>
        <v>Link1</v>
      </c>
      <c r="AN59" s="36" t="str">
        <f>IF(ISNA(VLOOKUP($AL59,'Ash-Archive Data-Don''t Delete'!$AL:$AT,3,FALSE)),"",VLOOKUP($AL59,'Ash-Archive Data-Don''t Delete'!$AL:$AT,3,FALSE))</f>
        <v>Link2</v>
      </c>
      <c r="AO59" s="13">
        <f>IF(ISNA(VLOOKUP($AL59,'Ash-Archive Data-Don''t Delete'!$AL:$AT,4,FALSE)),"",VLOOKUP($AL59,'Ash-Archive Data-Don''t Delete'!$AL:$AT,4,FALSE))</f>
        <v>0</v>
      </c>
      <c r="AP59" s="2">
        <f>IF(ISNA(VLOOKUP($AL59,'Ash-Archive Data-Don''t Delete'!$AL:$AT,5,FALSE)),"",VLOOKUP($AL59,'Ash-Archive Data-Don''t Delete'!$AL:$AT,5,FALSE))</f>
        <v>0</v>
      </c>
      <c r="AQ59" s="13" t="s">
        <v>74</v>
      </c>
      <c r="AR59" s="2"/>
      <c r="AS59" s="13"/>
      <c r="AT59" s="2"/>
      <c r="AU59" s="25"/>
      <c r="AV59" s="2" t="s">
        <v>364</v>
      </c>
      <c r="AW59" s="25"/>
      <c r="AX59" s="2" t="s">
        <v>84</v>
      </c>
      <c r="AY59" s="9" t="s">
        <v>77</v>
      </c>
      <c r="AZ59" s="31">
        <v>42458</v>
      </c>
      <c r="BA59" s="18"/>
      <c r="BB59" s="18"/>
      <c r="BC59" s="15"/>
      <c r="BD59" s="15"/>
      <c r="BE59" s="15"/>
      <c r="BF59" s="15"/>
      <c r="BG59" s="15"/>
      <c r="BH59" s="15"/>
      <c r="BI59" s="15"/>
      <c r="BJ59" s="15"/>
    </row>
    <row r="60" spans="1:62" ht="14.25">
      <c r="A60" s="16" t="str">
        <f>IF(ISNA(VLOOKUP($G60,'Philanthropist Ranking'!$E$5:$H$105,4,FALSE)),"N","Y")</f>
        <v>Y</v>
      </c>
      <c r="B60" s="17">
        <f>VLOOKUP($G60,'Philanthropist Ranking'!$K$5:$M$281,3,FALSE)</f>
        <v>7</v>
      </c>
      <c r="C60" s="17">
        <f>VLOOKUP($G60,'Philanthropist Ranking'!$K$5:$M$281,2,FALSE)</f>
        <v>260.60000000000002</v>
      </c>
      <c r="D60" s="18"/>
      <c r="E60" s="18"/>
      <c r="F60" s="7" t="s">
        <v>348</v>
      </c>
      <c r="G60" s="8" t="s">
        <v>349</v>
      </c>
      <c r="H60" s="32"/>
      <c r="I60" s="19"/>
      <c r="J60" s="20" t="s">
        <v>62</v>
      </c>
      <c r="K60" s="7"/>
      <c r="L60" s="8"/>
      <c r="M60" s="7"/>
      <c r="N60" s="10"/>
      <c r="O60" s="11"/>
      <c r="P60" s="10"/>
      <c r="Q60" s="11"/>
      <c r="R60" s="10"/>
      <c r="S60" s="11"/>
      <c r="T60" s="10"/>
      <c r="U60" s="11"/>
      <c r="V60" s="13" t="s">
        <v>745</v>
      </c>
      <c r="W60" s="2">
        <v>50</v>
      </c>
      <c r="X60" s="13">
        <v>11</v>
      </c>
      <c r="Y60" s="2">
        <v>19</v>
      </c>
      <c r="Z60" s="13" t="s">
        <v>222</v>
      </c>
      <c r="AA60" s="2" t="s">
        <v>222</v>
      </c>
      <c r="AB60" s="13" t="s">
        <v>748</v>
      </c>
      <c r="AC60" s="2" t="s">
        <v>749</v>
      </c>
      <c r="AD60" s="13" t="s">
        <v>750</v>
      </c>
      <c r="AE60" s="23"/>
      <c r="AF60" s="189"/>
      <c r="AG60" s="2" t="s">
        <v>89</v>
      </c>
      <c r="AH60" s="14" t="s">
        <v>67</v>
      </c>
      <c r="AI60" s="2" t="s">
        <v>100</v>
      </c>
      <c r="AJ60" s="13" t="s">
        <v>69</v>
      </c>
      <c r="AK60" s="2" t="s">
        <v>70</v>
      </c>
      <c r="AL60" s="9" t="s">
        <v>751</v>
      </c>
      <c r="AM60" s="35" t="str">
        <f>IF(ISNA(VLOOKUP($AL60,'Ash-Archive Data-Don''t Delete'!$AL:$AT,2,FALSE)),"",VLOOKUP($AL60,'Ash-Archive Data-Don''t Delete'!$AL:$AT,2,FALSE))</f>
        <v>Link1</v>
      </c>
      <c r="AN60" s="36" t="str">
        <f>IF(ISNA(VLOOKUP($AL60,'Ash-Archive Data-Don''t Delete'!$AL:$AT,3,FALSE)),"",VLOOKUP($AL60,'Ash-Archive Data-Don''t Delete'!$AL:$AT,3,FALSE))</f>
        <v>Link2</v>
      </c>
      <c r="AO60" s="13">
        <f>IF(ISNA(VLOOKUP($AL60,'Ash-Archive Data-Don''t Delete'!$AL:$AT,4,FALSE)),"",VLOOKUP($AL60,'Ash-Archive Data-Don''t Delete'!$AL:$AT,4,FALSE))</f>
        <v>0</v>
      </c>
      <c r="AP60" s="2">
        <f>IF(ISNA(VLOOKUP($AL60,'Ash-Archive Data-Don''t Delete'!$AL:$AT,5,FALSE)),"",VLOOKUP($AL60,'Ash-Archive Data-Don''t Delete'!$AL:$AT,5,FALSE))</f>
        <v>0</v>
      </c>
      <c r="AQ60" s="13" t="s">
        <v>74</v>
      </c>
      <c r="AR60" s="2"/>
      <c r="AS60" s="13"/>
      <c r="AT60" s="2"/>
      <c r="AU60" s="189"/>
      <c r="AV60" s="2" t="s">
        <v>364</v>
      </c>
      <c r="AW60" s="13" t="s">
        <v>84</v>
      </c>
      <c r="AX60" s="23"/>
      <c r="AY60" s="9" t="s">
        <v>77</v>
      </c>
      <c r="AZ60" s="31">
        <v>42458</v>
      </c>
      <c r="BA60" s="18"/>
      <c r="BB60" s="18"/>
      <c r="BC60" s="15"/>
      <c r="BD60" s="15"/>
      <c r="BE60" s="15"/>
      <c r="BF60" s="15"/>
      <c r="BG60" s="15"/>
      <c r="BH60" s="15"/>
      <c r="BI60" s="15"/>
      <c r="BJ60" s="15"/>
    </row>
    <row r="61" spans="1:62" ht="14.25">
      <c r="A61" s="16" t="str">
        <f>IF(ISNA(VLOOKUP($G61,'Philanthropist Ranking'!$E$5:$H$105,4,FALSE)),"N","Y")</f>
        <v>Y</v>
      </c>
      <c r="B61" s="17">
        <f>VLOOKUP($G61,'Philanthropist Ranking'!$K$5:$M$281,3,FALSE)</f>
        <v>7</v>
      </c>
      <c r="C61" s="17">
        <f>VLOOKUP($G61,'Philanthropist Ranking'!$K$5:$M$281,2,FALSE)</f>
        <v>260.60000000000002</v>
      </c>
      <c r="D61" s="18"/>
      <c r="E61" s="18"/>
      <c r="F61" s="7" t="s">
        <v>348</v>
      </c>
      <c r="G61" s="8" t="s">
        <v>349</v>
      </c>
      <c r="H61" s="32"/>
      <c r="I61" s="19"/>
      <c r="J61" s="20" t="s">
        <v>62</v>
      </c>
      <c r="K61" s="19"/>
      <c r="L61" s="20"/>
      <c r="M61" s="19"/>
      <c r="N61" s="21"/>
      <c r="O61" s="22"/>
      <c r="P61" s="21"/>
      <c r="Q61" s="22"/>
      <c r="R61" s="21"/>
      <c r="S61" s="22"/>
      <c r="T61" s="21"/>
      <c r="U61" s="22"/>
      <c r="V61" s="13" t="s">
        <v>745</v>
      </c>
      <c r="W61" s="2">
        <v>10</v>
      </c>
      <c r="X61" s="13">
        <v>12</v>
      </c>
      <c r="Y61" s="2">
        <v>19</v>
      </c>
      <c r="Z61" s="13" t="s">
        <v>222</v>
      </c>
      <c r="AA61" s="2" t="s">
        <v>222</v>
      </c>
      <c r="AB61" s="13" t="s">
        <v>105</v>
      </c>
      <c r="AC61" s="2" t="s">
        <v>106</v>
      </c>
      <c r="AD61" s="13" t="s">
        <v>752</v>
      </c>
      <c r="AE61" s="23"/>
      <c r="AF61" s="25"/>
      <c r="AG61" s="2" t="s">
        <v>89</v>
      </c>
      <c r="AH61" s="14" t="s">
        <v>67</v>
      </c>
      <c r="AI61" s="2" t="s">
        <v>100</v>
      </c>
      <c r="AJ61" s="13" t="s">
        <v>69</v>
      </c>
      <c r="AK61" s="2" t="s">
        <v>70</v>
      </c>
      <c r="AL61" s="9" t="s">
        <v>753</v>
      </c>
      <c r="AM61" s="35" t="str">
        <f>IF(ISNA(VLOOKUP($AL61,'Ash-Archive Data-Don''t Delete'!$AL:$AT,2,FALSE)),"",VLOOKUP($AL61,'Ash-Archive Data-Don''t Delete'!$AL:$AT,2,FALSE))</f>
        <v>Link1</v>
      </c>
      <c r="AN61" s="36" t="str">
        <f>IF(ISNA(VLOOKUP($AL61,'Ash-Archive Data-Don''t Delete'!$AL:$AT,3,FALSE)),"",VLOOKUP($AL61,'Ash-Archive Data-Don''t Delete'!$AL:$AT,3,FALSE))</f>
        <v>Link2</v>
      </c>
      <c r="AO61" s="13">
        <f>IF(ISNA(VLOOKUP($AL61,'Ash-Archive Data-Don''t Delete'!$AL:$AT,4,FALSE)),"",VLOOKUP($AL61,'Ash-Archive Data-Don''t Delete'!$AL:$AT,4,FALSE))</f>
        <v>0</v>
      </c>
      <c r="AP61" s="2">
        <f>IF(ISNA(VLOOKUP($AL61,'Ash-Archive Data-Don''t Delete'!$AL:$AT,5,FALSE)),"",VLOOKUP($AL61,'Ash-Archive Data-Don''t Delete'!$AL:$AT,5,FALSE))</f>
        <v>0</v>
      </c>
      <c r="AQ61" s="13" t="s">
        <v>74</v>
      </c>
      <c r="AR61" s="2"/>
      <c r="AS61" s="13"/>
      <c r="AT61" s="2"/>
      <c r="AU61" s="25"/>
      <c r="AV61" s="2" t="s">
        <v>364</v>
      </c>
      <c r="AW61" s="25"/>
      <c r="AX61" s="2" t="s">
        <v>84</v>
      </c>
      <c r="AY61" s="9" t="s">
        <v>77</v>
      </c>
      <c r="AZ61" s="31">
        <v>42458</v>
      </c>
      <c r="BA61" s="18"/>
      <c r="BB61" s="18"/>
      <c r="BC61" s="15"/>
      <c r="BD61" s="15"/>
      <c r="BE61" s="15"/>
      <c r="BF61" s="15"/>
      <c r="BG61" s="15"/>
      <c r="BH61" s="15"/>
      <c r="BI61" s="15"/>
      <c r="BJ61" s="15"/>
    </row>
    <row r="62" spans="1:62" ht="14.25">
      <c r="A62" s="16" t="str">
        <f>IF(ISNA(VLOOKUP($G62,'Philanthropist Ranking'!$E$5:$H$105,4,FALSE)),"N","Y")</f>
        <v>Y</v>
      </c>
      <c r="B62" s="17">
        <f>VLOOKUP($G62,'Philanthropist Ranking'!$K$5:$M$281,3,FALSE)</f>
        <v>7</v>
      </c>
      <c r="C62" s="17">
        <f>VLOOKUP($G62,'Philanthropist Ranking'!$K$5:$M$281,2,FALSE)</f>
        <v>260.60000000000002</v>
      </c>
      <c r="D62" s="18"/>
      <c r="E62" s="18"/>
      <c r="F62" s="7" t="s">
        <v>348</v>
      </c>
      <c r="G62" s="8" t="s">
        <v>349</v>
      </c>
      <c r="H62" s="32"/>
      <c r="I62" s="7">
        <v>1965</v>
      </c>
      <c r="J62" s="20">
        <v>51</v>
      </c>
      <c r="K62" s="7" t="s">
        <v>78</v>
      </c>
      <c r="L62" s="8" t="s">
        <v>79</v>
      </c>
      <c r="M62" s="33" t="s">
        <v>80</v>
      </c>
      <c r="N62" s="10" t="s">
        <v>122</v>
      </c>
      <c r="O62" s="11" t="s">
        <v>754</v>
      </c>
      <c r="P62" s="10" t="s">
        <v>755</v>
      </c>
      <c r="Q62" s="11" t="s">
        <v>84</v>
      </c>
      <c r="R62" s="10" t="s">
        <v>336</v>
      </c>
      <c r="S62" s="11" t="s">
        <v>222</v>
      </c>
      <c r="T62" s="10" t="s">
        <v>222</v>
      </c>
      <c r="U62" s="34" t="s">
        <v>80</v>
      </c>
      <c r="V62" s="13" t="s">
        <v>745</v>
      </c>
      <c r="W62" s="2">
        <v>1</v>
      </c>
      <c r="X62" s="13">
        <v>1</v>
      </c>
      <c r="Y62" s="2">
        <v>11</v>
      </c>
      <c r="Z62" s="13" t="s">
        <v>222</v>
      </c>
      <c r="AA62" s="2" t="s">
        <v>222</v>
      </c>
      <c r="AB62" s="13" t="s">
        <v>63</v>
      </c>
      <c r="AC62" s="2" t="s">
        <v>94</v>
      </c>
      <c r="AD62" s="13" t="s">
        <v>756</v>
      </c>
      <c r="AE62" s="23"/>
      <c r="AF62" s="25"/>
      <c r="AG62" s="2" t="s">
        <v>89</v>
      </c>
      <c r="AH62" s="14" t="s">
        <v>67</v>
      </c>
      <c r="AI62" s="2" t="s">
        <v>100</v>
      </c>
      <c r="AJ62" s="13" t="s">
        <v>69</v>
      </c>
      <c r="AK62" s="2" t="s">
        <v>84</v>
      </c>
      <c r="AL62" s="9" t="s">
        <v>757</v>
      </c>
      <c r="AM62" s="35" t="str">
        <f>IF(ISNA(VLOOKUP($AL62,'Ash-Archive Data-Don''t Delete'!$AL:$AT,2,FALSE)),"",VLOOKUP($AL62,'Ash-Archive Data-Don''t Delete'!$AL:$AT,2,FALSE))</f>
        <v>Link1</v>
      </c>
      <c r="AN62" s="36" t="str">
        <f>IF(ISNA(VLOOKUP($AL62,'Ash-Archive Data-Don''t Delete'!$AL:$AT,3,FALSE)),"",VLOOKUP($AL62,'Ash-Archive Data-Don''t Delete'!$AL:$AT,3,FALSE))</f>
        <v>Link2</v>
      </c>
      <c r="AO62" s="13">
        <f>IF(ISNA(VLOOKUP($AL62,'Ash-Archive Data-Don''t Delete'!$AL:$AT,4,FALSE)),"",VLOOKUP($AL62,'Ash-Archive Data-Don''t Delete'!$AL:$AT,4,FALSE))</f>
        <v>0</v>
      </c>
      <c r="AP62" s="2">
        <f>IF(ISNA(VLOOKUP($AL62,'Ash-Archive Data-Don''t Delete'!$AL:$AT,5,FALSE)),"",VLOOKUP($AL62,'Ash-Archive Data-Don''t Delete'!$AL:$AT,5,FALSE))</f>
        <v>0</v>
      </c>
      <c r="AQ62" s="13" t="s">
        <v>74</v>
      </c>
      <c r="AR62" s="2"/>
      <c r="AS62" s="13"/>
      <c r="AT62" s="2"/>
      <c r="AU62" s="25"/>
      <c r="AV62" s="2" t="s">
        <v>364</v>
      </c>
      <c r="AW62" s="25"/>
      <c r="AX62" s="2" t="s">
        <v>84</v>
      </c>
      <c r="AY62" s="9" t="s">
        <v>77</v>
      </c>
      <c r="AZ62" s="31">
        <v>42458</v>
      </c>
      <c r="BA62" s="18"/>
      <c r="BB62" s="18"/>
      <c r="BC62" s="15"/>
      <c r="BD62" s="15"/>
      <c r="BE62" s="15"/>
      <c r="BF62" s="15"/>
      <c r="BG62" s="15"/>
      <c r="BH62" s="15"/>
      <c r="BI62" s="15"/>
      <c r="BJ62" s="15"/>
    </row>
    <row r="63" spans="1:62" ht="14.25">
      <c r="A63" s="16" t="str">
        <f>IF(ISNA(VLOOKUP($G63,'Philanthropist Ranking'!$E$5:$H$105,4,FALSE)),"N","Y")</f>
        <v>Y</v>
      </c>
      <c r="B63" s="17">
        <f>VLOOKUP($G63,'Philanthropist Ranking'!$K$5:$M$281,3,FALSE)</f>
        <v>7</v>
      </c>
      <c r="C63" s="17">
        <f>VLOOKUP($G63,'Philanthropist Ranking'!$K$5:$M$281,2,FALSE)</f>
        <v>260.60000000000002</v>
      </c>
      <c r="D63" s="18"/>
      <c r="E63" s="18"/>
      <c r="F63" s="7" t="s">
        <v>348</v>
      </c>
      <c r="G63" s="8" t="s">
        <v>349</v>
      </c>
      <c r="H63" s="32"/>
      <c r="I63" s="19"/>
      <c r="J63" s="20" t="s">
        <v>62</v>
      </c>
      <c r="K63" s="19"/>
      <c r="L63" s="20"/>
      <c r="M63" s="19"/>
      <c r="N63" s="21"/>
      <c r="O63" s="22"/>
      <c r="P63" s="21"/>
      <c r="Q63" s="22"/>
      <c r="R63" s="21"/>
      <c r="S63" s="22"/>
      <c r="T63" s="21"/>
      <c r="U63" s="22"/>
      <c r="V63" s="13" t="s">
        <v>745</v>
      </c>
      <c r="W63" s="2">
        <v>0.3</v>
      </c>
      <c r="X63" s="13">
        <v>1</v>
      </c>
      <c r="Y63" s="2">
        <v>10</v>
      </c>
      <c r="Z63" s="13" t="s">
        <v>222</v>
      </c>
      <c r="AA63" s="2" t="s">
        <v>222</v>
      </c>
      <c r="AB63" s="13" t="s">
        <v>63</v>
      </c>
      <c r="AC63" s="2" t="s">
        <v>94</v>
      </c>
      <c r="AD63" s="13" t="s">
        <v>481</v>
      </c>
      <c r="AE63" s="23"/>
      <c r="AF63" s="25"/>
      <c r="AG63" s="2" t="s">
        <v>89</v>
      </c>
      <c r="AH63" s="14" t="s">
        <v>67</v>
      </c>
      <c r="AI63" s="2" t="s">
        <v>100</v>
      </c>
      <c r="AJ63" s="13" t="s">
        <v>69</v>
      </c>
      <c r="AK63" s="2" t="s">
        <v>70</v>
      </c>
      <c r="AL63" s="9" t="s">
        <v>765</v>
      </c>
      <c r="AM63" s="35" t="str">
        <f>IF(ISNA(VLOOKUP($AL63,'Ash-Archive Data-Don''t Delete'!$AL:$AT,2,FALSE)),"",VLOOKUP($AL63,'Ash-Archive Data-Don''t Delete'!$AL:$AT,2,FALSE))</f>
        <v>Link</v>
      </c>
      <c r="AN63" s="2">
        <f>IF(ISNA(VLOOKUP($AL63,'Ash-Archive Data-Don''t Delete'!$AL:$AT,3,FALSE)),"",VLOOKUP($AL63,'Ash-Archive Data-Don''t Delete'!$AL:$AT,3,FALSE))</f>
        <v>0</v>
      </c>
      <c r="AO63" s="13">
        <f>IF(ISNA(VLOOKUP($AL63,'Ash-Archive Data-Don''t Delete'!$AL:$AT,4,FALSE)),"",VLOOKUP($AL63,'Ash-Archive Data-Don''t Delete'!$AL:$AT,4,FALSE))</f>
        <v>0</v>
      </c>
      <c r="AP63" s="2">
        <f>IF(ISNA(VLOOKUP($AL63,'Ash-Archive Data-Don''t Delete'!$AL:$AT,5,FALSE)),"",VLOOKUP($AL63,'Ash-Archive Data-Don''t Delete'!$AL:$AT,5,FALSE))</f>
        <v>0</v>
      </c>
      <c r="AQ63" s="13" t="s">
        <v>74</v>
      </c>
      <c r="AR63" s="2"/>
      <c r="AS63" s="13"/>
      <c r="AT63" s="2"/>
      <c r="AU63" s="25"/>
      <c r="AV63" s="2" t="s">
        <v>766</v>
      </c>
      <c r="AW63" s="25"/>
      <c r="AX63" s="2" t="s">
        <v>84</v>
      </c>
      <c r="AY63" s="9" t="s">
        <v>77</v>
      </c>
      <c r="AZ63" s="31">
        <v>42458</v>
      </c>
      <c r="BA63" s="18"/>
      <c r="BB63" s="18"/>
      <c r="BC63" s="15"/>
      <c r="BD63" s="15"/>
      <c r="BE63" s="15"/>
      <c r="BF63" s="15"/>
      <c r="BG63" s="15"/>
      <c r="BH63" s="15"/>
      <c r="BI63" s="15"/>
      <c r="BJ63" s="15"/>
    </row>
    <row r="64" spans="1:62" ht="14.25">
      <c r="A64" s="16" t="str">
        <f>IF(ISNA(VLOOKUP($G64,'Philanthropist Ranking'!$E$5:$H$105,4,FALSE)),"N","Y")</f>
        <v>Y</v>
      </c>
      <c r="B64" s="17">
        <f>VLOOKUP($G64,'Philanthropist Ranking'!$K$5:$M$281,3,FALSE)</f>
        <v>7</v>
      </c>
      <c r="C64" s="17">
        <f>VLOOKUP($G64,'Philanthropist Ranking'!$K$5:$M$281,2,FALSE)</f>
        <v>260.60000000000002</v>
      </c>
      <c r="D64" s="18"/>
      <c r="E64" s="18"/>
      <c r="F64" s="7" t="s">
        <v>348</v>
      </c>
      <c r="G64" s="8" t="s">
        <v>349</v>
      </c>
      <c r="H64" s="32"/>
      <c r="I64" s="19"/>
      <c r="J64" s="20" t="s">
        <v>62</v>
      </c>
      <c r="K64" s="19"/>
      <c r="L64" s="20"/>
      <c r="M64" s="19"/>
      <c r="N64" s="21"/>
      <c r="O64" s="22"/>
      <c r="P64" s="21"/>
      <c r="Q64" s="22"/>
      <c r="R64" s="21"/>
      <c r="S64" s="22"/>
      <c r="T64" s="21"/>
      <c r="U64" s="22"/>
      <c r="V64" s="13" t="s">
        <v>745</v>
      </c>
      <c r="W64" s="2">
        <v>0.3</v>
      </c>
      <c r="X64" s="13">
        <v>9</v>
      </c>
      <c r="Y64" s="2">
        <v>21</v>
      </c>
      <c r="Z64" s="13" t="s">
        <v>222</v>
      </c>
      <c r="AA64" s="2" t="s">
        <v>222</v>
      </c>
      <c r="AB64" s="13" t="s">
        <v>95</v>
      </c>
      <c r="AC64" s="2" t="s">
        <v>767</v>
      </c>
      <c r="AD64" s="13" t="s">
        <v>768</v>
      </c>
      <c r="AE64" s="23"/>
      <c r="AF64" s="25"/>
      <c r="AG64" s="2" t="s">
        <v>89</v>
      </c>
      <c r="AH64" s="14" t="s">
        <v>67</v>
      </c>
      <c r="AI64" s="2" t="s">
        <v>100</v>
      </c>
      <c r="AJ64" s="13" t="s">
        <v>69</v>
      </c>
      <c r="AK64" s="2" t="s">
        <v>70</v>
      </c>
      <c r="AL64" s="9" t="s">
        <v>769</v>
      </c>
      <c r="AM64" s="35" t="str">
        <f>IF(ISNA(VLOOKUP($AL64,'Ash-Archive Data-Don''t Delete'!$AL:$AT,2,FALSE)),"",VLOOKUP($AL64,'Ash-Archive Data-Don''t Delete'!$AL:$AT,2,FALSE))</f>
        <v>Link1</v>
      </c>
      <c r="AN64" s="36" t="str">
        <f>IF(ISNA(VLOOKUP($AL64,'Ash-Archive Data-Don''t Delete'!$AL:$AT,3,FALSE)),"",VLOOKUP($AL64,'Ash-Archive Data-Don''t Delete'!$AL:$AT,3,FALSE))</f>
        <v>Link2</v>
      </c>
      <c r="AO64" s="13">
        <f>IF(ISNA(VLOOKUP($AL64,'Ash-Archive Data-Don''t Delete'!$AL:$AT,4,FALSE)),"",VLOOKUP($AL64,'Ash-Archive Data-Don''t Delete'!$AL:$AT,4,FALSE))</f>
        <v>0</v>
      </c>
      <c r="AP64" s="2">
        <f>IF(ISNA(VLOOKUP($AL64,'Ash-Archive Data-Don''t Delete'!$AL:$AT,5,FALSE)),"",VLOOKUP($AL64,'Ash-Archive Data-Don''t Delete'!$AL:$AT,5,FALSE))</f>
        <v>0</v>
      </c>
      <c r="AQ64" s="13" t="s">
        <v>74</v>
      </c>
      <c r="AR64" s="2"/>
      <c r="AS64" s="13"/>
      <c r="AT64" s="2"/>
      <c r="AU64" s="25"/>
      <c r="AV64" s="2" t="s">
        <v>364</v>
      </c>
      <c r="AW64" s="25"/>
      <c r="AX64" s="2" t="s">
        <v>84</v>
      </c>
      <c r="AY64" s="9" t="s">
        <v>77</v>
      </c>
      <c r="AZ64" s="31">
        <v>42458</v>
      </c>
      <c r="BA64" s="18"/>
      <c r="BB64" s="18"/>
      <c r="BC64" s="15"/>
      <c r="BD64" s="15"/>
      <c r="BE64" s="15"/>
      <c r="BF64" s="15"/>
      <c r="BG64" s="15"/>
      <c r="BH64" s="15"/>
      <c r="BI64" s="15"/>
      <c r="BJ64" s="15"/>
    </row>
    <row r="65" spans="1:62" ht="14.25">
      <c r="A65" s="16" t="str">
        <f>IF(ISNA(VLOOKUP($G65,'Philanthropist Ranking'!$E$5:$H$105,4,FALSE)),"N","Y")</f>
        <v>Y</v>
      </c>
      <c r="B65" s="17">
        <f>VLOOKUP($G65,'Philanthropist Ranking'!$K$5:$M$281,3,FALSE)</f>
        <v>7</v>
      </c>
      <c r="C65" s="17">
        <f>VLOOKUP($G65,'Philanthropist Ranking'!$K$5:$M$281,2,FALSE)</f>
        <v>260.60000000000002</v>
      </c>
      <c r="D65" s="18"/>
      <c r="E65" s="18"/>
      <c r="F65" s="7" t="s">
        <v>348</v>
      </c>
      <c r="G65" s="8" t="s">
        <v>349</v>
      </c>
      <c r="H65" s="32"/>
      <c r="I65" s="19"/>
      <c r="J65" s="20" t="s">
        <v>62</v>
      </c>
      <c r="K65" s="19"/>
      <c r="L65" s="20"/>
      <c r="M65" s="19"/>
      <c r="N65" s="21"/>
      <c r="O65" s="22"/>
      <c r="P65" s="21"/>
      <c r="Q65" s="22"/>
      <c r="R65" s="21"/>
      <c r="S65" s="22"/>
      <c r="T65" s="21"/>
      <c r="U65" s="22"/>
      <c r="V65" s="13" t="s">
        <v>745</v>
      </c>
      <c r="W65" s="2">
        <v>0.3</v>
      </c>
      <c r="X65" s="13">
        <v>11</v>
      </c>
      <c r="Y65" s="2">
        <v>27</v>
      </c>
      <c r="Z65" s="13" t="s">
        <v>222</v>
      </c>
      <c r="AA65" s="2" t="s">
        <v>222</v>
      </c>
      <c r="AB65" s="13" t="s">
        <v>276</v>
      </c>
      <c r="AC65" s="2" t="s">
        <v>428</v>
      </c>
      <c r="AD65" s="13" t="s">
        <v>772</v>
      </c>
      <c r="AE65" s="23"/>
      <c r="AF65" s="25"/>
      <c r="AG65" s="2" t="s">
        <v>89</v>
      </c>
      <c r="AH65" s="14" t="s">
        <v>67</v>
      </c>
      <c r="AI65" s="2" t="s">
        <v>100</v>
      </c>
      <c r="AJ65" s="13" t="s">
        <v>69</v>
      </c>
      <c r="AK65" s="2" t="s">
        <v>84</v>
      </c>
      <c r="AL65" s="9" t="s">
        <v>773</v>
      </c>
      <c r="AM65" s="35" t="str">
        <f>IF(ISNA(VLOOKUP($AL65,'Ash-Archive Data-Don''t Delete'!$AL:$AT,2,FALSE)),"",VLOOKUP($AL65,'Ash-Archive Data-Don''t Delete'!$AL:$AT,2,FALSE))</f>
        <v>Link1</v>
      </c>
      <c r="AN65" s="36" t="str">
        <f>IF(ISNA(VLOOKUP($AL65,'Ash-Archive Data-Don''t Delete'!$AL:$AT,3,FALSE)),"",VLOOKUP($AL65,'Ash-Archive Data-Don''t Delete'!$AL:$AT,3,FALSE))</f>
        <v>Link2</v>
      </c>
      <c r="AO65" s="13">
        <f>IF(ISNA(VLOOKUP($AL65,'Ash-Archive Data-Don''t Delete'!$AL:$AT,4,FALSE)),"",VLOOKUP($AL65,'Ash-Archive Data-Don''t Delete'!$AL:$AT,4,FALSE))</f>
        <v>0</v>
      </c>
      <c r="AP65" s="2">
        <f>IF(ISNA(VLOOKUP($AL65,'Ash-Archive Data-Don''t Delete'!$AL:$AT,5,FALSE)),"",VLOOKUP($AL65,'Ash-Archive Data-Don''t Delete'!$AL:$AT,5,FALSE))</f>
        <v>0</v>
      </c>
      <c r="AQ65" s="13" t="s">
        <v>74</v>
      </c>
      <c r="AR65" s="2"/>
      <c r="AS65" s="13"/>
      <c r="AT65" s="2"/>
      <c r="AU65" s="25"/>
      <c r="AV65" s="2" t="s">
        <v>364</v>
      </c>
      <c r="AW65" s="25"/>
      <c r="AX65" s="2" t="s">
        <v>84</v>
      </c>
      <c r="AY65" s="9" t="s">
        <v>77</v>
      </c>
      <c r="AZ65" s="31">
        <v>42458</v>
      </c>
      <c r="BA65" s="18"/>
      <c r="BB65" s="18"/>
      <c r="BC65" s="15"/>
      <c r="BD65" s="15"/>
      <c r="BE65" s="15"/>
      <c r="BF65" s="15"/>
      <c r="BG65" s="15"/>
      <c r="BH65" s="15"/>
      <c r="BI65" s="15"/>
      <c r="BJ65" s="15"/>
    </row>
    <row r="66" spans="1:62" ht="14.25">
      <c r="A66" s="16" t="str">
        <f>IF(ISNA(VLOOKUP($G66,'Philanthropist Ranking'!$E$5:$H$105,4,FALSE)),"N","Y")</f>
        <v>Y</v>
      </c>
      <c r="B66" s="17">
        <f>VLOOKUP($G66,'Philanthropist Ranking'!$K$5:$M$281,3,FALSE)</f>
        <v>8</v>
      </c>
      <c r="C66" s="17">
        <f>VLOOKUP($G66,'Philanthropist Ranking'!$K$5:$M$281,2,FALSE)</f>
        <v>220</v>
      </c>
      <c r="D66" s="18"/>
      <c r="E66" s="18"/>
      <c r="F66" s="7" t="s">
        <v>532</v>
      </c>
      <c r="G66" s="8" t="s">
        <v>533</v>
      </c>
      <c r="H66" s="32"/>
      <c r="I66" s="19"/>
      <c r="J66" s="20" t="s">
        <v>62</v>
      </c>
      <c r="K66" s="19"/>
      <c r="L66" s="20"/>
      <c r="M66" s="19"/>
      <c r="N66" s="21"/>
      <c r="O66" s="22"/>
      <c r="P66" s="21"/>
      <c r="Q66" s="22"/>
      <c r="R66" s="21"/>
      <c r="S66" s="22"/>
      <c r="T66" s="21"/>
      <c r="U66" s="22"/>
      <c r="V66" s="13" t="s">
        <v>532</v>
      </c>
      <c r="W66" s="2">
        <v>113</v>
      </c>
      <c r="X66" s="13">
        <v>1</v>
      </c>
      <c r="Y66" s="2">
        <v>28</v>
      </c>
      <c r="Z66" s="13" t="s">
        <v>292</v>
      </c>
      <c r="AA66" s="2" t="s">
        <v>775</v>
      </c>
      <c r="AB66" s="13" t="s">
        <v>292</v>
      </c>
      <c r="AC66" s="2" t="s">
        <v>776</v>
      </c>
      <c r="AD66" s="190" t="s">
        <v>777</v>
      </c>
      <c r="AE66" s="23"/>
      <c r="AF66" s="25"/>
      <c r="AG66" s="2" t="s">
        <v>109</v>
      </c>
      <c r="AH66" s="14" t="s">
        <v>99</v>
      </c>
      <c r="AI66" s="2" t="s">
        <v>68</v>
      </c>
      <c r="AJ66" s="13" t="s">
        <v>69</v>
      </c>
      <c r="AK66" s="2" t="s">
        <v>70</v>
      </c>
      <c r="AL66" s="9" t="s">
        <v>778</v>
      </c>
      <c r="AM66" s="35" t="str">
        <f>IF(ISNA(VLOOKUP($AL66,'Ash-Archive Data-Don''t Delete'!$AL:$AT,2,FALSE)),"",VLOOKUP($AL66,'Ash-Archive Data-Don''t Delete'!$AL:$AT,2,FALSE))</f>
        <v>Link1</v>
      </c>
      <c r="AN66" s="36" t="str">
        <f>IF(ISNA(VLOOKUP($AL66,'Ash-Archive Data-Don''t Delete'!$AL:$AT,3,FALSE)),"",VLOOKUP($AL66,'Ash-Archive Data-Don''t Delete'!$AL:$AT,3,FALSE))</f>
        <v>Link2</v>
      </c>
      <c r="AO66" s="35" t="str">
        <f>IF(ISNA(VLOOKUP($AL66,'Ash-Archive Data-Don''t Delete'!$AL:$AT,4,FALSE)),"",VLOOKUP($AL66,'Ash-Archive Data-Don''t Delete'!$AL:$AT,4,FALSE))</f>
        <v>Link3</v>
      </c>
      <c r="AP66" s="2" t="str">
        <f>IF(ISNA(VLOOKUP($AL66,'Ash-Archive Data-Don''t Delete'!$AL:$AT,5,FALSE)),"",VLOOKUP($AL66,'Ash-Archive Data-Don''t Delete'!$AL:$AT,5,FALSE))</f>
        <v>mt.sohu.com/20160131/n436448044.shtml
 news.163.com/16/0613/06/BPDV9P5L00014AED.html</v>
      </c>
      <c r="AQ66" s="13" t="s">
        <v>74</v>
      </c>
      <c r="AR66" s="2"/>
      <c r="AS66" s="13"/>
      <c r="AT66" s="2"/>
      <c r="AU66" s="25"/>
      <c r="AV66" s="2" t="s">
        <v>364</v>
      </c>
      <c r="AW66" s="25"/>
      <c r="AX66" s="2" t="s">
        <v>779</v>
      </c>
      <c r="AY66" s="9" t="s">
        <v>780</v>
      </c>
      <c r="AZ66" s="31">
        <v>42423</v>
      </c>
      <c r="BA66" s="18"/>
      <c r="BB66" s="18"/>
      <c r="BC66" s="15"/>
      <c r="BD66" s="15"/>
      <c r="BE66" s="15"/>
      <c r="BF66" s="15"/>
      <c r="BG66" s="15"/>
      <c r="BH66" s="15"/>
      <c r="BI66" s="15"/>
      <c r="BJ66" s="15"/>
    </row>
    <row r="67" spans="1:62" ht="14.25">
      <c r="A67" s="16" t="str">
        <f>IF(ISNA(VLOOKUP($G67,'Philanthropist Ranking'!$E$5:$H$105,4,FALSE)),"N","Y")</f>
        <v>Y</v>
      </c>
      <c r="B67" s="17">
        <f>VLOOKUP($G67,'Philanthropist Ranking'!$K$5:$M$281,3,FALSE)</f>
        <v>8</v>
      </c>
      <c r="C67" s="17">
        <f>VLOOKUP($G67,'Philanthropist Ranking'!$K$5:$M$281,2,FALSE)</f>
        <v>220</v>
      </c>
      <c r="D67" s="18"/>
      <c r="E67" s="18"/>
      <c r="F67" s="7" t="s">
        <v>532</v>
      </c>
      <c r="G67" s="8" t="s">
        <v>533</v>
      </c>
      <c r="H67" s="32"/>
      <c r="I67" s="19"/>
      <c r="J67" s="20" t="s">
        <v>62</v>
      </c>
      <c r="K67" s="19"/>
      <c r="L67" s="20"/>
      <c r="M67" s="19"/>
      <c r="N67" s="21"/>
      <c r="O67" s="22"/>
      <c r="P67" s="21"/>
      <c r="Q67" s="22"/>
      <c r="R67" s="21"/>
      <c r="S67" s="22"/>
      <c r="T67" s="21"/>
      <c r="U67" s="22"/>
      <c r="V67" s="13" t="s">
        <v>781</v>
      </c>
      <c r="W67" s="2">
        <v>100</v>
      </c>
      <c r="X67" s="13">
        <v>1</v>
      </c>
      <c r="Y67" s="2">
        <v>28</v>
      </c>
      <c r="Z67" s="13" t="s">
        <v>292</v>
      </c>
      <c r="AA67" s="2" t="s">
        <v>775</v>
      </c>
      <c r="AB67" s="13" t="s">
        <v>292</v>
      </c>
      <c r="AC67" s="2" t="s">
        <v>776</v>
      </c>
      <c r="AD67" s="190" t="s">
        <v>777</v>
      </c>
      <c r="AE67" s="23"/>
      <c r="AF67" s="25"/>
      <c r="AG67" s="2" t="s">
        <v>109</v>
      </c>
      <c r="AH67" s="14" t="s">
        <v>99</v>
      </c>
      <c r="AI67" s="2" t="s">
        <v>100</v>
      </c>
      <c r="AJ67" s="13" t="s">
        <v>69</v>
      </c>
      <c r="AK67" s="2" t="s">
        <v>70</v>
      </c>
      <c r="AL67" s="9" t="s">
        <v>782</v>
      </c>
      <c r="AM67" s="35" t="str">
        <f>IF(ISNA(VLOOKUP($AL67,'Ash-Archive Data-Don''t Delete'!$AL:$AT,2,FALSE)),"",VLOOKUP($AL67,'Ash-Archive Data-Don''t Delete'!$AL:$AT,2,FALSE))</f>
        <v>Link1</v>
      </c>
      <c r="AN67" s="36" t="str">
        <f>IF(ISNA(VLOOKUP($AL67,'Ash-Archive Data-Don''t Delete'!$AL:$AT,3,FALSE)),"",VLOOKUP($AL67,'Ash-Archive Data-Don''t Delete'!$AL:$AT,3,FALSE))</f>
        <v>Link2</v>
      </c>
      <c r="AO67" s="35" t="str">
        <f>IF(ISNA(VLOOKUP($AL67,'Ash-Archive Data-Don''t Delete'!$AL:$AT,4,FALSE)),"",VLOOKUP($AL67,'Ash-Archive Data-Don''t Delete'!$AL:$AT,4,FALSE))</f>
        <v>Link3</v>
      </c>
      <c r="AP67" s="2" t="str">
        <f>IF(ISNA(VLOOKUP($AL67,'Ash-Archive Data-Don''t Delete'!$AL:$AT,5,FALSE)),"",VLOOKUP($AL67,'Ash-Archive Data-Don''t Delete'!$AL:$AT,5,FALSE))</f>
        <v>mt.sohu.com/20160131/n436448044.shtml
 news.163.com/16/0613/06/BPDV9P5L00014AED.html</v>
      </c>
      <c r="AQ67" s="13" t="s">
        <v>74</v>
      </c>
      <c r="AR67" s="2"/>
      <c r="AS67" s="13"/>
      <c r="AT67" s="2"/>
      <c r="AU67" s="25"/>
      <c r="AV67" s="2" t="s">
        <v>364</v>
      </c>
      <c r="AW67" s="25"/>
      <c r="AX67" s="2" t="s">
        <v>779</v>
      </c>
      <c r="AY67" s="9" t="s">
        <v>780</v>
      </c>
      <c r="AZ67" s="31">
        <v>42423</v>
      </c>
      <c r="BA67" s="18"/>
      <c r="BB67" s="18"/>
      <c r="BC67" s="15"/>
      <c r="BD67" s="15"/>
      <c r="BE67" s="15"/>
      <c r="BF67" s="15"/>
      <c r="BG67" s="15"/>
      <c r="BH67" s="15"/>
      <c r="BI67" s="15"/>
      <c r="BJ67" s="15"/>
    </row>
    <row r="68" spans="1:62" ht="14.25">
      <c r="A68" s="16" t="str">
        <f>IF(ISNA(VLOOKUP($G68,'Philanthropist Ranking'!$E$5:$H$105,4,FALSE)),"N","Y")</f>
        <v>Y</v>
      </c>
      <c r="B68" s="17">
        <f>VLOOKUP($G68,'Philanthropist Ranking'!$K$5:$M$281,3,FALSE)</f>
        <v>8</v>
      </c>
      <c r="C68" s="17">
        <f>VLOOKUP($G68,'Philanthropist Ranking'!$K$5:$M$281,2,FALSE)</f>
        <v>220</v>
      </c>
      <c r="D68" s="18"/>
      <c r="E68" s="18"/>
      <c r="F68" s="7" t="s">
        <v>532</v>
      </c>
      <c r="G68" s="8" t="s">
        <v>533</v>
      </c>
      <c r="H68" s="32"/>
      <c r="I68" s="19"/>
      <c r="J68" s="20" t="s">
        <v>62</v>
      </c>
      <c r="K68" s="19"/>
      <c r="L68" s="20"/>
      <c r="M68" s="19"/>
      <c r="N68" s="21"/>
      <c r="O68" s="22"/>
      <c r="P68" s="21"/>
      <c r="Q68" s="22"/>
      <c r="R68" s="21"/>
      <c r="S68" s="22"/>
      <c r="T68" s="21"/>
      <c r="U68" s="22"/>
      <c r="V68" s="13" t="s">
        <v>781</v>
      </c>
      <c r="W68" s="2">
        <v>6</v>
      </c>
      <c r="X68" s="13">
        <v>7</v>
      </c>
      <c r="Y68" s="2">
        <v>8</v>
      </c>
      <c r="Z68" s="13" t="s">
        <v>292</v>
      </c>
      <c r="AA68" s="2" t="s">
        <v>775</v>
      </c>
      <c r="AB68" s="13" t="s">
        <v>292</v>
      </c>
      <c r="AC68" s="2" t="s">
        <v>776</v>
      </c>
      <c r="AD68" s="190" t="s">
        <v>777</v>
      </c>
      <c r="AE68" s="23"/>
      <c r="AF68" s="25"/>
      <c r="AG68" s="2" t="s">
        <v>109</v>
      </c>
      <c r="AH68" s="14" t="s">
        <v>134</v>
      </c>
      <c r="AI68" s="2" t="s">
        <v>100</v>
      </c>
      <c r="AJ68" s="13" t="s">
        <v>69</v>
      </c>
      <c r="AK68" s="2" t="s">
        <v>70</v>
      </c>
      <c r="AL68" s="9" t="s">
        <v>783</v>
      </c>
      <c r="AM68" s="35" t="str">
        <f>IF(ISNA(VLOOKUP($AL68,'Ash-Archive Data-Don''t Delete'!$AL:$AT,2,FALSE)),"",VLOOKUP($AL68,'Ash-Archive Data-Don''t Delete'!$AL:$AT,2,FALSE))</f>
        <v>Link1</v>
      </c>
      <c r="AN68" s="36" t="str">
        <f>IF(ISNA(VLOOKUP($AL68,'Ash-Archive Data-Don''t Delete'!$AL:$AT,3,FALSE)),"",VLOOKUP($AL68,'Ash-Archive Data-Don''t Delete'!$AL:$AT,3,FALSE))</f>
        <v>Link2</v>
      </c>
      <c r="AO68" s="35" t="str">
        <f>IF(ISNA(VLOOKUP($AL68,'Ash-Archive Data-Don''t Delete'!$AL:$AT,4,FALSE)),"",VLOOKUP($AL68,'Ash-Archive Data-Don''t Delete'!$AL:$AT,4,FALSE))</f>
        <v>Link3</v>
      </c>
      <c r="AP68" s="2">
        <f>IF(ISNA(VLOOKUP($AL68,'Ash-Archive Data-Don''t Delete'!$AL:$AT,5,FALSE)),"",VLOOKUP($AL68,'Ash-Archive Data-Don''t Delete'!$AL:$AT,5,FALSE))</f>
        <v>0</v>
      </c>
      <c r="AQ68" s="13" t="s">
        <v>74</v>
      </c>
      <c r="AR68" s="2"/>
      <c r="AS68" s="13"/>
      <c r="AT68" s="2"/>
      <c r="AU68" s="25"/>
      <c r="AV68" s="2" t="s">
        <v>784</v>
      </c>
      <c r="AW68" s="25"/>
      <c r="AX68" s="2" t="s">
        <v>785</v>
      </c>
      <c r="AY68" s="9" t="s">
        <v>103</v>
      </c>
      <c r="AZ68" s="31">
        <v>42691</v>
      </c>
      <c r="BA68" s="18"/>
      <c r="BB68" s="18"/>
      <c r="BC68" s="15"/>
      <c r="BD68" s="15"/>
      <c r="BE68" s="15"/>
      <c r="BF68" s="15"/>
      <c r="BG68" s="15"/>
      <c r="BH68" s="15"/>
      <c r="BI68" s="15"/>
      <c r="BJ68" s="15"/>
    </row>
    <row r="69" spans="1:62" ht="14.25">
      <c r="A69" s="16" t="str">
        <f>IF(ISNA(VLOOKUP($G69,'Philanthropist Ranking'!$E$5:$H$105,4,FALSE)),"N","Y")</f>
        <v>Y</v>
      </c>
      <c r="B69" s="17">
        <f>VLOOKUP($G69,'Philanthropist Ranking'!$K$5:$M$281,3,FALSE)</f>
        <v>8</v>
      </c>
      <c r="C69" s="17">
        <f>VLOOKUP($G69,'Philanthropist Ranking'!$K$5:$M$281,2,FALSE)</f>
        <v>220</v>
      </c>
      <c r="D69" s="18"/>
      <c r="E69" s="18"/>
      <c r="F69" s="7" t="s">
        <v>532</v>
      </c>
      <c r="G69" s="8" t="s">
        <v>533</v>
      </c>
      <c r="H69" s="32"/>
      <c r="I69" s="7">
        <v>1956</v>
      </c>
      <c r="J69" s="20">
        <v>60</v>
      </c>
      <c r="K69" s="7" t="s">
        <v>78</v>
      </c>
      <c r="L69" s="8" t="s">
        <v>79</v>
      </c>
      <c r="M69" s="33" t="s">
        <v>80</v>
      </c>
      <c r="N69" s="10" t="s">
        <v>122</v>
      </c>
      <c r="O69" s="11" t="s">
        <v>781</v>
      </c>
      <c r="P69" s="10" t="s">
        <v>786</v>
      </c>
      <c r="Q69" s="11" t="s">
        <v>70</v>
      </c>
      <c r="R69" s="10" t="s">
        <v>336</v>
      </c>
      <c r="S69" s="11" t="s">
        <v>292</v>
      </c>
      <c r="T69" s="10" t="s">
        <v>775</v>
      </c>
      <c r="U69" s="34" t="s">
        <v>787</v>
      </c>
      <c r="V69" s="13" t="s">
        <v>532</v>
      </c>
      <c r="W69" s="2">
        <v>1</v>
      </c>
      <c r="X69" s="13">
        <v>11</v>
      </c>
      <c r="Y69" s="2">
        <v>9</v>
      </c>
      <c r="Z69" s="13" t="s">
        <v>292</v>
      </c>
      <c r="AA69" s="2" t="s">
        <v>775</v>
      </c>
      <c r="AB69" s="13" t="s">
        <v>292</v>
      </c>
      <c r="AC69" s="2" t="s">
        <v>345</v>
      </c>
      <c r="AD69" s="13" t="s">
        <v>346</v>
      </c>
      <c r="AE69" s="23"/>
      <c r="AF69" s="25"/>
      <c r="AG69" s="2" t="s">
        <v>109</v>
      </c>
      <c r="AH69" s="14" t="s">
        <v>99</v>
      </c>
      <c r="AI69" s="2" t="s">
        <v>68</v>
      </c>
      <c r="AJ69" s="13" t="s">
        <v>69</v>
      </c>
      <c r="AK69" s="2" t="s">
        <v>70</v>
      </c>
      <c r="AL69" s="9" t="s">
        <v>788</v>
      </c>
      <c r="AM69" s="35" t="str">
        <f>IF(ISNA(VLOOKUP($AL69,'Ash-Archive Data-Don''t Delete'!$AL:$AT,2,FALSE)),"",VLOOKUP($AL69,'Ash-Archive Data-Don''t Delete'!$AL:$AT,2,FALSE))</f>
        <v>Link1</v>
      </c>
      <c r="AN69" s="36" t="str">
        <f>IF(ISNA(VLOOKUP($AL69,'Ash-Archive Data-Don''t Delete'!$AL:$AT,3,FALSE)),"",VLOOKUP($AL69,'Ash-Archive Data-Don''t Delete'!$AL:$AT,3,FALSE))</f>
        <v>Link2</v>
      </c>
      <c r="AO69" s="13">
        <f>IF(ISNA(VLOOKUP($AL69,'Ash-Archive Data-Don''t Delete'!$AL:$AT,4,FALSE)),"",VLOOKUP($AL69,'Ash-Archive Data-Don''t Delete'!$AL:$AT,4,FALSE))</f>
        <v>0</v>
      </c>
      <c r="AP69" s="2">
        <f>IF(ISNA(VLOOKUP($AL69,'Ash-Archive Data-Don''t Delete'!$AL:$AT,5,FALSE)),"",VLOOKUP($AL69,'Ash-Archive Data-Don''t Delete'!$AL:$AT,5,FALSE))</f>
        <v>0</v>
      </c>
      <c r="AQ69" s="13" t="s">
        <v>74</v>
      </c>
      <c r="AR69" s="2"/>
      <c r="AS69" s="13"/>
      <c r="AT69" s="2"/>
      <c r="AU69" s="25"/>
      <c r="AV69" s="2" t="s">
        <v>364</v>
      </c>
      <c r="AW69" s="25"/>
      <c r="AX69" s="2" t="s">
        <v>84</v>
      </c>
      <c r="AY69" s="9" t="s">
        <v>780</v>
      </c>
      <c r="AZ69" s="31">
        <v>42423</v>
      </c>
      <c r="BA69" s="18"/>
      <c r="BB69" s="18"/>
      <c r="BC69" s="15"/>
      <c r="BD69" s="15"/>
      <c r="BE69" s="15"/>
      <c r="BF69" s="15"/>
      <c r="BG69" s="15"/>
      <c r="BH69" s="15"/>
      <c r="BI69" s="15"/>
      <c r="BJ69" s="15"/>
    </row>
    <row r="70" spans="1:62" ht="16.5">
      <c r="A70" s="16" t="str">
        <f>IF(ISNA(VLOOKUP($G70,'Philanthropist Ranking'!$E$5:$H$105,4,FALSE)),"N","Y")</f>
        <v>Y</v>
      </c>
      <c r="B70" s="17">
        <f>VLOOKUP($G70,'Philanthropist Ranking'!$K$5:$M$281,3,FALSE)</f>
        <v>9</v>
      </c>
      <c r="C70" s="17">
        <f>VLOOKUP($G70,'Philanthropist Ranking'!$K$5:$M$281,2,FALSE)</f>
        <v>200</v>
      </c>
      <c r="D70" s="18"/>
      <c r="E70" s="18"/>
      <c r="F70" s="7" t="s">
        <v>257</v>
      </c>
      <c r="G70" s="8" t="s">
        <v>258</v>
      </c>
      <c r="H70" s="9"/>
      <c r="I70" s="7">
        <v>1965</v>
      </c>
      <c r="J70" s="20">
        <v>51</v>
      </c>
      <c r="K70" s="7" t="s">
        <v>78</v>
      </c>
      <c r="L70" s="20"/>
      <c r="M70" s="33" t="s">
        <v>80</v>
      </c>
      <c r="N70" s="10" t="s">
        <v>121</v>
      </c>
      <c r="O70" s="11" t="s">
        <v>789</v>
      </c>
      <c r="P70" s="10" t="s">
        <v>790</v>
      </c>
      <c r="Q70" s="22"/>
      <c r="R70" s="10" t="s">
        <v>336</v>
      </c>
      <c r="S70" s="11" t="s">
        <v>63</v>
      </c>
      <c r="T70" s="10" t="s">
        <v>64</v>
      </c>
      <c r="U70" s="34" t="s">
        <v>80</v>
      </c>
      <c r="V70" s="13" t="s">
        <v>791</v>
      </c>
      <c r="W70" s="2">
        <v>200</v>
      </c>
      <c r="X70" s="13">
        <v>5</v>
      </c>
      <c r="Y70" s="2">
        <v>3</v>
      </c>
      <c r="Z70" s="13" t="s">
        <v>63</v>
      </c>
      <c r="AA70" s="2" t="s">
        <v>64</v>
      </c>
      <c r="AB70" s="13" t="s">
        <v>222</v>
      </c>
      <c r="AC70" s="2" t="s">
        <v>222</v>
      </c>
      <c r="AD70" s="24" t="s">
        <v>792</v>
      </c>
      <c r="AE70" s="23"/>
      <c r="AF70" s="25"/>
      <c r="AG70" s="2" t="s">
        <v>89</v>
      </c>
      <c r="AH70" s="14" t="s">
        <v>67</v>
      </c>
      <c r="AI70" s="2" t="s">
        <v>100</v>
      </c>
      <c r="AJ70" s="13" t="s">
        <v>69</v>
      </c>
      <c r="AK70" s="2" t="s">
        <v>70</v>
      </c>
      <c r="AL70" s="9" t="s">
        <v>793</v>
      </c>
      <c r="AM70" s="26" t="s">
        <v>72</v>
      </c>
      <c r="AN70" s="27" t="s">
        <v>73</v>
      </c>
      <c r="AO70" s="28"/>
      <c r="AP70" s="29"/>
      <c r="AQ70" s="30" t="s">
        <v>74</v>
      </c>
      <c r="AR70" s="29"/>
      <c r="AS70" s="28"/>
      <c r="AT70" s="29"/>
      <c r="AU70" s="25"/>
      <c r="AV70" s="2" t="s">
        <v>364</v>
      </c>
      <c r="AW70" s="25"/>
      <c r="AX70" s="2" t="s">
        <v>84</v>
      </c>
      <c r="AY70" s="9" t="s">
        <v>103</v>
      </c>
      <c r="AZ70" s="31">
        <v>42705</v>
      </c>
      <c r="BA70" s="18"/>
      <c r="BB70" s="18"/>
      <c r="BC70" s="15"/>
      <c r="BD70" s="15"/>
      <c r="BE70" s="15"/>
      <c r="BF70" s="15"/>
      <c r="BG70" s="15"/>
      <c r="BH70" s="15"/>
      <c r="BI70" s="15"/>
      <c r="BJ70" s="15"/>
    </row>
    <row r="71" spans="1:62" ht="14.25">
      <c r="A71" s="16" t="str">
        <f>IF(ISNA(VLOOKUP($G71,'Philanthropist Ranking'!$E$5:$H$105,4,FALSE)),"N","Y")</f>
        <v>Y</v>
      </c>
      <c r="B71" s="17">
        <f>VLOOKUP($G71,'Philanthropist Ranking'!$K$5:$M$281,3,FALSE)</f>
        <v>10</v>
      </c>
      <c r="C71" s="17">
        <f>VLOOKUP($G71,'Philanthropist Ranking'!$K$5:$M$281,2,FALSE)</f>
        <v>180</v>
      </c>
      <c r="D71" s="18"/>
      <c r="E71" s="18"/>
      <c r="F71" s="7" t="s">
        <v>441</v>
      </c>
      <c r="G71" s="8" t="s">
        <v>442</v>
      </c>
      <c r="H71" s="32"/>
      <c r="I71" s="7">
        <v>1964</v>
      </c>
      <c r="J71" s="20">
        <v>52</v>
      </c>
      <c r="K71" s="7" t="s">
        <v>78</v>
      </c>
      <c r="L71" s="8" t="s">
        <v>79</v>
      </c>
      <c r="M71" s="33" t="s">
        <v>80</v>
      </c>
      <c r="N71" s="10" t="s">
        <v>81</v>
      </c>
      <c r="O71" s="11" t="s">
        <v>794</v>
      </c>
      <c r="P71" s="10" t="s">
        <v>795</v>
      </c>
      <c r="Q71" s="22"/>
      <c r="R71" s="10" t="s">
        <v>336</v>
      </c>
      <c r="S71" s="11" t="s">
        <v>222</v>
      </c>
      <c r="T71" s="10" t="s">
        <v>222</v>
      </c>
      <c r="U71" s="34" t="s">
        <v>80</v>
      </c>
      <c r="V71" s="13" t="s">
        <v>796</v>
      </c>
      <c r="W71" s="2">
        <v>180</v>
      </c>
      <c r="X71" s="13">
        <v>4</v>
      </c>
      <c r="Y71" s="2">
        <v>22</v>
      </c>
      <c r="Z71" s="13" t="s">
        <v>222</v>
      </c>
      <c r="AA71" s="2" t="s">
        <v>222</v>
      </c>
      <c r="AB71" s="13" t="s">
        <v>222</v>
      </c>
      <c r="AC71" s="2" t="s">
        <v>222</v>
      </c>
      <c r="AD71" s="24" t="s">
        <v>797</v>
      </c>
      <c r="AE71" s="23"/>
      <c r="AF71" s="25"/>
      <c r="AG71" s="2" t="s">
        <v>89</v>
      </c>
      <c r="AH71" s="14" t="s">
        <v>67</v>
      </c>
      <c r="AI71" s="2" t="s">
        <v>100</v>
      </c>
      <c r="AJ71" s="13" t="s">
        <v>69</v>
      </c>
      <c r="AK71" s="2" t="s">
        <v>70</v>
      </c>
      <c r="AL71" s="9" t="s">
        <v>798</v>
      </c>
      <c r="AM71" s="35" t="str">
        <f>IF(ISNA(VLOOKUP($AL71,'Ash-Archive Data-Don''t Delete'!$AL:$AT,2,FALSE)),"",VLOOKUP($AL71,'Ash-Archive Data-Don''t Delete'!$AL:$AT,2,FALSE))</f>
        <v>Link1</v>
      </c>
      <c r="AN71" s="36" t="str">
        <f>IF(ISNA(VLOOKUP($AL71,'Ash-Archive Data-Don''t Delete'!$AL:$AT,3,FALSE)),"",VLOOKUP($AL71,'Ash-Archive Data-Don''t Delete'!$AL:$AT,3,FALSE))</f>
        <v>Link2</v>
      </c>
      <c r="AO71" s="13">
        <f>IF(ISNA(VLOOKUP($AL71,'Ash-Archive Data-Don''t Delete'!$AL:$AT,4,FALSE)),"",VLOOKUP($AL71,'Ash-Archive Data-Don''t Delete'!$AL:$AT,4,FALSE))</f>
        <v>0</v>
      </c>
      <c r="AP71" s="2">
        <f>IF(ISNA(VLOOKUP($AL71,'Ash-Archive Data-Don''t Delete'!$AL:$AT,5,FALSE)),"",VLOOKUP($AL71,'Ash-Archive Data-Don''t Delete'!$AL:$AT,5,FALSE))</f>
        <v>0</v>
      </c>
      <c r="AQ71" s="13" t="s">
        <v>74</v>
      </c>
      <c r="AR71" s="2"/>
      <c r="AS71" s="13"/>
      <c r="AT71" s="2"/>
      <c r="AU71" s="25"/>
      <c r="AV71" s="2" t="s">
        <v>364</v>
      </c>
      <c r="AW71" s="25"/>
      <c r="AX71" s="2" t="s">
        <v>84</v>
      </c>
      <c r="AY71" s="9" t="s">
        <v>103</v>
      </c>
      <c r="AZ71" s="31">
        <v>42706</v>
      </c>
      <c r="BA71" s="18"/>
      <c r="BB71" s="18"/>
      <c r="BC71" s="15"/>
      <c r="BD71" s="15"/>
      <c r="BE71" s="15"/>
      <c r="BF71" s="15"/>
      <c r="BG71" s="15"/>
      <c r="BH71" s="15"/>
      <c r="BI71" s="15"/>
      <c r="BJ71" s="15"/>
    </row>
    <row r="72" spans="1:62" ht="14.25">
      <c r="A72" s="16" t="str">
        <f>IF(ISNA(VLOOKUP($G72,'Philanthropist Ranking'!$E$5:$H$105,4,FALSE)),"N","Y")</f>
        <v>Y</v>
      </c>
      <c r="B72" s="17">
        <f>VLOOKUP($G72,'Philanthropist Ranking'!$K$5:$M$281,3,FALSE)</f>
        <v>11</v>
      </c>
      <c r="C72" s="17">
        <f>VLOOKUP($G72,'Philanthropist Ranking'!$K$5:$M$281,2,FALSE)</f>
        <v>144.22549999999995</v>
      </c>
      <c r="D72" s="18"/>
      <c r="E72" s="18"/>
      <c r="F72" s="7" t="s">
        <v>250</v>
      </c>
      <c r="G72" s="8" t="s">
        <v>251</v>
      </c>
      <c r="H72" s="32"/>
      <c r="I72" s="19"/>
      <c r="J72" s="20" t="s">
        <v>62</v>
      </c>
      <c r="K72" s="19"/>
      <c r="L72" s="20"/>
      <c r="M72" s="19"/>
      <c r="N72" s="21"/>
      <c r="O72" s="22"/>
      <c r="P72" s="21"/>
      <c r="Q72" s="22"/>
      <c r="R72" s="21"/>
      <c r="S72" s="22"/>
      <c r="T72" s="21"/>
      <c r="U72" s="22"/>
      <c r="V72" s="13" t="s">
        <v>941</v>
      </c>
      <c r="W72" s="2">
        <v>100</v>
      </c>
      <c r="X72" s="13">
        <v>4</v>
      </c>
      <c r="Y72" s="2">
        <v>4</v>
      </c>
      <c r="Z72" s="13" t="s">
        <v>748</v>
      </c>
      <c r="AA72" s="2" t="s">
        <v>749</v>
      </c>
      <c r="AB72" s="13" t="s">
        <v>748</v>
      </c>
      <c r="AC72" s="2" t="s">
        <v>749</v>
      </c>
      <c r="AD72" s="24" t="s">
        <v>942</v>
      </c>
      <c r="AE72" s="23"/>
      <c r="AF72" s="25"/>
      <c r="AG72" s="2" t="s">
        <v>89</v>
      </c>
      <c r="AH72" s="14" t="s">
        <v>67</v>
      </c>
      <c r="AI72" s="2" t="s">
        <v>68</v>
      </c>
      <c r="AJ72" s="13" t="s">
        <v>69</v>
      </c>
      <c r="AK72" s="2" t="s">
        <v>70</v>
      </c>
      <c r="AL72" s="9" t="s">
        <v>943</v>
      </c>
      <c r="AM72" s="35" t="str">
        <f>IF(ISNA(VLOOKUP($AL72,'Ash-Archive Data-Don''t Delete'!$AL:$AT,2,FALSE)),"",VLOOKUP($AL72,'Ash-Archive Data-Don''t Delete'!$AL:$AT,2,FALSE))</f>
        <v>Link</v>
      </c>
      <c r="AN72" s="2">
        <f>IF(ISNA(VLOOKUP($AL72,'Ash-Archive Data-Don''t Delete'!$AL:$AT,3,FALSE)),"",VLOOKUP($AL72,'Ash-Archive Data-Don''t Delete'!$AL:$AT,3,FALSE))</f>
        <v>0</v>
      </c>
      <c r="AO72" s="13">
        <f>IF(ISNA(VLOOKUP($AL72,'Ash-Archive Data-Don''t Delete'!$AL:$AT,4,FALSE)),"",VLOOKUP($AL72,'Ash-Archive Data-Don''t Delete'!$AL:$AT,4,FALSE))</f>
        <v>0</v>
      </c>
      <c r="AP72" s="2">
        <f>IF(ISNA(VLOOKUP($AL72,'Ash-Archive Data-Don''t Delete'!$AL:$AT,5,FALSE)),"",VLOOKUP($AL72,'Ash-Archive Data-Don''t Delete'!$AL:$AT,5,FALSE))</f>
        <v>0</v>
      </c>
      <c r="AQ72" s="13" t="s">
        <v>74</v>
      </c>
      <c r="AR72" s="2"/>
      <c r="AS72" s="13"/>
      <c r="AT72" s="2"/>
      <c r="AU72" s="25"/>
      <c r="AV72" s="2" t="s">
        <v>944</v>
      </c>
      <c r="AW72" s="25"/>
      <c r="AX72" s="2" t="s">
        <v>84</v>
      </c>
      <c r="AY72" s="9" t="s">
        <v>945</v>
      </c>
      <c r="AZ72" s="31">
        <v>42709</v>
      </c>
      <c r="BA72" s="18"/>
      <c r="BB72" s="18"/>
      <c r="BC72" s="15"/>
      <c r="BD72" s="15"/>
      <c r="BE72" s="15"/>
      <c r="BF72" s="15"/>
      <c r="BG72" s="15"/>
      <c r="BH72" s="15"/>
      <c r="BI72" s="15"/>
      <c r="BJ72" s="15"/>
    </row>
    <row r="73" spans="1:62" ht="14.25">
      <c r="A73" s="16" t="str">
        <f>IF(ISNA(VLOOKUP($G73,'Philanthropist Ranking'!$E$5:$H$105,4,FALSE)),"N","Y")</f>
        <v>Y</v>
      </c>
      <c r="B73" s="17">
        <f>VLOOKUP($G73,'Philanthropist Ranking'!$K$5:$M$281,3,FALSE)</f>
        <v>11</v>
      </c>
      <c r="C73" s="17">
        <f>VLOOKUP($G73,'Philanthropist Ranking'!$K$5:$M$281,2,FALSE)</f>
        <v>144.22549999999995</v>
      </c>
      <c r="D73" s="18"/>
      <c r="E73" s="18"/>
      <c r="F73" s="7" t="s">
        <v>250</v>
      </c>
      <c r="G73" s="8" t="s">
        <v>251</v>
      </c>
      <c r="H73" s="32"/>
      <c r="I73" s="19"/>
      <c r="J73" s="20" t="s">
        <v>62</v>
      </c>
      <c r="K73" s="19"/>
      <c r="L73" s="20"/>
      <c r="M73" s="19"/>
      <c r="N73" s="21"/>
      <c r="O73" s="22"/>
      <c r="P73" s="21"/>
      <c r="Q73" s="22"/>
      <c r="R73" s="21"/>
      <c r="S73" s="22"/>
      <c r="T73" s="21"/>
      <c r="U73" s="22"/>
      <c r="V73" s="13" t="s">
        <v>946</v>
      </c>
      <c r="W73" s="2">
        <v>31.825500000000002</v>
      </c>
      <c r="X73" s="13">
        <v>9</v>
      </c>
      <c r="Y73" s="2">
        <v>26</v>
      </c>
      <c r="Z73" s="13" t="s">
        <v>748</v>
      </c>
      <c r="AA73" s="2" t="s">
        <v>749</v>
      </c>
      <c r="AB73" s="13" t="s">
        <v>947</v>
      </c>
      <c r="AC73" s="2" t="s">
        <v>948</v>
      </c>
      <c r="AD73" s="24" t="s">
        <v>949</v>
      </c>
      <c r="AE73" s="23"/>
      <c r="AF73" s="25"/>
      <c r="AG73" s="2" t="s">
        <v>140</v>
      </c>
      <c r="AH73" s="14" t="s">
        <v>133</v>
      </c>
      <c r="AI73" s="2" t="s">
        <v>100</v>
      </c>
      <c r="AJ73" s="13" t="s">
        <v>69</v>
      </c>
      <c r="AK73" s="2" t="s">
        <v>70</v>
      </c>
      <c r="AL73" s="9" t="s">
        <v>950</v>
      </c>
      <c r="AM73" s="35" t="str">
        <f>IF(ISNA(VLOOKUP($AL73,'Ash-Archive Data-Don''t Delete'!$AL:$AT,2,FALSE)),"",VLOOKUP($AL73,'Ash-Archive Data-Don''t Delete'!$AL:$AT,2,FALSE))</f>
        <v>Link1</v>
      </c>
      <c r="AN73" s="2">
        <f>IF(ISNA(VLOOKUP($AL73,'Ash-Archive Data-Don''t Delete'!$AL:$AT,3,FALSE)),"",VLOOKUP($AL73,'Ash-Archive Data-Don''t Delete'!$AL:$AT,3,FALSE))</f>
        <v>0</v>
      </c>
      <c r="AO73" s="13">
        <f>IF(ISNA(VLOOKUP($AL73,'Ash-Archive Data-Don''t Delete'!$AL:$AT,4,FALSE)),"",VLOOKUP($AL73,'Ash-Archive Data-Don''t Delete'!$AL:$AT,4,FALSE))</f>
        <v>0</v>
      </c>
      <c r="AP73" s="2">
        <f>IF(ISNA(VLOOKUP($AL73,'Ash-Archive Data-Don''t Delete'!$AL:$AT,5,FALSE)),"",VLOOKUP($AL73,'Ash-Archive Data-Don''t Delete'!$AL:$AT,5,FALSE))</f>
        <v>0</v>
      </c>
      <c r="AQ73" s="13" t="s">
        <v>74</v>
      </c>
      <c r="AR73" s="2"/>
      <c r="AS73" s="13"/>
      <c r="AT73" s="2"/>
      <c r="AU73" s="25"/>
      <c r="AV73" s="23"/>
      <c r="AW73" s="25"/>
      <c r="AX73" s="23"/>
      <c r="AY73" s="9" t="s">
        <v>951</v>
      </c>
      <c r="AZ73" s="31">
        <v>42681</v>
      </c>
      <c r="BA73" s="18"/>
      <c r="BB73" s="18"/>
      <c r="BC73" s="15"/>
      <c r="BD73" s="15"/>
      <c r="BE73" s="15"/>
      <c r="BF73" s="15"/>
      <c r="BG73" s="15"/>
      <c r="BH73" s="15"/>
      <c r="BI73" s="15"/>
      <c r="BJ73" s="15"/>
    </row>
    <row r="74" spans="1:62" ht="16.5">
      <c r="A74" s="16" t="str">
        <f>IF(ISNA(VLOOKUP($G74,'Philanthropist Ranking'!$E$5:$H$105,4,FALSE)),"N","Y")</f>
        <v>Y</v>
      </c>
      <c r="B74" s="17">
        <f>VLOOKUP($G74,'Philanthropist Ranking'!$K$5:$M$281,3,FALSE)</f>
        <v>11</v>
      </c>
      <c r="C74" s="17">
        <f>VLOOKUP($G74,'Philanthropist Ranking'!$K$5:$M$281,2,FALSE)</f>
        <v>144.22549999999995</v>
      </c>
      <c r="D74" s="18"/>
      <c r="E74" s="18"/>
      <c r="F74" s="7" t="s">
        <v>250</v>
      </c>
      <c r="G74" s="8" t="s">
        <v>251</v>
      </c>
      <c r="H74" s="32"/>
      <c r="I74" s="7">
        <v>1964</v>
      </c>
      <c r="J74" s="20">
        <v>52</v>
      </c>
      <c r="K74" s="7" t="s">
        <v>78</v>
      </c>
      <c r="L74" s="8" t="s">
        <v>79</v>
      </c>
      <c r="M74" s="33" t="s">
        <v>80</v>
      </c>
      <c r="N74" s="10" t="s">
        <v>81</v>
      </c>
      <c r="O74" s="11" t="s">
        <v>946</v>
      </c>
      <c r="P74" s="10" t="s">
        <v>952</v>
      </c>
      <c r="Q74" s="11" t="s">
        <v>84</v>
      </c>
      <c r="R74" s="10" t="s">
        <v>953</v>
      </c>
      <c r="S74" s="11" t="s">
        <v>748</v>
      </c>
      <c r="T74" s="10" t="s">
        <v>749</v>
      </c>
      <c r="U74" s="34" t="s">
        <v>80</v>
      </c>
      <c r="V74" s="13" t="s">
        <v>954</v>
      </c>
      <c r="W74" s="2">
        <v>1.6666666666666667</v>
      </c>
      <c r="X74" s="13">
        <v>1</v>
      </c>
      <c r="Y74" s="2">
        <v>17</v>
      </c>
      <c r="Z74" s="13" t="s">
        <v>748</v>
      </c>
      <c r="AA74" s="2" t="s">
        <v>749</v>
      </c>
      <c r="AB74" s="13" t="s">
        <v>729</v>
      </c>
      <c r="AC74" s="2"/>
      <c r="AD74" s="13" t="s">
        <v>955</v>
      </c>
      <c r="AE74" s="23"/>
      <c r="AF74" s="25"/>
      <c r="AG74" s="2" t="s">
        <v>66</v>
      </c>
      <c r="AH74" s="14" t="s">
        <v>67</v>
      </c>
      <c r="AI74" s="2" t="s">
        <v>142</v>
      </c>
      <c r="AJ74" s="13" t="s">
        <v>69</v>
      </c>
      <c r="AK74" s="2" t="s">
        <v>70</v>
      </c>
      <c r="AL74" s="9" t="s">
        <v>956</v>
      </c>
      <c r="AM74" s="26" t="s">
        <v>72</v>
      </c>
      <c r="AN74" s="27" t="s">
        <v>73</v>
      </c>
      <c r="AO74" s="28"/>
      <c r="AP74" s="29"/>
      <c r="AQ74" s="30" t="s">
        <v>74</v>
      </c>
      <c r="AR74" s="29"/>
      <c r="AS74" s="28"/>
      <c r="AT74" s="29"/>
      <c r="AU74" s="25"/>
      <c r="AV74" s="2" t="s">
        <v>957</v>
      </c>
      <c r="AW74" s="25"/>
      <c r="AX74" s="2" t="s">
        <v>958</v>
      </c>
      <c r="AY74" s="9" t="s">
        <v>488</v>
      </c>
      <c r="AZ74" s="31">
        <v>42423</v>
      </c>
      <c r="BA74" s="18"/>
      <c r="BB74" s="18"/>
      <c r="BC74" s="15"/>
      <c r="BD74" s="15"/>
      <c r="BE74" s="15"/>
      <c r="BF74" s="15"/>
      <c r="BG74" s="15"/>
      <c r="BH74" s="15"/>
      <c r="BI74" s="15"/>
      <c r="BJ74" s="15"/>
    </row>
    <row r="75" spans="1:62" ht="16.5">
      <c r="A75" s="16" t="str">
        <f>IF(ISNA(VLOOKUP($G75,'Philanthropist Ranking'!$E$5:$H$105,4,FALSE)),"N","Y")</f>
        <v>Y</v>
      </c>
      <c r="B75" s="17">
        <f>VLOOKUP($G75,'Philanthropist Ranking'!$K$5:$M$281,3,FALSE)</f>
        <v>11</v>
      </c>
      <c r="C75" s="17">
        <f>VLOOKUP($G75,'Philanthropist Ranking'!$K$5:$M$281,2,FALSE)</f>
        <v>144.22549999999995</v>
      </c>
      <c r="D75" s="18"/>
      <c r="E75" s="18"/>
      <c r="F75" s="7" t="s">
        <v>250</v>
      </c>
      <c r="G75" s="8" t="s">
        <v>251</v>
      </c>
      <c r="H75" s="32"/>
      <c r="I75" s="19"/>
      <c r="J75" s="20" t="s">
        <v>62</v>
      </c>
      <c r="K75" s="7"/>
      <c r="L75" s="8"/>
      <c r="M75" s="7"/>
      <c r="N75" s="10"/>
      <c r="O75" s="11"/>
      <c r="P75" s="10"/>
      <c r="Q75" s="11"/>
      <c r="R75" s="10"/>
      <c r="S75" s="11"/>
      <c r="T75" s="10"/>
      <c r="U75" s="11"/>
      <c r="V75" s="13" t="s">
        <v>954</v>
      </c>
      <c r="W75" s="2">
        <v>1.6666666666666667</v>
      </c>
      <c r="X75" s="13">
        <v>1</v>
      </c>
      <c r="Y75" s="2">
        <v>17</v>
      </c>
      <c r="Z75" s="13" t="s">
        <v>748</v>
      </c>
      <c r="AA75" s="2" t="s">
        <v>749</v>
      </c>
      <c r="AB75" s="13" t="s">
        <v>959</v>
      </c>
      <c r="AC75" s="2"/>
      <c r="AD75" s="13" t="s">
        <v>955</v>
      </c>
      <c r="AE75" s="23"/>
      <c r="AF75" s="25"/>
      <c r="AG75" s="2" t="s">
        <v>66</v>
      </c>
      <c r="AH75" s="14" t="s">
        <v>67</v>
      </c>
      <c r="AI75" s="2" t="s">
        <v>142</v>
      </c>
      <c r="AJ75" s="13" t="s">
        <v>69</v>
      </c>
      <c r="AK75" s="2" t="s">
        <v>70</v>
      </c>
      <c r="AL75" s="9" t="s">
        <v>956</v>
      </c>
      <c r="AM75" s="26" t="s">
        <v>72</v>
      </c>
      <c r="AN75" s="27" t="s">
        <v>73</v>
      </c>
      <c r="AO75" s="28"/>
      <c r="AP75" s="29"/>
      <c r="AQ75" s="30" t="s">
        <v>74</v>
      </c>
      <c r="AR75" s="29"/>
      <c r="AS75" s="28"/>
      <c r="AT75" s="29"/>
      <c r="AU75" s="25"/>
      <c r="AV75" s="2" t="s">
        <v>957</v>
      </c>
      <c r="AW75" s="25"/>
      <c r="AX75" s="2" t="s">
        <v>958</v>
      </c>
      <c r="AY75" s="9" t="s">
        <v>488</v>
      </c>
      <c r="AZ75" s="31">
        <v>42423</v>
      </c>
      <c r="BA75" s="18"/>
      <c r="BB75" s="18"/>
      <c r="BC75" s="15"/>
      <c r="BD75" s="15"/>
      <c r="BE75" s="15"/>
      <c r="BF75" s="15"/>
      <c r="BG75" s="15"/>
      <c r="BH75" s="15"/>
      <c r="BI75" s="15"/>
      <c r="BJ75" s="15"/>
    </row>
    <row r="76" spans="1:62" ht="16.5">
      <c r="A76" s="16" t="str">
        <f>IF(ISNA(VLOOKUP($G76,'Philanthropist Ranking'!$E$5:$H$105,4,FALSE)),"N","Y")</f>
        <v>Y</v>
      </c>
      <c r="B76" s="17">
        <f>VLOOKUP($G76,'Philanthropist Ranking'!$K$5:$M$281,3,FALSE)</f>
        <v>11</v>
      </c>
      <c r="C76" s="17">
        <f>VLOOKUP($G76,'Philanthropist Ranking'!$K$5:$M$281,2,FALSE)</f>
        <v>144.22549999999995</v>
      </c>
      <c r="D76" s="18"/>
      <c r="E76" s="18"/>
      <c r="F76" s="7" t="s">
        <v>250</v>
      </c>
      <c r="G76" s="8" t="s">
        <v>251</v>
      </c>
      <c r="H76" s="32"/>
      <c r="I76" s="19"/>
      <c r="J76" s="20" t="s">
        <v>62</v>
      </c>
      <c r="K76" s="7"/>
      <c r="L76" s="8"/>
      <c r="M76" s="7"/>
      <c r="N76" s="10"/>
      <c r="O76" s="11"/>
      <c r="P76" s="10"/>
      <c r="Q76" s="11"/>
      <c r="R76" s="10"/>
      <c r="S76" s="11"/>
      <c r="T76" s="10"/>
      <c r="U76" s="11"/>
      <c r="V76" s="13" t="s">
        <v>954</v>
      </c>
      <c r="W76" s="2">
        <v>1.6666666666666667</v>
      </c>
      <c r="X76" s="13">
        <v>1</v>
      </c>
      <c r="Y76" s="2">
        <v>17</v>
      </c>
      <c r="Z76" s="13" t="s">
        <v>748</v>
      </c>
      <c r="AA76" s="2" t="s">
        <v>749</v>
      </c>
      <c r="AB76" s="13" t="s">
        <v>960</v>
      </c>
      <c r="AC76" s="2"/>
      <c r="AD76" s="13" t="s">
        <v>955</v>
      </c>
      <c r="AE76" s="23"/>
      <c r="AF76" s="25"/>
      <c r="AG76" s="2" t="s">
        <v>66</v>
      </c>
      <c r="AH76" s="14" t="s">
        <v>67</v>
      </c>
      <c r="AI76" s="2" t="s">
        <v>142</v>
      </c>
      <c r="AJ76" s="13" t="s">
        <v>69</v>
      </c>
      <c r="AK76" s="2" t="s">
        <v>70</v>
      </c>
      <c r="AL76" s="9" t="s">
        <v>956</v>
      </c>
      <c r="AM76" s="26" t="s">
        <v>72</v>
      </c>
      <c r="AN76" s="27" t="s">
        <v>73</v>
      </c>
      <c r="AO76" s="28"/>
      <c r="AP76" s="29"/>
      <c r="AQ76" s="30" t="s">
        <v>74</v>
      </c>
      <c r="AR76" s="29"/>
      <c r="AS76" s="28"/>
      <c r="AT76" s="29"/>
      <c r="AU76" s="25"/>
      <c r="AV76" s="2" t="s">
        <v>957</v>
      </c>
      <c r="AW76" s="25"/>
      <c r="AX76" s="2" t="s">
        <v>958</v>
      </c>
      <c r="AY76" s="9" t="s">
        <v>488</v>
      </c>
      <c r="AZ76" s="31">
        <v>42423</v>
      </c>
      <c r="BA76" s="18"/>
      <c r="BB76" s="18"/>
      <c r="BC76" s="15"/>
      <c r="BD76" s="15"/>
      <c r="BE76" s="15"/>
      <c r="BF76" s="15"/>
      <c r="BG76" s="15"/>
      <c r="BH76" s="15"/>
      <c r="BI76" s="15"/>
      <c r="BJ76" s="15"/>
    </row>
    <row r="77" spans="1:62" ht="16.5">
      <c r="A77" s="16" t="str">
        <f>IF(ISNA(VLOOKUP($G77,'Philanthropist Ranking'!$E$5:$H$105,4,FALSE)),"N","Y")</f>
        <v>Y</v>
      </c>
      <c r="B77" s="17">
        <f>VLOOKUP($G77,'Philanthropist Ranking'!$K$5:$M$281,3,FALSE)</f>
        <v>11</v>
      </c>
      <c r="C77" s="17">
        <f>VLOOKUP($G77,'Philanthropist Ranking'!$K$5:$M$281,2,FALSE)</f>
        <v>144.22549999999995</v>
      </c>
      <c r="D77" s="18"/>
      <c r="E77" s="18"/>
      <c r="F77" s="7" t="s">
        <v>250</v>
      </c>
      <c r="G77" s="8" t="s">
        <v>251</v>
      </c>
      <c r="H77" s="32"/>
      <c r="I77" s="19"/>
      <c r="J77" s="20" t="s">
        <v>62</v>
      </c>
      <c r="K77" s="7"/>
      <c r="L77" s="8"/>
      <c r="M77" s="7"/>
      <c r="N77" s="10"/>
      <c r="O77" s="11"/>
      <c r="P77" s="10"/>
      <c r="Q77" s="11"/>
      <c r="R77" s="10"/>
      <c r="S77" s="11"/>
      <c r="T77" s="10"/>
      <c r="U77" s="11"/>
      <c r="V77" s="13" t="s">
        <v>954</v>
      </c>
      <c r="W77" s="2">
        <v>1.6666666666666667</v>
      </c>
      <c r="X77" s="13">
        <v>1</v>
      </c>
      <c r="Y77" s="2">
        <v>17</v>
      </c>
      <c r="Z77" s="13" t="s">
        <v>748</v>
      </c>
      <c r="AA77" s="2" t="s">
        <v>749</v>
      </c>
      <c r="AB77" s="13" t="s">
        <v>246</v>
      </c>
      <c r="AC77" s="2"/>
      <c r="AD77" s="13" t="s">
        <v>955</v>
      </c>
      <c r="AE77" s="23"/>
      <c r="AF77" s="25"/>
      <c r="AG77" s="2" t="s">
        <v>66</v>
      </c>
      <c r="AH77" s="14" t="s">
        <v>67</v>
      </c>
      <c r="AI77" s="2" t="s">
        <v>142</v>
      </c>
      <c r="AJ77" s="13" t="s">
        <v>69</v>
      </c>
      <c r="AK77" s="2" t="s">
        <v>70</v>
      </c>
      <c r="AL77" s="9" t="s">
        <v>956</v>
      </c>
      <c r="AM77" s="26" t="s">
        <v>72</v>
      </c>
      <c r="AN77" s="27" t="s">
        <v>73</v>
      </c>
      <c r="AO77" s="28"/>
      <c r="AP77" s="29"/>
      <c r="AQ77" s="30" t="s">
        <v>74</v>
      </c>
      <c r="AR77" s="29"/>
      <c r="AS77" s="28"/>
      <c r="AT77" s="29"/>
      <c r="AU77" s="25"/>
      <c r="AV77" s="2" t="s">
        <v>957</v>
      </c>
      <c r="AW77" s="25"/>
      <c r="AX77" s="2" t="s">
        <v>958</v>
      </c>
      <c r="AY77" s="9" t="s">
        <v>488</v>
      </c>
      <c r="AZ77" s="31">
        <v>42423</v>
      </c>
      <c r="BA77" s="18"/>
      <c r="BB77" s="18"/>
      <c r="BC77" s="15"/>
      <c r="BD77" s="15"/>
      <c r="BE77" s="15"/>
      <c r="BF77" s="15"/>
      <c r="BG77" s="15"/>
      <c r="BH77" s="15"/>
      <c r="BI77" s="15"/>
      <c r="BJ77" s="15"/>
    </row>
    <row r="78" spans="1:62" ht="16.5">
      <c r="A78" s="16" t="str">
        <f>IF(ISNA(VLOOKUP($G78,'Philanthropist Ranking'!$E$5:$H$105,4,FALSE)),"N","Y")</f>
        <v>Y</v>
      </c>
      <c r="B78" s="17">
        <f>VLOOKUP($G78,'Philanthropist Ranking'!$K$5:$M$281,3,FALSE)</f>
        <v>11</v>
      </c>
      <c r="C78" s="17">
        <f>VLOOKUP($G78,'Philanthropist Ranking'!$K$5:$M$281,2,FALSE)</f>
        <v>144.22549999999995</v>
      </c>
      <c r="D78" s="18"/>
      <c r="E78" s="18"/>
      <c r="F78" s="7" t="s">
        <v>250</v>
      </c>
      <c r="G78" s="8" t="s">
        <v>251</v>
      </c>
      <c r="H78" s="32"/>
      <c r="I78" s="19"/>
      <c r="J78" s="20" t="s">
        <v>62</v>
      </c>
      <c r="K78" s="7"/>
      <c r="L78" s="8"/>
      <c r="M78" s="7"/>
      <c r="N78" s="10"/>
      <c r="O78" s="11"/>
      <c r="P78" s="10"/>
      <c r="Q78" s="11"/>
      <c r="R78" s="10"/>
      <c r="S78" s="11"/>
      <c r="T78" s="10"/>
      <c r="U78" s="11"/>
      <c r="V78" s="13" t="s">
        <v>954</v>
      </c>
      <c r="W78" s="2">
        <v>1.6666666666666667</v>
      </c>
      <c r="X78" s="13">
        <v>1</v>
      </c>
      <c r="Y78" s="2">
        <v>17</v>
      </c>
      <c r="Z78" s="13" t="s">
        <v>748</v>
      </c>
      <c r="AA78" s="2" t="s">
        <v>749</v>
      </c>
      <c r="AB78" s="13" t="s">
        <v>95</v>
      </c>
      <c r="AC78" s="2"/>
      <c r="AD78" s="13" t="s">
        <v>955</v>
      </c>
      <c r="AE78" s="23"/>
      <c r="AF78" s="25"/>
      <c r="AG78" s="2" t="s">
        <v>66</v>
      </c>
      <c r="AH78" s="14" t="s">
        <v>67</v>
      </c>
      <c r="AI78" s="2" t="s">
        <v>142</v>
      </c>
      <c r="AJ78" s="13" t="s">
        <v>69</v>
      </c>
      <c r="AK78" s="2" t="s">
        <v>70</v>
      </c>
      <c r="AL78" s="9" t="s">
        <v>956</v>
      </c>
      <c r="AM78" s="26" t="s">
        <v>72</v>
      </c>
      <c r="AN78" s="27" t="s">
        <v>73</v>
      </c>
      <c r="AO78" s="28"/>
      <c r="AP78" s="29"/>
      <c r="AQ78" s="30" t="s">
        <v>74</v>
      </c>
      <c r="AR78" s="29"/>
      <c r="AS78" s="28"/>
      <c r="AT78" s="29"/>
      <c r="AU78" s="25"/>
      <c r="AV78" s="2" t="s">
        <v>957</v>
      </c>
      <c r="AW78" s="25"/>
      <c r="AX78" s="2" t="s">
        <v>958</v>
      </c>
      <c r="AY78" s="9" t="s">
        <v>488</v>
      </c>
      <c r="AZ78" s="31">
        <v>42423</v>
      </c>
      <c r="BA78" s="18"/>
      <c r="BB78" s="18"/>
      <c r="BC78" s="15"/>
      <c r="BD78" s="15"/>
      <c r="BE78" s="15"/>
      <c r="BF78" s="15"/>
      <c r="BG78" s="15"/>
      <c r="BH78" s="15"/>
      <c r="BI78" s="15"/>
      <c r="BJ78" s="15"/>
    </row>
    <row r="79" spans="1:62" ht="16.5">
      <c r="A79" s="16" t="str">
        <f>IF(ISNA(VLOOKUP($G79,'Philanthropist Ranking'!$E$5:$H$105,4,FALSE)),"N","Y")</f>
        <v>Y</v>
      </c>
      <c r="B79" s="17">
        <f>VLOOKUP($G79,'Philanthropist Ranking'!$K$5:$M$281,3,FALSE)</f>
        <v>11</v>
      </c>
      <c r="C79" s="17">
        <f>VLOOKUP($G79,'Philanthropist Ranking'!$K$5:$M$281,2,FALSE)</f>
        <v>144.22549999999995</v>
      </c>
      <c r="D79" s="18"/>
      <c r="E79" s="18"/>
      <c r="F79" s="7" t="s">
        <v>250</v>
      </c>
      <c r="G79" s="8" t="s">
        <v>251</v>
      </c>
      <c r="H79" s="32"/>
      <c r="I79" s="19"/>
      <c r="J79" s="20" t="s">
        <v>62</v>
      </c>
      <c r="K79" s="7"/>
      <c r="L79" s="8"/>
      <c r="M79" s="7"/>
      <c r="N79" s="10"/>
      <c r="O79" s="11"/>
      <c r="P79" s="10"/>
      <c r="Q79" s="11"/>
      <c r="R79" s="10"/>
      <c r="S79" s="11"/>
      <c r="T79" s="10"/>
      <c r="U79" s="11"/>
      <c r="V79" s="13" t="s">
        <v>954</v>
      </c>
      <c r="W79" s="2">
        <v>1.6666666666666667</v>
      </c>
      <c r="X79" s="13">
        <v>1</v>
      </c>
      <c r="Y79" s="2">
        <v>17</v>
      </c>
      <c r="Z79" s="13" t="s">
        <v>748</v>
      </c>
      <c r="AA79" s="2" t="s">
        <v>749</v>
      </c>
      <c r="AB79" s="13" t="s">
        <v>961</v>
      </c>
      <c r="AC79" s="2"/>
      <c r="AD79" s="13" t="s">
        <v>955</v>
      </c>
      <c r="AE79" s="23"/>
      <c r="AF79" s="25"/>
      <c r="AG79" s="2" t="s">
        <v>66</v>
      </c>
      <c r="AH79" s="14" t="s">
        <v>67</v>
      </c>
      <c r="AI79" s="2" t="s">
        <v>142</v>
      </c>
      <c r="AJ79" s="13" t="s">
        <v>69</v>
      </c>
      <c r="AK79" s="2" t="s">
        <v>70</v>
      </c>
      <c r="AL79" s="9" t="s">
        <v>956</v>
      </c>
      <c r="AM79" s="26" t="s">
        <v>72</v>
      </c>
      <c r="AN79" s="27" t="s">
        <v>73</v>
      </c>
      <c r="AO79" s="28"/>
      <c r="AP79" s="29"/>
      <c r="AQ79" s="30" t="s">
        <v>74</v>
      </c>
      <c r="AR79" s="29"/>
      <c r="AS79" s="28"/>
      <c r="AT79" s="29"/>
      <c r="AU79" s="25"/>
      <c r="AV79" s="2" t="s">
        <v>957</v>
      </c>
      <c r="AW79" s="25"/>
      <c r="AX79" s="2" t="s">
        <v>958</v>
      </c>
      <c r="AY79" s="9" t="s">
        <v>488</v>
      </c>
      <c r="AZ79" s="31">
        <v>42423</v>
      </c>
      <c r="BA79" s="18"/>
      <c r="BB79" s="18"/>
      <c r="BC79" s="15"/>
      <c r="BD79" s="15"/>
      <c r="BE79" s="15"/>
      <c r="BF79" s="15"/>
      <c r="BG79" s="15"/>
      <c r="BH79" s="15"/>
      <c r="BI79" s="15"/>
      <c r="BJ79" s="15"/>
    </row>
    <row r="80" spans="1:62" ht="14.25">
      <c r="A80" s="16" t="str">
        <f>IF(ISNA(VLOOKUP($G80,'Philanthropist Ranking'!$E$5:$H$105,4,FALSE)),"N","Y")</f>
        <v>Y</v>
      </c>
      <c r="B80" s="17">
        <f>VLOOKUP($G80,'Philanthropist Ranking'!$K$5:$M$281,3,FALSE)</f>
        <v>11</v>
      </c>
      <c r="C80" s="17">
        <f>VLOOKUP($G80,'Philanthropist Ranking'!$K$5:$M$281,2,FALSE)</f>
        <v>144.22549999999995</v>
      </c>
      <c r="D80" s="18"/>
      <c r="E80" s="18"/>
      <c r="F80" s="7" t="s">
        <v>250</v>
      </c>
      <c r="G80" s="8" t="s">
        <v>251</v>
      </c>
      <c r="H80" s="32"/>
      <c r="I80" s="19"/>
      <c r="J80" s="20" t="s">
        <v>62</v>
      </c>
      <c r="K80" s="19"/>
      <c r="L80" s="20"/>
      <c r="M80" s="19"/>
      <c r="N80" s="21"/>
      <c r="O80" s="22"/>
      <c r="P80" s="21"/>
      <c r="Q80" s="22"/>
      <c r="R80" s="21"/>
      <c r="S80" s="22"/>
      <c r="T80" s="21"/>
      <c r="U80" s="22"/>
      <c r="V80" s="13" t="s">
        <v>962</v>
      </c>
      <c r="W80" s="2">
        <v>0.3</v>
      </c>
      <c r="X80" s="13">
        <v>10</v>
      </c>
      <c r="Y80" s="2">
        <v>30</v>
      </c>
      <c r="Z80" s="13" t="s">
        <v>748</v>
      </c>
      <c r="AA80" s="2" t="s">
        <v>749</v>
      </c>
      <c r="AB80" s="13" t="s">
        <v>222</v>
      </c>
      <c r="AC80" s="2" t="s">
        <v>222</v>
      </c>
      <c r="AD80" s="192" t="s">
        <v>963</v>
      </c>
      <c r="AE80" s="23"/>
      <c r="AF80" s="13" t="s">
        <v>964</v>
      </c>
      <c r="AG80" s="2" t="s">
        <v>109</v>
      </c>
      <c r="AH80" s="14" t="str">
        <f>VLOOKUP($AF80,'Program-Causes'!$C:$D,2,FALSE)</f>
        <v>Social Welfare &amp; Poverty Alleviation</v>
      </c>
      <c r="AI80" s="2" t="s">
        <v>141</v>
      </c>
      <c r="AJ80" s="13" t="s">
        <v>69</v>
      </c>
      <c r="AK80" s="2" t="s">
        <v>70</v>
      </c>
      <c r="AL80" s="9" t="s">
        <v>965</v>
      </c>
      <c r="AM80" s="35" t="str">
        <f>IF(ISNA(VLOOKUP($AL80,'Ash-Archive Data-Don''t Delete'!$AL:$AT,2,FALSE)),"",VLOOKUP($AL80,'Ash-Archive Data-Don''t Delete'!$AL:$AT,2,FALSE))</f>
        <v>Link</v>
      </c>
      <c r="AN80" s="2">
        <f>IF(ISNA(VLOOKUP($AL80,'Ash-Archive Data-Don''t Delete'!$AL:$AT,3,FALSE)),"",VLOOKUP($AL80,'Ash-Archive Data-Don''t Delete'!$AL:$AT,3,FALSE))</f>
        <v>0</v>
      </c>
      <c r="AO80" s="13">
        <f>IF(ISNA(VLOOKUP($AL80,'Ash-Archive Data-Don''t Delete'!$AL:$AT,4,FALSE)),"",VLOOKUP($AL80,'Ash-Archive Data-Don''t Delete'!$AL:$AT,4,FALSE))</f>
        <v>0</v>
      </c>
      <c r="AP80" s="2">
        <f>IF(ISNA(VLOOKUP($AL80,'Ash-Archive Data-Don''t Delete'!$AL:$AT,5,FALSE)),"",VLOOKUP($AL80,'Ash-Archive Data-Don''t Delete'!$AL:$AT,5,FALSE))</f>
        <v>0</v>
      </c>
      <c r="AQ80" s="13"/>
      <c r="AR80" s="2"/>
      <c r="AS80" s="13"/>
      <c r="AT80" s="2" t="s">
        <v>74</v>
      </c>
      <c r="AU80" s="25"/>
      <c r="AV80" s="23"/>
      <c r="AW80" s="25"/>
      <c r="AX80" s="23"/>
      <c r="AY80" s="9" t="s">
        <v>103</v>
      </c>
      <c r="AZ80" s="19"/>
      <c r="BA80" s="18"/>
      <c r="BB80" s="18"/>
      <c r="BC80" s="15"/>
      <c r="BD80" s="15"/>
      <c r="BE80" s="15"/>
      <c r="BF80" s="15"/>
      <c r="BG80" s="15"/>
      <c r="BH80" s="15"/>
      <c r="BI80" s="15"/>
      <c r="BJ80" s="15"/>
    </row>
    <row r="81" spans="1:62" ht="16.5">
      <c r="A81" s="16" t="str">
        <f>IF(ISNA(VLOOKUP($G81,'Philanthropist Ranking'!$E$5:$H$105,4,FALSE)),"N","Y")</f>
        <v>Y</v>
      </c>
      <c r="B81" s="17">
        <f>VLOOKUP($G81,'Philanthropist Ranking'!$K$5:$M$281,3,FALSE)</f>
        <v>11</v>
      </c>
      <c r="C81" s="17">
        <f>VLOOKUP($G81,'Philanthropist Ranking'!$K$5:$M$281,2,FALSE)</f>
        <v>144.22549999999995</v>
      </c>
      <c r="D81" s="18"/>
      <c r="E81" s="18"/>
      <c r="F81" s="7" t="s">
        <v>250</v>
      </c>
      <c r="G81" s="8" t="s">
        <v>251</v>
      </c>
      <c r="H81" s="32"/>
      <c r="I81" s="19"/>
      <c r="J81" s="20" t="s">
        <v>62</v>
      </c>
      <c r="K81" s="19"/>
      <c r="L81" s="20"/>
      <c r="M81" s="19"/>
      <c r="N81" s="21"/>
      <c r="O81" s="22"/>
      <c r="P81" s="21"/>
      <c r="Q81" s="22"/>
      <c r="R81" s="21"/>
      <c r="S81" s="22"/>
      <c r="T81" s="21"/>
      <c r="U81" s="22"/>
      <c r="V81" s="13" t="s">
        <v>962</v>
      </c>
      <c r="W81" s="2">
        <v>0.25</v>
      </c>
      <c r="X81" s="13">
        <v>7</v>
      </c>
      <c r="Y81" s="2">
        <v>27</v>
      </c>
      <c r="Z81" s="13" t="s">
        <v>748</v>
      </c>
      <c r="AA81" s="2" t="s">
        <v>749</v>
      </c>
      <c r="AB81" s="13" t="s">
        <v>292</v>
      </c>
      <c r="AC81" s="193"/>
      <c r="AD81" s="192" t="s">
        <v>963</v>
      </c>
      <c r="AE81" s="23"/>
      <c r="AF81" s="13" t="s">
        <v>966</v>
      </c>
      <c r="AG81" s="2" t="s">
        <v>109</v>
      </c>
      <c r="AH81" s="14" t="str">
        <f>VLOOKUP($AF81,'Program-Causes'!$C:$D,2,FALSE)</f>
        <v>Disaster Relief</v>
      </c>
      <c r="AI81" s="2" t="s">
        <v>141</v>
      </c>
      <c r="AJ81" s="13" t="s">
        <v>69</v>
      </c>
      <c r="AK81" s="2" t="s">
        <v>70</v>
      </c>
      <c r="AL81" s="9" t="s">
        <v>967</v>
      </c>
      <c r="AM81" s="26" t="s">
        <v>80</v>
      </c>
      <c r="AN81" s="29"/>
      <c r="AO81" s="28"/>
      <c r="AP81" s="29"/>
      <c r="AQ81" s="28"/>
      <c r="AR81" s="29"/>
      <c r="AS81" s="28"/>
      <c r="AT81" s="194" t="s">
        <v>74</v>
      </c>
      <c r="AU81" s="25"/>
      <c r="AV81" s="23"/>
      <c r="AW81" s="25"/>
      <c r="AX81" s="23"/>
      <c r="AY81" s="9" t="s">
        <v>103</v>
      </c>
      <c r="AZ81" s="19"/>
      <c r="BA81" s="18"/>
      <c r="BB81" s="18"/>
      <c r="BC81" s="15"/>
      <c r="BD81" s="15"/>
      <c r="BE81" s="15"/>
      <c r="BF81" s="15"/>
      <c r="BG81" s="15"/>
      <c r="BH81" s="15"/>
      <c r="BI81" s="15"/>
      <c r="BJ81" s="15"/>
    </row>
    <row r="82" spans="1:62" ht="16.5">
      <c r="A82" s="16" t="str">
        <f>IF(ISNA(VLOOKUP($G82,'Philanthropist Ranking'!$E$5:$H$105,4,FALSE)),"N","Y")</f>
        <v>Y</v>
      </c>
      <c r="B82" s="17">
        <f>VLOOKUP($G82,'Philanthropist Ranking'!$K$5:$M$281,3,FALSE)</f>
        <v>11</v>
      </c>
      <c r="C82" s="17">
        <f>VLOOKUP($G82,'Philanthropist Ranking'!$K$5:$M$281,2,FALSE)</f>
        <v>144.22549999999995</v>
      </c>
      <c r="D82" s="18"/>
      <c r="E82" s="18"/>
      <c r="F82" s="7" t="s">
        <v>250</v>
      </c>
      <c r="G82" s="8" t="s">
        <v>251</v>
      </c>
      <c r="H82" s="32"/>
      <c r="I82" s="19"/>
      <c r="J82" s="20" t="s">
        <v>62</v>
      </c>
      <c r="K82" s="19"/>
      <c r="L82" s="20"/>
      <c r="M82" s="19"/>
      <c r="N82" s="21"/>
      <c r="O82" s="22"/>
      <c r="P82" s="21"/>
      <c r="Q82" s="22"/>
      <c r="R82" s="21"/>
      <c r="S82" s="22"/>
      <c r="T82" s="21"/>
      <c r="U82" s="22"/>
      <c r="V82" s="13" t="s">
        <v>962</v>
      </c>
      <c r="W82" s="2">
        <v>0.25</v>
      </c>
      <c r="X82" s="13">
        <v>7</v>
      </c>
      <c r="Y82" s="2">
        <v>27</v>
      </c>
      <c r="Z82" s="13" t="s">
        <v>748</v>
      </c>
      <c r="AA82" s="2" t="s">
        <v>749</v>
      </c>
      <c r="AB82" s="13" t="s">
        <v>968</v>
      </c>
      <c r="AC82" s="193"/>
      <c r="AD82" s="192" t="s">
        <v>963</v>
      </c>
      <c r="AE82" s="23"/>
      <c r="AF82" s="13" t="s">
        <v>966</v>
      </c>
      <c r="AG82" s="2" t="s">
        <v>109</v>
      </c>
      <c r="AH82" s="14" t="str">
        <f>VLOOKUP($AF82,'Program-Causes'!$C:$D,2,FALSE)</f>
        <v>Disaster Relief</v>
      </c>
      <c r="AI82" s="2" t="s">
        <v>141</v>
      </c>
      <c r="AJ82" s="13" t="s">
        <v>69</v>
      </c>
      <c r="AK82" s="2" t="s">
        <v>70</v>
      </c>
      <c r="AL82" s="9" t="s">
        <v>967</v>
      </c>
      <c r="AM82" s="26" t="s">
        <v>80</v>
      </c>
      <c r="AN82" s="29"/>
      <c r="AO82" s="28"/>
      <c r="AP82" s="29"/>
      <c r="AQ82" s="28"/>
      <c r="AR82" s="29"/>
      <c r="AS82" s="28"/>
      <c r="AT82" s="194" t="s">
        <v>74</v>
      </c>
      <c r="AU82" s="25"/>
      <c r="AV82" s="23"/>
      <c r="AW82" s="25"/>
      <c r="AX82" s="23"/>
      <c r="AY82" s="9" t="s">
        <v>103</v>
      </c>
      <c r="AZ82" s="19"/>
      <c r="BA82" s="18"/>
      <c r="BB82" s="18"/>
      <c r="BC82" s="15"/>
      <c r="BD82" s="15"/>
      <c r="BE82" s="15"/>
      <c r="BF82" s="15"/>
      <c r="BG82" s="15"/>
      <c r="BH82" s="15"/>
      <c r="BI82" s="15"/>
      <c r="BJ82" s="15"/>
    </row>
    <row r="83" spans="1:62" ht="16.5">
      <c r="A83" s="16" t="str">
        <f>IF(ISNA(VLOOKUP($G83,'Philanthropist Ranking'!$E$5:$H$105,4,FALSE)),"N","Y")</f>
        <v>Y</v>
      </c>
      <c r="B83" s="17">
        <f>VLOOKUP($G83,'Philanthropist Ranking'!$K$5:$M$281,3,FALSE)</f>
        <v>11</v>
      </c>
      <c r="C83" s="17">
        <f>VLOOKUP($G83,'Philanthropist Ranking'!$K$5:$M$281,2,FALSE)</f>
        <v>144.22549999999995</v>
      </c>
      <c r="D83" s="18"/>
      <c r="E83" s="18"/>
      <c r="F83" s="7" t="s">
        <v>250</v>
      </c>
      <c r="G83" s="8" t="s">
        <v>251</v>
      </c>
      <c r="H83" s="32"/>
      <c r="I83" s="19"/>
      <c r="J83" s="20" t="s">
        <v>62</v>
      </c>
      <c r="K83" s="19"/>
      <c r="L83" s="20"/>
      <c r="M83" s="19"/>
      <c r="N83" s="21"/>
      <c r="O83" s="22"/>
      <c r="P83" s="21"/>
      <c r="Q83" s="22"/>
      <c r="R83" s="21"/>
      <c r="S83" s="22"/>
      <c r="T83" s="21"/>
      <c r="U83" s="22"/>
      <c r="V83" s="13" t="s">
        <v>962</v>
      </c>
      <c r="W83" s="2">
        <v>0.25</v>
      </c>
      <c r="X83" s="13">
        <v>7</v>
      </c>
      <c r="Y83" s="2">
        <v>27</v>
      </c>
      <c r="Z83" s="13" t="s">
        <v>748</v>
      </c>
      <c r="AA83" s="2" t="s">
        <v>749</v>
      </c>
      <c r="AB83" s="13" t="s">
        <v>969</v>
      </c>
      <c r="AC83" s="193"/>
      <c r="AD83" s="192" t="s">
        <v>963</v>
      </c>
      <c r="AE83" s="23"/>
      <c r="AF83" s="13" t="s">
        <v>966</v>
      </c>
      <c r="AG83" s="2" t="s">
        <v>109</v>
      </c>
      <c r="AH83" s="14" t="str">
        <f>VLOOKUP($AF83,'Program-Causes'!$C:$D,2,FALSE)</f>
        <v>Disaster Relief</v>
      </c>
      <c r="AI83" s="2" t="s">
        <v>141</v>
      </c>
      <c r="AJ83" s="13" t="s">
        <v>69</v>
      </c>
      <c r="AK83" s="2" t="s">
        <v>70</v>
      </c>
      <c r="AL83" s="9" t="s">
        <v>967</v>
      </c>
      <c r="AM83" s="26" t="s">
        <v>80</v>
      </c>
      <c r="AN83" s="29"/>
      <c r="AO83" s="28"/>
      <c r="AP83" s="29"/>
      <c r="AQ83" s="28"/>
      <c r="AR83" s="29"/>
      <c r="AS83" s="28"/>
      <c r="AT83" s="194" t="s">
        <v>74</v>
      </c>
      <c r="AU83" s="25"/>
      <c r="AV83" s="23"/>
      <c r="AW83" s="25"/>
      <c r="AX83" s="23"/>
      <c r="AY83" s="9" t="s">
        <v>103</v>
      </c>
      <c r="AZ83" s="19"/>
      <c r="BA83" s="18"/>
      <c r="BB83" s="18"/>
      <c r="BC83" s="15"/>
      <c r="BD83" s="15"/>
      <c r="BE83" s="15"/>
      <c r="BF83" s="15"/>
      <c r="BG83" s="15"/>
      <c r="BH83" s="15"/>
      <c r="BI83" s="15"/>
      <c r="BJ83" s="15"/>
    </row>
    <row r="84" spans="1:62" ht="16.5">
      <c r="A84" s="16" t="str">
        <f>IF(ISNA(VLOOKUP($G84,'Philanthropist Ranking'!$E$5:$H$105,4,FALSE)),"N","Y")</f>
        <v>Y</v>
      </c>
      <c r="B84" s="17">
        <f>VLOOKUP($G84,'Philanthropist Ranking'!$K$5:$M$281,3,FALSE)</f>
        <v>11</v>
      </c>
      <c r="C84" s="17">
        <f>VLOOKUP($G84,'Philanthropist Ranking'!$K$5:$M$281,2,FALSE)</f>
        <v>144.22549999999995</v>
      </c>
      <c r="D84" s="18"/>
      <c r="E84" s="18"/>
      <c r="F84" s="7" t="s">
        <v>250</v>
      </c>
      <c r="G84" s="8" t="s">
        <v>251</v>
      </c>
      <c r="H84" s="32"/>
      <c r="I84" s="19"/>
      <c r="J84" s="20" t="s">
        <v>62</v>
      </c>
      <c r="K84" s="19"/>
      <c r="L84" s="20"/>
      <c r="M84" s="19"/>
      <c r="N84" s="21"/>
      <c r="O84" s="22"/>
      <c r="P84" s="21"/>
      <c r="Q84" s="22"/>
      <c r="R84" s="21"/>
      <c r="S84" s="22"/>
      <c r="T84" s="21"/>
      <c r="U84" s="22"/>
      <c r="V84" s="13" t="s">
        <v>962</v>
      </c>
      <c r="W84" s="2">
        <v>0.25</v>
      </c>
      <c r="X84" s="13">
        <v>7</v>
      </c>
      <c r="Y84" s="2">
        <v>27</v>
      </c>
      <c r="Z84" s="13" t="s">
        <v>748</v>
      </c>
      <c r="AA84" s="2" t="s">
        <v>749</v>
      </c>
      <c r="AB84" s="13" t="s">
        <v>95</v>
      </c>
      <c r="AC84" s="193"/>
      <c r="AD84" s="192" t="s">
        <v>963</v>
      </c>
      <c r="AE84" s="23"/>
      <c r="AF84" s="13" t="s">
        <v>966</v>
      </c>
      <c r="AG84" s="2" t="s">
        <v>109</v>
      </c>
      <c r="AH84" s="14" t="str">
        <f>VLOOKUP($AF84,'Program-Causes'!$C:$D,2,FALSE)</f>
        <v>Disaster Relief</v>
      </c>
      <c r="AI84" s="2" t="s">
        <v>141</v>
      </c>
      <c r="AJ84" s="13" t="s">
        <v>69</v>
      </c>
      <c r="AK84" s="2" t="s">
        <v>70</v>
      </c>
      <c r="AL84" s="9" t="s">
        <v>967</v>
      </c>
      <c r="AM84" s="26" t="s">
        <v>80</v>
      </c>
      <c r="AN84" s="29"/>
      <c r="AO84" s="28"/>
      <c r="AP84" s="29"/>
      <c r="AQ84" s="28"/>
      <c r="AR84" s="29"/>
      <c r="AS84" s="28"/>
      <c r="AT84" s="194" t="s">
        <v>74</v>
      </c>
      <c r="AU84" s="25"/>
      <c r="AV84" s="23"/>
      <c r="AW84" s="25"/>
      <c r="AX84" s="23"/>
      <c r="AY84" s="9" t="s">
        <v>103</v>
      </c>
      <c r="AZ84" s="19"/>
      <c r="BA84" s="18"/>
      <c r="BB84" s="18"/>
      <c r="BC84" s="15"/>
      <c r="BD84" s="15"/>
      <c r="BE84" s="15"/>
      <c r="BF84" s="15"/>
      <c r="BG84" s="15"/>
      <c r="BH84" s="15"/>
      <c r="BI84" s="15"/>
      <c r="BJ84" s="15"/>
    </row>
    <row r="85" spans="1:62" ht="16.5">
      <c r="A85" s="16" t="str">
        <f>IF(ISNA(VLOOKUP($G85,'Philanthropist Ranking'!$E$5:$H$105,4,FALSE)),"N","Y")</f>
        <v>Y</v>
      </c>
      <c r="B85" s="17">
        <f>VLOOKUP($G85,'Philanthropist Ranking'!$K$5:$M$281,3,FALSE)</f>
        <v>11</v>
      </c>
      <c r="C85" s="17">
        <f>VLOOKUP($G85,'Philanthropist Ranking'!$K$5:$M$281,2,FALSE)</f>
        <v>144.22549999999995</v>
      </c>
      <c r="D85" s="18"/>
      <c r="E85" s="18"/>
      <c r="F85" s="7" t="s">
        <v>250</v>
      </c>
      <c r="G85" s="8" t="s">
        <v>251</v>
      </c>
      <c r="H85" s="32"/>
      <c r="I85" s="19"/>
      <c r="J85" s="20" t="s">
        <v>62</v>
      </c>
      <c r="K85" s="19"/>
      <c r="L85" s="20"/>
      <c r="M85" s="19"/>
      <c r="N85" s="21"/>
      <c r="O85" s="22"/>
      <c r="P85" s="21"/>
      <c r="Q85" s="22"/>
      <c r="R85" s="21"/>
      <c r="S85" s="22"/>
      <c r="T85" s="21"/>
      <c r="U85" s="22"/>
      <c r="V85" s="13" t="s">
        <v>962</v>
      </c>
      <c r="W85" s="2">
        <v>0.25</v>
      </c>
      <c r="X85" s="13">
        <v>7</v>
      </c>
      <c r="Y85" s="2">
        <v>27</v>
      </c>
      <c r="Z85" s="13" t="s">
        <v>748</v>
      </c>
      <c r="AA85" s="2" t="s">
        <v>749</v>
      </c>
      <c r="AB85" s="13" t="s">
        <v>246</v>
      </c>
      <c r="AC85" s="193"/>
      <c r="AD85" s="192" t="s">
        <v>963</v>
      </c>
      <c r="AE85" s="23"/>
      <c r="AF85" s="13" t="s">
        <v>966</v>
      </c>
      <c r="AG85" s="2" t="s">
        <v>109</v>
      </c>
      <c r="AH85" s="14" t="str">
        <f>VLOOKUP($AF85,'Program-Causes'!$C:$D,2,FALSE)</f>
        <v>Disaster Relief</v>
      </c>
      <c r="AI85" s="2" t="s">
        <v>141</v>
      </c>
      <c r="AJ85" s="13" t="s">
        <v>69</v>
      </c>
      <c r="AK85" s="2" t="s">
        <v>70</v>
      </c>
      <c r="AL85" s="9" t="s">
        <v>967</v>
      </c>
      <c r="AM85" s="26" t="s">
        <v>80</v>
      </c>
      <c r="AN85" s="29"/>
      <c r="AO85" s="28"/>
      <c r="AP85" s="29"/>
      <c r="AQ85" s="28"/>
      <c r="AR85" s="29"/>
      <c r="AS85" s="28"/>
      <c r="AT85" s="194" t="s">
        <v>74</v>
      </c>
      <c r="AU85" s="25"/>
      <c r="AV85" s="23"/>
      <c r="AW85" s="25"/>
      <c r="AX85" s="23"/>
      <c r="AY85" s="9" t="s">
        <v>103</v>
      </c>
      <c r="AZ85" s="19"/>
      <c r="BA85" s="18"/>
      <c r="BB85" s="18"/>
      <c r="BC85" s="15"/>
      <c r="BD85" s="15"/>
      <c r="BE85" s="15"/>
      <c r="BF85" s="15"/>
      <c r="BG85" s="15"/>
      <c r="BH85" s="15"/>
      <c r="BI85" s="15"/>
      <c r="BJ85" s="15"/>
    </row>
    <row r="86" spans="1:62" ht="16.5">
      <c r="A86" s="16" t="str">
        <f>IF(ISNA(VLOOKUP($G86,'Philanthropist Ranking'!$E$5:$H$105,4,FALSE)),"N","Y")</f>
        <v>Y</v>
      </c>
      <c r="B86" s="17">
        <f>VLOOKUP($G86,'Philanthropist Ranking'!$K$5:$M$281,3,FALSE)</f>
        <v>11</v>
      </c>
      <c r="C86" s="17">
        <f>VLOOKUP($G86,'Philanthropist Ranking'!$K$5:$M$281,2,FALSE)</f>
        <v>144.22549999999995</v>
      </c>
      <c r="D86" s="18"/>
      <c r="E86" s="18"/>
      <c r="F86" s="7" t="s">
        <v>250</v>
      </c>
      <c r="G86" s="8" t="s">
        <v>251</v>
      </c>
      <c r="H86" s="32"/>
      <c r="I86" s="19"/>
      <c r="J86" s="20" t="s">
        <v>62</v>
      </c>
      <c r="K86" s="19"/>
      <c r="L86" s="20"/>
      <c r="M86" s="19"/>
      <c r="N86" s="21"/>
      <c r="O86" s="22"/>
      <c r="P86" s="21"/>
      <c r="Q86" s="22"/>
      <c r="R86" s="21"/>
      <c r="S86" s="22"/>
      <c r="T86" s="21"/>
      <c r="U86" s="22"/>
      <c r="V86" s="13" t="s">
        <v>962</v>
      </c>
      <c r="W86" s="2">
        <v>0.25</v>
      </c>
      <c r="X86" s="13">
        <v>7</v>
      </c>
      <c r="Y86" s="2">
        <v>27</v>
      </c>
      <c r="Z86" s="13" t="s">
        <v>748</v>
      </c>
      <c r="AA86" s="2" t="s">
        <v>749</v>
      </c>
      <c r="AB86" s="13" t="s">
        <v>115</v>
      </c>
      <c r="AC86" s="193"/>
      <c r="AD86" s="192" t="s">
        <v>963</v>
      </c>
      <c r="AE86" s="23"/>
      <c r="AF86" s="13" t="s">
        <v>966</v>
      </c>
      <c r="AG86" s="2" t="s">
        <v>109</v>
      </c>
      <c r="AH86" s="14" t="str">
        <f>VLOOKUP($AF86,'Program-Causes'!$C:$D,2,FALSE)</f>
        <v>Disaster Relief</v>
      </c>
      <c r="AI86" s="2" t="s">
        <v>141</v>
      </c>
      <c r="AJ86" s="13" t="s">
        <v>69</v>
      </c>
      <c r="AK86" s="2" t="s">
        <v>70</v>
      </c>
      <c r="AL86" s="9" t="s">
        <v>967</v>
      </c>
      <c r="AM86" s="26" t="s">
        <v>80</v>
      </c>
      <c r="AN86" s="29"/>
      <c r="AO86" s="28"/>
      <c r="AP86" s="29"/>
      <c r="AQ86" s="28"/>
      <c r="AR86" s="29"/>
      <c r="AS86" s="28"/>
      <c r="AT86" s="194" t="s">
        <v>74</v>
      </c>
      <c r="AU86" s="25"/>
      <c r="AV86" s="23"/>
      <c r="AW86" s="25"/>
      <c r="AX86" s="23"/>
      <c r="AY86" s="9" t="s">
        <v>103</v>
      </c>
      <c r="AZ86" s="19"/>
      <c r="BA86" s="18"/>
      <c r="BB86" s="18"/>
      <c r="BC86" s="15"/>
      <c r="BD86" s="15"/>
      <c r="BE86" s="15"/>
      <c r="BF86" s="15"/>
      <c r="BG86" s="15"/>
      <c r="BH86" s="15"/>
      <c r="BI86" s="15"/>
      <c r="BJ86" s="15"/>
    </row>
    <row r="87" spans="1:62" ht="16.5">
      <c r="A87" s="16" t="str">
        <f>IF(ISNA(VLOOKUP($G87,'Philanthropist Ranking'!$E$5:$H$105,4,FALSE)),"N","Y")</f>
        <v>Y</v>
      </c>
      <c r="B87" s="17">
        <f>VLOOKUP($G87,'Philanthropist Ranking'!$K$5:$M$281,3,FALSE)</f>
        <v>11</v>
      </c>
      <c r="C87" s="17">
        <f>VLOOKUP($G87,'Philanthropist Ranking'!$K$5:$M$281,2,FALSE)</f>
        <v>144.22549999999995</v>
      </c>
      <c r="D87" s="18"/>
      <c r="E87" s="18"/>
      <c r="F87" s="7" t="s">
        <v>250</v>
      </c>
      <c r="G87" s="8" t="s">
        <v>251</v>
      </c>
      <c r="H87" s="32"/>
      <c r="I87" s="19"/>
      <c r="J87" s="20" t="s">
        <v>62</v>
      </c>
      <c r="K87" s="19"/>
      <c r="L87" s="20"/>
      <c r="M87" s="19"/>
      <c r="N87" s="21"/>
      <c r="O87" s="22"/>
      <c r="P87" s="21"/>
      <c r="Q87" s="22"/>
      <c r="R87" s="21"/>
      <c r="S87" s="22"/>
      <c r="T87" s="21"/>
      <c r="U87" s="22"/>
      <c r="V87" s="13" t="s">
        <v>962</v>
      </c>
      <c r="W87" s="2">
        <v>0.25</v>
      </c>
      <c r="X87" s="13">
        <v>7</v>
      </c>
      <c r="Y87" s="2">
        <v>27</v>
      </c>
      <c r="Z87" s="13" t="s">
        <v>748</v>
      </c>
      <c r="AA87" s="2" t="s">
        <v>749</v>
      </c>
      <c r="AB87" s="13" t="s">
        <v>385</v>
      </c>
      <c r="AC87" s="23"/>
      <c r="AD87" s="192" t="s">
        <v>963</v>
      </c>
      <c r="AE87" s="23"/>
      <c r="AF87" s="13" t="s">
        <v>966</v>
      </c>
      <c r="AG87" s="2" t="s">
        <v>109</v>
      </c>
      <c r="AH87" s="14" t="str">
        <f>VLOOKUP($AF87,'Program-Causes'!$C:$D,2,FALSE)</f>
        <v>Disaster Relief</v>
      </c>
      <c r="AI87" s="2" t="s">
        <v>141</v>
      </c>
      <c r="AJ87" s="13" t="s">
        <v>69</v>
      </c>
      <c r="AK87" s="2" t="s">
        <v>70</v>
      </c>
      <c r="AL87" s="9" t="s">
        <v>967</v>
      </c>
      <c r="AM87" s="26" t="s">
        <v>80</v>
      </c>
      <c r="AN87" s="29"/>
      <c r="AO87" s="28"/>
      <c r="AP87" s="29"/>
      <c r="AQ87" s="28"/>
      <c r="AR87" s="29"/>
      <c r="AS87" s="28"/>
      <c r="AT87" s="194" t="s">
        <v>74</v>
      </c>
      <c r="AU87" s="25"/>
      <c r="AV87" s="23"/>
      <c r="AW87" s="25"/>
      <c r="AX87" s="23"/>
      <c r="AY87" s="9" t="s">
        <v>103</v>
      </c>
      <c r="AZ87" s="19"/>
      <c r="BA87" s="18"/>
      <c r="BB87" s="18"/>
      <c r="BC87" s="15"/>
      <c r="BD87" s="15"/>
      <c r="BE87" s="15"/>
      <c r="BF87" s="15"/>
      <c r="BG87" s="15"/>
      <c r="BH87" s="15"/>
      <c r="BI87" s="15"/>
      <c r="BJ87" s="15"/>
    </row>
    <row r="88" spans="1:62" ht="16.5">
      <c r="A88" s="16" t="str">
        <f>IF(ISNA(VLOOKUP($G88,'Philanthropist Ranking'!$E$5:$H$105,4,FALSE)),"N","Y")</f>
        <v>Y</v>
      </c>
      <c r="B88" s="17">
        <f>VLOOKUP($G88,'Philanthropist Ranking'!$K$5:$M$281,3,FALSE)</f>
        <v>11</v>
      </c>
      <c r="C88" s="17">
        <f>VLOOKUP($G88,'Philanthropist Ranking'!$K$5:$M$281,2,FALSE)</f>
        <v>144.22549999999995</v>
      </c>
      <c r="D88" s="18"/>
      <c r="E88" s="18"/>
      <c r="F88" s="7" t="s">
        <v>250</v>
      </c>
      <c r="G88" s="8" t="s">
        <v>251</v>
      </c>
      <c r="H88" s="32"/>
      <c r="I88" s="19"/>
      <c r="J88" s="20" t="s">
        <v>62</v>
      </c>
      <c r="K88" s="19"/>
      <c r="L88" s="20"/>
      <c r="M88" s="19"/>
      <c r="N88" s="21"/>
      <c r="O88" s="22"/>
      <c r="P88" s="21"/>
      <c r="Q88" s="22"/>
      <c r="R88" s="21"/>
      <c r="S88" s="22"/>
      <c r="T88" s="21"/>
      <c r="U88" s="22"/>
      <c r="V88" s="13" t="s">
        <v>962</v>
      </c>
      <c r="W88" s="2">
        <v>0.25</v>
      </c>
      <c r="X88" s="13">
        <v>7</v>
      </c>
      <c r="Y88" s="2">
        <v>27</v>
      </c>
      <c r="Z88" s="13" t="s">
        <v>748</v>
      </c>
      <c r="AA88" s="2" t="s">
        <v>749</v>
      </c>
      <c r="AB88" s="13" t="s">
        <v>319</v>
      </c>
      <c r="AC88" s="23"/>
      <c r="AD88" s="192" t="s">
        <v>963</v>
      </c>
      <c r="AE88" s="23"/>
      <c r="AF88" s="13" t="s">
        <v>966</v>
      </c>
      <c r="AG88" s="2" t="s">
        <v>109</v>
      </c>
      <c r="AH88" s="14" t="str">
        <f>VLOOKUP($AF88,'Program-Causes'!$C:$D,2,FALSE)</f>
        <v>Disaster Relief</v>
      </c>
      <c r="AI88" s="2" t="s">
        <v>141</v>
      </c>
      <c r="AJ88" s="13" t="s">
        <v>69</v>
      </c>
      <c r="AK88" s="2" t="s">
        <v>70</v>
      </c>
      <c r="AL88" s="9" t="s">
        <v>967</v>
      </c>
      <c r="AM88" s="26" t="s">
        <v>80</v>
      </c>
      <c r="AN88" s="29"/>
      <c r="AO88" s="28"/>
      <c r="AP88" s="29"/>
      <c r="AQ88" s="28"/>
      <c r="AR88" s="29"/>
      <c r="AS88" s="28"/>
      <c r="AT88" s="194" t="s">
        <v>74</v>
      </c>
      <c r="AU88" s="25"/>
      <c r="AV88" s="23"/>
      <c r="AW88" s="25"/>
      <c r="AX88" s="23"/>
      <c r="AY88" s="9" t="s">
        <v>103</v>
      </c>
      <c r="AZ88" s="19"/>
      <c r="BA88" s="18"/>
      <c r="BB88" s="18"/>
      <c r="BC88" s="15"/>
      <c r="BD88" s="15"/>
      <c r="BE88" s="15"/>
      <c r="BF88" s="15"/>
      <c r="BG88" s="15"/>
      <c r="BH88" s="15"/>
      <c r="BI88" s="15"/>
      <c r="BJ88" s="15"/>
    </row>
    <row r="89" spans="1:62" ht="14.25">
      <c r="A89" s="16" t="str">
        <f>IF(ISNA(VLOOKUP($G89,'Philanthropist Ranking'!$E$5:$H$105,4,FALSE)),"N","Y")</f>
        <v>Y</v>
      </c>
      <c r="B89" s="17">
        <f>VLOOKUP($G89,'Philanthropist Ranking'!$K$5:$M$281,3,FALSE)</f>
        <v>11</v>
      </c>
      <c r="C89" s="17">
        <f>VLOOKUP($G89,'Philanthropist Ranking'!$K$5:$M$281,2,FALSE)</f>
        <v>144.22549999999995</v>
      </c>
      <c r="D89" s="18"/>
      <c r="E89" s="18"/>
      <c r="F89" s="7" t="s">
        <v>250</v>
      </c>
      <c r="G89" s="8" t="s">
        <v>251</v>
      </c>
      <c r="H89" s="32"/>
      <c r="I89" s="19"/>
      <c r="J89" s="20" t="s">
        <v>62</v>
      </c>
      <c r="K89" s="19"/>
      <c r="L89" s="20"/>
      <c r="M89" s="19"/>
      <c r="N89" s="21"/>
      <c r="O89" s="22"/>
      <c r="P89" s="21"/>
      <c r="Q89" s="22"/>
      <c r="R89" s="21"/>
      <c r="S89" s="22"/>
      <c r="T89" s="21"/>
      <c r="U89" s="22"/>
      <c r="V89" s="13" t="s">
        <v>962</v>
      </c>
      <c r="W89" s="2">
        <v>0.1</v>
      </c>
      <c r="X89" s="13">
        <v>4</v>
      </c>
      <c r="Y89" s="2">
        <v>26</v>
      </c>
      <c r="Z89" s="13" t="s">
        <v>748</v>
      </c>
      <c r="AA89" s="2" t="s">
        <v>749</v>
      </c>
      <c r="AB89" s="13" t="s">
        <v>222</v>
      </c>
      <c r="AC89" s="2" t="s">
        <v>222</v>
      </c>
      <c r="AD89" s="192" t="s">
        <v>963</v>
      </c>
      <c r="AE89" s="23"/>
      <c r="AF89" s="13" t="s">
        <v>970</v>
      </c>
      <c r="AG89" s="2" t="s">
        <v>109</v>
      </c>
      <c r="AH89" s="14" t="s">
        <v>133</v>
      </c>
      <c r="AI89" s="2" t="s">
        <v>141</v>
      </c>
      <c r="AJ89" s="13" t="s">
        <v>69</v>
      </c>
      <c r="AK89" s="2" t="s">
        <v>70</v>
      </c>
      <c r="AL89" s="9" t="s">
        <v>971</v>
      </c>
      <c r="AM89" s="35" t="str">
        <f>IF(ISNA(VLOOKUP($AL89,'Ash-Archive Data-Don''t Delete'!$AL:$AT,2,FALSE)),"",VLOOKUP($AL89,'Ash-Archive Data-Don''t Delete'!$AL:$AT,2,FALSE))</f>
        <v>Link</v>
      </c>
      <c r="AN89" s="2">
        <f>IF(ISNA(VLOOKUP($AL89,'Ash-Archive Data-Don''t Delete'!$AL:$AT,3,FALSE)),"",VLOOKUP($AL89,'Ash-Archive Data-Don''t Delete'!$AL:$AT,3,FALSE))</f>
        <v>0</v>
      </c>
      <c r="AO89" s="13">
        <f>IF(ISNA(VLOOKUP($AL89,'Ash-Archive Data-Don''t Delete'!$AL:$AT,4,FALSE)),"",VLOOKUP($AL89,'Ash-Archive Data-Don''t Delete'!$AL:$AT,4,FALSE))</f>
        <v>0</v>
      </c>
      <c r="AP89" s="2">
        <f>IF(ISNA(VLOOKUP($AL89,'Ash-Archive Data-Don''t Delete'!$AL:$AT,5,FALSE)),"",VLOOKUP($AL89,'Ash-Archive Data-Don''t Delete'!$AL:$AT,5,FALSE))</f>
        <v>0</v>
      </c>
      <c r="AQ89" s="13" t="s">
        <v>420</v>
      </c>
      <c r="AR89" s="2"/>
      <c r="AS89" s="13"/>
      <c r="AT89" s="2" t="s">
        <v>74</v>
      </c>
      <c r="AU89" s="25"/>
      <c r="AV89" s="23"/>
      <c r="AW89" s="25"/>
      <c r="AX89" s="23"/>
      <c r="AY89" s="9" t="s">
        <v>103</v>
      </c>
      <c r="AZ89" s="19"/>
      <c r="BA89" s="18"/>
      <c r="BB89" s="18"/>
      <c r="BC89" s="15"/>
      <c r="BD89" s="15"/>
      <c r="BE89" s="15"/>
      <c r="BF89" s="15"/>
      <c r="BG89" s="15"/>
      <c r="BH89" s="15"/>
      <c r="BI89" s="15"/>
      <c r="BJ89" s="15"/>
    </row>
    <row r="90" spans="1:62" ht="14.25">
      <c r="A90" s="16" t="str">
        <f>IF(ISNA(VLOOKUP($G90,'Philanthropist Ranking'!$E$5:$H$105,4,FALSE)),"N","Y")</f>
        <v>Y</v>
      </c>
      <c r="B90" s="17">
        <f>VLOOKUP($G90,'Philanthropist Ranking'!$K$5:$M$281,3,FALSE)</f>
        <v>12</v>
      </c>
      <c r="C90" s="17">
        <f>VLOOKUP($G90,'Philanthropist Ranking'!$K$5:$M$281,2,FALSE)</f>
        <v>125</v>
      </c>
      <c r="D90" s="18"/>
      <c r="E90" s="18"/>
      <c r="F90" s="7" t="s">
        <v>537</v>
      </c>
      <c r="G90" s="8" t="s">
        <v>538</v>
      </c>
      <c r="H90" s="9" t="s">
        <v>975</v>
      </c>
      <c r="I90" s="19"/>
      <c r="J90" s="20" t="s">
        <v>62</v>
      </c>
      <c r="K90" s="7" t="s">
        <v>78</v>
      </c>
      <c r="L90" s="8" t="s">
        <v>79</v>
      </c>
      <c r="M90" s="33" t="s">
        <v>80</v>
      </c>
      <c r="N90" s="10" t="s">
        <v>125</v>
      </c>
      <c r="O90" s="11" t="s">
        <v>976</v>
      </c>
      <c r="P90" s="10" t="s">
        <v>977</v>
      </c>
      <c r="Q90" s="11" t="s">
        <v>70</v>
      </c>
      <c r="R90" s="10" t="s">
        <v>953</v>
      </c>
      <c r="S90" s="11" t="s">
        <v>960</v>
      </c>
      <c r="T90" s="10" t="s">
        <v>978</v>
      </c>
      <c r="U90" s="34" t="s">
        <v>80</v>
      </c>
      <c r="V90" s="13" t="s">
        <v>979</v>
      </c>
      <c r="W90" s="2">
        <v>65</v>
      </c>
      <c r="X90" s="13">
        <v>12</v>
      </c>
      <c r="Y90" s="23"/>
      <c r="Z90" s="13" t="s">
        <v>960</v>
      </c>
      <c r="AA90" s="2" t="s">
        <v>978</v>
      </c>
      <c r="AB90" s="13" t="s">
        <v>960</v>
      </c>
      <c r="AC90" s="23"/>
      <c r="AD90" s="13" t="s">
        <v>980</v>
      </c>
      <c r="AE90" s="23"/>
      <c r="AF90" s="25"/>
      <c r="AG90" s="2" t="s">
        <v>66</v>
      </c>
      <c r="AH90" s="14" t="s">
        <v>67</v>
      </c>
      <c r="AI90" s="2" t="s">
        <v>141</v>
      </c>
      <c r="AJ90" s="13" t="s">
        <v>69</v>
      </c>
      <c r="AK90" s="2" t="s">
        <v>70</v>
      </c>
      <c r="AL90" s="9" t="s">
        <v>982</v>
      </c>
      <c r="AM90" s="201" t="str">
        <f t="shared" ref="AM90:AM91" si="0">HYPERLINK("http://www.ybcf.cn/index.php?c=article&amp;a=type&amp;tid=37","news link, inaccurate value")</f>
        <v>news link, inaccurate value</v>
      </c>
      <c r="AN90" s="179" t="str">
        <f t="shared" ref="AN90:AN91" si="1">HYPERLINK("http://www.ybcf.cn/index.php?c=article&amp;id=259","foundation link with accurate value")</f>
        <v>foundation link with accurate value</v>
      </c>
      <c r="AQ90" s="2" t="s">
        <v>74</v>
      </c>
      <c r="AR90" s="13" t="s">
        <v>62</v>
      </c>
      <c r="AS90" s="2" t="s">
        <v>62</v>
      </c>
      <c r="AT90" s="13" t="s">
        <v>420</v>
      </c>
      <c r="AU90" s="25"/>
      <c r="AV90" s="2" t="s">
        <v>986</v>
      </c>
      <c r="AW90" s="25"/>
      <c r="AX90" s="2" t="s">
        <v>76</v>
      </c>
      <c r="AY90" s="9" t="s">
        <v>103</v>
      </c>
      <c r="AZ90" s="31">
        <v>42705</v>
      </c>
      <c r="BA90" s="18"/>
      <c r="BB90" s="18"/>
      <c r="BC90" s="15"/>
      <c r="BD90" s="15"/>
      <c r="BE90" s="15"/>
      <c r="BF90" s="15"/>
      <c r="BG90" s="15"/>
      <c r="BH90" s="15"/>
      <c r="BI90" s="15"/>
      <c r="BJ90" s="15"/>
    </row>
    <row r="91" spans="1:62" ht="14.25">
      <c r="A91" s="16" t="str">
        <f>IF(ISNA(VLOOKUP($G91,'Philanthropist Ranking'!$E$5:$H$105,4,FALSE)),"N","Y")</f>
        <v>Y</v>
      </c>
      <c r="B91" s="17">
        <f>VLOOKUP($G91,'Philanthropist Ranking'!$K$5:$M$281,3,FALSE)</f>
        <v>12</v>
      </c>
      <c r="C91" s="17">
        <f>VLOOKUP($G91,'Philanthropist Ranking'!$K$5:$M$281,2,FALSE)</f>
        <v>125</v>
      </c>
      <c r="D91" s="18"/>
      <c r="E91" s="18"/>
      <c r="F91" s="7" t="s">
        <v>537</v>
      </c>
      <c r="G91" s="8" t="s">
        <v>538</v>
      </c>
      <c r="H91" s="9" t="s">
        <v>975</v>
      </c>
      <c r="I91" s="7">
        <v>1973</v>
      </c>
      <c r="J91" s="20">
        <v>43</v>
      </c>
      <c r="K91" s="7" t="s">
        <v>78</v>
      </c>
      <c r="L91" s="8" t="s">
        <v>79</v>
      </c>
      <c r="M91" s="33" t="s">
        <v>80</v>
      </c>
      <c r="N91" s="10" t="s">
        <v>125</v>
      </c>
      <c r="O91" s="11" t="s">
        <v>976</v>
      </c>
      <c r="P91" s="10" t="s">
        <v>977</v>
      </c>
      <c r="Q91" s="11" t="s">
        <v>70</v>
      </c>
      <c r="R91" s="10" t="s">
        <v>953</v>
      </c>
      <c r="S91" s="11" t="s">
        <v>960</v>
      </c>
      <c r="T91" s="10" t="s">
        <v>978</v>
      </c>
      <c r="U91" s="34" t="s">
        <v>80</v>
      </c>
      <c r="V91" s="13" t="s">
        <v>979</v>
      </c>
      <c r="W91" s="2">
        <v>60</v>
      </c>
      <c r="X91" s="13">
        <v>10</v>
      </c>
      <c r="Y91" s="23"/>
      <c r="Z91" s="13" t="s">
        <v>960</v>
      </c>
      <c r="AA91" s="2" t="s">
        <v>978</v>
      </c>
      <c r="AB91" s="13" t="s">
        <v>960</v>
      </c>
      <c r="AC91" s="23"/>
      <c r="AD91" s="13" t="s">
        <v>980</v>
      </c>
      <c r="AE91" s="23"/>
      <c r="AF91" s="25"/>
      <c r="AG91" s="2" t="s">
        <v>66</v>
      </c>
      <c r="AH91" s="14" t="s">
        <v>67</v>
      </c>
      <c r="AI91" s="2" t="s">
        <v>141</v>
      </c>
      <c r="AJ91" s="13" t="s">
        <v>69</v>
      </c>
      <c r="AK91" s="2" t="s">
        <v>70</v>
      </c>
      <c r="AL91" s="9" t="s">
        <v>1000</v>
      </c>
      <c r="AM91" s="201" t="str">
        <f t="shared" si="0"/>
        <v>news link, inaccurate value</v>
      </c>
      <c r="AN91" s="179" t="str">
        <f t="shared" si="1"/>
        <v>foundation link with accurate value</v>
      </c>
      <c r="AQ91" s="2" t="s">
        <v>74</v>
      </c>
      <c r="AR91" s="13" t="s">
        <v>62</v>
      </c>
      <c r="AS91" s="2" t="s">
        <v>62</v>
      </c>
      <c r="AT91" s="13" t="s">
        <v>420</v>
      </c>
      <c r="AU91" s="25"/>
      <c r="AV91" s="2" t="s">
        <v>986</v>
      </c>
      <c r="AW91" s="25"/>
      <c r="AX91" s="2" t="s">
        <v>76</v>
      </c>
      <c r="AY91" s="9" t="s">
        <v>103</v>
      </c>
      <c r="AZ91" s="31">
        <v>42705</v>
      </c>
      <c r="BA91" s="18"/>
      <c r="BB91" s="18"/>
      <c r="BC91" s="15"/>
      <c r="BD91" s="15"/>
      <c r="BE91" s="15"/>
      <c r="BF91" s="15"/>
      <c r="BG91" s="15"/>
      <c r="BH91" s="15"/>
      <c r="BI91" s="15"/>
      <c r="BJ91" s="15"/>
    </row>
    <row r="92" spans="1:62" ht="14.25">
      <c r="A92" s="16" t="str">
        <f>IF(ISNA(VLOOKUP($G92,'Philanthropist Ranking'!$E$5:$H$105,4,FALSE)),"N","Y")</f>
        <v>Y</v>
      </c>
      <c r="B92" s="17">
        <f>VLOOKUP($G92,'Philanthropist Ranking'!$K$5:$M$281,3,FALSE)</f>
        <v>13</v>
      </c>
      <c r="C92" s="17">
        <f>VLOOKUP($G92,'Philanthropist Ranking'!$K$5:$M$281,2,FALSE)</f>
        <v>120</v>
      </c>
      <c r="D92" s="18"/>
      <c r="E92" s="18"/>
      <c r="F92" s="7" t="s">
        <v>601</v>
      </c>
      <c r="G92" s="8" t="s">
        <v>602</v>
      </c>
      <c r="H92" s="32"/>
      <c r="I92" s="19"/>
      <c r="J92" s="20" t="s">
        <v>62</v>
      </c>
      <c r="K92" s="7" t="s">
        <v>703</v>
      </c>
      <c r="L92" s="8" t="s">
        <v>79</v>
      </c>
      <c r="M92" s="33" t="s">
        <v>80</v>
      </c>
      <c r="N92" s="10" t="s">
        <v>121</v>
      </c>
      <c r="O92" s="11" t="s">
        <v>1044</v>
      </c>
      <c r="P92" s="206" t="s">
        <v>1007</v>
      </c>
      <c r="Q92" s="22"/>
      <c r="R92" s="10" t="s">
        <v>1010</v>
      </c>
      <c r="S92" s="11" t="s">
        <v>63</v>
      </c>
      <c r="T92" s="10" t="s">
        <v>64</v>
      </c>
      <c r="U92" s="22"/>
      <c r="V92" s="13" t="s">
        <v>993</v>
      </c>
      <c r="W92" s="2">
        <v>120</v>
      </c>
      <c r="X92" s="13">
        <v>7</v>
      </c>
      <c r="Y92" s="2">
        <v>31</v>
      </c>
      <c r="Z92" s="13" t="s">
        <v>63</v>
      </c>
      <c r="AA92" s="2" t="s">
        <v>64</v>
      </c>
      <c r="AB92" s="13" t="s">
        <v>63</v>
      </c>
      <c r="AC92" s="2" t="s">
        <v>64</v>
      </c>
      <c r="AD92" s="13" t="s">
        <v>1011</v>
      </c>
      <c r="AE92" s="2" t="s">
        <v>1012</v>
      </c>
      <c r="AF92" s="25"/>
      <c r="AG92" s="2" t="s">
        <v>89</v>
      </c>
      <c r="AH92" s="14" t="s">
        <v>67</v>
      </c>
      <c r="AI92" s="2" t="s">
        <v>142</v>
      </c>
      <c r="AJ92" s="13" t="s">
        <v>69</v>
      </c>
      <c r="AK92" s="2" t="s">
        <v>70</v>
      </c>
      <c r="AL92" s="9" t="s">
        <v>1016</v>
      </c>
      <c r="AM92" s="35" t="str">
        <f>IF(ISNA(VLOOKUP($AL92,'Ash-Archive Data-Don''t Delete'!$AL:$AT,2,FALSE)),"",VLOOKUP($AL92,'Ash-Archive Data-Don''t Delete'!$AL:$AT,2,FALSE))</f>
        <v>Link</v>
      </c>
      <c r="AN92" s="2">
        <f>IF(ISNA(VLOOKUP($AL92,'Ash-Archive Data-Don''t Delete'!$AL:$AT,3,FALSE)),"",VLOOKUP($AL92,'Ash-Archive Data-Don''t Delete'!$AL:$AT,3,FALSE))</f>
        <v>0</v>
      </c>
      <c r="AO92" s="13">
        <f>IF(ISNA(VLOOKUP($AL92,'Ash-Archive Data-Don''t Delete'!$AL:$AT,4,FALSE)),"",VLOOKUP($AL92,'Ash-Archive Data-Don''t Delete'!$AL:$AT,4,FALSE))</f>
        <v>0</v>
      </c>
      <c r="AP92" s="2">
        <f>IF(ISNA(VLOOKUP($AL92,'Ash-Archive Data-Don''t Delete'!$AL:$AT,5,FALSE)),"",VLOOKUP($AL92,'Ash-Archive Data-Don''t Delete'!$AL:$AT,5,FALSE))</f>
        <v>0</v>
      </c>
      <c r="AQ92" s="13" t="s">
        <v>74</v>
      </c>
      <c r="AR92" s="2"/>
      <c r="AS92" s="13"/>
      <c r="AT92" s="2"/>
      <c r="AU92" s="25"/>
      <c r="AV92" s="2" t="s">
        <v>766</v>
      </c>
      <c r="AW92" s="25"/>
      <c r="AX92" s="2" t="s">
        <v>84</v>
      </c>
      <c r="AY92" s="9" t="s">
        <v>103</v>
      </c>
      <c r="AZ92" s="31">
        <v>42692</v>
      </c>
      <c r="BA92" s="18"/>
      <c r="BB92" s="18"/>
      <c r="BC92" s="15"/>
      <c r="BD92" s="15"/>
      <c r="BE92" s="15"/>
      <c r="BF92" s="15"/>
      <c r="BG92" s="15"/>
      <c r="BH92" s="15"/>
      <c r="BI92" s="15"/>
      <c r="BJ92" s="15"/>
    </row>
    <row r="93" spans="1:62" ht="16.5">
      <c r="A93" s="16" t="str">
        <f>IF(ISNA(VLOOKUP($G93,'Philanthropist Ranking'!$E$5:$H$105,4,FALSE)),"N","Y")</f>
        <v>Y</v>
      </c>
      <c r="B93" s="17">
        <f>VLOOKUP($G93,'Philanthropist Ranking'!$K$5:$M$281,3,FALSE)</f>
        <v>14</v>
      </c>
      <c r="C93" s="17">
        <f>VLOOKUP($G93,'Philanthropist Ranking'!$K$5:$M$281,2,FALSE)</f>
        <v>110</v>
      </c>
      <c r="D93" s="18"/>
      <c r="E93" s="18"/>
      <c r="F93" s="7" t="s">
        <v>550</v>
      </c>
      <c r="G93" s="8" t="s">
        <v>551</v>
      </c>
      <c r="H93" s="9"/>
      <c r="I93" s="7">
        <v>1963</v>
      </c>
      <c r="J93" s="20">
        <v>53</v>
      </c>
      <c r="K93" s="7" t="s">
        <v>78</v>
      </c>
      <c r="L93" s="20"/>
      <c r="M93" s="33" t="s">
        <v>80</v>
      </c>
      <c r="N93" s="10" t="s">
        <v>119</v>
      </c>
      <c r="O93" s="11" t="s">
        <v>1053</v>
      </c>
      <c r="P93" s="10" t="s">
        <v>1054</v>
      </c>
      <c r="Q93" s="22"/>
      <c r="R93" s="10" t="s">
        <v>336</v>
      </c>
      <c r="S93" s="11" t="s">
        <v>222</v>
      </c>
      <c r="T93" s="10" t="s">
        <v>222</v>
      </c>
      <c r="U93" s="34" t="s">
        <v>80</v>
      </c>
      <c r="V93" s="13" t="s">
        <v>1054</v>
      </c>
      <c r="W93" s="2">
        <v>110</v>
      </c>
      <c r="X93" s="13">
        <v>12</v>
      </c>
      <c r="Y93" s="2">
        <v>7</v>
      </c>
      <c r="Z93" s="13" t="s">
        <v>222</v>
      </c>
      <c r="AA93" s="2" t="s">
        <v>222</v>
      </c>
      <c r="AB93" s="13" t="s">
        <v>63</v>
      </c>
      <c r="AC93" s="2" t="s">
        <v>64</v>
      </c>
      <c r="AD93" s="24" t="s">
        <v>1055</v>
      </c>
      <c r="AE93" s="23"/>
      <c r="AF93" s="25"/>
      <c r="AG93" s="2" t="s">
        <v>89</v>
      </c>
      <c r="AH93" s="14" t="s">
        <v>67</v>
      </c>
      <c r="AI93" s="2" t="s">
        <v>100</v>
      </c>
      <c r="AJ93" s="13" t="s">
        <v>69</v>
      </c>
      <c r="AK93" s="2" t="s">
        <v>70</v>
      </c>
      <c r="AL93" s="9" t="s">
        <v>1056</v>
      </c>
      <c r="AM93" s="26" t="s">
        <v>72</v>
      </c>
      <c r="AN93" s="27" t="s">
        <v>73</v>
      </c>
      <c r="AO93" s="26" t="s">
        <v>1057</v>
      </c>
      <c r="AP93" s="29"/>
      <c r="AQ93" s="30" t="s">
        <v>74</v>
      </c>
      <c r="AR93" s="2" t="s">
        <v>62</v>
      </c>
      <c r="AS93" s="13" t="s">
        <v>62</v>
      </c>
      <c r="AT93" s="2" t="s">
        <v>62</v>
      </c>
      <c r="AU93" s="25"/>
      <c r="AV93" s="2" t="s">
        <v>487</v>
      </c>
      <c r="AW93" s="25"/>
      <c r="AX93" s="2" t="s">
        <v>84</v>
      </c>
      <c r="AY93" s="9" t="s">
        <v>103</v>
      </c>
      <c r="AZ93" s="31">
        <v>42706</v>
      </c>
      <c r="BA93" s="18"/>
      <c r="BB93" s="18"/>
      <c r="BC93" s="15"/>
      <c r="BD93" s="15"/>
      <c r="BE93" s="15"/>
      <c r="BF93" s="15"/>
      <c r="BG93" s="15"/>
      <c r="BH93" s="15"/>
      <c r="BI93" s="15"/>
      <c r="BJ93" s="15"/>
    </row>
    <row r="94" spans="1:62" ht="14.25">
      <c r="A94" s="16" t="str">
        <f>IF(ISNA(VLOOKUP($G94,'Philanthropist Ranking'!$E$5:$H$105,4,FALSE)),"N","Y")</f>
        <v>Y</v>
      </c>
      <c r="B94" s="17">
        <f>VLOOKUP($G94,'Philanthropist Ranking'!$K$5:$M$281,3,FALSE)</f>
        <v>15</v>
      </c>
      <c r="C94" s="17">
        <f>VLOOKUP($G94,'Philanthropist Ranking'!$K$5:$M$281,2,FALSE)</f>
        <v>105.53999999999999</v>
      </c>
      <c r="D94" s="18"/>
      <c r="E94" s="18"/>
      <c r="F94" s="7" t="s">
        <v>535</v>
      </c>
      <c r="G94" s="8" t="s">
        <v>536</v>
      </c>
      <c r="H94" s="32"/>
      <c r="I94" s="19"/>
      <c r="J94" s="20" t="s">
        <v>62</v>
      </c>
      <c r="K94" s="19"/>
      <c r="L94" s="20"/>
      <c r="M94" s="19"/>
      <c r="N94" s="21"/>
      <c r="O94" s="22"/>
      <c r="P94" s="21"/>
      <c r="Q94" s="22"/>
      <c r="R94" s="21"/>
      <c r="S94" s="22"/>
      <c r="T94" s="21"/>
      <c r="U94" s="22"/>
      <c r="V94" s="13" t="s">
        <v>535</v>
      </c>
      <c r="W94" s="2">
        <v>60</v>
      </c>
      <c r="X94" s="13">
        <v>12</v>
      </c>
      <c r="Y94" s="2">
        <v>30</v>
      </c>
      <c r="Z94" s="13" t="s">
        <v>961</v>
      </c>
      <c r="AA94" s="2" t="s">
        <v>1058</v>
      </c>
      <c r="AB94" s="13" t="s">
        <v>319</v>
      </c>
      <c r="AC94" s="2" t="s">
        <v>319</v>
      </c>
      <c r="AD94" s="188" t="s">
        <v>1059</v>
      </c>
      <c r="AE94" s="2" t="s">
        <v>1060</v>
      </c>
      <c r="AF94" s="25"/>
      <c r="AG94" s="2" t="s">
        <v>89</v>
      </c>
      <c r="AH94" s="14" t="s">
        <v>67</v>
      </c>
      <c r="AI94" s="2" t="s">
        <v>68</v>
      </c>
      <c r="AJ94" s="13" t="s">
        <v>69</v>
      </c>
      <c r="AK94" s="2" t="s">
        <v>70</v>
      </c>
      <c r="AL94" s="9" t="s">
        <v>1061</v>
      </c>
      <c r="AM94" s="35" t="str">
        <f>IF(ISNA(VLOOKUP($AL94,'Ash-Archive Data-Don''t Delete'!$AL:$AT,2,FALSE)),"",VLOOKUP($AL94,'Ash-Archive Data-Don''t Delete'!$AL:$AT,2,FALSE))</f>
        <v>Link</v>
      </c>
      <c r="AN94" s="2">
        <f>IF(ISNA(VLOOKUP($AL94,'Ash-Archive Data-Don''t Delete'!$AL:$AT,3,FALSE)),"",VLOOKUP($AL94,'Ash-Archive Data-Don''t Delete'!$AL:$AT,3,FALSE))</f>
        <v>0</v>
      </c>
      <c r="AO94" s="13">
        <f>IF(ISNA(VLOOKUP($AL94,'Ash-Archive Data-Don''t Delete'!$AL:$AT,4,FALSE)),"",VLOOKUP($AL94,'Ash-Archive Data-Don''t Delete'!$AL:$AT,4,FALSE))</f>
        <v>0</v>
      </c>
      <c r="AP94" s="2">
        <f>IF(ISNA(VLOOKUP($AL94,'Ash-Archive Data-Don''t Delete'!$AL:$AT,5,FALSE)),"",VLOOKUP($AL94,'Ash-Archive Data-Don''t Delete'!$AL:$AT,5,FALSE))</f>
        <v>0</v>
      </c>
      <c r="AQ94" s="13"/>
      <c r="AR94" s="2"/>
      <c r="AS94" s="13"/>
      <c r="AT94" s="2" t="s">
        <v>74</v>
      </c>
      <c r="AU94" s="25"/>
      <c r="AV94" s="23"/>
      <c r="AW94" s="25"/>
      <c r="AX94" s="23"/>
      <c r="AY94" s="9" t="s">
        <v>269</v>
      </c>
      <c r="AZ94" s="31">
        <v>42744</v>
      </c>
      <c r="BA94" s="18"/>
      <c r="BB94" s="18"/>
      <c r="BC94" s="15"/>
      <c r="BD94" s="15"/>
      <c r="BE94" s="15"/>
      <c r="BF94" s="15"/>
      <c r="BG94" s="15"/>
      <c r="BH94" s="15"/>
      <c r="BI94" s="15"/>
      <c r="BJ94" s="15"/>
    </row>
    <row r="95" spans="1:62" ht="14.25">
      <c r="A95" s="16" t="str">
        <f>IF(ISNA(VLOOKUP($G95,'Philanthropist Ranking'!$E$5:$H$105,4,FALSE)),"N","Y")</f>
        <v>Y</v>
      </c>
      <c r="B95" s="17">
        <f>VLOOKUP($G95,'Philanthropist Ranking'!$K$5:$M$281,3,FALSE)</f>
        <v>15</v>
      </c>
      <c r="C95" s="17">
        <f>VLOOKUP($G95,'Philanthropist Ranking'!$K$5:$M$281,2,FALSE)</f>
        <v>105.53999999999999</v>
      </c>
      <c r="D95" s="18"/>
      <c r="E95" s="18"/>
      <c r="F95" s="7" t="s">
        <v>535</v>
      </c>
      <c r="G95" s="8" t="s">
        <v>536</v>
      </c>
      <c r="H95" s="32"/>
      <c r="I95" s="19"/>
      <c r="J95" s="20" t="s">
        <v>62</v>
      </c>
      <c r="K95" s="19"/>
      <c r="L95" s="20"/>
      <c r="M95" s="19"/>
      <c r="N95" s="21"/>
      <c r="O95" s="22"/>
      <c r="P95" s="21"/>
      <c r="Q95" s="22"/>
      <c r="R95" s="21"/>
      <c r="S95" s="22"/>
      <c r="T95" s="21"/>
      <c r="U95" s="22"/>
      <c r="V95" s="13" t="s">
        <v>994</v>
      </c>
      <c r="W95" s="2">
        <v>30</v>
      </c>
      <c r="X95" s="13">
        <v>5</v>
      </c>
      <c r="Y95" s="2">
        <v>8</v>
      </c>
      <c r="Z95" s="13" t="s">
        <v>961</v>
      </c>
      <c r="AA95" s="2" t="s">
        <v>1058</v>
      </c>
      <c r="AB95" s="13" t="s">
        <v>961</v>
      </c>
      <c r="AC95" s="2" t="s">
        <v>1058</v>
      </c>
      <c r="AD95" s="13" t="s">
        <v>1062</v>
      </c>
      <c r="AE95" s="23"/>
      <c r="AF95" s="25"/>
      <c r="AG95" s="2" t="s">
        <v>89</v>
      </c>
      <c r="AH95" s="14" t="s">
        <v>67</v>
      </c>
      <c r="AI95" s="2" t="s">
        <v>142</v>
      </c>
      <c r="AJ95" s="13" t="s">
        <v>69</v>
      </c>
      <c r="AK95" s="2" t="s">
        <v>70</v>
      </c>
      <c r="AL95" s="9" t="s">
        <v>1063</v>
      </c>
      <c r="AM95" s="35" t="str">
        <f>IF(ISNA(VLOOKUP($AL95,'Ash-Archive Data-Don''t Delete'!$AL:$AT,2,FALSE)),"",VLOOKUP($AL95,'Ash-Archive Data-Don''t Delete'!$AL:$AT,2,FALSE))</f>
        <v>Link</v>
      </c>
      <c r="AN95" s="2">
        <f>IF(ISNA(VLOOKUP($AL95,'Ash-Archive Data-Don''t Delete'!$AL:$AT,3,FALSE)),"",VLOOKUP($AL95,'Ash-Archive Data-Don''t Delete'!$AL:$AT,3,FALSE))</f>
        <v>0</v>
      </c>
      <c r="AO95" s="13">
        <f>IF(ISNA(VLOOKUP($AL95,'Ash-Archive Data-Don''t Delete'!$AL:$AT,4,FALSE)),"",VLOOKUP($AL95,'Ash-Archive Data-Don''t Delete'!$AL:$AT,4,FALSE))</f>
        <v>0</v>
      </c>
      <c r="AP95" s="2">
        <f>IF(ISNA(VLOOKUP($AL95,'Ash-Archive Data-Don''t Delete'!$AL:$AT,5,FALSE)),"",VLOOKUP($AL95,'Ash-Archive Data-Don''t Delete'!$AL:$AT,5,FALSE))</f>
        <v>0</v>
      </c>
      <c r="AQ95" s="13" t="s">
        <v>74</v>
      </c>
      <c r="AR95" s="2"/>
      <c r="AS95" s="13"/>
      <c r="AT95" s="2"/>
      <c r="AU95" s="25"/>
      <c r="AV95" s="2" t="s">
        <v>1064</v>
      </c>
      <c r="AW95" s="25"/>
      <c r="AX95" s="2" t="s">
        <v>84</v>
      </c>
      <c r="AY95" s="9" t="s">
        <v>103</v>
      </c>
      <c r="AZ95" s="31">
        <v>42706</v>
      </c>
      <c r="BA95" s="18"/>
      <c r="BB95" s="18"/>
      <c r="BC95" s="15"/>
      <c r="BD95" s="15"/>
      <c r="BE95" s="15"/>
      <c r="BF95" s="15"/>
      <c r="BG95" s="15"/>
      <c r="BH95" s="15"/>
      <c r="BI95" s="15"/>
      <c r="BJ95" s="15"/>
    </row>
    <row r="96" spans="1:62" ht="16.5">
      <c r="A96" s="16" t="str">
        <f>IF(ISNA(VLOOKUP($G96,'Philanthropist Ranking'!$E$5:$H$105,4,FALSE)),"N","Y")</f>
        <v>Y</v>
      </c>
      <c r="B96" s="17">
        <f>VLOOKUP($G96,'Philanthropist Ranking'!$K$5:$M$281,3,FALSE)</f>
        <v>15</v>
      </c>
      <c r="C96" s="17">
        <f>VLOOKUP($G96,'Philanthropist Ranking'!$K$5:$M$281,2,FALSE)</f>
        <v>105.53999999999999</v>
      </c>
      <c r="D96" s="18"/>
      <c r="E96" s="18"/>
      <c r="F96" s="7" t="s">
        <v>535</v>
      </c>
      <c r="G96" s="8" t="s">
        <v>536</v>
      </c>
      <c r="H96" s="32"/>
      <c r="I96" s="7">
        <v>1963</v>
      </c>
      <c r="J96" s="20">
        <v>53</v>
      </c>
      <c r="K96" s="7" t="s">
        <v>78</v>
      </c>
      <c r="L96" s="8" t="s">
        <v>79</v>
      </c>
      <c r="M96" s="33" t="s">
        <v>80</v>
      </c>
      <c r="N96" s="10" t="s">
        <v>9</v>
      </c>
      <c r="O96" s="11" t="s">
        <v>1065</v>
      </c>
      <c r="P96" s="10" t="s">
        <v>1066</v>
      </c>
      <c r="Q96" s="11" t="s">
        <v>70</v>
      </c>
      <c r="R96" s="10" t="s">
        <v>336</v>
      </c>
      <c r="S96" s="11" t="s">
        <v>961</v>
      </c>
      <c r="T96" s="10" t="s">
        <v>1058</v>
      </c>
      <c r="U96" s="34" t="s">
        <v>80</v>
      </c>
      <c r="V96" s="13" t="s">
        <v>535</v>
      </c>
      <c r="W96" s="2">
        <v>10</v>
      </c>
      <c r="X96" s="13">
        <v>12</v>
      </c>
      <c r="Y96" s="2">
        <v>18</v>
      </c>
      <c r="Z96" s="13" t="s">
        <v>961</v>
      </c>
      <c r="AA96" s="2" t="s">
        <v>1058</v>
      </c>
      <c r="AB96" s="13" t="s">
        <v>961</v>
      </c>
      <c r="AC96" s="2" t="s">
        <v>1058</v>
      </c>
      <c r="AD96" s="13" t="s">
        <v>1067</v>
      </c>
      <c r="AE96" s="23"/>
      <c r="AF96" s="25"/>
      <c r="AG96" s="2" t="s">
        <v>89</v>
      </c>
      <c r="AH96" s="14" t="s">
        <v>67</v>
      </c>
      <c r="AI96" s="2" t="s">
        <v>68</v>
      </c>
      <c r="AJ96" s="13" t="s">
        <v>69</v>
      </c>
      <c r="AK96" s="2" t="s">
        <v>70</v>
      </c>
      <c r="AL96" s="9" t="s">
        <v>1068</v>
      </c>
      <c r="AM96" s="26" t="s">
        <v>72</v>
      </c>
      <c r="AN96" s="27" t="s">
        <v>73</v>
      </c>
      <c r="AO96" s="28"/>
      <c r="AP96" s="29"/>
      <c r="AQ96" s="30" t="s">
        <v>74</v>
      </c>
      <c r="AR96" s="2" t="s">
        <v>62</v>
      </c>
      <c r="AS96" s="13" t="s">
        <v>62</v>
      </c>
      <c r="AT96" s="2" t="s">
        <v>62</v>
      </c>
      <c r="AU96" s="25"/>
      <c r="AV96" s="2" t="s">
        <v>364</v>
      </c>
      <c r="AW96" s="25"/>
      <c r="AX96" s="2" t="s">
        <v>84</v>
      </c>
      <c r="AY96" s="9" t="s">
        <v>488</v>
      </c>
      <c r="AZ96" s="31">
        <v>42422</v>
      </c>
      <c r="BA96" s="18"/>
      <c r="BB96" s="18"/>
      <c r="BC96" s="15"/>
      <c r="BD96" s="15"/>
      <c r="BE96" s="15"/>
      <c r="BF96" s="15"/>
      <c r="BG96" s="15"/>
      <c r="BH96" s="15"/>
      <c r="BI96" s="15"/>
      <c r="BJ96" s="15"/>
    </row>
    <row r="97" spans="1:62" ht="14.25">
      <c r="A97" s="16" t="str">
        <f>IF(ISNA(VLOOKUP($G97,'Philanthropist Ranking'!$E$5:$H$105,4,FALSE)),"N","Y")</f>
        <v>Y</v>
      </c>
      <c r="B97" s="17">
        <f>VLOOKUP($G97,'Philanthropist Ranking'!$K$5:$M$281,3,FALSE)</f>
        <v>15</v>
      </c>
      <c r="C97" s="17">
        <f>VLOOKUP($G97,'Philanthropist Ranking'!$K$5:$M$281,2,FALSE)</f>
        <v>105.53999999999999</v>
      </c>
      <c r="D97" s="18"/>
      <c r="E97" s="18"/>
      <c r="F97" s="7" t="s">
        <v>535</v>
      </c>
      <c r="G97" s="8" t="s">
        <v>536</v>
      </c>
      <c r="H97" s="32"/>
      <c r="I97" s="19"/>
      <c r="J97" s="20" t="s">
        <v>62</v>
      </c>
      <c r="K97" s="19"/>
      <c r="L97" s="20"/>
      <c r="M97" s="19"/>
      <c r="N97" s="21"/>
      <c r="O97" s="22"/>
      <c r="P97" s="21"/>
      <c r="Q97" s="22"/>
      <c r="R97" s="21"/>
      <c r="S97" s="22"/>
      <c r="T97" s="21"/>
      <c r="U97" s="22"/>
      <c r="V97" s="13" t="s">
        <v>1069</v>
      </c>
      <c r="W97" s="2">
        <v>2.77</v>
      </c>
      <c r="X97" s="13">
        <v>3</v>
      </c>
      <c r="Y97" s="2">
        <v>16</v>
      </c>
      <c r="Z97" s="13" t="s">
        <v>961</v>
      </c>
      <c r="AA97" s="2" t="s">
        <v>1058</v>
      </c>
      <c r="AB97" s="13" t="s">
        <v>961</v>
      </c>
      <c r="AC97" s="2" t="s">
        <v>1058</v>
      </c>
      <c r="AD97" s="13" t="s">
        <v>1070</v>
      </c>
      <c r="AE97" s="2" t="s">
        <v>1071</v>
      </c>
      <c r="AF97" s="13"/>
      <c r="AG97" s="2" t="s">
        <v>89</v>
      </c>
      <c r="AH97" s="14" t="s">
        <v>67</v>
      </c>
      <c r="AI97" s="2" t="s">
        <v>100</v>
      </c>
      <c r="AJ97" s="13" t="s">
        <v>69</v>
      </c>
      <c r="AK97" s="2" t="s">
        <v>70</v>
      </c>
      <c r="AL97" s="9" t="s">
        <v>1072</v>
      </c>
      <c r="AM97" s="35" t="str">
        <f>IF(ISNA(VLOOKUP($AL97,'Ash-Archive Data-Don''t Delete'!$AL:$AT,2,FALSE)),"",VLOOKUP($AL97,'Ash-Archive Data-Don''t Delete'!$AL:$AT,2,FALSE))</f>
        <v>News Link with larger amount</v>
      </c>
      <c r="AN97" s="36" t="str">
        <f>IF(ISNA(VLOOKUP($AL97,'Ash-Archive Data-Don''t Delete'!$AL:$AT,3,FALSE)),"",VLOOKUP($AL97,'Ash-Archive Data-Don''t Delete'!$AL:$AT,3,FALSE))</f>
        <v>foundation link</v>
      </c>
      <c r="AO97" s="13">
        <f>IF(ISNA(VLOOKUP($AL97,'Ash-Archive Data-Don''t Delete'!$AL:$AT,4,FALSE)),"",VLOOKUP($AL97,'Ash-Archive Data-Don''t Delete'!$AL:$AT,4,FALSE))</f>
        <v>0</v>
      </c>
      <c r="AP97" s="2">
        <f>IF(ISNA(VLOOKUP($AL97,'Ash-Archive Data-Don''t Delete'!$AL:$AT,5,FALSE)),"",VLOOKUP($AL97,'Ash-Archive Data-Don''t Delete'!$AL:$AT,5,FALSE))</f>
        <v>0</v>
      </c>
      <c r="AQ97" s="13" t="s">
        <v>74</v>
      </c>
      <c r="AR97" s="2"/>
      <c r="AS97" s="13"/>
      <c r="AT97" s="2" t="s">
        <v>420</v>
      </c>
      <c r="AU97" s="25"/>
      <c r="AV97" s="2" t="s">
        <v>1073</v>
      </c>
      <c r="AW97" s="25"/>
      <c r="AX97" s="2" t="s">
        <v>84</v>
      </c>
      <c r="AY97" s="9" t="s">
        <v>1074</v>
      </c>
      <c r="AZ97" s="31">
        <v>42745</v>
      </c>
      <c r="BA97" s="18"/>
      <c r="BB97" s="18"/>
      <c r="BC97" s="15"/>
      <c r="BD97" s="15"/>
      <c r="BE97" s="15"/>
      <c r="BF97" s="15"/>
      <c r="BG97" s="15"/>
      <c r="BH97" s="15"/>
      <c r="BI97" s="15"/>
      <c r="BJ97" s="15"/>
    </row>
    <row r="98" spans="1:62" ht="14.25">
      <c r="A98" s="16" t="str">
        <f>IF(ISNA(VLOOKUP($G98,'Philanthropist Ranking'!$E$5:$H$105,4,FALSE)),"N","Y")</f>
        <v>Y</v>
      </c>
      <c r="B98" s="17">
        <f>VLOOKUP($G98,'Philanthropist Ranking'!$K$5:$M$281,3,FALSE)</f>
        <v>15</v>
      </c>
      <c r="C98" s="17">
        <f>VLOOKUP($G98,'Philanthropist Ranking'!$K$5:$M$281,2,FALSE)</f>
        <v>105.53999999999999</v>
      </c>
      <c r="D98" s="18"/>
      <c r="E98" s="18"/>
      <c r="F98" s="7" t="s">
        <v>535</v>
      </c>
      <c r="G98" s="8" t="s">
        <v>536</v>
      </c>
      <c r="H98" s="32"/>
      <c r="I98" s="19"/>
      <c r="J98" s="20" t="s">
        <v>62</v>
      </c>
      <c r="K98" s="19"/>
      <c r="L98" s="20"/>
      <c r="M98" s="19"/>
      <c r="N98" s="21"/>
      <c r="O98" s="22"/>
      <c r="P98" s="21"/>
      <c r="Q98" s="22"/>
      <c r="R98" s="21"/>
      <c r="S98" s="22"/>
      <c r="T98" s="21"/>
      <c r="U98" s="22"/>
      <c r="V98" s="13" t="s">
        <v>1069</v>
      </c>
      <c r="W98" s="2">
        <v>2.77</v>
      </c>
      <c r="X98" s="13">
        <v>3</v>
      </c>
      <c r="Y98" s="2">
        <v>16</v>
      </c>
      <c r="Z98" s="24" t="s">
        <v>961</v>
      </c>
      <c r="AA98" s="2" t="s">
        <v>1058</v>
      </c>
      <c r="AB98" s="13" t="s">
        <v>961</v>
      </c>
      <c r="AC98" s="2" t="s">
        <v>1058</v>
      </c>
      <c r="AD98" s="13" t="s">
        <v>1070</v>
      </c>
      <c r="AE98" s="2" t="s">
        <v>1071</v>
      </c>
      <c r="AF98" s="13"/>
      <c r="AG98" s="2" t="s">
        <v>89</v>
      </c>
      <c r="AH98" s="14" t="s">
        <v>67</v>
      </c>
      <c r="AI98" s="2" t="s">
        <v>100</v>
      </c>
      <c r="AJ98" s="13" t="s">
        <v>69</v>
      </c>
      <c r="AK98" s="2" t="s">
        <v>70</v>
      </c>
      <c r="AL98" s="9" t="s">
        <v>1072</v>
      </c>
      <c r="AM98" s="35" t="str">
        <f>IF(ISNA(VLOOKUP($AL98,'Ash-Archive Data-Don''t Delete'!$AL:$AT,2,FALSE)),"",VLOOKUP($AL98,'Ash-Archive Data-Don''t Delete'!$AL:$AT,2,FALSE))</f>
        <v>News Link with larger amount</v>
      </c>
      <c r="AN98" s="36" t="str">
        <f>IF(ISNA(VLOOKUP($AL98,'Ash-Archive Data-Don''t Delete'!$AL:$AT,3,FALSE)),"",VLOOKUP($AL98,'Ash-Archive Data-Don''t Delete'!$AL:$AT,3,FALSE))</f>
        <v>foundation link</v>
      </c>
      <c r="AO98" s="13">
        <f>IF(ISNA(VLOOKUP($AL98,'Ash-Archive Data-Don''t Delete'!$AL:$AT,4,FALSE)),"",VLOOKUP($AL98,'Ash-Archive Data-Don''t Delete'!$AL:$AT,4,FALSE))</f>
        <v>0</v>
      </c>
      <c r="AP98" s="2">
        <f>IF(ISNA(VLOOKUP($AL98,'Ash-Archive Data-Don''t Delete'!$AL:$AT,5,FALSE)),"",VLOOKUP($AL98,'Ash-Archive Data-Don''t Delete'!$AL:$AT,5,FALSE))</f>
        <v>0</v>
      </c>
      <c r="AQ98" s="13" t="s">
        <v>74</v>
      </c>
      <c r="AR98" s="2"/>
      <c r="AS98" s="13"/>
      <c r="AT98" s="2" t="s">
        <v>420</v>
      </c>
      <c r="AU98" s="25"/>
      <c r="AV98" s="23"/>
      <c r="AW98" s="25"/>
      <c r="AX98" s="23"/>
      <c r="AY98" s="9" t="s">
        <v>1074</v>
      </c>
      <c r="AZ98" s="31">
        <v>42746</v>
      </c>
      <c r="BA98" s="18"/>
      <c r="BB98" s="18"/>
      <c r="BC98" s="15"/>
      <c r="BD98" s="15"/>
      <c r="BE98" s="15"/>
      <c r="BF98" s="15"/>
      <c r="BG98" s="15"/>
      <c r="BH98" s="15"/>
      <c r="BI98" s="15"/>
      <c r="BJ98" s="15"/>
    </row>
    <row r="99" spans="1:62" ht="14.25">
      <c r="A99" s="16" t="str">
        <f>IF(ISNA(VLOOKUP($G99,'Philanthropist Ranking'!$E$5:$H$105,4,FALSE)),"N","Y")</f>
        <v>Y</v>
      </c>
      <c r="B99" s="17">
        <f>VLOOKUP($G99,'Philanthropist Ranking'!$K$5:$M$281,3,FALSE)</f>
        <v>16</v>
      </c>
      <c r="C99" s="17">
        <f>VLOOKUP($G99,'Philanthropist Ranking'!$K$5:$M$281,2,FALSE)</f>
        <v>100</v>
      </c>
      <c r="D99" s="18"/>
      <c r="E99" s="18"/>
      <c r="F99" s="7" t="s">
        <v>557</v>
      </c>
      <c r="G99" s="8" t="s">
        <v>558</v>
      </c>
      <c r="H99" s="32"/>
      <c r="I99" s="19"/>
      <c r="J99" s="20" t="s">
        <v>62</v>
      </c>
      <c r="K99" s="7" t="s">
        <v>78</v>
      </c>
      <c r="L99" s="20"/>
      <c r="M99" s="33" t="s">
        <v>80</v>
      </c>
      <c r="N99" s="10" t="s">
        <v>119</v>
      </c>
      <c r="O99" s="11" t="s">
        <v>1111</v>
      </c>
      <c r="P99" s="10" t="s">
        <v>1110</v>
      </c>
      <c r="Q99" s="22"/>
      <c r="R99" s="10" t="s">
        <v>336</v>
      </c>
      <c r="S99" s="11" t="s">
        <v>222</v>
      </c>
      <c r="T99" s="10" t="s">
        <v>222</v>
      </c>
      <c r="U99" s="34" t="s">
        <v>80</v>
      </c>
      <c r="V99" s="13" t="s">
        <v>1108</v>
      </c>
      <c r="W99" s="2">
        <v>100</v>
      </c>
      <c r="X99" s="13">
        <v>3</v>
      </c>
      <c r="Y99" s="2">
        <v>23</v>
      </c>
      <c r="Z99" s="13" t="s">
        <v>222</v>
      </c>
      <c r="AA99" s="2" t="s">
        <v>222</v>
      </c>
      <c r="AB99" s="13" t="s">
        <v>222</v>
      </c>
      <c r="AC99" s="2" t="s">
        <v>222</v>
      </c>
      <c r="AD99" s="13" t="s">
        <v>797</v>
      </c>
      <c r="AE99" s="2" t="s">
        <v>1117</v>
      </c>
      <c r="AF99" s="25"/>
      <c r="AG99" s="2" t="s">
        <v>89</v>
      </c>
      <c r="AH99" s="14" t="s">
        <v>67</v>
      </c>
      <c r="AI99" s="2" t="s">
        <v>100</v>
      </c>
      <c r="AJ99" s="13" t="s">
        <v>69</v>
      </c>
      <c r="AK99" s="2" t="s">
        <v>70</v>
      </c>
      <c r="AL99" s="9" t="s">
        <v>1126</v>
      </c>
      <c r="AM99" s="35" t="str">
        <f>IF(ISNA(VLOOKUP($AL99,'Ash-Archive Data-Don''t Delete'!$AL:$AT,2,FALSE)),"",VLOOKUP($AL99,'Ash-Archive Data-Don''t Delete'!$AL:$AT,2,FALSE))</f>
        <v>Link1</v>
      </c>
      <c r="AN99" s="36" t="str">
        <f>IF(ISNA(VLOOKUP($AL99,'Ash-Archive Data-Don''t Delete'!$AL:$AT,3,FALSE)),"",VLOOKUP($AL99,'Ash-Archive Data-Don''t Delete'!$AL:$AT,3,FALSE))</f>
        <v>Link2</v>
      </c>
      <c r="AO99" s="13">
        <f>IF(ISNA(VLOOKUP($AL99,'Ash-Archive Data-Don''t Delete'!$AL:$AT,4,FALSE)),"",VLOOKUP($AL99,'Ash-Archive Data-Don''t Delete'!$AL:$AT,4,FALSE))</f>
        <v>0</v>
      </c>
      <c r="AP99" s="2">
        <f>IF(ISNA(VLOOKUP($AL99,'Ash-Archive Data-Don''t Delete'!$AL:$AT,5,FALSE)),"",VLOOKUP($AL99,'Ash-Archive Data-Don''t Delete'!$AL:$AT,5,FALSE))</f>
        <v>0</v>
      </c>
      <c r="AQ99" s="13" t="s">
        <v>74</v>
      </c>
      <c r="AR99" s="2"/>
      <c r="AS99" s="13"/>
      <c r="AT99" s="2"/>
      <c r="AU99" s="25"/>
      <c r="AV99" s="2" t="s">
        <v>364</v>
      </c>
      <c r="AW99" s="25"/>
      <c r="AX99" s="2" t="s">
        <v>84</v>
      </c>
      <c r="AY99" s="9" t="s">
        <v>103</v>
      </c>
      <c r="AZ99" s="31">
        <v>42692</v>
      </c>
      <c r="BA99" s="18"/>
      <c r="BB99" s="18"/>
      <c r="BC99" s="15"/>
      <c r="BD99" s="15"/>
      <c r="BE99" s="15"/>
      <c r="BF99" s="15"/>
      <c r="BG99" s="15"/>
      <c r="BH99" s="15"/>
      <c r="BI99" s="15"/>
      <c r="BJ99" s="15"/>
    </row>
    <row r="100" spans="1:62" ht="14.25">
      <c r="A100" s="16" t="str">
        <f>IF(ISNA(VLOOKUP($G100,'Philanthropist Ranking'!$E$5:$H$105,4,FALSE)),"N","Y")</f>
        <v>Y</v>
      </c>
      <c r="B100" s="17">
        <f>VLOOKUP($G100,'Philanthropist Ranking'!$K$5:$M$281,3,FALSE)</f>
        <v>16</v>
      </c>
      <c r="C100" s="17">
        <f>VLOOKUP($G100,'Philanthropist Ranking'!$K$5:$M$281,2,FALSE)</f>
        <v>100</v>
      </c>
      <c r="D100" s="18"/>
      <c r="E100" s="18"/>
      <c r="F100" s="7" t="s">
        <v>555</v>
      </c>
      <c r="G100" s="8" t="s">
        <v>556</v>
      </c>
      <c r="H100" s="32"/>
      <c r="I100" s="7">
        <v>1965</v>
      </c>
      <c r="J100" s="20">
        <v>51</v>
      </c>
      <c r="K100" s="7" t="s">
        <v>78</v>
      </c>
      <c r="L100" s="8" t="s">
        <v>79</v>
      </c>
      <c r="M100" s="33" t="s">
        <v>80</v>
      </c>
      <c r="N100" s="10" t="s">
        <v>119</v>
      </c>
      <c r="O100" s="11" t="s">
        <v>1196</v>
      </c>
      <c r="P100" s="10" t="s">
        <v>1198</v>
      </c>
      <c r="Q100" s="22"/>
      <c r="R100" s="10" t="s">
        <v>336</v>
      </c>
      <c r="S100" s="11" t="s">
        <v>222</v>
      </c>
      <c r="T100" s="10" t="s">
        <v>222</v>
      </c>
      <c r="U100" s="34" t="s">
        <v>80</v>
      </c>
      <c r="V100" s="13" t="s">
        <v>555</v>
      </c>
      <c r="W100" s="2">
        <v>100</v>
      </c>
      <c r="X100" s="13">
        <v>12</v>
      </c>
      <c r="Y100" s="2">
        <v>4</v>
      </c>
      <c r="Z100" s="13" t="s">
        <v>222</v>
      </c>
      <c r="AA100" s="2" t="s">
        <v>222</v>
      </c>
      <c r="AB100" s="13" t="s">
        <v>222</v>
      </c>
      <c r="AC100" s="2" t="s">
        <v>222</v>
      </c>
      <c r="AD100" s="13" t="s">
        <v>797</v>
      </c>
      <c r="AE100" s="2" t="s">
        <v>1117</v>
      </c>
      <c r="AF100" s="25"/>
      <c r="AG100" s="2" t="s">
        <v>89</v>
      </c>
      <c r="AH100" s="14" t="s">
        <v>67</v>
      </c>
      <c r="AI100" s="2" t="s">
        <v>68</v>
      </c>
      <c r="AJ100" s="13" t="s">
        <v>69</v>
      </c>
      <c r="AK100" s="2" t="s">
        <v>70</v>
      </c>
      <c r="AL100" s="9" t="s">
        <v>1207</v>
      </c>
      <c r="AM100" s="35" t="str">
        <f>IF(ISNA(VLOOKUP($AL100,'Ash-Archive Data-Don''t Delete'!$AL:$AT,2,FALSE)),"",VLOOKUP($AL100,'Ash-Archive Data-Don''t Delete'!$AL:$AT,2,FALSE))</f>
        <v>Link1</v>
      </c>
      <c r="AN100" s="2">
        <f>IF(ISNA(VLOOKUP($AL100,'Ash-Archive Data-Don''t Delete'!$AL:$AT,3,FALSE)),"",VLOOKUP($AL100,'Ash-Archive Data-Don''t Delete'!$AL:$AT,3,FALSE))</f>
        <v>0</v>
      </c>
      <c r="AO100" s="13">
        <f>IF(ISNA(VLOOKUP($AL100,'Ash-Archive Data-Don''t Delete'!$AL:$AT,4,FALSE)),"",VLOOKUP($AL100,'Ash-Archive Data-Don''t Delete'!$AL:$AT,4,FALSE))</f>
        <v>0</v>
      </c>
      <c r="AP100" s="2">
        <f>IF(ISNA(VLOOKUP($AL100,'Ash-Archive Data-Don''t Delete'!$AL:$AT,5,FALSE)),"",VLOOKUP($AL100,'Ash-Archive Data-Don''t Delete'!$AL:$AT,5,FALSE))</f>
        <v>0</v>
      </c>
      <c r="AQ100" s="13" t="s">
        <v>74</v>
      </c>
      <c r="AR100" s="2"/>
      <c r="AS100" s="13"/>
      <c r="AT100" s="2"/>
      <c r="AU100" s="25"/>
      <c r="AV100" s="2" t="s">
        <v>766</v>
      </c>
      <c r="AW100" s="25"/>
      <c r="AX100" s="2" t="s">
        <v>84</v>
      </c>
      <c r="AY100" s="9" t="s">
        <v>103</v>
      </c>
      <c r="AZ100" s="31">
        <v>42692</v>
      </c>
      <c r="BA100" s="18"/>
      <c r="BB100" s="18"/>
      <c r="BC100" s="15"/>
      <c r="BD100" s="15"/>
      <c r="BE100" s="15"/>
      <c r="BF100" s="15"/>
      <c r="BG100" s="15"/>
      <c r="BH100" s="15"/>
      <c r="BI100" s="15"/>
      <c r="BJ100" s="15"/>
    </row>
    <row r="101" spans="1:62" ht="14.25">
      <c r="A101" s="16" t="str">
        <f>IF(ISNA(VLOOKUP($G101,'Philanthropist Ranking'!$E$5:$H$105,4,FALSE)),"N","Y")</f>
        <v>Y</v>
      </c>
      <c r="B101" s="17">
        <f>VLOOKUP($G101,'Philanthropist Ranking'!$K$5:$M$281,3,FALSE)</f>
        <v>16</v>
      </c>
      <c r="C101" s="17">
        <f>VLOOKUP($G101,'Philanthropist Ranking'!$K$5:$M$281,2,FALSE)</f>
        <v>100</v>
      </c>
      <c r="D101" s="18"/>
      <c r="E101" s="18"/>
      <c r="F101" s="7" t="s">
        <v>553</v>
      </c>
      <c r="G101" s="8" t="s">
        <v>554</v>
      </c>
      <c r="H101" s="32"/>
      <c r="I101" s="7">
        <v>1983</v>
      </c>
      <c r="J101" s="20">
        <v>33</v>
      </c>
      <c r="K101" s="7" t="s">
        <v>78</v>
      </c>
      <c r="L101" s="8" t="s">
        <v>79</v>
      </c>
      <c r="M101" s="33" t="s">
        <v>80</v>
      </c>
      <c r="N101" s="10" t="s">
        <v>119</v>
      </c>
      <c r="O101" s="11" t="s">
        <v>1283</v>
      </c>
      <c r="P101" s="10" t="s">
        <v>1284</v>
      </c>
      <c r="Q101" s="22"/>
      <c r="R101" s="10" t="s">
        <v>336</v>
      </c>
      <c r="S101" s="11" t="s">
        <v>223</v>
      </c>
      <c r="T101" s="10" t="s">
        <v>223</v>
      </c>
      <c r="U101" s="34" t="s">
        <v>80</v>
      </c>
      <c r="V101" s="13" t="s">
        <v>1283</v>
      </c>
      <c r="W101" s="2">
        <v>100</v>
      </c>
      <c r="X101" s="13">
        <v>1</v>
      </c>
      <c r="Y101" s="2">
        <v>8</v>
      </c>
      <c r="Z101" s="13" t="s">
        <v>223</v>
      </c>
      <c r="AA101" s="2" t="s">
        <v>223</v>
      </c>
      <c r="AB101" s="13" t="s">
        <v>748</v>
      </c>
      <c r="AC101" s="2" t="s">
        <v>749</v>
      </c>
      <c r="AD101" s="13" t="s">
        <v>1289</v>
      </c>
      <c r="AE101" s="2" t="s">
        <v>1290</v>
      </c>
      <c r="AF101" s="25"/>
      <c r="AG101" s="2" t="s">
        <v>89</v>
      </c>
      <c r="AH101" s="14" t="s">
        <v>67</v>
      </c>
      <c r="AI101" s="2" t="s">
        <v>100</v>
      </c>
      <c r="AJ101" s="13" t="s">
        <v>69</v>
      </c>
      <c r="AK101" s="2" t="s">
        <v>70</v>
      </c>
      <c r="AL101" s="9" t="s">
        <v>1291</v>
      </c>
      <c r="AM101" s="35" t="str">
        <f>IF(ISNA(VLOOKUP($AL101,'Ash-Archive Data-Don''t Delete'!$AL:$AT,2,FALSE)),"",VLOOKUP($AL101,'Ash-Archive Data-Don''t Delete'!$AL:$AT,2,FALSE))</f>
        <v>Link</v>
      </c>
      <c r="AN101" s="2">
        <f>IF(ISNA(VLOOKUP($AL101,'Ash-Archive Data-Don''t Delete'!$AL:$AT,3,FALSE)),"",VLOOKUP($AL101,'Ash-Archive Data-Don''t Delete'!$AL:$AT,3,FALSE))</f>
        <v>0</v>
      </c>
      <c r="AO101" s="13">
        <f>IF(ISNA(VLOOKUP($AL101,'Ash-Archive Data-Don''t Delete'!$AL:$AT,4,FALSE)),"",VLOOKUP($AL101,'Ash-Archive Data-Don''t Delete'!$AL:$AT,4,FALSE))</f>
        <v>0</v>
      </c>
      <c r="AP101" s="2">
        <f>IF(ISNA(VLOOKUP($AL101,'Ash-Archive Data-Don''t Delete'!$AL:$AT,5,FALSE)),"",VLOOKUP($AL101,'Ash-Archive Data-Don''t Delete'!$AL:$AT,5,FALSE))</f>
        <v>0</v>
      </c>
      <c r="AQ101" s="13" t="s">
        <v>74</v>
      </c>
      <c r="AR101" s="2"/>
      <c r="AS101" s="13"/>
      <c r="AT101" s="2"/>
      <c r="AU101" s="25"/>
      <c r="AV101" s="2" t="s">
        <v>766</v>
      </c>
      <c r="AW101" s="25"/>
      <c r="AX101" s="2" t="s">
        <v>84</v>
      </c>
      <c r="AY101" s="9" t="s">
        <v>103</v>
      </c>
      <c r="AZ101" s="31">
        <v>42692</v>
      </c>
      <c r="BA101" s="18"/>
      <c r="BB101" s="18"/>
      <c r="BC101" s="15"/>
      <c r="BD101" s="15"/>
      <c r="BE101" s="15"/>
      <c r="BF101" s="15"/>
      <c r="BG101" s="15"/>
      <c r="BH101" s="15"/>
      <c r="BI101" s="15"/>
      <c r="BJ101" s="15"/>
    </row>
    <row r="102" spans="1:62" ht="14.25">
      <c r="A102" s="16" t="str">
        <f>IF(ISNA(VLOOKUP($G102,'Philanthropist Ranking'!$E$5:$H$105,4,FALSE)),"N","Y")</f>
        <v>Y</v>
      </c>
      <c r="B102" s="17">
        <f>VLOOKUP($G102,'Philanthropist Ranking'!$K$5:$M$281,3,FALSE)</f>
        <v>16</v>
      </c>
      <c r="C102" s="17">
        <f>VLOOKUP($G102,'Philanthropist Ranking'!$K$5:$M$281,2,FALSE)</f>
        <v>100</v>
      </c>
      <c r="D102" s="18"/>
      <c r="E102" s="18"/>
      <c r="F102" s="7" t="s">
        <v>190</v>
      </c>
      <c r="G102" s="8" t="s">
        <v>191</v>
      </c>
      <c r="H102" s="32"/>
      <c r="I102" s="7">
        <v>1961</v>
      </c>
      <c r="J102" s="20">
        <v>55</v>
      </c>
      <c r="K102" s="7" t="s">
        <v>78</v>
      </c>
      <c r="L102" s="8" t="s">
        <v>79</v>
      </c>
      <c r="M102" s="33" t="s">
        <v>80</v>
      </c>
      <c r="N102" s="10" t="s">
        <v>122</v>
      </c>
      <c r="O102" s="11" t="s">
        <v>1292</v>
      </c>
      <c r="P102" s="10" t="s">
        <v>1293</v>
      </c>
      <c r="Q102" s="22"/>
      <c r="R102" s="10" t="s">
        <v>336</v>
      </c>
      <c r="S102" s="11" t="s">
        <v>1294</v>
      </c>
      <c r="T102" s="10" t="s">
        <v>1295</v>
      </c>
      <c r="U102" s="34" t="s">
        <v>80</v>
      </c>
      <c r="V102" s="13" t="s">
        <v>1296</v>
      </c>
      <c r="W102" s="2">
        <v>100</v>
      </c>
      <c r="X102" s="13">
        <v>5</v>
      </c>
      <c r="Y102" s="2">
        <v>2</v>
      </c>
      <c r="Z102" s="13" t="s">
        <v>1294</v>
      </c>
      <c r="AA102" s="2" t="s">
        <v>1295</v>
      </c>
      <c r="AB102" s="13" t="s">
        <v>222</v>
      </c>
      <c r="AC102" s="2" t="s">
        <v>222</v>
      </c>
      <c r="AD102" s="24" t="s">
        <v>1297</v>
      </c>
      <c r="AE102" s="2" t="s">
        <v>1298</v>
      </c>
      <c r="AF102" s="25"/>
      <c r="AG102" s="2" t="s">
        <v>89</v>
      </c>
      <c r="AH102" s="14" t="s">
        <v>67</v>
      </c>
      <c r="AI102" s="2" t="s">
        <v>68</v>
      </c>
      <c r="AJ102" s="13" t="s">
        <v>69</v>
      </c>
      <c r="AK102" s="2" t="s">
        <v>70</v>
      </c>
      <c r="AL102" s="9" t="s">
        <v>1299</v>
      </c>
      <c r="AM102" s="35" t="str">
        <f>IF(ISNA(VLOOKUP($AL102,'Ash-Archive Data-Don''t Delete'!$AL:$AT,2,FALSE)),"",VLOOKUP($AL102,'Ash-Archive Data-Don''t Delete'!$AL:$AT,2,FALSE))</f>
        <v>Link1</v>
      </c>
      <c r="AN102" s="36" t="str">
        <f>IF(ISNA(VLOOKUP($AL102,'Ash-Archive Data-Don''t Delete'!$AL:$AT,3,FALSE)),"",VLOOKUP($AL102,'Ash-Archive Data-Don''t Delete'!$AL:$AT,3,FALSE))</f>
        <v>Link2</v>
      </c>
      <c r="AO102" s="13">
        <f>IF(ISNA(VLOOKUP($AL102,'Ash-Archive Data-Don''t Delete'!$AL:$AT,4,FALSE)),"",VLOOKUP($AL102,'Ash-Archive Data-Don''t Delete'!$AL:$AT,4,FALSE))</f>
        <v>0</v>
      </c>
      <c r="AP102" s="2">
        <f>IF(ISNA(VLOOKUP($AL102,'Ash-Archive Data-Don''t Delete'!$AL:$AT,5,FALSE)),"",VLOOKUP($AL102,'Ash-Archive Data-Don''t Delete'!$AL:$AT,5,FALSE))</f>
        <v>0</v>
      </c>
      <c r="AQ102" s="13" t="s">
        <v>74</v>
      </c>
      <c r="AR102" s="2"/>
      <c r="AS102" s="13"/>
      <c r="AT102" s="2"/>
      <c r="AU102" s="25"/>
      <c r="AV102" s="2" t="s">
        <v>1300</v>
      </c>
      <c r="AW102" s="25"/>
      <c r="AX102" s="23"/>
      <c r="AY102" s="9" t="s">
        <v>269</v>
      </c>
      <c r="AZ102" s="41">
        <v>42726</v>
      </c>
      <c r="BA102" s="18"/>
      <c r="BB102" s="18"/>
      <c r="BC102" s="15"/>
      <c r="BD102" s="15"/>
      <c r="BE102" s="15"/>
      <c r="BF102" s="15"/>
      <c r="BG102" s="15"/>
      <c r="BH102" s="15"/>
      <c r="BI102" s="15"/>
      <c r="BJ102" s="15"/>
    </row>
    <row r="103" spans="1:62" ht="14.25">
      <c r="A103" s="16" t="str">
        <f>IF(ISNA(VLOOKUP($G103,'Philanthropist Ranking'!$E$5:$H$105,4,FALSE)),"N","Y")</f>
        <v>Y</v>
      </c>
      <c r="B103" s="17">
        <f>VLOOKUP($G103,'Philanthropist Ranking'!$K$5:$M$281,3,FALSE)</f>
        <v>20</v>
      </c>
      <c r="C103" s="17">
        <f>VLOOKUP($G103,'Philanthropist Ranking'!$K$5:$M$281,2,FALSE)</f>
        <v>65</v>
      </c>
      <c r="D103" s="18"/>
      <c r="E103" s="18"/>
      <c r="F103" s="7" t="s">
        <v>1301</v>
      </c>
      <c r="G103" s="8" t="s">
        <v>770</v>
      </c>
      <c r="H103" s="32"/>
      <c r="I103" s="19"/>
      <c r="J103" s="20" t="s">
        <v>62</v>
      </c>
      <c r="K103" s="7" t="s">
        <v>1302</v>
      </c>
      <c r="L103" s="20"/>
      <c r="M103" s="33" t="s">
        <v>80</v>
      </c>
      <c r="N103" s="10" t="s">
        <v>119</v>
      </c>
      <c r="O103" s="11" t="s">
        <v>1305</v>
      </c>
      <c r="P103" s="10" t="s">
        <v>1304</v>
      </c>
      <c r="Q103" s="22"/>
      <c r="R103" s="10" t="s">
        <v>336</v>
      </c>
      <c r="S103" s="11" t="s">
        <v>223</v>
      </c>
      <c r="T103" s="10" t="s">
        <v>223</v>
      </c>
      <c r="U103" s="34" t="s">
        <v>80</v>
      </c>
      <c r="V103" s="13" t="s">
        <v>1301</v>
      </c>
      <c r="W103" s="2">
        <v>65</v>
      </c>
      <c r="X103" s="13">
        <v>11</v>
      </c>
      <c r="Y103" s="2">
        <v>3</v>
      </c>
      <c r="Z103" s="13" t="s">
        <v>223</v>
      </c>
      <c r="AA103" s="2" t="s">
        <v>223</v>
      </c>
      <c r="AB103" s="13" t="s">
        <v>223</v>
      </c>
      <c r="AC103" s="2" t="s">
        <v>223</v>
      </c>
      <c r="AD103" s="13" t="s">
        <v>1306</v>
      </c>
      <c r="AE103" s="2" t="s">
        <v>1307</v>
      </c>
      <c r="AF103" s="25"/>
      <c r="AG103" s="2" t="s">
        <v>89</v>
      </c>
      <c r="AH103" s="14" t="s">
        <v>67</v>
      </c>
      <c r="AI103" s="2" t="s">
        <v>68</v>
      </c>
      <c r="AJ103" s="13" t="s">
        <v>69</v>
      </c>
      <c r="AK103" s="2" t="s">
        <v>70</v>
      </c>
      <c r="AL103" s="9" t="s">
        <v>1308</v>
      </c>
      <c r="AM103" s="35" t="str">
        <f>IF(ISNA(VLOOKUP($AL103,'Ash-Archive Data-Don''t Delete'!$AL:$AT,2,FALSE)),"",VLOOKUP($AL103,'Ash-Archive Data-Don''t Delete'!$AL:$AT,2,FALSE))</f>
        <v>Link</v>
      </c>
      <c r="AN103" s="2">
        <f>IF(ISNA(VLOOKUP($AL103,'Ash-Archive Data-Don''t Delete'!$AL:$AT,3,FALSE)),"",VLOOKUP($AL103,'Ash-Archive Data-Don''t Delete'!$AL:$AT,3,FALSE))</f>
        <v>0</v>
      </c>
      <c r="AO103" s="13">
        <f>IF(ISNA(VLOOKUP($AL103,'Ash-Archive Data-Don''t Delete'!$AL:$AT,4,FALSE)),"",VLOOKUP($AL103,'Ash-Archive Data-Don''t Delete'!$AL:$AT,4,FALSE))</f>
        <v>0</v>
      </c>
      <c r="AP103" s="2">
        <f>IF(ISNA(VLOOKUP($AL103,'Ash-Archive Data-Don''t Delete'!$AL:$AT,5,FALSE)),"",VLOOKUP($AL103,'Ash-Archive Data-Don''t Delete'!$AL:$AT,5,FALSE))</f>
        <v>0</v>
      </c>
      <c r="AQ103" s="13" t="s">
        <v>74</v>
      </c>
      <c r="AR103" s="2"/>
      <c r="AS103" s="13"/>
      <c r="AT103" s="2"/>
      <c r="AU103" s="25"/>
      <c r="AV103" s="2" t="s">
        <v>766</v>
      </c>
      <c r="AW103" s="25"/>
      <c r="AX103" s="2" t="s">
        <v>84</v>
      </c>
      <c r="AY103" s="9" t="s">
        <v>103</v>
      </c>
      <c r="AZ103" s="31">
        <v>42692</v>
      </c>
      <c r="BA103" s="18"/>
      <c r="BB103" s="18"/>
      <c r="BC103" s="15"/>
      <c r="BD103" s="15"/>
      <c r="BE103" s="15"/>
      <c r="BF103" s="15"/>
      <c r="BG103" s="15"/>
      <c r="BH103" s="15"/>
      <c r="BI103" s="15"/>
      <c r="BJ103" s="15"/>
    </row>
    <row r="104" spans="1:62" ht="14.25">
      <c r="A104" s="16" t="str">
        <f>IF(ISNA(VLOOKUP($G104,'Philanthropist Ranking'!$E$5:$H$105,4,FALSE)),"N","Y")</f>
        <v>Y</v>
      </c>
      <c r="B104" s="17">
        <f>VLOOKUP($G104,'Philanthropist Ranking'!$K$5:$M$281,3,FALSE)</f>
        <v>21</v>
      </c>
      <c r="C104" s="17">
        <f>VLOOKUP($G104,'Philanthropist Ranking'!$K$5:$M$281,2,FALSE)</f>
        <v>60.070211</v>
      </c>
      <c r="D104" s="18"/>
      <c r="E104" s="18"/>
      <c r="F104" s="7" t="s">
        <v>398</v>
      </c>
      <c r="G104" s="8" t="s">
        <v>399</v>
      </c>
      <c r="H104" s="32"/>
      <c r="I104" s="19"/>
      <c r="J104" s="20" t="s">
        <v>62</v>
      </c>
      <c r="K104" s="19"/>
      <c r="L104" s="20"/>
      <c r="M104" s="19"/>
      <c r="N104" s="21"/>
      <c r="O104" s="22"/>
      <c r="P104" s="21"/>
      <c r="Q104" s="22"/>
      <c r="R104" s="21"/>
      <c r="S104" s="22"/>
      <c r="T104" s="21"/>
      <c r="U104" s="22"/>
      <c r="V104" s="13" t="s">
        <v>1309</v>
      </c>
      <c r="W104" s="2">
        <v>20.055</v>
      </c>
      <c r="X104" s="13">
        <v>5</v>
      </c>
      <c r="Y104" s="2">
        <v>3</v>
      </c>
      <c r="Z104" s="13" t="s">
        <v>1310</v>
      </c>
      <c r="AA104" s="2" t="s">
        <v>1311</v>
      </c>
      <c r="AB104" s="13" t="s">
        <v>222</v>
      </c>
      <c r="AC104" s="2" t="s">
        <v>222</v>
      </c>
      <c r="AD104" s="223" t="s">
        <v>1312</v>
      </c>
      <c r="AE104" s="2" t="s">
        <v>1313</v>
      </c>
      <c r="AF104" s="25"/>
      <c r="AG104" s="2" t="s">
        <v>109</v>
      </c>
      <c r="AH104" s="14" t="s">
        <v>132</v>
      </c>
      <c r="AI104" s="2" t="s">
        <v>100</v>
      </c>
      <c r="AJ104" s="13" t="s">
        <v>69</v>
      </c>
      <c r="AK104" s="2" t="s">
        <v>70</v>
      </c>
      <c r="AL104" s="9" t="s">
        <v>1314</v>
      </c>
      <c r="AM104" s="13" t="str">
        <f>IF(ISNA(VLOOKUP($AL104,'Ash-Archive Data-Don''t Delete'!$AL:$AT,2,FALSE)),"",VLOOKUP($AL104,'Ash-Archive Data-Don''t Delete'!$AL:$AT,2,FALSE))</f>
        <v>link</v>
      </c>
      <c r="AN104" s="2">
        <f>IF(ISNA(VLOOKUP($AL104,'Ash-Archive Data-Don''t Delete'!$AL:$AT,3,FALSE)),"",VLOOKUP($AL104,'Ash-Archive Data-Don''t Delete'!$AL:$AT,3,FALSE))</f>
        <v>0</v>
      </c>
      <c r="AO104" s="13">
        <f>IF(ISNA(VLOOKUP($AL104,'Ash-Archive Data-Don''t Delete'!$AL:$AT,4,FALSE)),"",VLOOKUP($AL104,'Ash-Archive Data-Don''t Delete'!$AL:$AT,4,FALSE))</f>
        <v>0</v>
      </c>
      <c r="AP104" s="2">
        <f>IF(ISNA(VLOOKUP($AL104,'Ash-Archive Data-Don''t Delete'!$AL:$AT,5,FALSE)),"",VLOOKUP($AL104,'Ash-Archive Data-Don''t Delete'!$AL:$AT,5,FALSE))</f>
        <v>0</v>
      </c>
      <c r="AQ104" s="13"/>
      <c r="AR104" s="2"/>
      <c r="AS104" s="13"/>
      <c r="AT104" s="2" t="s">
        <v>74</v>
      </c>
      <c r="AU104" s="25"/>
      <c r="AV104" s="23"/>
      <c r="AW104" s="25"/>
      <c r="AX104" s="23"/>
      <c r="AY104" s="9" t="s">
        <v>269</v>
      </c>
      <c r="AZ104" s="224">
        <v>42745</v>
      </c>
      <c r="BA104" s="18"/>
      <c r="BB104" s="18"/>
      <c r="BC104" s="15"/>
      <c r="BD104" s="15"/>
      <c r="BE104" s="15"/>
      <c r="BF104" s="15"/>
      <c r="BG104" s="15"/>
      <c r="BH104" s="15"/>
      <c r="BI104" s="15"/>
      <c r="BJ104" s="15"/>
    </row>
    <row r="105" spans="1:62" ht="14.25">
      <c r="A105" s="16" t="str">
        <f>IF(ISNA(VLOOKUP($G105,'Philanthropist Ranking'!$E$5:$H$105,4,FALSE)),"N","Y")</f>
        <v>Y</v>
      </c>
      <c r="B105" s="17">
        <f>VLOOKUP($G105,'Philanthropist Ranking'!$K$5:$M$281,3,FALSE)</f>
        <v>21</v>
      </c>
      <c r="C105" s="17">
        <f>VLOOKUP($G105,'Philanthropist Ranking'!$K$5:$M$281,2,FALSE)</f>
        <v>60.070211</v>
      </c>
      <c r="D105" s="18"/>
      <c r="E105" s="18"/>
      <c r="F105" s="7" t="s">
        <v>398</v>
      </c>
      <c r="G105" s="8" t="s">
        <v>399</v>
      </c>
      <c r="H105" s="32"/>
      <c r="I105" s="19"/>
      <c r="J105" s="20" t="s">
        <v>62</v>
      </c>
      <c r="K105" s="19"/>
      <c r="L105" s="20"/>
      <c r="M105" s="19"/>
      <c r="N105" s="21"/>
      <c r="O105" s="22"/>
      <c r="P105" s="21"/>
      <c r="Q105" s="22"/>
      <c r="R105" s="21"/>
      <c r="S105" s="22"/>
      <c r="T105" s="21"/>
      <c r="U105" s="22"/>
      <c r="V105" s="13" t="s">
        <v>1309</v>
      </c>
      <c r="W105" s="2">
        <v>17.001390000000001</v>
      </c>
      <c r="X105" s="13">
        <v>6</v>
      </c>
      <c r="Y105" s="2">
        <v>15</v>
      </c>
      <c r="Z105" s="13" t="s">
        <v>1310</v>
      </c>
      <c r="AA105" s="2" t="s">
        <v>1311</v>
      </c>
      <c r="AB105" s="13" t="s">
        <v>222</v>
      </c>
      <c r="AC105" s="2" t="s">
        <v>222</v>
      </c>
      <c r="AD105" s="223" t="s">
        <v>1312</v>
      </c>
      <c r="AE105" s="2" t="s">
        <v>1313</v>
      </c>
      <c r="AF105" s="25"/>
      <c r="AG105" s="2" t="s">
        <v>109</v>
      </c>
      <c r="AH105" s="14" t="s">
        <v>132</v>
      </c>
      <c r="AI105" s="2" t="s">
        <v>100</v>
      </c>
      <c r="AJ105" s="13" t="s">
        <v>69</v>
      </c>
      <c r="AK105" s="2" t="s">
        <v>70</v>
      </c>
      <c r="AL105" s="9" t="s">
        <v>1315</v>
      </c>
      <c r="AM105" s="13" t="str">
        <f>IF(ISNA(VLOOKUP($AL105,'Ash-Archive Data-Don''t Delete'!$AL:$AT,2,FALSE)),"",VLOOKUP($AL105,'Ash-Archive Data-Don''t Delete'!$AL:$AT,2,FALSE))</f>
        <v>link</v>
      </c>
      <c r="AN105" s="2">
        <f>IF(ISNA(VLOOKUP($AL105,'Ash-Archive Data-Don''t Delete'!$AL:$AT,3,FALSE)),"",VLOOKUP($AL105,'Ash-Archive Data-Don''t Delete'!$AL:$AT,3,FALSE))</f>
        <v>0</v>
      </c>
      <c r="AO105" s="13">
        <f>IF(ISNA(VLOOKUP($AL105,'Ash-Archive Data-Don''t Delete'!$AL:$AT,4,FALSE)),"",VLOOKUP($AL105,'Ash-Archive Data-Don''t Delete'!$AL:$AT,4,FALSE))</f>
        <v>0</v>
      </c>
      <c r="AP105" s="2">
        <f>IF(ISNA(VLOOKUP($AL105,'Ash-Archive Data-Don''t Delete'!$AL:$AT,5,FALSE)),"",VLOOKUP($AL105,'Ash-Archive Data-Don''t Delete'!$AL:$AT,5,FALSE))</f>
        <v>0</v>
      </c>
      <c r="AQ105" s="13"/>
      <c r="AR105" s="2"/>
      <c r="AS105" s="13"/>
      <c r="AT105" s="2" t="s">
        <v>74</v>
      </c>
      <c r="AU105" s="25"/>
      <c r="AV105" s="23"/>
      <c r="AW105" s="25"/>
      <c r="AX105" s="23"/>
      <c r="AY105" s="9" t="s">
        <v>269</v>
      </c>
      <c r="AZ105" s="224">
        <v>42745</v>
      </c>
      <c r="BA105" s="18"/>
      <c r="BB105" s="18"/>
      <c r="BC105" s="15"/>
      <c r="BD105" s="15"/>
      <c r="BE105" s="15"/>
      <c r="BF105" s="15"/>
      <c r="BG105" s="15"/>
      <c r="BH105" s="15"/>
      <c r="BI105" s="15"/>
      <c r="BJ105" s="15"/>
    </row>
    <row r="106" spans="1:62" ht="14.25">
      <c r="A106" s="16" t="str">
        <f>IF(ISNA(VLOOKUP($G106,'Philanthropist Ranking'!$E$5:$H$105,4,FALSE)),"N","Y")</f>
        <v>Y</v>
      </c>
      <c r="B106" s="17">
        <f>VLOOKUP($G106,'Philanthropist Ranking'!$K$5:$M$281,3,FALSE)</f>
        <v>21</v>
      </c>
      <c r="C106" s="17">
        <f>VLOOKUP($G106,'Philanthropist Ranking'!$K$5:$M$281,2,FALSE)</f>
        <v>60.070211</v>
      </c>
      <c r="D106" s="18"/>
      <c r="E106" s="18"/>
      <c r="F106" s="7" t="s">
        <v>398</v>
      </c>
      <c r="G106" s="8" t="s">
        <v>399</v>
      </c>
      <c r="H106" s="32"/>
      <c r="I106" s="19"/>
      <c r="J106" s="20" t="s">
        <v>62</v>
      </c>
      <c r="K106" s="19"/>
      <c r="L106" s="20"/>
      <c r="M106" s="19"/>
      <c r="N106" s="21"/>
      <c r="O106" s="22"/>
      <c r="P106" s="21"/>
      <c r="Q106" s="22"/>
      <c r="R106" s="21"/>
      <c r="S106" s="22"/>
      <c r="T106" s="21"/>
      <c r="U106" s="22"/>
      <c r="V106" s="13" t="s">
        <v>1309</v>
      </c>
      <c r="W106" s="2">
        <v>13.013821</v>
      </c>
      <c r="X106" s="13">
        <v>9</v>
      </c>
      <c r="Y106" s="2">
        <v>27</v>
      </c>
      <c r="Z106" s="13" t="s">
        <v>1310</v>
      </c>
      <c r="AA106" s="2" t="s">
        <v>1311</v>
      </c>
      <c r="AB106" s="13" t="s">
        <v>222</v>
      </c>
      <c r="AC106" s="2" t="s">
        <v>222</v>
      </c>
      <c r="AD106" s="223" t="s">
        <v>1312</v>
      </c>
      <c r="AE106" s="2" t="s">
        <v>1313</v>
      </c>
      <c r="AF106" s="25"/>
      <c r="AG106" s="2" t="s">
        <v>109</v>
      </c>
      <c r="AH106" s="14" t="s">
        <v>132</v>
      </c>
      <c r="AI106" s="2" t="s">
        <v>100</v>
      </c>
      <c r="AJ106" s="13" t="s">
        <v>69</v>
      </c>
      <c r="AK106" s="2" t="s">
        <v>70</v>
      </c>
      <c r="AL106" s="9" t="s">
        <v>1316</v>
      </c>
      <c r="AM106" s="13" t="str">
        <f>IF(ISNA(VLOOKUP($AL106,'Ash-Archive Data-Don''t Delete'!$AL:$AT,2,FALSE)),"",VLOOKUP($AL106,'Ash-Archive Data-Don''t Delete'!$AL:$AT,2,FALSE))</f>
        <v>link</v>
      </c>
      <c r="AN106" s="2">
        <f>IF(ISNA(VLOOKUP($AL106,'Ash-Archive Data-Don''t Delete'!$AL:$AT,3,FALSE)),"",VLOOKUP($AL106,'Ash-Archive Data-Don''t Delete'!$AL:$AT,3,FALSE))</f>
        <v>0</v>
      </c>
      <c r="AO106" s="13">
        <f>IF(ISNA(VLOOKUP($AL106,'Ash-Archive Data-Don''t Delete'!$AL:$AT,4,FALSE)),"",VLOOKUP($AL106,'Ash-Archive Data-Don''t Delete'!$AL:$AT,4,FALSE))</f>
        <v>0</v>
      </c>
      <c r="AP106" s="2">
        <f>IF(ISNA(VLOOKUP($AL106,'Ash-Archive Data-Don''t Delete'!$AL:$AT,5,FALSE)),"",VLOOKUP($AL106,'Ash-Archive Data-Don''t Delete'!$AL:$AT,5,FALSE))</f>
        <v>0</v>
      </c>
      <c r="AQ106" s="13"/>
      <c r="AR106" s="2"/>
      <c r="AS106" s="13"/>
      <c r="AT106" s="2" t="s">
        <v>74</v>
      </c>
      <c r="AU106" s="25"/>
      <c r="AV106" s="23"/>
      <c r="AW106" s="25"/>
      <c r="AX106" s="23"/>
      <c r="AY106" s="9" t="s">
        <v>269</v>
      </c>
      <c r="AZ106" s="224">
        <v>42745</v>
      </c>
      <c r="BA106" s="18"/>
      <c r="BB106" s="18"/>
      <c r="BC106" s="15"/>
      <c r="BD106" s="15"/>
      <c r="BE106" s="15"/>
      <c r="BF106" s="15"/>
      <c r="BG106" s="15"/>
      <c r="BH106" s="15"/>
      <c r="BI106" s="15"/>
      <c r="BJ106" s="15"/>
    </row>
    <row r="107" spans="1:62" ht="14.25">
      <c r="A107" s="16" t="str">
        <f>IF(ISNA(VLOOKUP($G107,'Philanthropist Ranking'!$E$5:$H$105,4,FALSE)),"N","Y")</f>
        <v>Y</v>
      </c>
      <c r="B107" s="17">
        <f>VLOOKUP($G107,'Philanthropist Ranking'!$K$5:$M$281,3,FALSE)</f>
        <v>21</v>
      </c>
      <c r="C107" s="17">
        <f>VLOOKUP($G107,'Philanthropist Ranking'!$K$5:$M$281,2,FALSE)</f>
        <v>60.070211</v>
      </c>
      <c r="D107" s="18"/>
      <c r="E107" s="18"/>
      <c r="F107" s="7" t="s">
        <v>398</v>
      </c>
      <c r="G107" s="8" t="s">
        <v>399</v>
      </c>
      <c r="H107" s="32"/>
      <c r="I107" s="7">
        <v>1965</v>
      </c>
      <c r="J107" s="20">
        <v>51</v>
      </c>
      <c r="K107" s="7" t="s">
        <v>78</v>
      </c>
      <c r="L107" s="20"/>
      <c r="M107" s="33" t="s">
        <v>1317</v>
      </c>
      <c r="N107" s="10" t="s">
        <v>122</v>
      </c>
      <c r="O107" s="11" t="s">
        <v>1318</v>
      </c>
      <c r="P107" s="10" t="s">
        <v>1319</v>
      </c>
      <c r="Q107" s="11" t="s">
        <v>84</v>
      </c>
      <c r="R107" s="10" t="s">
        <v>336</v>
      </c>
      <c r="S107" s="11" t="s">
        <v>748</v>
      </c>
      <c r="T107" s="10" t="s">
        <v>749</v>
      </c>
      <c r="U107" s="34" t="s">
        <v>1320</v>
      </c>
      <c r="V107" s="13" t="s">
        <v>1309</v>
      </c>
      <c r="W107" s="2">
        <v>5</v>
      </c>
      <c r="X107" s="13">
        <v>4</v>
      </c>
      <c r="Y107" s="2">
        <v>28</v>
      </c>
      <c r="Z107" s="24" t="s">
        <v>1310</v>
      </c>
      <c r="AA107" s="2" t="s">
        <v>1311</v>
      </c>
      <c r="AB107" s="13" t="s">
        <v>222</v>
      </c>
      <c r="AC107" s="2" t="s">
        <v>222</v>
      </c>
      <c r="AD107" s="223" t="s">
        <v>1312</v>
      </c>
      <c r="AE107" s="2" t="s">
        <v>1313</v>
      </c>
      <c r="AF107" s="25"/>
      <c r="AG107" s="2" t="s">
        <v>109</v>
      </c>
      <c r="AH107" s="14" t="s">
        <v>132</v>
      </c>
      <c r="AI107" s="225" t="s">
        <v>100</v>
      </c>
      <c r="AJ107" s="13" t="s">
        <v>69</v>
      </c>
      <c r="AK107" s="2" t="s">
        <v>70</v>
      </c>
      <c r="AL107" s="9" t="s">
        <v>1321</v>
      </c>
      <c r="AM107" s="13" t="str">
        <f>IF(ISNA(VLOOKUP($AL107,'Ash-Archive Data-Don''t Delete'!$AL:$AT,2,FALSE)),"",VLOOKUP($AL107,'Ash-Archive Data-Don''t Delete'!$AL:$AT,2,FALSE))</f>
        <v>link</v>
      </c>
      <c r="AN107" s="2">
        <f>IF(ISNA(VLOOKUP($AL107,'Ash-Archive Data-Don''t Delete'!$AL:$AT,3,FALSE)),"",VLOOKUP($AL107,'Ash-Archive Data-Don''t Delete'!$AL:$AT,3,FALSE))</f>
        <v>0</v>
      </c>
      <c r="AO107" s="13">
        <f>IF(ISNA(VLOOKUP($AL107,'Ash-Archive Data-Don''t Delete'!$AL:$AT,4,FALSE)),"",VLOOKUP($AL107,'Ash-Archive Data-Don''t Delete'!$AL:$AT,4,FALSE))</f>
        <v>0</v>
      </c>
      <c r="AP107" s="2">
        <f>IF(ISNA(VLOOKUP($AL107,'Ash-Archive Data-Don''t Delete'!$AL:$AT,5,FALSE)),"",VLOOKUP($AL107,'Ash-Archive Data-Don''t Delete'!$AL:$AT,5,FALSE))</f>
        <v>0</v>
      </c>
      <c r="AQ107" s="13"/>
      <c r="AR107" s="2"/>
      <c r="AS107" s="13"/>
      <c r="AT107" s="2" t="s">
        <v>74</v>
      </c>
      <c r="AU107" s="25"/>
      <c r="AV107" s="23"/>
      <c r="AW107" s="25"/>
      <c r="AX107" s="23"/>
      <c r="AY107" s="9" t="s">
        <v>269</v>
      </c>
      <c r="AZ107" s="224">
        <v>42745</v>
      </c>
      <c r="BA107" s="18"/>
      <c r="BB107" s="18"/>
      <c r="BC107" s="15"/>
      <c r="BD107" s="15"/>
      <c r="BE107" s="15"/>
      <c r="BF107" s="15"/>
      <c r="BG107" s="15"/>
      <c r="BH107" s="15"/>
      <c r="BI107" s="15"/>
      <c r="BJ107" s="15"/>
    </row>
    <row r="108" spans="1:62" ht="14.25">
      <c r="A108" s="16" t="str">
        <f>IF(ISNA(VLOOKUP($G108,'Philanthropist Ranking'!$E$5:$H$105,4,FALSE)),"N","Y")</f>
        <v>Y</v>
      </c>
      <c r="B108" s="17">
        <f>VLOOKUP($G108,'Philanthropist Ranking'!$K$5:$M$281,3,FALSE)</f>
        <v>21</v>
      </c>
      <c r="C108" s="17">
        <f>VLOOKUP($G108,'Philanthropist Ranking'!$K$5:$M$281,2,FALSE)</f>
        <v>60.070211</v>
      </c>
      <c r="D108" s="18"/>
      <c r="E108" s="18"/>
      <c r="F108" s="7" t="s">
        <v>398</v>
      </c>
      <c r="G108" s="8" t="s">
        <v>399</v>
      </c>
      <c r="H108" s="32"/>
      <c r="I108" s="19"/>
      <c r="J108" s="20" t="s">
        <v>62</v>
      </c>
      <c r="K108" s="19"/>
      <c r="L108" s="20"/>
      <c r="M108" s="19"/>
      <c r="N108" s="21"/>
      <c r="O108" s="22"/>
      <c r="P108" s="21"/>
      <c r="Q108" s="22"/>
      <c r="R108" s="21"/>
      <c r="S108" s="22"/>
      <c r="T108" s="21"/>
      <c r="U108" s="22"/>
      <c r="V108" s="13" t="s">
        <v>1309</v>
      </c>
      <c r="W108" s="2">
        <v>5</v>
      </c>
      <c r="X108" s="13">
        <v>8</v>
      </c>
      <c r="Y108" s="2">
        <v>9</v>
      </c>
      <c r="Z108" s="13" t="s">
        <v>1310</v>
      </c>
      <c r="AA108" s="2" t="s">
        <v>1311</v>
      </c>
      <c r="AB108" s="13" t="s">
        <v>222</v>
      </c>
      <c r="AC108" s="2" t="s">
        <v>222</v>
      </c>
      <c r="AD108" s="223" t="s">
        <v>1312</v>
      </c>
      <c r="AE108" s="2" t="s">
        <v>1313</v>
      </c>
      <c r="AF108" s="25"/>
      <c r="AG108" s="2" t="s">
        <v>109</v>
      </c>
      <c r="AH108" s="14" t="s">
        <v>132</v>
      </c>
      <c r="AI108" s="2" t="s">
        <v>100</v>
      </c>
      <c r="AJ108" s="13" t="s">
        <v>69</v>
      </c>
      <c r="AK108" s="2" t="s">
        <v>70</v>
      </c>
      <c r="AL108" s="9" t="s">
        <v>1327</v>
      </c>
      <c r="AM108" s="13" t="str">
        <f>IF(ISNA(VLOOKUP($AL108,'Ash-Archive Data-Don''t Delete'!$AL:$AT,2,FALSE)),"",VLOOKUP($AL108,'Ash-Archive Data-Don''t Delete'!$AL:$AT,2,FALSE))</f>
        <v>link</v>
      </c>
      <c r="AN108" s="2">
        <f>IF(ISNA(VLOOKUP($AL108,'Ash-Archive Data-Don''t Delete'!$AL:$AT,3,FALSE)),"",VLOOKUP($AL108,'Ash-Archive Data-Don''t Delete'!$AL:$AT,3,FALSE))</f>
        <v>0</v>
      </c>
      <c r="AO108" s="13">
        <f>IF(ISNA(VLOOKUP($AL108,'Ash-Archive Data-Don''t Delete'!$AL:$AT,4,FALSE)),"",VLOOKUP($AL108,'Ash-Archive Data-Don''t Delete'!$AL:$AT,4,FALSE))</f>
        <v>0</v>
      </c>
      <c r="AP108" s="2">
        <f>IF(ISNA(VLOOKUP($AL108,'Ash-Archive Data-Don''t Delete'!$AL:$AT,5,FALSE)),"",VLOOKUP($AL108,'Ash-Archive Data-Don''t Delete'!$AL:$AT,5,FALSE))</f>
        <v>0</v>
      </c>
      <c r="AQ108" s="13"/>
      <c r="AR108" s="2"/>
      <c r="AS108" s="13"/>
      <c r="AT108" s="2" t="s">
        <v>74</v>
      </c>
      <c r="AU108" s="25"/>
      <c r="AV108" s="23"/>
      <c r="AW108" s="25"/>
      <c r="AX108" s="23"/>
      <c r="AY108" s="9" t="s">
        <v>269</v>
      </c>
      <c r="AZ108" s="224">
        <v>42745</v>
      </c>
      <c r="BA108" s="18"/>
      <c r="BB108" s="18"/>
      <c r="BC108" s="15"/>
      <c r="BD108" s="15"/>
      <c r="BE108" s="15"/>
      <c r="BF108" s="15"/>
      <c r="BG108" s="15"/>
      <c r="BH108" s="15"/>
      <c r="BI108" s="15"/>
      <c r="BJ108" s="15"/>
    </row>
    <row r="109" spans="1:62" ht="14.25">
      <c r="A109" s="16" t="str">
        <f>IF(ISNA(VLOOKUP($G109,'Philanthropist Ranking'!$E$5:$H$105,4,FALSE)),"N","Y")</f>
        <v>Y</v>
      </c>
      <c r="B109" s="17">
        <f>VLOOKUP($G109,'Philanthropist Ranking'!$K$5:$M$281,3,FALSE)</f>
        <v>22</v>
      </c>
      <c r="C109" s="17">
        <f>VLOOKUP($G109,'Philanthropist Ranking'!$K$5:$M$281,2,FALSE)</f>
        <v>60</v>
      </c>
      <c r="D109" s="18"/>
      <c r="E109" s="18"/>
      <c r="F109" s="7" t="s">
        <v>320</v>
      </c>
      <c r="G109" s="8" t="s">
        <v>321</v>
      </c>
      <c r="H109" s="32"/>
      <c r="I109" s="7">
        <v>1967</v>
      </c>
      <c r="J109" s="20">
        <v>49</v>
      </c>
      <c r="K109" s="7" t="s">
        <v>78</v>
      </c>
      <c r="L109" s="20"/>
      <c r="M109" s="33" t="s">
        <v>80</v>
      </c>
      <c r="N109" s="10" t="s">
        <v>123</v>
      </c>
      <c r="O109" s="11" t="s">
        <v>1335</v>
      </c>
      <c r="P109" s="10" t="s">
        <v>1336</v>
      </c>
      <c r="Q109" s="22"/>
      <c r="R109" s="10" t="s">
        <v>336</v>
      </c>
      <c r="S109" s="11" t="s">
        <v>1337</v>
      </c>
      <c r="T109" s="10" t="s">
        <v>1337</v>
      </c>
      <c r="U109" s="34" t="s">
        <v>80</v>
      </c>
      <c r="V109" s="13" t="s">
        <v>320</v>
      </c>
      <c r="W109" s="2">
        <v>60</v>
      </c>
      <c r="X109" s="13">
        <v>10</v>
      </c>
      <c r="Y109" s="2">
        <v>2</v>
      </c>
      <c r="Z109" s="13" t="s">
        <v>1337</v>
      </c>
      <c r="AA109" s="2" t="s">
        <v>1337</v>
      </c>
      <c r="AB109" s="13" t="s">
        <v>1337</v>
      </c>
      <c r="AC109" s="2" t="s">
        <v>1337</v>
      </c>
      <c r="AD109" s="24" t="s">
        <v>1339</v>
      </c>
      <c r="AE109" s="23"/>
      <c r="AF109" s="25"/>
      <c r="AG109" s="2" t="s">
        <v>89</v>
      </c>
      <c r="AH109" s="14" t="s">
        <v>67</v>
      </c>
      <c r="AI109" s="2" t="s">
        <v>68</v>
      </c>
      <c r="AJ109" s="13" t="s">
        <v>69</v>
      </c>
      <c r="AK109" s="2" t="s">
        <v>70</v>
      </c>
      <c r="AL109" s="9" t="s">
        <v>1341</v>
      </c>
      <c r="AM109" s="35" t="str">
        <f>IF(ISNA(VLOOKUP($AL109,'Ash-Archive Data-Don''t Delete'!$AL:$AT,2,FALSE)),"",VLOOKUP($AL109,'Ash-Archive Data-Don''t Delete'!$AL:$AT,2,FALSE))</f>
        <v>Link1</v>
      </c>
      <c r="AN109" s="36" t="str">
        <f>IF(ISNA(VLOOKUP($AL109,'Ash-Archive Data-Don''t Delete'!$AL:$AT,3,FALSE)),"",VLOOKUP($AL109,'Ash-Archive Data-Don''t Delete'!$AL:$AT,3,FALSE))</f>
        <v>Link2</v>
      </c>
      <c r="AO109" s="13">
        <f>IF(ISNA(VLOOKUP($AL109,'Ash-Archive Data-Don''t Delete'!$AL:$AT,4,FALSE)),"",VLOOKUP($AL109,'Ash-Archive Data-Don''t Delete'!$AL:$AT,4,FALSE))</f>
        <v>0</v>
      </c>
      <c r="AP109" s="2">
        <f>IF(ISNA(VLOOKUP($AL109,'Ash-Archive Data-Don''t Delete'!$AL:$AT,5,FALSE)),"",VLOOKUP($AL109,'Ash-Archive Data-Don''t Delete'!$AL:$AT,5,FALSE))</f>
        <v>0</v>
      </c>
      <c r="AQ109" s="13" t="s">
        <v>74</v>
      </c>
      <c r="AR109" s="2"/>
      <c r="AS109" s="13"/>
      <c r="AT109" s="2"/>
      <c r="AU109" s="25"/>
      <c r="AV109" s="2" t="s">
        <v>1346</v>
      </c>
      <c r="AW109" s="25"/>
      <c r="AX109" s="2" t="s">
        <v>84</v>
      </c>
      <c r="AY109" s="9" t="s">
        <v>103</v>
      </c>
      <c r="AZ109" s="31">
        <v>42706</v>
      </c>
      <c r="BA109" s="18"/>
      <c r="BB109" s="18"/>
      <c r="BC109" s="15"/>
      <c r="BD109" s="15"/>
      <c r="BE109" s="15"/>
      <c r="BF109" s="15"/>
      <c r="BG109" s="15"/>
      <c r="BH109" s="15"/>
      <c r="BI109" s="15"/>
      <c r="BJ109" s="15"/>
    </row>
    <row r="110" spans="1:62" ht="14.25">
      <c r="A110" s="16" t="str">
        <f>IF(ISNA(VLOOKUP($G110,'Philanthropist Ranking'!$E$5:$H$105,4,FALSE)),"N","Y")</f>
        <v>Y</v>
      </c>
      <c r="B110" s="17">
        <f>VLOOKUP($G110,'Philanthropist Ranking'!$K$5:$M$281,3,FALSE)</f>
        <v>22</v>
      </c>
      <c r="C110" s="17">
        <f>VLOOKUP($G110,'Philanthropist Ranking'!$K$5:$M$281,2,FALSE)</f>
        <v>60</v>
      </c>
      <c r="D110" s="18"/>
      <c r="E110" s="18"/>
      <c r="F110" s="7" t="s">
        <v>311</v>
      </c>
      <c r="G110" s="8" t="s">
        <v>312</v>
      </c>
      <c r="H110" s="32"/>
      <c r="I110" s="7">
        <v>1969</v>
      </c>
      <c r="J110" s="20">
        <v>47</v>
      </c>
      <c r="K110" s="7" t="s">
        <v>78</v>
      </c>
      <c r="L110" s="20"/>
      <c r="M110" s="33" t="s">
        <v>80</v>
      </c>
      <c r="N110" s="10" t="s">
        <v>124</v>
      </c>
      <c r="O110" s="11" t="s">
        <v>1347</v>
      </c>
      <c r="P110" s="10" t="s">
        <v>1348</v>
      </c>
      <c r="Q110" s="11" t="s">
        <v>84</v>
      </c>
      <c r="R110" s="10" t="s">
        <v>336</v>
      </c>
      <c r="S110" s="11" t="s">
        <v>63</v>
      </c>
      <c r="T110" s="10" t="s">
        <v>64</v>
      </c>
      <c r="U110" s="34" t="s">
        <v>1349</v>
      </c>
      <c r="V110" s="13" t="s">
        <v>311</v>
      </c>
      <c r="W110" s="2">
        <v>60</v>
      </c>
      <c r="X110" s="13">
        <v>12</v>
      </c>
      <c r="Y110" s="2">
        <v>22</v>
      </c>
      <c r="Z110" s="13" t="s">
        <v>63</v>
      </c>
      <c r="AA110" s="2" t="s">
        <v>64</v>
      </c>
      <c r="AB110" s="13" t="s">
        <v>222</v>
      </c>
      <c r="AC110" s="2" t="s">
        <v>222</v>
      </c>
      <c r="AD110" s="505" t="s">
        <v>1350</v>
      </c>
      <c r="AE110" s="506"/>
      <c r="AF110" s="506"/>
      <c r="AG110" s="2" t="s">
        <v>89</v>
      </c>
      <c r="AH110" s="14" t="s">
        <v>67</v>
      </c>
      <c r="AI110" s="2" t="s">
        <v>68</v>
      </c>
      <c r="AJ110" s="13" t="s">
        <v>69</v>
      </c>
      <c r="AK110" s="2" t="s">
        <v>70</v>
      </c>
      <c r="AL110" s="9" t="s">
        <v>1351</v>
      </c>
      <c r="AM110" s="35" t="str">
        <f>IF(ISNA(VLOOKUP($AL110,'Ash-Archive Data-Don''t Delete'!$AL:$AT,2,FALSE)),"",VLOOKUP($AL110,'Ash-Archive Data-Don''t Delete'!$AL:$AT,2,FALSE))</f>
        <v>Link1</v>
      </c>
      <c r="AN110" s="36" t="str">
        <f>IF(ISNA(VLOOKUP($AL110,'Ash-Archive Data-Don''t Delete'!$AL:$AT,3,FALSE)),"",VLOOKUP($AL110,'Ash-Archive Data-Don''t Delete'!$AL:$AT,3,FALSE))</f>
        <v>Link2</v>
      </c>
      <c r="AO110" s="13">
        <f>IF(ISNA(VLOOKUP($AL110,'Ash-Archive Data-Don''t Delete'!$AL:$AT,4,FALSE)),"",VLOOKUP($AL110,'Ash-Archive Data-Don''t Delete'!$AL:$AT,4,FALSE))</f>
        <v>0</v>
      </c>
      <c r="AP110" s="2">
        <f>IF(ISNA(VLOOKUP($AL110,'Ash-Archive Data-Don''t Delete'!$AL:$AT,5,FALSE)),"",VLOOKUP($AL110,'Ash-Archive Data-Don''t Delete'!$AL:$AT,5,FALSE))</f>
        <v>0</v>
      </c>
      <c r="AQ110" s="13" t="s">
        <v>74</v>
      </c>
      <c r="AR110" s="2"/>
      <c r="AS110" s="13"/>
      <c r="AT110" s="2"/>
      <c r="AU110" s="25"/>
      <c r="AV110" s="2" t="s">
        <v>1353</v>
      </c>
      <c r="AW110" s="25"/>
      <c r="AX110" s="2" t="s">
        <v>84</v>
      </c>
      <c r="AY110" s="9" t="s">
        <v>103</v>
      </c>
      <c r="AZ110" s="31">
        <v>42706</v>
      </c>
      <c r="BA110" s="18"/>
      <c r="BB110" s="18"/>
      <c r="BC110" s="15"/>
      <c r="BD110" s="15"/>
      <c r="BE110" s="15"/>
      <c r="BF110" s="15"/>
      <c r="BG110" s="15"/>
      <c r="BH110" s="15"/>
      <c r="BI110" s="15"/>
      <c r="BJ110" s="15"/>
    </row>
    <row r="111" spans="1:62" ht="16.5">
      <c r="A111" s="16" t="str">
        <f>IF(ISNA(VLOOKUP($G111,'Philanthropist Ranking'!$E$5:$H$105,4,FALSE)),"N","Y")</f>
        <v>Y</v>
      </c>
      <c r="B111" s="17">
        <f>VLOOKUP($G111,'Philanthropist Ranking'!$K$5:$M$281,3,FALSE)</f>
        <v>24</v>
      </c>
      <c r="C111" s="17">
        <f>VLOOKUP($G111,'Philanthropist Ranking'!$K$5:$M$281,2,FALSE)</f>
        <v>59.410000000000011</v>
      </c>
      <c r="D111" s="18"/>
      <c r="E111" s="18"/>
      <c r="F111" s="7" t="s">
        <v>328</v>
      </c>
      <c r="G111" s="8" t="s">
        <v>329</v>
      </c>
      <c r="H111" s="9"/>
      <c r="I111" s="19"/>
      <c r="J111" s="20" t="s">
        <v>62</v>
      </c>
      <c r="K111" s="19"/>
      <c r="L111" s="20"/>
      <c r="M111" s="19"/>
      <c r="N111" s="21"/>
      <c r="O111" s="22"/>
      <c r="P111" s="21"/>
      <c r="Q111" s="22"/>
      <c r="R111" s="21"/>
      <c r="S111" s="22"/>
      <c r="T111" s="21"/>
      <c r="U111" s="22"/>
      <c r="V111" s="13" t="s">
        <v>329</v>
      </c>
      <c r="W111" s="2">
        <v>13870</v>
      </c>
      <c r="X111" s="13">
        <v>4</v>
      </c>
      <c r="Y111" s="2">
        <v>19</v>
      </c>
      <c r="Z111" s="13" t="s">
        <v>63</v>
      </c>
      <c r="AA111" s="2" t="s">
        <v>64</v>
      </c>
      <c r="AB111" s="13" t="s">
        <v>63</v>
      </c>
      <c r="AC111" s="2" t="s">
        <v>64</v>
      </c>
      <c r="AD111" s="13" t="s">
        <v>1354</v>
      </c>
      <c r="AE111" s="23"/>
      <c r="AF111" s="25"/>
      <c r="AG111" s="2" t="s">
        <v>136</v>
      </c>
      <c r="AH111" s="14" t="s">
        <v>131</v>
      </c>
      <c r="AI111" s="2" t="s">
        <v>68</v>
      </c>
      <c r="AJ111" s="13" t="s">
        <v>742</v>
      </c>
      <c r="AK111" s="2" t="s">
        <v>70</v>
      </c>
      <c r="AL111" s="9" t="s">
        <v>1355</v>
      </c>
      <c r="AM111" s="26" t="s">
        <v>72</v>
      </c>
      <c r="AN111" s="27" t="s">
        <v>73</v>
      </c>
      <c r="AO111" s="28"/>
      <c r="AP111" s="29"/>
      <c r="AQ111" s="30" t="s">
        <v>74</v>
      </c>
      <c r="AR111" s="2" t="s">
        <v>62</v>
      </c>
      <c r="AS111" s="13" t="s">
        <v>62</v>
      </c>
      <c r="AT111" s="2" t="s">
        <v>62</v>
      </c>
      <c r="AU111" s="25"/>
      <c r="AV111" s="2" t="s">
        <v>1356</v>
      </c>
      <c r="AW111" s="25"/>
      <c r="AX111" s="2" t="s">
        <v>84</v>
      </c>
      <c r="AY111" s="9" t="s">
        <v>103</v>
      </c>
      <c r="AZ111" s="31">
        <v>42706</v>
      </c>
      <c r="BA111" s="18"/>
      <c r="BB111" s="18"/>
      <c r="BC111" s="15"/>
      <c r="BD111" s="15"/>
      <c r="BE111" s="15"/>
      <c r="BF111" s="15"/>
      <c r="BG111" s="15"/>
      <c r="BH111" s="15"/>
      <c r="BI111" s="15"/>
      <c r="BJ111" s="15"/>
    </row>
    <row r="112" spans="1:62" ht="16.5">
      <c r="A112" s="16" t="str">
        <f>IF(ISNA(VLOOKUP($G112,'Philanthropist Ranking'!$E$5:$H$105,4,FALSE)),"N","Y")</f>
        <v>Y</v>
      </c>
      <c r="B112" s="17">
        <f>VLOOKUP($G112,'Philanthropist Ranking'!$K$5:$M$281,3,FALSE)</f>
        <v>24</v>
      </c>
      <c r="C112" s="17">
        <f>VLOOKUP($G112,'Philanthropist Ranking'!$K$5:$M$281,2,FALSE)</f>
        <v>59.410000000000011</v>
      </c>
      <c r="D112" s="3"/>
      <c r="E112" s="18"/>
      <c r="F112" s="7" t="s">
        <v>328</v>
      </c>
      <c r="G112" s="8" t="s">
        <v>329</v>
      </c>
      <c r="H112" s="9"/>
      <c r="I112" s="19"/>
      <c r="J112" s="20" t="s">
        <v>62</v>
      </c>
      <c r="K112" s="19"/>
      <c r="L112" s="20"/>
      <c r="M112" s="19"/>
      <c r="N112" s="10"/>
      <c r="O112" s="11"/>
      <c r="P112" s="37"/>
      <c r="Q112" s="11"/>
      <c r="R112" s="10"/>
      <c r="S112" s="11"/>
      <c r="T112" s="10"/>
      <c r="U112" s="250"/>
      <c r="V112" s="13" t="s">
        <v>1357</v>
      </c>
      <c r="W112" s="2">
        <v>13.09</v>
      </c>
      <c r="X112" s="13">
        <v>1</v>
      </c>
      <c r="Y112" s="2">
        <v>12</v>
      </c>
      <c r="Z112" s="13" t="s">
        <v>63</v>
      </c>
      <c r="AA112" s="2" t="s">
        <v>64</v>
      </c>
      <c r="AB112" s="13" t="s">
        <v>222</v>
      </c>
      <c r="AC112" s="2" t="s">
        <v>222</v>
      </c>
      <c r="AD112" s="251" t="s">
        <v>1359</v>
      </c>
      <c r="AE112" s="253" t="s">
        <v>1281</v>
      </c>
      <c r="AF112" s="13" t="s">
        <v>1362</v>
      </c>
      <c r="AG112" s="2" t="s">
        <v>109</v>
      </c>
      <c r="AH112" s="14" t="s">
        <v>133</v>
      </c>
      <c r="AI112" s="2" t="s">
        <v>141</v>
      </c>
      <c r="AJ112" s="13" t="s">
        <v>69</v>
      </c>
      <c r="AK112" s="2" t="s">
        <v>70</v>
      </c>
      <c r="AL112" s="9" t="s">
        <v>1363</v>
      </c>
      <c r="AM112" s="26" t="s">
        <v>80</v>
      </c>
      <c r="AN112" s="29"/>
      <c r="AO112" s="28"/>
      <c r="AP112" s="29"/>
      <c r="AQ112" s="28"/>
      <c r="AR112" s="29"/>
      <c r="AS112" s="28"/>
      <c r="AT112" s="2" t="s">
        <v>74</v>
      </c>
      <c r="AU112" s="25"/>
      <c r="AV112" s="23"/>
      <c r="AW112" s="25"/>
      <c r="AX112" s="23"/>
      <c r="AY112" s="9" t="s">
        <v>118</v>
      </c>
      <c r="AZ112" s="41">
        <v>42747</v>
      </c>
      <c r="BA112" s="18"/>
      <c r="BB112" s="18"/>
      <c r="BC112" s="15"/>
      <c r="BD112" s="15"/>
      <c r="BE112" s="15"/>
      <c r="BF112" s="15"/>
      <c r="BG112" s="15"/>
      <c r="BH112" s="15"/>
      <c r="BI112" s="15"/>
      <c r="BJ112" s="15"/>
    </row>
    <row r="113" spans="1:62" ht="14.25">
      <c r="A113" s="16" t="str">
        <f>IF(ISNA(VLOOKUP($G113,'Philanthropist Ranking'!$E$5:$H$105,4,FALSE)),"N","Y")</f>
        <v>Y</v>
      </c>
      <c r="B113" s="17">
        <f>VLOOKUP($G113,'Philanthropist Ranking'!$K$5:$M$281,3,FALSE)</f>
        <v>24</v>
      </c>
      <c r="C113" s="17">
        <f>VLOOKUP($G113,'Philanthropist Ranking'!$K$5:$M$281,2,FALSE)</f>
        <v>59.410000000000011</v>
      </c>
      <c r="D113" s="18"/>
      <c r="E113" s="18"/>
      <c r="F113" s="7" t="s">
        <v>328</v>
      </c>
      <c r="G113" s="8" t="s">
        <v>329</v>
      </c>
      <c r="H113" s="32"/>
      <c r="I113" s="19"/>
      <c r="J113" s="20" t="s">
        <v>62</v>
      </c>
      <c r="K113" s="19"/>
      <c r="L113" s="20"/>
      <c r="M113" s="19"/>
      <c r="N113" s="21"/>
      <c r="O113" s="22"/>
      <c r="P113" s="21"/>
      <c r="Q113" s="22"/>
      <c r="R113" s="21"/>
      <c r="S113" s="22"/>
      <c r="T113" s="21"/>
      <c r="U113" s="22"/>
      <c r="V113" s="13" t="s">
        <v>329</v>
      </c>
      <c r="W113" s="2">
        <v>12.6</v>
      </c>
      <c r="X113" s="13">
        <v>10</v>
      </c>
      <c r="Y113" s="2">
        <v>17</v>
      </c>
      <c r="Z113" s="13" t="s">
        <v>63</v>
      </c>
      <c r="AA113" s="2" t="s">
        <v>64</v>
      </c>
      <c r="AB113" s="13" t="s">
        <v>222</v>
      </c>
      <c r="AC113" s="2" t="s">
        <v>222</v>
      </c>
      <c r="AD113" s="188" t="s">
        <v>1365</v>
      </c>
      <c r="AE113" s="2" t="s">
        <v>1366</v>
      </c>
      <c r="AF113" s="13" t="s">
        <v>1367</v>
      </c>
      <c r="AG113" s="2" t="s">
        <v>136</v>
      </c>
      <c r="AH113" s="14" t="str">
        <f>VLOOKUP($AF113,'Program-Causes'!$C:$D,2,FALSE)</f>
        <v>Unspecified</v>
      </c>
      <c r="AI113" s="2" t="s">
        <v>68</v>
      </c>
      <c r="AJ113" s="13" t="s">
        <v>69</v>
      </c>
      <c r="AK113" s="2" t="s">
        <v>70</v>
      </c>
      <c r="AL113" s="9" t="s">
        <v>1368</v>
      </c>
      <c r="AM113" s="35" t="str">
        <f>IF(ISNA(VLOOKUP($AL113,'Ash-Archive Data-Don''t Delete'!$AL:$AT,2,FALSE)),"",VLOOKUP($AL113,'Ash-Archive Data-Don''t Delete'!$AL:$AT,2,FALSE))</f>
        <v>Link</v>
      </c>
      <c r="AN113" s="2">
        <f>IF(ISNA(VLOOKUP($AL113,'Ash-Archive Data-Don''t Delete'!$AL:$AT,3,FALSE)),"",VLOOKUP($AL113,'Ash-Archive Data-Don''t Delete'!$AL:$AT,3,FALSE))</f>
        <v>0</v>
      </c>
      <c r="AO113" s="13">
        <f>IF(ISNA(VLOOKUP($AL113,'Ash-Archive Data-Don''t Delete'!$AL:$AT,4,FALSE)),"",VLOOKUP($AL113,'Ash-Archive Data-Don''t Delete'!$AL:$AT,4,FALSE))</f>
        <v>0</v>
      </c>
      <c r="AP113" s="2">
        <f>IF(ISNA(VLOOKUP($AL113,'Ash-Archive Data-Don''t Delete'!$AL:$AT,5,FALSE)),"",VLOOKUP($AL113,'Ash-Archive Data-Don''t Delete'!$AL:$AT,5,FALSE))</f>
        <v>0</v>
      </c>
      <c r="AQ113" s="13" t="s">
        <v>74</v>
      </c>
      <c r="AR113" s="2"/>
      <c r="AS113" s="13"/>
      <c r="AT113" s="2"/>
      <c r="AU113" s="25"/>
      <c r="AV113" s="23"/>
      <c r="AW113" s="25"/>
      <c r="AX113" s="23"/>
      <c r="AY113" s="9" t="s">
        <v>269</v>
      </c>
      <c r="AZ113" s="31">
        <v>42744</v>
      </c>
      <c r="BA113" s="18"/>
      <c r="BB113" s="18"/>
      <c r="BC113" s="15"/>
      <c r="BD113" s="15"/>
      <c r="BE113" s="15"/>
      <c r="BF113" s="15"/>
      <c r="BG113" s="15"/>
      <c r="BH113" s="15"/>
      <c r="BI113" s="15"/>
      <c r="BJ113" s="15"/>
    </row>
    <row r="114" spans="1:62" ht="14.25">
      <c r="A114" s="16" t="str">
        <f>IF(ISNA(VLOOKUP($G114,'Philanthropist Ranking'!$E$5:$H$105,4,FALSE)),"N","Y")</f>
        <v>Y</v>
      </c>
      <c r="B114" s="17">
        <f>VLOOKUP($G114,'Philanthropist Ranking'!$K$5:$M$281,3,FALSE)</f>
        <v>24</v>
      </c>
      <c r="C114" s="17">
        <f>VLOOKUP($G114,'Philanthropist Ranking'!$K$5:$M$281,2,FALSE)</f>
        <v>59.410000000000011</v>
      </c>
      <c r="D114" s="3"/>
      <c r="E114" s="18"/>
      <c r="F114" s="7" t="s">
        <v>328</v>
      </c>
      <c r="G114" s="8" t="s">
        <v>329</v>
      </c>
      <c r="H114" s="32"/>
      <c r="I114" s="19"/>
      <c r="J114" s="20" t="s">
        <v>62</v>
      </c>
      <c r="K114" s="19"/>
      <c r="L114" s="20"/>
      <c r="M114" s="19"/>
      <c r="N114" s="21"/>
      <c r="O114" s="22"/>
      <c r="P114" s="21"/>
      <c r="Q114" s="22"/>
      <c r="R114" s="21"/>
      <c r="S114" s="22"/>
      <c r="T114" s="21"/>
      <c r="U114" s="22"/>
      <c r="V114" s="13" t="s">
        <v>1357</v>
      </c>
      <c r="W114" s="2">
        <v>3.64</v>
      </c>
      <c r="X114" s="13">
        <v>1</v>
      </c>
      <c r="Y114" s="2">
        <v>12</v>
      </c>
      <c r="Z114" s="13" t="s">
        <v>63</v>
      </c>
      <c r="AA114" s="2" t="s">
        <v>64</v>
      </c>
      <c r="AB114" s="13" t="s">
        <v>222</v>
      </c>
      <c r="AC114" s="2" t="s">
        <v>222</v>
      </c>
      <c r="AD114" s="13" t="s">
        <v>1373</v>
      </c>
      <c r="AE114" s="2" t="s">
        <v>1374</v>
      </c>
      <c r="AF114" s="25"/>
      <c r="AG114" s="2" t="s">
        <v>136</v>
      </c>
      <c r="AH114" s="14" t="s">
        <v>133</v>
      </c>
      <c r="AI114" s="2" t="s">
        <v>141</v>
      </c>
      <c r="AJ114" s="13" t="s">
        <v>69</v>
      </c>
      <c r="AK114" s="2" t="s">
        <v>70</v>
      </c>
      <c r="AL114" s="9" t="s">
        <v>1375</v>
      </c>
      <c r="AM114" s="13" t="str">
        <f>IF(ISNA(VLOOKUP($AL114,'Ash-Archive Data-Don''t Delete'!$AL:$AT,2,FALSE)),"",VLOOKUP($AL114,'Ash-Archive Data-Don''t Delete'!$AL:$AT,2,FALSE))</f>
        <v>link</v>
      </c>
      <c r="AN114" s="36" t="str">
        <f>IF(ISNA(VLOOKUP($AL114,'Ash-Archive Data-Don''t Delete'!$AL:$AT,3,FALSE)),"",VLOOKUP($AL114,'Ash-Archive Data-Don''t Delete'!$AL:$AT,3,FALSE))</f>
        <v>http://www.ccafc.org.cn/templates/DonationSearch/index.aspx?nodeid=106</v>
      </c>
      <c r="AO114" s="13">
        <f>IF(ISNA(VLOOKUP($AL114,'Ash-Archive Data-Don''t Delete'!$AL:$AT,4,FALSE)),"",VLOOKUP($AL114,'Ash-Archive Data-Don''t Delete'!$AL:$AT,4,FALSE))</f>
        <v>0</v>
      </c>
      <c r="AP114" s="2">
        <f>IF(ISNA(VLOOKUP($AL114,'Ash-Archive Data-Don''t Delete'!$AL:$AT,5,FALSE)),"",VLOOKUP($AL114,'Ash-Archive Data-Don''t Delete'!$AL:$AT,5,FALSE))</f>
        <v>0</v>
      </c>
      <c r="AQ114" s="13"/>
      <c r="AR114" s="2"/>
      <c r="AS114" s="13"/>
      <c r="AT114" s="2" t="s">
        <v>74</v>
      </c>
      <c r="AU114" s="25"/>
      <c r="AV114" s="23"/>
      <c r="AW114" s="25"/>
      <c r="AX114" s="23"/>
      <c r="AY114" s="9" t="s">
        <v>269</v>
      </c>
      <c r="AZ114" s="41">
        <v>42744</v>
      </c>
      <c r="BA114" s="18"/>
      <c r="BB114" s="18"/>
      <c r="BC114" s="15"/>
      <c r="BD114" s="15"/>
      <c r="BE114" s="15"/>
      <c r="BF114" s="15"/>
      <c r="BG114" s="15"/>
      <c r="BH114" s="15"/>
      <c r="BI114" s="15"/>
      <c r="BJ114" s="15"/>
    </row>
    <row r="115" spans="1:62" ht="14.25">
      <c r="A115" s="16" t="str">
        <f>IF(ISNA(VLOOKUP($G115,'Philanthropist Ranking'!$E$5:$H$105,4,FALSE)),"N","Y")</f>
        <v>Y</v>
      </c>
      <c r="B115" s="17">
        <f>VLOOKUP($G115,'Philanthropist Ranking'!$K$5:$M$281,3,FALSE)</f>
        <v>24</v>
      </c>
      <c r="C115" s="17">
        <f>VLOOKUP($G115,'Philanthropist Ranking'!$K$5:$M$281,2,FALSE)</f>
        <v>59.410000000000011</v>
      </c>
      <c r="D115" s="18"/>
      <c r="E115" s="18"/>
      <c r="F115" s="7" t="s">
        <v>328</v>
      </c>
      <c r="G115" s="8" t="s">
        <v>329</v>
      </c>
      <c r="H115" s="32"/>
      <c r="I115" s="19"/>
      <c r="J115" s="20" t="s">
        <v>62</v>
      </c>
      <c r="K115" s="19"/>
      <c r="L115" s="20"/>
      <c r="M115" s="19"/>
      <c r="N115" s="21"/>
      <c r="O115" s="22"/>
      <c r="P115" s="21"/>
      <c r="Q115" s="22"/>
      <c r="R115" s="21"/>
      <c r="S115" s="22"/>
      <c r="T115" s="21"/>
      <c r="U115" s="22"/>
      <c r="V115" s="13" t="s">
        <v>1357</v>
      </c>
      <c r="W115" s="2">
        <v>3.17</v>
      </c>
      <c r="X115" s="13">
        <v>12</v>
      </c>
      <c r="Y115" s="2">
        <v>14</v>
      </c>
      <c r="Z115" s="13" t="s">
        <v>63</v>
      </c>
      <c r="AA115" s="2" t="s">
        <v>64</v>
      </c>
      <c r="AB115" s="13" t="s">
        <v>63</v>
      </c>
      <c r="AC115" s="2" t="s">
        <v>64</v>
      </c>
      <c r="AD115" s="188" t="s">
        <v>1381</v>
      </c>
      <c r="AE115" s="2" t="s">
        <v>1382</v>
      </c>
      <c r="AF115" s="13" t="s">
        <v>1383</v>
      </c>
      <c r="AG115" s="2" t="s">
        <v>109</v>
      </c>
      <c r="AH115" s="14" t="str">
        <f>VLOOKUP($AF115,'Program-Causes'!$C:$D,2,FALSE)</f>
        <v>Unspecified</v>
      </c>
      <c r="AI115" s="2" t="s">
        <v>141</v>
      </c>
      <c r="AJ115" s="13" t="s">
        <v>69</v>
      </c>
      <c r="AK115" s="2" t="s">
        <v>70</v>
      </c>
      <c r="AL115" s="9" t="s">
        <v>1384</v>
      </c>
      <c r="AM115" s="35" t="str">
        <f>IF(ISNA(VLOOKUP($AL115,'Ash-Archive Data-Don''t Delete'!$AL:$AT,2,FALSE)),"",VLOOKUP($AL115,'Ash-Archive Data-Don''t Delete'!$AL:$AT,2,FALSE))</f>
        <v>Link</v>
      </c>
      <c r="AN115" s="2">
        <f>IF(ISNA(VLOOKUP($AL115,'Ash-Archive Data-Don''t Delete'!$AL:$AT,3,FALSE)),"",VLOOKUP($AL115,'Ash-Archive Data-Don''t Delete'!$AL:$AT,3,FALSE))</f>
        <v>0</v>
      </c>
      <c r="AO115" s="13">
        <f>IF(ISNA(VLOOKUP($AL115,'Ash-Archive Data-Don''t Delete'!$AL:$AT,4,FALSE)),"",VLOOKUP($AL115,'Ash-Archive Data-Don''t Delete'!$AL:$AT,4,FALSE))</f>
        <v>0</v>
      </c>
      <c r="AP115" s="2">
        <f>IF(ISNA(VLOOKUP($AL115,'Ash-Archive Data-Don''t Delete'!$AL:$AT,5,FALSE)),"",VLOOKUP($AL115,'Ash-Archive Data-Don''t Delete'!$AL:$AT,5,FALSE))</f>
        <v>0</v>
      </c>
      <c r="AQ115" s="13"/>
      <c r="AR115" s="2"/>
      <c r="AS115" s="13"/>
      <c r="AT115" s="2" t="s">
        <v>74</v>
      </c>
      <c r="AU115" s="25"/>
      <c r="AV115" s="23"/>
      <c r="AW115" s="25"/>
      <c r="AX115" s="23"/>
      <c r="AY115" s="9" t="s">
        <v>269</v>
      </c>
      <c r="AZ115" s="31">
        <v>42744</v>
      </c>
      <c r="BA115" s="18"/>
      <c r="BB115" s="18"/>
      <c r="BC115" s="15"/>
      <c r="BD115" s="15"/>
      <c r="BE115" s="15"/>
      <c r="BF115" s="15"/>
      <c r="BG115" s="15"/>
      <c r="BH115" s="15"/>
      <c r="BI115" s="15"/>
      <c r="BJ115" s="15"/>
    </row>
    <row r="116" spans="1:62" ht="14.25">
      <c r="A116" s="16" t="str">
        <f>IF(ISNA(VLOOKUP($G116,'Philanthropist Ranking'!$E$5:$H$105,4,FALSE)),"N","Y")</f>
        <v>Y</v>
      </c>
      <c r="B116" s="17">
        <f>VLOOKUP($G116,'Philanthropist Ranking'!$K$5:$M$281,3,FALSE)</f>
        <v>24</v>
      </c>
      <c r="C116" s="17">
        <f>VLOOKUP($G116,'Philanthropist Ranking'!$K$5:$M$281,2,FALSE)</f>
        <v>59.410000000000011</v>
      </c>
      <c r="D116" s="3"/>
      <c r="E116" s="18"/>
      <c r="F116" s="7" t="s">
        <v>328</v>
      </c>
      <c r="G116" s="8" t="s">
        <v>329</v>
      </c>
      <c r="H116" s="32"/>
      <c r="I116" s="19"/>
      <c r="J116" s="20" t="s">
        <v>62</v>
      </c>
      <c r="K116" s="19"/>
      <c r="L116" s="20"/>
      <c r="M116" s="19"/>
      <c r="N116" s="21"/>
      <c r="O116" s="22"/>
      <c r="P116" s="21"/>
      <c r="Q116" s="22"/>
      <c r="R116" s="21"/>
      <c r="S116" s="22"/>
      <c r="T116" s="21"/>
      <c r="U116" s="22"/>
      <c r="V116" s="13" t="s">
        <v>1357</v>
      </c>
      <c r="W116" s="2">
        <v>2.29</v>
      </c>
      <c r="X116" s="13">
        <v>1</v>
      </c>
      <c r="Y116" s="2">
        <v>12</v>
      </c>
      <c r="Z116" s="13" t="s">
        <v>63</v>
      </c>
      <c r="AA116" s="2" t="s">
        <v>64</v>
      </c>
      <c r="AB116" s="13" t="s">
        <v>222</v>
      </c>
      <c r="AC116" s="2" t="s">
        <v>222</v>
      </c>
      <c r="AD116" s="13" t="s">
        <v>1373</v>
      </c>
      <c r="AE116" s="2" t="s">
        <v>1374</v>
      </c>
      <c r="AF116" s="25"/>
      <c r="AG116" s="2" t="s">
        <v>136</v>
      </c>
      <c r="AH116" s="14" t="s">
        <v>133</v>
      </c>
      <c r="AI116" s="2" t="s">
        <v>141</v>
      </c>
      <c r="AJ116" s="13" t="s">
        <v>69</v>
      </c>
      <c r="AK116" s="2" t="s">
        <v>70</v>
      </c>
      <c r="AL116" s="9" t="s">
        <v>1391</v>
      </c>
      <c r="AM116" s="13" t="str">
        <f>IF(ISNA(VLOOKUP($AL116,'Ash-Archive Data-Don''t Delete'!$AL:$AT,2,FALSE)),"",VLOOKUP($AL116,'Ash-Archive Data-Don''t Delete'!$AL:$AT,2,FALSE))</f>
        <v>link</v>
      </c>
      <c r="AN116" s="36" t="str">
        <f>IF(ISNA(VLOOKUP($AL116,'Ash-Archive Data-Don''t Delete'!$AL:$AT,3,FALSE)),"",VLOOKUP($AL116,'Ash-Archive Data-Don''t Delete'!$AL:$AT,3,FALSE))</f>
        <v>http://www.ccafc.org.cn/templates/DonationSearch/index.aspx?nodeid=106</v>
      </c>
      <c r="AO116" s="13">
        <f>IF(ISNA(VLOOKUP($AL116,'Ash-Archive Data-Don''t Delete'!$AL:$AT,4,FALSE)),"",VLOOKUP($AL116,'Ash-Archive Data-Don''t Delete'!$AL:$AT,4,FALSE))</f>
        <v>0</v>
      </c>
      <c r="AP116" s="2">
        <f>IF(ISNA(VLOOKUP($AL116,'Ash-Archive Data-Don''t Delete'!$AL:$AT,5,FALSE)),"",VLOOKUP($AL116,'Ash-Archive Data-Don''t Delete'!$AL:$AT,5,FALSE))</f>
        <v>0</v>
      </c>
      <c r="AQ116" s="13"/>
      <c r="AR116" s="2"/>
      <c r="AS116" s="13"/>
      <c r="AT116" s="2" t="s">
        <v>74</v>
      </c>
      <c r="AU116" s="25"/>
      <c r="AV116" s="23"/>
      <c r="AW116" s="25"/>
      <c r="AX116" s="23"/>
      <c r="AY116" s="9" t="s">
        <v>269</v>
      </c>
      <c r="AZ116" s="41">
        <v>42744</v>
      </c>
      <c r="BA116" s="18"/>
      <c r="BB116" s="18"/>
      <c r="BC116" s="15"/>
      <c r="BD116" s="15"/>
      <c r="BE116" s="15"/>
      <c r="BF116" s="15"/>
      <c r="BG116" s="15"/>
      <c r="BH116" s="15"/>
      <c r="BI116" s="15"/>
      <c r="BJ116" s="15"/>
    </row>
    <row r="117" spans="1:62" ht="14.25">
      <c r="A117" s="16" t="str">
        <f>IF(ISNA(VLOOKUP($G117,'Philanthropist Ranking'!$E$5:$H$105,4,FALSE)),"N","Y")</f>
        <v>Y</v>
      </c>
      <c r="B117" s="17">
        <f>VLOOKUP($G117,'Philanthropist Ranking'!$K$5:$M$281,3,FALSE)</f>
        <v>24</v>
      </c>
      <c r="C117" s="17">
        <f>VLOOKUP($G117,'Philanthropist Ranking'!$K$5:$M$281,2,FALSE)</f>
        <v>59.410000000000011</v>
      </c>
      <c r="D117" s="18"/>
      <c r="E117" s="18"/>
      <c r="F117" s="7" t="s">
        <v>328</v>
      </c>
      <c r="G117" s="8" t="s">
        <v>329</v>
      </c>
      <c r="H117" s="32"/>
      <c r="I117" s="19"/>
      <c r="J117" s="20" t="s">
        <v>62</v>
      </c>
      <c r="K117" s="19"/>
      <c r="L117" s="20"/>
      <c r="M117" s="19"/>
      <c r="N117" s="21"/>
      <c r="O117" s="22"/>
      <c r="P117" s="21"/>
      <c r="Q117" s="22"/>
      <c r="R117" s="21"/>
      <c r="S117" s="22"/>
      <c r="T117" s="21"/>
      <c r="U117" s="22"/>
      <c r="V117" s="13" t="s">
        <v>1357</v>
      </c>
      <c r="W117" s="2">
        <v>2</v>
      </c>
      <c r="X117" s="13">
        <v>11</v>
      </c>
      <c r="Y117" s="2">
        <v>4</v>
      </c>
      <c r="Z117" s="13" t="s">
        <v>63</v>
      </c>
      <c r="AA117" s="2" t="s">
        <v>64</v>
      </c>
      <c r="AB117" s="13" t="s">
        <v>222</v>
      </c>
      <c r="AC117" s="2" t="s">
        <v>222</v>
      </c>
      <c r="AD117" s="188" t="s">
        <v>453</v>
      </c>
      <c r="AE117" s="2" t="s">
        <v>454</v>
      </c>
      <c r="AF117" s="13" t="s">
        <v>1392</v>
      </c>
      <c r="AG117" s="2" t="s">
        <v>109</v>
      </c>
      <c r="AH117" s="14" t="str">
        <f>VLOOKUP($AF117,'Program-Causes'!$C:$D,2,FALSE)</f>
        <v>Education</v>
      </c>
      <c r="AI117" s="2" t="s">
        <v>141</v>
      </c>
      <c r="AJ117" s="13" t="s">
        <v>69</v>
      </c>
      <c r="AK117" s="2" t="s">
        <v>70</v>
      </c>
      <c r="AL117" s="9" t="s">
        <v>1393</v>
      </c>
      <c r="AM117" s="35" t="str">
        <f>IF(ISNA(VLOOKUP($AL117,'Ash-Archive Data-Don''t Delete'!$AL:$AT,2,FALSE)),"",VLOOKUP($AL117,'Ash-Archive Data-Don''t Delete'!$AL:$AT,2,FALSE))</f>
        <v>Link</v>
      </c>
      <c r="AN117" s="2">
        <f>IF(ISNA(VLOOKUP($AL117,'Ash-Archive Data-Don''t Delete'!$AL:$AT,3,FALSE)),"",VLOOKUP($AL117,'Ash-Archive Data-Don''t Delete'!$AL:$AT,3,FALSE))</f>
        <v>0</v>
      </c>
      <c r="AO117" s="13">
        <f>IF(ISNA(VLOOKUP($AL117,'Ash-Archive Data-Don''t Delete'!$AL:$AT,4,FALSE)),"",VLOOKUP($AL117,'Ash-Archive Data-Don''t Delete'!$AL:$AT,4,FALSE))</f>
        <v>0</v>
      </c>
      <c r="AP117" s="2">
        <f>IF(ISNA(VLOOKUP($AL117,'Ash-Archive Data-Don''t Delete'!$AL:$AT,5,FALSE)),"",VLOOKUP($AL117,'Ash-Archive Data-Don''t Delete'!$AL:$AT,5,FALSE))</f>
        <v>0</v>
      </c>
      <c r="AQ117" s="13"/>
      <c r="AR117" s="2"/>
      <c r="AS117" s="13"/>
      <c r="AT117" s="2" t="s">
        <v>74</v>
      </c>
      <c r="AU117" s="25"/>
      <c r="AV117" s="23"/>
      <c r="AW117" s="25"/>
      <c r="AX117" s="23"/>
      <c r="AY117" s="9" t="s">
        <v>269</v>
      </c>
      <c r="AZ117" s="31">
        <v>42744</v>
      </c>
      <c r="BA117" s="18"/>
      <c r="BB117" s="18"/>
      <c r="BC117" s="15"/>
      <c r="BD117" s="15"/>
      <c r="BE117" s="15"/>
      <c r="BF117" s="15"/>
      <c r="BG117" s="15"/>
      <c r="BH117" s="15"/>
      <c r="BI117" s="15"/>
      <c r="BJ117" s="15"/>
    </row>
    <row r="118" spans="1:62" ht="14.25">
      <c r="A118" s="16" t="str">
        <f>IF(ISNA(VLOOKUP($G118,'Philanthropist Ranking'!$E$5:$H$105,4,FALSE)),"N","Y")</f>
        <v>Y</v>
      </c>
      <c r="B118" s="17">
        <f>VLOOKUP($G118,'Philanthropist Ranking'!$K$5:$M$281,3,FALSE)</f>
        <v>24</v>
      </c>
      <c r="C118" s="17">
        <f>VLOOKUP($G118,'Philanthropist Ranking'!$K$5:$M$281,2,FALSE)</f>
        <v>59.410000000000011</v>
      </c>
      <c r="D118" s="18"/>
      <c r="E118" s="18"/>
      <c r="F118" s="7" t="s">
        <v>328</v>
      </c>
      <c r="G118" s="8" t="s">
        <v>329</v>
      </c>
      <c r="H118" s="32"/>
      <c r="I118" s="19"/>
      <c r="J118" s="20" t="s">
        <v>62</v>
      </c>
      <c r="K118" s="19"/>
      <c r="L118" s="20"/>
      <c r="M118" s="19"/>
      <c r="N118" s="21"/>
      <c r="O118" s="22"/>
      <c r="P118" s="21"/>
      <c r="Q118" s="22"/>
      <c r="R118" s="21"/>
      <c r="S118" s="22"/>
      <c r="T118" s="21"/>
      <c r="U118" s="22"/>
      <c r="V118" s="13" t="s">
        <v>1357</v>
      </c>
      <c r="W118" s="2">
        <v>2</v>
      </c>
      <c r="X118" s="13">
        <v>2</v>
      </c>
      <c r="Y118" s="2">
        <v>1</v>
      </c>
      <c r="Z118" s="13" t="s">
        <v>63</v>
      </c>
      <c r="AA118" s="2" t="s">
        <v>64</v>
      </c>
      <c r="AB118" s="13" t="s">
        <v>222</v>
      </c>
      <c r="AC118" s="2" t="s">
        <v>222</v>
      </c>
      <c r="AD118" s="258" t="s">
        <v>963</v>
      </c>
      <c r="AE118" s="2" t="s">
        <v>1275</v>
      </c>
      <c r="AF118" s="13" t="s">
        <v>1394</v>
      </c>
      <c r="AG118" s="2" t="s">
        <v>109</v>
      </c>
      <c r="AH118" s="14" t="str">
        <f>VLOOKUP($AF118,'Program-Causes'!$C:$D,2,FALSE)</f>
        <v>Unspecified</v>
      </c>
      <c r="AI118" s="2" t="s">
        <v>141</v>
      </c>
      <c r="AJ118" s="13" t="s">
        <v>69</v>
      </c>
      <c r="AK118" s="2" t="s">
        <v>70</v>
      </c>
      <c r="AL118" s="9" t="s">
        <v>1398</v>
      </c>
      <c r="AM118" s="114" t="s">
        <v>1399</v>
      </c>
      <c r="AN118" s="116"/>
      <c r="AO118" s="116"/>
      <c r="AP118" s="116"/>
      <c r="AQ118" s="116"/>
      <c r="AR118" s="116"/>
      <c r="AT118" s="117" t="s">
        <v>74</v>
      </c>
      <c r="AU118" s="25"/>
      <c r="AV118" s="23"/>
      <c r="AW118" s="25"/>
      <c r="AX118" s="23"/>
      <c r="AY118" s="9" t="s">
        <v>103</v>
      </c>
      <c r="AZ118" s="19"/>
      <c r="BA118" s="18"/>
      <c r="BB118" s="18"/>
      <c r="BC118" s="15"/>
      <c r="BD118" s="15"/>
      <c r="BE118" s="15"/>
      <c r="BF118" s="15"/>
      <c r="BG118" s="15"/>
      <c r="BH118" s="15"/>
      <c r="BI118" s="15"/>
      <c r="BJ118" s="15"/>
    </row>
    <row r="119" spans="1:62" ht="14.25">
      <c r="A119" s="16" t="str">
        <f>IF(ISNA(VLOOKUP($G119,'Philanthropist Ranking'!$E$5:$H$105,4,FALSE)),"N","Y")</f>
        <v>Y</v>
      </c>
      <c r="B119" s="17">
        <f>VLOOKUP($G119,'Philanthropist Ranking'!$K$5:$M$281,3,FALSE)</f>
        <v>24</v>
      </c>
      <c r="C119" s="17">
        <f>VLOOKUP($G119,'Philanthropist Ranking'!$K$5:$M$281,2,FALSE)</f>
        <v>59.410000000000011</v>
      </c>
      <c r="D119" s="3"/>
      <c r="E119" s="18"/>
      <c r="F119" s="7" t="s">
        <v>328</v>
      </c>
      <c r="G119" s="8" t="s">
        <v>329</v>
      </c>
      <c r="H119" s="9"/>
      <c r="I119" s="19"/>
      <c r="J119" s="20" t="s">
        <v>62</v>
      </c>
      <c r="K119" s="19"/>
      <c r="L119" s="20"/>
      <c r="M119" s="19"/>
      <c r="N119" s="10"/>
      <c r="O119" s="11"/>
      <c r="P119" s="37"/>
      <c r="Q119" s="11"/>
      <c r="R119" s="10"/>
      <c r="S119" s="11"/>
      <c r="T119" s="10"/>
      <c r="U119" s="250"/>
      <c r="V119" s="13" t="s">
        <v>1357</v>
      </c>
      <c r="W119" s="2">
        <v>2</v>
      </c>
      <c r="X119" s="13">
        <v>3</v>
      </c>
      <c r="Y119" s="2">
        <v>22</v>
      </c>
      <c r="Z119" s="13" t="s">
        <v>63</v>
      </c>
      <c r="AA119" s="2" t="s">
        <v>64</v>
      </c>
      <c r="AB119" s="13" t="s">
        <v>222</v>
      </c>
      <c r="AC119" s="2" t="s">
        <v>222</v>
      </c>
      <c r="AD119" s="13" t="s">
        <v>1359</v>
      </c>
      <c r="AE119" s="2" t="s">
        <v>1281</v>
      </c>
      <c r="AF119" s="13" t="s">
        <v>173</v>
      </c>
      <c r="AG119" s="2" t="s">
        <v>109</v>
      </c>
      <c r="AH119" s="14" t="s">
        <v>133</v>
      </c>
      <c r="AI119" s="2" t="s">
        <v>141</v>
      </c>
      <c r="AJ119" s="13" t="s">
        <v>69</v>
      </c>
      <c r="AK119" s="2" t="s">
        <v>70</v>
      </c>
      <c r="AL119" s="9" t="s">
        <v>1404</v>
      </c>
      <c r="AM119" s="35" t="str">
        <f>IF(ISNA(VLOOKUP($AL119,'Ash-Archive Data-Don''t Delete'!$AL:$AT,2,FALSE)),"",VLOOKUP($AL119,'Ash-Archive Data-Don''t Delete'!$AL:$AT,2,FALSE))</f>
        <v>Link</v>
      </c>
      <c r="AN119" s="2">
        <f>IF(ISNA(VLOOKUP($AL119,'Ash-Archive Data-Don''t Delete'!$AL:$AT,3,FALSE)),"",VLOOKUP($AL119,'Ash-Archive Data-Don''t Delete'!$AL:$AT,3,FALSE))</f>
        <v>0</v>
      </c>
      <c r="AO119" s="13">
        <f>IF(ISNA(VLOOKUP($AL119,'Ash-Archive Data-Don''t Delete'!$AL:$AT,4,FALSE)),"",VLOOKUP($AL119,'Ash-Archive Data-Don''t Delete'!$AL:$AT,4,FALSE))</f>
        <v>0</v>
      </c>
      <c r="AP119" s="2">
        <f>IF(ISNA(VLOOKUP($AL119,'Ash-Archive Data-Don''t Delete'!$AL:$AT,5,FALSE)),"",VLOOKUP($AL119,'Ash-Archive Data-Don''t Delete'!$AL:$AT,5,FALSE))</f>
        <v>0</v>
      </c>
      <c r="AQ119" s="13"/>
      <c r="AR119" s="2"/>
      <c r="AS119" s="13"/>
      <c r="AT119" s="2" t="s">
        <v>74</v>
      </c>
      <c r="AU119" s="25"/>
      <c r="AV119" s="23"/>
      <c r="AW119" s="25"/>
      <c r="AX119" s="23"/>
      <c r="AY119" s="9" t="s">
        <v>118</v>
      </c>
      <c r="AZ119" s="41">
        <v>42747</v>
      </c>
      <c r="BA119" s="18"/>
      <c r="BB119" s="18"/>
      <c r="BC119" s="15"/>
      <c r="BD119" s="15"/>
      <c r="BE119" s="15"/>
      <c r="BF119" s="15"/>
      <c r="BG119" s="15"/>
      <c r="BH119" s="15"/>
      <c r="BI119" s="15"/>
      <c r="BJ119" s="15"/>
    </row>
    <row r="120" spans="1:62" ht="14.25">
      <c r="A120" s="16" t="str">
        <f>IF(ISNA(VLOOKUP($G120,'Philanthropist Ranking'!$E$5:$H$105,4,FALSE)),"N","Y")</f>
        <v>Y</v>
      </c>
      <c r="B120" s="17">
        <f>VLOOKUP($G120,'Philanthropist Ranking'!$K$5:$M$281,3,FALSE)</f>
        <v>24</v>
      </c>
      <c r="C120" s="17">
        <f>VLOOKUP($G120,'Philanthropist Ranking'!$K$5:$M$281,2,FALSE)</f>
        <v>59.410000000000011</v>
      </c>
      <c r="D120" s="3"/>
      <c r="E120" s="18"/>
      <c r="F120" s="7" t="s">
        <v>328</v>
      </c>
      <c r="G120" s="8" t="s">
        <v>329</v>
      </c>
      <c r="H120" s="32"/>
      <c r="I120" s="19"/>
      <c r="J120" s="20" t="s">
        <v>62</v>
      </c>
      <c r="K120" s="19"/>
      <c r="L120" s="20"/>
      <c r="M120" s="19"/>
      <c r="N120" s="21"/>
      <c r="O120" s="22"/>
      <c r="P120" s="21"/>
      <c r="Q120" s="22"/>
      <c r="R120" s="21"/>
      <c r="S120" s="22"/>
      <c r="T120" s="21"/>
      <c r="U120" s="22"/>
      <c r="V120" s="13" t="s">
        <v>1357</v>
      </c>
      <c r="W120" s="2">
        <v>2</v>
      </c>
      <c r="X120" s="13">
        <v>2</v>
      </c>
      <c r="Y120" s="2">
        <v>1</v>
      </c>
      <c r="Z120" s="13" t="s">
        <v>63</v>
      </c>
      <c r="AA120" s="2" t="s">
        <v>64</v>
      </c>
      <c r="AB120" s="13" t="s">
        <v>222</v>
      </c>
      <c r="AC120" s="2" t="s">
        <v>222</v>
      </c>
      <c r="AD120" s="13" t="s">
        <v>1373</v>
      </c>
      <c r="AE120" s="2" t="s">
        <v>1374</v>
      </c>
      <c r="AF120" s="25"/>
      <c r="AG120" s="2" t="s">
        <v>136</v>
      </c>
      <c r="AH120" s="14" t="s">
        <v>133</v>
      </c>
      <c r="AI120" s="2" t="s">
        <v>141</v>
      </c>
      <c r="AJ120" s="13" t="s">
        <v>69</v>
      </c>
      <c r="AK120" s="2" t="s">
        <v>70</v>
      </c>
      <c r="AL120" s="9" t="s">
        <v>1410</v>
      </c>
      <c r="AM120" s="13" t="str">
        <f>IF(ISNA(VLOOKUP($AL120,'Ash-Archive Data-Don''t Delete'!$AL:$AT,2,FALSE)),"",VLOOKUP($AL120,'Ash-Archive Data-Don''t Delete'!$AL:$AT,2,FALSE))</f>
        <v>link</v>
      </c>
      <c r="AN120" s="36" t="str">
        <f>IF(ISNA(VLOOKUP($AL120,'Ash-Archive Data-Don''t Delete'!$AL:$AT,3,FALSE)),"",VLOOKUP($AL120,'Ash-Archive Data-Don''t Delete'!$AL:$AT,3,FALSE))</f>
        <v>http://www.ccafc.org.cn/templates/DonationSearch/index.aspx?nodeid=106</v>
      </c>
      <c r="AO120" s="13">
        <f>IF(ISNA(VLOOKUP($AL120,'Ash-Archive Data-Don''t Delete'!$AL:$AT,4,FALSE)),"",VLOOKUP($AL120,'Ash-Archive Data-Don''t Delete'!$AL:$AT,4,FALSE))</f>
        <v>0</v>
      </c>
      <c r="AP120" s="2">
        <f>IF(ISNA(VLOOKUP($AL120,'Ash-Archive Data-Don''t Delete'!$AL:$AT,5,FALSE)),"",VLOOKUP($AL120,'Ash-Archive Data-Don''t Delete'!$AL:$AT,5,FALSE))</f>
        <v>0</v>
      </c>
      <c r="AQ120" s="13"/>
      <c r="AR120" s="2"/>
      <c r="AS120" s="13"/>
      <c r="AT120" s="2" t="s">
        <v>74</v>
      </c>
      <c r="AU120" s="25"/>
      <c r="AV120" s="23"/>
      <c r="AW120" s="25"/>
      <c r="AX120" s="23"/>
      <c r="AY120" s="9" t="s">
        <v>269</v>
      </c>
      <c r="AZ120" s="41">
        <v>42744</v>
      </c>
      <c r="BA120" s="18"/>
      <c r="BB120" s="18"/>
      <c r="BC120" s="15"/>
      <c r="BD120" s="15"/>
      <c r="BE120" s="15"/>
      <c r="BF120" s="15"/>
      <c r="BG120" s="15"/>
      <c r="BH120" s="15"/>
      <c r="BI120" s="15"/>
      <c r="BJ120" s="15"/>
    </row>
    <row r="121" spans="1:62" ht="14.25">
      <c r="A121" s="16" t="str">
        <f>IF(ISNA(VLOOKUP($G121,'Philanthropist Ranking'!$E$5:$H$105,4,FALSE)),"N","Y")</f>
        <v>Y</v>
      </c>
      <c r="B121" s="17">
        <f>VLOOKUP($G121,'Philanthropist Ranking'!$K$5:$M$281,3,FALSE)</f>
        <v>24</v>
      </c>
      <c r="C121" s="17">
        <f>VLOOKUP($G121,'Philanthropist Ranking'!$K$5:$M$281,2,FALSE)</f>
        <v>59.410000000000011</v>
      </c>
      <c r="D121" s="18"/>
      <c r="E121" s="18"/>
      <c r="F121" s="7" t="s">
        <v>328</v>
      </c>
      <c r="G121" s="8" t="s">
        <v>329</v>
      </c>
      <c r="H121" s="9"/>
      <c r="I121" s="19"/>
      <c r="J121" s="20"/>
      <c r="K121" s="7"/>
      <c r="L121" s="8"/>
      <c r="M121" s="7"/>
      <c r="N121" s="10"/>
      <c r="O121" s="11"/>
      <c r="P121" s="10"/>
      <c r="Q121" s="11"/>
      <c r="R121" s="10"/>
      <c r="S121" s="11"/>
      <c r="T121" s="10"/>
      <c r="U121" s="11"/>
      <c r="V121" s="13" t="s">
        <v>1357</v>
      </c>
      <c r="W121" s="2">
        <v>1.5</v>
      </c>
      <c r="X121" s="13">
        <v>11</v>
      </c>
      <c r="Y121" s="2">
        <v>19</v>
      </c>
      <c r="Z121" s="13" t="s">
        <v>63</v>
      </c>
      <c r="AA121" s="2" t="s">
        <v>64</v>
      </c>
      <c r="AB121" s="13" t="s">
        <v>63</v>
      </c>
      <c r="AC121" s="2" t="s">
        <v>94</v>
      </c>
      <c r="AD121" s="13" t="s">
        <v>1412</v>
      </c>
      <c r="AE121" s="2" t="s">
        <v>1413</v>
      </c>
      <c r="AF121" s="25"/>
      <c r="AG121" s="2" t="s">
        <v>89</v>
      </c>
      <c r="AH121" s="14" t="s">
        <v>133</v>
      </c>
      <c r="AI121" s="2" t="s">
        <v>141</v>
      </c>
      <c r="AJ121" s="13" t="s">
        <v>69</v>
      </c>
      <c r="AK121" s="2" t="s">
        <v>70</v>
      </c>
      <c r="AL121" s="9"/>
      <c r="AM121" s="259" t="str">
        <f>HYPERLINK("http://edf.edaao.sysu.edu.cn/jzmx/jz01/index.htm","Link")</f>
        <v>Link</v>
      </c>
      <c r="AN121" s="2"/>
      <c r="AO121" s="13"/>
      <c r="AP121" s="2"/>
      <c r="AQ121" s="13"/>
      <c r="AR121" s="2"/>
      <c r="AS121" s="13"/>
      <c r="AT121" s="2" t="s">
        <v>74</v>
      </c>
      <c r="AU121" s="25"/>
      <c r="AV121" s="2"/>
      <c r="AW121" s="25"/>
      <c r="AX121" s="2"/>
      <c r="AY121" s="9" t="s">
        <v>118</v>
      </c>
      <c r="AZ121" s="31">
        <v>42761</v>
      </c>
      <c r="BA121" s="18"/>
      <c r="BB121" s="18"/>
      <c r="BC121" s="15"/>
      <c r="BD121" s="15"/>
      <c r="BE121" s="15"/>
      <c r="BF121" s="15"/>
      <c r="BG121" s="15"/>
      <c r="BH121" s="15"/>
      <c r="BI121" s="15"/>
      <c r="BJ121" s="15"/>
    </row>
    <row r="122" spans="1:62" ht="14.25">
      <c r="A122" s="16" t="str">
        <f>IF(ISNA(VLOOKUP($G122,'Philanthropist Ranking'!$E$5:$H$105,4,FALSE)),"N","Y")</f>
        <v>Y</v>
      </c>
      <c r="B122" s="17">
        <f>VLOOKUP($G122,'Philanthropist Ranking'!$K$5:$M$281,3,FALSE)</f>
        <v>24</v>
      </c>
      <c r="C122" s="17">
        <f>VLOOKUP($G122,'Philanthropist Ranking'!$K$5:$M$281,2,FALSE)</f>
        <v>59.410000000000011</v>
      </c>
      <c r="D122" s="3"/>
      <c r="E122" s="18"/>
      <c r="F122" s="7" t="s">
        <v>328</v>
      </c>
      <c r="G122" s="8" t="s">
        <v>329</v>
      </c>
      <c r="H122" s="32"/>
      <c r="I122" s="19"/>
      <c r="J122" s="20" t="s">
        <v>62</v>
      </c>
      <c r="K122" s="19"/>
      <c r="L122" s="20"/>
      <c r="M122" s="19"/>
      <c r="N122" s="21"/>
      <c r="O122" s="22"/>
      <c r="P122" s="21"/>
      <c r="Q122" s="22"/>
      <c r="R122" s="21"/>
      <c r="S122" s="22"/>
      <c r="T122" s="21"/>
      <c r="U122" s="22"/>
      <c r="V122" s="13" t="s">
        <v>1357</v>
      </c>
      <c r="W122" s="2">
        <v>1.49</v>
      </c>
      <c r="X122" s="13">
        <v>1</v>
      </c>
      <c r="Y122" s="2">
        <v>12</v>
      </c>
      <c r="Z122" s="13" t="s">
        <v>63</v>
      </c>
      <c r="AA122" s="2" t="s">
        <v>64</v>
      </c>
      <c r="AB122" s="13" t="s">
        <v>222</v>
      </c>
      <c r="AC122" s="2" t="s">
        <v>222</v>
      </c>
      <c r="AD122" s="13" t="s">
        <v>1373</v>
      </c>
      <c r="AE122" s="2" t="s">
        <v>1374</v>
      </c>
      <c r="AF122" s="25"/>
      <c r="AG122" s="2" t="s">
        <v>136</v>
      </c>
      <c r="AH122" s="14" t="s">
        <v>133</v>
      </c>
      <c r="AI122" s="2" t="s">
        <v>141</v>
      </c>
      <c r="AJ122" s="13" t="s">
        <v>69</v>
      </c>
      <c r="AK122" s="2" t="s">
        <v>70</v>
      </c>
      <c r="AL122" s="9" t="s">
        <v>1414</v>
      </c>
      <c r="AM122" s="13" t="str">
        <f>IF(ISNA(VLOOKUP($AL122,'Ash-Archive Data-Don''t Delete'!$AL:$AT,2,FALSE)),"",VLOOKUP($AL122,'Ash-Archive Data-Don''t Delete'!$AL:$AT,2,FALSE))</f>
        <v>link</v>
      </c>
      <c r="AN122" s="36" t="str">
        <f>IF(ISNA(VLOOKUP($AL122,'Ash-Archive Data-Don''t Delete'!$AL:$AT,3,FALSE)),"",VLOOKUP($AL122,'Ash-Archive Data-Don''t Delete'!$AL:$AT,3,FALSE))</f>
        <v>http://www.ccafc.org.cn/templates/DonationSearch/index.aspx?nodeid=106</v>
      </c>
      <c r="AO122" s="13">
        <f>IF(ISNA(VLOOKUP($AL122,'Ash-Archive Data-Don''t Delete'!$AL:$AT,4,FALSE)),"",VLOOKUP($AL122,'Ash-Archive Data-Don''t Delete'!$AL:$AT,4,FALSE))</f>
        <v>0</v>
      </c>
      <c r="AP122" s="2">
        <f>IF(ISNA(VLOOKUP($AL122,'Ash-Archive Data-Don''t Delete'!$AL:$AT,5,FALSE)),"",VLOOKUP($AL122,'Ash-Archive Data-Don''t Delete'!$AL:$AT,5,FALSE))</f>
        <v>0</v>
      </c>
      <c r="AQ122" s="13"/>
      <c r="AR122" s="2"/>
      <c r="AS122" s="13"/>
      <c r="AT122" s="2" t="s">
        <v>74</v>
      </c>
      <c r="AU122" s="25"/>
      <c r="AV122" s="23"/>
      <c r="AW122" s="25"/>
      <c r="AX122" s="23"/>
      <c r="AY122" s="9" t="s">
        <v>269</v>
      </c>
      <c r="AZ122" s="41">
        <v>42744</v>
      </c>
      <c r="BA122" s="18"/>
      <c r="BB122" s="18"/>
      <c r="BC122" s="15"/>
      <c r="BD122" s="15"/>
      <c r="BE122" s="15"/>
      <c r="BF122" s="15"/>
      <c r="BG122" s="15"/>
      <c r="BH122" s="15"/>
      <c r="BI122" s="15"/>
      <c r="BJ122" s="15"/>
    </row>
    <row r="123" spans="1:62" ht="14.25">
      <c r="A123" s="16" t="str">
        <f>IF(ISNA(VLOOKUP($G123,'Philanthropist Ranking'!$E$5:$H$105,4,FALSE)),"N","Y")</f>
        <v>Y</v>
      </c>
      <c r="B123" s="17">
        <f>VLOOKUP($G123,'Philanthropist Ranking'!$K$5:$M$281,3,FALSE)</f>
        <v>24</v>
      </c>
      <c r="C123" s="17">
        <f>VLOOKUP($G123,'Philanthropist Ranking'!$K$5:$M$281,2,FALSE)</f>
        <v>59.410000000000011</v>
      </c>
      <c r="D123" s="3"/>
      <c r="E123" s="18"/>
      <c r="F123" s="7" t="s">
        <v>328</v>
      </c>
      <c r="G123" s="8" t="s">
        <v>329</v>
      </c>
      <c r="H123" s="32"/>
      <c r="I123" s="19"/>
      <c r="J123" s="20" t="s">
        <v>62</v>
      </c>
      <c r="K123" s="19"/>
      <c r="L123" s="20"/>
      <c r="M123" s="19"/>
      <c r="N123" s="21"/>
      <c r="O123" s="22"/>
      <c r="P123" s="21"/>
      <c r="Q123" s="22"/>
      <c r="R123" s="21"/>
      <c r="S123" s="22"/>
      <c r="T123" s="21"/>
      <c r="U123" s="22"/>
      <c r="V123" s="13" t="s">
        <v>1357</v>
      </c>
      <c r="W123" s="2">
        <v>1.42</v>
      </c>
      <c r="X123" s="13">
        <v>1</v>
      </c>
      <c r="Y123" s="2">
        <v>12</v>
      </c>
      <c r="Z123" s="13" t="s">
        <v>63</v>
      </c>
      <c r="AA123" s="2" t="s">
        <v>64</v>
      </c>
      <c r="AB123" s="13" t="s">
        <v>222</v>
      </c>
      <c r="AC123" s="2" t="s">
        <v>222</v>
      </c>
      <c r="AD123" s="13" t="s">
        <v>1373</v>
      </c>
      <c r="AE123" s="2" t="s">
        <v>1374</v>
      </c>
      <c r="AF123" s="25"/>
      <c r="AG123" s="2" t="s">
        <v>136</v>
      </c>
      <c r="AH123" s="14" t="s">
        <v>133</v>
      </c>
      <c r="AI123" s="2" t="s">
        <v>141</v>
      </c>
      <c r="AJ123" s="13" t="s">
        <v>69</v>
      </c>
      <c r="AK123" s="2" t="s">
        <v>70</v>
      </c>
      <c r="AL123" s="9" t="s">
        <v>1418</v>
      </c>
      <c r="AM123" s="13" t="str">
        <f>IF(ISNA(VLOOKUP($AL123,'Ash-Archive Data-Don''t Delete'!$AL:$AT,2,FALSE)),"",VLOOKUP($AL123,'Ash-Archive Data-Don''t Delete'!$AL:$AT,2,FALSE))</f>
        <v>link</v>
      </c>
      <c r="AN123" s="36" t="str">
        <f>IF(ISNA(VLOOKUP($AL123,'Ash-Archive Data-Don''t Delete'!$AL:$AT,3,FALSE)),"",VLOOKUP($AL123,'Ash-Archive Data-Don''t Delete'!$AL:$AT,3,FALSE))</f>
        <v>http://www.ccafc.org.cn/templates/DonationSearch/index.aspx?nodeid=106</v>
      </c>
      <c r="AO123" s="13">
        <f>IF(ISNA(VLOOKUP($AL123,'Ash-Archive Data-Don''t Delete'!$AL:$AT,4,FALSE)),"",VLOOKUP($AL123,'Ash-Archive Data-Don''t Delete'!$AL:$AT,4,FALSE))</f>
        <v>0</v>
      </c>
      <c r="AP123" s="2">
        <f>IF(ISNA(VLOOKUP($AL123,'Ash-Archive Data-Don''t Delete'!$AL:$AT,5,FALSE)),"",VLOOKUP($AL123,'Ash-Archive Data-Don''t Delete'!$AL:$AT,5,FALSE))</f>
        <v>0</v>
      </c>
      <c r="AQ123" s="13"/>
      <c r="AR123" s="2"/>
      <c r="AS123" s="13"/>
      <c r="AT123" s="2" t="s">
        <v>74</v>
      </c>
      <c r="AU123" s="25"/>
      <c r="AV123" s="23"/>
      <c r="AW123" s="25"/>
      <c r="AX123" s="23"/>
      <c r="AY123" s="9" t="s">
        <v>269</v>
      </c>
      <c r="AZ123" s="41">
        <v>42744</v>
      </c>
      <c r="BA123" s="18"/>
      <c r="BB123" s="18"/>
      <c r="BC123" s="15"/>
      <c r="BD123" s="15"/>
      <c r="BE123" s="15"/>
      <c r="BF123" s="15"/>
      <c r="BG123" s="15"/>
      <c r="BH123" s="15"/>
      <c r="BI123" s="15"/>
      <c r="BJ123" s="15"/>
    </row>
    <row r="124" spans="1:62" ht="14.25">
      <c r="A124" s="16" t="str">
        <f>IF(ISNA(VLOOKUP($G124,'Philanthropist Ranking'!$E$5:$H$105,4,FALSE)),"N","Y")</f>
        <v>Y</v>
      </c>
      <c r="B124" s="17">
        <f>VLOOKUP($G124,'Philanthropist Ranking'!$K$5:$M$281,3,FALSE)</f>
        <v>24</v>
      </c>
      <c r="C124" s="17">
        <f>VLOOKUP($G124,'Philanthropist Ranking'!$K$5:$M$281,2,FALSE)</f>
        <v>59.410000000000011</v>
      </c>
      <c r="D124" s="18"/>
      <c r="E124" s="18"/>
      <c r="F124" s="7" t="s">
        <v>328</v>
      </c>
      <c r="G124" s="8" t="s">
        <v>329</v>
      </c>
      <c r="H124" s="9"/>
      <c r="I124" s="19"/>
      <c r="J124" s="20"/>
      <c r="K124" s="7"/>
      <c r="L124" s="8"/>
      <c r="M124" s="7"/>
      <c r="N124" s="10"/>
      <c r="O124" s="11"/>
      <c r="P124" s="10"/>
      <c r="Q124" s="11"/>
      <c r="R124" s="10"/>
      <c r="S124" s="11"/>
      <c r="T124" s="10"/>
      <c r="U124" s="11"/>
      <c r="V124" s="13" t="s">
        <v>1357</v>
      </c>
      <c r="W124" s="2">
        <v>1.26</v>
      </c>
      <c r="X124" s="13">
        <v>1</v>
      </c>
      <c r="Y124" s="2">
        <v>6</v>
      </c>
      <c r="Z124" s="13" t="s">
        <v>63</v>
      </c>
      <c r="AA124" s="2" t="s">
        <v>64</v>
      </c>
      <c r="AB124" s="13" t="s">
        <v>222</v>
      </c>
      <c r="AC124" s="2" t="s">
        <v>222</v>
      </c>
      <c r="AD124" s="13" t="s">
        <v>1359</v>
      </c>
      <c r="AE124" s="2" t="s">
        <v>1281</v>
      </c>
      <c r="AF124" s="25"/>
      <c r="AG124" s="2" t="s">
        <v>109</v>
      </c>
      <c r="AH124" s="14" t="s">
        <v>133</v>
      </c>
      <c r="AI124" s="2" t="s">
        <v>141</v>
      </c>
      <c r="AJ124" s="13" t="s">
        <v>69</v>
      </c>
      <c r="AK124" s="2" t="s">
        <v>70</v>
      </c>
      <c r="AL124" s="9"/>
      <c r="AM124" s="259" t="str">
        <f>HYPERLINK("http://www.cswef.org/Home/donquery/index.html","Link")</f>
        <v>Link</v>
      </c>
      <c r="AN124" s="2"/>
      <c r="AO124" s="13"/>
      <c r="AP124" s="2"/>
      <c r="AQ124" s="13"/>
      <c r="AR124" s="2"/>
      <c r="AS124" s="13"/>
      <c r="AT124" s="2" t="s">
        <v>74</v>
      </c>
      <c r="AU124" s="25"/>
      <c r="AV124" s="2"/>
      <c r="AW124" s="25"/>
      <c r="AX124" s="2"/>
      <c r="AY124" s="9" t="s">
        <v>118</v>
      </c>
      <c r="AZ124" s="31">
        <v>42761</v>
      </c>
      <c r="BA124" s="18"/>
      <c r="BB124" s="18"/>
      <c r="BC124" s="15"/>
      <c r="BD124" s="15"/>
      <c r="BE124" s="15"/>
      <c r="BF124" s="15"/>
      <c r="BG124" s="15"/>
      <c r="BH124" s="15"/>
      <c r="BI124" s="15"/>
      <c r="BJ124" s="15"/>
    </row>
    <row r="125" spans="1:62" ht="14.25">
      <c r="A125" s="16" t="str">
        <f>IF(ISNA(VLOOKUP($G125,'Philanthropist Ranking'!$E$5:$H$105,4,FALSE)),"N","Y")</f>
        <v>Y</v>
      </c>
      <c r="B125" s="17">
        <f>VLOOKUP($G125,'Philanthropist Ranking'!$K$5:$M$281,3,FALSE)</f>
        <v>24</v>
      </c>
      <c r="C125" s="17">
        <f>VLOOKUP($G125,'Philanthropist Ranking'!$K$5:$M$281,2,FALSE)</f>
        <v>59.410000000000011</v>
      </c>
      <c r="D125" s="3"/>
      <c r="E125" s="18"/>
      <c r="F125" s="7" t="s">
        <v>328</v>
      </c>
      <c r="G125" s="8" t="s">
        <v>329</v>
      </c>
      <c r="H125" s="32"/>
      <c r="I125" s="19"/>
      <c r="J125" s="20" t="s">
        <v>62</v>
      </c>
      <c r="K125" s="19"/>
      <c r="L125" s="20"/>
      <c r="M125" s="19"/>
      <c r="N125" s="21"/>
      <c r="O125" s="22"/>
      <c r="P125" s="21"/>
      <c r="Q125" s="22"/>
      <c r="R125" s="21"/>
      <c r="S125" s="22"/>
      <c r="T125" s="21"/>
      <c r="U125" s="22"/>
      <c r="V125" s="13" t="s">
        <v>1357</v>
      </c>
      <c r="W125" s="2">
        <v>1.1200000000000001</v>
      </c>
      <c r="X125" s="13">
        <v>1</v>
      </c>
      <c r="Y125" s="2">
        <v>12</v>
      </c>
      <c r="Z125" s="13" t="s">
        <v>63</v>
      </c>
      <c r="AA125" s="2" t="s">
        <v>64</v>
      </c>
      <c r="AB125" s="13" t="s">
        <v>222</v>
      </c>
      <c r="AC125" s="2" t="s">
        <v>222</v>
      </c>
      <c r="AD125" s="13" t="s">
        <v>1373</v>
      </c>
      <c r="AE125" s="2" t="s">
        <v>1374</v>
      </c>
      <c r="AF125" s="25"/>
      <c r="AG125" s="2" t="s">
        <v>136</v>
      </c>
      <c r="AH125" s="14" t="s">
        <v>133</v>
      </c>
      <c r="AI125" s="2" t="s">
        <v>141</v>
      </c>
      <c r="AJ125" s="13" t="s">
        <v>69</v>
      </c>
      <c r="AK125" s="2" t="s">
        <v>70</v>
      </c>
      <c r="AL125" s="9" t="s">
        <v>1426</v>
      </c>
      <c r="AM125" s="13" t="str">
        <f>IF(ISNA(VLOOKUP($AL125,'Ash-Archive Data-Don''t Delete'!$AL:$AT,2,FALSE)),"",VLOOKUP($AL125,'Ash-Archive Data-Don''t Delete'!$AL:$AT,2,FALSE))</f>
        <v>link</v>
      </c>
      <c r="AN125" s="36" t="str">
        <f>IF(ISNA(VLOOKUP($AL125,'Ash-Archive Data-Don''t Delete'!$AL:$AT,3,FALSE)),"",VLOOKUP($AL125,'Ash-Archive Data-Don''t Delete'!$AL:$AT,3,FALSE))</f>
        <v>http://www.ccafc.org.cn/templates/DonationSearch/index.aspx?nodeid=106</v>
      </c>
      <c r="AO125" s="13">
        <f>IF(ISNA(VLOOKUP($AL125,'Ash-Archive Data-Don''t Delete'!$AL:$AT,4,FALSE)),"",VLOOKUP($AL125,'Ash-Archive Data-Don''t Delete'!$AL:$AT,4,FALSE))</f>
        <v>0</v>
      </c>
      <c r="AP125" s="2">
        <f>IF(ISNA(VLOOKUP($AL125,'Ash-Archive Data-Don''t Delete'!$AL:$AT,5,FALSE)),"",VLOOKUP($AL125,'Ash-Archive Data-Don''t Delete'!$AL:$AT,5,FALSE))</f>
        <v>0</v>
      </c>
      <c r="AQ125" s="13"/>
      <c r="AR125" s="2"/>
      <c r="AS125" s="13"/>
      <c r="AT125" s="2" t="s">
        <v>74</v>
      </c>
      <c r="AU125" s="25"/>
      <c r="AV125" s="23"/>
      <c r="AW125" s="25"/>
      <c r="AX125" s="23"/>
      <c r="AY125" s="9" t="s">
        <v>269</v>
      </c>
      <c r="AZ125" s="41">
        <v>42744</v>
      </c>
      <c r="BA125" s="18"/>
      <c r="BB125" s="18"/>
      <c r="BC125" s="15"/>
      <c r="BD125" s="15"/>
      <c r="BE125" s="15"/>
      <c r="BF125" s="15"/>
      <c r="BG125" s="15"/>
      <c r="BH125" s="15"/>
      <c r="BI125" s="15"/>
      <c r="BJ125" s="15"/>
    </row>
    <row r="126" spans="1:62" ht="14.25">
      <c r="A126" s="16" t="str">
        <f>IF(ISNA(VLOOKUP($G126,'Philanthropist Ranking'!$E$5:$H$105,4,FALSE)),"N","Y")</f>
        <v>Y</v>
      </c>
      <c r="B126" s="17">
        <f>VLOOKUP($G126,'Philanthropist Ranking'!$K$5:$M$281,3,FALSE)</f>
        <v>24</v>
      </c>
      <c r="C126" s="17">
        <f>VLOOKUP($G126,'Philanthropist Ranking'!$K$5:$M$281,2,FALSE)</f>
        <v>59.410000000000011</v>
      </c>
      <c r="D126" s="3"/>
      <c r="E126" s="18"/>
      <c r="F126" s="7" t="s">
        <v>328</v>
      </c>
      <c r="G126" s="8" t="s">
        <v>329</v>
      </c>
      <c r="H126" s="32"/>
      <c r="I126" s="19"/>
      <c r="J126" s="20" t="s">
        <v>62</v>
      </c>
      <c r="K126" s="19"/>
      <c r="L126" s="20"/>
      <c r="M126" s="19"/>
      <c r="N126" s="21"/>
      <c r="O126" s="22"/>
      <c r="P126" s="21"/>
      <c r="Q126" s="22"/>
      <c r="R126" s="21"/>
      <c r="S126" s="22"/>
      <c r="T126" s="21"/>
      <c r="U126" s="22"/>
      <c r="V126" s="13" t="s">
        <v>1357</v>
      </c>
      <c r="W126" s="2">
        <v>1.07</v>
      </c>
      <c r="X126" s="13">
        <v>1</v>
      </c>
      <c r="Y126" s="2">
        <v>12</v>
      </c>
      <c r="Z126" s="13" t="s">
        <v>63</v>
      </c>
      <c r="AA126" s="2" t="s">
        <v>64</v>
      </c>
      <c r="AB126" s="13" t="s">
        <v>222</v>
      </c>
      <c r="AC126" s="2" t="s">
        <v>222</v>
      </c>
      <c r="AD126" s="13" t="s">
        <v>1373</v>
      </c>
      <c r="AE126" s="2" t="s">
        <v>1374</v>
      </c>
      <c r="AF126" s="25"/>
      <c r="AG126" s="2" t="s">
        <v>136</v>
      </c>
      <c r="AH126" s="14" t="s">
        <v>133</v>
      </c>
      <c r="AI126" s="2" t="s">
        <v>141</v>
      </c>
      <c r="AJ126" s="13" t="s">
        <v>69</v>
      </c>
      <c r="AK126" s="2" t="s">
        <v>70</v>
      </c>
      <c r="AL126" s="9" t="s">
        <v>1432</v>
      </c>
      <c r="AM126" s="13" t="str">
        <f>IF(ISNA(VLOOKUP($AL126,'Ash-Archive Data-Don''t Delete'!$AL:$AT,2,FALSE)),"",VLOOKUP($AL126,'Ash-Archive Data-Don''t Delete'!$AL:$AT,2,FALSE))</f>
        <v>link</v>
      </c>
      <c r="AN126" s="36" t="str">
        <f>IF(ISNA(VLOOKUP($AL126,'Ash-Archive Data-Don''t Delete'!$AL:$AT,3,FALSE)),"",VLOOKUP($AL126,'Ash-Archive Data-Don''t Delete'!$AL:$AT,3,FALSE))</f>
        <v>http://www.ccafc.org.cn/templates/DonationSearch/index.aspx?nodeid=106</v>
      </c>
      <c r="AO126" s="13">
        <f>IF(ISNA(VLOOKUP($AL126,'Ash-Archive Data-Don''t Delete'!$AL:$AT,4,FALSE)),"",VLOOKUP($AL126,'Ash-Archive Data-Don''t Delete'!$AL:$AT,4,FALSE))</f>
        <v>0</v>
      </c>
      <c r="AP126" s="2">
        <f>IF(ISNA(VLOOKUP($AL126,'Ash-Archive Data-Don''t Delete'!$AL:$AT,5,FALSE)),"",VLOOKUP($AL126,'Ash-Archive Data-Don''t Delete'!$AL:$AT,5,FALSE))</f>
        <v>0</v>
      </c>
      <c r="AQ126" s="13"/>
      <c r="AR126" s="2"/>
      <c r="AS126" s="13"/>
      <c r="AT126" s="2" t="s">
        <v>74</v>
      </c>
      <c r="AU126" s="25"/>
      <c r="AV126" s="23"/>
      <c r="AW126" s="25"/>
      <c r="AX126" s="23"/>
      <c r="AY126" s="9" t="s">
        <v>269</v>
      </c>
      <c r="AZ126" s="41">
        <v>42744</v>
      </c>
      <c r="BA126" s="18"/>
      <c r="BB126" s="18"/>
      <c r="BC126" s="15"/>
      <c r="BD126" s="15"/>
      <c r="BE126" s="15"/>
      <c r="BF126" s="15"/>
      <c r="BG126" s="15"/>
      <c r="BH126" s="15"/>
      <c r="BI126" s="15"/>
      <c r="BJ126" s="15"/>
    </row>
    <row r="127" spans="1:62" ht="14.25">
      <c r="A127" s="16" t="str">
        <f>IF(ISNA(VLOOKUP($G127,'Philanthropist Ranking'!$E$5:$H$105,4,FALSE)),"N","Y")</f>
        <v>Y</v>
      </c>
      <c r="B127" s="17">
        <f>VLOOKUP($G127,'Philanthropist Ranking'!$K$5:$M$281,3,FALSE)</f>
        <v>24</v>
      </c>
      <c r="C127" s="17">
        <f>VLOOKUP($G127,'Philanthropist Ranking'!$K$5:$M$281,2,FALSE)</f>
        <v>59.410000000000011</v>
      </c>
      <c r="D127" s="18"/>
      <c r="E127" s="18"/>
      <c r="F127" s="7" t="s">
        <v>328</v>
      </c>
      <c r="G127" s="8" t="s">
        <v>329</v>
      </c>
      <c r="H127" s="32"/>
      <c r="I127" s="19"/>
      <c r="J127" s="20" t="s">
        <v>62</v>
      </c>
      <c r="K127" s="19"/>
      <c r="L127" s="20"/>
      <c r="M127" s="19"/>
      <c r="N127" s="21"/>
      <c r="O127" s="22"/>
      <c r="P127" s="21"/>
      <c r="Q127" s="22"/>
      <c r="R127" s="21"/>
      <c r="S127" s="22"/>
      <c r="T127" s="21"/>
      <c r="U127" s="22"/>
      <c r="V127" s="13" t="s">
        <v>1357</v>
      </c>
      <c r="W127" s="2">
        <v>1</v>
      </c>
      <c r="X127" s="13">
        <v>9</v>
      </c>
      <c r="Y127" s="2">
        <v>29</v>
      </c>
      <c r="Z127" s="13" t="s">
        <v>63</v>
      </c>
      <c r="AA127" s="2" t="s">
        <v>64</v>
      </c>
      <c r="AB127" s="13" t="s">
        <v>63</v>
      </c>
      <c r="AC127" s="2" t="s">
        <v>64</v>
      </c>
      <c r="AD127" s="188" t="s">
        <v>1381</v>
      </c>
      <c r="AE127" s="2" t="s">
        <v>1382</v>
      </c>
      <c r="AF127" s="13" t="s">
        <v>1433</v>
      </c>
      <c r="AG127" s="2" t="s">
        <v>109</v>
      </c>
      <c r="AH127" s="14" t="str">
        <f>VLOOKUP($AF127,'Program-Causes'!$C:$D,2,FALSE)</f>
        <v>Unspecified</v>
      </c>
      <c r="AI127" s="2" t="s">
        <v>141</v>
      </c>
      <c r="AJ127" s="13" t="s">
        <v>69</v>
      </c>
      <c r="AK127" s="2" t="s">
        <v>70</v>
      </c>
      <c r="AL127" s="9" t="s">
        <v>1434</v>
      </c>
      <c r="AM127" s="35" t="str">
        <f>IF(ISNA(VLOOKUP($AL127,'Ash-Archive Data-Don''t Delete'!$AL:$AT,2,FALSE)),"",VLOOKUP($AL127,'Ash-Archive Data-Don''t Delete'!$AL:$AT,2,FALSE))</f>
        <v>Link</v>
      </c>
      <c r="AN127" s="2">
        <f>IF(ISNA(VLOOKUP($AL127,'Ash-Archive Data-Don''t Delete'!$AL:$AT,3,FALSE)),"",VLOOKUP($AL127,'Ash-Archive Data-Don''t Delete'!$AL:$AT,3,FALSE))</f>
        <v>0</v>
      </c>
      <c r="AO127" s="13">
        <f>IF(ISNA(VLOOKUP($AL127,'Ash-Archive Data-Don''t Delete'!$AL:$AT,4,FALSE)),"",VLOOKUP($AL127,'Ash-Archive Data-Don''t Delete'!$AL:$AT,4,FALSE))</f>
        <v>0</v>
      </c>
      <c r="AP127" s="2">
        <f>IF(ISNA(VLOOKUP($AL127,'Ash-Archive Data-Don''t Delete'!$AL:$AT,5,FALSE)),"",VLOOKUP($AL127,'Ash-Archive Data-Don''t Delete'!$AL:$AT,5,FALSE))</f>
        <v>0</v>
      </c>
      <c r="AQ127" s="13"/>
      <c r="AR127" s="2"/>
      <c r="AS127" s="13"/>
      <c r="AT127" s="2" t="s">
        <v>74</v>
      </c>
      <c r="AU127" s="25"/>
      <c r="AV127" s="23"/>
      <c r="AW127" s="25"/>
      <c r="AX127" s="23"/>
      <c r="AY127" s="9" t="s">
        <v>269</v>
      </c>
      <c r="AZ127" s="31">
        <v>42744</v>
      </c>
      <c r="BA127" s="18"/>
      <c r="BB127" s="18"/>
      <c r="BC127" s="15"/>
      <c r="BD127" s="15"/>
      <c r="BE127" s="15"/>
      <c r="BF127" s="15"/>
      <c r="BG127" s="15"/>
      <c r="BH127" s="15"/>
      <c r="BI127" s="15"/>
      <c r="BJ127" s="15"/>
    </row>
    <row r="128" spans="1:62" ht="14.25">
      <c r="A128" s="16" t="str">
        <f>IF(ISNA(VLOOKUP($G128,'Philanthropist Ranking'!$E$5:$H$105,4,FALSE)),"N","Y")</f>
        <v>Y</v>
      </c>
      <c r="B128" s="17">
        <f>VLOOKUP($G128,'Philanthropist Ranking'!$K$5:$M$281,3,FALSE)</f>
        <v>24</v>
      </c>
      <c r="C128" s="17">
        <f>VLOOKUP($G128,'Philanthropist Ranking'!$K$5:$M$281,2,FALSE)</f>
        <v>59.410000000000011</v>
      </c>
      <c r="D128" s="3"/>
      <c r="E128" s="18"/>
      <c r="F128" s="7" t="s">
        <v>328</v>
      </c>
      <c r="G128" s="8" t="s">
        <v>329</v>
      </c>
      <c r="H128" s="32"/>
      <c r="I128" s="19"/>
      <c r="J128" s="20" t="s">
        <v>62</v>
      </c>
      <c r="K128" s="19"/>
      <c r="L128" s="20"/>
      <c r="M128" s="19"/>
      <c r="N128" s="21"/>
      <c r="O128" s="22"/>
      <c r="P128" s="21"/>
      <c r="Q128" s="22"/>
      <c r="R128" s="21"/>
      <c r="S128" s="22"/>
      <c r="T128" s="21"/>
      <c r="U128" s="22"/>
      <c r="V128" s="13" t="s">
        <v>1357</v>
      </c>
      <c r="W128" s="2">
        <v>0.99</v>
      </c>
      <c r="X128" s="13">
        <v>1</v>
      </c>
      <c r="Y128" s="2">
        <v>12</v>
      </c>
      <c r="Z128" s="13" t="s">
        <v>63</v>
      </c>
      <c r="AA128" s="2" t="s">
        <v>64</v>
      </c>
      <c r="AB128" s="13" t="s">
        <v>222</v>
      </c>
      <c r="AC128" s="2" t="s">
        <v>222</v>
      </c>
      <c r="AD128" s="13" t="s">
        <v>1373</v>
      </c>
      <c r="AE128" s="2" t="s">
        <v>1374</v>
      </c>
      <c r="AF128" s="25"/>
      <c r="AG128" s="2" t="s">
        <v>136</v>
      </c>
      <c r="AH128" s="14" t="s">
        <v>133</v>
      </c>
      <c r="AI128" s="2" t="s">
        <v>141</v>
      </c>
      <c r="AJ128" s="13" t="s">
        <v>69</v>
      </c>
      <c r="AK128" s="2" t="s">
        <v>70</v>
      </c>
      <c r="AL128" s="9" t="s">
        <v>1442</v>
      </c>
      <c r="AM128" s="13" t="str">
        <f>IF(ISNA(VLOOKUP($AL128,'Ash-Archive Data-Don''t Delete'!$AL:$AT,2,FALSE)),"",VLOOKUP($AL128,'Ash-Archive Data-Don''t Delete'!$AL:$AT,2,FALSE))</f>
        <v>link</v>
      </c>
      <c r="AN128" s="36" t="str">
        <f>IF(ISNA(VLOOKUP($AL128,'Ash-Archive Data-Don''t Delete'!$AL:$AT,3,FALSE)),"",VLOOKUP($AL128,'Ash-Archive Data-Don''t Delete'!$AL:$AT,3,FALSE))</f>
        <v>http://www.ccafc.org.cn/templates/DonationSearch/index.aspx?nodeid=106</v>
      </c>
      <c r="AO128" s="13">
        <f>IF(ISNA(VLOOKUP($AL128,'Ash-Archive Data-Don''t Delete'!$AL:$AT,4,FALSE)),"",VLOOKUP($AL128,'Ash-Archive Data-Don''t Delete'!$AL:$AT,4,FALSE))</f>
        <v>0</v>
      </c>
      <c r="AP128" s="2">
        <f>IF(ISNA(VLOOKUP($AL128,'Ash-Archive Data-Don''t Delete'!$AL:$AT,5,FALSE)),"",VLOOKUP($AL128,'Ash-Archive Data-Don''t Delete'!$AL:$AT,5,FALSE))</f>
        <v>0</v>
      </c>
      <c r="AQ128" s="13"/>
      <c r="AR128" s="2"/>
      <c r="AS128" s="13"/>
      <c r="AT128" s="2" t="s">
        <v>74</v>
      </c>
      <c r="AU128" s="25"/>
      <c r="AV128" s="23"/>
      <c r="AW128" s="25"/>
      <c r="AX128" s="23"/>
      <c r="AY128" s="9" t="s">
        <v>269</v>
      </c>
      <c r="AZ128" s="41">
        <v>42744</v>
      </c>
      <c r="BA128" s="18"/>
      <c r="BB128" s="18"/>
      <c r="BC128" s="15"/>
      <c r="BD128" s="15"/>
      <c r="BE128" s="15"/>
      <c r="BF128" s="15"/>
      <c r="BG128" s="15"/>
      <c r="BH128" s="15"/>
      <c r="BI128" s="15"/>
      <c r="BJ128" s="15"/>
    </row>
    <row r="129" spans="1:62" ht="14.25">
      <c r="A129" s="16" t="str">
        <f>IF(ISNA(VLOOKUP($G129,'Philanthropist Ranking'!$E$5:$H$105,4,FALSE)),"N","Y")</f>
        <v>Y</v>
      </c>
      <c r="B129" s="17">
        <f>VLOOKUP($G129,'Philanthropist Ranking'!$K$5:$M$281,3,FALSE)</f>
        <v>24</v>
      </c>
      <c r="C129" s="17">
        <f>VLOOKUP($G129,'Philanthropist Ranking'!$K$5:$M$281,2,FALSE)</f>
        <v>59.410000000000011</v>
      </c>
      <c r="D129" s="18"/>
      <c r="E129" s="18"/>
      <c r="F129" s="7" t="s">
        <v>328</v>
      </c>
      <c r="G129" s="8" t="s">
        <v>329</v>
      </c>
      <c r="H129" s="32"/>
      <c r="I129" s="19"/>
      <c r="J129" s="20" t="s">
        <v>62</v>
      </c>
      <c r="K129" s="19"/>
      <c r="L129" s="20"/>
      <c r="M129" s="19"/>
      <c r="N129" s="21"/>
      <c r="O129" s="22"/>
      <c r="P129" s="21"/>
      <c r="Q129" s="22"/>
      <c r="R129" s="21"/>
      <c r="S129" s="22"/>
      <c r="T129" s="21"/>
      <c r="U129" s="22"/>
      <c r="V129" s="13" t="s">
        <v>1357</v>
      </c>
      <c r="W129" s="2">
        <v>0.9</v>
      </c>
      <c r="X129" s="13">
        <v>3</v>
      </c>
      <c r="Y129" s="2">
        <v>16</v>
      </c>
      <c r="Z129" s="13" t="s">
        <v>63</v>
      </c>
      <c r="AA129" s="2" t="s">
        <v>64</v>
      </c>
      <c r="AB129" s="13" t="s">
        <v>223</v>
      </c>
      <c r="AC129" s="2" t="s">
        <v>223</v>
      </c>
      <c r="AD129" s="258" t="s">
        <v>1443</v>
      </c>
      <c r="AE129" s="23"/>
      <c r="AF129" s="13" t="s">
        <v>1444</v>
      </c>
      <c r="AG129" s="2" t="s">
        <v>136</v>
      </c>
      <c r="AH129" s="14" t="str">
        <f>VLOOKUP($AF129,'Program-Causes'!$C:$D,2,FALSE)</f>
        <v>Education</v>
      </c>
      <c r="AI129" s="2" t="s">
        <v>141</v>
      </c>
      <c r="AJ129" s="13" t="s">
        <v>69</v>
      </c>
      <c r="AK129" s="2" t="s">
        <v>70</v>
      </c>
      <c r="AL129" s="9" t="s">
        <v>1446</v>
      </c>
      <c r="AM129" s="35" t="str">
        <f>IF(ISNA(VLOOKUP($AL129,'Ash-Archive Data-Don''t Delete'!$AL:$AT,2,FALSE)),"",VLOOKUP($AL129,'Ash-Archive Data-Don''t Delete'!$AL:$AT,2,FALSE))</f>
        <v>Link</v>
      </c>
      <c r="AN129" s="2">
        <f>IF(ISNA(VLOOKUP($AL129,'Ash-Archive Data-Don''t Delete'!$AL:$AT,3,FALSE)),"",VLOOKUP($AL129,'Ash-Archive Data-Don''t Delete'!$AL:$AT,3,FALSE))</f>
        <v>0</v>
      </c>
      <c r="AO129" s="13">
        <f>IF(ISNA(VLOOKUP($AL129,'Ash-Archive Data-Don''t Delete'!$AL:$AT,4,FALSE)),"",VLOOKUP($AL129,'Ash-Archive Data-Don''t Delete'!$AL:$AT,4,FALSE))</f>
        <v>0</v>
      </c>
      <c r="AP129" s="2">
        <f>IF(ISNA(VLOOKUP($AL129,'Ash-Archive Data-Don''t Delete'!$AL:$AT,5,FALSE)),"",VLOOKUP($AL129,'Ash-Archive Data-Don''t Delete'!$AL:$AT,5,FALSE))</f>
        <v>0</v>
      </c>
      <c r="AQ129" s="13"/>
      <c r="AR129" s="2"/>
      <c r="AS129" s="13"/>
      <c r="AT129" s="2" t="s">
        <v>74</v>
      </c>
      <c r="AU129" s="25"/>
      <c r="AV129" s="23"/>
      <c r="AW129" s="25"/>
      <c r="AX129" s="23"/>
      <c r="AY129" s="9" t="s">
        <v>103</v>
      </c>
      <c r="AZ129" s="19"/>
      <c r="BA129" s="18"/>
      <c r="BB129" s="18"/>
      <c r="BC129" s="15"/>
      <c r="BD129" s="15"/>
      <c r="BE129" s="15"/>
      <c r="BF129" s="15"/>
      <c r="BG129" s="15"/>
      <c r="BH129" s="15"/>
      <c r="BI129" s="15"/>
      <c r="BJ129" s="15"/>
    </row>
    <row r="130" spans="1:62" ht="14.25">
      <c r="A130" s="16" t="str">
        <f>IF(ISNA(VLOOKUP($G130,'Philanthropist Ranking'!$E$5:$H$105,4,FALSE)),"N","Y")</f>
        <v>Y</v>
      </c>
      <c r="B130" s="17">
        <f>VLOOKUP($G130,'Philanthropist Ranking'!$K$5:$M$281,3,FALSE)</f>
        <v>24</v>
      </c>
      <c r="C130" s="17">
        <f>VLOOKUP($G130,'Philanthropist Ranking'!$K$5:$M$281,2,FALSE)</f>
        <v>59.410000000000011</v>
      </c>
      <c r="D130" s="18"/>
      <c r="E130" s="18"/>
      <c r="F130" s="7" t="s">
        <v>328</v>
      </c>
      <c r="G130" s="8" t="s">
        <v>329</v>
      </c>
      <c r="H130" s="32"/>
      <c r="I130" s="7">
        <v>1971</v>
      </c>
      <c r="J130" s="20">
        <v>45</v>
      </c>
      <c r="K130" s="7" t="s">
        <v>78</v>
      </c>
      <c r="L130" s="8" t="s">
        <v>79</v>
      </c>
      <c r="M130" s="33" t="s">
        <v>80</v>
      </c>
      <c r="N130" s="10" t="s">
        <v>81</v>
      </c>
      <c r="O130" s="11" t="s">
        <v>82</v>
      </c>
      <c r="P130" s="10" t="s">
        <v>83</v>
      </c>
      <c r="Q130" s="11" t="s">
        <v>84</v>
      </c>
      <c r="R130" s="10" t="s">
        <v>1447</v>
      </c>
      <c r="S130" s="11" t="s">
        <v>63</v>
      </c>
      <c r="T130" s="10" t="s">
        <v>64</v>
      </c>
      <c r="U130" s="34" t="s">
        <v>80</v>
      </c>
      <c r="V130" s="13" t="s">
        <v>1357</v>
      </c>
      <c r="W130" s="2">
        <v>0.75</v>
      </c>
      <c r="X130" s="13">
        <v>8</v>
      </c>
      <c r="Y130" s="2">
        <v>1</v>
      </c>
      <c r="Z130" s="13" t="s">
        <v>63</v>
      </c>
      <c r="AA130" s="2" t="s">
        <v>64</v>
      </c>
      <c r="AB130" s="13" t="s">
        <v>105</v>
      </c>
      <c r="AC130" s="2" t="s">
        <v>738</v>
      </c>
      <c r="AD130" s="258" t="s">
        <v>1448</v>
      </c>
      <c r="AE130" s="23"/>
      <c r="AF130" s="25"/>
      <c r="AG130" s="2" t="s">
        <v>136</v>
      </c>
      <c r="AH130" s="14" t="s">
        <v>132</v>
      </c>
      <c r="AI130" s="2" t="s">
        <v>141</v>
      </c>
      <c r="AJ130" s="13" t="s">
        <v>69</v>
      </c>
      <c r="AK130" s="2" t="s">
        <v>70</v>
      </c>
      <c r="AL130" s="9" t="s">
        <v>1449</v>
      </c>
      <c r="AM130" s="35" t="str">
        <f>IF(ISNA(VLOOKUP($AL130,'Ash-Archive Data-Don''t Delete'!$AL:$AT,2,FALSE)),"",VLOOKUP($AL130,'Ash-Archive Data-Don''t Delete'!$AL:$AT,2,FALSE))</f>
        <v>Link</v>
      </c>
      <c r="AN130" s="2">
        <f>IF(ISNA(VLOOKUP($AL130,'Ash-Archive Data-Don''t Delete'!$AL:$AT,3,FALSE)),"",VLOOKUP($AL130,'Ash-Archive Data-Don''t Delete'!$AL:$AT,3,FALSE))</f>
        <v>0</v>
      </c>
      <c r="AO130" s="13">
        <f>IF(ISNA(VLOOKUP($AL130,'Ash-Archive Data-Don''t Delete'!$AL:$AT,4,FALSE)),"",VLOOKUP($AL130,'Ash-Archive Data-Don''t Delete'!$AL:$AT,4,FALSE))</f>
        <v>0</v>
      </c>
      <c r="AP130" s="2">
        <f>IF(ISNA(VLOOKUP($AL130,'Ash-Archive Data-Don''t Delete'!$AL:$AT,5,FALSE)),"",VLOOKUP($AL130,'Ash-Archive Data-Don''t Delete'!$AL:$AT,5,FALSE))</f>
        <v>0</v>
      </c>
      <c r="AQ130" s="13"/>
      <c r="AR130" s="2" t="s">
        <v>420</v>
      </c>
      <c r="AS130" s="13"/>
      <c r="AT130" s="2" t="s">
        <v>74</v>
      </c>
      <c r="AU130" s="25"/>
      <c r="AV130" s="23"/>
      <c r="AW130" s="25"/>
      <c r="AX130" s="23"/>
      <c r="AY130" s="32"/>
      <c r="AZ130" s="19"/>
      <c r="BA130" s="18"/>
      <c r="BB130" s="18"/>
      <c r="BC130" s="15"/>
      <c r="BD130" s="15"/>
      <c r="BE130" s="15"/>
      <c r="BF130" s="15"/>
      <c r="BG130" s="15"/>
      <c r="BH130" s="15"/>
      <c r="BI130" s="15"/>
      <c r="BJ130" s="15"/>
    </row>
    <row r="131" spans="1:62" ht="14.25">
      <c r="A131" s="16" t="str">
        <f>IF(ISNA(VLOOKUP($G131,'Philanthropist Ranking'!$E$5:$H$105,4,FALSE)),"N","Y")</f>
        <v>Y</v>
      </c>
      <c r="B131" s="17">
        <f>VLOOKUP($G131,'Philanthropist Ranking'!$K$5:$M$281,3,FALSE)</f>
        <v>24</v>
      </c>
      <c r="C131" s="17">
        <f>VLOOKUP($G131,'Philanthropist Ranking'!$K$5:$M$281,2,FALSE)</f>
        <v>59.410000000000011</v>
      </c>
      <c r="D131" s="3"/>
      <c r="E131" s="18"/>
      <c r="F131" s="7" t="s">
        <v>328</v>
      </c>
      <c r="G131" s="8" t="s">
        <v>329</v>
      </c>
      <c r="H131" s="32"/>
      <c r="I131" s="19"/>
      <c r="J131" s="20" t="s">
        <v>62</v>
      </c>
      <c r="K131" s="19"/>
      <c r="L131" s="20"/>
      <c r="M131" s="19"/>
      <c r="N131" s="21"/>
      <c r="O131" s="22"/>
      <c r="P131" s="21"/>
      <c r="Q131" s="22"/>
      <c r="R131" s="21"/>
      <c r="S131" s="22"/>
      <c r="T131" s="21"/>
      <c r="U131" s="22"/>
      <c r="V131" s="13" t="s">
        <v>1357</v>
      </c>
      <c r="W131" s="2">
        <v>0.69</v>
      </c>
      <c r="X131" s="13">
        <v>1</v>
      </c>
      <c r="Y131" s="2">
        <v>12</v>
      </c>
      <c r="Z131" s="13" t="s">
        <v>63</v>
      </c>
      <c r="AA131" s="2" t="s">
        <v>64</v>
      </c>
      <c r="AB131" s="13" t="s">
        <v>222</v>
      </c>
      <c r="AC131" s="2" t="s">
        <v>222</v>
      </c>
      <c r="AD131" s="13" t="s">
        <v>1373</v>
      </c>
      <c r="AE131" s="2" t="s">
        <v>1374</v>
      </c>
      <c r="AF131" s="25"/>
      <c r="AG131" s="2" t="s">
        <v>136</v>
      </c>
      <c r="AH131" s="14" t="s">
        <v>133</v>
      </c>
      <c r="AI131" s="2" t="s">
        <v>141</v>
      </c>
      <c r="AJ131" s="13" t="s">
        <v>69</v>
      </c>
      <c r="AK131" s="2" t="s">
        <v>70</v>
      </c>
      <c r="AL131" s="9" t="s">
        <v>1453</v>
      </c>
      <c r="AM131" s="13" t="str">
        <f>IF(ISNA(VLOOKUP($AL131,'Ash-Archive Data-Don''t Delete'!$AL:$AT,2,FALSE)),"",VLOOKUP($AL131,'Ash-Archive Data-Don''t Delete'!$AL:$AT,2,FALSE))</f>
        <v>link</v>
      </c>
      <c r="AN131" s="36" t="str">
        <f>IF(ISNA(VLOOKUP($AL131,'Ash-Archive Data-Don''t Delete'!$AL:$AT,3,FALSE)),"",VLOOKUP($AL131,'Ash-Archive Data-Don''t Delete'!$AL:$AT,3,FALSE))</f>
        <v>http://www.ccafc.org.cn/templates/DonationSearch/index.aspx?nodeid=106</v>
      </c>
      <c r="AO131" s="13">
        <f>IF(ISNA(VLOOKUP($AL131,'Ash-Archive Data-Don''t Delete'!$AL:$AT,4,FALSE)),"",VLOOKUP($AL131,'Ash-Archive Data-Don''t Delete'!$AL:$AT,4,FALSE))</f>
        <v>0</v>
      </c>
      <c r="AP131" s="2">
        <f>IF(ISNA(VLOOKUP($AL131,'Ash-Archive Data-Don''t Delete'!$AL:$AT,5,FALSE)),"",VLOOKUP($AL131,'Ash-Archive Data-Don''t Delete'!$AL:$AT,5,FALSE))</f>
        <v>0</v>
      </c>
      <c r="AQ131" s="13"/>
      <c r="AR131" s="2"/>
      <c r="AS131" s="13"/>
      <c r="AT131" s="2" t="s">
        <v>74</v>
      </c>
      <c r="AU131" s="25"/>
      <c r="AV131" s="23"/>
      <c r="AW131" s="25"/>
      <c r="AX131" s="23"/>
      <c r="AY131" s="9" t="s">
        <v>269</v>
      </c>
      <c r="AZ131" s="41">
        <v>42744</v>
      </c>
      <c r="BA131" s="18"/>
      <c r="BB131" s="18"/>
      <c r="BC131" s="15"/>
      <c r="BD131" s="15"/>
      <c r="BE131" s="15"/>
      <c r="BF131" s="15"/>
      <c r="BG131" s="15"/>
      <c r="BH131" s="15"/>
      <c r="BI131" s="15"/>
      <c r="BJ131" s="15"/>
    </row>
    <row r="132" spans="1:62" ht="14.25">
      <c r="A132" s="16" t="str">
        <f>IF(ISNA(VLOOKUP($G132,'Philanthropist Ranking'!$E$5:$H$105,4,FALSE)),"N","Y")</f>
        <v>Y</v>
      </c>
      <c r="B132" s="17">
        <f>VLOOKUP($G132,'Philanthropist Ranking'!$K$5:$M$281,3,FALSE)</f>
        <v>24</v>
      </c>
      <c r="C132" s="17">
        <f>VLOOKUP($G132,'Philanthropist Ranking'!$K$5:$M$281,2,FALSE)</f>
        <v>59.410000000000011</v>
      </c>
      <c r="D132" s="3"/>
      <c r="E132" s="18"/>
      <c r="F132" s="7" t="s">
        <v>328</v>
      </c>
      <c r="G132" s="8" t="s">
        <v>329</v>
      </c>
      <c r="H132" s="32"/>
      <c r="I132" s="19"/>
      <c r="J132" s="20" t="s">
        <v>62</v>
      </c>
      <c r="K132" s="19"/>
      <c r="L132" s="20"/>
      <c r="M132" s="19"/>
      <c r="N132" s="21"/>
      <c r="O132" s="22"/>
      <c r="P132" s="21"/>
      <c r="Q132" s="22"/>
      <c r="R132" s="21"/>
      <c r="S132" s="22"/>
      <c r="T132" s="21"/>
      <c r="U132" s="22"/>
      <c r="V132" s="13" t="s">
        <v>1357</v>
      </c>
      <c r="W132" s="2">
        <v>0.67</v>
      </c>
      <c r="X132" s="13">
        <v>1</v>
      </c>
      <c r="Y132" s="2">
        <v>12</v>
      </c>
      <c r="Z132" s="13" t="s">
        <v>63</v>
      </c>
      <c r="AA132" s="2" t="s">
        <v>64</v>
      </c>
      <c r="AB132" s="13" t="s">
        <v>222</v>
      </c>
      <c r="AC132" s="2" t="s">
        <v>222</v>
      </c>
      <c r="AD132" s="13" t="s">
        <v>1373</v>
      </c>
      <c r="AE132" s="2" t="s">
        <v>1374</v>
      </c>
      <c r="AF132" s="25"/>
      <c r="AG132" s="2" t="s">
        <v>136</v>
      </c>
      <c r="AH132" s="14" t="s">
        <v>133</v>
      </c>
      <c r="AI132" s="2" t="s">
        <v>141</v>
      </c>
      <c r="AJ132" s="13" t="s">
        <v>69</v>
      </c>
      <c r="AK132" s="2" t="s">
        <v>70</v>
      </c>
      <c r="AL132" s="9" t="s">
        <v>1460</v>
      </c>
      <c r="AM132" s="13" t="str">
        <f>IF(ISNA(VLOOKUP($AL132,'Ash-Archive Data-Don''t Delete'!$AL:$AT,2,FALSE)),"",VLOOKUP($AL132,'Ash-Archive Data-Don''t Delete'!$AL:$AT,2,FALSE))</f>
        <v>link</v>
      </c>
      <c r="AN132" s="36" t="str">
        <f>IF(ISNA(VLOOKUP($AL132,'Ash-Archive Data-Don''t Delete'!$AL:$AT,3,FALSE)),"",VLOOKUP($AL132,'Ash-Archive Data-Don''t Delete'!$AL:$AT,3,FALSE))</f>
        <v>http://www.ccafc.org.cn/templates/DonationSearch/index.aspx?nodeid=106</v>
      </c>
      <c r="AO132" s="13">
        <f>IF(ISNA(VLOOKUP($AL132,'Ash-Archive Data-Don''t Delete'!$AL:$AT,4,FALSE)),"",VLOOKUP($AL132,'Ash-Archive Data-Don''t Delete'!$AL:$AT,4,FALSE))</f>
        <v>0</v>
      </c>
      <c r="AP132" s="2">
        <f>IF(ISNA(VLOOKUP($AL132,'Ash-Archive Data-Don''t Delete'!$AL:$AT,5,FALSE)),"",VLOOKUP($AL132,'Ash-Archive Data-Don''t Delete'!$AL:$AT,5,FALSE))</f>
        <v>0</v>
      </c>
      <c r="AQ132" s="13"/>
      <c r="AR132" s="2"/>
      <c r="AS132" s="13"/>
      <c r="AT132" s="2" t="s">
        <v>74</v>
      </c>
      <c r="AU132" s="25"/>
      <c r="AV132" s="23"/>
      <c r="AW132" s="25"/>
      <c r="AX132" s="23"/>
      <c r="AY132" s="9" t="s">
        <v>269</v>
      </c>
      <c r="AZ132" s="41">
        <v>42744</v>
      </c>
      <c r="BA132" s="18"/>
      <c r="BB132" s="18"/>
      <c r="BC132" s="15"/>
      <c r="BD132" s="15"/>
      <c r="BE132" s="15"/>
      <c r="BF132" s="15"/>
      <c r="BG132" s="15"/>
      <c r="BH132" s="15"/>
      <c r="BI132" s="15"/>
      <c r="BJ132" s="15"/>
    </row>
    <row r="133" spans="1:62" ht="14.25">
      <c r="A133" s="16" t="str">
        <f>IF(ISNA(VLOOKUP($G133,'Philanthropist Ranking'!$E$5:$H$105,4,FALSE)),"N","Y")</f>
        <v>Y</v>
      </c>
      <c r="B133" s="17">
        <f>VLOOKUP($G133,'Philanthropist Ranking'!$K$5:$M$281,3,FALSE)</f>
        <v>24</v>
      </c>
      <c r="C133" s="17">
        <f>VLOOKUP($G133,'Philanthropist Ranking'!$K$5:$M$281,2,FALSE)</f>
        <v>59.410000000000011</v>
      </c>
      <c r="D133" s="3"/>
      <c r="E133" s="18"/>
      <c r="F133" s="7" t="s">
        <v>328</v>
      </c>
      <c r="G133" s="8" t="s">
        <v>329</v>
      </c>
      <c r="H133" s="32"/>
      <c r="I133" s="19"/>
      <c r="J133" s="20" t="s">
        <v>62</v>
      </c>
      <c r="K133" s="19"/>
      <c r="L133" s="20"/>
      <c r="M133" s="19"/>
      <c r="N133" s="21"/>
      <c r="O133" s="22"/>
      <c r="P133" s="21"/>
      <c r="Q133" s="22"/>
      <c r="R133" s="21"/>
      <c r="S133" s="22"/>
      <c r="T133" s="21"/>
      <c r="U133" s="22"/>
      <c r="V133" s="13" t="s">
        <v>1357</v>
      </c>
      <c r="W133" s="2">
        <v>0.5</v>
      </c>
      <c r="X133" s="13">
        <v>8</v>
      </c>
      <c r="Y133" s="2">
        <v>5</v>
      </c>
      <c r="Z133" s="13" t="s">
        <v>63</v>
      </c>
      <c r="AA133" s="2" t="s">
        <v>64</v>
      </c>
      <c r="AB133" s="13" t="s">
        <v>222</v>
      </c>
      <c r="AC133" s="2" t="s">
        <v>222</v>
      </c>
      <c r="AD133" s="13" t="s">
        <v>1373</v>
      </c>
      <c r="AE133" s="2" t="s">
        <v>1374</v>
      </c>
      <c r="AF133" s="25"/>
      <c r="AG133" s="2" t="s">
        <v>136</v>
      </c>
      <c r="AH133" s="14" t="s">
        <v>133</v>
      </c>
      <c r="AI133" s="2" t="s">
        <v>141</v>
      </c>
      <c r="AJ133" s="13" t="s">
        <v>69</v>
      </c>
      <c r="AK133" s="2" t="s">
        <v>70</v>
      </c>
      <c r="AL133" s="9" t="s">
        <v>1463</v>
      </c>
      <c r="AM133" s="13" t="str">
        <f>IF(ISNA(VLOOKUP($AL133,'Ash-Archive Data-Don''t Delete'!$AL:$AT,2,FALSE)),"",VLOOKUP($AL133,'Ash-Archive Data-Don''t Delete'!$AL:$AT,2,FALSE))</f>
        <v>link</v>
      </c>
      <c r="AN133" s="36" t="str">
        <f>IF(ISNA(VLOOKUP($AL133,'Ash-Archive Data-Don''t Delete'!$AL:$AT,3,FALSE)),"",VLOOKUP($AL133,'Ash-Archive Data-Don''t Delete'!$AL:$AT,3,FALSE))</f>
        <v>http://www.ccafc.org.cn/templates/DonationSearch/index.aspx?nodeid=106</v>
      </c>
      <c r="AO133" s="13">
        <f>IF(ISNA(VLOOKUP($AL133,'Ash-Archive Data-Don''t Delete'!$AL:$AT,4,FALSE)),"",VLOOKUP($AL133,'Ash-Archive Data-Don''t Delete'!$AL:$AT,4,FALSE))</f>
        <v>0</v>
      </c>
      <c r="AP133" s="2">
        <f>IF(ISNA(VLOOKUP($AL133,'Ash-Archive Data-Don''t Delete'!$AL:$AT,5,FALSE)),"",VLOOKUP($AL133,'Ash-Archive Data-Don''t Delete'!$AL:$AT,5,FALSE))</f>
        <v>0</v>
      </c>
      <c r="AQ133" s="13"/>
      <c r="AR133" s="2"/>
      <c r="AS133" s="13"/>
      <c r="AT133" s="2" t="s">
        <v>74</v>
      </c>
      <c r="AU133" s="25"/>
      <c r="AV133" s="23"/>
      <c r="AW133" s="25"/>
      <c r="AX133" s="23"/>
      <c r="AY133" s="9" t="s">
        <v>269</v>
      </c>
      <c r="AZ133" s="41">
        <v>42744</v>
      </c>
      <c r="BA133" s="18"/>
      <c r="BB133" s="18"/>
      <c r="BC133" s="15"/>
      <c r="BD133" s="15"/>
      <c r="BE133" s="15"/>
      <c r="BF133" s="15"/>
      <c r="BG133" s="15"/>
      <c r="BH133" s="15"/>
      <c r="BI133" s="15"/>
      <c r="BJ133" s="15"/>
    </row>
    <row r="134" spans="1:62" ht="14.25">
      <c r="A134" s="16" t="str">
        <f>IF(ISNA(VLOOKUP($G134,'Philanthropist Ranking'!$E$5:$H$105,4,FALSE)),"N","Y")</f>
        <v>Y</v>
      </c>
      <c r="B134" s="17">
        <f>VLOOKUP($G134,'Philanthropist Ranking'!$K$5:$M$281,3,FALSE)</f>
        <v>24</v>
      </c>
      <c r="C134" s="17">
        <f>VLOOKUP($G134,'Philanthropist Ranking'!$K$5:$M$281,2,FALSE)</f>
        <v>59.410000000000011</v>
      </c>
      <c r="D134" s="3"/>
      <c r="E134" s="18"/>
      <c r="F134" s="7" t="s">
        <v>328</v>
      </c>
      <c r="G134" s="8" t="s">
        <v>329</v>
      </c>
      <c r="H134" s="32"/>
      <c r="I134" s="19"/>
      <c r="J134" s="20" t="s">
        <v>62</v>
      </c>
      <c r="K134" s="19"/>
      <c r="L134" s="20"/>
      <c r="M134" s="19"/>
      <c r="N134" s="21"/>
      <c r="O134" s="22"/>
      <c r="P134" s="21"/>
      <c r="Q134" s="22"/>
      <c r="R134" s="21"/>
      <c r="S134" s="22"/>
      <c r="T134" s="21"/>
      <c r="U134" s="22"/>
      <c r="V134" s="13" t="s">
        <v>1357</v>
      </c>
      <c r="W134" s="2">
        <v>0.48</v>
      </c>
      <c r="X134" s="13">
        <v>1</v>
      </c>
      <c r="Y134" s="2">
        <v>12</v>
      </c>
      <c r="Z134" s="13" t="s">
        <v>63</v>
      </c>
      <c r="AA134" s="2" t="s">
        <v>64</v>
      </c>
      <c r="AB134" s="13" t="s">
        <v>222</v>
      </c>
      <c r="AC134" s="2" t="s">
        <v>222</v>
      </c>
      <c r="AD134" s="13" t="s">
        <v>1373</v>
      </c>
      <c r="AE134" s="2" t="s">
        <v>1374</v>
      </c>
      <c r="AF134" s="25"/>
      <c r="AG134" s="2" t="s">
        <v>136</v>
      </c>
      <c r="AH134" s="14" t="s">
        <v>133</v>
      </c>
      <c r="AI134" s="2" t="s">
        <v>141</v>
      </c>
      <c r="AJ134" s="13" t="s">
        <v>69</v>
      </c>
      <c r="AK134" s="2" t="s">
        <v>70</v>
      </c>
      <c r="AL134" s="9" t="s">
        <v>1464</v>
      </c>
      <c r="AM134" s="13" t="str">
        <f>IF(ISNA(VLOOKUP($AL134,'Ash-Archive Data-Don''t Delete'!$AL:$AT,2,FALSE)),"",VLOOKUP($AL134,'Ash-Archive Data-Don''t Delete'!$AL:$AT,2,FALSE))</f>
        <v>link</v>
      </c>
      <c r="AN134" s="36" t="str">
        <f>IF(ISNA(VLOOKUP($AL134,'Ash-Archive Data-Don''t Delete'!$AL:$AT,3,FALSE)),"",VLOOKUP($AL134,'Ash-Archive Data-Don''t Delete'!$AL:$AT,3,FALSE))</f>
        <v>http://www.ccafc.org.cn/templates/DonationSearch/index.aspx?nodeid=106</v>
      </c>
      <c r="AO134" s="13">
        <f>IF(ISNA(VLOOKUP($AL134,'Ash-Archive Data-Don''t Delete'!$AL:$AT,4,FALSE)),"",VLOOKUP($AL134,'Ash-Archive Data-Don''t Delete'!$AL:$AT,4,FALSE))</f>
        <v>0</v>
      </c>
      <c r="AP134" s="2">
        <f>IF(ISNA(VLOOKUP($AL134,'Ash-Archive Data-Don''t Delete'!$AL:$AT,5,FALSE)),"",VLOOKUP($AL134,'Ash-Archive Data-Don''t Delete'!$AL:$AT,5,FALSE))</f>
        <v>0</v>
      </c>
      <c r="AQ134" s="13"/>
      <c r="AR134" s="2"/>
      <c r="AS134" s="13"/>
      <c r="AT134" s="2" t="s">
        <v>74</v>
      </c>
      <c r="AU134" s="25"/>
      <c r="AV134" s="23"/>
      <c r="AW134" s="25"/>
      <c r="AX134" s="23"/>
      <c r="AY134" s="9" t="s">
        <v>269</v>
      </c>
      <c r="AZ134" s="41">
        <v>42744</v>
      </c>
      <c r="BA134" s="18"/>
      <c r="BB134" s="18"/>
      <c r="BC134" s="15"/>
      <c r="BD134" s="15"/>
      <c r="BE134" s="15"/>
      <c r="BF134" s="15"/>
      <c r="BG134" s="15"/>
      <c r="BH134" s="15"/>
      <c r="BI134" s="15"/>
      <c r="BJ134" s="15"/>
    </row>
    <row r="135" spans="1:62" ht="14.25">
      <c r="A135" s="16" t="str">
        <f>IF(ISNA(VLOOKUP($G135,'Philanthropist Ranking'!$E$5:$H$105,4,FALSE)),"N","Y")</f>
        <v>Y</v>
      </c>
      <c r="B135" s="17">
        <f>VLOOKUP($G135,'Philanthropist Ranking'!$K$5:$M$281,3,FALSE)</f>
        <v>24</v>
      </c>
      <c r="C135" s="17">
        <f>VLOOKUP($G135,'Philanthropist Ranking'!$K$5:$M$281,2,FALSE)</f>
        <v>59.410000000000011</v>
      </c>
      <c r="D135" s="3"/>
      <c r="E135" s="18"/>
      <c r="F135" s="7" t="s">
        <v>328</v>
      </c>
      <c r="G135" s="8" t="s">
        <v>329</v>
      </c>
      <c r="H135" s="32"/>
      <c r="I135" s="19"/>
      <c r="J135" s="20" t="s">
        <v>62</v>
      </c>
      <c r="K135" s="19"/>
      <c r="L135" s="20"/>
      <c r="M135" s="19"/>
      <c r="N135" s="21"/>
      <c r="O135" s="22"/>
      <c r="P135" s="21"/>
      <c r="Q135" s="22"/>
      <c r="R135" s="21"/>
      <c r="S135" s="22"/>
      <c r="T135" s="21"/>
      <c r="U135" s="22"/>
      <c r="V135" s="13" t="s">
        <v>1357</v>
      </c>
      <c r="W135" s="2">
        <v>0.35</v>
      </c>
      <c r="X135" s="13">
        <v>1</v>
      </c>
      <c r="Y135" s="2">
        <v>12</v>
      </c>
      <c r="Z135" s="13" t="s">
        <v>63</v>
      </c>
      <c r="AA135" s="2" t="s">
        <v>64</v>
      </c>
      <c r="AB135" s="13" t="s">
        <v>222</v>
      </c>
      <c r="AC135" s="2" t="s">
        <v>222</v>
      </c>
      <c r="AD135" s="13" t="s">
        <v>1373</v>
      </c>
      <c r="AE135" s="2" t="s">
        <v>1374</v>
      </c>
      <c r="AF135" s="25"/>
      <c r="AG135" s="2" t="s">
        <v>136</v>
      </c>
      <c r="AH135" s="14" t="s">
        <v>133</v>
      </c>
      <c r="AI135" s="2" t="s">
        <v>141</v>
      </c>
      <c r="AJ135" s="13" t="s">
        <v>69</v>
      </c>
      <c r="AK135" s="2" t="s">
        <v>70</v>
      </c>
      <c r="AL135" s="9" t="s">
        <v>1473</v>
      </c>
      <c r="AM135" s="13" t="str">
        <f>IF(ISNA(VLOOKUP($AL135,'Ash-Archive Data-Don''t Delete'!$AL:$AT,2,FALSE)),"",VLOOKUP($AL135,'Ash-Archive Data-Don''t Delete'!$AL:$AT,2,FALSE))</f>
        <v>link</v>
      </c>
      <c r="AN135" s="36" t="str">
        <f>IF(ISNA(VLOOKUP($AL135,'Ash-Archive Data-Don''t Delete'!$AL:$AT,3,FALSE)),"",VLOOKUP($AL135,'Ash-Archive Data-Don''t Delete'!$AL:$AT,3,FALSE))</f>
        <v>http://www.ccafc.org.cn/templates/DonationSearch/index.aspx?nodeid=106</v>
      </c>
      <c r="AO135" s="13">
        <f>IF(ISNA(VLOOKUP($AL135,'Ash-Archive Data-Don''t Delete'!$AL:$AT,4,FALSE)),"",VLOOKUP($AL135,'Ash-Archive Data-Don''t Delete'!$AL:$AT,4,FALSE))</f>
        <v>0</v>
      </c>
      <c r="AP135" s="2">
        <f>IF(ISNA(VLOOKUP($AL135,'Ash-Archive Data-Don''t Delete'!$AL:$AT,5,FALSE)),"",VLOOKUP($AL135,'Ash-Archive Data-Don''t Delete'!$AL:$AT,5,FALSE))</f>
        <v>0</v>
      </c>
      <c r="AQ135" s="13"/>
      <c r="AR135" s="2"/>
      <c r="AS135" s="13"/>
      <c r="AT135" s="2" t="s">
        <v>74</v>
      </c>
      <c r="AU135" s="25"/>
      <c r="AV135" s="23"/>
      <c r="AW135" s="25"/>
      <c r="AX135" s="23"/>
      <c r="AY135" s="9" t="s">
        <v>269</v>
      </c>
      <c r="AZ135" s="41">
        <v>42744</v>
      </c>
      <c r="BA135" s="18"/>
      <c r="BB135" s="18"/>
      <c r="BC135" s="15"/>
      <c r="BD135" s="15"/>
      <c r="BE135" s="15"/>
      <c r="BF135" s="15"/>
      <c r="BG135" s="15"/>
      <c r="BH135" s="15"/>
      <c r="BI135" s="15"/>
      <c r="BJ135" s="15"/>
    </row>
    <row r="136" spans="1:62" ht="14.25">
      <c r="A136" s="16" t="str">
        <f>IF(ISNA(VLOOKUP($G136,'Philanthropist Ranking'!$E$5:$H$105,4,FALSE)),"N","Y")</f>
        <v>Y</v>
      </c>
      <c r="B136" s="17">
        <f>VLOOKUP($G136,'Philanthropist Ranking'!$K$5:$M$281,3,FALSE)</f>
        <v>24</v>
      </c>
      <c r="C136" s="17">
        <f>VLOOKUP($G136,'Philanthropist Ranking'!$K$5:$M$281,2,FALSE)</f>
        <v>59.410000000000011</v>
      </c>
      <c r="D136" s="3"/>
      <c r="E136" s="18"/>
      <c r="F136" s="7" t="s">
        <v>328</v>
      </c>
      <c r="G136" s="8" t="s">
        <v>329</v>
      </c>
      <c r="H136" s="32"/>
      <c r="I136" s="19"/>
      <c r="J136" s="20" t="s">
        <v>62</v>
      </c>
      <c r="K136" s="19"/>
      <c r="L136" s="20"/>
      <c r="M136" s="19"/>
      <c r="N136" s="21"/>
      <c r="O136" s="22"/>
      <c r="P136" s="21"/>
      <c r="Q136" s="22"/>
      <c r="R136" s="21"/>
      <c r="S136" s="22"/>
      <c r="T136" s="21"/>
      <c r="U136" s="22"/>
      <c r="V136" s="13" t="s">
        <v>1357</v>
      </c>
      <c r="W136" s="2">
        <v>0.26</v>
      </c>
      <c r="X136" s="13">
        <v>1</v>
      </c>
      <c r="Y136" s="2">
        <v>12</v>
      </c>
      <c r="Z136" s="13" t="s">
        <v>63</v>
      </c>
      <c r="AA136" s="2" t="s">
        <v>64</v>
      </c>
      <c r="AB136" s="13" t="s">
        <v>222</v>
      </c>
      <c r="AC136" s="2" t="s">
        <v>222</v>
      </c>
      <c r="AD136" s="13" t="s">
        <v>1373</v>
      </c>
      <c r="AE136" s="2" t="s">
        <v>1374</v>
      </c>
      <c r="AF136" s="25"/>
      <c r="AG136" s="2" t="s">
        <v>136</v>
      </c>
      <c r="AH136" s="14" t="s">
        <v>133</v>
      </c>
      <c r="AI136" s="2" t="s">
        <v>141</v>
      </c>
      <c r="AJ136" s="13" t="s">
        <v>69</v>
      </c>
      <c r="AK136" s="2" t="s">
        <v>70</v>
      </c>
      <c r="AL136" s="9" t="s">
        <v>1474</v>
      </c>
      <c r="AM136" s="13" t="str">
        <f>IF(ISNA(VLOOKUP($AL136,'Ash-Archive Data-Don''t Delete'!$AL:$AT,2,FALSE)),"",VLOOKUP($AL136,'Ash-Archive Data-Don''t Delete'!$AL:$AT,2,FALSE))</f>
        <v>link</v>
      </c>
      <c r="AN136" s="36" t="str">
        <f>IF(ISNA(VLOOKUP($AL136,'Ash-Archive Data-Don''t Delete'!$AL:$AT,3,FALSE)),"",VLOOKUP($AL136,'Ash-Archive Data-Don''t Delete'!$AL:$AT,3,FALSE))</f>
        <v>http://www.ccafc.org.cn/templates/DonationSearch/index.aspx?nodeid=106</v>
      </c>
      <c r="AO136" s="13">
        <f>IF(ISNA(VLOOKUP($AL136,'Ash-Archive Data-Don''t Delete'!$AL:$AT,4,FALSE)),"",VLOOKUP($AL136,'Ash-Archive Data-Don''t Delete'!$AL:$AT,4,FALSE))</f>
        <v>0</v>
      </c>
      <c r="AP136" s="2">
        <f>IF(ISNA(VLOOKUP($AL136,'Ash-Archive Data-Don''t Delete'!$AL:$AT,5,FALSE)),"",VLOOKUP($AL136,'Ash-Archive Data-Don''t Delete'!$AL:$AT,5,FALSE))</f>
        <v>0</v>
      </c>
      <c r="AQ136" s="13"/>
      <c r="AR136" s="2"/>
      <c r="AS136" s="13"/>
      <c r="AT136" s="2" t="s">
        <v>74</v>
      </c>
      <c r="AU136" s="25"/>
      <c r="AV136" s="23"/>
      <c r="AW136" s="25"/>
      <c r="AX136" s="23"/>
      <c r="AY136" s="9" t="s">
        <v>269</v>
      </c>
      <c r="AZ136" s="41">
        <v>42744</v>
      </c>
      <c r="BA136" s="18"/>
      <c r="BB136" s="18"/>
      <c r="BC136" s="15"/>
      <c r="BD136" s="15"/>
      <c r="BE136" s="15"/>
      <c r="BF136" s="15"/>
      <c r="BG136" s="15"/>
      <c r="BH136" s="15"/>
      <c r="BI136" s="15"/>
      <c r="BJ136" s="15"/>
    </row>
    <row r="137" spans="1:62" ht="14.25">
      <c r="A137" s="16" t="str">
        <f>IF(ISNA(VLOOKUP($G137,'Philanthropist Ranking'!$E$5:$H$105,4,FALSE)),"N","Y")</f>
        <v>Y</v>
      </c>
      <c r="B137" s="17">
        <f>VLOOKUP($G137,'Philanthropist Ranking'!$K$5:$M$281,3,FALSE)</f>
        <v>24</v>
      </c>
      <c r="C137" s="17">
        <f>VLOOKUP($G137,'Philanthropist Ranking'!$K$5:$M$281,2,FALSE)</f>
        <v>59.410000000000011</v>
      </c>
      <c r="D137" s="3"/>
      <c r="E137" s="18"/>
      <c r="F137" s="7" t="s">
        <v>328</v>
      </c>
      <c r="G137" s="8" t="s">
        <v>329</v>
      </c>
      <c r="H137" s="32"/>
      <c r="I137" s="19"/>
      <c r="J137" s="20" t="s">
        <v>62</v>
      </c>
      <c r="K137" s="19"/>
      <c r="L137" s="20"/>
      <c r="M137" s="19"/>
      <c r="N137" s="21"/>
      <c r="O137" s="22"/>
      <c r="P137" s="21"/>
      <c r="Q137" s="22"/>
      <c r="R137" s="21"/>
      <c r="S137" s="22"/>
      <c r="T137" s="21"/>
      <c r="U137" s="22"/>
      <c r="V137" s="13" t="s">
        <v>1357</v>
      </c>
      <c r="W137" s="2">
        <v>0.25</v>
      </c>
      <c r="X137" s="13">
        <v>1</v>
      </c>
      <c r="Y137" s="2">
        <v>12</v>
      </c>
      <c r="Z137" s="13" t="s">
        <v>63</v>
      </c>
      <c r="AA137" s="2" t="s">
        <v>64</v>
      </c>
      <c r="AB137" s="13" t="s">
        <v>222</v>
      </c>
      <c r="AC137" s="2" t="s">
        <v>222</v>
      </c>
      <c r="AD137" s="13" t="s">
        <v>1373</v>
      </c>
      <c r="AE137" s="2" t="s">
        <v>1374</v>
      </c>
      <c r="AF137" s="25"/>
      <c r="AG137" s="2" t="s">
        <v>136</v>
      </c>
      <c r="AH137" s="14" t="s">
        <v>133</v>
      </c>
      <c r="AI137" s="2" t="s">
        <v>141</v>
      </c>
      <c r="AJ137" s="13" t="s">
        <v>69</v>
      </c>
      <c r="AK137" s="2" t="s">
        <v>70</v>
      </c>
      <c r="AL137" s="9" t="s">
        <v>1475</v>
      </c>
      <c r="AM137" s="13" t="str">
        <f>IF(ISNA(VLOOKUP($AL137,'Ash-Archive Data-Don''t Delete'!$AL:$AT,2,FALSE)),"",VLOOKUP($AL137,'Ash-Archive Data-Don''t Delete'!$AL:$AT,2,FALSE))</f>
        <v>link</v>
      </c>
      <c r="AN137" s="36" t="str">
        <f>IF(ISNA(VLOOKUP($AL137,'Ash-Archive Data-Don''t Delete'!$AL:$AT,3,FALSE)),"",VLOOKUP($AL137,'Ash-Archive Data-Don''t Delete'!$AL:$AT,3,FALSE))</f>
        <v>http://www.ccafc.org.cn/templates/DonationSearch/index.aspx?nodeid=106</v>
      </c>
      <c r="AO137" s="13">
        <f>IF(ISNA(VLOOKUP($AL137,'Ash-Archive Data-Don''t Delete'!$AL:$AT,4,FALSE)),"",VLOOKUP($AL137,'Ash-Archive Data-Don''t Delete'!$AL:$AT,4,FALSE))</f>
        <v>0</v>
      </c>
      <c r="AP137" s="2">
        <f>IF(ISNA(VLOOKUP($AL137,'Ash-Archive Data-Don''t Delete'!$AL:$AT,5,FALSE)),"",VLOOKUP($AL137,'Ash-Archive Data-Don''t Delete'!$AL:$AT,5,FALSE))</f>
        <v>0</v>
      </c>
      <c r="AQ137" s="13"/>
      <c r="AR137" s="2"/>
      <c r="AS137" s="13"/>
      <c r="AT137" s="2" t="s">
        <v>74</v>
      </c>
      <c r="AU137" s="25"/>
      <c r="AV137" s="23"/>
      <c r="AW137" s="25"/>
      <c r="AX137" s="23"/>
      <c r="AY137" s="9" t="s">
        <v>269</v>
      </c>
      <c r="AZ137" s="41">
        <v>42744</v>
      </c>
      <c r="BA137" s="18"/>
      <c r="BB137" s="18"/>
      <c r="BC137" s="15"/>
      <c r="BD137" s="15"/>
      <c r="BE137" s="15"/>
      <c r="BF137" s="15"/>
      <c r="BG137" s="15"/>
      <c r="BH137" s="15"/>
      <c r="BI137" s="15"/>
      <c r="BJ137" s="15"/>
    </row>
    <row r="138" spans="1:62" ht="14.25">
      <c r="A138" s="16" t="str">
        <f>IF(ISNA(VLOOKUP($G138,'Philanthropist Ranking'!$E$5:$H$105,4,FALSE)),"N","Y")</f>
        <v>Y</v>
      </c>
      <c r="B138" s="17">
        <f>VLOOKUP($G138,'Philanthropist Ranking'!$K$5:$M$281,3,FALSE)</f>
        <v>24</v>
      </c>
      <c r="C138" s="17">
        <f>VLOOKUP($G138,'Philanthropist Ranking'!$K$5:$M$281,2,FALSE)</f>
        <v>59.410000000000011</v>
      </c>
      <c r="D138" s="3"/>
      <c r="E138" s="18"/>
      <c r="F138" s="7" t="s">
        <v>328</v>
      </c>
      <c r="G138" s="8" t="s">
        <v>329</v>
      </c>
      <c r="H138" s="32"/>
      <c r="I138" s="19"/>
      <c r="J138" s="20" t="s">
        <v>62</v>
      </c>
      <c r="K138" s="19"/>
      <c r="L138" s="20"/>
      <c r="M138" s="19"/>
      <c r="N138" s="21"/>
      <c r="O138" s="22"/>
      <c r="P138" s="21"/>
      <c r="Q138" s="22"/>
      <c r="R138" s="21"/>
      <c r="S138" s="22"/>
      <c r="T138" s="21"/>
      <c r="U138" s="22"/>
      <c r="V138" s="13" t="s">
        <v>1357</v>
      </c>
      <c r="W138" s="2">
        <v>0.23</v>
      </c>
      <c r="X138" s="13">
        <v>1</v>
      </c>
      <c r="Y138" s="2">
        <v>12</v>
      </c>
      <c r="Z138" s="13" t="s">
        <v>63</v>
      </c>
      <c r="AA138" s="2" t="s">
        <v>64</v>
      </c>
      <c r="AB138" s="13" t="s">
        <v>222</v>
      </c>
      <c r="AC138" s="2" t="s">
        <v>222</v>
      </c>
      <c r="AD138" s="13" t="s">
        <v>1373</v>
      </c>
      <c r="AE138" s="2" t="s">
        <v>1374</v>
      </c>
      <c r="AF138" s="25"/>
      <c r="AG138" s="2" t="s">
        <v>136</v>
      </c>
      <c r="AH138" s="14" t="s">
        <v>133</v>
      </c>
      <c r="AI138" s="2" t="s">
        <v>141</v>
      </c>
      <c r="AJ138" s="13" t="s">
        <v>69</v>
      </c>
      <c r="AK138" s="2" t="s">
        <v>70</v>
      </c>
      <c r="AL138" s="9" t="s">
        <v>1478</v>
      </c>
      <c r="AM138" s="13" t="str">
        <f>IF(ISNA(VLOOKUP($AL138,'Ash-Archive Data-Don''t Delete'!$AL:$AT,2,FALSE)),"",VLOOKUP($AL138,'Ash-Archive Data-Don''t Delete'!$AL:$AT,2,FALSE))</f>
        <v>link</v>
      </c>
      <c r="AN138" s="36" t="str">
        <f>IF(ISNA(VLOOKUP($AL138,'Ash-Archive Data-Don''t Delete'!$AL:$AT,3,FALSE)),"",VLOOKUP($AL138,'Ash-Archive Data-Don''t Delete'!$AL:$AT,3,FALSE))</f>
        <v>http://www.ccafc.org.cn/templates/DonationSearch/index.aspx?nodeid=106</v>
      </c>
      <c r="AO138" s="13">
        <f>IF(ISNA(VLOOKUP($AL138,'Ash-Archive Data-Don''t Delete'!$AL:$AT,4,FALSE)),"",VLOOKUP($AL138,'Ash-Archive Data-Don''t Delete'!$AL:$AT,4,FALSE))</f>
        <v>0</v>
      </c>
      <c r="AP138" s="2">
        <f>IF(ISNA(VLOOKUP($AL138,'Ash-Archive Data-Don''t Delete'!$AL:$AT,5,FALSE)),"",VLOOKUP($AL138,'Ash-Archive Data-Don''t Delete'!$AL:$AT,5,FALSE))</f>
        <v>0</v>
      </c>
      <c r="AQ138" s="13"/>
      <c r="AR138" s="2"/>
      <c r="AS138" s="13"/>
      <c r="AT138" s="2" t="s">
        <v>74</v>
      </c>
      <c r="AU138" s="25"/>
      <c r="AV138" s="23"/>
      <c r="AW138" s="25"/>
      <c r="AX138" s="23"/>
      <c r="AY138" s="9" t="s">
        <v>269</v>
      </c>
      <c r="AZ138" s="41">
        <v>42744</v>
      </c>
      <c r="BA138" s="18"/>
      <c r="BB138" s="18"/>
      <c r="BC138" s="15"/>
      <c r="BD138" s="15"/>
      <c r="BE138" s="15"/>
      <c r="BF138" s="15"/>
      <c r="BG138" s="15"/>
      <c r="BH138" s="15"/>
      <c r="BI138" s="15"/>
      <c r="BJ138" s="15"/>
    </row>
    <row r="139" spans="1:62" ht="14.25">
      <c r="A139" s="16" t="str">
        <f>IF(ISNA(VLOOKUP($G139,'Philanthropist Ranking'!$E$5:$H$105,4,FALSE)),"N","Y")</f>
        <v>Y</v>
      </c>
      <c r="B139" s="17">
        <f>VLOOKUP($G139,'Philanthropist Ranking'!$K$5:$M$281,3,FALSE)</f>
        <v>24</v>
      </c>
      <c r="C139" s="17">
        <f>VLOOKUP($G139,'Philanthropist Ranking'!$K$5:$M$281,2,FALSE)</f>
        <v>59.410000000000011</v>
      </c>
      <c r="D139" s="3"/>
      <c r="E139" s="18"/>
      <c r="F139" s="7" t="s">
        <v>328</v>
      </c>
      <c r="G139" s="8" t="s">
        <v>329</v>
      </c>
      <c r="H139" s="32"/>
      <c r="I139" s="19"/>
      <c r="J139" s="20" t="s">
        <v>62</v>
      </c>
      <c r="K139" s="19"/>
      <c r="L139" s="20"/>
      <c r="M139" s="19"/>
      <c r="N139" s="21"/>
      <c r="O139" s="22"/>
      <c r="P139" s="21"/>
      <c r="Q139" s="22"/>
      <c r="R139" s="21"/>
      <c r="S139" s="22"/>
      <c r="T139" s="21"/>
      <c r="U139" s="22"/>
      <c r="V139" s="13" t="s">
        <v>1357</v>
      </c>
      <c r="W139" s="2">
        <v>0.2</v>
      </c>
      <c r="X139" s="13">
        <v>9</v>
      </c>
      <c r="Y139" s="2">
        <v>24</v>
      </c>
      <c r="Z139" s="13" t="s">
        <v>63</v>
      </c>
      <c r="AA139" s="2" t="s">
        <v>64</v>
      </c>
      <c r="AB139" s="13" t="s">
        <v>222</v>
      </c>
      <c r="AC139" s="2" t="s">
        <v>222</v>
      </c>
      <c r="AD139" s="13" t="s">
        <v>1373</v>
      </c>
      <c r="AE139" s="2" t="s">
        <v>1374</v>
      </c>
      <c r="AF139" s="25"/>
      <c r="AG139" s="2" t="s">
        <v>136</v>
      </c>
      <c r="AH139" s="14" t="s">
        <v>133</v>
      </c>
      <c r="AI139" s="2" t="s">
        <v>141</v>
      </c>
      <c r="AJ139" s="13" t="s">
        <v>69</v>
      </c>
      <c r="AK139" s="2" t="s">
        <v>70</v>
      </c>
      <c r="AL139" s="9" t="s">
        <v>1479</v>
      </c>
      <c r="AM139" s="13" t="str">
        <f>IF(ISNA(VLOOKUP($AL139,'Ash-Archive Data-Don''t Delete'!$AL:$AT,2,FALSE)),"",VLOOKUP($AL139,'Ash-Archive Data-Don''t Delete'!$AL:$AT,2,FALSE))</f>
        <v>link</v>
      </c>
      <c r="AN139" s="36" t="str">
        <f>IF(ISNA(VLOOKUP($AL139,'Ash-Archive Data-Don''t Delete'!$AL:$AT,3,FALSE)),"",VLOOKUP($AL139,'Ash-Archive Data-Don''t Delete'!$AL:$AT,3,FALSE))</f>
        <v>http://www.ccafc.org.cn/templates/DonationSearch/index.aspx?nodeid=106</v>
      </c>
      <c r="AO139" s="13">
        <f>IF(ISNA(VLOOKUP($AL139,'Ash-Archive Data-Don''t Delete'!$AL:$AT,4,FALSE)),"",VLOOKUP($AL139,'Ash-Archive Data-Don''t Delete'!$AL:$AT,4,FALSE))</f>
        <v>0</v>
      </c>
      <c r="AP139" s="2">
        <f>IF(ISNA(VLOOKUP($AL139,'Ash-Archive Data-Don''t Delete'!$AL:$AT,5,FALSE)),"",VLOOKUP($AL139,'Ash-Archive Data-Don''t Delete'!$AL:$AT,5,FALSE))</f>
        <v>0</v>
      </c>
      <c r="AQ139" s="13"/>
      <c r="AR139" s="2"/>
      <c r="AS139" s="13"/>
      <c r="AT139" s="2" t="s">
        <v>74</v>
      </c>
      <c r="AU139" s="25"/>
      <c r="AV139" s="23"/>
      <c r="AW139" s="25"/>
      <c r="AX139" s="23"/>
      <c r="AY139" s="9" t="s">
        <v>269</v>
      </c>
      <c r="AZ139" s="41">
        <v>42744</v>
      </c>
      <c r="BA139" s="18"/>
      <c r="BB139" s="18"/>
      <c r="BC139" s="15"/>
      <c r="BD139" s="15"/>
      <c r="BE139" s="15"/>
      <c r="BF139" s="15"/>
      <c r="BG139" s="15"/>
      <c r="BH139" s="15"/>
      <c r="BI139" s="15"/>
      <c r="BJ139" s="15"/>
    </row>
    <row r="140" spans="1:62" ht="14.25">
      <c r="A140" s="16" t="str">
        <f>IF(ISNA(VLOOKUP($G140,'Philanthropist Ranking'!$E$5:$H$105,4,FALSE)),"N","Y")</f>
        <v>Y</v>
      </c>
      <c r="B140" s="17">
        <f>VLOOKUP($G140,'Philanthropist Ranking'!$K$5:$M$281,3,FALSE)</f>
        <v>24</v>
      </c>
      <c r="C140" s="17">
        <f>VLOOKUP($G140,'Philanthropist Ranking'!$K$5:$M$281,2,FALSE)</f>
        <v>59.410000000000011</v>
      </c>
      <c r="D140" s="3"/>
      <c r="E140" s="18"/>
      <c r="F140" s="7" t="s">
        <v>328</v>
      </c>
      <c r="G140" s="8" t="s">
        <v>329</v>
      </c>
      <c r="H140" s="32"/>
      <c r="I140" s="19"/>
      <c r="J140" s="20" t="s">
        <v>62</v>
      </c>
      <c r="K140" s="19"/>
      <c r="L140" s="20"/>
      <c r="M140" s="19"/>
      <c r="N140" s="21"/>
      <c r="O140" s="22"/>
      <c r="P140" s="21"/>
      <c r="Q140" s="22"/>
      <c r="R140" s="21"/>
      <c r="S140" s="22"/>
      <c r="T140" s="21"/>
      <c r="U140" s="22"/>
      <c r="V140" s="13" t="s">
        <v>1357</v>
      </c>
      <c r="W140" s="2">
        <v>0.2</v>
      </c>
      <c r="X140" s="13">
        <v>1</v>
      </c>
      <c r="Y140" s="2">
        <v>12</v>
      </c>
      <c r="Z140" s="13" t="s">
        <v>63</v>
      </c>
      <c r="AA140" s="2" t="s">
        <v>64</v>
      </c>
      <c r="AB140" s="13" t="s">
        <v>222</v>
      </c>
      <c r="AC140" s="2" t="s">
        <v>222</v>
      </c>
      <c r="AD140" s="13" t="s">
        <v>1373</v>
      </c>
      <c r="AE140" s="2" t="s">
        <v>1374</v>
      </c>
      <c r="AF140" s="25"/>
      <c r="AG140" s="2" t="s">
        <v>136</v>
      </c>
      <c r="AH140" s="14" t="s">
        <v>133</v>
      </c>
      <c r="AI140" s="2" t="s">
        <v>141</v>
      </c>
      <c r="AJ140" s="13" t="s">
        <v>69</v>
      </c>
      <c r="AK140" s="2" t="s">
        <v>70</v>
      </c>
      <c r="AL140" s="9" t="s">
        <v>1480</v>
      </c>
      <c r="AM140" s="13" t="str">
        <f>IF(ISNA(VLOOKUP($AL140,'Ash-Archive Data-Don''t Delete'!$AL:$AT,2,FALSE)),"",VLOOKUP($AL140,'Ash-Archive Data-Don''t Delete'!$AL:$AT,2,FALSE))</f>
        <v>link</v>
      </c>
      <c r="AN140" s="36" t="str">
        <f>IF(ISNA(VLOOKUP($AL140,'Ash-Archive Data-Don''t Delete'!$AL:$AT,3,FALSE)),"",VLOOKUP($AL140,'Ash-Archive Data-Don''t Delete'!$AL:$AT,3,FALSE))</f>
        <v>http://www.ccafc.org.cn/templates/DonationSearch/index.aspx?nodeid=106</v>
      </c>
      <c r="AO140" s="13">
        <f>IF(ISNA(VLOOKUP($AL140,'Ash-Archive Data-Don''t Delete'!$AL:$AT,4,FALSE)),"",VLOOKUP($AL140,'Ash-Archive Data-Don''t Delete'!$AL:$AT,4,FALSE))</f>
        <v>0</v>
      </c>
      <c r="AP140" s="2">
        <f>IF(ISNA(VLOOKUP($AL140,'Ash-Archive Data-Don''t Delete'!$AL:$AT,5,FALSE)),"",VLOOKUP($AL140,'Ash-Archive Data-Don''t Delete'!$AL:$AT,5,FALSE))</f>
        <v>0</v>
      </c>
      <c r="AQ140" s="13"/>
      <c r="AR140" s="2"/>
      <c r="AS140" s="13"/>
      <c r="AT140" s="2" t="s">
        <v>74</v>
      </c>
      <c r="AU140" s="25"/>
      <c r="AV140" s="23"/>
      <c r="AW140" s="25"/>
      <c r="AX140" s="23"/>
      <c r="AY140" s="9" t="s">
        <v>269</v>
      </c>
      <c r="AZ140" s="41">
        <v>42744</v>
      </c>
      <c r="BA140" s="18"/>
      <c r="BB140" s="18"/>
      <c r="BC140" s="15"/>
      <c r="BD140" s="15"/>
      <c r="BE140" s="15"/>
      <c r="BF140" s="15"/>
      <c r="BG140" s="15"/>
      <c r="BH140" s="15"/>
      <c r="BI140" s="15"/>
      <c r="BJ140" s="15"/>
    </row>
    <row r="141" spans="1:62" ht="14.25">
      <c r="A141" s="16" t="str">
        <f>IF(ISNA(VLOOKUP($G141,'Philanthropist Ranking'!$E$5:$H$105,4,FALSE)),"N","Y")</f>
        <v>Y</v>
      </c>
      <c r="B141" s="17">
        <f>VLOOKUP($G141,'Philanthropist Ranking'!$K$5:$M$281,3,FALSE)</f>
        <v>24</v>
      </c>
      <c r="C141" s="17">
        <f>VLOOKUP($G141,'Philanthropist Ranking'!$K$5:$M$281,2,FALSE)</f>
        <v>59.410000000000011</v>
      </c>
      <c r="D141" s="18"/>
      <c r="E141" s="18"/>
      <c r="F141" s="7" t="s">
        <v>328</v>
      </c>
      <c r="G141" s="8" t="s">
        <v>329</v>
      </c>
      <c r="H141" s="9"/>
      <c r="I141" s="19"/>
      <c r="J141" s="20"/>
      <c r="K141" s="7"/>
      <c r="L141" s="8"/>
      <c r="M141" s="7"/>
      <c r="N141" s="10"/>
      <c r="O141" s="11"/>
      <c r="P141" s="10"/>
      <c r="Q141" s="11"/>
      <c r="R141" s="10"/>
      <c r="S141" s="11"/>
      <c r="T141" s="10"/>
      <c r="U141" s="11"/>
      <c r="V141" s="13" t="s">
        <v>1357</v>
      </c>
      <c r="W141" s="2">
        <v>0.2</v>
      </c>
      <c r="X141" s="13">
        <v>9</v>
      </c>
      <c r="Y141" s="2">
        <v>17</v>
      </c>
      <c r="Z141" s="13" t="s">
        <v>63</v>
      </c>
      <c r="AA141" s="2" t="s">
        <v>64</v>
      </c>
      <c r="AB141" s="13" t="s">
        <v>222</v>
      </c>
      <c r="AC141" s="2" t="s">
        <v>222</v>
      </c>
      <c r="AD141" s="13" t="s">
        <v>1359</v>
      </c>
      <c r="AE141" s="2" t="s">
        <v>1281</v>
      </c>
      <c r="AF141" s="25"/>
      <c r="AG141" s="2" t="s">
        <v>109</v>
      </c>
      <c r="AH141" s="14" t="s">
        <v>133</v>
      </c>
      <c r="AI141" s="2" t="s">
        <v>141</v>
      </c>
      <c r="AJ141" s="13" t="s">
        <v>69</v>
      </c>
      <c r="AK141" s="2" t="s">
        <v>70</v>
      </c>
      <c r="AL141" s="9"/>
      <c r="AM141" s="259" t="str">
        <f t="shared" ref="AM141:AM142" si="2">HYPERLINK("http://www.cswef.org/Home/donquery/index.html","Link")</f>
        <v>Link</v>
      </c>
      <c r="AN141" s="2"/>
      <c r="AO141" s="13"/>
      <c r="AP141" s="2"/>
      <c r="AQ141" s="13"/>
      <c r="AR141" s="2"/>
      <c r="AS141" s="13"/>
      <c r="AT141" s="2" t="s">
        <v>74</v>
      </c>
      <c r="AU141" s="25"/>
      <c r="AV141" s="2"/>
      <c r="AW141" s="25"/>
      <c r="AX141" s="2"/>
      <c r="AY141" s="9" t="s">
        <v>118</v>
      </c>
      <c r="AZ141" s="31">
        <v>42761</v>
      </c>
      <c r="BA141" s="18"/>
      <c r="BB141" s="18"/>
      <c r="BC141" s="15"/>
      <c r="BD141" s="15"/>
      <c r="BE141" s="15"/>
      <c r="BF141" s="15"/>
      <c r="BG141" s="15"/>
      <c r="BH141" s="15"/>
      <c r="BI141" s="15"/>
      <c r="BJ141" s="15"/>
    </row>
    <row r="142" spans="1:62" ht="14.25">
      <c r="A142" s="16" t="str">
        <f>IF(ISNA(VLOOKUP($G142,'Philanthropist Ranking'!$E$5:$H$105,4,FALSE)),"N","Y")</f>
        <v>Y</v>
      </c>
      <c r="B142" s="17">
        <f>VLOOKUP($G142,'Philanthropist Ranking'!$K$5:$M$281,3,FALSE)</f>
        <v>24</v>
      </c>
      <c r="C142" s="17">
        <f>VLOOKUP($G142,'Philanthropist Ranking'!$K$5:$M$281,2,FALSE)</f>
        <v>59.410000000000011</v>
      </c>
      <c r="D142" s="18"/>
      <c r="E142" s="18"/>
      <c r="F142" s="7" t="s">
        <v>328</v>
      </c>
      <c r="G142" s="8" t="s">
        <v>329</v>
      </c>
      <c r="H142" s="9"/>
      <c r="I142" s="19"/>
      <c r="J142" s="20"/>
      <c r="K142" s="7"/>
      <c r="L142" s="8"/>
      <c r="M142" s="7"/>
      <c r="N142" s="10"/>
      <c r="O142" s="11"/>
      <c r="P142" s="10"/>
      <c r="Q142" s="11"/>
      <c r="R142" s="10"/>
      <c r="S142" s="11"/>
      <c r="T142" s="10"/>
      <c r="U142" s="11"/>
      <c r="V142" s="13" t="s">
        <v>1357</v>
      </c>
      <c r="W142" s="2">
        <v>0.2</v>
      </c>
      <c r="X142" s="13">
        <v>9</v>
      </c>
      <c r="Y142" s="2">
        <v>17</v>
      </c>
      <c r="Z142" s="13" t="s">
        <v>63</v>
      </c>
      <c r="AA142" s="2" t="s">
        <v>64</v>
      </c>
      <c r="AB142" s="13" t="s">
        <v>222</v>
      </c>
      <c r="AC142" s="2" t="s">
        <v>222</v>
      </c>
      <c r="AD142" s="13" t="s">
        <v>1359</v>
      </c>
      <c r="AE142" s="2" t="s">
        <v>1281</v>
      </c>
      <c r="AF142" s="25"/>
      <c r="AG142" s="2" t="s">
        <v>109</v>
      </c>
      <c r="AH142" s="14" t="s">
        <v>133</v>
      </c>
      <c r="AI142" s="2" t="s">
        <v>141</v>
      </c>
      <c r="AJ142" s="13" t="s">
        <v>69</v>
      </c>
      <c r="AK142" s="2" t="s">
        <v>70</v>
      </c>
      <c r="AL142" s="9"/>
      <c r="AM142" s="259" t="str">
        <f t="shared" si="2"/>
        <v>Link</v>
      </c>
      <c r="AN142" s="2"/>
      <c r="AO142" s="13"/>
      <c r="AP142" s="2"/>
      <c r="AQ142" s="13"/>
      <c r="AR142" s="2"/>
      <c r="AS142" s="13"/>
      <c r="AT142" s="2" t="s">
        <v>74</v>
      </c>
      <c r="AU142" s="25"/>
      <c r="AV142" s="2"/>
      <c r="AW142" s="25"/>
      <c r="AX142" s="2"/>
      <c r="AY142" s="9" t="s">
        <v>118</v>
      </c>
      <c r="AZ142" s="31">
        <v>42761</v>
      </c>
      <c r="BA142" s="18"/>
      <c r="BB142" s="18"/>
      <c r="BC142" s="15"/>
      <c r="BD142" s="15"/>
      <c r="BE142" s="15"/>
      <c r="BF142" s="15"/>
      <c r="BG142" s="15"/>
      <c r="BH142" s="15"/>
      <c r="BI142" s="15"/>
      <c r="BJ142" s="15"/>
    </row>
    <row r="143" spans="1:62" ht="14.25">
      <c r="A143" s="16" t="str">
        <f>IF(ISNA(VLOOKUP($G143,'Philanthropist Ranking'!$E$5:$H$105,4,FALSE)),"N","Y")</f>
        <v>Y</v>
      </c>
      <c r="B143" s="17">
        <f>VLOOKUP($G143,'Philanthropist Ranking'!$K$5:$M$281,3,FALSE)</f>
        <v>24</v>
      </c>
      <c r="C143" s="17">
        <f>VLOOKUP($G143,'Philanthropist Ranking'!$K$5:$M$281,2,FALSE)</f>
        <v>59.410000000000011</v>
      </c>
      <c r="D143" s="18"/>
      <c r="E143" s="18"/>
      <c r="F143" s="7" t="s">
        <v>328</v>
      </c>
      <c r="G143" s="8" t="s">
        <v>329</v>
      </c>
      <c r="H143" s="9"/>
      <c r="I143" s="19"/>
      <c r="J143" s="20"/>
      <c r="K143" s="7"/>
      <c r="L143" s="8"/>
      <c r="M143" s="7"/>
      <c r="N143" s="10"/>
      <c r="O143" s="11"/>
      <c r="P143" s="10"/>
      <c r="Q143" s="11"/>
      <c r="R143" s="10"/>
      <c r="S143" s="11"/>
      <c r="T143" s="10"/>
      <c r="U143" s="11"/>
      <c r="V143" s="13" t="s">
        <v>1357</v>
      </c>
      <c r="W143" s="2">
        <v>0.2</v>
      </c>
      <c r="X143" s="13">
        <v>9</v>
      </c>
      <c r="Y143" s="2">
        <v>11</v>
      </c>
      <c r="Z143" s="13" t="s">
        <v>63</v>
      </c>
      <c r="AA143" s="2" t="s">
        <v>64</v>
      </c>
      <c r="AB143" s="13" t="s">
        <v>222</v>
      </c>
      <c r="AC143" s="2" t="s">
        <v>222</v>
      </c>
      <c r="AD143" s="13" t="s">
        <v>1485</v>
      </c>
      <c r="AE143" s="2" t="s">
        <v>1486</v>
      </c>
      <c r="AF143" s="25"/>
      <c r="AG143" s="2" t="s">
        <v>109</v>
      </c>
      <c r="AH143" s="14" t="s">
        <v>126</v>
      </c>
      <c r="AI143" s="2" t="s">
        <v>141</v>
      </c>
      <c r="AJ143" s="13" t="s">
        <v>69</v>
      </c>
      <c r="AK143" s="2" t="s">
        <v>70</v>
      </c>
      <c r="AL143" s="9"/>
      <c r="AM143" s="259" t="str">
        <f>HYPERLINK("http://www.cepf.org.cn/XXGK/XXGK_JZXX/","Link")</f>
        <v>Link</v>
      </c>
      <c r="AN143" s="2"/>
      <c r="AO143" s="13"/>
      <c r="AP143" s="2"/>
      <c r="AQ143" s="13"/>
      <c r="AR143" s="2"/>
      <c r="AS143" s="13"/>
      <c r="AT143" s="2" t="s">
        <v>74</v>
      </c>
      <c r="AU143" s="25"/>
      <c r="AV143" s="2"/>
      <c r="AW143" s="25"/>
      <c r="AX143" s="2"/>
      <c r="AY143" s="9" t="s">
        <v>118</v>
      </c>
      <c r="AZ143" s="31">
        <v>42761</v>
      </c>
      <c r="BA143" s="18"/>
      <c r="BB143" s="18"/>
      <c r="BC143" s="15"/>
      <c r="BD143" s="15"/>
      <c r="BE143" s="15"/>
      <c r="BF143" s="15"/>
      <c r="BG143" s="15"/>
      <c r="BH143" s="15"/>
      <c r="BI143" s="15"/>
      <c r="BJ143" s="15"/>
    </row>
    <row r="144" spans="1:62" ht="14.25">
      <c r="A144" s="16" t="str">
        <f>IF(ISNA(VLOOKUP($G144,'Philanthropist Ranking'!$E$5:$H$105,4,FALSE)),"N","Y")</f>
        <v>Y</v>
      </c>
      <c r="B144" s="17">
        <f>VLOOKUP($G144,'Philanthropist Ranking'!$K$5:$M$281,3,FALSE)</f>
        <v>24</v>
      </c>
      <c r="C144" s="17">
        <f>VLOOKUP($G144,'Philanthropist Ranking'!$K$5:$M$281,2,FALSE)</f>
        <v>59.410000000000011</v>
      </c>
      <c r="D144" s="18"/>
      <c r="E144" s="18"/>
      <c r="F144" s="7" t="s">
        <v>328</v>
      </c>
      <c r="G144" s="8" t="s">
        <v>329</v>
      </c>
      <c r="H144" s="9"/>
      <c r="I144" s="19"/>
      <c r="J144" s="20"/>
      <c r="K144" s="7"/>
      <c r="L144" s="8"/>
      <c r="M144" s="7"/>
      <c r="N144" s="10"/>
      <c r="O144" s="11"/>
      <c r="P144" s="10"/>
      <c r="Q144" s="11"/>
      <c r="R144" s="10"/>
      <c r="S144" s="11"/>
      <c r="T144" s="10"/>
      <c r="U144" s="11"/>
      <c r="V144" s="13" t="s">
        <v>1357</v>
      </c>
      <c r="W144" s="2">
        <v>0.2</v>
      </c>
      <c r="X144" s="13">
        <v>9</v>
      </c>
      <c r="Y144" s="2">
        <v>25</v>
      </c>
      <c r="Z144" s="13" t="s">
        <v>63</v>
      </c>
      <c r="AA144" s="2" t="s">
        <v>64</v>
      </c>
      <c r="AB144" s="13" t="s">
        <v>222</v>
      </c>
      <c r="AC144" s="2" t="s">
        <v>222</v>
      </c>
      <c r="AD144" s="13" t="s">
        <v>1487</v>
      </c>
      <c r="AE144" s="2" t="s">
        <v>1488</v>
      </c>
      <c r="AF144" s="25"/>
      <c r="AG144" s="2" t="s">
        <v>109</v>
      </c>
      <c r="AH144" s="14" t="s">
        <v>126</v>
      </c>
      <c r="AI144" s="2" t="s">
        <v>141</v>
      </c>
      <c r="AJ144" s="13" t="s">
        <v>69</v>
      </c>
      <c r="AK144" s="2" t="s">
        <v>70</v>
      </c>
      <c r="AL144" s="9"/>
      <c r="AM144" s="259" t="str">
        <f>HYPERLINK("http://www.cgf.org.cn/chaxun/default.asp","Link")</f>
        <v>Link</v>
      </c>
      <c r="AN144" s="2"/>
      <c r="AO144" s="13"/>
      <c r="AP144" s="2"/>
      <c r="AQ144" s="13"/>
      <c r="AR144" s="2"/>
      <c r="AS144" s="13"/>
      <c r="AT144" s="2" t="s">
        <v>74</v>
      </c>
      <c r="AU144" s="25"/>
      <c r="AV144" s="2"/>
      <c r="AW144" s="25"/>
      <c r="AX144" s="2"/>
      <c r="AY144" s="9" t="s">
        <v>118</v>
      </c>
      <c r="AZ144" s="31">
        <v>42761</v>
      </c>
      <c r="BA144" s="18"/>
      <c r="BB144" s="18"/>
      <c r="BC144" s="15"/>
      <c r="BD144" s="15"/>
      <c r="BE144" s="15"/>
      <c r="BF144" s="15"/>
      <c r="BG144" s="15"/>
      <c r="BH144" s="15"/>
      <c r="BI144" s="15"/>
      <c r="BJ144" s="15"/>
    </row>
    <row r="145" spans="1:62" ht="14.25">
      <c r="A145" s="16" t="str">
        <f>IF(ISNA(VLOOKUP($G145,'Philanthropist Ranking'!$E$5:$H$105,4,FALSE)),"N","Y")</f>
        <v>Y</v>
      </c>
      <c r="B145" s="17">
        <f>VLOOKUP($G145,'Philanthropist Ranking'!$K$5:$M$281,3,FALSE)</f>
        <v>24</v>
      </c>
      <c r="C145" s="17">
        <f>VLOOKUP($G145,'Philanthropist Ranking'!$K$5:$M$281,2,FALSE)</f>
        <v>59.410000000000011</v>
      </c>
      <c r="D145" s="3"/>
      <c r="E145" s="18"/>
      <c r="F145" s="7" t="s">
        <v>328</v>
      </c>
      <c r="G145" s="8" t="s">
        <v>329</v>
      </c>
      <c r="H145" s="32"/>
      <c r="I145" s="19"/>
      <c r="J145" s="20" t="s">
        <v>62</v>
      </c>
      <c r="K145" s="19"/>
      <c r="L145" s="20"/>
      <c r="M145" s="19"/>
      <c r="N145" s="21"/>
      <c r="O145" s="22"/>
      <c r="P145" s="21"/>
      <c r="Q145" s="22"/>
      <c r="R145" s="21"/>
      <c r="S145" s="22"/>
      <c r="T145" s="21"/>
      <c r="U145" s="22"/>
      <c r="V145" s="13" t="s">
        <v>1357</v>
      </c>
      <c r="W145" s="2">
        <v>0.17</v>
      </c>
      <c r="X145" s="13">
        <v>1</v>
      </c>
      <c r="Y145" s="2">
        <v>12</v>
      </c>
      <c r="Z145" s="13" t="s">
        <v>63</v>
      </c>
      <c r="AA145" s="2" t="s">
        <v>64</v>
      </c>
      <c r="AB145" s="13" t="s">
        <v>222</v>
      </c>
      <c r="AC145" s="2" t="s">
        <v>222</v>
      </c>
      <c r="AD145" s="13" t="s">
        <v>1373</v>
      </c>
      <c r="AE145" s="2" t="s">
        <v>1374</v>
      </c>
      <c r="AF145" s="25"/>
      <c r="AG145" s="2" t="s">
        <v>136</v>
      </c>
      <c r="AH145" s="14" t="s">
        <v>133</v>
      </c>
      <c r="AI145" s="2" t="s">
        <v>141</v>
      </c>
      <c r="AJ145" s="13" t="s">
        <v>69</v>
      </c>
      <c r="AK145" s="2" t="s">
        <v>70</v>
      </c>
      <c r="AL145" s="9" t="s">
        <v>1489</v>
      </c>
      <c r="AM145" s="13" t="str">
        <f>IF(ISNA(VLOOKUP($AL145,'Ash-Archive Data-Don''t Delete'!$AL:$AT,2,FALSE)),"",VLOOKUP($AL145,'Ash-Archive Data-Don''t Delete'!$AL:$AT,2,FALSE))</f>
        <v>link</v>
      </c>
      <c r="AN145" s="36" t="str">
        <f>IF(ISNA(VLOOKUP($AL145,'Ash-Archive Data-Don''t Delete'!$AL:$AT,3,FALSE)),"",VLOOKUP($AL145,'Ash-Archive Data-Don''t Delete'!$AL:$AT,3,FALSE))</f>
        <v>http://www.ccafc.org.cn/templates/DonationSearch/index.aspx?nodeid=106</v>
      </c>
      <c r="AO145" s="13">
        <f>IF(ISNA(VLOOKUP($AL145,'Ash-Archive Data-Don''t Delete'!$AL:$AT,4,FALSE)),"",VLOOKUP($AL145,'Ash-Archive Data-Don''t Delete'!$AL:$AT,4,FALSE))</f>
        <v>0</v>
      </c>
      <c r="AP145" s="2">
        <f>IF(ISNA(VLOOKUP($AL145,'Ash-Archive Data-Don''t Delete'!$AL:$AT,5,FALSE)),"",VLOOKUP($AL145,'Ash-Archive Data-Don''t Delete'!$AL:$AT,5,FALSE))</f>
        <v>0</v>
      </c>
      <c r="AQ145" s="13"/>
      <c r="AR145" s="2"/>
      <c r="AS145" s="13"/>
      <c r="AT145" s="2" t="s">
        <v>74</v>
      </c>
      <c r="AU145" s="25"/>
      <c r="AV145" s="23"/>
      <c r="AW145" s="25"/>
      <c r="AX145" s="23"/>
      <c r="AY145" s="9" t="s">
        <v>269</v>
      </c>
      <c r="AZ145" s="41">
        <v>42744</v>
      </c>
      <c r="BA145" s="18"/>
      <c r="BB145" s="18"/>
      <c r="BC145" s="15"/>
      <c r="BD145" s="15"/>
      <c r="BE145" s="15"/>
      <c r="BF145" s="15"/>
      <c r="BG145" s="15"/>
      <c r="BH145" s="15"/>
      <c r="BI145" s="15"/>
      <c r="BJ145" s="15"/>
    </row>
    <row r="146" spans="1:62" ht="14.25">
      <c r="A146" s="16" t="str">
        <f>IF(ISNA(VLOOKUP($G146,'Philanthropist Ranking'!$E$5:$H$105,4,FALSE)),"N","Y")</f>
        <v>Y</v>
      </c>
      <c r="B146" s="17">
        <f>VLOOKUP($G146,'Philanthropist Ranking'!$K$5:$M$281,3,FALSE)</f>
        <v>24</v>
      </c>
      <c r="C146" s="17">
        <f>VLOOKUP($G146,'Philanthropist Ranking'!$K$5:$M$281,2,FALSE)</f>
        <v>59.410000000000011</v>
      </c>
      <c r="D146" s="3"/>
      <c r="E146" s="18"/>
      <c r="F146" s="7" t="s">
        <v>328</v>
      </c>
      <c r="G146" s="8" t="s">
        <v>329</v>
      </c>
      <c r="H146" s="32"/>
      <c r="I146" s="19"/>
      <c r="J146" s="20" t="s">
        <v>62</v>
      </c>
      <c r="K146" s="19"/>
      <c r="L146" s="20"/>
      <c r="M146" s="19"/>
      <c r="N146" s="21"/>
      <c r="O146" s="22"/>
      <c r="P146" s="21"/>
      <c r="Q146" s="22"/>
      <c r="R146" s="21"/>
      <c r="S146" s="22"/>
      <c r="T146" s="21"/>
      <c r="U146" s="22"/>
      <c r="V146" s="13" t="s">
        <v>1357</v>
      </c>
      <c r="W146" s="2">
        <v>0.12</v>
      </c>
      <c r="X146" s="13">
        <v>1</v>
      </c>
      <c r="Y146" s="2">
        <v>12</v>
      </c>
      <c r="Z146" s="13" t="s">
        <v>63</v>
      </c>
      <c r="AA146" s="2" t="s">
        <v>64</v>
      </c>
      <c r="AB146" s="13" t="s">
        <v>222</v>
      </c>
      <c r="AC146" s="2" t="s">
        <v>222</v>
      </c>
      <c r="AD146" s="13" t="s">
        <v>1373</v>
      </c>
      <c r="AE146" s="2" t="s">
        <v>1374</v>
      </c>
      <c r="AF146" s="25"/>
      <c r="AG146" s="2" t="s">
        <v>136</v>
      </c>
      <c r="AH146" s="14" t="s">
        <v>133</v>
      </c>
      <c r="AI146" s="2" t="s">
        <v>141</v>
      </c>
      <c r="AJ146" s="13" t="s">
        <v>69</v>
      </c>
      <c r="AK146" s="2" t="s">
        <v>70</v>
      </c>
      <c r="AL146" s="9" t="s">
        <v>1490</v>
      </c>
      <c r="AM146" s="13" t="str">
        <f>IF(ISNA(VLOOKUP($AL146,'Ash-Archive Data-Don''t Delete'!$AL:$AT,2,FALSE)),"",VLOOKUP($AL146,'Ash-Archive Data-Don''t Delete'!$AL:$AT,2,FALSE))</f>
        <v>link</v>
      </c>
      <c r="AN146" s="36" t="str">
        <f>IF(ISNA(VLOOKUP($AL146,'Ash-Archive Data-Don''t Delete'!$AL:$AT,3,FALSE)),"",VLOOKUP($AL146,'Ash-Archive Data-Don''t Delete'!$AL:$AT,3,FALSE))</f>
        <v>http://www.ccafc.org.cn/templates/DonationSearch/index.aspx?nodeid=106</v>
      </c>
      <c r="AO146" s="13">
        <f>IF(ISNA(VLOOKUP($AL146,'Ash-Archive Data-Don''t Delete'!$AL:$AT,4,FALSE)),"",VLOOKUP($AL146,'Ash-Archive Data-Don''t Delete'!$AL:$AT,4,FALSE))</f>
        <v>0</v>
      </c>
      <c r="AP146" s="2">
        <f>IF(ISNA(VLOOKUP($AL146,'Ash-Archive Data-Don''t Delete'!$AL:$AT,5,FALSE)),"",VLOOKUP($AL146,'Ash-Archive Data-Don''t Delete'!$AL:$AT,5,FALSE))</f>
        <v>0</v>
      </c>
      <c r="AQ146" s="13"/>
      <c r="AR146" s="2"/>
      <c r="AS146" s="13"/>
      <c r="AT146" s="2" t="s">
        <v>74</v>
      </c>
      <c r="AU146" s="25"/>
      <c r="AV146" s="23"/>
      <c r="AW146" s="25"/>
      <c r="AX146" s="23"/>
      <c r="AY146" s="9" t="s">
        <v>269</v>
      </c>
      <c r="AZ146" s="41">
        <v>42744</v>
      </c>
      <c r="BA146" s="18"/>
      <c r="BB146" s="18"/>
      <c r="BC146" s="15"/>
      <c r="BD146" s="15"/>
      <c r="BE146" s="15"/>
      <c r="BF146" s="15"/>
      <c r="BG146" s="15"/>
      <c r="BH146" s="15"/>
      <c r="BI146" s="15"/>
      <c r="BJ146" s="15"/>
    </row>
    <row r="147" spans="1:62" ht="14.25">
      <c r="A147" s="16" t="str">
        <f>IF(ISNA(VLOOKUP($G147,'Philanthropist Ranking'!$E$5:$H$105,4,FALSE)),"N","Y")</f>
        <v>Y</v>
      </c>
      <c r="B147" s="17">
        <f>VLOOKUP($G147,'Philanthropist Ranking'!$K$5:$M$281,3,FALSE)</f>
        <v>24</v>
      </c>
      <c r="C147" s="17">
        <f>VLOOKUP($G147,'Philanthropist Ranking'!$K$5:$M$281,2,FALSE)</f>
        <v>59.410000000000011</v>
      </c>
      <c r="D147" s="3"/>
      <c r="E147" s="18"/>
      <c r="F147" s="7" t="s">
        <v>328</v>
      </c>
      <c r="G147" s="8" t="s">
        <v>329</v>
      </c>
      <c r="H147" s="32"/>
      <c r="I147" s="19"/>
      <c r="J147" s="20" t="s">
        <v>62</v>
      </c>
      <c r="K147" s="19"/>
      <c r="L147" s="20"/>
      <c r="M147" s="19"/>
      <c r="N147" s="21"/>
      <c r="O147" s="22"/>
      <c r="P147" s="21"/>
      <c r="Q147" s="22"/>
      <c r="R147" s="21"/>
      <c r="S147" s="22"/>
      <c r="T147" s="21"/>
      <c r="U147" s="22"/>
      <c r="V147" s="13" t="s">
        <v>1357</v>
      </c>
      <c r="W147" s="2">
        <v>0.1</v>
      </c>
      <c r="X147" s="13">
        <v>1</v>
      </c>
      <c r="Y147" s="2">
        <v>12</v>
      </c>
      <c r="Z147" s="13" t="s">
        <v>63</v>
      </c>
      <c r="AA147" s="2" t="s">
        <v>64</v>
      </c>
      <c r="AB147" s="13" t="s">
        <v>222</v>
      </c>
      <c r="AC147" s="2" t="s">
        <v>222</v>
      </c>
      <c r="AD147" s="13" t="s">
        <v>1373</v>
      </c>
      <c r="AE147" s="2" t="s">
        <v>1374</v>
      </c>
      <c r="AF147" s="25"/>
      <c r="AG147" s="2" t="s">
        <v>136</v>
      </c>
      <c r="AH147" s="14" t="s">
        <v>133</v>
      </c>
      <c r="AI147" s="2" t="s">
        <v>141</v>
      </c>
      <c r="AJ147" s="13" t="s">
        <v>69</v>
      </c>
      <c r="AK147" s="2" t="s">
        <v>70</v>
      </c>
      <c r="AL147" s="9" t="s">
        <v>1491</v>
      </c>
      <c r="AM147" s="13" t="str">
        <f>IF(ISNA(VLOOKUP($AL147,'Ash-Archive Data-Don''t Delete'!$AL:$AT,2,FALSE)),"",VLOOKUP($AL147,'Ash-Archive Data-Don''t Delete'!$AL:$AT,2,FALSE))</f>
        <v>link</v>
      </c>
      <c r="AN147" s="36" t="str">
        <f>IF(ISNA(VLOOKUP($AL147,'Ash-Archive Data-Don''t Delete'!$AL:$AT,3,FALSE)),"",VLOOKUP($AL147,'Ash-Archive Data-Don''t Delete'!$AL:$AT,3,FALSE))</f>
        <v>http://www.ccafc.org.cn/templates/DonationSearch/index.aspx?nodeid=106</v>
      </c>
      <c r="AO147" s="13">
        <f>IF(ISNA(VLOOKUP($AL147,'Ash-Archive Data-Don''t Delete'!$AL:$AT,4,FALSE)),"",VLOOKUP($AL147,'Ash-Archive Data-Don''t Delete'!$AL:$AT,4,FALSE))</f>
        <v>0</v>
      </c>
      <c r="AP147" s="2">
        <f>IF(ISNA(VLOOKUP($AL147,'Ash-Archive Data-Don''t Delete'!$AL:$AT,5,FALSE)),"",VLOOKUP($AL147,'Ash-Archive Data-Don''t Delete'!$AL:$AT,5,FALSE))</f>
        <v>0</v>
      </c>
      <c r="AQ147" s="13"/>
      <c r="AR147" s="2"/>
      <c r="AS147" s="13"/>
      <c r="AT147" s="2" t="s">
        <v>74</v>
      </c>
      <c r="AU147" s="25"/>
      <c r="AV147" s="23"/>
      <c r="AW147" s="25"/>
      <c r="AX147" s="23"/>
      <c r="AY147" s="9" t="s">
        <v>269</v>
      </c>
      <c r="AZ147" s="41">
        <v>42744</v>
      </c>
      <c r="BA147" s="18"/>
      <c r="BB147" s="18"/>
      <c r="BC147" s="15"/>
      <c r="BD147" s="15"/>
      <c r="BE147" s="15"/>
      <c r="BF147" s="15"/>
      <c r="BG147" s="15"/>
      <c r="BH147" s="15"/>
      <c r="BI147" s="15"/>
      <c r="BJ147" s="15"/>
    </row>
    <row r="148" spans="1:62" ht="14.25">
      <c r="A148" s="16" t="str">
        <f>IF(ISNA(VLOOKUP($G148,'Philanthropist Ranking'!$E$5:$H$105,4,FALSE)),"N","Y")</f>
        <v>Y</v>
      </c>
      <c r="B148" s="17">
        <f>VLOOKUP($G148,'Philanthropist Ranking'!$K$5:$M$281,3,FALSE)</f>
        <v>24</v>
      </c>
      <c r="C148" s="17">
        <f>VLOOKUP($G148,'Philanthropist Ranking'!$K$5:$M$281,2,FALSE)</f>
        <v>59.410000000000011</v>
      </c>
      <c r="D148" s="3"/>
      <c r="E148" s="18"/>
      <c r="F148" s="7" t="s">
        <v>328</v>
      </c>
      <c r="G148" s="8" t="s">
        <v>329</v>
      </c>
      <c r="H148" s="32"/>
      <c r="I148" s="19"/>
      <c r="J148" s="20" t="s">
        <v>62</v>
      </c>
      <c r="K148" s="19"/>
      <c r="L148" s="20"/>
      <c r="M148" s="19"/>
      <c r="N148" s="21"/>
      <c r="O148" s="22"/>
      <c r="P148" s="21"/>
      <c r="Q148" s="22"/>
      <c r="R148" s="21"/>
      <c r="S148" s="22"/>
      <c r="T148" s="21"/>
      <c r="U148" s="22"/>
      <c r="V148" s="13" t="s">
        <v>1357</v>
      </c>
      <c r="W148" s="2">
        <v>0.1</v>
      </c>
      <c r="X148" s="13">
        <v>1</v>
      </c>
      <c r="Y148" s="2">
        <v>12</v>
      </c>
      <c r="Z148" s="13" t="s">
        <v>63</v>
      </c>
      <c r="AA148" s="2" t="s">
        <v>64</v>
      </c>
      <c r="AB148" s="13" t="s">
        <v>222</v>
      </c>
      <c r="AC148" s="2" t="s">
        <v>222</v>
      </c>
      <c r="AD148" s="13" t="s">
        <v>1373</v>
      </c>
      <c r="AE148" s="2" t="s">
        <v>1374</v>
      </c>
      <c r="AF148" s="25"/>
      <c r="AG148" s="2" t="s">
        <v>136</v>
      </c>
      <c r="AH148" s="14" t="s">
        <v>133</v>
      </c>
      <c r="AI148" s="2" t="s">
        <v>141</v>
      </c>
      <c r="AJ148" s="13" t="s">
        <v>69</v>
      </c>
      <c r="AK148" s="2" t="s">
        <v>70</v>
      </c>
      <c r="AL148" s="9" t="s">
        <v>1491</v>
      </c>
      <c r="AM148" s="13" t="str">
        <f>IF(ISNA(VLOOKUP($AL148,'Ash-Archive Data-Don''t Delete'!$AL:$AT,2,FALSE)),"",VLOOKUP($AL148,'Ash-Archive Data-Don''t Delete'!$AL:$AT,2,FALSE))</f>
        <v>link</v>
      </c>
      <c r="AN148" s="36" t="str">
        <f>IF(ISNA(VLOOKUP($AL148,'Ash-Archive Data-Don''t Delete'!$AL:$AT,3,FALSE)),"",VLOOKUP($AL148,'Ash-Archive Data-Don''t Delete'!$AL:$AT,3,FALSE))</f>
        <v>http://www.ccafc.org.cn/templates/DonationSearch/index.aspx?nodeid=106</v>
      </c>
      <c r="AO148" s="13">
        <f>IF(ISNA(VLOOKUP($AL148,'Ash-Archive Data-Don''t Delete'!$AL:$AT,4,FALSE)),"",VLOOKUP($AL148,'Ash-Archive Data-Don''t Delete'!$AL:$AT,4,FALSE))</f>
        <v>0</v>
      </c>
      <c r="AP148" s="2">
        <f>IF(ISNA(VLOOKUP($AL148,'Ash-Archive Data-Don''t Delete'!$AL:$AT,5,FALSE)),"",VLOOKUP($AL148,'Ash-Archive Data-Don''t Delete'!$AL:$AT,5,FALSE))</f>
        <v>0</v>
      </c>
      <c r="AQ148" s="13"/>
      <c r="AR148" s="2"/>
      <c r="AS148" s="13"/>
      <c r="AT148" s="2" t="s">
        <v>74</v>
      </c>
      <c r="AU148" s="25"/>
      <c r="AV148" s="23"/>
      <c r="AW148" s="25"/>
      <c r="AX148" s="23"/>
      <c r="AY148" s="9" t="s">
        <v>269</v>
      </c>
      <c r="AZ148" s="41">
        <v>42744</v>
      </c>
      <c r="BA148" s="18"/>
      <c r="BB148" s="18"/>
      <c r="BC148" s="15"/>
      <c r="BD148" s="15"/>
      <c r="BE148" s="15"/>
      <c r="BF148" s="15"/>
      <c r="BG148" s="15"/>
      <c r="BH148" s="15"/>
      <c r="BI148" s="15"/>
      <c r="BJ148" s="15"/>
    </row>
    <row r="149" spans="1:62" ht="14.25">
      <c r="A149" s="16" t="str">
        <f>IF(ISNA(VLOOKUP($G149,'Philanthropist Ranking'!$E$5:$H$105,4,FALSE)),"N","Y")</f>
        <v>Y</v>
      </c>
      <c r="B149" s="17">
        <f>VLOOKUP($G149,'Philanthropist Ranking'!$K$5:$M$281,3,FALSE)</f>
        <v>24</v>
      </c>
      <c r="C149" s="17">
        <f>VLOOKUP($G149,'Philanthropist Ranking'!$K$5:$M$281,2,FALSE)</f>
        <v>59.410000000000011</v>
      </c>
      <c r="D149" s="18"/>
      <c r="E149" s="18"/>
      <c r="F149" s="7" t="s">
        <v>328</v>
      </c>
      <c r="G149" s="8" t="s">
        <v>329</v>
      </c>
      <c r="H149" s="9"/>
      <c r="I149" s="19"/>
      <c r="J149" s="20" t="s">
        <v>62</v>
      </c>
      <c r="K149" s="7"/>
      <c r="L149" s="8"/>
      <c r="M149" s="7"/>
      <c r="N149" s="10"/>
      <c r="O149" s="11"/>
      <c r="P149" s="10"/>
      <c r="Q149" s="11"/>
      <c r="R149" s="10"/>
      <c r="S149" s="11"/>
      <c r="T149" s="10"/>
      <c r="U149" s="11"/>
      <c r="V149" s="13" t="s">
        <v>82</v>
      </c>
      <c r="W149" s="23"/>
      <c r="X149" s="13">
        <v>10</v>
      </c>
      <c r="Y149" s="2">
        <v>15</v>
      </c>
      <c r="Z149" s="13" t="s">
        <v>63</v>
      </c>
      <c r="AA149" s="2" t="s">
        <v>64</v>
      </c>
      <c r="AB149" s="13" t="s">
        <v>63</v>
      </c>
      <c r="AC149" s="2" t="s">
        <v>64</v>
      </c>
      <c r="AD149" s="13" t="s">
        <v>1482</v>
      </c>
      <c r="AE149" s="23"/>
      <c r="AF149" s="25"/>
      <c r="AG149" s="2" t="s">
        <v>98</v>
      </c>
      <c r="AH149" s="14" t="s">
        <v>131</v>
      </c>
      <c r="AI149" s="2" t="s">
        <v>100</v>
      </c>
      <c r="AJ149" s="13" t="s">
        <v>1484</v>
      </c>
      <c r="AK149" s="2" t="s">
        <v>70</v>
      </c>
      <c r="AL149" s="9" t="s">
        <v>1492</v>
      </c>
      <c r="AM149" s="35" t="str">
        <f>IF(ISNA(VLOOKUP($AL149,'Ash-Archive Data-Don''t Delete'!$AL:$AT,2,FALSE)),"",VLOOKUP($AL149,'Ash-Archive Data-Don''t Delete'!$AL:$AT,2,FALSE))</f>
        <v>Link1</v>
      </c>
      <c r="AN149" s="36" t="str">
        <f>IF(ISNA(VLOOKUP($AL149,'Ash-Archive Data-Don''t Delete'!$AL:$AT,3,FALSE)),"",VLOOKUP($AL149,'Ash-Archive Data-Don''t Delete'!$AL:$AT,3,FALSE))</f>
        <v>Link2</v>
      </c>
      <c r="AO149" s="35" t="str">
        <f>IF(ISNA(VLOOKUP($AL149,'Ash-Archive Data-Don''t Delete'!$AL:$AT,4,FALSE)),"",VLOOKUP($AL149,'Ash-Archive Data-Don''t Delete'!$AL:$AT,4,FALSE))</f>
        <v>Link3</v>
      </c>
      <c r="AP149" s="2">
        <f>IF(ISNA(VLOOKUP($AL149,'Ash-Archive Data-Don''t Delete'!$AL:$AT,5,FALSE)),"",VLOOKUP($AL149,'Ash-Archive Data-Don''t Delete'!$AL:$AT,5,FALSE))</f>
        <v>0</v>
      </c>
      <c r="AQ149" s="13"/>
      <c r="AR149" s="2"/>
      <c r="AS149" s="13"/>
      <c r="AT149" s="2"/>
      <c r="AU149" s="25"/>
      <c r="AV149" s="2" t="s">
        <v>487</v>
      </c>
      <c r="AW149" s="25"/>
      <c r="AX149" s="2" t="s">
        <v>84</v>
      </c>
      <c r="AY149" s="9" t="s">
        <v>488</v>
      </c>
      <c r="AZ149" s="31">
        <v>42430</v>
      </c>
      <c r="BA149" s="18"/>
      <c r="BB149" s="18"/>
      <c r="BC149" s="15"/>
      <c r="BD149" s="15"/>
      <c r="BE149" s="15"/>
      <c r="BF149" s="15"/>
      <c r="BG149" s="15"/>
      <c r="BH149" s="15"/>
      <c r="BI149" s="15"/>
      <c r="BJ149" s="15"/>
    </row>
    <row r="150" spans="1:62" ht="14.25">
      <c r="A150" s="16" t="str">
        <f>IF(ISNA(VLOOKUP($G150,'Philanthropist Ranking'!$E$5:$H$105,4,FALSE)),"N","Y")</f>
        <v>Y</v>
      </c>
      <c r="B150" s="17">
        <f>VLOOKUP($G150,'Philanthropist Ranking'!$K$5:$M$281,3,FALSE)</f>
        <v>25</v>
      </c>
      <c r="C150" s="17">
        <f>VLOOKUP($G150,'Philanthropist Ranking'!$K$5:$M$281,2,FALSE)</f>
        <v>58</v>
      </c>
      <c r="D150" s="18"/>
      <c r="E150" s="18"/>
      <c r="F150" s="7" t="s">
        <v>447</v>
      </c>
      <c r="G150" s="8" t="s">
        <v>448</v>
      </c>
      <c r="H150" s="32"/>
      <c r="I150" s="19"/>
      <c r="J150" s="20" t="s">
        <v>62</v>
      </c>
      <c r="K150" s="19"/>
      <c r="L150" s="20"/>
      <c r="M150" s="19"/>
      <c r="N150" s="21"/>
      <c r="O150" s="22"/>
      <c r="P150" s="21"/>
      <c r="Q150" s="22"/>
      <c r="R150" s="21"/>
      <c r="S150" s="22"/>
      <c r="T150" s="21"/>
      <c r="U150" s="22"/>
      <c r="V150" s="13" t="s">
        <v>1493</v>
      </c>
      <c r="W150" s="2">
        <v>40</v>
      </c>
      <c r="X150" s="13">
        <v>5</v>
      </c>
      <c r="Y150" s="2">
        <v>10</v>
      </c>
      <c r="Z150" s="13" t="s">
        <v>105</v>
      </c>
      <c r="AA150" s="2" t="s">
        <v>106</v>
      </c>
      <c r="AB150" s="13" t="s">
        <v>133</v>
      </c>
      <c r="AC150" s="23"/>
      <c r="AD150" s="13" t="s">
        <v>1494</v>
      </c>
      <c r="AE150" s="23"/>
      <c r="AF150" s="25"/>
      <c r="AG150" s="2" t="s">
        <v>139</v>
      </c>
      <c r="AH150" s="14" t="s">
        <v>99</v>
      </c>
      <c r="AI150" s="2" t="s">
        <v>100</v>
      </c>
      <c r="AJ150" s="13" t="s">
        <v>69</v>
      </c>
      <c r="AK150" s="2" t="s">
        <v>70</v>
      </c>
      <c r="AL150" s="9" t="s">
        <v>1495</v>
      </c>
      <c r="AM150" s="35" t="str">
        <f>IF(ISNA(VLOOKUP($AL150,'Ash-Archive Data-Don''t Delete'!$AL:$AT,2,FALSE)),"",VLOOKUP($AL150,'Ash-Archive Data-Don''t Delete'!$AL:$AT,2,FALSE))</f>
        <v>Link</v>
      </c>
      <c r="AN150" s="2">
        <f>IF(ISNA(VLOOKUP($AL150,'Ash-Archive Data-Don''t Delete'!$AL:$AT,3,FALSE)),"",VLOOKUP($AL150,'Ash-Archive Data-Don''t Delete'!$AL:$AT,3,FALSE))</f>
        <v>0</v>
      </c>
      <c r="AO150" s="13">
        <f>IF(ISNA(VLOOKUP($AL150,'Ash-Archive Data-Don''t Delete'!$AL:$AT,4,FALSE)),"",VLOOKUP($AL150,'Ash-Archive Data-Don''t Delete'!$AL:$AT,4,FALSE))</f>
        <v>0</v>
      </c>
      <c r="AP150" s="2">
        <f>IF(ISNA(VLOOKUP($AL150,'Ash-Archive Data-Don''t Delete'!$AL:$AT,5,FALSE)),"",VLOOKUP($AL150,'Ash-Archive Data-Don''t Delete'!$AL:$AT,5,FALSE))</f>
        <v>0</v>
      </c>
      <c r="AQ150" s="13" t="s">
        <v>74</v>
      </c>
      <c r="AR150" s="2"/>
      <c r="AS150" s="13"/>
      <c r="AT150" s="2"/>
      <c r="AU150" s="25"/>
      <c r="AV150" s="2" t="s">
        <v>421</v>
      </c>
      <c r="AW150" s="25"/>
      <c r="AX150" s="2" t="s">
        <v>76</v>
      </c>
      <c r="AY150" s="9" t="s">
        <v>103</v>
      </c>
      <c r="AZ150" s="31">
        <v>42706</v>
      </c>
      <c r="BA150" s="18"/>
      <c r="BB150" s="18"/>
      <c r="BC150" s="15"/>
      <c r="BD150" s="15"/>
      <c r="BE150" s="15"/>
      <c r="BF150" s="15"/>
      <c r="BG150" s="15"/>
      <c r="BH150" s="15"/>
      <c r="BI150" s="15"/>
      <c r="BJ150" s="15"/>
    </row>
    <row r="151" spans="1:62" ht="14.25">
      <c r="A151" s="16" t="str">
        <f>IF(ISNA(VLOOKUP($G151,'Philanthropist Ranking'!$E$5:$H$105,4,FALSE)),"N","Y")</f>
        <v>Y</v>
      </c>
      <c r="B151" s="17">
        <f>VLOOKUP($G151,'Philanthropist Ranking'!$K$5:$M$281,3,FALSE)</f>
        <v>25</v>
      </c>
      <c r="C151" s="17">
        <f>VLOOKUP($G151,'Philanthropist Ranking'!$K$5:$M$281,2,FALSE)</f>
        <v>58</v>
      </c>
      <c r="D151" s="18"/>
      <c r="E151" s="18"/>
      <c r="F151" s="7" t="s">
        <v>447</v>
      </c>
      <c r="G151" s="8" t="s">
        <v>448</v>
      </c>
      <c r="H151" s="32"/>
      <c r="I151" s="19"/>
      <c r="J151" s="20" t="s">
        <v>62</v>
      </c>
      <c r="K151" s="19"/>
      <c r="L151" s="20"/>
      <c r="M151" s="19"/>
      <c r="N151" s="21"/>
      <c r="O151" s="22"/>
      <c r="P151" s="21"/>
      <c r="Q151" s="22"/>
      <c r="R151" s="21"/>
      <c r="S151" s="22"/>
      <c r="T151" s="21"/>
      <c r="U151" s="22"/>
      <c r="V151" s="13" t="s">
        <v>1493</v>
      </c>
      <c r="W151" s="2">
        <v>34.61</v>
      </c>
      <c r="X151" s="13">
        <v>12</v>
      </c>
      <c r="Y151" s="2">
        <v>26</v>
      </c>
      <c r="Z151" s="13" t="s">
        <v>105</v>
      </c>
      <c r="AA151" s="2" t="s">
        <v>106</v>
      </c>
      <c r="AB151" s="13" t="s">
        <v>133</v>
      </c>
      <c r="AC151" s="2"/>
      <c r="AD151" s="13" t="s">
        <v>1494</v>
      </c>
      <c r="AE151" s="23"/>
      <c r="AF151" s="25"/>
      <c r="AG151" s="2" t="s">
        <v>139</v>
      </c>
      <c r="AH151" s="14" t="s">
        <v>99</v>
      </c>
      <c r="AI151" s="2" t="s">
        <v>100</v>
      </c>
      <c r="AJ151" s="13" t="s">
        <v>69</v>
      </c>
      <c r="AK151" s="2" t="s">
        <v>84</v>
      </c>
      <c r="AL151" s="9" t="s">
        <v>1496</v>
      </c>
      <c r="AM151" s="35" t="str">
        <f>IF(ISNA(VLOOKUP($AL151,'Ash-Archive Data-Don''t Delete'!$AL:$AT,2,FALSE)),"",VLOOKUP($AL151,'Ash-Archive Data-Don''t Delete'!$AL:$AT,2,FALSE))</f>
        <v>Link1</v>
      </c>
      <c r="AN151" s="36" t="str">
        <f>IF(ISNA(VLOOKUP($AL151,'Ash-Archive Data-Don''t Delete'!$AL:$AT,3,FALSE)),"",VLOOKUP($AL151,'Ash-Archive Data-Don''t Delete'!$AL:$AT,3,FALSE))</f>
        <v>Link2</v>
      </c>
      <c r="AO151" s="13">
        <f>IF(ISNA(VLOOKUP($AL151,'Ash-Archive Data-Don''t Delete'!$AL:$AT,4,FALSE)),"",VLOOKUP($AL151,'Ash-Archive Data-Don''t Delete'!$AL:$AT,4,FALSE))</f>
        <v>0</v>
      </c>
      <c r="AP151" s="2">
        <f>IF(ISNA(VLOOKUP($AL151,'Ash-Archive Data-Don''t Delete'!$AL:$AT,5,FALSE)),"",VLOOKUP($AL151,'Ash-Archive Data-Don''t Delete'!$AL:$AT,5,FALSE))</f>
        <v>0</v>
      </c>
      <c r="AQ151" s="13" t="s">
        <v>74</v>
      </c>
      <c r="AR151" s="2"/>
      <c r="AS151" s="13"/>
      <c r="AT151" s="2"/>
      <c r="AU151" s="25"/>
      <c r="AV151" s="23"/>
      <c r="AW151" s="25"/>
      <c r="AX151" s="2" t="s">
        <v>1497</v>
      </c>
      <c r="AY151" s="9" t="s">
        <v>77</v>
      </c>
      <c r="AZ151" s="31">
        <v>42473</v>
      </c>
      <c r="BA151" s="18"/>
      <c r="BB151" s="18"/>
      <c r="BC151" s="15"/>
      <c r="BD151" s="15"/>
      <c r="BE151" s="15"/>
      <c r="BF151" s="15"/>
      <c r="BG151" s="15"/>
      <c r="BH151" s="15"/>
      <c r="BI151" s="15"/>
      <c r="BJ151" s="15"/>
    </row>
    <row r="152" spans="1:62" ht="14.25">
      <c r="A152" s="16" t="str">
        <f>IF(ISNA(VLOOKUP($G152,'Philanthropist Ranking'!$E$5:$H$105,4,FALSE)),"N","Y")</f>
        <v>Y</v>
      </c>
      <c r="B152" s="17">
        <f>VLOOKUP($G152,'Philanthropist Ranking'!$K$5:$M$281,3,FALSE)</f>
        <v>25</v>
      </c>
      <c r="C152" s="17">
        <f>VLOOKUP($G152,'Philanthropist Ranking'!$K$5:$M$281,2,FALSE)</f>
        <v>58</v>
      </c>
      <c r="D152" s="18"/>
      <c r="E152" s="18"/>
      <c r="F152" s="7" t="s">
        <v>447</v>
      </c>
      <c r="G152" s="8" t="s">
        <v>448</v>
      </c>
      <c r="H152" s="32"/>
      <c r="I152" s="19"/>
      <c r="J152" s="20" t="s">
        <v>62</v>
      </c>
      <c r="K152" s="19"/>
      <c r="L152" s="20"/>
      <c r="M152" s="19"/>
      <c r="N152" s="21"/>
      <c r="O152" s="22"/>
      <c r="P152" s="21"/>
      <c r="Q152" s="22"/>
      <c r="R152" s="21"/>
      <c r="S152" s="22"/>
      <c r="T152" s="21"/>
      <c r="U152" s="22"/>
      <c r="V152" s="13" t="s">
        <v>1493</v>
      </c>
      <c r="W152" s="2">
        <v>1.5</v>
      </c>
      <c r="X152" s="13">
        <v>8</v>
      </c>
      <c r="Y152" s="2">
        <v>26</v>
      </c>
      <c r="Z152" s="13" t="s">
        <v>105</v>
      </c>
      <c r="AA152" s="2" t="s">
        <v>106</v>
      </c>
      <c r="AB152" s="13" t="s">
        <v>1498</v>
      </c>
      <c r="AC152" s="23"/>
      <c r="AD152" s="192"/>
      <c r="AE152" s="23"/>
      <c r="AF152" s="25"/>
      <c r="AG152" s="2" t="s">
        <v>139</v>
      </c>
      <c r="AH152" s="14" t="s">
        <v>134</v>
      </c>
      <c r="AI152" s="2" t="s">
        <v>100</v>
      </c>
      <c r="AJ152" s="13" t="s">
        <v>69</v>
      </c>
      <c r="AK152" s="2" t="s">
        <v>70</v>
      </c>
      <c r="AL152" s="9" t="s">
        <v>1499</v>
      </c>
      <c r="AM152" s="35" t="str">
        <f>IF(ISNA(VLOOKUP($AL152,'Ash-Archive Data-Don''t Delete'!$AL:$AT,2,FALSE)),"",VLOOKUP($AL152,'Ash-Archive Data-Don''t Delete'!$AL:$AT,2,FALSE))</f>
        <v>Link</v>
      </c>
      <c r="AN152" s="2">
        <f>IF(ISNA(VLOOKUP($AL152,'Ash-Archive Data-Don''t Delete'!$AL:$AT,3,FALSE)),"",VLOOKUP($AL152,'Ash-Archive Data-Don''t Delete'!$AL:$AT,3,FALSE))</f>
        <v>0</v>
      </c>
      <c r="AO152" s="13">
        <f>IF(ISNA(VLOOKUP($AL152,'Ash-Archive Data-Don''t Delete'!$AL:$AT,4,FALSE)),"",VLOOKUP($AL152,'Ash-Archive Data-Don''t Delete'!$AL:$AT,4,FALSE))</f>
        <v>0</v>
      </c>
      <c r="AP152" s="2">
        <f>IF(ISNA(VLOOKUP($AL152,'Ash-Archive Data-Don''t Delete'!$AL:$AT,5,FALSE)),"",VLOOKUP($AL152,'Ash-Archive Data-Don''t Delete'!$AL:$AT,5,FALSE))</f>
        <v>0</v>
      </c>
      <c r="AQ152" s="13" t="s">
        <v>74</v>
      </c>
      <c r="AR152" s="2"/>
      <c r="AS152" s="13"/>
      <c r="AT152" s="2"/>
      <c r="AU152" s="25"/>
      <c r="AV152" s="2" t="s">
        <v>421</v>
      </c>
      <c r="AW152" s="25"/>
      <c r="AX152" s="2" t="s">
        <v>76</v>
      </c>
      <c r="AY152" s="9" t="s">
        <v>103</v>
      </c>
      <c r="AZ152" s="31">
        <v>42706</v>
      </c>
      <c r="BA152" s="18"/>
      <c r="BB152" s="18"/>
      <c r="BC152" s="15"/>
      <c r="BD152" s="15"/>
      <c r="BE152" s="15"/>
      <c r="BF152" s="15"/>
      <c r="BG152" s="15"/>
      <c r="BH152" s="15"/>
      <c r="BI152" s="15"/>
      <c r="BJ152" s="15"/>
    </row>
    <row r="153" spans="1:62" ht="14.25">
      <c r="A153" s="16" t="str">
        <f>IF(ISNA(VLOOKUP($G153,'Philanthropist Ranking'!$E$5:$H$105,4,FALSE)),"N","Y")</f>
        <v>Y</v>
      </c>
      <c r="B153" s="17">
        <f>VLOOKUP($G153,'Philanthropist Ranking'!$K$5:$M$281,3,FALSE)</f>
        <v>25</v>
      </c>
      <c r="C153" s="17">
        <f>VLOOKUP($G153,'Philanthropist Ranking'!$K$5:$M$281,2,FALSE)</f>
        <v>58</v>
      </c>
      <c r="D153" s="18"/>
      <c r="E153" s="18"/>
      <c r="F153" s="7" t="s">
        <v>447</v>
      </c>
      <c r="G153" s="8" t="s">
        <v>448</v>
      </c>
      <c r="H153" s="32"/>
      <c r="I153" s="19"/>
      <c r="J153" s="20" t="s">
        <v>62</v>
      </c>
      <c r="K153" s="19"/>
      <c r="L153" s="20"/>
      <c r="M153" s="19"/>
      <c r="N153" s="21"/>
      <c r="O153" s="22"/>
      <c r="P153" s="21"/>
      <c r="Q153" s="22"/>
      <c r="R153" s="21"/>
      <c r="S153" s="22"/>
      <c r="T153" s="21"/>
      <c r="U153" s="22"/>
      <c r="V153" s="13" t="s">
        <v>1500</v>
      </c>
      <c r="W153" s="2">
        <v>1</v>
      </c>
      <c r="X153" s="13">
        <v>4</v>
      </c>
      <c r="Y153" s="2">
        <v>3</v>
      </c>
      <c r="Z153" s="13" t="s">
        <v>105</v>
      </c>
      <c r="AA153" s="2" t="s">
        <v>106</v>
      </c>
      <c r="AB153" s="13" t="s">
        <v>729</v>
      </c>
      <c r="AC153" s="23"/>
      <c r="AD153" s="192" t="s">
        <v>1443</v>
      </c>
      <c r="AE153" s="23"/>
      <c r="AF153" s="13" t="s">
        <v>1501</v>
      </c>
      <c r="AG153" s="2" t="s">
        <v>136</v>
      </c>
      <c r="AH153" s="14" t="str">
        <f>VLOOKUP($AF153,'Program-Causes'!$C:$D,2,FALSE)</f>
        <v>Education</v>
      </c>
      <c r="AI153" s="2" t="s">
        <v>100</v>
      </c>
      <c r="AJ153" s="13" t="s">
        <v>69</v>
      </c>
      <c r="AK153" s="2" t="s">
        <v>70</v>
      </c>
      <c r="AL153" s="9" t="s">
        <v>1502</v>
      </c>
      <c r="AM153" s="35" t="str">
        <f>IF(ISNA(VLOOKUP($AL153,'Ash-Archive Data-Don''t Delete'!$AL:$AT,2,FALSE)),"",VLOOKUP($AL153,'Ash-Archive Data-Don''t Delete'!$AL:$AT,2,FALSE))</f>
        <v>Link</v>
      </c>
      <c r="AN153" s="2">
        <f>IF(ISNA(VLOOKUP($AL153,'Ash-Archive Data-Don''t Delete'!$AL:$AT,3,FALSE)),"",VLOOKUP($AL153,'Ash-Archive Data-Don''t Delete'!$AL:$AT,3,FALSE))</f>
        <v>0</v>
      </c>
      <c r="AO153" s="13">
        <f>IF(ISNA(VLOOKUP($AL153,'Ash-Archive Data-Don''t Delete'!$AL:$AT,4,FALSE)),"",VLOOKUP($AL153,'Ash-Archive Data-Don''t Delete'!$AL:$AT,4,FALSE))</f>
        <v>0</v>
      </c>
      <c r="AP153" s="2">
        <f>IF(ISNA(VLOOKUP($AL153,'Ash-Archive Data-Don''t Delete'!$AL:$AT,5,FALSE)),"",VLOOKUP($AL153,'Ash-Archive Data-Don''t Delete'!$AL:$AT,5,FALSE))</f>
        <v>0</v>
      </c>
      <c r="AQ153" s="13"/>
      <c r="AR153" s="2"/>
      <c r="AS153" s="13"/>
      <c r="AT153" s="2" t="s">
        <v>74</v>
      </c>
      <c r="AU153" s="25"/>
      <c r="AV153" s="23"/>
      <c r="AW153" s="25"/>
      <c r="AX153" s="23"/>
      <c r="AY153" s="9" t="s">
        <v>103</v>
      </c>
      <c r="AZ153" s="19"/>
      <c r="BA153" s="18"/>
      <c r="BB153" s="18"/>
      <c r="BC153" s="15"/>
      <c r="BD153" s="15"/>
      <c r="BE153" s="15"/>
      <c r="BF153" s="15"/>
      <c r="BG153" s="15"/>
      <c r="BH153" s="15"/>
      <c r="BI153" s="15"/>
      <c r="BJ153" s="15"/>
    </row>
    <row r="154" spans="1:62" ht="14.25">
      <c r="A154" s="16" t="str">
        <f>IF(ISNA(VLOOKUP($G154,'Philanthropist Ranking'!$E$5:$H$105,4,FALSE)),"N","Y")</f>
        <v>Y</v>
      </c>
      <c r="B154" s="17">
        <f>VLOOKUP($G154,'Philanthropist Ranking'!$K$5:$M$281,3,FALSE)</f>
        <v>25</v>
      </c>
      <c r="C154" s="17">
        <f>VLOOKUP($G154,'Philanthropist Ranking'!$K$5:$M$281,2,FALSE)</f>
        <v>58</v>
      </c>
      <c r="D154" s="18"/>
      <c r="E154" s="18"/>
      <c r="F154" s="7" t="s">
        <v>447</v>
      </c>
      <c r="G154" s="8" t="s">
        <v>448</v>
      </c>
      <c r="H154" s="32"/>
      <c r="I154" s="19"/>
      <c r="J154" s="20" t="s">
        <v>62</v>
      </c>
      <c r="K154" s="19"/>
      <c r="L154" s="20"/>
      <c r="M154" s="19"/>
      <c r="N154" s="21"/>
      <c r="O154" s="22"/>
      <c r="P154" s="21"/>
      <c r="Q154" s="22"/>
      <c r="R154" s="21"/>
      <c r="S154" s="22"/>
      <c r="T154" s="21"/>
      <c r="U154" s="22"/>
      <c r="V154" s="13" t="s">
        <v>1500</v>
      </c>
      <c r="W154" s="2">
        <v>1</v>
      </c>
      <c r="X154" s="13">
        <v>4</v>
      </c>
      <c r="Y154" s="2">
        <v>3</v>
      </c>
      <c r="Z154" s="13" t="s">
        <v>105</v>
      </c>
      <c r="AA154" s="2" t="s">
        <v>106</v>
      </c>
      <c r="AB154" s="13" t="s">
        <v>960</v>
      </c>
      <c r="AC154" s="23"/>
      <c r="AD154" s="192" t="s">
        <v>1443</v>
      </c>
      <c r="AE154" s="23"/>
      <c r="AF154" s="13" t="s">
        <v>1501</v>
      </c>
      <c r="AG154" s="2" t="s">
        <v>136</v>
      </c>
      <c r="AH154" s="14" t="str">
        <f>VLOOKUP($AF154,'Program-Causes'!$C:$D,2,FALSE)</f>
        <v>Education</v>
      </c>
      <c r="AI154" s="2" t="s">
        <v>100</v>
      </c>
      <c r="AJ154" s="13" t="s">
        <v>69</v>
      </c>
      <c r="AK154" s="2" t="s">
        <v>70</v>
      </c>
      <c r="AL154" s="9" t="s">
        <v>1502</v>
      </c>
      <c r="AM154" s="35" t="str">
        <f>IF(ISNA(VLOOKUP($AL154,'Ash-Archive Data-Don''t Delete'!$AL:$AT,2,FALSE)),"",VLOOKUP($AL154,'Ash-Archive Data-Don''t Delete'!$AL:$AT,2,FALSE))</f>
        <v>Link</v>
      </c>
      <c r="AN154" s="2">
        <f>IF(ISNA(VLOOKUP($AL154,'Ash-Archive Data-Don''t Delete'!$AL:$AT,3,FALSE)),"",VLOOKUP($AL154,'Ash-Archive Data-Don''t Delete'!$AL:$AT,3,FALSE))</f>
        <v>0</v>
      </c>
      <c r="AO154" s="13">
        <f>IF(ISNA(VLOOKUP($AL154,'Ash-Archive Data-Don''t Delete'!$AL:$AT,4,FALSE)),"",VLOOKUP($AL154,'Ash-Archive Data-Don''t Delete'!$AL:$AT,4,FALSE))</f>
        <v>0</v>
      </c>
      <c r="AP154" s="2">
        <f>IF(ISNA(VLOOKUP($AL154,'Ash-Archive Data-Don''t Delete'!$AL:$AT,5,FALSE)),"",VLOOKUP($AL154,'Ash-Archive Data-Don''t Delete'!$AL:$AT,5,FALSE))</f>
        <v>0</v>
      </c>
      <c r="AQ154" s="13"/>
      <c r="AR154" s="2"/>
      <c r="AS154" s="13"/>
      <c r="AT154" s="2" t="s">
        <v>74</v>
      </c>
      <c r="AU154" s="25"/>
      <c r="AV154" s="23"/>
      <c r="AW154" s="25"/>
      <c r="AX154" s="23"/>
      <c r="AY154" s="9" t="s">
        <v>103</v>
      </c>
      <c r="AZ154" s="19"/>
      <c r="BA154" s="18"/>
      <c r="BB154" s="18"/>
      <c r="BC154" s="15"/>
      <c r="BD154" s="15"/>
      <c r="BE154" s="15"/>
      <c r="BF154" s="15"/>
      <c r="BG154" s="15"/>
      <c r="BH154" s="15"/>
      <c r="BI154" s="15"/>
      <c r="BJ154" s="15"/>
    </row>
    <row r="155" spans="1:62" ht="14.25">
      <c r="A155" s="16" t="str">
        <f>IF(ISNA(VLOOKUP($G155,'Philanthropist Ranking'!$E$5:$H$105,4,FALSE)),"N","Y")</f>
        <v>Y</v>
      </c>
      <c r="B155" s="17">
        <f>VLOOKUP($G155,'Philanthropist Ranking'!$K$5:$M$281,3,FALSE)</f>
        <v>25</v>
      </c>
      <c r="C155" s="17">
        <f>VLOOKUP($G155,'Philanthropist Ranking'!$K$5:$M$281,2,FALSE)</f>
        <v>58</v>
      </c>
      <c r="D155" s="18"/>
      <c r="E155" s="18"/>
      <c r="F155" s="7" t="s">
        <v>447</v>
      </c>
      <c r="G155" s="8" t="s">
        <v>448</v>
      </c>
      <c r="H155" s="32"/>
      <c r="I155" s="19"/>
      <c r="J155" s="20" t="s">
        <v>62</v>
      </c>
      <c r="K155" s="19"/>
      <c r="L155" s="20"/>
      <c r="M155" s="19"/>
      <c r="N155" s="21"/>
      <c r="O155" s="22"/>
      <c r="P155" s="21"/>
      <c r="Q155" s="22"/>
      <c r="R155" s="21"/>
      <c r="S155" s="22"/>
      <c r="T155" s="21"/>
      <c r="U155" s="22"/>
      <c r="V155" s="13" t="s">
        <v>1500</v>
      </c>
      <c r="W155" s="2">
        <v>1</v>
      </c>
      <c r="X155" s="13">
        <v>4</v>
      </c>
      <c r="Y155" s="2">
        <v>3</v>
      </c>
      <c r="Z155" s="13" t="s">
        <v>105</v>
      </c>
      <c r="AA155" s="2" t="s">
        <v>106</v>
      </c>
      <c r="AB155" s="13" t="s">
        <v>1509</v>
      </c>
      <c r="AC155" s="23"/>
      <c r="AD155" s="192" t="s">
        <v>1443</v>
      </c>
      <c r="AE155" s="23"/>
      <c r="AF155" s="13" t="s">
        <v>1501</v>
      </c>
      <c r="AG155" s="2" t="s">
        <v>136</v>
      </c>
      <c r="AH155" s="14" t="str">
        <f>VLOOKUP($AF155,'Program-Causes'!$C:$D,2,FALSE)</f>
        <v>Education</v>
      </c>
      <c r="AI155" s="2" t="s">
        <v>100</v>
      </c>
      <c r="AJ155" s="13" t="s">
        <v>69</v>
      </c>
      <c r="AK155" s="2" t="s">
        <v>70</v>
      </c>
      <c r="AL155" s="9" t="s">
        <v>1502</v>
      </c>
      <c r="AM155" s="35" t="str">
        <f>IF(ISNA(VLOOKUP($AL155,'Ash-Archive Data-Don''t Delete'!$AL:$AT,2,FALSE)),"",VLOOKUP($AL155,'Ash-Archive Data-Don''t Delete'!$AL:$AT,2,FALSE))</f>
        <v>Link</v>
      </c>
      <c r="AN155" s="2">
        <f>IF(ISNA(VLOOKUP($AL155,'Ash-Archive Data-Don''t Delete'!$AL:$AT,3,FALSE)),"",VLOOKUP($AL155,'Ash-Archive Data-Don''t Delete'!$AL:$AT,3,FALSE))</f>
        <v>0</v>
      </c>
      <c r="AO155" s="13">
        <f>IF(ISNA(VLOOKUP($AL155,'Ash-Archive Data-Don''t Delete'!$AL:$AT,4,FALSE)),"",VLOOKUP($AL155,'Ash-Archive Data-Don''t Delete'!$AL:$AT,4,FALSE))</f>
        <v>0</v>
      </c>
      <c r="AP155" s="2">
        <f>IF(ISNA(VLOOKUP($AL155,'Ash-Archive Data-Don''t Delete'!$AL:$AT,5,FALSE)),"",VLOOKUP($AL155,'Ash-Archive Data-Don''t Delete'!$AL:$AT,5,FALSE))</f>
        <v>0</v>
      </c>
      <c r="AQ155" s="13"/>
      <c r="AR155" s="2"/>
      <c r="AS155" s="13"/>
      <c r="AT155" s="2" t="s">
        <v>74</v>
      </c>
      <c r="AU155" s="25"/>
      <c r="AV155" s="23"/>
      <c r="AW155" s="25"/>
      <c r="AX155" s="23"/>
      <c r="AY155" s="9" t="s">
        <v>103</v>
      </c>
      <c r="AZ155" s="19"/>
      <c r="BA155" s="18"/>
      <c r="BB155" s="18"/>
      <c r="BC155" s="15"/>
      <c r="BD155" s="15"/>
      <c r="BE155" s="15"/>
      <c r="BF155" s="15"/>
      <c r="BG155" s="15"/>
      <c r="BH155" s="15"/>
      <c r="BI155" s="15"/>
      <c r="BJ155" s="15"/>
    </row>
    <row r="156" spans="1:62" ht="14.25">
      <c r="A156" s="16" t="str">
        <f>IF(ISNA(VLOOKUP($G156,'Philanthropist Ranking'!$E$5:$H$105,4,FALSE)),"N","Y")</f>
        <v>Y</v>
      </c>
      <c r="B156" s="17">
        <f>VLOOKUP($G156,'Philanthropist Ranking'!$K$5:$M$281,3,FALSE)</f>
        <v>25</v>
      </c>
      <c r="C156" s="17">
        <f>VLOOKUP($G156,'Philanthropist Ranking'!$K$5:$M$281,2,FALSE)</f>
        <v>58</v>
      </c>
      <c r="D156" s="18"/>
      <c r="E156" s="18"/>
      <c r="F156" s="7" t="s">
        <v>447</v>
      </c>
      <c r="G156" s="8" t="s">
        <v>448</v>
      </c>
      <c r="H156" s="32"/>
      <c r="I156" s="19"/>
      <c r="J156" s="20" t="s">
        <v>62</v>
      </c>
      <c r="K156" s="19"/>
      <c r="L156" s="20"/>
      <c r="M156" s="19"/>
      <c r="N156" s="21"/>
      <c r="O156" s="22"/>
      <c r="P156" s="21"/>
      <c r="Q156" s="22"/>
      <c r="R156" s="21"/>
      <c r="S156" s="22"/>
      <c r="T156" s="21"/>
      <c r="U156" s="22"/>
      <c r="V156" s="13" t="s">
        <v>1500</v>
      </c>
      <c r="W156" s="2">
        <v>1</v>
      </c>
      <c r="X156" s="13">
        <v>4</v>
      </c>
      <c r="Y156" s="2">
        <v>3</v>
      </c>
      <c r="Z156" s="13" t="s">
        <v>105</v>
      </c>
      <c r="AA156" s="2" t="s">
        <v>106</v>
      </c>
      <c r="AB156" s="13" t="s">
        <v>959</v>
      </c>
      <c r="AC156" s="23"/>
      <c r="AD156" s="192" t="s">
        <v>1443</v>
      </c>
      <c r="AE156" s="23"/>
      <c r="AF156" s="13" t="s">
        <v>1501</v>
      </c>
      <c r="AG156" s="2" t="s">
        <v>136</v>
      </c>
      <c r="AH156" s="14" t="str">
        <f>VLOOKUP($AF156,'Program-Causes'!$C:$D,2,FALSE)</f>
        <v>Education</v>
      </c>
      <c r="AI156" s="2" t="s">
        <v>100</v>
      </c>
      <c r="AJ156" s="13" t="s">
        <v>69</v>
      </c>
      <c r="AK156" s="2" t="s">
        <v>70</v>
      </c>
      <c r="AL156" s="9" t="s">
        <v>1502</v>
      </c>
      <c r="AM156" s="35" t="str">
        <f>IF(ISNA(VLOOKUP($AL156,'Ash-Archive Data-Don''t Delete'!$AL:$AT,2,FALSE)),"",VLOOKUP($AL156,'Ash-Archive Data-Don''t Delete'!$AL:$AT,2,FALSE))</f>
        <v>Link</v>
      </c>
      <c r="AN156" s="2">
        <f>IF(ISNA(VLOOKUP($AL156,'Ash-Archive Data-Don''t Delete'!$AL:$AT,3,FALSE)),"",VLOOKUP($AL156,'Ash-Archive Data-Don''t Delete'!$AL:$AT,3,FALSE))</f>
        <v>0</v>
      </c>
      <c r="AO156" s="13">
        <f>IF(ISNA(VLOOKUP($AL156,'Ash-Archive Data-Don''t Delete'!$AL:$AT,4,FALSE)),"",VLOOKUP($AL156,'Ash-Archive Data-Don''t Delete'!$AL:$AT,4,FALSE))</f>
        <v>0</v>
      </c>
      <c r="AP156" s="2">
        <f>IF(ISNA(VLOOKUP($AL156,'Ash-Archive Data-Don''t Delete'!$AL:$AT,5,FALSE)),"",VLOOKUP($AL156,'Ash-Archive Data-Don''t Delete'!$AL:$AT,5,FALSE))</f>
        <v>0</v>
      </c>
      <c r="AQ156" s="13"/>
      <c r="AR156" s="2"/>
      <c r="AS156" s="13"/>
      <c r="AT156" s="2" t="s">
        <v>74</v>
      </c>
      <c r="AU156" s="25"/>
      <c r="AV156" s="23"/>
      <c r="AW156" s="25"/>
      <c r="AX156" s="23"/>
      <c r="AY156" s="9" t="s">
        <v>103</v>
      </c>
      <c r="AZ156" s="19"/>
      <c r="BA156" s="18"/>
      <c r="BB156" s="18"/>
      <c r="BC156" s="15"/>
      <c r="BD156" s="15"/>
      <c r="BE156" s="15"/>
      <c r="BF156" s="15"/>
      <c r="BG156" s="15"/>
      <c r="BH156" s="15"/>
      <c r="BI156" s="15"/>
      <c r="BJ156" s="15"/>
    </row>
    <row r="157" spans="1:62" ht="14.25">
      <c r="A157" s="16" t="str">
        <f>IF(ISNA(VLOOKUP($G157,'Philanthropist Ranking'!$E$5:$H$105,4,FALSE)),"N","Y")</f>
        <v>Y</v>
      </c>
      <c r="B157" s="17">
        <f>VLOOKUP($G157,'Philanthropist Ranking'!$K$5:$M$281,3,FALSE)</f>
        <v>25</v>
      </c>
      <c r="C157" s="17">
        <f>VLOOKUP($G157,'Philanthropist Ranking'!$K$5:$M$281,2,FALSE)</f>
        <v>58</v>
      </c>
      <c r="D157" s="18"/>
      <c r="E157" s="18"/>
      <c r="F157" s="7" t="s">
        <v>447</v>
      </c>
      <c r="G157" s="8" t="s">
        <v>448</v>
      </c>
      <c r="H157" s="32"/>
      <c r="I157" s="19"/>
      <c r="J157" s="20" t="s">
        <v>62</v>
      </c>
      <c r="K157" s="19"/>
      <c r="L157" s="20"/>
      <c r="M157" s="19"/>
      <c r="N157" s="21"/>
      <c r="O157" s="22"/>
      <c r="P157" s="21"/>
      <c r="Q157" s="22"/>
      <c r="R157" s="21"/>
      <c r="S157" s="22"/>
      <c r="T157" s="21"/>
      <c r="U157" s="22"/>
      <c r="V157" s="13" t="s">
        <v>1500</v>
      </c>
      <c r="W157" s="2">
        <v>1</v>
      </c>
      <c r="X157" s="13">
        <v>4</v>
      </c>
      <c r="Y157" s="2">
        <v>3</v>
      </c>
      <c r="Z157" s="13" t="s">
        <v>105</v>
      </c>
      <c r="AA157" s="2" t="s">
        <v>106</v>
      </c>
      <c r="AB157" s="13" t="s">
        <v>1522</v>
      </c>
      <c r="AC157" s="23"/>
      <c r="AD157" s="192" t="s">
        <v>1443</v>
      </c>
      <c r="AE157" s="23"/>
      <c r="AF157" s="13" t="s">
        <v>1501</v>
      </c>
      <c r="AG157" s="2" t="s">
        <v>136</v>
      </c>
      <c r="AH157" s="14" t="str">
        <f>VLOOKUP($AF157,'Program-Causes'!$C:$D,2,FALSE)</f>
        <v>Education</v>
      </c>
      <c r="AI157" s="2" t="s">
        <v>100</v>
      </c>
      <c r="AJ157" s="13" t="s">
        <v>69</v>
      </c>
      <c r="AK157" s="2" t="s">
        <v>70</v>
      </c>
      <c r="AL157" s="9" t="s">
        <v>1502</v>
      </c>
      <c r="AM157" s="35" t="str">
        <f>IF(ISNA(VLOOKUP($AL157,'Ash-Archive Data-Don''t Delete'!$AL:$AT,2,FALSE)),"",VLOOKUP($AL157,'Ash-Archive Data-Don''t Delete'!$AL:$AT,2,FALSE))</f>
        <v>Link</v>
      </c>
      <c r="AN157" s="2">
        <f>IF(ISNA(VLOOKUP($AL157,'Ash-Archive Data-Don''t Delete'!$AL:$AT,3,FALSE)),"",VLOOKUP($AL157,'Ash-Archive Data-Don''t Delete'!$AL:$AT,3,FALSE))</f>
        <v>0</v>
      </c>
      <c r="AO157" s="13">
        <f>IF(ISNA(VLOOKUP($AL157,'Ash-Archive Data-Don''t Delete'!$AL:$AT,4,FALSE)),"",VLOOKUP($AL157,'Ash-Archive Data-Don''t Delete'!$AL:$AT,4,FALSE))</f>
        <v>0</v>
      </c>
      <c r="AP157" s="2">
        <f>IF(ISNA(VLOOKUP($AL157,'Ash-Archive Data-Don''t Delete'!$AL:$AT,5,FALSE)),"",VLOOKUP($AL157,'Ash-Archive Data-Don''t Delete'!$AL:$AT,5,FALSE))</f>
        <v>0</v>
      </c>
      <c r="AQ157" s="13"/>
      <c r="AR157" s="2"/>
      <c r="AS157" s="13"/>
      <c r="AT157" s="2" t="s">
        <v>74</v>
      </c>
      <c r="AU157" s="25"/>
      <c r="AV157" s="23"/>
      <c r="AW157" s="25"/>
      <c r="AX157" s="23"/>
      <c r="AY157" s="9" t="s">
        <v>103</v>
      </c>
      <c r="AZ157" s="19"/>
      <c r="BA157" s="18"/>
      <c r="BB157" s="18"/>
      <c r="BC157" s="15"/>
      <c r="BD157" s="15"/>
      <c r="BE157" s="15"/>
      <c r="BF157" s="15"/>
      <c r="BG157" s="15"/>
      <c r="BH157" s="15"/>
      <c r="BI157" s="15"/>
      <c r="BJ157" s="15"/>
    </row>
    <row r="158" spans="1:62" ht="14.25">
      <c r="A158" s="16" t="str">
        <f>IF(ISNA(VLOOKUP($G158,'Philanthropist Ranking'!$E$5:$H$105,4,FALSE)),"N","Y")</f>
        <v>Y</v>
      </c>
      <c r="B158" s="17">
        <f>VLOOKUP($G158,'Philanthropist Ranking'!$K$5:$M$281,3,FALSE)</f>
        <v>25</v>
      </c>
      <c r="C158" s="17">
        <f>VLOOKUP($G158,'Philanthropist Ranking'!$K$5:$M$281,2,FALSE)</f>
        <v>58</v>
      </c>
      <c r="D158" s="18"/>
      <c r="E158" s="18"/>
      <c r="F158" s="7" t="s">
        <v>447</v>
      </c>
      <c r="G158" s="8" t="s">
        <v>448</v>
      </c>
      <c r="H158" s="32"/>
      <c r="I158" s="19"/>
      <c r="J158" s="20" t="s">
        <v>62</v>
      </c>
      <c r="K158" s="19"/>
      <c r="L158" s="20"/>
      <c r="M158" s="19"/>
      <c r="N158" s="21"/>
      <c r="O158" s="22"/>
      <c r="P158" s="21"/>
      <c r="Q158" s="22"/>
      <c r="R158" s="21"/>
      <c r="S158" s="22"/>
      <c r="T158" s="21"/>
      <c r="U158" s="22"/>
      <c r="V158" s="13" t="s">
        <v>1500</v>
      </c>
      <c r="W158" s="2">
        <v>1</v>
      </c>
      <c r="X158" s="13">
        <v>4</v>
      </c>
      <c r="Y158" s="2">
        <v>3</v>
      </c>
      <c r="Z158" s="13" t="s">
        <v>105</v>
      </c>
      <c r="AA158" s="2" t="s">
        <v>106</v>
      </c>
      <c r="AB158" s="13" t="s">
        <v>1526</v>
      </c>
      <c r="AC158" s="23"/>
      <c r="AD158" s="192" t="s">
        <v>1443</v>
      </c>
      <c r="AE158" s="23"/>
      <c r="AF158" s="13" t="s">
        <v>1501</v>
      </c>
      <c r="AG158" s="2" t="s">
        <v>136</v>
      </c>
      <c r="AH158" s="14" t="str">
        <f>VLOOKUP($AF158,'Program-Causes'!$C:$D,2,FALSE)</f>
        <v>Education</v>
      </c>
      <c r="AI158" s="2" t="s">
        <v>100</v>
      </c>
      <c r="AJ158" s="13" t="s">
        <v>69</v>
      </c>
      <c r="AK158" s="2" t="s">
        <v>70</v>
      </c>
      <c r="AL158" s="9" t="s">
        <v>1502</v>
      </c>
      <c r="AM158" s="35" t="str">
        <f>IF(ISNA(VLOOKUP($AL158,'Ash-Archive Data-Don''t Delete'!$AL:$AT,2,FALSE)),"",VLOOKUP($AL158,'Ash-Archive Data-Don''t Delete'!$AL:$AT,2,FALSE))</f>
        <v>Link</v>
      </c>
      <c r="AN158" s="2">
        <f>IF(ISNA(VLOOKUP($AL158,'Ash-Archive Data-Don''t Delete'!$AL:$AT,3,FALSE)),"",VLOOKUP($AL158,'Ash-Archive Data-Don''t Delete'!$AL:$AT,3,FALSE))</f>
        <v>0</v>
      </c>
      <c r="AO158" s="13">
        <f>IF(ISNA(VLOOKUP($AL158,'Ash-Archive Data-Don''t Delete'!$AL:$AT,4,FALSE)),"",VLOOKUP($AL158,'Ash-Archive Data-Don''t Delete'!$AL:$AT,4,FALSE))</f>
        <v>0</v>
      </c>
      <c r="AP158" s="2">
        <f>IF(ISNA(VLOOKUP($AL158,'Ash-Archive Data-Don''t Delete'!$AL:$AT,5,FALSE)),"",VLOOKUP($AL158,'Ash-Archive Data-Don''t Delete'!$AL:$AT,5,FALSE))</f>
        <v>0</v>
      </c>
      <c r="AQ158" s="13"/>
      <c r="AR158" s="2"/>
      <c r="AS158" s="13"/>
      <c r="AT158" s="2" t="s">
        <v>74</v>
      </c>
      <c r="AU158" s="25"/>
      <c r="AV158" s="23"/>
      <c r="AW158" s="25"/>
      <c r="AX158" s="23"/>
      <c r="AY158" s="9" t="s">
        <v>103</v>
      </c>
      <c r="AZ158" s="19"/>
      <c r="BA158" s="18"/>
      <c r="BB158" s="18"/>
      <c r="BC158" s="15"/>
      <c r="BD158" s="15"/>
      <c r="BE158" s="15"/>
      <c r="BF158" s="15"/>
      <c r="BG158" s="15"/>
      <c r="BH158" s="15"/>
      <c r="BI158" s="15"/>
      <c r="BJ158" s="15"/>
    </row>
    <row r="159" spans="1:62" ht="14.25">
      <c r="A159" s="16" t="str">
        <f>IF(ISNA(VLOOKUP($G159,'Philanthropist Ranking'!$E$5:$H$105,4,FALSE)),"N","Y")</f>
        <v>Y</v>
      </c>
      <c r="B159" s="17">
        <f>VLOOKUP($G159,'Philanthropist Ranking'!$K$5:$M$281,3,FALSE)</f>
        <v>25</v>
      </c>
      <c r="C159" s="17">
        <f>VLOOKUP($G159,'Philanthropist Ranking'!$K$5:$M$281,2,FALSE)</f>
        <v>58</v>
      </c>
      <c r="D159" s="18"/>
      <c r="E159" s="18"/>
      <c r="F159" s="7" t="s">
        <v>447</v>
      </c>
      <c r="G159" s="8" t="s">
        <v>448</v>
      </c>
      <c r="H159" s="32"/>
      <c r="I159" s="19"/>
      <c r="J159" s="20" t="s">
        <v>62</v>
      </c>
      <c r="K159" s="19"/>
      <c r="L159" s="20"/>
      <c r="M159" s="19"/>
      <c r="N159" s="21"/>
      <c r="O159" s="22"/>
      <c r="P159" s="21"/>
      <c r="Q159" s="22"/>
      <c r="R159" s="21"/>
      <c r="S159" s="22"/>
      <c r="T159" s="21"/>
      <c r="U159" s="22"/>
      <c r="V159" s="13" t="s">
        <v>1537</v>
      </c>
      <c r="W159" s="2">
        <v>1</v>
      </c>
      <c r="X159" s="13">
        <v>8</v>
      </c>
      <c r="Y159" s="2">
        <f t="shared" ref="Y159:Y166" si="3">26/8</f>
        <v>3.25</v>
      </c>
      <c r="Z159" s="13" t="s">
        <v>105</v>
      </c>
      <c r="AA159" s="2" t="s">
        <v>106</v>
      </c>
      <c r="AB159" s="13" t="s">
        <v>292</v>
      </c>
      <c r="AC159" s="23"/>
      <c r="AD159" s="192" t="s">
        <v>963</v>
      </c>
      <c r="AE159" s="23"/>
      <c r="AF159" s="13" t="s">
        <v>966</v>
      </c>
      <c r="AG159" s="2" t="s">
        <v>109</v>
      </c>
      <c r="AH159" s="14" t="str">
        <f>VLOOKUP($AF159,'Program-Causes'!$C:$D,2,FALSE)</f>
        <v>Disaster Relief</v>
      </c>
      <c r="AI159" s="2" t="s">
        <v>100</v>
      </c>
      <c r="AJ159" s="13" t="s">
        <v>69</v>
      </c>
      <c r="AK159" s="2" t="s">
        <v>70</v>
      </c>
      <c r="AL159" s="9" t="s">
        <v>1542</v>
      </c>
      <c r="AM159" s="35" t="str">
        <f>IF(ISNA(VLOOKUP($AL159,'Ash-Archive Data-Don''t Delete'!$AL:$AT,2,FALSE)),"",VLOOKUP($AL159,'Ash-Archive Data-Don''t Delete'!$AL:$AT,2,FALSE))</f>
        <v>Link</v>
      </c>
      <c r="AN159" s="2">
        <f>IF(ISNA(VLOOKUP($AL159,'Ash-Archive Data-Don''t Delete'!$AL:$AT,3,FALSE)),"",VLOOKUP($AL159,'Ash-Archive Data-Don''t Delete'!$AL:$AT,3,FALSE))</f>
        <v>0</v>
      </c>
      <c r="AO159" s="13">
        <f>IF(ISNA(VLOOKUP($AL159,'Ash-Archive Data-Don''t Delete'!$AL:$AT,4,FALSE)),"",VLOOKUP($AL159,'Ash-Archive Data-Don''t Delete'!$AL:$AT,4,FALSE))</f>
        <v>0</v>
      </c>
      <c r="AP159" s="2">
        <f>IF(ISNA(VLOOKUP($AL159,'Ash-Archive Data-Don''t Delete'!$AL:$AT,5,FALSE)),"",VLOOKUP($AL159,'Ash-Archive Data-Don''t Delete'!$AL:$AT,5,FALSE))</f>
        <v>0</v>
      </c>
      <c r="AQ159" s="13"/>
      <c r="AR159" s="2"/>
      <c r="AS159" s="13"/>
      <c r="AT159" s="2" t="s">
        <v>74</v>
      </c>
      <c r="AU159" s="25"/>
      <c r="AV159" s="23"/>
      <c r="AW159" s="25"/>
      <c r="AX159" s="23"/>
      <c r="AY159" s="9" t="s">
        <v>103</v>
      </c>
      <c r="AZ159" s="19"/>
      <c r="BA159" s="18"/>
      <c r="BB159" s="18"/>
      <c r="BC159" s="15"/>
      <c r="BD159" s="15"/>
      <c r="BE159" s="15"/>
      <c r="BF159" s="15"/>
      <c r="BG159" s="15"/>
      <c r="BH159" s="15"/>
      <c r="BI159" s="15"/>
      <c r="BJ159" s="15"/>
    </row>
    <row r="160" spans="1:62" ht="14.25">
      <c r="A160" s="16" t="str">
        <f>IF(ISNA(VLOOKUP($G160,'Philanthropist Ranking'!$E$5:$H$105,4,FALSE)),"N","Y")</f>
        <v>Y</v>
      </c>
      <c r="B160" s="17">
        <f>VLOOKUP($G160,'Philanthropist Ranking'!$K$5:$M$281,3,FALSE)</f>
        <v>25</v>
      </c>
      <c r="C160" s="17">
        <f>VLOOKUP($G160,'Philanthropist Ranking'!$K$5:$M$281,2,FALSE)</f>
        <v>58</v>
      </c>
      <c r="D160" s="18"/>
      <c r="E160" s="18"/>
      <c r="F160" s="7" t="s">
        <v>447</v>
      </c>
      <c r="G160" s="8" t="s">
        <v>448</v>
      </c>
      <c r="H160" s="32"/>
      <c r="I160" s="19"/>
      <c r="J160" s="20" t="s">
        <v>62</v>
      </c>
      <c r="K160" s="19"/>
      <c r="L160" s="20"/>
      <c r="M160" s="19"/>
      <c r="N160" s="21"/>
      <c r="O160" s="22"/>
      <c r="P160" s="21"/>
      <c r="Q160" s="22"/>
      <c r="R160" s="21"/>
      <c r="S160" s="22"/>
      <c r="T160" s="21"/>
      <c r="U160" s="22"/>
      <c r="V160" s="13" t="s">
        <v>1537</v>
      </c>
      <c r="W160" s="2">
        <v>1</v>
      </c>
      <c r="X160" s="13">
        <v>8</v>
      </c>
      <c r="Y160" s="2">
        <f t="shared" si="3"/>
        <v>3.25</v>
      </c>
      <c r="Z160" s="13" t="s">
        <v>105</v>
      </c>
      <c r="AA160" s="2" t="s">
        <v>106</v>
      </c>
      <c r="AB160" s="13" t="s">
        <v>968</v>
      </c>
      <c r="AC160" s="23"/>
      <c r="AD160" s="192" t="s">
        <v>963</v>
      </c>
      <c r="AE160" s="23"/>
      <c r="AF160" s="13" t="s">
        <v>966</v>
      </c>
      <c r="AG160" s="2" t="s">
        <v>109</v>
      </c>
      <c r="AH160" s="14" t="str">
        <f>VLOOKUP($AF160,'Program-Causes'!$C:$D,2,FALSE)</f>
        <v>Disaster Relief</v>
      </c>
      <c r="AI160" s="2" t="s">
        <v>100</v>
      </c>
      <c r="AJ160" s="13" t="s">
        <v>69</v>
      </c>
      <c r="AK160" s="2" t="s">
        <v>70</v>
      </c>
      <c r="AL160" s="9" t="s">
        <v>1542</v>
      </c>
      <c r="AM160" s="35" t="str">
        <f>IF(ISNA(VLOOKUP($AL160,'Ash-Archive Data-Don''t Delete'!$AL:$AT,2,FALSE)),"",VLOOKUP($AL160,'Ash-Archive Data-Don''t Delete'!$AL:$AT,2,FALSE))</f>
        <v>Link</v>
      </c>
      <c r="AN160" s="2">
        <f>IF(ISNA(VLOOKUP($AL160,'Ash-Archive Data-Don''t Delete'!$AL:$AT,3,FALSE)),"",VLOOKUP($AL160,'Ash-Archive Data-Don''t Delete'!$AL:$AT,3,FALSE))</f>
        <v>0</v>
      </c>
      <c r="AO160" s="13">
        <f>IF(ISNA(VLOOKUP($AL160,'Ash-Archive Data-Don''t Delete'!$AL:$AT,4,FALSE)),"",VLOOKUP($AL160,'Ash-Archive Data-Don''t Delete'!$AL:$AT,4,FALSE))</f>
        <v>0</v>
      </c>
      <c r="AP160" s="2">
        <f>IF(ISNA(VLOOKUP($AL160,'Ash-Archive Data-Don''t Delete'!$AL:$AT,5,FALSE)),"",VLOOKUP($AL160,'Ash-Archive Data-Don''t Delete'!$AL:$AT,5,FALSE))</f>
        <v>0</v>
      </c>
      <c r="AQ160" s="13"/>
      <c r="AR160" s="2"/>
      <c r="AS160" s="13"/>
      <c r="AT160" s="2" t="s">
        <v>74</v>
      </c>
      <c r="AU160" s="25"/>
      <c r="AV160" s="23"/>
      <c r="AW160" s="25"/>
      <c r="AX160" s="23"/>
      <c r="AY160" s="9" t="s">
        <v>103</v>
      </c>
      <c r="AZ160" s="19"/>
      <c r="BA160" s="18"/>
      <c r="BB160" s="18"/>
      <c r="BC160" s="15"/>
      <c r="BD160" s="15"/>
      <c r="BE160" s="15"/>
      <c r="BF160" s="15"/>
      <c r="BG160" s="15"/>
      <c r="BH160" s="15"/>
      <c r="BI160" s="15"/>
      <c r="BJ160" s="15"/>
    </row>
    <row r="161" spans="1:62" ht="14.25">
      <c r="A161" s="16" t="str">
        <f>IF(ISNA(VLOOKUP($G161,'Philanthropist Ranking'!$E$5:$H$105,4,FALSE)),"N","Y")</f>
        <v>Y</v>
      </c>
      <c r="B161" s="17">
        <f>VLOOKUP($G161,'Philanthropist Ranking'!$K$5:$M$281,3,FALSE)</f>
        <v>25</v>
      </c>
      <c r="C161" s="17">
        <f>VLOOKUP($G161,'Philanthropist Ranking'!$K$5:$M$281,2,FALSE)</f>
        <v>58</v>
      </c>
      <c r="D161" s="18"/>
      <c r="E161" s="18"/>
      <c r="F161" s="7" t="s">
        <v>447</v>
      </c>
      <c r="G161" s="8" t="s">
        <v>448</v>
      </c>
      <c r="H161" s="32"/>
      <c r="I161" s="19"/>
      <c r="J161" s="20" t="s">
        <v>62</v>
      </c>
      <c r="K161" s="19"/>
      <c r="L161" s="20"/>
      <c r="M161" s="19"/>
      <c r="N161" s="21"/>
      <c r="O161" s="22"/>
      <c r="P161" s="21"/>
      <c r="Q161" s="22"/>
      <c r="R161" s="21"/>
      <c r="S161" s="22"/>
      <c r="T161" s="21"/>
      <c r="U161" s="22"/>
      <c r="V161" s="13" t="s">
        <v>1537</v>
      </c>
      <c r="W161" s="2">
        <v>1</v>
      </c>
      <c r="X161" s="13">
        <v>8</v>
      </c>
      <c r="Y161" s="2">
        <f t="shared" si="3"/>
        <v>3.25</v>
      </c>
      <c r="Z161" s="13" t="s">
        <v>105</v>
      </c>
      <c r="AA161" s="2" t="s">
        <v>106</v>
      </c>
      <c r="AB161" s="13" t="s">
        <v>969</v>
      </c>
      <c r="AC161" s="23"/>
      <c r="AD161" s="192" t="s">
        <v>963</v>
      </c>
      <c r="AE161" s="23"/>
      <c r="AF161" s="13" t="s">
        <v>966</v>
      </c>
      <c r="AG161" s="2" t="s">
        <v>109</v>
      </c>
      <c r="AH161" s="14" t="str">
        <f>VLOOKUP($AF161,'Program-Causes'!$C:$D,2,FALSE)</f>
        <v>Disaster Relief</v>
      </c>
      <c r="AI161" s="2" t="s">
        <v>100</v>
      </c>
      <c r="AJ161" s="13" t="s">
        <v>69</v>
      </c>
      <c r="AK161" s="2" t="s">
        <v>70</v>
      </c>
      <c r="AL161" s="9" t="s">
        <v>1542</v>
      </c>
      <c r="AM161" s="35" t="str">
        <f>IF(ISNA(VLOOKUP($AL161,'Ash-Archive Data-Don''t Delete'!$AL:$AT,2,FALSE)),"",VLOOKUP($AL161,'Ash-Archive Data-Don''t Delete'!$AL:$AT,2,FALSE))</f>
        <v>Link</v>
      </c>
      <c r="AN161" s="2">
        <f>IF(ISNA(VLOOKUP($AL161,'Ash-Archive Data-Don''t Delete'!$AL:$AT,3,FALSE)),"",VLOOKUP($AL161,'Ash-Archive Data-Don''t Delete'!$AL:$AT,3,FALSE))</f>
        <v>0</v>
      </c>
      <c r="AO161" s="13">
        <f>IF(ISNA(VLOOKUP($AL161,'Ash-Archive Data-Don''t Delete'!$AL:$AT,4,FALSE)),"",VLOOKUP($AL161,'Ash-Archive Data-Don''t Delete'!$AL:$AT,4,FALSE))</f>
        <v>0</v>
      </c>
      <c r="AP161" s="2">
        <f>IF(ISNA(VLOOKUP($AL161,'Ash-Archive Data-Don''t Delete'!$AL:$AT,5,FALSE)),"",VLOOKUP($AL161,'Ash-Archive Data-Don''t Delete'!$AL:$AT,5,FALSE))</f>
        <v>0</v>
      </c>
      <c r="AQ161" s="13"/>
      <c r="AR161" s="2"/>
      <c r="AS161" s="13"/>
      <c r="AT161" s="2" t="s">
        <v>74</v>
      </c>
      <c r="AU161" s="25"/>
      <c r="AV161" s="23"/>
      <c r="AW161" s="25"/>
      <c r="AX161" s="23"/>
      <c r="AY161" s="9" t="s">
        <v>103</v>
      </c>
      <c r="AZ161" s="19"/>
      <c r="BA161" s="18"/>
      <c r="BB161" s="18"/>
      <c r="BC161" s="15"/>
      <c r="BD161" s="15"/>
      <c r="BE161" s="15"/>
      <c r="BF161" s="15"/>
      <c r="BG161" s="15"/>
      <c r="BH161" s="15"/>
      <c r="BI161" s="15"/>
      <c r="BJ161" s="15"/>
    </row>
    <row r="162" spans="1:62" ht="14.25">
      <c r="A162" s="16" t="str">
        <f>IF(ISNA(VLOOKUP($G162,'Philanthropist Ranking'!$E$5:$H$105,4,FALSE)),"N","Y")</f>
        <v>Y</v>
      </c>
      <c r="B162" s="17">
        <f>VLOOKUP($G162,'Philanthropist Ranking'!$K$5:$M$281,3,FALSE)</f>
        <v>25</v>
      </c>
      <c r="C162" s="17">
        <f>VLOOKUP($G162,'Philanthropist Ranking'!$K$5:$M$281,2,FALSE)</f>
        <v>58</v>
      </c>
      <c r="D162" s="18"/>
      <c r="E162" s="18"/>
      <c r="F162" s="7" t="s">
        <v>447</v>
      </c>
      <c r="G162" s="8" t="s">
        <v>448</v>
      </c>
      <c r="H162" s="32"/>
      <c r="I162" s="19"/>
      <c r="J162" s="20" t="s">
        <v>62</v>
      </c>
      <c r="K162" s="19"/>
      <c r="L162" s="20"/>
      <c r="M162" s="19"/>
      <c r="N162" s="21"/>
      <c r="O162" s="22"/>
      <c r="P162" s="21"/>
      <c r="Q162" s="22"/>
      <c r="R162" s="21"/>
      <c r="S162" s="22"/>
      <c r="T162" s="21"/>
      <c r="U162" s="22"/>
      <c r="V162" s="13" t="s">
        <v>1537</v>
      </c>
      <c r="W162" s="2">
        <v>1</v>
      </c>
      <c r="X162" s="13">
        <v>8</v>
      </c>
      <c r="Y162" s="2">
        <f t="shared" si="3"/>
        <v>3.25</v>
      </c>
      <c r="Z162" s="13" t="s">
        <v>105</v>
      </c>
      <c r="AA162" s="2" t="s">
        <v>106</v>
      </c>
      <c r="AB162" s="13" t="s">
        <v>95</v>
      </c>
      <c r="AC162" s="23"/>
      <c r="AD162" s="192" t="s">
        <v>963</v>
      </c>
      <c r="AE162" s="23"/>
      <c r="AF162" s="13" t="s">
        <v>966</v>
      </c>
      <c r="AG162" s="2" t="s">
        <v>109</v>
      </c>
      <c r="AH162" s="14" t="str">
        <f>VLOOKUP($AF162,'Program-Causes'!$C:$D,2,FALSE)</f>
        <v>Disaster Relief</v>
      </c>
      <c r="AI162" s="2" t="s">
        <v>100</v>
      </c>
      <c r="AJ162" s="13" t="s">
        <v>69</v>
      </c>
      <c r="AK162" s="2" t="s">
        <v>70</v>
      </c>
      <c r="AL162" s="9" t="s">
        <v>1542</v>
      </c>
      <c r="AM162" s="35" t="str">
        <f>IF(ISNA(VLOOKUP($AL162,'Ash-Archive Data-Don''t Delete'!$AL:$AT,2,FALSE)),"",VLOOKUP($AL162,'Ash-Archive Data-Don''t Delete'!$AL:$AT,2,FALSE))</f>
        <v>Link</v>
      </c>
      <c r="AN162" s="2">
        <f>IF(ISNA(VLOOKUP($AL162,'Ash-Archive Data-Don''t Delete'!$AL:$AT,3,FALSE)),"",VLOOKUP($AL162,'Ash-Archive Data-Don''t Delete'!$AL:$AT,3,FALSE))</f>
        <v>0</v>
      </c>
      <c r="AO162" s="13">
        <f>IF(ISNA(VLOOKUP($AL162,'Ash-Archive Data-Don''t Delete'!$AL:$AT,4,FALSE)),"",VLOOKUP($AL162,'Ash-Archive Data-Don''t Delete'!$AL:$AT,4,FALSE))</f>
        <v>0</v>
      </c>
      <c r="AP162" s="2">
        <f>IF(ISNA(VLOOKUP($AL162,'Ash-Archive Data-Don''t Delete'!$AL:$AT,5,FALSE)),"",VLOOKUP($AL162,'Ash-Archive Data-Don''t Delete'!$AL:$AT,5,FALSE))</f>
        <v>0</v>
      </c>
      <c r="AQ162" s="13"/>
      <c r="AR162" s="2"/>
      <c r="AS162" s="13"/>
      <c r="AT162" s="2" t="s">
        <v>74</v>
      </c>
      <c r="AU162" s="25"/>
      <c r="AV162" s="23"/>
      <c r="AW162" s="25"/>
      <c r="AX162" s="23"/>
      <c r="AY162" s="9" t="s">
        <v>103</v>
      </c>
      <c r="AZ162" s="19"/>
      <c r="BA162" s="18"/>
      <c r="BB162" s="18"/>
      <c r="BC162" s="15"/>
      <c r="BD162" s="15"/>
      <c r="BE162" s="15"/>
      <c r="BF162" s="15"/>
      <c r="BG162" s="15"/>
      <c r="BH162" s="15"/>
      <c r="BI162" s="15"/>
      <c r="BJ162" s="15"/>
    </row>
    <row r="163" spans="1:62" ht="14.25">
      <c r="A163" s="16" t="str">
        <f>IF(ISNA(VLOOKUP($G163,'Philanthropist Ranking'!$E$5:$H$105,4,FALSE)),"N","Y")</f>
        <v>Y</v>
      </c>
      <c r="B163" s="17">
        <f>VLOOKUP($G163,'Philanthropist Ranking'!$K$5:$M$281,3,FALSE)</f>
        <v>25</v>
      </c>
      <c r="C163" s="17">
        <f>VLOOKUP($G163,'Philanthropist Ranking'!$K$5:$M$281,2,FALSE)</f>
        <v>58</v>
      </c>
      <c r="D163" s="18"/>
      <c r="E163" s="18"/>
      <c r="F163" s="7" t="s">
        <v>447</v>
      </c>
      <c r="G163" s="8" t="s">
        <v>448</v>
      </c>
      <c r="H163" s="32"/>
      <c r="I163" s="19"/>
      <c r="J163" s="20" t="s">
        <v>62</v>
      </c>
      <c r="K163" s="19"/>
      <c r="L163" s="20"/>
      <c r="M163" s="19"/>
      <c r="N163" s="21"/>
      <c r="O163" s="22"/>
      <c r="P163" s="21"/>
      <c r="Q163" s="22"/>
      <c r="R163" s="21"/>
      <c r="S163" s="22"/>
      <c r="T163" s="21"/>
      <c r="U163" s="22"/>
      <c r="V163" s="13" t="s">
        <v>1537</v>
      </c>
      <c r="W163" s="2">
        <v>1</v>
      </c>
      <c r="X163" s="13">
        <v>8</v>
      </c>
      <c r="Y163" s="2">
        <f t="shared" si="3"/>
        <v>3.25</v>
      </c>
      <c r="Z163" s="13" t="s">
        <v>105</v>
      </c>
      <c r="AA163" s="2" t="s">
        <v>106</v>
      </c>
      <c r="AB163" s="13" t="s">
        <v>246</v>
      </c>
      <c r="AC163" s="23"/>
      <c r="AD163" s="192" t="s">
        <v>963</v>
      </c>
      <c r="AE163" s="23"/>
      <c r="AF163" s="13" t="s">
        <v>966</v>
      </c>
      <c r="AG163" s="2" t="s">
        <v>109</v>
      </c>
      <c r="AH163" s="14" t="str">
        <f>VLOOKUP($AF163,'Program-Causes'!$C:$D,2,FALSE)</f>
        <v>Disaster Relief</v>
      </c>
      <c r="AI163" s="2" t="s">
        <v>100</v>
      </c>
      <c r="AJ163" s="13" t="s">
        <v>69</v>
      </c>
      <c r="AK163" s="2" t="s">
        <v>70</v>
      </c>
      <c r="AL163" s="9" t="s">
        <v>1542</v>
      </c>
      <c r="AM163" s="35" t="str">
        <f>IF(ISNA(VLOOKUP($AL163,'Ash-Archive Data-Don''t Delete'!$AL:$AT,2,FALSE)),"",VLOOKUP($AL163,'Ash-Archive Data-Don''t Delete'!$AL:$AT,2,FALSE))</f>
        <v>Link</v>
      </c>
      <c r="AN163" s="2">
        <f>IF(ISNA(VLOOKUP($AL163,'Ash-Archive Data-Don''t Delete'!$AL:$AT,3,FALSE)),"",VLOOKUP($AL163,'Ash-Archive Data-Don''t Delete'!$AL:$AT,3,FALSE))</f>
        <v>0</v>
      </c>
      <c r="AO163" s="13">
        <f>IF(ISNA(VLOOKUP($AL163,'Ash-Archive Data-Don''t Delete'!$AL:$AT,4,FALSE)),"",VLOOKUP($AL163,'Ash-Archive Data-Don''t Delete'!$AL:$AT,4,FALSE))</f>
        <v>0</v>
      </c>
      <c r="AP163" s="2">
        <f>IF(ISNA(VLOOKUP($AL163,'Ash-Archive Data-Don''t Delete'!$AL:$AT,5,FALSE)),"",VLOOKUP($AL163,'Ash-Archive Data-Don''t Delete'!$AL:$AT,5,FALSE))</f>
        <v>0</v>
      </c>
      <c r="AQ163" s="13"/>
      <c r="AR163" s="2"/>
      <c r="AS163" s="13"/>
      <c r="AT163" s="2" t="s">
        <v>74</v>
      </c>
      <c r="AU163" s="25"/>
      <c r="AV163" s="23"/>
      <c r="AW163" s="25"/>
      <c r="AX163" s="23"/>
      <c r="AY163" s="9" t="s">
        <v>103</v>
      </c>
      <c r="AZ163" s="19"/>
      <c r="BA163" s="18"/>
      <c r="BB163" s="18"/>
      <c r="BC163" s="15"/>
      <c r="BD163" s="15"/>
      <c r="BE163" s="15"/>
      <c r="BF163" s="15"/>
      <c r="BG163" s="15"/>
      <c r="BH163" s="15"/>
      <c r="BI163" s="15"/>
      <c r="BJ163" s="15"/>
    </row>
    <row r="164" spans="1:62" ht="14.25">
      <c r="A164" s="16" t="str">
        <f>IF(ISNA(VLOOKUP($G164,'Philanthropist Ranking'!$E$5:$H$105,4,FALSE)),"N","Y")</f>
        <v>Y</v>
      </c>
      <c r="B164" s="17">
        <f>VLOOKUP($G164,'Philanthropist Ranking'!$K$5:$M$281,3,FALSE)</f>
        <v>25</v>
      </c>
      <c r="C164" s="17">
        <f>VLOOKUP($G164,'Philanthropist Ranking'!$K$5:$M$281,2,FALSE)</f>
        <v>58</v>
      </c>
      <c r="D164" s="18"/>
      <c r="E164" s="18"/>
      <c r="F164" s="7" t="s">
        <v>447</v>
      </c>
      <c r="G164" s="8" t="s">
        <v>448</v>
      </c>
      <c r="H164" s="32"/>
      <c r="I164" s="19"/>
      <c r="J164" s="20" t="s">
        <v>62</v>
      </c>
      <c r="K164" s="19"/>
      <c r="L164" s="20"/>
      <c r="M164" s="19"/>
      <c r="N164" s="21"/>
      <c r="O164" s="22"/>
      <c r="P164" s="21"/>
      <c r="Q164" s="22"/>
      <c r="R164" s="21"/>
      <c r="S164" s="22"/>
      <c r="T164" s="21"/>
      <c r="U164" s="22"/>
      <c r="V164" s="13" t="s">
        <v>1537</v>
      </c>
      <c r="W164" s="2">
        <v>1</v>
      </c>
      <c r="X164" s="13">
        <v>8</v>
      </c>
      <c r="Y164" s="2">
        <f t="shared" si="3"/>
        <v>3.25</v>
      </c>
      <c r="Z164" s="13" t="s">
        <v>105</v>
      </c>
      <c r="AA164" s="2" t="s">
        <v>106</v>
      </c>
      <c r="AB164" s="13" t="s">
        <v>115</v>
      </c>
      <c r="AC164" s="23"/>
      <c r="AD164" s="192" t="s">
        <v>963</v>
      </c>
      <c r="AE164" s="23"/>
      <c r="AF164" s="13" t="s">
        <v>966</v>
      </c>
      <c r="AG164" s="2" t="s">
        <v>109</v>
      </c>
      <c r="AH164" s="14" t="str">
        <f>VLOOKUP($AF164,'Program-Causes'!$C:$D,2,FALSE)</f>
        <v>Disaster Relief</v>
      </c>
      <c r="AI164" s="2" t="s">
        <v>100</v>
      </c>
      <c r="AJ164" s="13" t="s">
        <v>69</v>
      </c>
      <c r="AK164" s="2" t="s">
        <v>70</v>
      </c>
      <c r="AL164" s="9" t="s">
        <v>1542</v>
      </c>
      <c r="AM164" s="35" t="str">
        <f>IF(ISNA(VLOOKUP($AL164,'Ash-Archive Data-Don''t Delete'!$AL:$AT,2,FALSE)),"",VLOOKUP($AL164,'Ash-Archive Data-Don''t Delete'!$AL:$AT,2,FALSE))</f>
        <v>Link</v>
      </c>
      <c r="AN164" s="2">
        <f>IF(ISNA(VLOOKUP($AL164,'Ash-Archive Data-Don''t Delete'!$AL:$AT,3,FALSE)),"",VLOOKUP($AL164,'Ash-Archive Data-Don''t Delete'!$AL:$AT,3,FALSE))</f>
        <v>0</v>
      </c>
      <c r="AO164" s="13">
        <f>IF(ISNA(VLOOKUP($AL164,'Ash-Archive Data-Don''t Delete'!$AL:$AT,4,FALSE)),"",VLOOKUP($AL164,'Ash-Archive Data-Don''t Delete'!$AL:$AT,4,FALSE))</f>
        <v>0</v>
      </c>
      <c r="AP164" s="2">
        <f>IF(ISNA(VLOOKUP($AL164,'Ash-Archive Data-Don''t Delete'!$AL:$AT,5,FALSE)),"",VLOOKUP($AL164,'Ash-Archive Data-Don''t Delete'!$AL:$AT,5,FALSE))</f>
        <v>0</v>
      </c>
      <c r="AQ164" s="13"/>
      <c r="AR164" s="2"/>
      <c r="AS164" s="13"/>
      <c r="AT164" s="2" t="s">
        <v>74</v>
      </c>
      <c r="AU164" s="25"/>
      <c r="AV164" s="23"/>
      <c r="AW164" s="25"/>
      <c r="AX164" s="23"/>
      <c r="AY164" s="9" t="s">
        <v>103</v>
      </c>
      <c r="AZ164" s="19"/>
      <c r="BA164" s="18"/>
      <c r="BB164" s="18"/>
      <c r="BC164" s="15"/>
      <c r="BD164" s="15"/>
      <c r="BE164" s="15"/>
      <c r="BF164" s="15"/>
      <c r="BG164" s="15"/>
      <c r="BH164" s="15"/>
      <c r="BI164" s="15"/>
      <c r="BJ164" s="15"/>
    </row>
    <row r="165" spans="1:62" ht="14.25">
      <c r="A165" s="16" t="str">
        <f>IF(ISNA(VLOOKUP($G165,'Philanthropist Ranking'!$E$5:$H$105,4,FALSE)),"N","Y")</f>
        <v>Y</v>
      </c>
      <c r="B165" s="17">
        <f>VLOOKUP($G165,'Philanthropist Ranking'!$K$5:$M$281,3,FALSE)</f>
        <v>25</v>
      </c>
      <c r="C165" s="17">
        <f>VLOOKUP($G165,'Philanthropist Ranking'!$K$5:$M$281,2,FALSE)</f>
        <v>58</v>
      </c>
      <c r="D165" s="18"/>
      <c r="E165" s="18"/>
      <c r="F165" s="7" t="s">
        <v>447</v>
      </c>
      <c r="G165" s="8" t="s">
        <v>448</v>
      </c>
      <c r="H165" s="32"/>
      <c r="I165" s="19"/>
      <c r="J165" s="20" t="s">
        <v>62</v>
      </c>
      <c r="K165" s="19"/>
      <c r="L165" s="20"/>
      <c r="M165" s="19"/>
      <c r="N165" s="21"/>
      <c r="O165" s="22"/>
      <c r="P165" s="21"/>
      <c r="Q165" s="22"/>
      <c r="R165" s="21"/>
      <c r="S165" s="22"/>
      <c r="T165" s="21"/>
      <c r="U165" s="22"/>
      <c r="V165" s="13" t="s">
        <v>1537</v>
      </c>
      <c r="W165" s="2">
        <v>1</v>
      </c>
      <c r="X165" s="13">
        <v>8</v>
      </c>
      <c r="Y165" s="2">
        <f t="shared" si="3"/>
        <v>3.25</v>
      </c>
      <c r="Z165" s="13" t="s">
        <v>105</v>
      </c>
      <c r="AA165" s="2" t="s">
        <v>106</v>
      </c>
      <c r="AB165" s="13" t="s">
        <v>385</v>
      </c>
      <c r="AC165" s="23"/>
      <c r="AD165" s="192" t="s">
        <v>963</v>
      </c>
      <c r="AE165" s="23"/>
      <c r="AF165" s="13" t="s">
        <v>966</v>
      </c>
      <c r="AG165" s="2" t="s">
        <v>109</v>
      </c>
      <c r="AH165" s="14" t="str">
        <f>VLOOKUP($AF165,'Program-Causes'!$C:$D,2,FALSE)</f>
        <v>Disaster Relief</v>
      </c>
      <c r="AI165" s="2" t="s">
        <v>100</v>
      </c>
      <c r="AJ165" s="13" t="s">
        <v>69</v>
      </c>
      <c r="AK165" s="2" t="s">
        <v>70</v>
      </c>
      <c r="AL165" s="9" t="s">
        <v>1542</v>
      </c>
      <c r="AM165" s="35" t="str">
        <f>IF(ISNA(VLOOKUP($AL165,'Ash-Archive Data-Don''t Delete'!$AL:$AT,2,FALSE)),"",VLOOKUP($AL165,'Ash-Archive Data-Don''t Delete'!$AL:$AT,2,FALSE))</f>
        <v>Link</v>
      </c>
      <c r="AN165" s="2">
        <f>IF(ISNA(VLOOKUP($AL165,'Ash-Archive Data-Don''t Delete'!$AL:$AT,3,FALSE)),"",VLOOKUP($AL165,'Ash-Archive Data-Don''t Delete'!$AL:$AT,3,FALSE))</f>
        <v>0</v>
      </c>
      <c r="AO165" s="13">
        <f>IF(ISNA(VLOOKUP($AL165,'Ash-Archive Data-Don''t Delete'!$AL:$AT,4,FALSE)),"",VLOOKUP($AL165,'Ash-Archive Data-Don''t Delete'!$AL:$AT,4,FALSE))</f>
        <v>0</v>
      </c>
      <c r="AP165" s="2">
        <f>IF(ISNA(VLOOKUP($AL165,'Ash-Archive Data-Don''t Delete'!$AL:$AT,5,FALSE)),"",VLOOKUP($AL165,'Ash-Archive Data-Don''t Delete'!$AL:$AT,5,FALSE))</f>
        <v>0</v>
      </c>
      <c r="AQ165" s="13"/>
      <c r="AR165" s="2"/>
      <c r="AS165" s="13"/>
      <c r="AT165" s="2" t="s">
        <v>74</v>
      </c>
      <c r="AU165" s="25"/>
      <c r="AV165" s="23"/>
      <c r="AW165" s="25"/>
      <c r="AX165" s="23"/>
      <c r="AY165" s="9" t="s">
        <v>103</v>
      </c>
      <c r="AZ165" s="19"/>
      <c r="BA165" s="18"/>
      <c r="BB165" s="18"/>
      <c r="BC165" s="15"/>
      <c r="BD165" s="15"/>
      <c r="BE165" s="15"/>
      <c r="BF165" s="15"/>
      <c r="BG165" s="15"/>
      <c r="BH165" s="15"/>
      <c r="BI165" s="15"/>
      <c r="BJ165" s="15"/>
    </row>
    <row r="166" spans="1:62" ht="14.25">
      <c r="A166" s="16" t="str">
        <f>IF(ISNA(VLOOKUP($G166,'Philanthropist Ranking'!$E$5:$H$105,4,FALSE)),"N","Y")</f>
        <v>Y</v>
      </c>
      <c r="B166" s="17">
        <f>VLOOKUP($G166,'Philanthropist Ranking'!$K$5:$M$281,3,FALSE)</f>
        <v>25</v>
      </c>
      <c r="C166" s="17">
        <f>VLOOKUP($G166,'Philanthropist Ranking'!$K$5:$M$281,2,FALSE)</f>
        <v>58</v>
      </c>
      <c r="D166" s="18"/>
      <c r="E166" s="18"/>
      <c r="F166" s="7" t="s">
        <v>447</v>
      </c>
      <c r="G166" s="8" t="s">
        <v>448</v>
      </c>
      <c r="H166" s="32"/>
      <c r="I166" s="19"/>
      <c r="J166" s="20" t="s">
        <v>62</v>
      </c>
      <c r="K166" s="19"/>
      <c r="L166" s="20"/>
      <c r="M166" s="19"/>
      <c r="N166" s="21"/>
      <c r="O166" s="22"/>
      <c r="P166" s="21"/>
      <c r="Q166" s="22"/>
      <c r="R166" s="21"/>
      <c r="S166" s="22"/>
      <c r="T166" s="21"/>
      <c r="U166" s="22"/>
      <c r="V166" s="13" t="s">
        <v>1537</v>
      </c>
      <c r="W166" s="2">
        <v>1</v>
      </c>
      <c r="X166" s="13">
        <v>8</v>
      </c>
      <c r="Y166" s="2">
        <f t="shared" si="3"/>
        <v>3.25</v>
      </c>
      <c r="Z166" s="13" t="s">
        <v>105</v>
      </c>
      <c r="AA166" s="2" t="s">
        <v>106</v>
      </c>
      <c r="AB166" s="13" t="s">
        <v>319</v>
      </c>
      <c r="AC166" s="23"/>
      <c r="AD166" s="192" t="s">
        <v>963</v>
      </c>
      <c r="AE166" s="23"/>
      <c r="AF166" s="13" t="s">
        <v>966</v>
      </c>
      <c r="AG166" s="2" t="s">
        <v>109</v>
      </c>
      <c r="AH166" s="14" t="str">
        <f>VLOOKUP($AF166,'Program-Causes'!$C:$D,2,FALSE)</f>
        <v>Disaster Relief</v>
      </c>
      <c r="AI166" s="2" t="s">
        <v>100</v>
      </c>
      <c r="AJ166" s="13" t="s">
        <v>69</v>
      </c>
      <c r="AK166" s="2" t="s">
        <v>70</v>
      </c>
      <c r="AL166" s="9" t="s">
        <v>1542</v>
      </c>
      <c r="AM166" s="35" t="str">
        <f>IF(ISNA(VLOOKUP($AL166,'Ash-Archive Data-Don''t Delete'!$AL:$AT,2,FALSE)),"",VLOOKUP($AL166,'Ash-Archive Data-Don''t Delete'!$AL:$AT,2,FALSE))</f>
        <v>Link</v>
      </c>
      <c r="AN166" s="2">
        <f>IF(ISNA(VLOOKUP($AL166,'Ash-Archive Data-Don''t Delete'!$AL:$AT,3,FALSE)),"",VLOOKUP($AL166,'Ash-Archive Data-Don''t Delete'!$AL:$AT,3,FALSE))</f>
        <v>0</v>
      </c>
      <c r="AO166" s="13">
        <f>IF(ISNA(VLOOKUP($AL166,'Ash-Archive Data-Don''t Delete'!$AL:$AT,4,FALSE)),"",VLOOKUP($AL166,'Ash-Archive Data-Don''t Delete'!$AL:$AT,4,FALSE))</f>
        <v>0</v>
      </c>
      <c r="AP166" s="2">
        <f>IF(ISNA(VLOOKUP($AL166,'Ash-Archive Data-Don''t Delete'!$AL:$AT,5,FALSE)),"",VLOOKUP($AL166,'Ash-Archive Data-Don''t Delete'!$AL:$AT,5,FALSE))</f>
        <v>0</v>
      </c>
      <c r="AQ166" s="13"/>
      <c r="AR166" s="2"/>
      <c r="AS166" s="13"/>
      <c r="AT166" s="2" t="s">
        <v>74</v>
      </c>
      <c r="AU166" s="25"/>
      <c r="AV166" s="23"/>
      <c r="AW166" s="25"/>
      <c r="AX166" s="23"/>
      <c r="AY166" s="9" t="s">
        <v>103</v>
      </c>
      <c r="AZ166" s="19"/>
      <c r="BA166" s="18"/>
      <c r="BB166" s="18"/>
      <c r="BC166" s="15"/>
      <c r="BD166" s="15"/>
      <c r="BE166" s="15"/>
      <c r="BF166" s="15"/>
      <c r="BG166" s="15"/>
      <c r="BH166" s="15"/>
      <c r="BI166" s="15"/>
      <c r="BJ166" s="15"/>
    </row>
    <row r="167" spans="1:62" ht="14.25">
      <c r="A167" s="16" t="str">
        <f>IF(ISNA(VLOOKUP($G167,'Philanthropist Ranking'!$E$5:$H$105,4,FALSE)),"N","Y")</f>
        <v>Y</v>
      </c>
      <c r="B167" s="17">
        <f>VLOOKUP($G167,'Philanthropist Ranking'!$K$5:$M$281,3,FALSE)</f>
        <v>25</v>
      </c>
      <c r="C167" s="17">
        <f>VLOOKUP($G167,'Philanthropist Ranking'!$K$5:$M$281,2,FALSE)</f>
        <v>58</v>
      </c>
      <c r="D167" s="18"/>
      <c r="E167" s="18"/>
      <c r="F167" s="7" t="s">
        <v>447</v>
      </c>
      <c r="G167" s="8" t="s">
        <v>448</v>
      </c>
      <c r="H167" s="32"/>
      <c r="I167" s="19"/>
      <c r="J167" s="20" t="s">
        <v>62</v>
      </c>
      <c r="K167" s="19"/>
      <c r="L167" s="20"/>
      <c r="M167" s="19"/>
      <c r="N167" s="21"/>
      <c r="O167" s="22"/>
      <c r="P167" s="21"/>
      <c r="Q167" s="22"/>
      <c r="R167" s="21"/>
      <c r="S167" s="22"/>
      <c r="T167" s="21"/>
      <c r="U167" s="22"/>
      <c r="V167" s="13" t="s">
        <v>1537</v>
      </c>
      <c r="W167" s="2">
        <v>1</v>
      </c>
      <c r="X167" s="13">
        <v>3</v>
      </c>
      <c r="Y167" s="2">
        <v>30</v>
      </c>
      <c r="Z167" s="13" t="s">
        <v>105</v>
      </c>
      <c r="AA167" s="2" t="s">
        <v>106</v>
      </c>
      <c r="AB167" s="13" t="s">
        <v>222</v>
      </c>
      <c r="AC167" s="2" t="s">
        <v>222</v>
      </c>
      <c r="AD167" s="192" t="s">
        <v>963</v>
      </c>
      <c r="AE167" s="23"/>
      <c r="AF167" s="13" t="s">
        <v>1544</v>
      </c>
      <c r="AG167" s="2" t="s">
        <v>109</v>
      </c>
      <c r="AH167" s="14" t="str">
        <f>VLOOKUP($AF167,'Program-Causes'!$C:$D,2,FALSE)</f>
        <v>Social Welfare &amp; Poverty Alleviation</v>
      </c>
      <c r="AI167" s="2" t="s">
        <v>100</v>
      </c>
      <c r="AJ167" s="13" t="s">
        <v>69</v>
      </c>
      <c r="AK167" s="2" t="s">
        <v>70</v>
      </c>
      <c r="AL167" s="9" t="s">
        <v>1593</v>
      </c>
      <c r="AM167" s="35" t="str">
        <f>IF(ISNA(VLOOKUP($AL167,'Ash-Archive Data-Don''t Delete'!$AL:$AT,2,FALSE)),"",VLOOKUP($AL167,'Ash-Archive Data-Don''t Delete'!$AL:$AT,2,FALSE))</f>
        <v>Link</v>
      </c>
      <c r="AN167" s="2">
        <f>IF(ISNA(VLOOKUP($AL167,'Ash-Archive Data-Don''t Delete'!$AL:$AT,3,FALSE)),"",VLOOKUP($AL167,'Ash-Archive Data-Don''t Delete'!$AL:$AT,3,FALSE))</f>
        <v>0</v>
      </c>
      <c r="AO167" s="13">
        <f>IF(ISNA(VLOOKUP($AL167,'Ash-Archive Data-Don''t Delete'!$AL:$AT,4,FALSE)),"",VLOOKUP($AL167,'Ash-Archive Data-Don''t Delete'!$AL:$AT,4,FALSE))</f>
        <v>0</v>
      </c>
      <c r="AP167" s="2">
        <f>IF(ISNA(VLOOKUP($AL167,'Ash-Archive Data-Don''t Delete'!$AL:$AT,5,FALSE)),"",VLOOKUP($AL167,'Ash-Archive Data-Don''t Delete'!$AL:$AT,5,FALSE))</f>
        <v>0</v>
      </c>
      <c r="AQ167" s="13"/>
      <c r="AR167" s="2"/>
      <c r="AS167" s="13"/>
      <c r="AT167" s="2" t="s">
        <v>74</v>
      </c>
      <c r="AU167" s="25"/>
      <c r="AV167" s="23"/>
      <c r="AW167" s="25"/>
      <c r="AX167" s="23"/>
      <c r="AY167" s="9" t="s">
        <v>103</v>
      </c>
      <c r="AZ167" s="19"/>
      <c r="BA167" s="18"/>
      <c r="BB167" s="18"/>
      <c r="BC167" s="15"/>
      <c r="BD167" s="15"/>
      <c r="BE167" s="15"/>
      <c r="BF167" s="15"/>
      <c r="BG167" s="15"/>
      <c r="BH167" s="15"/>
      <c r="BI167" s="15"/>
      <c r="BJ167" s="15"/>
    </row>
    <row r="168" spans="1:62" ht="14.25">
      <c r="A168" s="16" t="str">
        <f>IF(ISNA(VLOOKUP($G168,'Philanthropist Ranking'!$E$5:$H$105,4,FALSE)),"N","Y")</f>
        <v>Y</v>
      </c>
      <c r="B168" s="17">
        <f>VLOOKUP($G168,'Philanthropist Ranking'!$K$5:$M$281,3,FALSE)</f>
        <v>25</v>
      </c>
      <c r="C168" s="17">
        <f>VLOOKUP($G168,'Philanthropist Ranking'!$K$5:$M$281,2,FALSE)</f>
        <v>58</v>
      </c>
      <c r="D168" s="18"/>
      <c r="E168" s="18"/>
      <c r="F168" s="7" t="s">
        <v>447</v>
      </c>
      <c r="G168" s="8" t="s">
        <v>448</v>
      </c>
      <c r="H168" s="32"/>
      <c r="I168" s="7">
        <v>1963</v>
      </c>
      <c r="J168" s="20">
        <v>53</v>
      </c>
      <c r="K168" s="7" t="s">
        <v>78</v>
      </c>
      <c r="L168" s="8" t="s">
        <v>79</v>
      </c>
      <c r="M168" s="33" t="s">
        <v>80</v>
      </c>
      <c r="N168" s="10" t="s">
        <v>81</v>
      </c>
      <c r="O168" s="11" t="s">
        <v>1493</v>
      </c>
      <c r="P168" s="10" t="s">
        <v>1536</v>
      </c>
      <c r="Q168" s="11" t="s">
        <v>84</v>
      </c>
      <c r="R168" s="10" t="s">
        <v>336</v>
      </c>
      <c r="S168" s="11" t="s">
        <v>105</v>
      </c>
      <c r="T168" s="10" t="s">
        <v>106</v>
      </c>
      <c r="U168" s="34" t="s">
        <v>80</v>
      </c>
      <c r="V168" s="13" t="s">
        <v>1493</v>
      </c>
      <c r="W168" s="2">
        <v>0.5</v>
      </c>
      <c r="X168" s="13">
        <v>12</v>
      </c>
      <c r="Y168" s="2">
        <v>26</v>
      </c>
      <c r="Z168" s="13" t="s">
        <v>223</v>
      </c>
      <c r="AA168" s="2" t="s">
        <v>223</v>
      </c>
      <c r="AB168" s="13" t="s">
        <v>223</v>
      </c>
      <c r="AC168" s="2" t="s">
        <v>223</v>
      </c>
      <c r="AD168" s="13" t="s">
        <v>1541</v>
      </c>
      <c r="AE168" s="23"/>
      <c r="AF168" s="25"/>
      <c r="AG168" s="2" t="s">
        <v>66</v>
      </c>
      <c r="AH168" s="14" t="s">
        <v>67</v>
      </c>
      <c r="AI168" s="2" t="s">
        <v>100</v>
      </c>
      <c r="AJ168" s="13" t="s">
        <v>69</v>
      </c>
      <c r="AK168" s="2" t="s">
        <v>70</v>
      </c>
      <c r="AL168" s="9" t="s">
        <v>1594</v>
      </c>
      <c r="AM168" s="35" t="str">
        <f>IF(ISNA(VLOOKUP($AL168,'Ash-Archive Data-Don''t Delete'!$AL:$AT,2,FALSE)),"",VLOOKUP($AL168,'Ash-Archive Data-Don''t Delete'!$AL:$AT,2,FALSE))</f>
        <v>Link1</v>
      </c>
      <c r="AN168" s="36" t="str">
        <f>IF(ISNA(VLOOKUP($AL168,'Ash-Archive Data-Don''t Delete'!$AL:$AT,3,FALSE)),"",VLOOKUP($AL168,'Ash-Archive Data-Don''t Delete'!$AL:$AT,3,FALSE))</f>
        <v>Link2</v>
      </c>
      <c r="AO168" s="13">
        <f>IF(ISNA(VLOOKUP($AL168,'Ash-Archive Data-Don''t Delete'!$AL:$AT,4,FALSE)),"",VLOOKUP($AL168,'Ash-Archive Data-Don''t Delete'!$AL:$AT,4,FALSE))</f>
        <v>0</v>
      </c>
      <c r="AP168" s="2">
        <f>IF(ISNA(VLOOKUP($AL168,'Ash-Archive Data-Don''t Delete'!$AL:$AT,5,FALSE)),"",VLOOKUP($AL168,'Ash-Archive Data-Don''t Delete'!$AL:$AT,5,FALSE))</f>
        <v>0</v>
      </c>
      <c r="AQ168" s="13" t="s">
        <v>74</v>
      </c>
      <c r="AR168" s="2"/>
      <c r="AS168" s="13"/>
      <c r="AT168" s="2"/>
      <c r="AU168" s="25"/>
      <c r="AV168" s="2" t="s">
        <v>364</v>
      </c>
      <c r="AW168" s="25"/>
      <c r="AX168" s="2" t="s">
        <v>84</v>
      </c>
      <c r="AY168" s="9" t="s">
        <v>77</v>
      </c>
      <c r="AZ168" s="31">
        <v>42473</v>
      </c>
      <c r="BA168" s="18"/>
      <c r="BB168" s="18"/>
      <c r="BC168" s="15"/>
      <c r="BD168" s="15"/>
      <c r="BE168" s="15"/>
      <c r="BF168" s="15"/>
      <c r="BG168" s="15"/>
      <c r="BH168" s="15"/>
      <c r="BI168" s="15"/>
      <c r="BJ168" s="15"/>
    </row>
    <row r="169" spans="1:62" ht="14.25">
      <c r="A169" s="16" t="str">
        <f>IF(ISNA(VLOOKUP($G169,'Philanthropist Ranking'!$E$5:$H$105,4,FALSE)),"N","Y")</f>
        <v>Y</v>
      </c>
      <c r="B169" s="17">
        <f>VLOOKUP($G169,'Philanthropist Ranking'!$K$5:$M$281,3,FALSE)</f>
        <v>25</v>
      </c>
      <c r="C169" s="17">
        <f>VLOOKUP($G169,'Philanthropist Ranking'!$K$5:$M$281,2,FALSE)</f>
        <v>58</v>
      </c>
      <c r="D169" s="18"/>
      <c r="E169" s="18"/>
      <c r="F169" s="7" t="s">
        <v>447</v>
      </c>
      <c r="G169" s="8" t="s">
        <v>448</v>
      </c>
      <c r="H169" s="32"/>
      <c r="I169" s="19"/>
      <c r="J169" s="20" t="s">
        <v>62</v>
      </c>
      <c r="K169" s="19"/>
      <c r="L169" s="20"/>
      <c r="M169" s="19"/>
      <c r="N169" s="21"/>
      <c r="O169" s="22"/>
      <c r="P169" s="21"/>
      <c r="Q169" s="22"/>
      <c r="R169" s="21"/>
      <c r="S169" s="22"/>
      <c r="T169" s="21"/>
      <c r="U169" s="22"/>
      <c r="V169" s="13" t="s">
        <v>1545</v>
      </c>
      <c r="W169" s="2">
        <v>0.5</v>
      </c>
      <c r="X169" s="13">
        <v>3</v>
      </c>
      <c r="Y169" s="2">
        <v>9</v>
      </c>
      <c r="Z169" s="13" t="s">
        <v>105</v>
      </c>
      <c r="AA169" s="2" t="s">
        <v>106</v>
      </c>
      <c r="AB169" s="13" t="s">
        <v>1603</v>
      </c>
      <c r="AC169" s="23"/>
      <c r="AD169" s="192" t="s">
        <v>963</v>
      </c>
      <c r="AE169" s="23"/>
      <c r="AF169" s="13" t="s">
        <v>1546</v>
      </c>
      <c r="AG169" s="2" t="s">
        <v>109</v>
      </c>
      <c r="AH169" s="14" t="str">
        <f>VLOOKUP($AF169,'Program-Causes'!$C:$D,2,FALSE)</f>
        <v>Social Welfare &amp; Poverty Alleviation</v>
      </c>
      <c r="AI169" s="2" t="s">
        <v>100</v>
      </c>
      <c r="AJ169" s="13" t="s">
        <v>69</v>
      </c>
      <c r="AK169" s="2" t="s">
        <v>70</v>
      </c>
      <c r="AL169" s="9" t="s">
        <v>1609</v>
      </c>
      <c r="AM169" s="35" t="str">
        <f>IF(ISNA(VLOOKUP($AL169,'Ash-Archive Data-Don''t Delete'!$AL:$AT,2,FALSE)),"",VLOOKUP($AL169,'Ash-Archive Data-Don''t Delete'!$AL:$AT,2,FALSE))</f>
        <v>Link</v>
      </c>
      <c r="AN169" s="2">
        <f>IF(ISNA(VLOOKUP($AL169,'Ash-Archive Data-Don''t Delete'!$AL:$AT,3,FALSE)),"",VLOOKUP($AL169,'Ash-Archive Data-Don''t Delete'!$AL:$AT,3,FALSE))</f>
        <v>0</v>
      </c>
      <c r="AO169" s="13">
        <f>IF(ISNA(VLOOKUP($AL169,'Ash-Archive Data-Don''t Delete'!$AL:$AT,4,FALSE)),"",VLOOKUP($AL169,'Ash-Archive Data-Don''t Delete'!$AL:$AT,4,FALSE))</f>
        <v>0</v>
      </c>
      <c r="AP169" s="2">
        <f>IF(ISNA(VLOOKUP($AL169,'Ash-Archive Data-Don''t Delete'!$AL:$AT,5,FALSE)),"",VLOOKUP($AL169,'Ash-Archive Data-Don''t Delete'!$AL:$AT,5,FALSE))</f>
        <v>0</v>
      </c>
      <c r="AQ169" s="13" t="s">
        <v>420</v>
      </c>
      <c r="AR169" s="2"/>
      <c r="AS169" s="13"/>
      <c r="AT169" s="2" t="s">
        <v>74</v>
      </c>
      <c r="AU169" s="25"/>
      <c r="AV169" s="23"/>
      <c r="AW169" s="25"/>
      <c r="AX169" s="23"/>
      <c r="AY169" s="9" t="s">
        <v>103</v>
      </c>
      <c r="AZ169" s="19"/>
      <c r="BA169" s="18"/>
      <c r="BB169" s="18"/>
      <c r="BC169" s="15"/>
      <c r="BD169" s="15"/>
      <c r="BE169" s="15"/>
      <c r="BF169" s="15"/>
      <c r="BG169" s="15"/>
      <c r="BH169" s="15"/>
      <c r="BI169" s="15"/>
      <c r="BJ169" s="15"/>
    </row>
    <row r="170" spans="1:62" ht="14.25">
      <c r="A170" s="16" t="str">
        <f>IF(ISNA(VLOOKUP($G170,'Philanthropist Ranking'!$E$5:$H$105,4,FALSE)),"N","Y")</f>
        <v>Y</v>
      </c>
      <c r="B170" s="17">
        <f>VLOOKUP($G170,'Philanthropist Ranking'!$K$5:$M$281,3,FALSE)</f>
        <v>25</v>
      </c>
      <c r="C170" s="17">
        <f>VLOOKUP($G170,'Philanthropist Ranking'!$K$5:$M$281,2,FALSE)</f>
        <v>58</v>
      </c>
      <c r="D170" s="18"/>
      <c r="E170" s="18"/>
      <c r="F170" s="7" t="s">
        <v>447</v>
      </c>
      <c r="G170" s="8" t="s">
        <v>448</v>
      </c>
      <c r="H170" s="32"/>
      <c r="I170" s="19"/>
      <c r="J170" s="20" t="s">
        <v>62</v>
      </c>
      <c r="K170" s="19"/>
      <c r="L170" s="20"/>
      <c r="M170" s="19"/>
      <c r="N170" s="21"/>
      <c r="O170" s="22"/>
      <c r="P170" s="21"/>
      <c r="Q170" s="22"/>
      <c r="R170" s="21"/>
      <c r="S170" s="22"/>
      <c r="T170" s="21"/>
      <c r="U170" s="22"/>
      <c r="V170" s="13" t="s">
        <v>1537</v>
      </c>
      <c r="W170" s="2">
        <v>0.5</v>
      </c>
      <c r="X170" s="13">
        <v>3</v>
      </c>
      <c r="Y170" s="2">
        <v>30</v>
      </c>
      <c r="Z170" s="13" t="s">
        <v>105</v>
      </c>
      <c r="AA170" s="2" t="s">
        <v>106</v>
      </c>
      <c r="AB170" s="13" t="s">
        <v>961</v>
      </c>
      <c r="AC170" s="2" t="s">
        <v>1616</v>
      </c>
      <c r="AD170" s="192" t="s">
        <v>963</v>
      </c>
      <c r="AE170" s="23"/>
      <c r="AF170" s="13" t="s">
        <v>1547</v>
      </c>
      <c r="AG170" s="2" t="s">
        <v>109</v>
      </c>
      <c r="AH170" s="14" t="str">
        <f>VLOOKUP($AF170,'Program-Causes'!$C:$D,2,FALSE)</f>
        <v>Social Welfare &amp; Poverty Alleviation</v>
      </c>
      <c r="AI170" s="2" t="s">
        <v>100</v>
      </c>
      <c r="AJ170" s="13" t="s">
        <v>69</v>
      </c>
      <c r="AK170" s="2" t="s">
        <v>70</v>
      </c>
      <c r="AL170" s="9" t="s">
        <v>1618</v>
      </c>
      <c r="AM170" s="35" t="str">
        <f>IF(ISNA(VLOOKUP($AL170,'Ash-Archive Data-Don''t Delete'!$AL:$AT,2,FALSE)),"",VLOOKUP($AL170,'Ash-Archive Data-Don''t Delete'!$AL:$AT,2,FALSE))</f>
        <v>Link</v>
      </c>
      <c r="AN170" s="2">
        <f>IF(ISNA(VLOOKUP($AL170,'Ash-Archive Data-Don''t Delete'!$AL:$AT,3,FALSE)),"",VLOOKUP($AL170,'Ash-Archive Data-Don''t Delete'!$AL:$AT,3,FALSE))</f>
        <v>0</v>
      </c>
      <c r="AO170" s="13">
        <f>IF(ISNA(VLOOKUP($AL170,'Ash-Archive Data-Don''t Delete'!$AL:$AT,4,FALSE)),"",VLOOKUP($AL170,'Ash-Archive Data-Don''t Delete'!$AL:$AT,4,FALSE))</f>
        <v>0</v>
      </c>
      <c r="AP170" s="2">
        <f>IF(ISNA(VLOOKUP($AL170,'Ash-Archive Data-Don''t Delete'!$AL:$AT,5,FALSE)),"",VLOOKUP($AL170,'Ash-Archive Data-Don''t Delete'!$AL:$AT,5,FALSE))</f>
        <v>0</v>
      </c>
      <c r="AQ170" s="13"/>
      <c r="AR170" s="2"/>
      <c r="AS170" s="13"/>
      <c r="AT170" s="2" t="s">
        <v>74</v>
      </c>
      <c r="AU170" s="25"/>
      <c r="AV170" s="23"/>
      <c r="AW170" s="25"/>
      <c r="AX170" s="23"/>
      <c r="AY170" s="9" t="s">
        <v>103</v>
      </c>
      <c r="AZ170" s="19"/>
      <c r="BA170" s="18"/>
      <c r="BB170" s="18"/>
      <c r="BC170" s="15"/>
      <c r="BD170" s="15"/>
      <c r="BE170" s="15"/>
      <c r="BF170" s="15"/>
      <c r="BG170" s="15"/>
      <c r="BH170" s="15"/>
      <c r="BI170" s="15"/>
      <c r="BJ170" s="15"/>
    </row>
    <row r="171" spans="1:62" ht="16.5">
      <c r="A171" s="16" t="str">
        <f>IF(ISNA(VLOOKUP($G171,'Philanthropist Ranking'!$E$5:$H$105,4,FALSE)),"N","Y")</f>
        <v>Y</v>
      </c>
      <c r="B171" s="17">
        <f>VLOOKUP($G171,'Philanthropist Ranking'!$K$5:$M$281,3,FALSE)</f>
        <v>26</v>
      </c>
      <c r="C171" s="17">
        <f>VLOOKUP($G171,'Philanthropist Ranking'!$K$5:$M$281,2,FALSE)</f>
        <v>55.839999999999996</v>
      </c>
      <c r="D171" s="3"/>
      <c r="E171" s="18"/>
      <c r="F171" s="7" t="s">
        <v>614</v>
      </c>
      <c r="G171" s="8" t="s">
        <v>615</v>
      </c>
      <c r="H171" s="9"/>
      <c r="I171" s="19"/>
      <c r="J171" s="20" t="s">
        <v>62</v>
      </c>
      <c r="K171" s="19"/>
      <c r="L171" s="20"/>
      <c r="M171" s="19"/>
      <c r="N171" s="21"/>
      <c r="O171" s="11"/>
      <c r="P171" s="37"/>
      <c r="Q171" s="22"/>
      <c r="R171" s="21"/>
      <c r="S171" s="22"/>
      <c r="T171" s="21"/>
      <c r="U171" s="22"/>
      <c r="V171" s="13" t="s">
        <v>1505</v>
      </c>
      <c r="W171" s="2">
        <v>24.72</v>
      </c>
      <c r="X171" s="13">
        <v>6</v>
      </c>
      <c r="Y171" s="2" t="s">
        <v>173</v>
      </c>
      <c r="Z171" s="13" t="s">
        <v>63</v>
      </c>
      <c r="AA171" s="2" t="s">
        <v>64</v>
      </c>
      <c r="AB171" s="13" t="s">
        <v>222</v>
      </c>
      <c r="AC171" s="2" t="s">
        <v>222</v>
      </c>
      <c r="AD171" s="13" t="s">
        <v>1506</v>
      </c>
      <c r="AE171" s="2" t="s">
        <v>1507</v>
      </c>
      <c r="AF171" s="13" t="s">
        <v>1508</v>
      </c>
      <c r="AG171" s="2" t="s">
        <v>109</v>
      </c>
      <c r="AH171" s="14" t="str">
        <f>VLOOKUP($AF171,'Program-Causes'!$C:$D,2,FALSE)</f>
        <v>Social Welfare &amp; Poverty Alleviation</v>
      </c>
      <c r="AI171" s="2" t="s">
        <v>100</v>
      </c>
      <c r="AJ171" s="13" t="s">
        <v>69</v>
      </c>
      <c r="AK171" s="2" t="s">
        <v>70</v>
      </c>
      <c r="AL171" s="9" t="s">
        <v>1628</v>
      </c>
      <c r="AM171" s="26" t="s">
        <v>80</v>
      </c>
      <c r="AN171" s="29"/>
      <c r="AO171" s="28"/>
      <c r="AP171" s="29"/>
      <c r="AQ171" s="187"/>
      <c r="AR171" s="2" t="s">
        <v>62</v>
      </c>
      <c r="AS171" s="13" t="s">
        <v>62</v>
      </c>
      <c r="AT171" s="2" t="s">
        <v>74</v>
      </c>
      <c r="AU171" s="25"/>
      <c r="AV171" s="23"/>
      <c r="AW171" s="25"/>
      <c r="AX171" s="23"/>
      <c r="AY171" s="9" t="s">
        <v>118</v>
      </c>
      <c r="AZ171" s="41">
        <v>42747</v>
      </c>
      <c r="BA171" s="18"/>
      <c r="BB171" s="18"/>
      <c r="BC171" s="15"/>
      <c r="BD171" s="15"/>
      <c r="BE171" s="15"/>
      <c r="BF171" s="15"/>
      <c r="BG171" s="15"/>
      <c r="BH171" s="15"/>
      <c r="BI171" s="15"/>
      <c r="BJ171" s="15"/>
    </row>
    <row r="172" spans="1:62" ht="16.5">
      <c r="A172" s="16" t="str">
        <f>IF(ISNA(VLOOKUP($G172,'Philanthropist Ranking'!$E$5:$H$105,4,FALSE)),"N","Y")</f>
        <v>Y</v>
      </c>
      <c r="B172" s="17">
        <f>VLOOKUP($G172,'Philanthropist Ranking'!$K$5:$M$281,3,FALSE)</f>
        <v>26</v>
      </c>
      <c r="C172" s="17">
        <f>VLOOKUP($G172,'Philanthropist Ranking'!$K$5:$M$281,2,FALSE)</f>
        <v>55.839999999999996</v>
      </c>
      <c r="D172" s="3"/>
      <c r="E172" s="18"/>
      <c r="F172" s="7" t="s">
        <v>614</v>
      </c>
      <c r="G172" s="8" t="s">
        <v>615</v>
      </c>
      <c r="H172" s="9"/>
      <c r="I172" s="19"/>
      <c r="J172" s="20" t="s">
        <v>62</v>
      </c>
      <c r="K172" s="19"/>
      <c r="L172" s="20"/>
      <c r="M172" s="19"/>
      <c r="N172" s="21"/>
      <c r="O172" s="11"/>
      <c r="P172" s="37"/>
      <c r="Q172" s="22"/>
      <c r="R172" s="21"/>
      <c r="S172" s="22"/>
      <c r="T172" s="21"/>
      <c r="U172" s="22"/>
      <c r="V172" s="13" t="s">
        <v>1505</v>
      </c>
      <c r="W172" s="2">
        <v>13.22</v>
      </c>
      <c r="X172" s="13">
        <v>6</v>
      </c>
      <c r="Y172" s="2" t="s">
        <v>173</v>
      </c>
      <c r="Z172" s="13" t="s">
        <v>63</v>
      </c>
      <c r="AA172" s="2" t="s">
        <v>64</v>
      </c>
      <c r="AB172" s="13" t="s">
        <v>222</v>
      </c>
      <c r="AC172" s="2" t="s">
        <v>222</v>
      </c>
      <c r="AD172" s="13" t="s">
        <v>1506</v>
      </c>
      <c r="AE172" s="2" t="s">
        <v>1507</v>
      </c>
      <c r="AF172" s="13" t="s">
        <v>1508</v>
      </c>
      <c r="AG172" s="2" t="s">
        <v>109</v>
      </c>
      <c r="AH172" s="14" t="str">
        <f>VLOOKUP($AF172,'Program-Causes'!$C:$D,2,FALSE)</f>
        <v>Social Welfare &amp; Poverty Alleviation</v>
      </c>
      <c r="AI172" s="2" t="s">
        <v>100</v>
      </c>
      <c r="AJ172" s="13" t="s">
        <v>69</v>
      </c>
      <c r="AK172" s="2" t="s">
        <v>70</v>
      </c>
      <c r="AL172" s="9" t="s">
        <v>1642</v>
      </c>
      <c r="AM172" s="26" t="s">
        <v>80</v>
      </c>
      <c r="AN172" s="29"/>
      <c r="AO172" s="28"/>
      <c r="AP172" s="29"/>
      <c r="AQ172" s="187"/>
      <c r="AR172" s="2" t="s">
        <v>62</v>
      </c>
      <c r="AS172" s="13" t="s">
        <v>62</v>
      </c>
      <c r="AT172" s="2" t="s">
        <v>74</v>
      </c>
      <c r="AU172" s="25"/>
      <c r="AV172" s="23"/>
      <c r="AW172" s="25"/>
      <c r="AX172" s="23"/>
      <c r="AY172" s="9" t="s">
        <v>118</v>
      </c>
      <c r="AZ172" s="41">
        <v>42747</v>
      </c>
      <c r="BA172" s="18"/>
      <c r="BB172" s="18"/>
      <c r="BC172" s="15"/>
      <c r="BD172" s="15"/>
      <c r="BE172" s="15"/>
      <c r="BF172" s="15"/>
      <c r="BG172" s="15"/>
      <c r="BH172" s="15"/>
      <c r="BI172" s="15"/>
      <c r="BJ172" s="15"/>
    </row>
    <row r="173" spans="1:62" ht="16.5">
      <c r="A173" s="16" t="str">
        <f>IF(ISNA(VLOOKUP($G173,'Philanthropist Ranking'!$E$5:$H$105,4,FALSE)),"N","Y")</f>
        <v>Y</v>
      </c>
      <c r="B173" s="17">
        <f>VLOOKUP($G173,'Philanthropist Ranking'!$K$5:$M$281,3,FALSE)</f>
        <v>26</v>
      </c>
      <c r="C173" s="17">
        <f>VLOOKUP($G173,'Philanthropist Ranking'!$K$5:$M$281,2,FALSE)</f>
        <v>55.839999999999996</v>
      </c>
      <c r="D173" s="3"/>
      <c r="E173" s="18"/>
      <c r="F173" s="7" t="s">
        <v>614</v>
      </c>
      <c r="G173" s="8" t="s">
        <v>615</v>
      </c>
      <c r="H173" s="9"/>
      <c r="I173" s="19"/>
      <c r="J173" s="20" t="s">
        <v>62</v>
      </c>
      <c r="K173" s="19"/>
      <c r="L173" s="20"/>
      <c r="M173" s="19"/>
      <c r="N173" s="21"/>
      <c r="O173" s="11"/>
      <c r="P173" s="37"/>
      <c r="Q173" s="22"/>
      <c r="R173" s="21"/>
      <c r="S173" s="22"/>
      <c r="T173" s="21"/>
      <c r="U173" s="22"/>
      <c r="V173" s="13" t="s">
        <v>1505</v>
      </c>
      <c r="W173" s="2">
        <v>8.7899999999999991</v>
      </c>
      <c r="X173" s="13">
        <v>7</v>
      </c>
      <c r="Y173" s="2" t="s">
        <v>173</v>
      </c>
      <c r="Z173" s="13" t="s">
        <v>63</v>
      </c>
      <c r="AA173" s="2" t="s">
        <v>64</v>
      </c>
      <c r="AB173" s="13" t="s">
        <v>222</v>
      </c>
      <c r="AC173" s="2" t="s">
        <v>222</v>
      </c>
      <c r="AD173" s="13" t="s">
        <v>1506</v>
      </c>
      <c r="AE173" s="2" t="s">
        <v>1507</v>
      </c>
      <c r="AF173" s="13" t="s">
        <v>1508</v>
      </c>
      <c r="AG173" s="2" t="s">
        <v>109</v>
      </c>
      <c r="AH173" s="14" t="str">
        <f>VLOOKUP($AF173,'Program-Causes'!$C:$D,2,FALSE)</f>
        <v>Social Welfare &amp; Poverty Alleviation</v>
      </c>
      <c r="AI173" s="2" t="s">
        <v>100</v>
      </c>
      <c r="AJ173" s="13" t="s">
        <v>69</v>
      </c>
      <c r="AK173" s="2" t="s">
        <v>70</v>
      </c>
      <c r="AL173" s="9" t="s">
        <v>1643</v>
      </c>
      <c r="AM173" s="26" t="s">
        <v>80</v>
      </c>
      <c r="AN173" s="29"/>
      <c r="AO173" s="28"/>
      <c r="AP173" s="29"/>
      <c r="AQ173" s="187"/>
      <c r="AR173" s="2" t="s">
        <v>62</v>
      </c>
      <c r="AS173" s="13" t="s">
        <v>62</v>
      </c>
      <c r="AT173" s="2" t="s">
        <v>74</v>
      </c>
      <c r="AU173" s="25"/>
      <c r="AV173" s="23"/>
      <c r="AW173" s="25"/>
      <c r="AX173" s="23"/>
      <c r="AY173" s="9" t="s">
        <v>118</v>
      </c>
      <c r="AZ173" s="41">
        <v>42747</v>
      </c>
      <c r="BA173" s="18"/>
      <c r="BB173" s="18"/>
      <c r="BC173" s="15"/>
      <c r="BD173" s="15"/>
      <c r="BE173" s="15"/>
      <c r="BF173" s="15"/>
      <c r="BG173" s="15"/>
      <c r="BH173" s="15"/>
      <c r="BI173" s="15"/>
      <c r="BJ173" s="15"/>
    </row>
    <row r="174" spans="1:62" ht="16.5">
      <c r="A174" s="16" t="str">
        <f>IF(ISNA(VLOOKUP($G174,'Philanthropist Ranking'!$E$5:$H$105,4,FALSE)),"N","Y")</f>
        <v>Y</v>
      </c>
      <c r="B174" s="17">
        <f>VLOOKUP($G174,'Philanthropist Ranking'!$K$5:$M$281,3,FALSE)</f>
        <v>26</v>
      </c>
      <c r="C174" s="17">
        <f>VLOOKUP($G174,'Philanthropist Ranking'!$K$5:$M$281,2,FALSE)</f>
        <v>55.839999999999996</v>
      </c>
      <c r="D174" s="3"/>
      <c r="E174" s="18"/>
      <c r="F174" s="7" t="s">
        <v>614</v>
      </c>
      <c r="G174" s="8" t="s">
        <v>615</v>
      </c>
      <c r="H174" s="9"/>
      <c r="I174" s="19"/>
      <c r="J174" s="20" t="s">
        <v>62</v>
      </c>
      <c r="K174" s="19"/>
      <c r="L174" s="20"/>
      <c r="M174" s="19"/>
      <c r="N174" s="21"/>
      <c r="O174" s="11"/>
      <c r="P174" s="37"/>
      <c r="Q174" s="22"/>
      <c r="R174" s="21"/>
      <c r="S174" s="22"/>
      <c r="T174" s="21"/>
      <c r="U174" s="22"/>
      <c r="V174" s="13" t="s">
        <v>1505</v>
      </c>
      <c r="W174" s="2">
        <v>5.86</v>
      </c>
      <c r="X174" s="13">
        <v>8</v>
      </c>
      <c r="Y174" s="2" t="s">
        <v>173</v>
      </c>
      <c r="Z174" s="13" t="s">
        <v>63</v>
      </c>
      <c r="AA174" s="2" t="s">
        <v>64</v>
      </c>
      <c r="AB174" s="13" t="s">
        <v>222</v>
      </c>
      <c r="AC174" s="2" t="s">
        <v>222</v>
      </c>
      <c r="AD174" s="13" t="s">
        <v>1506</v>
      </c>
      <c r="AE174" s="2" t="s">
        <v>1507</v>
      </c>
      <c r="AF174" s="13" t="s">
        <v>1508</v>
      </c>
      <c r="AG174" s="2" t="s">
        <v>109</v>
      </c>
      <c r="AH174" s="14" t="str">
        <f>VLOOKUP($AF174,'Program-Causes'!$C:$D,2,FALSE)</f>
        <v>Social Welfare &amp; Poverty Alleviation</v>
      </c>
      <c r="AI174" s="2" t="s">
        <v>100</v>
      </c>
      <c r="AJ174" s="13" t="s">
        <v>69</v>
      </c>
      <c r="AK174" s="2" t="s">
        <v>70</v>
      </c>
      <c r="AL174" s="9" t="s">
        <v>1644</v>
      </c>
      <c r="AM174" s="26" t="s">
        <v>80</v>
      </c>
      <c r="AN174" s="29"/>
      <c r="AO174" s="28"/>
      <c r="AP174" s="29"/>
      <c r="AQ174" s="187"/>
      <c r="AR174" s="2" t="s">
        <v>62</v>
      </c>
      <c r="AS174" s="13" t="s">
        <v>62</v>
      </c>
      <c r="AT174" s="2" t="s">
        <v>74</v>
      </c>
      <c r="AU174" s="25"/>
      <c r="AV174" s="23"/>
      <c r="AW174" s="25"/>
      <c r="AX174" s="23"/>
      <c r="AY174" s="9" t="s">
        <v>118</v>
      </c>
      <c r="AZ174" s="41">
        <v>42747</v>
      </c>
      <c r="BA174" s="18"/>
      <c r="BB174" s="18"/>
      <c r="BC174" s="15"/>
      <c r="BD174" s="15"/>
      <c r="BE174" s="15"/>
      <c r="BF174" s="15"/>
      <c r="BG174" s="15"/>
      <c r="BH174" s="15"/>
      <c r="BI174" s="15"/>
      <c r="BJ174" s="15"/>
    </row>
    <row r="175" spans="1:62" ht="16.5">
      <c r="A175" s="16" t="str">
        <f>IF(ISNA(VLOOKUP($G175,'Philanthropist Ranking'!$E$5:$H$105,4,FALSE)),"N","Y")</f>
        <v>Y</v>
      </c>
      <c r="B175" s="17">
        <f>VLOOKUP($G175,'Philanthropist Ranking'!$K$5:$M$281,3,FALSE)</f>
        <v>26</v>
      </c>
      <c r="C175" s="17">
        <f>VLOOKUP($G175,'Philanthropist Ranking'!$K$5:$M$281,2,FALSE)</f>
        <v>55.839999999999996</v>
      </c>
      <c r="D175" s="3"/>
      <c r="E175" s="18"/>
      <c r="F175" s="7" t="s">
        <v>614</v>
      </c>
      <c r="G175" s="8" t="s">
        <v>615</v>
      </c>
      <c r="H175" s="9"/>
      <c r="I175" s="19"/>
      <c r="J175" s="20" t="s">
        <v>62</v>
      </c>
      <c r="K175" s="7" t="s">
        <v>78</v>
      </c>
      <c r="L175" s="20"/>
      <c r="M175" s="33" t="s">
        <v>1645</v>
      </c>
      <c r="N175" s="10" t="s">
        <v>119</v>
      </c>
      <c r="O175" s="11" t="s">
        <v>1646</v>
      </c>
      <c r="P175" s="10" t="s">
        <v>1647</v>
      </c>
      <c r="Q175" s="38" t="s">
        <v>70</v>
      </c>
      <c r="R175" s="10" t="s">
        <v>336</v>
      </c>
      <c r="S175" s="38" t="s">
        <v>63</v>
      </c>
      <c r="T175" s="37" t="s">
        <v>64</v>
      </c>
      <c r="U175" s="34" t="s">
        <v>1648</v>
      </c>
      <c r="V175" s="13" t="s">
        <v>1505</v>
      </c>
      <c r="W175" s="2">
        <v>3.25</v>
      </c>
      <c r="X175" s="13">
        <v>5</v>
      </c>
      <c r="Y175" s="2" t="s">
        <v>173</v>
      </c>
      <c r="Z175" s="13" t="s">
        <v>63</v>
      </c>
      <c r="AA175" s="2" t="s">
        <v>64</v>
      </c>
      <c r="AB175" s="13" t="s">
        <v>222</v>
      </c>
      <c r="AC175" s="2" t="s">
        <v>222</v>
      </c>
      <c r="AD175" s="13" t="s">
        <v>1506</v>
      </c>
      <c r="AE175" s="2" t="s">
        <v>1507</v>
      </c>
      <c r="AF175" s="13" t="s">
        <v>1508</v>
      </c>
      <c r="AG175" s="2" t="s">
        <v>109</v>
      </c>
      <c r="AH175" s="14" t="str">
        <f>VLOOKUP($AF175,'Program-Causes'!$C:$D,2,FALSE)</f>
        <v>Social Welfare &amp; Poverty Alleviation</v>
      </c>
      <c r="AI175" s="2" t="s">
        <v>100</v>
      </c>
      <c r="AJ175" s="13" t="s">
        <v>69</v>
      </c>
      <c r="AK175" s="2" t="s">
        <v>70</v>
      </c>
      <c r="AL175" s="9" t="s">
        <v>1649</v>
      </c>
      <c r="AM175" s="26" t="s">
        <v>80</v>
      </c>
      <c r="AN175" s="29"/>
      <c r="AO175" s="28"/>
      <c r="AP175" s="29"/>
      <c r="AQ175" s="187"/>
      <c r="AR175" s="2" t="s">
        <v>62</v>
      </c>
      <c r="AS175" s="13" t="s">
        <v>62</v>
      </c>
      <c r="AT175" s="2" t="s">
        <v>74</v>
      </c>
      <c r="AU175" s="25"/>
      <c r="AV175" s="23"/>
      <c r="AW175" s="25"/>
      <c r="AX175" s="23"/>
      <c r="AY175" s="9" t="s">
        <v>118</v>
      </c>
      <c r="AZ175" s="41">
        <v>42747</v>
      </c>
      <c r="BA175" s="18"/>
      <c r="BB175" s="18"/>
      <c r="BC175" s="15"/>
      <c r="BD175" s="15"/>
      <c r="BE175" s="15"/>
      <c r="BF175" s="15"/>
      <c r="BG175" s="15"/>
      <c r="BH175" s="15"/>
      <c r="BI175" s="15"/>
      <c r="BJ175" s="15"/>
    </row>
    <row r="176" spans="1:62" ht="14.25">
      <c r="A176" s="16" t="str">
        <f>IF(ISNA(VLOOKUP($G176,'Philanthropist Ranking'!$E$5:$H$105,4,FALSE)),"N","Y")</f>
        <v>Y</v>
      </c>
      <c r="B176" s="17">
        <f>VLOOKUP($G176,'Philanthropist Ranking'!$K$5:$M$281,3,FALSE)</f>
        <v>27</v>
      </c>
      <c r="C176" s="17">
        <f>VLOOKUP($G176,'Philanthropist Ranking'!$K$5:$M$281,2,FALSE)</f>
        <v>51</v>
      </c>
      <c r="D176" s="18"/>
      <c r="E176" s="18"/>
      <c r="F176" s="7" t="s">
        <v>435</v>
      </c>
      <c r="G176" s="8" t="s">
        <v>436</v>
      </c>
      <c r="H176" s="32"/>
      <c r="I176" s="7">
        <v>1945</v>
      </c>
      <c r="J176" s="20">
        <v>71</v>
      </c>
      <c r="K176" s="7" t="s">
        <v>78</v>
      </c>
      <c r="L176" s="20"/>
      <c r="M176" s="33" t="s">
        <v>80</v>
      </c>
      <c r="N176" s="10" t="s">
        <v>81</v>
      </c>
      <c r="O176" s="11" t="s">
        <v>1510</v>
      </c>
      <c r="P176" s="10" t="s">
        <v>1511</v>
      </c>
      <c r="Q176" s="11" t="s">
        <v>84</v>
      </c>
      <c r="R176" s="10" t="s">
        <v>336</v>
      </c>
      <c r="S176" s="11" t="s">
        <v>961</v>
      </c>
      <c r="T176" s="10" t="s">
        <v>1058</v>
      </c>
      <c r="U176" s="34" t="s">
        <v>80</v>
      </c>
      <c r="V176" s="13" t="s">
        <v>435</v>
      </c>
      <c r="W176" s="2">
        <v>51</v>
      </c>
      <c r="X176" s="13">
        <v>9</v>
      </c>
      <c r="Y176" s="2">
        <v>2</v>
      </c>
      <c r="Z176" s="13" t="s">
        <v>961</v>
      </c>
      <c r="AA176" s="2" t="s">
        <v>1058</v>
      </c>
      <c r="AB176" s="13" t="s">
        <v>961</v>
      </c>
      <c r="AC176" s="2" t="s">
        <v>1058</v>
      </c>
      <c r="AD176" s="13" t="s">
        <v>1515</v>
      </c>
      <c r="AE176" s="23"/>
      <c r="AF176" s="25"/>
      <c r="AG176" s="2" t="s">
        <v>89</v>
      </c>
      <c r="AH176" s="14" t="s">
        <v>67</v>
      </c>
      <c r="AI176" s="2" t="s">
        <v>68</v>
      </c>
      <c r="AJ176" s="13" t="s">
        <v>69</v>
      </c>
      <c r="AK176" s="2" t="s">
        <v>70</v>
      </c>
      <c r="AL176" s="9" t="s">
        <v>1650</v>
      </c>
      <c r="AM176" s="35" t="str">
        <f>IF(ISNA(VLOOKUP($AL176,'Ash-Archive Data-Don''t Delete'!$AL:$AT,2,FALSE)),"",VLOOKUP($AL176,'Ash-Archive Data-Don''t Delete'!$AL:$AT,2,FALSE))</f>
        <v>Link1</v>
      </c>
      <c r="AN176" s="36" t="str">
        <f>IF(ISNA(VLOOKUP($AL176,'Ash-Archive Data-Don''t Delete'!$AL:$AT,3,FALSE)),"",VLOOKUP($AL176,'Ash-Archive Data-Don''t Delete'!$AL:$AT,3,FALSE))</f>
        <v>Link2</v>
      </c>
      <c r="AO176" s="13">
        <f>IF(ISNA(VLOOKUP($AL176,'Ash-Archive Data-Don''t Delete'!$AL:$AT,4,FALSE)),"",VLOOKUP($AL176,'Ash-Archive Data-Don''t Delete'!$AL:$AT,4,FALSE))</f>
        <v>0</v>
      </c>
      <c r="AP176" s="2">
        <f>IF(ISNA(VLOOKUP($AL176,'Ash-Archive Data-Don''t Delete'!$AL:$AT,5,FALSE)),"",VLOOKUP($AL176,'Ash-Archive Data-Don''t Delete'!$AL:$AT,5,FALSE))</f>
        <v>0</v>
      </c>
      <c r="AQ176" s="13" t="s">
        <v>74</v>
      </c>
      <c r="AR176" s="2"/>
      <c r="AS176" s="13"/>
      <c r="AT176" s="2"/>
      <c r="AU176" s="25"/>
      <c r="AV176" s="2" t="s">
        <v>1516</v>
      </c>
      <c r="AW176" s="25"/>
      <c r="AX176" s="2" t="s">
        <v>1517</v>
      </c>
      <c r="AY176" s="9" t="s">
        <v>103</v>
      </c>
      <c r="AZ176" s="31">
        <v>42691</v>
      </c>
      <c r="BA176" s="18"/>
      <c r="BB176" s="18"/>
      <c r="BC176" s="15"/>
      <c r="BD176" s="15"/>
      <c r="BE176" s="15"/>
      <c r="BF176" s="15"/>
      <c r="BG176" s="15"/>
      <c r="BH176" s="15"/>
      <c r="BI176" s="15"/>
      <c r="BJ176" s="15"/>
    </row>
    <row r="177" spans="1:62" ht="14.25">
      <c r="A177" s="16" t="str">
        <f>IF(ISNA(VLOOKUP($G177,'Philanthropist Ranking'!$E$5:$H$105,4,FALSE)),"N","Y")</f>
        <v>Y</v>
      </c>
      <c r="B177" s="17">
        <f>VLOOKUP($G177,'Philanthropist Ranking'!$K$5:$M$281,3,FALSE)</f>
        <v>28</v>
      </c>
      <c r="C177" s="17">
        <f>VLOOKUP($G177,'Philanthropist Ranking'!$K$5:$M$281,2,FALSE)</f>
        <v>50</v>
      </c>
      <c r="D177" s="18"/>
      <c r="E177" s="18"/>
      <c r="F177" s="7" t="s">
        <v>622</v>
      </c>
      <c r="G177" s="8" t="s">
        <v>566</v>
      </c>
      <c r="H177" s="32"/>
      <c r="I177" s="7">
        <v>1972</v>
      </c>
      <c r="J177" s="20">
        <v>44</v>
      </c>
      <c r="K177" s="7" t="s">
        <v>78</v>
      </c>
      <c r="L177" s="8" t="s">
        <v>79</v>
      </c>
      <c r="M177" s="33" t="s">
        <v>80</v>
      </c>
      <c r="N177" s="10" t="s">
        <v>119</v>
      </c>
      <c r="O177" s="11" t="s">
        <v>1527</v>
      </c>
      <c r="P177" s="10" t="s">
        <v>1528</v>
      </c>
      <c r="Q177" s="22"/>
      <c r="R177" s="10" t="s">
        <v>336</v>
      </c>
      <c r="S177" s="11" t="s">
        <v>969</v>
      </c>
      <c r="T177" s="10" t="s">
        <v>1529</v>
      </c>
      <c r="U177" s="34" t="s">
        <v>80</v>
      </c>
      <c r="V177" s="13" t="s">
        <v>1527</v>
      </c>
      <c r="W177" s="2">
        <v>50</v>
      </c>
      <c r="X177" s="13">
        <v>1</v>
      </c>
      <c r="Y177" s="2">
        <v>28</v>
      </c>
      <c r="Z177" s="13" t="s">
        <v>969</v>
      </c>
      <c r="AA177" s="2" t="s">
        <v>1529</v>
      </c>
      <c r="AB177" s="13" t="s">
        <v>292</v>
      </c>
      <c r="AC177" s="23"/>
      <c r="AD177" s="13" t="s">
        <v>1533</v>
      </c>
      <c r="AE177" s="2" t="s">
        <v>1534</v>
      </c>
      <c r="AF177" s="25"/>
      <c r="AG177" s="2" t="s">
        <v>109</v>
      </c>
      <c r="AH177" s="14" t="s">
        <v>99</v>
      </c>
      <c r="AI177" s="2" t="s">
        <v>100</v>
      </c>
      <c r="AJ177" s="13" t="s">
        <v>69</v>
      </c>
      <c r="AK177" s="2" t="s">
        <v>70</v>
      </c>
      <c r="AL177" s="9" t="s">
        <v>1658</v>
      </c>
      <c r="AM177" s="35" t="str">
        <f>IF(ISNA(VLOOKUP($AL177,'Ash-Archive Data-Don''t Delete'!$AL:$AT,2,FALSE)),"",VLOOKUP($AL177,'Ash-Archive Data-Don''t Delete'!$AL:$AT,2,FALSE))</f>
        <v>Link1</v>
      </c>
      <c r="AN177" s="36" t="str">
        <f>IF(ISNA(VLOOKUP($AL177,'Ash-Archive Data-Don''t Delete'!$AL:$AT,3,FALSE)),"",VLOOKUP($AL177,'Ash-Archive Data-Don''t Delete'!$AL:$AT,3,FALSE))</f>
        <v>Link2</v>
      </c>
      <c r="AO177" s="13">
        <f>IF(ISNA(VLOOKUP($AL177,'Ash-Archive Data-Don''t Delete'!$AL:$AT,4,FALSE)),"",VLOOKUP($AL177,'Ash-Archive Data-Don''t Delete'!$AL:$AT,4,FALSE))</f>
        <v>0</v>
      </c>
      <c r="AP177" s="2">
        <f>IF(ISNA(VLOOKUP($AL177,'Ash-Archive Data-Don''t Delete'!$AL:$AT,5,FALSE)),"",VLOOKUP($AL177,'Ash-Archive Data-Don''t Delete'!$AL:$AT,5,FALSE))</f>
        <v>0</v>
      </c>
      <c r="AQ177" s="13" t="s">
        <v>74</v>
      </c>
      <c r="AR177" s="2"/>
      <c r="AS177" s="13"/>
      <c r="AT177" s="2"/>
      <c r="AU177" s="25"/>
      <c r="AV177" s="2" t="s">
        <v>1535</v>
      </c>
      <c r="AW177" s="25"/>
      <c r="AX177" s="2" t="s">
        <v>76</v>
      </c>
      <c r="AY177" s="9" t="s">
        <v>103</v>
      </c>
      <c r="AZ177" s="31">
        <v>42692</v>
      </c>
      <c r="BA177" s="18"/>
      <c r="BB177" s="18"/>
      <c r="BC177" s="15"/>
      <c r="BD177" s="15"/>
      <c r="BE177" s="15"/>
      <c r="BF177" s="15"/>
      <c r="BG177" s="15"/>
      <c r="BH177" s="15"/>
      <c r="BI177" s="15"/>
      <c r="BJ177" s="15"/>
    </row>
    <row r="178" spans="1:62" ht="14.25">
      <c r="A178" s="16" t="str">
        <f>IF(ISNA(VLOOKUP($G178,'Philanthropist Ranking'!$E$5:$H$105,4,FALSE)),"N","Y")</f>
        <v>Y</v>
      </c>
      <c r="B178" s="17">
        <f>VLOOKUP($G178,'Philanthropist Ranking'!$K$5:$M$281,3,FALSE)</f>
        <v>28</v>
      </c>
      <c r="C178" s="17">
        <f>VLOOKUP($G178,'Philanthropist Ranking'!$K$5:$M$281,2,FALSE)</f>
        <v>50</v>
      </c>
      <c r="D178" s="18"/>
      <c r="E178" s="18"/>
      <c r="F178" s="7" t="s">
        <v>563</v>
      </c>
      <c r="G178" s="8" t="s">
        <v>564</v>
      </c>
      <c r="H178" s="32"/>
      <c r="I178" s="7">
        <v>1967</v>
      </c>
      <c r="J178" s="20">
        <v>49</v>
      </c>
      <c r="K178" s="7" t="s">
        <v>78</v>
      </c>
      <c r="L178" s="8" t="s">
        <v>79</v>
      </c>
      <c r="M178" s="33" t="s">
        <v>80</v>
      </c>
      <c r="N178" s="10" t="s">
        <v>119</v>
      </c>
      <c r="O178" s="11" t="s">
        <v>1523</v>
      </c>
      <c r="P178" s="10" t="s">
        <v>1524</v>
      </c>
      <c r="Q178" s="22"/>
      <c r="R178" s="10" t="s">
        <v>1525</v>
      </c>
      <c r="S178" s="11" t="s">
        <v>222</v>
      </c>
      <c r="T178" s="10" t="s">
        <v>222</v>
      </c>
      <c r="U178" s="34" t="s">
        <v>80</v>
      </c>
      <c r="V178" s="13" t="s">
        <v>563</v>
      </c>
      <c r="W178" s="2">
        <v>50</v>
      </c>
      <c r="X178" s="13">
        <v>4</v>
      </c>
      <c r="Y178" s="2">
        <v>8</v>
      </c>
      <c r="Z178" s="13" t="s">
        <v>748</v>
      </c>
      <c r="AA178" s="2" t="s">
        <v>1666</v>
      </c>
      <c r="AB178" s="13" t="s">
        <v>223</v>
      </c>
      <c r="AC178" s="2" t="s">
        <v>223</v>
      </c>
      <c r="AD178" s="13" t="s">
        <v>1306</v>
      </c>
      <c r="AE178" s="2" t="s">
        <v>1307</v>
      </c>
      <c r="AF178" s="25"/>
      <c r="AG178" s="2" t="s">
        <v>89</v>
      </c>
      <c r="AH178" s="14" t="s">
        <v>67</v>
      </c>
      <c r="AI178" s="2" t="s">
        <v>68</v>
      </c>
      <c r="AJ178" s="13" t="s">
        <v>69</v>
      </c>
      <c r="AK178" s="2" t="s">
        <v>70</v>
      </c>
      <c r="AL178" s="9" t="s">
        <v>1667</v>
      </c>
      <c r="AM178" s="35" t="str">
        <f>IF(ISNA(VLOOKUP($AL178,'Ash-Archive Data-Don''t Delete'!$AL:$AT,2,FALSE)),"",VLOOKUP($AL178,'Ash-Archive Data-Don''t Delete'!$AL:$AT,2,FALSE))</f>
        <v>Link</v>
      </c>
      <c r="AN178" s="2">
        <f>IF(ISNA(VLOOKUP($AL178,'Ash-Archive Data-Don''t Delete'!$AL:$AT,3,FALSE)),"",VLOOKUP($AL178,'Ash-Archive Data-Don''t Delete'!$AL:$AT,3,FALSE))</f>
        <v>0</v>
      </c>
      <c r="AO178" s="13">
        <f>IF(ISNA(VLOOKUP($AL178,'Ash-Archive Data-Don''t Delete'!$AL:$AT,4,FALSE)),"",VLOOKUP($AL178,'Ash-Archive Data-Don''t Delete'!$AL:$AT,4,FALSE))</f>
        <v>0</v>
      </c>
      <c r="AP178" s="2">
        <f>IF(ISNA(VLOOKUP($AL178,'Ash-Archive Data-Don''t Delete'!$AL:$AT,5,FALSE)),"",VLOOKUP($AL178,'Ash-Archive Data-Don''t Delete'!$AL:$AT,5,FALSE))</f>
        <v>0</v>
      </c>
      <c r="AQ178" s="13" t="s">
        <v>74</v>
      </c>
      <c r="AR178" s="2"/>
      <c r="AS178" s="13"/>
      <c r="AT178" s="2" t="s">
        <v>420</v>
      </c>
      <c r="AU178" s="25"/>
      <c r="AV178" s="2" t="s">
        <v>766</v>
      </c>
      <c r="AW178" s="25"/>
      <c r="AX178" s="2" t="s">
        <v>84</v>
      </c>
      <c r="AY178" s="9" t="s">
        <v>103</v>
      </c>
      <c r="AZ178" s="31">
        <v>42692</v>
      </c>
      <c r="BA178" s="18"/>
      <c r="BB178" s="18"/>
      <c r="BC178" s="15"/>
      <c r="BD178" s="15"/>
      <c r="BE178" s="15"/>
      <c r="BF178" s="15"/>
      <c r="BG178" s="15"/>
      <c r="BH178" s="15"/>
      <c r="BI178" s="15"/>
      <c r="BJ178" s="15"/>
    </row>
    <row r="179" spans="1:62" ht="14.25">
      <c r="A179" s="16" t="str">
        <f>IF(ISNA(VLOOKUP($G179,'Philanthropist Ranking'!$E$5:$H$105,4,FALSE)),"N","Y")</f>
        <v>Y</v>
      </c>
      <c r="B179" s="17">
        <f>VLOOKUP($G179,'Philanthropist Ranking'!$K$5:$M$281,3,FALSE)</f>
        <v>28</v>
      </c>
      <c r="C179" s="17">
        <f>VLOOKUP($G179,'Philanthropist Ranking'!$K$5:$M$281,2,FALSE)</f>
        <v>50</v>
      </c>
      <c r="D179" s="18"/>
      <c r="E179" s="18"/>
      <c r="F179" s="7" t="s">
        <v>616</v>
      </c>
      <c r="G179" s="8" t="s">
        <v>617</v>
      </c>
      <c r="H179" s="9"/>
      <c r="I179" s="19"/>
      <c r="J179" s="20" t="s">
        <v>62</v>
      </c>
      <c r="K179" s="19"/>
      <c r="L179" s="20"/>
      <c r="M179" s="19"/>
      <c r="N179" s="21"/>
      <c r="O179" s="11"/>
      <c r="P179" s="21"/>
      <c r="Q179" s="22"/>
      <c r="R179" s="21"/>
      <c r="S179" s="22"/>
      <c r="T179" s="21"/>
      <c r="U179" s="22"/>
      <c r="V179" s="13" t="s">
        <v>1521</v>
      </c>
      <c r="W179" s="2">
        <v>9</v>
      </c>
      <c r="X179" s="13">
        <v>8</v>
      </c>
      <c r="Y179" s="2">
        <v>3</v>
      </c>
      <c r="Z179" s="24" t="s">
        <v>969</v>
      </c>
      <c r="AA179" s="40" t="s">
        <v>1676</v>
      </c>
      <c r="AB179" s="13" t="s">
        <v>63</v>
      </c>
      <c r="AC179" s="2" t="s">
        <v>94</v>
      </c>
      <c r="AD179" s="13" t="s">
        <v>107</v>
      </c>
      <c r="AE179" s="2" t="s">
        <v>108</v>
      </c>
      <c r="AF179" s="25"/>
      <c r="AG179" s="2" t="s">
        <v>109</v>
      </c>
      <c r="AH179" s="14" t="s">
        <v>99</v>
      </c>
      <c r="AI179" s="2" t="s">
        <v>100</v>
      </c>
      <c r="AJ179" s="13" t="s">
        <v>69</v>
      </c>
      <c r="AK179" s="2" t="s">
        <v>70</v>
      </c>
      <c r="AL179" s="9" t="s">
        <v>1681</v>
      </c>
      <c r="AM179" s="35" t="str">
        <f>IF(ISNA(VLOOKUP($AL179,'Ash-Archive Data-Don''t Delete'!$AL:$AT,2,FALSE)),"",VLOOKUP($AL179,'Ash-Archive Data-Don''t Delete'!$AL:$AT,2,FALSE))</f>
        <v>Link</v>
      </c>
      <c r="AN179" s="2">
        <f>IF(ISNA(VLOOKUP($AL179,'Ash-Archive Data-Don''t Delete'!$AL:$AT,3,FALSE)),"",VLOOKUP($AL179,'Ash-Archive Data-Don''t Delete'!$AL:$AT,3,FALSE))</f>
        <v>0</v>
      </c>
      <c r="AO179" s="13">
        <f>IF(ISNA(VLOOKUP($AL179,'Ash-Archive Data-Don''t Delete'!$AL:$AT,4,FALSE)),"",VLOOKUP($AL179,'Ash-Archive Data-Don''t Delete'!$AL:$AT,4,FALSE))</f>
        <v>0</v>
      </c>
      <c r="AP179" s="2">
        <f>IF(ISNA(VLOOKUP($AL179,'Ash-Archive Data-Don''t Delete'!$AL:$AT,5,FALSE)),"",VLOOKUP($AL179,'Ash-Archive Data-Don''t Delete'!$AL:$AT,5,FALSE))</f>
        <v>0</v>
      </c>
      <c r="AQ179" s="13"/>
      <c r="AR179" s="2"/>
      <c r="AS179" s="13"/>
      <c r="AT179" s="2" t="s">
        <v>74</v>
      </c>
      <c r="AU179" s="25"/>
      <c r="AV179" s="23"/>
      <c r="AW179" s="25"/>
      <c r="AX179" s="23"/>
      <c r="AY179" s="9" t="s">
        <v>118</v>
      </c>
      <c r="AZ179" s="41">
        <v>42747</v>
      </c>
      <c r="BA179" s="18"/>
      <c r="BB179" s="18"/>
      <c r="BC179" s="15"/>
      <c r="BD179" s="15"/>
      <c r="BE179" s="15"/>
      <c r="BF179" s="15"/>
      <c r="BG179" s="15"/>
      <c r="BH179" s="15"/>
      <c r="BI179" s="15"/>
      <c r="BJ179" s="15"/>
    </row>
    <row r="180" spans="1:62" ht="14.25">
      <c r="A180" s="16" t="str">
        <f>IF(ISNA(VLOOKUP($G180,'Philanthropist Ranking'!$E$5:$H$105,4,FALSE)),"N","Y")</f>
        <v>Y</v>
      </c>
      <c r="B180" s="17">
        <f>VLOOKUP($G180,'Philanthropist Ranking'!$K$5:$M$281,3,FALSE)</f>
        <v>28</v>
      </c>
      <c r="C180" s="17">
        <f>VLOOKUP($G180,'Philanthropist Ranking'!$K$5:$M$281,2,FALSE)</f>
        <v>50</v>
      </c>
      <c r="D180" s="18"/>
      <c r="E180" s="18"/>
      <c r="F180" s="7" t="s">
        <v>616</v>
      </c>
      <c r="G180" s="8" t="s">
        <v>617</v>
      </c>
      <c r="H180" s="9"/>
      <c r="I180" s="19"/>
      <c r="J180" s="20" t="s">
        <v>62</v>
      </c>
      <c r="K180" s="19"/>
      <c r="L180" s="20"/>
      <c r="M180" s="19"/>
      <c r="N180" s="21"/>
      <c r="O180" s="11"/>
      <c r="P180" s="21"/>
      <c r="Q180" s="22"/>
      <c r="R180" s="21"/>
      <c r="S180" s="22"/>
      <c r="T180" s="21"/>
      <c r="U180" s="22"/>
      <c r="V180" s="13" t="s">
        <v>1521</v>
      </c>
      <c r="W180" s="2">
        <v>9</v>
      </c>
      <c r="X180" s="13">
        <v>8</v>
      </c>
      <c r="Y180" s="2">
        <v>3</v>
      </c>
      <c r="Z180" s="24" t="s">
        <v>969</v>
      </c>
      <c r="AA180" s="40" t="s">
        <v>1676</v>
      </c>
      <c r="AB180" s="13" t="s">
        <v>63</v>
      </c>
      <c r="AC180" s="2" t="s">
        <v>94</v>
      </c>
      <c r="AD180" s="13" t="s">
        <v>107</v>
      </c>
      <c r="AE180" s="2" t="s">
        <v>108</v>
      </c>
      <c r="AF180" s="25"/>
      <c r="AG180" s="2" t="s">
        <v>109</v>
      </c>
      <c r="AH180" s="14" t="s">
        <v>99</v>
      </c>
      <c r="AI180" s="2" t="s">
        <v>100</v>
      </c>
      <c r="AJ180" s="13" t="s">
        <v>69</v>
      </c>
      <c r="AK180" s="2" t="s">
        <v>70</v>
      </c>
      <c r="AL180" s="9" t="s">
        <v>1681</v>
      </c>
      <c r="AM180" s="35" t="str">
        <f>IF(ISNA(VLOOKUP($AL180,'Ash-Archive Data-Don''t Delete'!$AL:$AT,2,FALSE)),"",VLOOKUP($AL180,'Ash-Archive Data-Don''t Delete'!$AL:$AT,2,FALSE))</f>
        <v>Link</v>
      </c>
      <c r="AN180" s="2">
        <f>IF(ISNA(VLOOKUP($AL180,'Ash-Archive Data-Don''t Delete'!$AL:$AT,3,FALSE)),"",VLOOKUP($AL180,'Ash-Archive Data-Don''t Delete'!$AL:$AT,3,FALSE))</f>
        <v>0</v>
      </c>
      <c r="AO180" s="13">
        <f>IF(ISNA(VLOOKUP($AL180,'Ash-Archive Data-Don''t Delete'!$AL:$AT,4,FALSE)),"",VLOOKUP($AL180,'Ash-Archive Data-Don''t Delete'!$AL:$AT,4,FALSE))</f>
        <v>0</v>
      </c>
      <c r="AP180" s="2">
        <f>IF(ISNA(VLOOKUP($AL180,'Ash-Archive Data-Don''t Delete'!$AL:$AT,5,FALSE)),"",VLOOKUP($AL180,'Ash-Archive Data-Don''t Delete'!$AL:$AT,5,FALSE))</f>
        <v>0</v>
      </c>
      <c r="AQ180" s="13"/>
      <c r="AR180" s="2"/>
      <c r="AS180" s="13"/>
      <c r="AT180" s="2" t="s">
        <v>74</v>
      </c>
      <c r="AU180" s="25"/>
      <c r="AV180" s="23"/>
      <c r="AW180" s="25"/>
      <c r="AX180" s="23"/>
      <c r="AY180" s="9" t="s">
        <v>118</v>
      </c>
      <c r="AZ180" s="41">
        <v>42747</v>
      </c>
      <c r="BA180" s="18"/>
      <c r="BB180" s="18"/>
      <c r="BC180" s="15"/>
      <c r="BD180" s="15"/>
      <c r="BE180" s="15"/>
      <c r="BF180" s="15"/>
      <c r="BG180" s="15"/>
      <c r="BH180" s="15"/>
      <c r="BI180" s="15"/>
      <c r="BJ180" s="15"/>
    </row>
    <row r="181" spans="1:62" ht="14.25">
      <c r="A181" s="16" t="str">
        <f>IF(ISNA(VLOOKUP($G181,'Philanthropist Ranking'!$E$5:$H$105,4,FALSE)),"N","Y")</f>
        <v>Y</v>
      </c>
      <c r="B181" s="17">
        <f>VLOOKUP($G181,'Philanthropist Ranking'!$K$5:$M$281,3,FALSE)</f>
        <v>28</v>
      </c>
      <c r="C181" s="17">
        <f>VLOOKUP($G181,'Philanthropist Ranking'!$K$5:$M$281,2,FALSE)</f>
        <v>50</v>
      </c>
      <c r="D181" s="18"/>
      <c r="E181" s="18"/>
      <c r="F181" s="7" t="s">
        <v>616</v>
      </c>
      <c r="G181" s="8" t="s">
        <v>617</v>
      </c>
      <c r="H181" s="9"/>
      <c r="I181" s="19"/>
      <c r="J181" s="20" t="s">
        <v>62</v>
      </c>
      <c r="K181" s="19"/>
      <c r="L181" s="20"/>
      <c r="M181" s="19"/>
      <c r="N181" s="21"/>
      <c r="O181" s="11"/>
      <c r="P181" s="21"/>
      <c r="Q181" s="22"/>
      <c r="R181" s="21"/>
      <c r="S181" s="22"/>
      <c r="T181" s="21"/>
      <c r="U181" s="22"/>
      <c r="V181" s="13" t="s">
        <v>1521</v>
      </c>
      <c r="W181" s="2">
        <v>9</v>
      </c>
      <c r="X181" s="13">
        <v>8</v>
      </c>
      <c r="Y181" s="2">
        <v>3</v>
      </c>
      <c r="Z181" s="24" t="s">
        <v>969</v>
      </c>
      <c r="AA181" s="40" t="s">
        <v>1676</v>
      </c>
      <c r="AB181" s="13" t="s">
        <v>63</v>
      </c>
      <c r="AC181" s="2" t="s">
        <v>94</v>
      </c>
      <c r="AD181" s="13" t="s">
        <v>107</v>
      </c>
      <c r="AE181" s="2" t="s">
        <v>108</v>
      </c>
      <c r="AF181" s="25"/>
      <c r="AG181" s="2" t="s">
        <v>109</v>
      </c>
      <c r="AH181" s="14" t="s">
        <v>99</v>
      </c>
      <c r="AI181" s="2" t="s">
        <v>100</v>
      </c>
      <c r="AJ181" s="13" t="s">
        <v>69</v>
      </c>
      <c r="AK181" s="2" t="s">
        <v>70</v>
      </c>
      <c r="AL181" s="9" t="s">
        <v>1681</v>
      </c>
      <c r="AM181" s="35" t="str">
        <f>IF(ISNA(VLOOKUP($AL181,'Ash-Archive Data-Don''t Delete'!$AL:$AT,2,FALSE)),"",VLOOKUP($AL181,'Ash-Archive Data-Don''t Delete'!$AL:$AT,2,FALSE))</f>
        <v>Link</v>
      </c>
      <c r="AN181" s="2">
        <f>IF(ISNA(VLOOKUP($AL181,'Ash-Archive Data-Don''t Delete'!$AL:$AT,3,FALSE)),"",VLOOKUP($AL181,'Ash-Archive Data-Don''t Delete'!$AL:$AT,3,FALSE))</f>
        <v>0</v>
      </c>
      <c r="AO181" s="13">
        <f>IF(ISNA(VLOOKUP($AL181,'Ash-Archive Data-Don''t Delete'!$AL:$AT,4,FALSE)),"",VLOOKUP($AL181,'Ash-Archive Data-Don''t Delete'!$AL:$AT,4,FALSE))</f>
        <v>0</v>
      </c>
      <c r="AP181" s="2">
        <f>IF(ISNA(VLOOKUP($AL181,'Ash-Archive Data-Don''t Delete'!$AL:$AT,5,FALSE)),"",VLOOKUP($AL181,'Ash-Archive Data-Don''t Delete'!$AL:$AT,5,FALSE))</f>
        <v>0</v>
      </c>
      <c r="AQ181" s="13"/>
      <c r="AR181" s="2"/>
      <c r="AS181" s="13"/>
      <c r="AT181" s="2" t="s">
        <v>74</v>
      </c>
      <c r="AU181" s="25"/>
      <c r="AV181" s="23"/>
      <c r="AW181" s="25"/>
      <c r="AX181" s="23"/>
      <c r="AY181" s="9" t="s">
        <v>118</v>
      </c>
      <c r="AZ181" s="41">
        <v>42747</v>
      </c>
      <c r="BA181" s="18"/>
      <c r="BB181" s="18"/>
      <c r="BC181" s="15"/>
      <c r="BD181" s="15"/>
      <c r="BE181" s="15"/>
      <c r="BF181" s="15"/>
      <c r="BG181" s="15"/>
      <c r="BH181" s="15"/>
      <c r="BI181" s="15"/>
      <c r="BJ181" s="15"/>
    </row>
    <row r="182" spans="1:62" ht="14.25">
      <c r="A182" s="16" t="str">
        <f>IF(ISNA(VLOOKUP($G182,'Philanthropist Ranking'!$E$5:$H$105,4,FALSE)),"N","Y")</f>
        <v>Y</v>
      </c>
      <c r="B182" s="17">
        <f>VLOOKUP($G182,'Philanthropist Ranking'!$K$5:$M$281,3,FALSE)</f>
        <v>28</v>
      </c>
      <c r="C182" s="17">
        <f>VLOOKUP($G182,'Philanthropist Ranking'!$K$5:$M$281,2,FALSE)</f>
        <v>50</v>
      </c>
      <c r="D182" s="18"/>
      <c r="E182" s="18"/>
      <c r="F182" s="7" t="s">
        <v>616</v>
      </c>
      <c r="G182" s="8" t="s">
        <v>617</v>
      </c>
      <c r="H182" s="9"/>
      <c r="I182" s="19"/>
      <c r="J182" s="20" t="s">
        <v>62</v>
      </c>
      <c r="K182" s="19"/>
      <c r="L182" s="20"/>
      <c r="M182" s="19"/>
      <c r="N182" s="21"/>
      <c r="O182" s="11"/>
      <c r="P182" s="21"/>
      <c r="Q182" s="22"/>
      <c r="R182" s="21"/>
      <c r="S182" s="22"/>
      <c r="T182" s="21"/>
      <c r="U182" s="22"/>
      <c r="V182" s="13" t="s">
        <v>1521</v>
      </c>
      <c r="W182" s="2">
        <v>9</v>
      </c>
      <c r="X182" s="13">
        <v>8</v>
      </c>
      <c r="Y182" s="2">
        <v>3</v>
      </c>
      <c r="Z182" s="24" t="s">
        <v>969</v>
      </c>
      <c r="AA182" s="40" t="s">
        <v>1676</v>
      </c>
      <c r="AB182" s="13" t="s">
        <v>63</v>
      </c>
      <c r="AC182" s="2" t="s">
        <v>94</v>
      </c>
      <c r="AD182" s="13" t="s">
        <v>107</v>
      </c>
      <c r="AE182" s="2" t="s">
        <v>108</v>
      </c>
      <c r="AF182" s="25"/>
      <c r="AG182" s="2" t="s">
        <v>109</v>
      </c>
      <c r="AH182" s="14" t="s">
        <v>99</v>
      </c>
      <c r="AI182" s="2" t="s">
        <v>100</v>
      </c>
      <c r="AJ182" s="13" t="s">
        <v>69</v>
      </c>
      <c r="AK182" s="2" t="s">
        <v>70</v>
      </c>
      <c r="AL182" s="9" t="s">
        <v>1681</v>
      </c>
      <c r="AM182" s="35" t="str">
        <f>IF(ISNA(VLOOKUP($AL182,'Ash-Archive Data-Don''t Delete'!$AL:$AT,2,FALSE)),"",VLOOKUP($AL182,'Ash-Archive Data-Don''t Delete'!$AL:$AT,2,FALSE))</f>
        <v>Link</v>
      </c>
      <c r="AN182" s="2">
        <f>IF(ISNA(VLOOKUP($AL182,'Ash-Archive Data-Don''t Delete'!$AL:$AT,3,FALSE)),"",VLOOKUP($AL182,'Ash-Archive Data-Don''t Delete'!$AL:$AT,3,FALSE))</f>
        <v>0</v>
      </c>
      <c r="AO182" s="13">
        <f>IF(ISNA(VLOOKUP($AL182,'Ash-Archive Data-Don''t Delete'!$AL:$AT,4,FALSE)),"",VLOOKUP($AL182,'Ash-Archive Data-Don''t Delete'!$AL:$AT,4,FALSE))</f>
        <v>0</v>
      </c>
      <c r="AP182" s="2">
        <f>IF(ISNA(VLOOKUP($AL182,'Ash-Archive Data-Don''t Delete'!$AL:$AT,5,FALSE)),"",VLOOKUP($AL182,'Ash-Archive Data-Don''t Delete'!$AL:$AT,5,FALSE))</f>
        <v>0</v>
      </c>
      <c r="AQ182" s="13"/>
      <c r="AR182" s="2"/>
      <c r="AS182" s="13"/>
      <c r="AT182" s="2" t="s">
        <v>74</v>
      </c>
      <c r="AU182" s="25"/>
      <c r="AV182" s="23"/>
      <c r="AW182" s="25"/>
      <c r="AX182" s="23"/>
      <c r="AY182" s="9" t="s">
        <v>118</v>
      </c>
      <c r="AZ182" s="41">
        <v>42747</v>
      </c>
      <c r="BA182" s="18"/>
      <c r="BB182" s="18"/>
      <c r="BC182" s="15"/>
      <c r="BD182" s="15"/>
      <c r="BE182" s="15"/>
      <c r="BF182" s="15"/>
      <c r="BG182" s="15"/>
      <c r="BH182" s="15"/>
      <c r="BI182" s="15"/>
      <c r="BJ182" s="15"/>
    </row>
    <row r="183" spans="1:62" ht="14.25">
      <c r="A183" s="16" t="str">
        <f>IF(ISNA(VLOOKUP($G183,'Philanthropist Ranking'!$E$5:$H$105,4,FALSE)),"N","Y")</f>
        <v>Y</v>
      </c>
      <c r="B183" s="17">
        <f>VLOOKUP($G183,'Philanthropist Ranking'!$K$5:$M$281,3,FALSE)</f>
        <v>28</v>
      </c>
      <c r="C183" s="17">
        <f>VLOOKUP($G183,'Philanthropist Ranking'!$K$5:$M$281,2,FALSE)</f>
        <v>50</v>
      </c>
      <c r="D183" s="18"/>
      <c r="E183" s="18"/>
      <c r="F183" s="7" t="s">
        <v>616</v>
      </c>
      <c r="G183" s="8" t="s">
        <v>617</v>
      </c>
      <c r="H183" s="9"/>
      <c r="I183" s="19"/>
      <c r="J183" s="20" t="s">
        <v>62</v>
      </c>
      <c r="K183" s="19"/>
      <c r="L183" s="20"/>
      <c r="M183" s="19"/>
      <c r="N183" s="21"/>
      <c r="O183" s="11"/>
      <c r="P183" s="21"/>
      <c r="Q183" s="22"/>
      <c r="R183" s="21"/>
      <c r="S183" s="22"/>
      <c r="T183" s="21"/>
      <c r="U183" s="22"/>
      <c r="V183" s="13" t="s">
        <v>1521</v>
      </c>
      <c r="W183" s="2">
        <v>9</v>
      </c>
      <c r="X183" s="13">
        <v>8</v>
      </c>
      <c r="Y183" s="2">
        <v>3</v>
      </c>
      <c r="Z183" s="24" t="s">
        <v>969</v>
      </c>
      <c r="AA183" s="40" t="s">
        <v>1676</v>
      </c>
      <c r="AB183" s="13" t="s">
        <v>63</v>
      </c>
      <c r="AC183" s="2" t="s">
        <v>94</v>
      </c>
      <c r="AD183" s="13" t="s">
        <v>107</v>
      </c>
      <c r="AE183" s="2" t="s">
        <v>108</v>
      </c>
      <c r="AF183" s="25"/>
      <c r="AG183" s="2" t="s">
        <v>109</v>
      </c>
      <c r="AH183" s="14" t="s">
        <v>99</v>
      </c>
      <c r="AI183" s="2" t="s">
        <v>100</v>
      </c>
      <c r="AJ183" s="13" t="s">
        <v>69</v>
      </c>
      <c r="AK183" s="2" t="s">
        <v>70</v>
      </c>
      <c r="AL183" s="9" t="s">
        <v>1681</v>
      </c>
      <c r="AM183" s="35" t="str">
        <f>IF(ISNA(VLOOKUP($AL183,'Ash-Archive Data-Don''t Delete'!$AL:$AT,2,FALSE)),"",VLOOKUP($AL183,'Ash-Archive Data-Don''t Delete'!$AL:$AT,2,FALSE))</f>
        <v>Link</v>
      </c>
      <c r="AN183" s="2">
        <f>IF(ISNA(VLOOKUP($AL183,'Ash-Archive Data-Don''t Delete'!$AL:$AT,3,FALSE)),"",VLOOKUP($AL183,'Ash-Archive Data-Don''t Delete'!$AL:$AT,3,FALSE))</f>
        <v>0</v>
      </c>
      <c r="AO183" s="13">
        <f>IF(ISNA(VLOOKUP($AL183,'Ash-Archive Data-Don''t Delete'!$AL:$AT,4,FALSE)),"",VLOOKUP($AL183,'Ash-Archive Data-Don''t Delete'!$AL:$AT,4,FALSE))</f>
        <v>0</v>
      </c>
      <c r="AP183" s="2">
        <f>IF(ISNA(VLOOKUP($AL183,'Ash-Archive Data-Don''t Delete'!$AL:$AT,5,FALSE)),"",VLOOKUP($AL183,'Ash-Archive Data-Don''t Delete'!$AL:$AT,5,FALSE))</f>
        <v>0</v>
      </c>
      <c r="AQ183" s="13"/>
      <c r="AR183" s="2"/>
      <c r="AS183" s="13"/>
      <c r="AT183" s="2" t="s">
        <v>74</v>
      </c>
      <c r="AU183" s="25"/>
      <c r="AV183" s="23"/>
      <c r="AW183" s="25"/>
      <c r="AX183" s="23"/>
      <c r="AY183" s="9" t="s">
        <v>118</v>
      </c>
      <c r="AZ183" s="41">
        <v>42747</v>
      </c>
      <c r="BA183" s="18"/>
      <c r="BB183" s="18"/>
      <c r="BC183" s="15"/>
      <c r="BD183" s="15"/>
      <c r="BE183" s="15"/>
      <c r="BF183" s="15"/>
      <c r="BG183" s="15"/>
      <c r="BH183" s="15"/>
      <c r="BI183" s="15"/>
      <c r="BJ183" s="15"/>
    </row>
    <row r="184" spans="1:62" ht="14.25">
      <c r="A184" s="16" t="str">
        <f>IF(ISNA(VLOOKUP($G184,'Philanthropist Ranking'!$E$5:$H$105,4,FALSE)),"N","Y")</f>
        <v>Y</v>
      </c>
      <c r="B184" s="17">
        <f>VLOOKUP($G184,'Philanthropist Ranking'!$K$5:$M$281,3,FALSE)</f>
        <v>28</v>
      </c>
      <c r="C184" s="17">
        <f>VLOOKUP($G184,'Philanthropist Ranking'!$K$5:$M$281,2,FALSE)</f>
        <v>50</v>
      </c>
      <c r="D184" s="18"/>
      <c r="E184" s="18"/>
      <c r="F184" s="7" t="s">
        <v>616</v>
      </c>
      <c r="G184" s="8" t="s">
        <v>617</v>
      </c>
      <c r="H184" s="9"/>
      <c r="I184" s="141">
        <v>1962</v>
      </c>
      <c r="J184" s="20">
        <v>54</v>
      </c>
      <c r="K184" s="141" t="s">
        <v>78</v>
      </c>
      <c r="L184" s="143" t="s">
        <v>79</v>
      </c>
      <c r="M184" s="176" t="str">
        <f>HYPERLINK("http://renwu.hexun.com/figure_4757.shtml","Link")</f>
        <v>Link</v>
      </c>
      <c r="N184" s="10" t="s">
        <v>9</v>
      </c>
      <c r="O184" s="11" t="s">
        <v>1749</v>
      </c>
      <c r="P184" s="21" t="s">
        <v>1521</v>
      </c>
      <c r="Q184" s="38" t="s">
        <v>70</v>
      </c>
      <c r="R184" s="37" t="s">
        <v>1750</v>
      </c>
      <c r="S184" s="11" t="s">
        <v>969</v>
      </c>
      <c r="T184" s="37" t="s">
        <v>1676</v>
      </c>
      <c r="U184" s="22"/>
      <c r="V184" s="13" t="s">
        <v>1521</v>
      </c>
      <c r="W184" s="2">
        <v>5</v>
      </c>
      <c r="X184" s="13">
        <v>8</v>
      </c>
      <c r="Y184" s="2">
        <v>3</v>
      </c>
      <c r="Z184" s="24" t="s">
        <v>969</v>
      </c>
      <c r="AA184" s="40" t="s">
        <v>1676</v>
      </c>
      <c r="AB184" s="13" t="s">
        <v>63</v>
      </c>
      <c r="AC184" s="2" t="s">
        <v>94</v>
      </c>
      <c r="AD184" s="13" t="s">
        <v>107</v>
      </c>
      <c r="AE184" s="2" t="s">
        <v>108</v>
      </c>
      <c r="AF184" s="25"/>
      <c r="AG184" s="2" t="s">
        <v>109</v>
      </c>
      <c r="AH184" s="14" t="s">
        <v>99</v>
      </c>
      <c r="AI184" s="2" t="s">
        <v>100</v>
      </c>
      <c r="AJ184" s="13" t="s">
        <v>69</v>
      </c>
      <c r="AK184" s="2" t="s">
        <v>70</v>
      </c>
      <c r="AL184" s="9" t="s">
        <v>1751</v>
      </c>
      <c r="AM184" s="35" t="str">
        <f>IF(ISNA(VLOOKUP($AL184,'Ash-Archive Data-Don''t Delete'!$AL:$AT,2,FALSE)),"",VLOOKUP($AL184,'Ash-Archive Data-Don''t Delete'!$AL:$AT,2,FALSE))</f>
        <v>Link</v>
      </c>
      <c r="AN184" s="2">
        <f>IF(ISNA(VLOOKUP($AL184,'Ash-Archive Data-Don''t Delete'!$AL:$AT,3,FALSE)),"",VLOOKUP($AL184,'Ash-Archive Data-Don''t Delete'!$AL:$AT,3,FALSE))</f>
        <v>0</v>
      </c>
      <c r="AO184" s="13">
        <f>IF(ISNA(VLOOKUP($AL184,'Ash-Archive Data-Don''t Delete'!$AL:$AT,4,FALSE)),"",VLOOKUP($AL184,'Ash-Archive Data-Don''t Delete'!$AL:$AT,4,FALSE))</f>
        <v>0</v>
      </c>
      <c r="AP184" s="2">
        <f>IF(ISNA(VLOOKUP($AL184,'Ash-Archive Data-Don''t Delete'!$AL:$AT,5,FALSE)),"",VLOOKUP($AL184,'Ash-Archive Data-Don''t Delete'!$AL:$AT,5,FALSE))</f>
        <v>0</v>
      </c>
      <c r="AQ184" s="13"/>
      <c r="AR184" s="2"/>
      <c r="AS184" s="13"/>
      <c r="AT184" s="2" t="s">
        <v>74</v>
      </c>
      <c r="AU184" s="25"/>
      <c r="AV184" s="23"/>
      <c r="AW184" s="25"/>
      <c r="AX184" s="23"/>
      <c r="AY184" s="9" t="s">
        <v>118</v>
      </c>
      <c r="AZ184" s="41">
        <v>42747</v>
      </c>
      <c r="BA184" s="18"/>
      <c r="BB184" s="18"/>
      <c r="BC184" s="15"/>
      <c r="BD184" s="15"/>
      <c r="BE184" s="15"/>
      <c r="BF184" s="15"/>
      <c r="BG184" s="15"/>
      <c r="BH184" s="15"/>
      <c r="BI184" s="15"/>
      <c r="BJ184" s="15"/>
    </row>
    <row r="185" spans="1:62" ht="16.5">
      <c r="A185" s="16" t="str">
        <f>IF(ISNA(VLOOKUP($G185,'Philanthropist Ranking'!$E$5:$H$105,4,FALSE)),"N","Y")</f>
        <v>Y</v>
      </c>
      <c r="B185" s="17">
        <f>VLOOKUP($G185,'Philanthropist Ranking'!$K$5:$M$281,3,FALSE)</f>
        <v>31</v>
      </c>
      <c r="C185" s="17">
        <f>VLOOKUP($G185,'Philanthropist Ranking'!$K$5:$M$281,2,FALSE)</f>
        <v>45</v>
      </c>
      <c r="D185" s="18"/>
      <c r="E185" s="18"/>
      <c r="F185" s="7" t="s">
        <v>540</v>
      </c>
      <c r="G185" s="8" t="s">
        <v>541</v>
      </c>
      <c r="H185" s="9"/>
      <c r="I185" s="19"/>
      <c r="J185" s="20" t="s">
        <v>62</v>
      </c>
      <c r="K185" s="19"/>
      <c r="L185" s="20"/>
      <c r="M185" s="19"/>
      <c r="N185" s="21"/>
      <c r="O185" s="22"/>
      <c r="P185" s="21"/>
      <c r="Q185" s="22"/>
      <c r="R185" s="21"/>
      <c r="S185" s="22"/>
      <c r="T185" s="21"/>
      <c r="U185" s="22"/>
      <c r="V185" s="13" t="s">
        <v>1773</v>
      </c>
      <c r="W185" s="2">
        <v>30</v>
      </c>
      <c r="X185" s="13">
        <v>10</v>
      </c>
      <c r="Y185" s="2">
        <v>26</v>
      </c>
      <c r="Z185" s="13" t="s">
        <v>1551</v>
      </c>
      <c r="AA185" s="2" t="s">
        <v>1552</v>
      </c>
      <c r="AB185" s="13" t="s">
        <v>246</v>
      </c>
      <c r="AC185" s="2" t="s">
        <v>1774</v>
      </c>
      <c r="AD185" s="24" t="s">
        <v>1556</v>
      </c>
      <c r="AE185" s="23"/>
      <c r="AF185" s="25"/>
      <c r="AG185" s="2" t="s">
        <v>109</v>
      </c>
      <c r="AH185" s="14" t="s">
        <v>67</v>
      </c>
      <c r="AI185" s="2" t="s">
        <v>100</v>
      </c>
      <c r="AJ185" s="13" t="s">
        <v>69</v>
      </c>
      <c r="AK185" s="2" t="s">
        <v>70</v>
      </c>
      <c r="AL185" s="9" t="s">
        <v>1775</v>
      </c>
      <c r="AM185" s="26" t="s">
        <v>80</v>
      </c>
      <c r="AN185" s="29"/>
      <c r="AO185" s="28"/>
      <c r="AP185" s="29"/>
      <c r="AQ185" s="30" t="s">
        <v>74</v>
      </c>
      <c r="AR185" s="2" t="s">
        <v>62</v>
      </c>
      <c r="AS185" s="13" t="s">
        <v>62</v>
      </c>
      <c r="AT185" s="2" t="s">
        <v>62</v>
      </c>
      <c r="AU185" s="25"/>
      <c r="AV185" s="2" t="s">
        <v>1064</v>
      </c>
      <c r="AW185" s="25"/>
      <c r="AX185" s="2" t="s">
        <v>84</v>
      </c>
      <c r="AY185" s="9" t="s">
        <v>103</v>
      </c>
      <c r="AZ185" s="31">
        <v>42706</v>
      </c>
      <c r="BA185" s="18"/>
      <c r="BB185" s="18"/>
      <c r="BC185" s="15"/>
      <c r="BD185" s="15"/>
      <c r="BE185" s="15"/>
      <c r="BF185" s="15"/>
      <c r="BG185" s="15"/>
      <c r="BH185" s="15"/>
      <c r="BI185" s="15"/>
      <c r="BJ185" s="15"/>
    </row>
    <row r="186" spans="1:62" ht="14.25">
      <c r="A186" s="16" t="str">
        <f>IF(ISNA(VLOOKUP($G186,'Philanthropist Ranking'!$E$5:$H$105,4,FALSE)),"N","Y")</f>
        <v>Y</v>
      </c>
      <c r="B186" s="17">
        <f>VLOOKUP($G186,'Philanthropist Ranking'!$K$5:$M$281,3,FALSE)</f>
        <v>31</v>
      </c>
      <c r="C186" s="17">
        <f>VLOOKUP($G186,'Philanthropist Ranking'!$K$5:$M$281,2,FALSE)</f>
        <v>45</v>
      </c>
      <c r="D186" s="18"/>
      <c r="E186" s="18"/>
      <c r="F186" s="7" t="s">
        <v>540</v>
      </c>
      <c r="G186" s="8" t="s">
        <v>541</v>
      </c>
      <c r="H186" s="32"/>
      <c r="I186" s="7">
        <v>1952</v>
      </c>
      <c r="J186" s="20">
        <v>64</v>
      </c>
      <c r="K186" s="7" t="s">
        <v>78</v>
      </c>
      <c r="L186" s="20"/>
      <c r="M186" s="33" t="s">
        <v>80</v>
      </c>
      <c r="N186" s="10" t="s">
        <v>9</v>
      </c>
      <c r="O186" s="11" t="s">
        <v>1548</v>
      </c>
      <c r="P186" s="10" t="s">
        <v>1549</v>
      </c>
      <c r="Q186" s="11" t="s">
        <v>70</v>
      </c>
      <c r="R186" s="10" t="s">
        <v>1550</v>
      </c>
      <c r="S186" s="11" t="s">
        <v>1551</v>
      </c>
      <c r="T186" s="10" t="s">
        <v>1552</v>
      </c>
      <c r="U186" s="34" t="s">
        <v>80</v>
      </c>
      <c r="V186" s="13" t="s">
        <v>1548</v>
      </c>
      <c r="W186" s="2">
        <v>15</v>
      </c>
      <c r="X186" s="13">
        <v>10</v>
      </c>
      <c r="Y186" s="2">
        <v>25</v>
      </c>
      <c r="Z186" s="13" t="s">
        <v>1551</v>
      </c>
      <c r="AA186" s="2" t="s">
        <v>1552</v>
      </c>
      <c r="AB186" s="13" t="s">
        <v>276</v>
      </c>
      <c r="AC186" s="2" t="s">
        <v>1787</v>
      </c>
      <c r="AD186" s="13" t="s">
        <v>1555</v>
      </c>
      <c r="AE186" s="23"/>
      <c r="AF186" s="25"/>
      <c r="AG186" s="2" t="s">
        <v>136</v>
      </c>
      <c r="AH186" s="14" t="s">
        <v>99</v>
      </c>
      <c r="AI186" s="2" t="s">
        <v>100</v>
      </c>
      <c r="AJ186" s="13" t="s">
        <v>69</v>
      </c>
      <c r="AK186" s="2" t="s">
        <v>70</v>
      </c>
      <c r="AL186" s="9" t="s">
        <v>1788</v>
      </c>
      <c r="AM186" s="35" t="str">
        <f>IF(ISNA(VLOOKUP($AL186,'Ash-Archive Data-Don''t Delete'!$AL:$AT,2,FALSE)),"",VLOOKUP($AL186,'Ash-Archive Data-Don''t Delete'!$AL:$AT,2,FALSE))</f>
        <v>Link1</v>
      </c>
      <c r="AN186" s="36" t="str">
        <f>IF(ISNA(VLOOKUP($AL186,'Ash-Archive Data-Don''t Delete'!$AL:$AT,3,FALSE)),"",VLOOKUP($AL186,'Ash-Archive Data-Don''t Delete'!$AL:$AT,3,FALSE))</f>
        <v>Link2</v>
      </c>
      <c r="AO186" s="13">
        <f>IF(ISNA(VLOOKUP($AL186,'Ash-Archive Data-Don''t Delete'!$AL:$AT,4,FALSE)),"",VLOOKUP($AL186,'Ash-Archive Data-Don''t Delete'!$AL:$AT,4,FALSE))</f>
        <v>0</v>
      </c>
      <c r="AP186" s="2">
        <f>IF(ISNA(VLOOKUP($AL186,'Ash-Archive Data-Don''t Delete'!$AL:$AT,5,FALSE)),"",VLOOKUP($AL186,'Ash-Archive Data-Don''t Delete'!$AL:$AT,5,FALSE))</f>
        <v>0</v>
      </c>
      <c r="AQ186" s="13" t="s">
        <v>74</v>
      </c>
      <c r="AR186" s="2"/>
      <c r="AS186" s="13"/>
      <c r="AT186" s="2"/>
      <c r="AU186" s="25"/>
      <c r="AV186" s="2" t="s">
        <v>957</v>
      </c>
      <c r="AW186" s="25"/>
      <c r="AX186" s="2" t="s">
        <v>76</v>
      </c>
      <c r="AY186" s="9" t="s">
        <v>103</v>
      </c>
      <c r="AZ186" s="31">
        <v>42475</v>
      </c>
      <c r="BA186" s="18"/>
      <c r="BB186" s="18"/>
      <c r="BC186" s="15"/>
      <c r="BD186" s="15"/>
      <c r="BE186" s="15"/>
      <c r="BF186" s="15"/>
      <c r="BG186" s="15"/>
      <c r="BH186" s="15"/>
      <c r="BI186" s="15"/>
      <c r="BJ186" s="15"/>
    </row>
    <row r="187" spans="1:62" ht="14.25">
      <c r="A187" s="16" t="str">
        <f>IF(ISNA(VLOOKUP($G187,'Philanthropist Ranking'!$E$5:$H$105,4,FALSE)),"N","Y")</f>
        <v>Y</v>
      </c>
      <c r="B187" s="17">
        <f>VLOOKUP($G187,'Philanthropist Ranking'!$K$5:$M$281,3,FALSE)</f>
        <v>32</v>
      </c>
      <c r="C187" s="17">
        <f>VLOOKUP($G187,'Philanthropist Ranking'!$K$5:$M$281,2,FALSE)</f>
        <v>43</v>
      </c>
      <c r="D187" s="18"/>
      <c r="E187" s="18"/>
      <c r="F187" s="7" t="s">
        <v>479</v>
      </c>
      <c r="G187" s="8" t="s">
        <v>771</v>
      </c>
      <c r="H187" s="32"/>
      <c r="I187" s="7">
        <v>1957</v>
      </c>
      <c r="J187" s="20">
        <v>59</v>
      </c>
      <c r="K187" s="7" t="s">
        <v>78</v>
      </c>
      <c r="L187" s="8" t="s">
        <v>79</v>
      </c>
      <c r="M187" s="33" t="s">
        <v>80</v>
      </c>
      <c r="N187" s="10" t="s">
        <v>123</v>
      </c>
      <c r="O187" s="11" t="s">
        <v>1557</v>
      </c>
      <c r="P187" s="10" t="s">
        <v>1558</v>
      </c>
      <c r="Q187" s="11" t="s">
        <v>70</v>
      </c>
      <c r="R187" s="10" t="s">
        <v>336</v>
      </c>
      <c r="S187" s="11" t="s">
        <v>292</v>
      </c>
      <c r="T187" s="10" t="s">
        <v>776</v>
      </c>
      <c r="U187" s="34" t="s">
        <v>80</v>
      </c>
      <c r="V187" s="13" t="s">
        <v>1557</v>
      </c>
      <c r="W187" s="2">
        <v>20</v>
      </c>
      <c r="X187" s="13">
        <v>1</v>
      </c>
      <c r="Y187" s="2">
        <v>28</v>
      </c>
      <c r="Z187" s="13" t="s">
        <v>292</v>
      </c>
      <c r="AA187" s="2" t="s">
        <v>776</v>
      </c>
      <c r="AB187" s="13" t="s">
        <v>292</v>
      </c>
      <c r="AC187" s="2" t="s">
        <v>776</v>
      </c>
      <c r="AD187" s="13" t="s">
        <v>777</v>
      </c>
      <c r="AE187" s="23"/>
      <c r="AF187" s="25"/>
      <c r="AG187" s="2" t="s">
        <v>109</v>
      </c>
      <c r="AH187" s="14" t="s">
        <v>99</v>
      </c>
      <c r="AI187" s="2" t="s">
        <v>100</v>
      </c>
      <c r="AJ187" s="13" t="s">
        <v>69</v>
      </c>
      <c r="AK187" s="2" t="s">
        <v>70</v>
      </c>
      <c r="AL187" s="9" t="s">
        <v>1806</v>
      </c>
      <c r="AM187" s="35" t="str">
        <f>IF(ISNA(VLOOKUP($AL187,'Ash-Archive Data-Don''t Delete'!$AL:$AT,2,FALSE)),"",VLOOKUP($AL187,'Ash-Archive Data-Don''t Delete'!$AL:$AT,2,FALSE))</f>
        <v>Link</v>
      </c>
      <c r="AN187" s="2">
        <f>IF(ISNA(VLOOKUP($AL187,'Ash-Archive Data-Don''t Delete'!$AL:$AT,3,FALSE)),"",VLOOKUP($AL187,'Ash-Archive Data-Don''t Delete'!$AL:$AT,3,FALSE))</f>
        <v>0</v>
      </c>
      <c r="AO187" s="13">
        <f>IF(ISNA(VLOOKUP($AL187,'Ash-Archive Data-Don''t Delete'!$AL:$AT,4,FALSE)),"",VLOOKUP($AL187,'Ash-Archive Data-Don''t Delete'!$AL:$AT,4,FALSE))</f>
        <v>0</v>
      </c>
      <c r="AP187" s="2">
        <f>IF(ISNA(VLOOKUP($AL187,'Ash-Archive Data-Don''t Delete'!$AL:$AT,5,FALSE)),"",VLOOKUP($AL187,'Ash-Archive Data-Don''t Delete'!$AL:$AT,5,FALSE))</f>
        <v>0</v>
      </c>
      <c r="AQ187" s="13" t="s">
        <v>74</v>
      </c>
      <c r="AR187" s="2"/>
      <c r="AS187" s="13"/>
      <c r="AT187" s="2"/>
      <c r="AU187" s="25"/>
      <c r="AV187" s="2" t="s">
        <v>1562</v>
      </c>
      <c r="AW187" s="25"/>
      <c r="AX187" s="2" t="s">
        <v>76</v>
      </c>
      <c r="AY187" s="9" t="s">
        <v>945</v>
      </c>
      <c r="AZ187" s="31">
        <v>42705</v>
      </c>
      <c r="BA187" s="18"/>
      <c r="BB187" s="18"/>
      <c r="BC187" s="15"/>
      <c r="BD187" s="15"/>
      <c r="BE187" s="15"/>
      <c r="BF187" s="15"/>
      <c r="BG187" s="15"/>
      <c r="BH187" s="15"/>
      <c r="BI187" s="15"/>
      <c r="BJ187" s="15"/>
    </row>
    <row r="188" spans="1:62" ht="14.25">
      <c r="A188" s="16" t="str">
        <f>IF(ISNA(VLOOKUP($G188,'Philanthropist Ranking'!$E$5:$H$105,4,FALSE)),"N","Y")</f>
        <v>Y</v>
      </c>
      <c r="B188" s="17">
        <f>VLOOKUP($G188,'Philanthropist Ranking'!$K$5:$M$281,3,FALSE)</f>
        <v>32</v>
      </c>
      <c r="C188" s="17">
        <f>VLOOKUP($G188,'Philanthropist Ranking'!$K$5:$M$281,2,FALSE)</f>
        <v>43</v>
      </c>
      <c r="D188" s="18"/>
      <c r="E188" s="18"/>
      <c r="F188" s="7" t="s">
        <v>479</v>
      </c>
      <c r="G188" s="8" t="s">
        <v>771</v>
      </c>
      <c r="H188" s="32"/>
      <c r="I188" s="19"/>
      <c r="J188" s="20" t="s">
        <v>62</v>
      </c>
      <c r="K188" s="19"/>
      <c r="L188" s="20"/>
      <c r="M188" s="19"/>
      <c r="N188" s="21"/>
      <c r="O188" s="22"/>
      <c r="P188" s="21"/>
      <c r="Q188" s="22"/>
      <c r="R188" s="21"/>
      <c r="S188" s="22"/>
      <c r="T188" s="21"/>
      <c r="U188" s="22"/>
      <c r="V188" s="13" t="s">
        <v>1569</v>
      </c>
      <c r="W188" s="2">
        <v>10</v>
      </c>
      <c r="X188" s="13">
        <v>1</v>
      </c>
      <c r="Y188" s="2">
        <v>28</v>
      </c>
      <c r="Z188" s="13" t="s">
        <v>292</v>
      </c>
      <c r="AA188" s="2" t="s">
        <v>1565</v>
      </c>
      <c r="AB188" s="13" t="s">
        <v>292</v>
      </c>
      <c r="AC188" s="2" t="s">
        <v>776</v>
      </c>
      <c r="AD188" s="13" t="s">
        <v>777</v>
      </c>
      <c r="AE188" s="23"/>
      <c r="AF188" s="25"/>
      <c r="AG188" s="2" t="s">
        <v>109</v>
      </c>
      <c r="AH188" s="14" t="s">
        <v>99</v>
      </c>
      <c r="AI188" s="2" t="s">
        <v>100</v>
      </c>
      <c r="AJ188" s="13" t="s">
        <v>69</v>
      </c>
      <c r="AK188" s="2" t="s">
        <v>70</v>
      </c>
      <c r="AL188" s="9" t="s">
        <v>1807</v>
      </c>
      <c r="AM188" s="35" t="str">
        <f>IF(ISNA(VLOOKUP($AL188,'Ash-Archive Data-Don''t Delete'!$AL:$AT,2,FALSE)),"",VLOOKUP($AL188,'Ash-Archive Data-Don''t Delete'!$AL:$AT,2,FALSE))</f>
        <v>Link</v>
      </c>
      <c r="AN188" s="2">
        <f>IF(ISNA(VLOOKUP($AL188,'Ash-Archive Data-Don''t Delete'!$AL:$AT,3,FALSE)),"",VLOOKUP($AL188,'Ash-Archive Data-Don''t Delete'!$AL:$AT,3,FALSE))</f>
        <v>0</v>
      </c>
      <c r="AO188" s="13">
        <f>IF(ISNA(VLOOKUP($AL188,'Ash-Archive Data-Don''t Delete'!$AL:$AT,4,FALSE)),"",VLOOKUP($AL188,'Ash-Archive Data-Don''t Delete'!$AL:$AT,4,FALSE))</f>
        <v>0</v>
      </c>
      <c r="AP188" s="2">
        <f>IF(ISNA(VLOOKUP($AL188,'Ash-Archive Data-Don''t Delete'!$AL:$AT,5,FALSE)),"",VLOOKUP($AL188,'Ash-Archive Data-Don''t Delete'!$AL:$AT,5,FALSE))</f>
        <v>0</v>
      </c>
      <c r="AQ188" s="13" t="s">
        <v>74</v>
      </c>
      <c r="AR188" s="2"/>
      <c r="AS188" s="13"/>
      <c r="AT188" s="2"/>
      <c r="AU188" s="25"/>
      <c r="AV188" s="2" t="s">
        <v>1562</v>
      </c>
      <c r="AW188" s="25"/>
      <c r="AX188" s="2" t="s">
        <v>76</v>
      </c>
      <c r="AY188" s="9" t="s">
        <v>77</v>
      </c>
      <c r="AZ188" s="31">
        <v>42443</v>
      </c>
      <c r="BA188" s="18"/>
      <c r="BB188" s="18"/>
      <c r="BC188" s="15"/>
      <c r="BD188" s="15"/>
      <c r="BE188" s="15"/>
      <c r="BF188" s="15"/>
      <c r="BG188" s="15"/>
      <c r="BH188" s="15"/>
      <c r="BI188" s="15"/>
      <c r="BJ188" s="15"/>
    </row>
    <row r="189" spans="1:62" ht="14.25">
      <c r="A189" s="16" t="str">
        <f>IF(ISNA(VLOOKUP($G189,'Philanthropist Ranking'!$E$5:$H$105,4,FALSE)),"N","Y")</f>
        <v>Y</v>
      </c>
      <c r="B189" s="17">
        <f>VLOOKUP($G189,'Philanthropist Ranking'!$K$5:$M$281,3,FALSE)</f>
        <v>32</v>
      </c>
      <c r="C189" s="17">
        <f>VLOOKUP($G189,'Philanthropist Ranking'!$K$5:$M$281,2,FALSE)</f>
        <v>43</v>
      </c>
      <c r="D189" s="18"/>
      <c r="E189" s="18"/>
      <c r="F189" s="7" t="s">
        <v>479</v>
      </c>
      <c r="G189" s="8" t="s">
        <v>771</v>
      </c>
      <c r="H189" s="32"/>
      <c r="I189" s="19"/>
      <c r="J189" s="20" t="s">
        <v>62</v>
      </c>
      <c r="K189" s="19"/>
      <c r="L189" s="20"/>
      <c r="M189" s="19"/>
      <c r="N189" s="21"/>
      <c r="O189" s="22"/>
      <c r="P189" s="21"/>
      <c r="Q189" s="22"/>
      <c r="R189" s="21"/>
      <c r="S189" s="22"/>
      <c r="T189" s="21"/>
      <c r="U189" s="22"/>
      <c r="V189" s="13" t="s">
        <v>1569</v>
      </c>
      <c r="W189" s="2">
        <v>10</v>
      </c>
      <c r="X189" s="13">
        <v>9</v>
      </c>
      <c r="Y189" s="2">
        <v>5</v>
      </c>
      <c r="Z189" s="13" t="s">
        <v>292</v>
      </c>
      <c r="AA189" s="2" t="s">
        <v>1565</v>
      </c>
      <c r="AB189" s="13" t="s">
        <v>292</v>
      </c>
      <c r="AC189" s="2" t="s">
        <v>1565</v>
      </c>
      <c r="AD189" s="24" t="s">
        <v>1571</v>
      </c>
      <c r="AE189" s="23"/>
      <c r="AF189" s="25"/>
      <c r="AG189" s="2" t="s">
        <v>98</v>
      </c>
      <c r="AH189" s="14" t="s">
        <v>133</v>
      </c>
      <c r="AI189" s="2" t="s">
        <v>100</v>
      </c>
      <c r="AJ189" s="13" t="s">
        <v>69</v>
      </c>
      <c r="AK189" s="2" t="s">
        <v>70</v>
      </c>
      <c r="AL189" s="9" t="s">
        <v>1810</v>
      </c>
      <c r="AM189" s="35" t="str">
        <f>IF(ISNA(VLOOKUP($AL189,'Ash-Archive Data-Don''t Delete'!$AL:$AT,2,FALSE)),"",VLOOKUP($AL189,'Ash-Archive Data-Don''t Delete'!$AL:$AT,2,FALSE))</f>
        <v>Link</v>
      </c>
      <c r="AN189" s="2">
        <f>IF(ISNA(VLOOKUP($AL189,'Ash-Archive Data-Don''t Delete'!$AL:$AT,3,FALSE)),"",VLOOKUP($AL189,'Ash-Archive Data-Don''t Delete'!$AL:$AT,3,FALSE))</f>
        <v>0</v>
      </c>
      <c r="AO189" s="13">
        <f>IF(ISNA(VLOOKUP($AL189,'Ash-Archive Data-Don''t Delete'!$AL:$AT,4,FALSE)),"",VLOOKUP($AL189,'Ash-Archive Data-Don''t Delete'!$AL:$AT,4,FALSE))</f>
        <v>0</v>
      </c>
      <c r="AP189" s="2">
        <f>IF(ISNA(VLOOKUP($AL189,'Ash-Archive Data-Don''t Delete'!$AL:$AT,5,FALSE)),"",VLOOKUP($AL189,'Ash-Archive Data-Don''t Delete'!$AL:$AT,5,FALSE))</f>
        <v>0</v>
      </c>
      <c r="AQ189" s="13" t="s">
        <v>74</v>
      </c>
      <c r="AR189" s="2"/>
      <c r="AS189" s="13"/>
      <c r="AT189" s="2"/>
      <c r="AU189" s="25"/>
      <c r="AV189" s="2" t="s">
        <v>1562</v>
      </c>
      <c r="AW189" s="25"/>
      <c r="AX189" s="2" t="s">
        <v>76</v>
      </c>
      <c r="AY189" s="9" t="s">
        <v>103</v>
      </c>
      <c r="AZ189" s="31">
        <v>42706</v>
      </c>
      <c r="BA189" s="18"/>
      <c r="BB189" s="18"/>
      <c r="BC189" s="15"/>
      <c r="BD189" s="15"/>
      <c r="BE189" s="15"/>
      <c r="BF189" s="15"/>
      <c r="BG189" s="15"/>
      <c r="BH189" s="15"/>
      <c r="BI189" s="15"/>
      <c r="BJ189" s="15"/>
    </row>
    <row r="190" spans="1:62" ht="14.25">
      <c r="A190" s="16" t="str">
        <f>IF(ISNA(VLOOKUP($G190,'Philanthropist Ranking'!$E$5:$H$105,4,FALSE)),"N","Y")</f>
        <v>Y</v>
      </c>
      <c r="B190" s="17">
        <f>VLOOKUP($G190,'Philanthropist Ranking'!$K$5:$M$281,3,FALSE)</f>
        <v>32</v>
      </c>
      <c r="C190" s="17">
        <f>VLOOKUP($G190,'Philanthropist Ranking'!$K$5:$M$281,2,FALSE)</f>
        <v>43</v>
      </c>
      <c r="D190" s="18"/>
      <c r="E190" s="18"/>
      <c r="F190" s="7" t="s">
        <v>479</v>
      </c>
      <c r="G190" s="8" t="s">
        <v>771</v>
      </c>
      <c r="H190" s="32"/>
      <c r="I190" s="19"/>
      <c r="J190" s="20" t="s">
        <v>62</v>
      </c>
      <c r="K190" s="19"/>
      <c r="L190" s="20"/>
      <c r="M190" s="19"/>
      <c r="N190" s="10"/>
      <c r="O190" s="11"/>
      <c r="P190" s="10"/>
      <c r="Q190" s="11"/>
      <c r="R190" s="10"/>
      <c r="S190" s="11"/>
      <c r="T190" s="10"/>
      <c r="U190" s="11"/>
      <c r="V190" s="13" t="s">
        <v>1569</v>
      </c>
      <c r="W190" s="2">
        <v>1</v>
      </c>
      <c r="X190" s="13">
        <v>3</v>
      </c>
      <c r="Y190" s="2">
        <v>4</v>
      </c>
      <c r="Z190" s="13" t="s">
        <v>292</v>
      </c>
      <c r="AA190" s="2" t="s">
        <v>1565</v>
      </c>
      <c r="AB190" s="13" t="s">
        <v>292</v>
      </c>
      <c r="AC190" s="2" t="s">
        <v>1820</v>
      </c>
      <c r="AD190" s="13" t="s">
        <v>1373</v>
      </c>
      <c r="AE190" s="23"/>
      <c r="AF190" s="25"/>
      <c r="AG190" s="2" t="s">
        <v>109</v>
      </c>
      <c r="AH190" s="14" t="s">
        <v>131</v>
      </c>
      <c r="AI190" s="2" t="s">
        <v>100</v>
      </c>
      <c r="AJ190" s="13" t="s">
        <v>69</v>
      </c>
      <c r="AK190" s="2" t="s">
        <v>70</v>
      </c>
      <c r="AL190" s="9" t="s">
        <v>1821</v>
      </c>
      <c r="AM190" s="35" t="str">
        <f>IF(ISNA(VLOOKUP($AL190,'Ash-Archive Data-Don''t Delete'!$AL:$AT,2,FALSE)),"",VLOOKUP($AL190,'Ash-Archive Data-Don''t Delete'!$AL:$AT,2,FALSE))</f>
        <v>Link1</v>
      </c>
      <c r="AN190" s="36" t="str">
        <f>IF(ISNA(VLOOKUP($AL190,'Ash-Archive Data-Don''t Delete'!$AL:$AT,3,FALSE)),"",VLOOKUP($AL190,'Ash-Archive Data-Don''t Delete'!$AL:$AT,3,FALSE))</f>
        <v>Link2</v>
      </c>
      <c r="AO190" s="35" t="str">
        <f>IF(ISNA(VLOOKUP($AL190,'Ash-Archive Data-Don''t Delete'!$AL:$AT,4,FALSE)),"",VLOOKUP($AL190,'Ash-Archive Data-Don''t Delete'!$AL:$AT,4,FALSE))</f>
        <v>Link3</v>
      </c>
      <c r="AP190" s="2">
        <f>IF(ISNA(VLOOKUP($AL190,'Ash-Archive Data-Don''t Delete'!$AL:$AT,5,FALSE)),"",VLOOKUP($AL190,'Ash-Archive Data-Don''t Delete'!$AL:$AT,5,FALSE))</f>
        <v>0</v>
      </c>
      <c r="AQ190" s="13" t="s">
        <v>74</v>
      </c>
      <c r="AR190" s="2"/>
      <c r="AS190" s="13"/>
      <c r="AT190" s="2"/>
      <c r="AU190" s="25"/>
      <c r="AV190" s="2" t="s">
        <v>102</v>
      </c>
      <c r="AW190" s="25"/>
      <c r="AX190" s="2" t="s">
        <v>1570</v>
      </c>
      <c r="AY190" s="9" t="s">
        <v>77</v>
      </c>
      <c r="AZ190" s="31">
        <v>42443</v>
      </c>
      <c r="BA190" s="18"/>
      <c r="BB190" s="18"/>
      <c r="BC190" s="15"/>
      <c r="BD190" s="15"/>
      <c r="BE190" s="15"/>
      <c r="BF190" s="15"/>
      <c r="BG190" s="15"/>
      <c r="BH190" s="15"/>
      <c r="BI190" s="15"/>
      <c r="BJ190" s="15"/>
    </row>
    <row r="191" spans="1:62" ht="14.25">
      <c r="A191" s="16" t="str">
        <f>IF(ISNA(VLOOKUP($G191,'Philanthropist Ranking'!$E$5:$H$105,4,FALSE)),"N","Y")</f>
        <v>Y</v>
      </c>
      <c r="B191" s="17">
        <f>VLOOKUP($G191,'Philanthropist Ranking'!$K$5:$M$281,3,FALSE)</f>
        <v>32</v>
      </c>
      <c r="C191" s="17">
        <f>VLOOKUP($G191,'Philanthropist Ranking'!$K$5:$M$281,2,FALSE)</f>
        <v>43</v>
      </c>
      <c r="D191" s="18"/>
      <c r="E191" s="18"/>
      <c r="F191" s="7" t="s">
        <v>479</v>
      </c>
      <c r="G191" s="8" t="s">
        <v>771</v>
      </c>
      <c r="H191" s="32"/>
      <c r="I191" s="19"/>
      <c r="J191" s="20" t="s">
        <v>62</v>
      </c>
      <c r="K191" s="19"/>
      <c r="L191" s="20"/>
      <c r="M191" s="19"/>
      <c r="N191" s="21"/>
      <c r="O191" s="22"/>
      <c r="P191" s="21"/>
      <c r="Q191" s="22"/>
      <c r="R191" s="21"/>
      <c r="S191" s="22"/>
      <c r="T191" s="21"/>
      <c r="U191" s="22"/>
      <c r="V191" s="13" t="s">
        <v>1569</v>
      </c>
      <c r="W191" s="2">
        <v>1</v>
      </c>
      <c r="X191" s="13">
        <v>9</v>
      </c>
      <c r="Y191" s="2">
        <v>6</v>
      </c>
      <c r="Z191" s="13" t="s">
        <v>292</v>
      </c>
      <c r="AA191" s="2" t="s">
        <v>1565</v>
      </c>
      <c r="AB191" s="13" t="s">
        <v>292</v>
      </c>
      <c r="AC191" s="2" t="s">
        <v>1565</v>
      </c>
      <c r="AD191" s="190" t="s">
        <v>1572</v>
      </c>
      <c r="AE191" s="23"/>
      <c r="AF191" s="25"/>
      <c r="AG191" s="2" t="s">
        <v>138</v>
      </c>
      <c r="AH191" s="14" t="s">
        <v>67</v>
      </c>
      <c r="AI191" s="2" t="s">
        <v>100</v>
      </c>
      <c r="AJ191" s="13" t="s">
        <v>69</v>
      </c>
      <c r="AK191" s="2" t="s">
        <v>70</v>
      </c>
      <c r="AL191" s="9" t="s">
        <v>1838</v>
      </c>
      <c r="AM191" s="35" t="str">
        <f>IF(ISNA(VLOOKUP($AL191,'Ash-Archive Data-Don''t Delete'!$AL:$AT,2,FALSE)),"",VLOOKUP($AL191,'Ash-Archive Data-Don''t Delete'!$AL:$AT,2,FALSE))</f>
        <v>Link1</v>
      </c>
      <c r="AN191" s="36" t="str">
        <f>IF(ISNA(VLOOKUP($AL191,'Ash-Archive Data-Don''t Delete'!$AL:$AT,3,FALSE)),"",VLOOKUP($AL191,'Ash-Archive Data-Don''t Delete'!$AL:$AT,3,FALSE))</f>
        <v>Link2</v>
      </c>
      <c r="AO191" s="13">
        <f>IF(ISNA(VLOOKUP($AL191,'Ash-Archive Data-Don''t Delete'!$AL:$AT,4,FALSE)),"",VLOOKUP($AL191,'Ash-Archive Data-Don''t Delete'!$AL:$AT,4,FALSE))</f>
        <v>0</v>
      </c>
      <c r="AP191" s="2">
        <f>IF(ISNA(VLOOKUP($AL191,'Ash-Archive Data-Don''t Delete'!$AL:$AT,5,FALSE)),"",VLOOKUP($AL191,'Ash-Archive Data-Don''t Delete'!$AL:$AT,5,FALSE))</f>
        <v>0</v>
      </c>
      <c r="AQ191" s="13" t="s">
        <v>74</v>
      </c>
      <c r="AR191" s="2"/>
      <c r="AS191" s="13"/>
      <c r="AT191" s="2"/>
      <c r="AU191" s="25"/>
      <c r="AV191" s="2" t="s">
        <v>1356</v>
      </c>
      <c r="AW191" s="25"/>
      <c r="AX191" s="2" t="s">
        <v>84</v>
      </c>
      <c r="AY191" s="9" t="s">
        <v>103</v>
      </c>
      <c r="AZ191" s="31">
        <v>42706</v>
      </c>
      <c r="BA191" s="18"/>
      <c r="BB191" s="18"/>
      <c r="BC191" s="15"/>
      <c r="BD191" s="15"/>
      <c r="BE191" s="15"/>
      <c r="BF191" s="15"/>
      <c r="BG191" s="15"/>
      <c r="BH191" s="15"/>
      <c r="BI191" s="15"/>
      <c r="BJ191" s="15"/>
    </row>
    <row r="192" spans="1:62" ht="14.25">
      <c r="A192" s="16" t="str">
        <f>IF(ISNA(VLOOKUP($G192,'Philanthropist Ranking'!$E$5:$H$105,4,FALSE)),"N","Y")</f>
        <v>Y</v>
      </c>
      <c r="B192" s="17">
        <f>VLOOKUP($G192,'Philanthropist Ranking'!$K$5:$M$281,3,FALSE)</f>
        <v>32</v>
      </c>
      <c r="C192" s="17">
        <f>VLOOKUP($G192,'Philanthropist Ranking'!$K$5:$M$281,2,FALSE)</f>
        <v>43</v>
      </c>
      <c r="D192" s="18"/>
      <c r="E192" s="18"/>
      <c r="F192" s="7" t="s">
        <v>479</v>
      </c>
      <c r="G192" s="8" t="s">
        <v>771</v>
      </c>
      <c r="H192" s="32"/>
      <c r="I192" s="19"/>
      <c r="J192" s="20" t="s">
        <v>62</v>
      </c>
      <c r="K192" s="19"/>
      <c r="L192" s="20"/>
      <c r="M192" s="19"/>
      <c r="N192" s="21"/>
      <c r="O192" s="22"/>
      <c r="P192" s="21"/>
      <c r="Q192" s="22"/>
      <c r="R192" s="21"/>
      <c r="S192" s="22"/>
      <c r="T192" s="21"/>
      <c r="U192" s="22"/>
      <c r="V192" s="13" t="s">
        <v>1569</v>
      </c>
      <c r="W192" s="2">
        <v>1</v>
      </c>
      <c r="X192" s="13">
        <v>7</v>
      </c>
      <c r="Y192" s="2">
        <v>16</v>
      </c>
      <c r="Z192" s="13" t="s">
        <v>292</v>
      </c>
      <c r="AA192" s="2" t="s">
        <v>1565</v>
      </c>
      <c r="AB192" s="13" t="s">
        <v>292</v>
      </c>
      <c r="AC192" s="23"/>
      <c r="AD192" s="190" t="s">
        <v>1573</v>
      </c>
      <c r="AE192" s="23"/>
      <c r="AF192" s="25"/>
      <c r="AG192" s="2" t="s">
        <v>98</v>
      </c>
      <c r="AH192" s="14" t="s">
        <v>134</v>
      </c>
      <c r="AI192" s="2" t="s">
        <v>100</v>
      </c>
      <c r="AJ192" s="13" t="s">
        <v>69</v>
      </c>
      <c r="AK192" s="2" t="s">
        <v>70</v>
      </c>
      <c r="AL192" s="9" t="s">
        <v>1847</v>
      </c>
      <c r="AM192" s="35" t="str">
        <f>IF(ISNA(VLOOKUP($AL192,'Ash-Archive Data-Don''t Delete'!$AL:$AT,2,FALSE)),"",VLOOKUP($AL192,'Ash-Archive Data-Don''t Delete'!$AL:$AT,2,FALSE))</f>
        <v>Link</v>
      </c>
      <c r="AN192" s="2">
        <f>IF(ISNA(VLOOKUP($AL192,'Ash-Archive Data-Don''t Delete'!$AL:$AT,3,FALSE)),"",VLOOKUP($AL192,'Ash-Archive Data-Don''t Delete'!$AL:$AT,3,FALSE))</f>
        <v>0</v>
      </c>
      <c r="AO192" s="13">
        <f>IF(ISNA(VLOOKUP($AL192,'Ash-Archive Data-Don''t Delete'!$AL:$AT,4,FALSE)),"",VLOOKUP($AL192,'Ash-Archive Data-Don''t Delete'!$AL:$AT,4,FALSE))</f>
        <v>0</v>
      </c>
      <c r="AP192" s="2">
        <f>IF(ISNA(VLOOKUP($AL192,'Ash-Archive Data-Don''t Delete'!$AL:$AT,5,FALSE)),"",VLOOKUP($AL192,'Ash-Archive Data-Don''t Delete'!$AL:$AT,5,FALSE))</f>
        <v>0</v>
      </c>
      <c r="AQ192" s="13" t="s">
        <v>74</v>
      </c>
      <c r="AR192" s="2"/>
      <c r="AS192" s="13"/>
      <c r="AT192" s="2"/>
      <c r="AU192" s="25"/>
      <c r="AV192" s="2" t="s">
        <v>1562</v>
      </c>
      <c r="AW192" s="25"/>
      <c r="AX192" s="2" t="s">
        <v>76</v>
      </c>
      <c r="AY192" s="9" t="s">
        <v>103</v>
      </c>
      <c r="AZ192" s="31">
        <v>42706</v>
      </c>
      <c r="BA192" s="18"/>
      <c r="BB192" s="18"/>
      <c r="BC192" s="15"/>
      <c r="BD192" s="15"/>
      <c r="BE192" s="15"/>
      <c r="BF192" s="15"/>
      <c r="BG192" s="15"/>
      <c r="BH192" s="15"/>
      <c r="BI192" s="15"/>
      <c r="BJ192" s="15"/>
    </row>
    <row r="193" spans="1:62" ht="14.25">
      <c r="A193" s="16" t="str">
        <f>IF(ISNA(VLOOKUP($G193,'Philanthropist Ranking'!$E$5:$H$105,4,FALSE)),"N","Y")</f>
        <v>Y</v>
      </c>
      <c r="B193" s="17">
        <f>VLOOKUP($G193,'Philanthropist Ranking'!$K$5:$M$281,3,FALSE)</f>
        <v>32</v>
      </c>
      <c r="C193" s="17">
        <f>VLOOKUP($G193,'Philanthropist Ranking'!$K$5:$M$281,2,FALSE)</f>
        <v>43</v>
      </c>
      <c r="D193" s="18"/>
      <c r="E193" s="18"/>
      <c r="F193" s="7" t="s">
        <v>479</v>
      </c>
      <c r="G193" s="8" t="s">
        <v>771</v>
      </c>
      <c r="H193" s="9" t="s">
        <v>1854</v>
      </c>
      <c r="I193" s="19"/>
      <c r="J193" s="20" t="s">
        <v>62</v>
      </c>
      <c r="K193" s="19"/>
      <c r="L193" s="20"/>
      <c r="M193" s="19"/>
      <c r="N193" s="21"/>
      <c r="O193" s="22"/>
      <c r="P193" s="21"/>
      <c r="Q193" s="22"/>
      <c r="R193" s="21"/>
      <c r="S193" s="22"/>
      <c r="T193" s="21"/>
      <c r="U193" s="22"/>
      <c r="V193" s="13" t="s">
        <v>1569</v>
      </c>
      <c r="W193" s="23"/>
      <c r="X193" s="13">
        <v>3</v>
      </c>
      <c r="Y193" s="2">
        <v>4</v>
      </c>
      <c r="Z193" s="13" t="s">
        <v>292</v>
      </c>
      <c r="AA193" s="2" t="s">
        <v>1565</v>
      </c>
      <c r="AB193" s="13" t="s">
        <v>292</v>
      </c>
      <c r="AC193" s="2" t="s">
        <v>1565</v>
      </c>
      <c r="AD193" s="13" t="s">
        <v>1574</v>
      </c>
      <c r="AE193" s="23"/>
      <c r="AF193" s="25"/>
      <c r="AG193" s="2" t="s">
        <v>98</v>
      </c>
      <c r="AH193" s="14" t="s">
        <v>99</v>
      </c>
      <c r="AI193" s="2" t="s">
        <v>100</v>
      </c>
      <c r="AJ193" s="13" t="s">
        <v>69</v>
      </c>
      <c r="AK193" s="2" t="s">
        <v>70</v>
      </c>
      <c r="AL193" s="9" t="s">
        <v>1857</v>
      </c>
      <c r="AM193" s="35" t="str">
        <f>IF(ISNA(VLOOKUP($AL193,'Ash-Archive Data-Don''t Delete'!$AL:$AT,2,FALSE)),"",VLOOKUP($AL193,'Ash-Archive Data-Don''t Delete'!$AL:$AT,2,FALSE))</f>
        <v>Link</v>
      </c>
      <c r="AN193" s="2">
        <f>IF(ISNA(VLOOKUP($AL193,'Ash-Archive Data-Don''t Delete'!$AL:$AT,3,FALSE)),"",VLOOKUP($AL193,'Ash-Archive Data-Don''t Delete'!$AL:$AT,3,FALSE))</f>
        <v>0</v>
      </c>
      <c r="AO193" s="13">
        <f>IF(ISNA(VLOOKUP($AL193,'Ash-Archive Data-Don''t Delete'!$AL:$AT,4,FALSE)),"",VLOOKUP($AL193,'Ash-Archive Data-Don''t Delete'!$AL:$AT,4,FALSE))</f>
        <v>0</v>
      </c>
      <c r="AP193" s="2">
        <f>IF(ISNA(VLOOKUP($AL193,'Ash-Archive Data-Don''t Delete'!$AL:$AT,5,FALSE)),"",VLOOKUP($AL193,'Ash-Archive Data-Don''t Delete'!$AL:$AT,5,FALSE))</f>
        <v>0</v>
      </c>
      <c r="AQ193" s="13"/>
      <c r="AR193" s="2"/>
      <c r="AS193" s="13"/>
      <c r="AT193" s="2"/>
      <c r="AU193" s="25"/>
      <c r="AV193" s="2" t="s">
        <v>986</v>
      </c>
      <c r="AW193" s="25"/>
      <c r="AX193" s="2" t="s">
        <v>1576</v>
      </c>
      <c r="AY193" s="9" t="s">
        <v>77</v>
      </c>
      <c r="AZ193" s="31">
        <v>42443</v>
      </c>
      <c r="BA193" s="18"/>
      <c r="BB193" s="18"/>
      <c r="BC193" s="15"/>
      <c r="BD193" s="15"/>
      <c r="BE193" s="15"/>
      <c r="BF193" s="15"/>
      <c r="BG193" s="15"/>
      <c r="BH193" s="15"/>
      <c r="BI193" s="15"/>
      <c r="BJ193" s="15"/>
    </row>
    <row r="194" spans="1:62" ht="14.25">
      <c r="A194" s="16" t="str">
        <f>IF(ISNA(VLOOKUP($G194,'Philanthropist Ranking'!$E$5:$H$105,4,FALSE)),"N","Y")</f>
        <v>Y</v>
      </c>
      <c r="B194" s="17">
        <f>VLOOKUP($G194,'Philanthropist Ranking'!$K$5:$M$281,3,FALSE)</f>
        <v>33</v>
      </c>
      <c r="C194" s="17">
        <f>VLOOKUP($G194,'Philanthropist Ranking'!$K$5:$M$281,2,FALSE)</f>
        <v>40.020000000000003</v>
      </c>
      <c r="D194" s="18"/>
      <c r="E194" s="18"/>
      <c r="F194" s="7" t="s">
        <v>209</v>
      </c>
      <c r="G194" s="8" t="s">
        <v>210</v>
      </c>
      <c r="H194" s="32"/>
      <c r="I194" s="19"/>
      <c r="J194" s="20" t="s">
        <v>62</v>
      </c>
      <c r="K194" s="19"/>
      <c r="L194" s="20"/>
      <c r="M194" s="19"/>
      <c r="N194" s="21"/>
      <c r="O194" s="22"/>
      <c r="P194" s="21"/>
      <c r="Q194" s="22"/>
      <c r="R194" s="21"/>
      <c r="S194" s="22"/>
      <c r="T194" s="21"/>
      <c r="U194" s="22"/>
      <c r="V194" s="13" t="s">
        <v>1577</v>
      </c>
      <c r="W194" s="2">
        <v>15</v>
      </c>
      <c r="X194" s="13">
        <v>1</v>
      </c>
      <c r="Y194" s="2">
        <v>12</v>
      </c>
      <c r="Z194" s="13" t="s">
        <v>222</v>
      </c>
      <c r="AA194" s="2" t="s">
        <v>222</v>
      </c>
      <c r="AB194" s="13" t="s">
        <v>222</v>
      </c>
      <c r="AC194" s="2" t="s">
        <v>222</v>
      </c>
      <c r="AD194" s="13" t="s">
        <v>1587</v>
      </c>
      <c r="AE194" s="2" t="s">
        <v>1588</v>
      </c>
      <c r="AF194" s="25"/>
      <c r="AG194" s="2" t="s">
        <v>89</v>
      </c>
      <c r="AH194" s="14" t="s">
        <v>67</v>
      </c>
      <c r="AI194" s="2" t="s">
        <v>100</v>
      </c>
      <c r="AJ194" s="13" t="s">
        <v>69</v>
      </c>
      <c r="AK194" s="2" t="s">
        <v>70</v>
      </c>
      <c r="AL194" s="9" t="s">
        <v>1865</v>
      </c>
      <c r="AM194" s="35" t="str">
        <f>IF(ISNA(VLOOKUP($AL194,'Ash-Archive Data-Don''t Delete'!$AL:$AT,2,FALSE)),"",VLOOKUP($AL194,'Ash-Archive Data-Don''t Delete'!$AL:$AT,2,FALSE))</f>
        <v>Link</v>
      </c>
      <c r="AN194" s="2">
        <f>IF(ISNA(VLOOKUP($AL194,'Ash-Archive Data-Don''t Delete'!$AL:$AT,3,FALSE)),"",VLOOKUP($AL194,'Ash-Archive Data-Don''t Delete'!$AL:$AT,3,FALSE))</f>
        <v>0</v>
      </c>
      <c r="AO194" s="13">
        <f>IF(ISNA(VLOOKUP($AL194,'Ash-Archive Data-Don''t Delete'!$AL:$AT,4,FALSE)),"",VLOOKUP($AL194,'Ash-Archive Data-Don''t Delete'!$AL:$AT,4,FALSE))</f>
        <v>0</v>
      </c>
      <c r="AP194" s="2">
        <f>IF(ISNA(VLOOKUP($AL194,'Ash-Archive Data-Don''t Delete'!$AL:$AT,5,FALSE)),"",VLOOKUP($AL194,'Ash-Archive Data-Don''t Delete'!$AL:$AT,5,FALSE))</f>
        <v>0</v>
      </c>
      <c r="AQ194" s="13" t="s">
        <v>74</v>
      </c>
      <c r="AR194" s="2"/>
      <c r="AS194" s="13"/>
      <c r="AT194" s="2"/>
      <c r="AU194" s="25"/>
      <c r="AV194" s="2" t="s">
        <v>766</v>
      </c>
      <c r="AW194" s="25"/>
      <c r="AX194" s="2" t="s">
        <v>84</v>
      </c>
      <c r="AY194" s="9" t="s">
        <v>103</v>
      </c>
      <c r="AZ194" s="31">
        <v>42704</v>
      </c>
      <c r="BA194" s="18"/>
      <c r="BB194" s="18"/>
      <c r="BC194" s="15"/>
      <c r="BD194" s="15"/>
      <c r="BE194" s="15"/>
      <c r="BF194" s="15"/>
      <c r="BG194" s="15"/>
      <c r="BH194" s="15"/>
      <c r="BI194" s="15"/>
      <c r="BJ194" s="15"/>
    </row>
    <row r="195" spans="1:62" ht="14.25">
      <c r="A195" s="16" t="str">
        <f>IF(ISNA(VLOOKUP($G195,'Philanthropist Ranking'!$E$5:$H$105,4,FALSE)),"N","Y")</f>
        <v>Y</v>
      </c>
      <c r="B195" s="17">
        <f>VLOOKUP($G195,'Philanthropist Ranking'!$K$5:$M$281,3,FALSE)</f>
        <v>33</v>
      </c>
      <c r="C195" s="17">
        <f>VLOOKUP($G195,'Philanthropist Ranking'!$K$5:$M$281,2,FALSE)</f>
        <v>40.020000000000003</v>
      </c>
      <c r="D195" s="18"/>
      <c r="E195" s="18"/>
      <c r="F195" s="7" t="s">
        <v>209</v>
      </c>
      <c r="G195" s="8" t="s">
        <v>210</v>
      </c>
      <c r="H195" s="32"/>
      <c r="I195" s="19"/>
      <c r="J195" s="20" t="s">
        <v>62</v>
      </c>
      <c r="K195" s="19"/>
      <c r="L195" s="20"/>
      <c r="M195" s="19"/>
      <c r="N195" s="21"/>
      <c r="O195" s="22"/>
      <c r="P195" s="21"/>
      <c r="Q195" s="22"/>
      <c r="R195" s="21"/>
      <c r="S195" s="22"/>
      <c r="T195" s="21"/>
      <c r="U195" s="22"/>
      <c r="V195" s="13" t="s">
        <v>1577</v>
      </c>
      <c r="W195" s="2">
        <v>10</v>
      </c>
      <c r="X195" s="13">
        <v>4</v>
      </c>
      <c r="Y195" s="2">
        <v>20</v>
      </c>
      <c r="Z195" s="13" t="s">
        <v>222</v>
      </c>
      <c r="AA195" s="2" t="s">
        <v>222</v>
      </c>
      <c r="AB195" s="13" t="s">
        <v>222</v>
      </c>
      <c r="AC195" s="2" t="s">
        <v>222</v>
      </c>
      <c r="AD195" s="24" t="s">
        <v>797</v>
      </c>
      <c r="AE195" s="23"/>
      <c r="AF195" s="25"/>
      <c r="AG195" s="2" t="s">
        <v>89</v>
      </c>
      <c r="AH195" s="14" t="s">
        <v>67</v>
      </c>
      <c r="AI195" s="2" t="s">
        <v>100</v>
      </c>
      <c r="AJ195" s="13" t="s">
        <v>69</v>
      </c>
      <c r="AK195" s="2" t="s">
        <v>70</v>
      </c>
      <c r="AL195" s="9" t="s">
        <v>1868</v>
      </c>
      <c r="AM195" s="35" t="str">
        <f>IF(ISNA(VLOOKUP($AL195,'Ash-Archive Data-Don''t Delete'!$AL:$AT,2,FALSE)),"",VLOOKUP($AL195,'Ash-Archive Data-Don''t Delete'!$AL:$AT,2,FALSE))</f>
        <v>Link1</v>
      </c>
      <c r="AN195" s="36" t="str">
        <f>IF(ISNA(VLOOKUP($AL195,'Ash-Archive Data-Don''t Delete'!$AL:$AT,3,FALSE)),"",VLOOKUP($AL195,'Ash-Archive Data-Don''t Delete'!$AL:$AT,3,FALSE))</f>
        <v>Link2</v>
      </c>
      <c r="AO195" s="13">
        <f>IF(ISNA(VLOOKUP($AL195,'Ash-Archive Data-Don''t Delete'!$AL:$AT,4,FALSE)),"",VLOOKUP($AL195,'Ash-Archive Data-Don''t Delete'!$AL:$AT,4,FALSE))</f>
        <v>0</v>
      </c>
      <c r="AP195" s="2">
        <f>IF(ISNA(VLOOKUP($AL195,'Ash-Archive Data-Don''t Delete'!$AL:$AT,5,FALSE)),"",VLOOKUP($AL195,'Ash-Archive Data-Don''t Delete'!$AL:$AT,5,FALSE))</f>
        <v>0</v>
      </c>
      <c r="AQ195" s="13" t="s">
        <v>74</v>
      </c>
      <c r="AR195" s="2"/>
      <c r="AS195" s="13"/>
      <c r="AT195" s="2"/>
      <c r="AU195" s="25"/>
      <c r="AV195" s="2" t="s">
        <v>1589</v>
      </c>
      <c r="AW195" s="25"/>
      <c r="AX195" s="2" t="s">
        <v>84</v>
      </c>
      <c r="AY195" s="9" t="s">
        <v>103</v>
      </c>
      <c r="AZ195" s="31">
        <v>42705</v>
      </c>
      <c r="BA195" s="18"/>
      <c r="BB195" s="18"/>
      <c r="BC195" s="15"/>
      <c r="BD195" s="15"/>
      <c r="BE195" s="15"/>
      <c r="BF195" s="15"/>
      <c r="BG195" s="15"/>
      <c r="BH195" s="15"/>
      <c r="BI195" s="15"/>
      <c r="BJ195" s="15"/>
    </row>
    <row r="196" spans="1:62" ht="14.25">
      <c r="A196" s="16" t="str">
        <f>IF(ISNA(VLOOKUP($G196,'Philanthropist Ranking'!$E$5:$H$105,4,FALSE)),"N","Y")</f>
        <v>Y</v>
      </c>
      <c r="B196" s="17">
        <f>VLOOKUP($G196,'Philanthropist Ranking'!$K$5:$M$281,3,FALSE)</f>
        <v>33</v>
      </c>
      <c r="C196" s="17">
        <f>VLOOKUP($G196,'Philanthropist Ranking'!$K$5:$M$281,2,FALSE)</f>
        <v>40.020000000000003</v>
      </c>
      <c r="D196" s="18"/>
      <c r="E196" s="18"/>
      <c r="F196" s="7" t="s">
        <v>209</v>
      </c>
      <c r="G196" s="8" t="s">
        <v>210</v>
      </c>
      <c r="H196" s="32"/>
      <c r="I196" s="19"/>
      <c r="J196" s="20" t="s">
        <v>62</v>
      </c>
      <c r="K196" s="7"/>
      <c r="L196" s="8"/>
      <c r="M196" s="7"/>
      <c r="N196" s="10"/>
      <c r="O196" s="11"/>
      <c r="P196" s="10"/>
      <c r="Q196" s="11"/>
      <c r="R196" s="10"/>
      <c r="S196" s="11"/>
      <c r="T196" s="10"/>
      <c r="U196" s="11"/>
      <c r="V196" s="13" t="s">
        <v>1577</v>
      </c>
      <c r="W196" s="2">
        <v>6.5</v>
      </c>
      <c r="X196" s="13">
        <v>3</v>
      </c>
      <c r="Y196" s="2">
        <v>4</v>
      </c>
      <c r="Z196" s="13" t="s">
        <v>222</v>
      </c>
      <c r="AA196" s="2" t="s">
        <v>222</v>
      </c>
      <c r="AB196" s="13" t="s">
        <v>223</v>
      </c>
      <c r="AC196" s="2" t="s">
        <v>223</v>
      </c>
      <c r="AD196" s="13" t="s">
        <v>1582</v>
      </c>
      <c r="AE196" s="23"/>
      <c r="AF196" s="25"/>
      <c r="AG196" s="2" t="s">
        <v>89</v>
      </c>
      <c r="AH196" s="14" t="s">
        <v>67</v>
      </c>
      <c r="AI196" s="2" t="s">
        <v>100</v>
      </c>
      <c r="AJ196" s="13" t="s">
        <v>69</v>
      </c>
      <c r="AK196" s="2" t="s">
        <v>70</v>
      </c>
      <c r="AL196" s="9" t="s">
        <v>1878</v>
      </c>
      <c r="AM196" s="35" t="str">
        <f>IF(ISNA(VLOOKUP($AL196,'Ash-Archive Data-Don''t Delete'!$AL:$AT,2,FALSE)),"",VLOOKUP($AL196,'Ash-Archive Data-Don''t Delete'!$AL:$AT,2,FALSE))</f>
        <v>Link1</v>
      </c>
      <c r="AN196" s="36" t="str">
        <f>IF(ISNA(VLOOKUP($AL196,'Ash-Archive Data-Don''t Delete'!$AL:$AT,3,FALSE)),"",VLOOKUP($AL196,'Ash-Archive Data-Don''t Delete'!$AL:$AT,3,FALSE))</f>
        <v>Link2</v>
      </c>
      <c r="AO196" s="13">
        <f>IF(ISNA(VLOOKUP($AL196,'Ash-Archive Data-Don''t Delete'!$AL:$AT,4,FALSE)),"",VLOOKUP($AL196,'Ash-Archive Data-Don''t Delete'!$AL:$AT,4,FALSE))</f>
        <v>0</v>
      </c>
      <c r="AP196" s="2">
        <f>IF(ISNA(VLOOKUP($AL196,'Ash-Archive Data-Don''t Delete'!$AL:$AT,5,FALSE)),"",VLOOKUP($AL196,'Ash-Archive Data-Don''t Delete'!$AL:$AT,5,FALSE))</f>
        <v>0</v>
      </c>
      <c r="AQ196" s="13" t="s">
        <v>74</v>
      </c>
      <c r="AR196" s="2"/>
      <c r="AS196" s="13"/>
      <c r="AT196" s="2"/>
      <c r="AU196" s="25"/>
      <c r="AV196" s="2" t="s">
        <v>1353</v>
      </c>
      <c r="AW196" s="25"/>
      <c r="AX196" s="2" t="s">
        <v>84</v>
      </c>
      <c r="AY196" s="9" t="s">
        <v>77</v>
      </c>
      <c r="AZ196" s="31">
        <v>42454</v>
      </c>
      <c r="BA196" s="18"/>
      <c r="BB196" s="18"/>
      <c r="BC196" s="15"/>
      <c r="BD196" s="15"/>
      <c r="BE196" s="15"/>
      <c r="BF196" s="15"/>
      <c r="BG196" s="15"/>
      <c r="BH196" s="15"/>
      <c r="BI196" s="15"/>
      <c r="BJ196" s="15"/>
    </row>
    <row r="197" spans="1:62" ht="14.25">
      <c r="A197" s="16" t="str">
        <f>IF(ISNA(VLOOKUP($G197,'Philanthropist Ranking'!$E$5:$H$105,4,FALSE)),"N","Y")</f>
        <v>Y</v>
      </c>
      <c r="B197" s="17">
        <f>VLOOKUP($G197,'Philanthropist Ranking'!$K$5:$M$281,3,FALSE)</f>
        <v>33</v>
      </c>
      <c r="C197" s="17">
        <f>VLOOKUP($G197,'Philanthropist Ranking'!$K$5:$M$281,2,FALSE)</f>
        <v>40.020000000000003</v>
      </c>
      <c r="D197" s="18"/>
      <c r="E197" s="18"/>
      <c r="F197" s="7" t="s">
        <v>209</v>
      </c>
      <c r="G197" s="8" t="s">
        <v>210</v>
      </c>
      <c r="H197" s="32"/>
      <c r="I197" s="19"/>
      <c r="J197" s="20" t="s">
        <v>62</v>
      </c>
      <c r="K197" s="19"/>
      <c r="L197" s="20"/>
      <c r="M197" s="19"/>
      <c r="N197" s="21"/>
      <c r="O197" s="22"/>
      <c r="P197" s="21"/>
      <c r="Q197" s="22"/>
      <c r="R197" s="21"/>
      <c r="S197" s="22"/>
      <c r="T197" s="21"/>
      <c r="U197" s="22"/>
      <c r="V197" s="13" t="s">
        <v>1577</v>
      </c>
      <c r="W197" s="2">
        <v>5</v>
      </c>
      <c r="X197" s="13">
        <v>3</v>
      </c>
      <c r="Y197" s="2">
        <v>31</v>
      </c>
      <c r="Z197" s="13" t="s">
        <v>222</v>
      </c>
      <c r="AA197" s="2" t="s">
        <v>222</v>
      </c>
      <c r="AB197" s="13" t="s">
        <v>222</v>
      </c>
      <c r="AC197" s="2" t="s">
        <v>222</v>
      </c>
      <c r="AD197" s="24" t="s">
        <v>1590</v>
      </c>
      <c r="AE197" s="23"/>
      <c r="AF197" s="25"/>
      <c r="AG197" s="2" t="s">
        <v>89</v>
      </c>
      <c r="AH197" s="14" t="s">
        <v>67</v>
      </c>
      <c r="AI197" s="2" t="s">
        <v>100</v>
      </c>
      <c r="AJ197" s="13" t="s">
        <v>69</v>
      </c>
      <c r="AK197" s="2" t="s">
        <v>70</v>
      </c>
      <c r="AL197" s="9" t="s">
        <v>1884</v>
      </c>
      <c r="AM197" s="35" t="str">
        <f>IF(ISNA(VLOOKUP($AL197,'Ash-Archive Data-Don''t Delete'!$AL:$AT,2,FALSE)),"",VLOOKUP($AL197,'Ash-Archive Data-Don''t Delete'!$AL:$AT,2,FALSE))</f>
        <v>Link</v>
      </c>
      <c r="AN197" s="36" t="str">
        <f>IF(ISNA(VLOOKUP($AL197,'Ash-Archive Data-Don''t Delete'!$AL:$AT,3,FALSE)),"",VLOOKUP($AL197,'Ash-Archive Data-Don''t Delete'!$AL:$AT,3,FALSE))</f>
        <v>Link2</v>
      </c>
      <c r="AO197" s="13">
        <f>IF(ISNA(VLOOKUP($AL197,'Ash-Archive Data-Don''t Delete'!$AL:$AT,4,FALSE)),"",VLOOKUP($AL197,'Ash-Archive Data-Don''t Delete'!$AL:$AT,4,FALSE))</f>
        <v>0</v>
      </c>
      <c r="AP197" s="2">
        <f>IF(ISNA(VLOOKUP($AL197,'Ash-Archive Data-Don''t Delete'!$AL:$AT,5,FALSE)),"",VLOOKUP($AL197,'Ash-Archive Data-Don''t Delete'!$AL:$AT,5,FALSE))</f>
        <v>0</v>
      </c>
      <c r="AQ197" s="13" t="s">
        <v>74</v>
      </c>
      <c r="AR197" s="2"/>
      <c r="AS197" s="13"/>
      <c r="AT197" s="2"/>
      <c r="AU197" s="25"/>
      <c r="AV197" s="2" t="s">
        <v>1589</v>
      </c>
      <c r="AW197" s="25"/>
      <c r="AX197" s="2" t="s">
        <v>84</v>
      </c>
      <c r="AY197" s="9" t="s">
        <v>103</v>
      </c>
      <c r="AZ197" s="31">
        <v>42705</v>
      </c>
      <c r="BA197" s="18"/>
      <c r="BB197" s="18"/>
      <c r="BC197" s="15"/>
      <c r="BD197" s="15"/>
      <c r="BE197" s="15"/>
      <c r="BF197" s="15"/>
      <c r="BG197" s="15"/>
      <c r="BH197" s="15"/>
      <c r="BI197" s="15"/>
      <c r="BJ197" s="15"/>
    </row>
    <row r="198" spans="1:62" ht="16.5">
      <c r="A198" s="16" t="str">
        <f>IF(ISNA(VLOOKUP($G198,'Philanthropist Ranking'!$E$5:$H$105,4,FALSE)),"N","Y")</f>
        <v>Y</v>
      </c>
      <c r="B198" s="17">
        <f>VLOOKUP($G198,'Philanthropist Ranking'!$K$5:$M$281,3,FALSE)</f>
        <v>33</v>
      </c>
      <c r="C198" s="17">
        <f>VLOOKUP($G198,'Philanthropist Ranking'!$K$5:$M$281,2,FALSE)</f>
        <v>40.020000000000003</v>
      </c>
      <c r="D198" s="3"/>
      <c r="E198" s="18"/>
      <c r="F198" s="7" t="s">
        <v>209</v>
      </c>
      <c r="G198" s="8" t="s">
        <v>210</v>
      </c>
      <c r="H198" s="9"/>
      <c r="I198" s="7">
        <v>1963</v>
      </c>
      <c r="J198" s="20">
        <v>53</v>
      </c>
      <c r="K198" s="7" t="s">
        <v>78</v>
      </c>
      <c r="L198" s="8" t="s">
        <v>79</v>
      </c>
      <c r="M198" s="33" t="s">
        <v>80</v>
      </c>
      <c r="N198" s="10" t="s">
        <v>81</v>
      </c>
      <c r="O198" s="11" t="s">
        <v>1577</v>
      </c>
      <c r="P198" s="10" t="s">
        <v>1583</v>
      </c>
      <c r="Q198" s="38" t="s">
        <v>70</v>
      </c>
      <c r="R198" s="37" t="s">
        <v>336</v>
      </c>
      <c r="S198" s="11" t="s">
        <v>222</v>
      </c>
      <c r="T198" s="10" t="s">
        <v>222</v>
      </c>
      <c r="U198" s="34" t="s">
        <v>80</v>
      </c>
      <c r="V198" s="13" t="s">
        <v>1577</v>
      </c>
      <c r="W198" s="2">
        <v>3.52</v>
      </c>
      <c r="X198" s="13">
        <v>11</v>
      </c>
      <c r="Y198" s="2">
        <v>30</v>
      </c>
      <c r="Z198" s="13" t="s">
        <v>222</v>
      </c>
      <c r="AA198" s="2" t="s">
        <v>222</v>
      </c>
      <c r="AB198" s="13" t="s">
        <v>222</v>
      </c>
      <c r="AC198" s="2" t="s">
        <v>222</v>
      </c>
      <c r="AD198" s="13" t="s">
        <v>1584</v>
      </c>
      <c r="AE198" s="2" t="s">
        <v>1585</v>
      </c>
      <c r="AF198" s="13" t="s">
        <v>1586</v>
      </c>
      <c r="AG198" s="2" t="s">
        <v>109</v>
      </c>
      <c r="AH198" s="14" t="s">
        <v>133</v>
      </c>
      <c r="AI198" s="2" t="s">
        <v>100</v>
      </c>
      <c r="AJ198" s="13" t="s">
        <v>69</v>
      </c>
      <c r="AK198" s="2" t="s">
        <v>70</v>
      </c>
      <c r="AL198" s="9" t="s">
        <v>1894</v>
      </c>
      <c r="AM198" s="26" t="s">
        <v>80</v>
      </c>
      <c r="AN198" s="29"/>
      <c r="AO198" s="28"/>
      <c r="AP198" s="29"/>
      <c r="AQ198" s="30"/>
      <c r="AR198" s="2" t="s">
        <v>62</v>
      </c>
      <c r="AS198" s="13" t="s">
        <v>62</v>
      </c>
      <c r="AT198" s="2" t="s">
        <v>74</v>
      </c>
      <c r="AU198" s="25"/>
      <c r="AV198" s="23"/>
      <c r="AW198" s="25"/>
      <c r="AX198" s="23"/>
      <c r="AY198" s="9" t="s">
        <v>118</v>
      </c>
      <c r="AZ198" s="41">
        <v>42747</v>
      </c>
      <c r="BA198" s="18"/>
      <c r="BB198" s="18"/>
      <c r="BC198" s="15"/>
      <c r="BD198" s="15"/>
      <c r="BE198" s="15"/>
      <c r="BF198" s="15"/>
      <c r="BG198" s="15"/>
      <c r="BH198" s="15"/>
      <c r="BI198" s="15"/>
      <c r="BJ198" s="15"/>
    </row>
    <row r="199" spans="1:62" ht="16.5">
      <c r="A199" s="16" t="str">
        <f>IF(ISNA(VLOOKUP($G199,'Philanthropist Ranking'!$E$5:$H$105,4,FALSE)),"N","Y")</f>
        <v>Y</v>
      </c>
      <c r="B199" s="17">
        <f>VLOOKUP($G199,'Philanthropist Ranking'!$K$5:$M$281,3,FALSE)</f>
        <v>34</v>
      </c>
      <c r="C199" s="17">
        <f>VLOOKUP($G199,'Philanthropist Ranking'!$K$5:$M$281,2,FALSE)</f>
        <v>32</v>
      </c>
      <c r="D199" s="18"/>
      <c r="E199" s="18"/>
      <c r="F199" s="7" t="s">
        <v>567</v>
      </c>
      <c r="G199" s="8" t="s">
        <v>568</v>
      </c>
      <c r="H199" s="9"/>
      <c r="I199" s="19"/>
      <c r="J199" s="20" t="s">
        <v>62</v>
      </c>
      <c r="K199" s="7" t="s">
        <v>78</v>
      </c>
      <c r="L199" s="20"/>
      <c r="M199" s="33" t="s">
        <v>80</v>
      </c>
      <c r="N199" s="10" t="s">
        <v>9</v>
      </c>
      <c r="O199" s="22"/>
      <c r="P199" s="10" t="s">
        <v>1595</v>
      </c>
      <c r="Q199" s="22"/>
      <c r="R199" s="10" t="s">
        <v>336</v>
      </c>
      <c r="S199" s="11" t="s">
        <v>292</v>
      </c>
      <c r="T199" s="10" t="s">
        <v>1596</v>
      </c>
      <c r="U199" s="34" t="s">
        <v>80</v>
      </c>
      <c r="V199" s="13" t="s">
        <v>1595</v>
      </c>
      <c r="W199" s="2">
        <v>32</v>
      </c>
      <c r="X199" s="13">
        <v>1</v>
      </c>
      <c r="Y199" s="2">
        <v>28</v>
      </c>
      <c r="Z199" s="13" t="s">
        <v>292</v>
      </c>
      <c r="AA199" s="2" t="s">
        <v>1596</v>
      </c>
      <c r="AB199" s="13" t="s">
        <v>292</v>
      </c>
      <c r="AC199" s="2" t="s">
        <v>776</v>
      </c>
      <c r="AD199" s="24" t="s">
        <v>777</v>
      </c>
      <c r="AE199" s="23"/>
      <c r="AF199" s="25"/>
      <c r="AG199" s="2" t="s">
        <v>109</v>
      </c>
      <c r="AH199" s="14" t="s">
        <v>99</v>
      </c>
      <c r="AI199" s="2" t="s">
        <v>100</v>
      </c>
      <c r="AJ199" s="13" t="s">
        <v>69</v>
      </c>
      <c r="AK199" s="2" t="s">
        <v>70</v>
      </c>
      <c r="AL199" s="9" t="s">
        <v>1899</v>
      </c>
      <c r="AM199" s="26" t="s">
        <v>80</v>
      </c>
      <c r="AN199" s="27" t="s">
        <v>73</v>
      </c>
      <c r="AO199" s="28"/>
      <c r="AP199" s="29"/>
      <c r="AQ199" s="30" t="s">
        <v>74</v>
      </c>
      <c r="AR199" s="2" t="s">
        <v>62</v>
      </c>
      <c r="AS199" s="13" t="s">
        <v>62</v>
      </c>
      <c r="AT199" s="2" t="s">
        <v>62</v>
      </c>
      <c r="AU199" s="25"/>
      <c r="AV199" s="2" t="s">
        <v>1600</v>
      </c>
      <c r="AW199" s="25"/>
      <c r="AX199" s="2" t="s">
        <v>779</v>
      </c>
      <c r="AY199" s="9" t="s">
        <v>103</v>
      </c>
      <c r="AZ199" s="31">
        <v>42706</v>
      </c>
      <c r="BA199" s="18"/>
      <c r="BB199" s="18"/>
      <c r="BC199" s="15"/>
      <c r="BD199" s="15"/>
      <c r="BE199" s="15"/>
      <c r="BF199" s="15"/>
      <c r="BG199" s="15"/>
      <c r="BH199" s="15"/>
      <c r="BI199" s="15"/>
      <c r="BJ199" s="15"/>
    </row>
    <row r="200" spans="1:62" ht="14.25">
      <c r="A200" s="16" t="str">
        <f>IF(ISNA(VLOOKUP($G200,'Philanthropist Ranking'!$E$5:$H$105,4,FALSE)),"N","Y")</f>
        <v>Y</v>
      </c>
      <c r="B200" s="17">
        <f>VLOOKUP($G200,'Philanthropist Ranking'!$K$5:$M$281,3,FALSE)</f>
        <v>35</v>
      </c>
      <c r="C200" s="17">
        <f>VLOOKUP($G200,'Philanthropist Ranking'!$K$5:$M$281,2,FALSE)</f>
        <v>31.8</v>
      </c>
      <c r="D200" s="18"/>
      <c r="E200" s="18"/>
      <c r="F200" s="7" t="s">
        <v>185</v>
      </c>
      <c r="G200" s="8" t="s">
        <v>186</v>
      </c>
      <c r="H200" s="32"/>
      <c r="I200" s="7">
        <v>1965</v>
      </c>
      <c r="J200" s="20">
        <v>51</v>
      </c>
      <c r="K200" s="7" t="s">
        <v>78</v>
      </c>
      <c r="L200" s="8" t="s">
        <v>79</v>
      </c>
      <c r="M200" s="33" t="s">
        <v>80</v>
      </c>
      <c r="N200" s="10" t="s">
        <v>123</v>
      </c>
      <c r="O200" s="11" t="s">
        <v>1601</v>
      </c>
      <c r="P200" s="10" t="s">
        <v>1902</v>
      </c>
      <c r="Q200" s="22"/>
      <c r="R200" s="10" t="s">
        <v>336</v>
      </c>
      <c r="S200" s="11" t="s">
        <v>968</v>
      </c>
      <c r="T200" s="10" t="s">
        <v>1604</v>
      </c>
      <c r="U200" s="34" t="s">
        <v>80</v>
      </c>
      <c r="V200" s="13" t="s">
        <v>1601</v>
      </c>
      <c r="W200" s="2">
        <v>20</v>
      </c>
      <c r="X200" s="13">
        <v>12</v>
      </c>
      <c r="Y200" s="2">
        <v>17</v>
      </c>
      <c r="Z200" s="13" t="s">
        <v>968</v>
      </c>
      <c r="AA200" s="2" t="s">
        <v>1604</v>
      </c>
      <c r="AB200" s="13" t="s">
        <v>968</v>
      </c>
      <c r="AC200" s="2" t="s">
        <v>1604</v>
      </c>
      <c r="AD200" s="13" t="s">
        <v>1607</v>
      </c>
      <c r="AE200" s="2" t="s">
        <v>1608</v>
      </c>
      <c r="AF200" s="25"/>
      <c r="AG200" s="2" t="s">
        <v>136</v>
      </c>
      <c r="AH200" s="14" t="s">
        <v>131</v>
      </c>
      <c r="AI200" s="2" t="s">
        <v>100</v>
      </c>
      <c r="AJ200" s="13" t="s">
        <v>69</v>
      </c>
      <c r="AK200" s="2" t="s">
        <v>70</v>
      </c>
      <c r="AL200" s="9" t="s">
        <v>1903</v>
      </c>
      <c r="AM200" s="35" t="str">
        <f>IF(ISNA(VLOOKUP($AL200,'Ash-Archive Data-Don''t Delete'!$AL:$AT,2,FALSE)),"",VLOOKUP($AL200,'Ash-Archive Data-Don''t Delete'!$AL:$AT,2,FALSE))</f>
        <v>Link1</v>
      </c>
      <c r="AN200" s="36" t="str">
        <f>IF(ISNA(VLOOKUP($AL200,'Ash-Archive Data-Don''t Delete'!$AL:$AT,3,FALSE)),"",VLOOKUP($AL200,'Ash-Archive Data-Don''t Delete'!$AL:$AT,3,FALSE))</f>
        <v>Link2</v>
      </c>
      <c r="AO200" s="13">
        <f>IF(ISNA(VLOOKUP($AL200,'Ash-Archive Data-Don''t Delete'!$AL:$AT,4,FALSE)),"",VLOOKUP($AL200,'Ash-Archive Data-Don''t Delete'!$AL:$AT,4,FALSE))</f>
        <v>0</v>
      </c>
      <c r="AP200" s="2">
        <f>IF(ISNA(VLOOKUP($AL200,'Ash-Archive Data-Don''t Delete'!$AL:$AT,5,FALSE)),"",VLOOKUP($AL200,'Ash-Archive Data-Don''t Delete'!$AL:$AT,5,FALSE))</f>
        <v>0</v>
      </c>
      <c r="AQ200" s="13" t="s">
        <v>74</v>
      </c>
      <c r="AR200" s="2"/>
      <c r="AS200" s="13"/>
      <c r="AT200" s="2" t="s">
        <v>74</v>
      </c>
      <c r="AU200" s="25"/>
      <c r="AV200" s="2" t="s">
        <v>364</v>
      </c>
      <c r="AW200" s="25"/>
      <c r="AX200" s="2" t="s">
        <v>84</v>
      </c>
      <c r="AY200" s="9" t="s">
        <v>103</v>
      </c>
      <c r="AZ200" s="31">
        <v>42704</v>
      </c>
      <c r="BA200" s="18"/>
      <c r="BB200" s="18"/>
      <c r="BC200" s="15"/>
      <c r="BD200" s="15"/>
      <c r="BE200" s="15"/>
      <c r="BF200" s="15"/>
      <c r="BG200" s="15"/>
      <c r="BH200" s="15"/>
      <c r="BI200" s="15"/>
      <c r="BJ200" s="15"/>
    </row>
    <row r="201" spans="1:62" ht="14.25">
      <c r="A201" s="16" t="str">
        <f>IF(ISNA(VLOOKUP($G201,'Philanthropist Ranking'!$E$5:$H$105,4,FALSE)),"N","Y")</f>
        <v>Y</v>
      </c>
      <c r="B201" s="17">
        <f>VLOOKUP($G201,'Philanthropist Ranking'!$K$5:$M$281,3,FALSE)</f>
        <v>35</v>
      </c>
      <c r="C201" s="17">
        <f>VLOOKUP($G201,'Philanthropist Ranking'!$K$5:$M$281,2,FALSE)</f>
        <v>31.8</v>
      </c>
      <c r="D201" s="18"/>
      <c r="E201" s="18"/>
      <c r="F201" s="7" t="s">
        <v>185</v>
      </c>
      <c r="G201" s="8" t="s">
        <v>186</v>
      </c>
      <c r="H201" s="32"/>
      <c r="I201" s="19"/>
      <c r="J201" s="20" t="s">
        <v>62</v>
      </c>
      <c r="K201" s="19"/>
      <c r="L201" s="20"/>
      <c r="M201" s="19"/>
      <c r="N201" s="21"/>
      <c r="O201" s="22"/>
      <c r="P201" s="21"/>
      <c r="Q201" s="22"/>
      <c r="R201" s="21"/>
      <c r="S201" s="22"/>
      <c r="T201" s="21"/>
      <c r="U201" s="22"/>
      <c r="V201" s="13" t="s">
        <v>1623</v>
      </c>
      <c r="W201" s="2">
        <v>3.5</v>
      </c>
      <c r="X201" s="13">
        <v>5</v>
      </c>
      <c r="Y201" s="2">
        <v>25</v>
      </c>
      <c r="Z201" s="13" t="s">
        <v>223</v>
      </c>
      <c r="AA201" s="2" t="s">
        <v>223</v>
      </c>
      <c r="AB201" s="13" t="s">
        <v>223</v>
      </c>
      <c r="AC201" s="2" t="s">
        <v>223</v>
      </c>
      <c r="AD201" s="188" t="s">
        <v>1624</v>
      </c>
      <c r="AE201" s="2" t="s">
        <v>1625</v>
      </c>
      <c r="AF201" s="25"/>
      <c r="AG201" s="2" t="s">
        <v>109</v>
      </c>
      <c r="AH201" s="14" t="s">
        <v>133</v>
      </c>
      <c r="AI201" s="2" t="s">
        <v>100</v>
      </c>
      <c r="AJ201" s="13" t="s">
        <v>69</v>
      </c>
      <c r="AK201" s="2" t="s">
        <v>70</v>
      </c>
      <c r="AL201" s="9" t="s">
        <v>1920</v>
      </c>
      <c r="AM201" s="35" t="str">
        <f>IF(ISNA(VLOOKUP($AL201,'Ash-Archive Data-Don''t Delete'!$AL:$AT,2,FALSE)),"",VLOOKUP($AL201,'Ash-Archive Data-Don''t Delete'!$AL:$AT,2,FALSE))</f>
        <v>Link1</v>
      </c>
      <c r="AN201" s="2">
        <f>IF(ISNA(VLOOKUP($AL201,'Ash-Archive Data-Don''t Delete'!$AL:$AT,3,FALSE)),"",VLOOKUP($AL201,'Ash-Archive Data-Don''t Delete'!$AL:$AT,3,FALSE))</f>
        <v>0</v>
      </c>
      <c r="AO201" s="13">
        <f>IF(ISNA(VLOOKUP($AL201,'Ash-Archive Data-Don''t Delete'!$AL:$AT,4,FALSE)),"",VLOOKUP($AL201,'Ash-Archive Data-Don''t Delete'!$AL:$AT,4,FALSE))</f>
        <v>0</v>
      </c>
      <c r="AP201" s="2">
        <f>IF(ISNA(VLOOKUP($AL201,'Ash-Archive Data-Don''t Delete'!$AL:$AT,5,FALSE)),"",VLOOKUP($AL201,'Ash-Archive Data-Don''t Delete'!$AL:$AT,5,FALSE))</f>
        <v>0</v>
      </c>
      <c r="AQ201" s="13"/>
      <c r="AR201" s="2"/>
      <c r="AS201" s="13"/>
      <c r="AT201" s="2" t="s">
        <v>74</v>
      </c>
      <c r="AU201" s="25"/>
      <c r="AV201" s="23"/>
      <c r="AW201" s="25"/>
      <c r="AX201" s="23"/>
      <c r="AY201" s="9" t="s">
        <v>269</v>
      </c>
      <c r="AZ201" s="31">
        <v>42744</v>
      </c>
      <c r="BA201" s="18"/>
      <c r="BB201" s="18"/>
      <c r="BC201" s="15"/>
      <c r="BD201" s="15"/>
      <c r="BE201" s="15"/>
      <c r="BF201" s="15"/>
      <c r="BG201" s="15"/>
      <c r="BH201" s="15"/>
      <c r="BI201" s="15"/>
      <c r="BJ201" s="15"/>
    </row>
    <row r="202" spans="1:62" ht="14.25">
      <c r="A202" s="16" t="str">
        <f>IF(ISNA(VLOOKUP($G202,'Philanthropist Ranking'!$E$5:$H$105,4,FALSE)),"N","Y")</f>
        <v>Y</v>
      </c>
      <c r="B202" s="17">
        <f>VLOOKUP($G202,'Philanthropist Ranking'!$K$5:$M$281,3,FALSE)</f>
        <v>35</v>
      </c>
      <c r="C202" s="17">
        <f>VLOOKUP($G202,'Philanthropist Ranking'!$K$5:$M$281,2,FALSE)</f>
        <v>31.8</v>
      </c>
      <c r="D202" s="3"/>
      <c r="E202" s="18"/>
      <c r="F202" s="7" t="s">
        <v>185</v>
      </c>
      <c r="G202" s="8" t="s">
        <v>186</v>
      </c>
      <c r="H202" s="32"/>
      <c r="I202" s="19"/>
      <c r="J202" s="20" t="s">
        <v>62</v>
      </c>
      <c r="K202" s="19"/>
      <c r="L202" s="20"/>
      <c r="M202" s="19"/>
      <c r="N202" s="21"/>
      <c r="O202" s="22"/>
      <c r="P202" s="21"/>
      <c r="Q202" s="22"/>
      <c r="R202" s="21"/>
      <c r="S202" s="22"/>
      <c r="T202" s="21"/>
      <c r="U202" s="22"/>
      <c r="V202" s="13" t="s">
        <v>1610</v>
      </c>
      <c r="W202" s="2">
        <v>3</v>
      </c>
      <c r="X202" s="13">
        <v>6</v>
      </c>
      <c r="Y202" s="2">
        <v>10</v>
      </c>
      <c r="Z202" s="13" t="s">
        <v>968</v>
      </c>
      <c r="AA202" s="2" t="s">
        <v>1604</v>
      </c>
      <c r="AB202" s="13" t="s">
        <v>968</v>
      </c>
      <c r="AC202" s="2" t="s">
        <v>1604</v>
      </c>
      <c r="AD202" s="13" t="s">
        <v>1611</v>
      </c>
      <c r="AE202" s="2" t="s">
        <v>1612</v>
      </c>
      <c r="AF202" s="13"/>
      <c r="AG202" s="2" t="s">
        <v>89</v>
      </c>
      <c r="AH202" s="14" t="s">
        <v>67</v>
      </c>
      <c r="AI202" s="2" t="s">
        <v>100</v>
      </c>
      <c r="AJ202" s="13" t="s">
        <v>69</v>
      </c>
      <c r="AK202" s="2" t="s">
        <v>70</v>
      </c>
      <c r="AL202" s="9" t="s">
        <v>1932</v>
      </c>
      <c r="AM202" s="13" t="str">
        <f>IF(ISNA(VLOOKUP($AL202,'Ash-Archive Data-Don''t Delete'!$AL:$AT,2,FALSE)),"",VLOOKUP($AL202,'Ash-Archive Data-Don''t Delete'!$AL:$AT,2,FALSE))</f>
        <v>link</v>
      </c>
      <c r="AN202" s="2" t="str">
        <f>IF(ISNA(VLOOKUP($AL202,'Ash-Archive Data-Don''t Delete'!$AL:$AT,3,FALSE)),"",VLOOKUP($AL202,'Ash-Archive Data-Don''t Delete'!$AL:$AT,3,FALSE))</f>
        <v>http://csuef.csu.edu.cn/Files/16-08-31/2016-08-31%2004-43-51_1214.html,
 http://csuef.csu.edu.cn/Block/Archives.aspx,
 http://csuef.csu.edu.cn/Block/NewsList.aspx?KindID=1</v>
      </c>
      <c r="AO202" s="13">
        <f>IF(ISNA(VLOOKUP($AL202,'Ash-Archive Data-Don''t Delete'!$AL:$AT,4,FALSE)),"",VLOOKUP($AL202,'Ash-Archive Data-Don''t Delete'!$AL:$AT,4,FALSE))</f>
        <v>0</v>
      </c>
      <c r="AP202" s="2">
        <f>IF(ISNA(VLOOKUP($AL202,'Ash-Archive Data-Don''t Delete'!$AL:$AT,5,FALSE)),"",VLOOKUP($AL202,'Ash-Archive Data-Don''t Delete'!$AL:$AT,5,FALSE))</f>
        <v>0</v>
      </c>
      <c r="AQ202" s="13"/>
      <c r="AR202" s="2"/>
      <c r="AS202" s="13"/>
      <c r="AT202" s="2" t="s">
        <v>74</v>
      </c>
      <c r="AU202" s="25"/>
      <c r="AV202" s="23"/>
      <c r="AW202" s="25"/>
      <c r="AX202" s="23"/>
      <c r="AY202" s="9" t="s">
        <v>269</v>
      </c>
      <c r="AZ202" s="41">
        <v>42744</v>
      </c>
      <c r="BA202" s="18"/>
      <c r="BB202" s="18"/>
      <c r="BC202" s="15"/>
      <c r="BD202" s="15"/>
      <c r="BE202" s="15"/>
      <c r="BF202" s="15"/>
      <c r="BG202" s="15"/>
      <c r="BH202" s="15"/>
      <c r="BI202" s="15"/>
      <c r="BJ202" s="15"/>
    </row>
    <row r="203" spans="1:62" ht="14.25">
      <c r="A203" s="16" t="str">
        <f>IF(ISNA(VLOOKUP($G203,'Philanthropist Ranking'!$E$5:$H$105,4,FALSE)),"N","Y")</f>
        <v>Y</v>
      </c>
      <c r="B203" s="17">
        <f>VLOOKUP($G203,'Philanthropist Ranking'!$K$5:$M$281,3,FALSE)</f>
        <v>35</v>
      </c>
      <c r="C203" s="17">
        <f>VLOOKUP($G203,'Philanthropist Ranking'!$K$5:$M$281,2,FALSE)</f>
        <v>31.8</v>
      </c>
      <c r="D203" s="3"/>
      <c r="E203" s="18"/>
      <c r="F203" s="7" t="s">
        <v>185</v>
      </c>
      <c r="G203" s="8" t="s">
        <v>186</v>
      </c>
      <c r="H203" s="32"/>
      <c r="I203" s="19"/>
      <c r="J203" s="20" t="s">
        <v>62</v>
      </c>
      <c r="K203" s="19"/>
      <c r="L203" s="20"/>
      <c r="M203" s="19"/>
      <c r="N203" s="21"/>
      <c r="O203" s="22"/>
      <c r="P203" s="21"/>
      <c r="Q203" s="22"/>
      <c r="R203" s="21"/>
      <c r="S203" s="22"/>
      <c r="T203" s="21"/>
      <c r="U203" s="22"/>
      <c r="V203" s="13" t="s">
        <v>1610</v>
      </c>
      <c r="W203" s="2">
        <v>3</v>
      </c>
      <c r="X203" s="13">
        <v>6</v>
      </c>
      <c r="Y203" s="2">
        <v>29</v>
      </c>
      <c r="Z203" s="13" t="s">
        <v>968</v>
      </c>
      <c r="AA203" s="2" t="s">
        <v>1604</v>
      </c>
      <c r="AB203" s="13" t="s">
        <v>968</v>
      </c>
      <c r="AC203" s="2" t="s">
        <v>1604</v>
      </c>
      <c r="AD203" s="13" t="s">
        <v>1611</v>
      </c>
      <c r="AE203" s="2" t="s">
        <v>1612</v>
      </c>
      <c r="AF203" s="13"/>
      <c r="AG203" s="2" t="s">
        <v>89</v>
      </c>
      <c r="AH203" s="14" t="s">
        <v>67</v>
      </c>
      <c r="AI203" s="2" t="s">
        <v>100</v>
      </c>
      <c r="AJ203" s="13" t="s">
        <v>69</v>
      </c>
      <c r="AK203" s="2" t="s">
        <v>70</v>
      </c>
      <c r="AL203" s="9" t="s">
        <v>1932</v>
      </c>
      <c r="AM203" s="13" t="str">
        <f>IF(ISNA(VLOOKUP($AL203,'Ash-Archive Data-Don''t Delete'!$AL:$AT,2,FALSE)),"",VLOOKUP($AL203,'Ash-Archive Data-Don''t Delete'!$AL:$AT,2,FALSE))</f>
        <v>link</v>
      </c>
      <c r="AN203" s="2" t="str">
        <f>IF(ISNA(VLOOKUP($AL203,'Ash-Archive Data-Don''t Delete'!$AL:$AT,3,FALSE)),"",VLOOKUP($AL203,'Ash-Archive Data-Don''t Delete'!$AL:$AT,3,FALSE))</f>
        <v>http://csuef.csu.edu.cn/Files/16-08-31/2016-08-31%2004-43-51_1214.html,
 http://csuef.csu.edu.cn/Block/Archives.aspx,
 http://csuef.csu.edu.cn/Block/NewsList.aspx?KindID=1</v>
      </c>
      <c r="AO203" s="13">
        <f>IF(ISNA(VLOOKUP($AL203,'Ash-Archive Data-Don''t Delete'!$AL:$AT,4,FALSE)),"",VLOOKUP($AL203,'Ash-Archive Data-Don''t Delete'!$AL:$AT,4,FALSE))</f>
        <v>0</v>
      </c>
      <c r="AP203" s="2">
        <f>IF(ISNA(VLOOKUP($AL203,'Ash-Archive Data-Don''t Delete'!$AL:$AT,5,FALSE)),"",VLOOKUP($AL203,'Ash-Archive Data-Don''t Delete'!$AL:$AT,5,FALSE))</f>
        <v>0</v>
      </c>
      <c r="AQ203" s="13"/>
      <c r="AR203" s="2"/>
      <c r="AS203" s="13"/>
      <c r="AT203" s="2" t="s">
        <v>74</v>
      </c>
      <c r="AU203" s="25"/>
      <c r="AV203" s="23"/>
      <c r="AW203" s="25"/>
      <c r="AX203" s="23"/>
      <c r="AY203" s="9" t="s">
        <v>269</v>
      </c>
      <c r="AZ203" s="41">
        <v>42744</v>
      </c>
      <c r="BA203" s="18"/>
      <c r="BB203" s="18"/>
      <c r="BC203" s="15"/>
      <c r="BD203" s="15"/>
      <c r="BE203" s="15"/>
      <c r="BF203" s="15"/>
      <c r="BG203" s="15"/>
      <c r="BH203" s="15"/>
      <c r="BI203" s="15"/>
      <c r="BJ203" s="15"/>
    </row>
    <row r="204" spans="1:62" ht="14.25">
      <c r="A204" s="16" t="str">
        <f>IF(ISNA(VLOOKUP($G204,'Philanthropist Ranking'!$E$5:$H$105,4,FALSE)),"N","Y")</f>
        <v>Y</v>
      </c>
      <c r="B204" s="17">
        <f>VLOOKUP($G204,'Philanthropist Ranking'!$K$5:$M$281,3,FALSE)</f>
        <v>35</v>
      </c>
      <c r="C204" s="17">
        <f>VLOOKUP($G204,'Philanthropist Ranking'!$K$5:$M$281,2,FALSE)</f>
        <v>31.8</v>
      </c>
      <c r="D204" s="3"/>
      <c r="E204" s="18"/>
      <c r="F204" s="7" t="s">
        <v>185</v>
      </c>
      <c r="G204" s="8" t="s">
        <v>186</v>
      </c>
      <c r="H204" s="32"/>
      <c r="I204" s="19"/>
      <c r="J204" s="20" t="s">
        <v>62</v>
      </c>
      <c r="K204" s="19"/>
      <c r="L204" s="20"/>
      <c r="M204" s="19"/>
      <c r="N204" s="21"/>
      <c r="O204" s="22"/>
      <c r="P204" s="21"/>
      <c r="Q204" s="22"/>
      <c r="R204" s="21"/>
      <c r="S204" s="22"/>
      <c r="T204" s="21"/>
      <c r="U204" s="22"/>
      <c r="V204" s="13" t="s">
        <v>1608</v>
      </c>
      <c r="W204" s="2">
        <v>1.3</v>
      </c>
      <c r="X204" s="25">
        <v>3</v>
      </c>
      <c r="Y204" s="23">
        <v>9</v>
      </c>
      <c r="Z204" s="13" t="s">
        <v>968</v>
      </c>
      <c r="AA204" s="2" t="s">
        <v>1604</v>
      </c>
      <c r="AB204" s="13" t="s">
        <v>324</v>
      </c>
      <c r="AC204" s="2" t="s">
        <v>1957</v>
      </c>
      <c r="AD204" s="13" t="s">
        <v>1614</v>
      </c>
      <c r="AE204" s="2" t="s">
        <v>1615</v>
      </c>
      <c r="AF204" s="25"/>
      <c r="AG204" s="2" t="s">
        <v>109</v>
      </c>
      <c r="AH204" s="14" t="s">
        <v>133</v>
      </c>
      <c r="AI204" s="2" t="s">
        <v>141</v>
      </c>
      <c r="AJ204" s="13" t="s">
        <v>69</v>
      </c>
      <c r="AK204" s="2" t="s">
        <v>70</v>
      </c>
      <c r="AL204" s="9" t="s">
        <v>1961</v>
      </c>
      <c r="AM204" s="114" t="s">
        <v>1617</v>
      </c>
      <c r="AN204" s="116"/>
      <c r="AO204" s="116"/>
      <c r="AP204" s="116"/>
      <c r="AQ204" s="116"/>
      <c r="AR204" s="116"/>
      <c r="AT204" s="117" t="s">
        <v>74</v>
      </c>
      <c r="AU204" s="25"/>
      <c r="AV204" s="23"/>
      <c r="AW204" s="25"/>
      <c r="AX204" s="23"/>
      <c r="AY204" s="9" t="s">
        <v>269</v>
      </c>
      <c r="AZ204" s="41">
        <v>42744</v>
      </c>
      <c r="BA204" s="18"/>
      <c r="BB204" s="18"/>
      <c r="BC204" s="15"/>
      <c r="BD204" s="15"/>
      <c r="BE204" s="15"/>
      <c r="BF204" s="15"/>
      <c r="BG204" s="15"/>
      <c r="BH204" s="15"/>
      <c r="BI204" s="15"/>
      <c r="BJ204" s="15"/>
    </row>
    <row r="205" spans="1:62" ht="14.25">
      <c r="A205" s="16" t="str">
        <f>IF(ISNA(VLOOKUP($G205,'Philanthropist Ranking'!$E$5:$H$105,4,FALSE)),"N","Y")</f>
        <v>Y</v>
      </c>
      <c r="B205" s="17">
        <f>VLOOKUP($G205,'Philanthropist Ranking'!$K$5:$M$281,3,FALSE)</f>
        <v>35</v>
      </c>
      <c r="C205" s="17">
        <f>VLOOKUP($G205,'Philanthropist Ranking'!$K$5:$M$281,2,FALSE)</f>
        <v>31.8</v>
      </c>
      <c r="D205" s="3"/>
      <c r="E205" s="18"/>
      <c r="F205" s="7" t="s">
        <v>185</v>
      </c>
      <c r="G205" s="8" t="s">
        <v>186</v>
      </c>
      <c r="H205" s="32"/>
      <c r="I205" s="19"/>
      <c r="J205" s="20" t="s">
        <v>62</v>
      </c>
      <c r="K205" s="19"/>
      <c r="L205" s="20"/>
      <c r="M205" s="19"/>
      <c r="N205" s="21"/>
      <c r="O205" s="22"/>
      <c r="P205" s="21"/>
      <c r="Q205" s="22"/>
      <c r="R205" s="21"/>
      <c r="S205" s="22"/>
      <c r="T205" s="21"/>
      <c r="U205" s="22"/>
      <c r="V205" s="13" t="s">
        <v>1608</v>
      </c>
      <c r="W205" s="2">
        <v>1</v>
      </c>
      <c r="X205" s="25">
        <v>7</v>
      </c>
      <c r="Y205" s="23">
        <v>31</v>
      </c>
      <c r="Z205" s="13" t="s">
        <v>968</v>
      </c>
      <c r="AA205" s="2" t="s">
        <v>1604</v>
      </c>
      <c r="AB205" s="13" t="s">
        <v>969</v>
      </c>
      <c r="AC205" s="23"/>
      <c r="AD205" s="13" t="s">
        <v>1619</v>
      </c>
      <c r="AE205" s="2" t="s">
        <v>1620</v>
      </c>
      <c r="AF205" s="13" t="s">
        <v>1621</v>
      </c>
      <c r="AG205" s="2" t="s">
        <v>109</v>
      </c>
      <c r="AH205" s="14" t="s">
        <v>131</v>
      </c>
      <c r="AI205" s="2" t="s">
        <v>141</v>
      </c>
      <c r="AJ205" s="13" t="s">
        <v>69</v>
      </c>
      <c r="AK205" s="2" t="s">
        <v>70</v>
      </c>
      <c r="AL205" s="9" t="s">
        <v>1963</v>
      </c>
      <c r="AM205" s="114" t="s">
        <v>1622</v>
      </c>
      <c r="AN205" s="116"/>
      <c r="AO205" s="116"/>
      <c r="AP205" s="116"/>
      <c r="AQ205" s="116"/>
      <c r="AR205" s="116"/>
      <c r="AT205" s="117" t="s">
        <v>74</v>
      </c>
      <c r="AU205" s="25"/>
      <c r="AV205" s="23"/>
      <c r="AW205" s="25"/>
      <c r="AX205" s="23"/>
      <c r="AY205" s="9" t="s">
        <v>269</v>
      </c>
      <c r="AZ205" s="41">
        <v>42744</v>
      </c>
      <c r="BA205" s="18"/>
      <c r="BB205" s="18"/>
      <c r="BC205" s="15"/>
      <c r="BD205" s="15"/>
      <c r="BE205" s="15"/>
      <c r="BF205" s="15"/>
      <c r="BG205" s="15"/>
      <c r="BH205" s="15"/>
      <c r="BI205" s="15"/>
      <c r="BJ205" s="15"/>
    </row>
    <row r="206" spans="1:62" ht="14.25">
      <c r="A206" s="16" t="str">
        <f>IF(ISNA(VLOOKUP($G206,'Philanthropist Ranking'!$E$5:$H$105,4,FALSE)),"N","Y")</f>
        <v>Y</v>
      </c>
      <c r="B206" s="17">
        <f>VLOOKUP($G206,'Philanthropist Ranking'!$K$5:$M$281,3,FALSE)</f>
        <v>36</v>
      </c>
      <c r="C206" s="17">
        <f>VLOOKUP($G206,'Philanthropist Ranking'!$K$5:$M$281,2,FALSE)</f>
        <v>31.428757000000004</v>
      </c>
      <c r="D206" s="3"/>
      <c r="E206" s="18"/>
      <c r="F206" s="7" t="s">
        <v>490</v>
      </c>
      <c r="G206" s="8" t="s">
        <v>491</v>
      </c>
      <c r="H206" s="9"/>
      <c r="I206" s="19"/>
      <c r="J206" s="20" t="s">
        <v>62</v>
      </c>
      <c r="K206" s="19"/>
      <c r="L206" s="20"/>
      <c r="M206" s="19"/>
      <c r="N206" s="21"/>
      <c r="O206" s="11"/>
      <c r="P206" s="10"/>
      <c r="Q206" s="11"/>
      <c r="R206" s="21"/>
      <c r="S206" s="22"/>
      <c r="T206" s="21"/>
      <c r="U206" s="22"/>
      <c r="V206" s="13" t="s">
        <v>1630</v>
      </c>
      <c r="W206" s="2">
        <v>15</v>
      </c>
      <c r="X206" s="13">
        <v>12</v>
      </c>
      <c r="Y206" s="2" t="s">
        <v>173</v>
      </c>
      <c r="Z206" s="13" t="s">
        <v>222</v>
      </c>
      <c r="AA206" s="2" t="s">
        <v>222</v>
      </c>
      <c r="AB206" s="13" t="s">
        <v>222</v>
      </c>
      <c r="AC206" s="2" t="s">
        <v>222</v>
      </c>
      <c r="AD206" s="13" t="s">
        <v>1633</v>
      </c>
      <c r="AE206" s="2" t="s">
        <v>1634</v>
      </c>
      <c r="AF206" s="13" t="s">
        <v>1635</v>
      </c>
      <c r="AG206" s="2" t="s">
        <v>109</v>
      </c>
      <c r="AH206" s="14" t="str">
        <f>VLOOKUP($AF206,'Program-Causes'!$C:$D,2,FALSE)</f>
        <v>Culture</v>
      </c>
      <c r="AI206" s="2" t="s">
        <v>100</v>
      </c>
      <c r="AJ206" s="13" t="s">
        <v>69</v>
      </c>
      <c r="AK206" s="2" t="s">
        <v>70</v>
      </c>
      <c r="AL206" s="9" t="s">
        <v>1968</v>
      </c>
      <c r="AM206" s="35" t="str">
        <f>IF(ISNA(VLOOKUP($AL206,'Ash-Archive Data-Don''t Delete'!$AL:$AT,2,FALSE)),"",VLOOKUP($AL206,'Ash-Archive Data-Don''t Delete'!$AL:$AT,2,FALSE))</f>
        <v>Link</v>
      </c>
      <c r="AN206" s="2">
        <f>IF(ISNA(VLOOKUP($AL206,'Ash-Archive Data-Don''t Delete'!$AL:$AT,3,FALSE)),"",VLOOKUP($AL206,'Ash-Archive Data-Don''t Delete'!$AL:$AT,3,FALSE))</f>
        <v>0</v>
      </c>
      <c r="AO206" s="13">
        <f>IF(ISNA(VLOOKUP($AL206,'Ash-Archive Data-Don''t Delete'!$AL:$AT,4,FALSE)),"",VLOOKUP($AL206,'Ash-Archive Data-Don''t Delete'!$AL:$AT,4,FALSE))</f>
        <v>0</v>
      </c>
      <c r="AP206" s="2">
        <f>IF(ISNA(VLOOKUP($AL206,'Ash-Archive Data-Don''t Delete'!$AL:$AT,5,FALSE)),"",VLOOKUP($AL206,'Ash-Archive Data-Don''t Delete'!$AL:$AT,5,FALSE))</f>
        <v>0</v>
      </c>
      <c r="AQ206" s="13"/>
      <c r="AR206" s="2"/>
      <c r="AS206" s="13"/>
      <c r="AT206" s="2" t="s">
        <v>74</v>
      </c>
      <c r="AU206" s="25"/>
      <c r="AV206" s="23"/>
      <c r="AW206" s="25"/>
      <c r="AX206" s="23"/>
      <c r="AY206" s="9" t="s">
        <v>118</v>
      </c>
      <c r="AZ206" s="41">
        <v>42747</v>
      </c>
      <c r="BA206" s="18"/>
      <c r="BB206" s="18"/>
      <c r="BC206" s="15"/>
      <c r="BD206" s="15"/>
      <c r="BE206" s="15"/>
      <c r="BF206" s="15"/>
      <c r="BG206" s="15"/>
      <c r="BH206" s="15"/>
      <c r="BI206" s="15"/>
      <c r="BJ206" s="15"/>
    </row>
    <row r="207" spans="1:62" ht="16.5">
      <c r="A207" s="16" t="str">
        <f>IF(ISNA(VLOOKUP($G207,'Philanthropist Ranking'!$E$5:$H$105,4,FALSE)),"N","Y")</f>
        <v>Y</v>
      </c>
      <c r="B207" s="17">
        <f>VLOOKUP($G207,'Philanthropist Ranking'!$K$5:$M$281,3,FALSE)</f>
        <v>36</v>
      </c>
      <c r="C207" s="17">
        <f>VLOOKUP($G207,'Philanthropist Ranking'!$K$5:$M$281,2,FALSE)</f>
        <v>31.428757000000004</v>
      </c>
      <c r="D207" s="3"/>
      <c r="E207" s="3"/>
      <c r="F207" s="7" t="s">
        <v>490</v>
      </c>
      <c r="G207" s="8" t="s">
        <v>491</v>
      </c>
      <c r="H207" s="32"/>
      <c r="I207" s="7">
        <v>1957</v>
      </c>
      <c r="J207" s="20">
        <v>59</v>
      </c>
      <c r="K207" s="7" t="s">
        <v>78</v>
      </c>
      <c r="L207" s="20"/>
      <c r="M207" s="33" t="s">
        <v>80</v>
      </c>
      <c r="N207" s="10" t="s">
        <v>119</v>
      </c>
      <c r="O207" s="11" t="s">
        <v>1629</v>
      </c>
      <c r="P207" s="10" t="s">
        <v>1630</v>
      </c>
      <c r="Q207" s="11" t="s">
        <v>84</v>
      </c>
      <c r="R207" s="10" t="s">
        <v>1631</v>
      </c>
      <c r="S207" s="11" t="s">
        <v>222</v>
      </c>
      <c r="T207" s="10" t="s">
        <v>222</v>
      </c>
      <c r="U207" s="34" t="s">
        <v>80</v>
      </c>
      <c r="V207" s="13" t="s">
        <v>1630</v>
      </c>
      <c r="W207" s="2">
        <v>3.54</v>
      </c>
      <c r="X207" s="13">
        <v>7</v>
      </c>
      <c r="Y207" s="2">
        <v>13</v>
      </c>
      <c r="Z207" s="13" t="s">
        <v>222</v>
      </c>
      <c r="AA207" s="2" t="s">
        <v>222</v>
      </c>
      <c r="AB207" s="13" t="s">
        <v>961</v>
      </c>
      <c r="AC207" s="2" t="s">
        <v>1972</v>
      </c>
      <c r="AD207" s="258" t="s">
        <v>963</v>
      </c>
      <c r="AE207" s="2" t="s">
        <v>1275</v>
      </c>
      <c r="AF207" s="13" t="s">
        <v>1632</v>
      </c>
      <c r="AG207" s="2" t="s">
        <v>109</v>
      </c>
      <c r="AH207" s="14" t="str">
        <f>VLOOKUP($AF207,'Program-Causes'!$C:$D,2,FALSE)</f>
        <v>Disaster Relief</v>
      </c>
      <c r="AI207" s="2" t="s">
        <v>100</v>
      </c>
      <c r="AJ207" s="13" t="s">
        <v>69</v>
      </c>
      <c r="AK207" s="2" t="s">
        <v>70</v>
      </c>
      <c r="AL207" s="9" t="s">
        <v>1973</v>
      </c>
      <c r="AM207" s="26" t="s">
        <v>80</v>
      </c>
      <c r="AN207" s="29"/>
      <c r="AO207" s="28"/>
      <c r="AP207" s="29"/>
      <c r="AQ207" s="28"/>
      <c r="AR207" s="29"/>
      <c r="AS207" s="28"/>
      <c r="AT207" s="194" t="s">
        <v>74</v>
      </c>
      <c r="AU207" s="25"/>
      <c r="AV207" s="23"/>
      <c r="AW207" s="25"/>
      <c r="AX207" s="23"/>
      <c r="AY207" s="9" t="s">
        <v>103</v>
      </c>
      <c r="AZ207" s="19"/>
      <c r="BA207" s="18"/>
      <c r="BB207" s="18"/>
      <c r="BC207" s="15"/>
      <c r="BD207" s="15"/>
      <c r="BE207" s="15"/>
      <c r="BF207" s="15"/>
      <c r="BG207" s="15"/>
      <c r="BH207" s="15"/>
      <c r="BI207" s="15"/>
      <c r="BJ207" s="15"/>
    </row>
    <row r="208" spans="1:62" ht="14.25">
      <c r="A208" s="16" t="str">
        <f>IF(ISNA(VLOOKUP($G208,'Philanthropist Ranking'!$E$5:$H$105,4,FALSE)),"N","Y")</f>
        <v>Y</v>
      </c>
      <c r="B208" s="17">
        <f>VLOOKUP($G208,'Philanthropist Ranking'!$K$5:$M$281,3,FALSE)</f>
        <v>36</v>
      </c>
      <c r="C208" s="17">
        <f>VLOOKUP($G208,'Philanthropist Ranking'!$K$5:$M$281,2,FALSE)</f>
        <v>31.428757000000004</v>
      </c>
      <c r="D208" s="3"/>
      <c r="E208" s="18"/>
      <c r="F208" s="7" t="s">
        <v>490</v>
      </c>
      <c r="G208" s="8" t="s">
        <v>491</v>
      </c>
      <c r="H208" s="32"/>
      <c r="I208" s="19"/>
      <c r="J208" s="20" t="s">
        <v>62</v>
      </c>
      <c r="K208" s="19"/>
      <c r="L208" s="20"/>
      <c r="M208" s="19"/>
      <c r="N208" s="21"/>
      <c r="O208" s="22"/>
      <c r="P208" s="21"/>
      <c r="Q208" s="22"/>
      <c r="R208" s="21"/>
      <c r="S208" s="22"/>
      <c r="T208" s="21"/>
      <c r="U208" s="22"/>
      <c r="V208" s="13" t="s">
        <v>1636</v>
      </c>
      <c r="W208" s="2">
        <v>2.2999999999999998</v>
      </c>
      <c r="X208" s="25">
        <v>11</v>
      </c>
      <c r="Y208" s="23">
        <v>18</v>
      </c>
      <c r="Z208" s="13" t="s">
        <v>292</v>
      </c>
      <c r="AA208" s="2" t="s">
        <v>776</v>
      </c>
      <c r="AB208" s="13" t="s">
        <v>292</v>
      </c>
      <c r="AC208" s="2" t="s">
        <v>776</v>
      </c>
      <c r="AD208" s="258"/>
      <c r="AE208" s="2" t="s">
        <v>1638</v>
      </c>
      <c r="AF208" s="25"/>
      <c r="AG208" s="2" t="s">
        <v>89</v>
      </c>
      <c r="AH208" s="14" t="s">
        <v>67</v>
      </c>
      <c r="AI208" s="2" t="s">
        <v>100</v>
      </c>
      <c r="AJ208" s="13" t="s">
        <v>69</v>
      </c>
      <c r="AK208" s="2" t="s">
        <v>70</v>
      </c>
      <c r="AL208" s="9" t="s">
        <v>1982</v>
      </c>
      <c r="AM208" s="114" t="s">
        <v>1639</v>
      </c>
      <c r="AO208" s="116"/>
      <c r="AP208" s="116"/>
      <c r="AQ208" s="116"/>
      <c r="AR208" s="116"/>
      <c r="AS208" s="116"/>
      <c r="AT208" s="117" t="s">
        <v>74</v>
      </c>
      <c r="AU208" s="25"/>
      <c r="AV208" s="23"/>
      <c r="AW208" s="25"/>
      <c r="AX208" s="23"/>
      <c r="AY208" s="9" t="s">
        <v>269</v>
      </c>
      <c r="AZ208" s="41">
        <v>42744</v>
      </c>
      <c r="BA208" s="18"/>
      <c r="BB208" s="18"/>
      <c r="BC208" s="15"/>
      <c r="BD208" s="15"/>
      <c r="BE208" s="15"/>
      <c r="BF208" s="15"/>
      <c r="BG208" s="15"/>
      <c r="BH208" s="15"/>
      <c r="BI208" s="15"/>
      <c r="BJ208" s="15"/>
    </row>
    <row r="209" spans="1:62" ht="16.5">
      <c r="A209" s="16" t="str">
        <f>IF(ISNA(VLOOKUP($G209,'Philanthropist Ranking'!$E$5:$H$105,4,FALSE)),"N","Y")</f>
        <v>Y</v>
      </c>
      <c r="B209" s="17">
        <f>VLOOKUP($G209,'Philanthropist Ranking'!$K$5:$M$281,3,FALSE)</f>
        <v>36</v>
      </c>
      <c r="C209" s="17">
        <f>VLOOKUP($G209,'Philanthropist Ranking'!$K$5:$M$281,2,FALSE)</f>
        <v>31.428757000000004</v>
      </c>
      <c r="D209" s="18"/>
      <c r="E209" s="18"/>
      <c r="F209" s="7" t="s">
        <v>490</v>
      </c>
      <c r="G209" s="8" t="s">
        <v>491</v>
      </c>
      <c r="H209" s="32"/>
      <c r="I209" s="19"/>
      <c r="J209" s="20" t="s">
        <v>62</v>
      </c>
      <c r="K209" s="19"/>
      <c r="L209" s="20"/>
      <c r="M209" s="19"/>
      <c r="N209" s="21"/>
      <c r="O209" s="22"/>
      <c r="P209" s="21"/>
      <c r="Q209" s="22"/>
      <c r="R209" s="21"/>
      <c r="S209" s="22"/>
      <c r="T209" s="21"/>
      <c r="U209" s="22"/>
      <c r="V209" s="13" t="s">
        <v>1630</v>
      </c>
      <c r="W209" s="2">
        <v>1.427</v>
      </c>
      <c r="X209" s="13">
        <v>12</v>
      </c>
      <c r="Y209" s="2">
        <v>17</v>
      </c>
      <c r="Z209" s="13" t="s">
        <v>222</v>
      </c>
      <c r="AA209" s="2" t="s">
        <v>222</v>
      </c>
      <c r="AB209" s="13" t="s">
        <v>222</v>
      </c>
      <c r="AC209" s="2" t="s">
        <v>222</v>
      </c>
      <c r="AD209" s="192" t="s">
        <v>963</v>
      </c>
      <c r="AE209" s="2" t="s">
        <v>1275</v>
      </c>
      <c r="AF209" s="13" t="s">
        <v>1640</v>
      </c>
      <c r="AG209" s="2" t="s">
        <v>109</v>
      </c>
      <c r="AH209" s="14" t="str">
        <f>VLOOKUP($AF209,'Program-Causes'!$C:$D,2,FALSE)</f>
        <v>Education</v>
      </c>
      <c r="AI209" s="2" t="s">
        <v>100</v>
      </c>
      <c r="AJ209" s="13" t="s">
        <v>69</v>
      </c>
      <c r="AK209" s="2" t="s">
        <v>70</v>
      </c>
      <c r="AL209" s="9" t="s">
        <v>1990</v>
      </c>
      <c r="AM209" s="26" t="s">
        <v>80</v>
      </c>
      <c r="AN209" s="29"/>
      <c r="AO209" s="28"/>
      <c r="AP209" s="29"/>
      <c r="AQ209" s="28"/>
      <c r="AR209" s="29"/>
      <c r="AS209" s="28"/>
      <c r="AT209" s="194" t="s">
        <v>74</v>
      </c>
      <c r="AU209" s="25"/>
      <c r="AV209" s="23"/>
      <c r="AW209" s="25"/>
      <c r="AX209" s="23"/>
      <c r="AY209" s="9" t="s">
        <v>103</v>
      </c>
      <c r="AZ209" s="19"/>
      <c r="BA209" s="18"/>
      <c r="BB209" s="18"/>
      <c r="BC209" s="15"/>
      <c r="BD209" s="15"/>
      <c r="BE209" s="15"/>
      <c r="BF209" s="15"/>
      <c r="BG209" s="15"/>
      <c r="BH209" s="15"/>
      <c r="BI209" s="15"/>
      <c r="BJ209" s="15"/>
    </row>
    <row r="210" spans="1:62" ht="14.25">
      <c r="A210" s="16" t="str">
        <f>IF(ISNA(VLOOKUP($G210,'Philanthropist Ranking'!$E$5:$H$105,4,FALSE)),"N","Y")</f>
        <v>Y</v>
      </c>
      <c r="B210" s="17">
        <f>VLOOKUP($G210,'Philanthropist Ranking'!$K$5:$M$281,3,FALSE)</f>
        <v>36</v>
      </c>
      <c r="C210" s="17">
        <f>VLOOKUP($G210,'Philanthropist Ranking'!$K$5:$M$281,2,FALSE)</f>
        <v>31.428757000000004</v>
      </c>
      <c r="D210" s="18"/>
      <c r="E210" s="18"/>
      <c r="F210" s="7" t="s">
        <v>490</v>
      </c>
      <c r="G210" s="8" t="s">
        <v>491</v>
      </c>
      <c r="H210" s="32"/>
      <c r="I210" s="19"/>
      <c r="J210" s="20" t="s">
        <v>62</v>
      </c>
      <c r="K210" s="19"/>
      <c r="L210" s="20"/>
      <c r="M210" s="19"/>
      <c r="N210" s="21"/>
      <c r="O210" s="22"/>
      <c r="P210" s="21"/>
      <c r="Q210" s="22"/>
      <c r="R210" s="21"/>
      <c r="S210" s="22"/>
      <c r="T210" s="21"/>
      <c r="U210" s="22"/>
      <c r="V210" s="13" t="s">
        <v>1630</v>
      </c>
      <c r="W210" s="2">
        <v>0.89700999999999997</v>
      </c>
      <c r="X210" s="13">
        <v>12</v>
      </c>
      <c r="Y210" s="2">
        <v>17</v>
      </c>
      <c r="Z210" s="13" t="s">
        <v>222</v>
      </c>
      <c r="AA210" s="2" t="s">
        <v>222</v>
      </c>
      <c r="AB210" s="13" t="s">
        <v>961</v>
      </c>
      <c r="AC210" s="2" t="s">
        <v>1972</v>
      </c>
      <c r="AD210" s="192" t="s">
        <v>963</v>
      </c>
      <c r="AE210" s="23"/>
      <c r="AF210" s="13" t="s">
        <v>1632</v>
      </c>
      <c r="AG210" s="2" t="s">
        <v>109</v>
      </c>
      <c r="AH210" s="14" t="str">
        <f>VLOOKUP($AF210,'Program-Causes'!$C:$D,2,FALSE)</f>
        <v>Disaster Relief</v>
      </c>
      <c r="AI210" s="2" t="s">
        <v>100</v>
      </c>
      <c r="AJ210" s="13" t="s">
        <v>69</v>
      </c>
      <c r="AK210" s="2" t="s">
        <v>70</v>
      </c>
      <c r="AL210" s="9" t="s">
        <v>1996</v>
      </c>
      <c r="AM210" s="35" t="str">
        <f>IF(ISNA(VLOOKUP($AL210,'Ash-Archive Data-Don''t Delete'!$AL:$AT,2,FALSE)),"",VLOOKUP($AL210,'Ash-Archive Data-Don''t Delete'!$AL:$AT,2,FALSE))</f>
        <v>Link</v>
      </c>
      <c r="AN210" s="2">
        <f>IF(ISNA(VLOOKUP($AL210,'Ash-Archive Data-Don''t Delete'!$AL:$AT,3,FALSE)),"",VLOOKUP($AL210,'Ash-Archive Data-Don''t Delete'!$AL:$AT,3,FALSE))</f>
        <v>0</v>
      </c>
      <c r="AO210" s="13">
        <f>IF(ISNA(VLOOKUP($AL210,'Ash-Archive Data-Don''t Delete'!$AL:$AT,4,FALSE)),"",VLOOKUP($AL210,'Ash-Archive Data-Don''t Delete'!$AL:$AT,4,FALSE))</f>
        <v>0</v>
      </c>
      <c r="AP210" s="2">
        <f>IF(ISNA(VLOOKUP($AL210,'Ash-Archive Data-Don''t Delete'!$AL:$AT,5,FALSE)),"",VLOOKUP($AL210,'Ash-Archive Data-Don''t Delete'!$AL:$AT,5,FALSE))</f>
        <v>0</v>
      </c>
      <c r="AQ210" s="13"/>
      <c r="AR210" s="2"/>
      <c r="AS210" s="13"/>
      <c r="AT210" s="2" t="s">
        <v>74</v>
      </c>
      <c r="AU210" s="25"/>
      <c r="AV210" s="23"/>
      <c r="AW210" s="25"/>
      <c r="AX210" s="23"/>
      <c r="AY210" s="9" t="s">
        <v>103</v>
      </c>
      <c r="AZ210" s="19"/>
      <c r="BA210" s="18"/>
      <c r="BB210" s="18"/>
      <c r="BC210" s="15"/>
      <c r="BD210" s="15"/>
      <c r="BE210" s="15"/>
      <c r="BF210" s="15"/>
      <c r="BG210" s="15"/>
      <c r="BH210" s="15"/>
      <c r="BI210" s="15"/>
      <c r="BJ210" s="15"/>
    </row>
    <row r="211" spans="1:62" ht="14.25">
      <c r="A211" s="16" t="str">
        <f>IF(ISNA(VLOOKUP($G211,'Philanthropist Ranking'!$E$5:$H$105,4,FALSE)),"N","Y")</f>
        <v>Y</v>
      </c>
      <c r="B211" s="17">
        <f>VLOOKUP($G211,'Philanthropist Ranking'!$K$5:$M$281,3,FALSE)</f>
        <v>36</v>
      </c>
      <c r="C211" s="17">
        <f>VLOOKUP($G211,'Philanthropist Ranking'!$K$5:$M$281,2,FALSE)</f>
        <v>31.428757000000004</v>
      </c>
      <c r="D211" s="18"/>
      <c r="E211" s="18"/>
      <c r="F211" s="7" t="s">
        <v>490</v>
      </c>
      <c r="G211" s="8" t="s">
        <v>491</v>
      </c>
      <c r="H211" s="32"/>
      <c r="I211" s="19"/>
      <c r="J211" s="20" t="s">
        <v>62</v>
      </c>
      <c r="K211" s="19"/>
      <c r="L211" s="20"/>
      <c r="M211" s="19"/>
      <c r="N211" s="21"/>
      <c r="O211" s="22"/>
      <c r="P211" s="21"/>
      <c r="Q211" s="22"/>
      <c r="R211" s="21"/>
      <c r="S211" s="22"/>
      <c r="T211" s="21"/>
      <c r="U211" s="22"/>
      <c r="V211" s="13" t="s">
        <v>1630</v>
      </c>
      <c r="W211" s="2">
        <v>0.66051000000000004</v>
      </c>
      <c r="X211" s="13">
        <v>12</v>
      </c>
      <c r="Y211" s="2">
        <v>17</v>
      </c>
      <c r="Z211" s="13" t="s">
        <v>222</v>
      </c>
      <c r="AA211" s="2" t="s">
        <v>222</v>
      </c>
      <c r="AB211" s="13" t="s">
        <v>961</v>
      </c>
      <c r="AC211" s="2" t="s">
        <v>1972</v>
      </c>
      <c r="AD211" s="192" t="s">
        <v>963</v>
      </c>
      <c r="AE211" s="23"/>
      <c r="AF211" s="13" t="s">
        <v>1632</v>
      </c>
      <c r="AG211" s="2" t="s">
        <v>109</v>
      </c>
      <c r="AH211" s="14" t="str">
        <f>VLOOKUP($AF211,'Program-Causes'!$C:$D,2,FALSE)</f>
        <v>Disaster Relief</v>
      </c>
      <c r="AI211" s="2" t="s">
        <v>100</v>
      </c>
      <c r="AJ211" s="13" t="s">
        <v>69</v>
      </c>
      <c r="AK211" s="2" t="s">
        <v>70</v>
      </c>
      <c r="AL211" s="9" t="s">
        <v>1999</v>
      </c>
      <c r="AM211" s="35" t="str">
        <f>IF(ISNA(VLOOKUP($AL211,'Ash-Archive Data-Don''t Delete'!$AL:$AT,2,FALSE)),"",VLOOKUP($AL211,'Ash-Archive Data-Don''t Delete'!$AL:$AT,2,FALSE))</f>
        <v>Link</v>
      </c>
      <c r="AN211" s="2">
        <f>IF(ISNA(VLOOKUP($AL211,'Ash-Archive Data-Don''t Delete'!$AL:$AT,3,FALSE)),"",VLOOKUP($AL211,'Ash-Archive Data-Don''t Delete'!$AL:$AT,3,FALSE))</f>
        <v>0</v>
      </c>
      <c r="AO211" s="13">
        <f>IF(ISNA(VLOOKUP($AL211,'Ash-Archive Data-Don''t Delete'!$AL:$AT,4,FALSE)),"",VLOOKUP($AL211,'Ash-Archive Data-Don''t Delete'!$AL:$AT,4,FALSE))</f>
        <v>0</v>
      </c>
      <c r="AP211" s="2">
        <f>IF(ISNA(VLOOKUP($AL211,'Ash-Archive Data-Don''t Delete'!$AL:$AT,5,FALSE)),"",VLOOKUP($AL211,'Ash-Archive Data-Don''t Delete'!$AL:$AT,5,FALSE))</f>
        <v>0</v>
      </c>
      <c r="AQ211" s="13"/>
      <c r="AR211" s="2"/>
      <c r="AS211" s="13"/>
      <c r="AT211" s="2" t="s">
        <v>74</v>
      </c>
      <c r="AU211" s="25"/>
      <c r="AV211" s="23"/>
      <c r="AW211" s="25"/>
      <c r="AX211" s="23"/>
      <c r="AY211" s="9" t="s">
        <v>103</v>
      </c>
      <c r="AZ211" s="19"/>
      <c r="BA211" s="18"/>
      <c r="BB211" s="18"/>
      <c r="BC211" s="15"/>
      <c r="BD211" s="15"/>
      <c r="BE211" s="15"/>
      <c r="BF211" s="15"/>
      <c r="BG211" s="15"/>
      <c r="BH211" s="15"/>
      <c r="BI211" s="15"/>
      <c r="BJ211" s="15"/>
    </row>
    <row r="212" spans="1:62" ht="14.25">
      <c r="A212" s="16" t="str">
        <f>IF(ISNA(VLOOKUP($G212,'Philanthropist Ranking'!$E$5:$H$105,4,FALSE)),"N","Y")</f>
        <v>Y</v>
      </c>
      <c r="B212" s="17">
        <f>VLOOKUP($G212,'Philanthropist Ranking'!$K$5:$M$281,3,FALSE)</f>
        <v>36</v>
      </c>
      <c r="C212" s="17">
        <f>VLOOKUP($G212,'Philanthropist Ranking'!$K$5:$M$281,2,FALSE)</f>
        <v>31.428757000000004</v>
      </c>
      <c r="D212" s="18"/>
      <c r="E212" s="18"/>
      <c r="F212" s="7" t="s">
        <v>490</v>
      </c>
      <c r="G212" s="8" t="s">
        <v>491</v>
      </c>
      <c r="H212" s="32"/>
      <c r="I212" s="19"/>
      <c r="J212" s="20" t="s">
        <v>62</v>
      </c>
      <c r="K212" s="19"/>
      <c r="L212" s="20"/>
      <c r="M212" s="19"/>
      <c r="N212" s="21"/>
      <c r="O212" s="22"/>
      <c r="P212" s="21"/>
      <c r="Q212" s="22"/>
      <c r="R212" s="21"/>
      <c r="S212" s="22"/>
      <c r="T212" s="21"/>
      <c r="U212" s="22"/>
      <c r="V212" s="13" t="s">
        <v>1630</v>
      </c>
      <c r="W212" s="2">
        <v>0.62858499999999995</v>
      </c>
      <c r="X212" s="13">
        <v>12</v>
      </c>
      <c r="Y212" s="2">
        <v>17</v>
      </c>
      <c r="Z212" s="13" t="s">
        <v>222</v>
      </c>
      <c r="AA212" s="2" t="s">
        <v>222</v>
      </c>
      <c r="AB212" s="13" t="s">
        <v>961</v>
      </c>
      <c r="AC212" s="2" t="s">
        <v>1972</v>
      </c>
      <c r="AD212" s="192" t="s">
        <v>963</v>
      </c>
      <c r="AE212" s="23"/>
      <c r="AF212" s="13" t="s">
        <v>1632</v>
      </c>
      <c r="AG212" s="2" t="s">
        <v>109</v>
      </c>
      <c r="AH212" s="14" t="str">
        <f>VLOOKUP($AF212,'Program-Causes'!$C:$D,2,FALSE)</f>
        <v>Disaster Relief</v>
      </c>
      <c r="AI212" s="2" t="s">
        <v>100</v>
      </c>
      <c r="AJ212" s="13" t="s">
        <v>69</v>
      </c>
      <c r="AK212" s="2" t="s">
        <v>70</v>
      </c>
      <c r="AL212" s="9" t="s">
        <v>2007</v>
      </c>
      <c r="AM212" s="35" t="str">
        <f>IF(ISNA(VLOOKUP($AL212,'Ash-Archive Data-Don''t Delete'!$AL:$AT,2,FALSE)),"",VLOOKUP($AL212,'Ash-Archive Data-Don''t Delete'!$AL:$AT,2,FALSE))</f>
        <v>Link</v>
      </c>
      <c r="AN212" s="2">
        <f>IF(ISNA(VLOOKUP($AL212,'Ash-Archive Data-Don''t Delete'!$AL:$AT,3,FALSE)),"",VLOOKUP($AL212,'Ash-Archive Data-Don''t Delete'!$AL:$AT,3,FALSE))</f>
        <v>0</v>
      </c>
      <c r="AO212" s="13">
        <f>IF(ISNA(VLOOKUP($AL212,'Ash-Archive Data-Don''t Delete'!$AL:$AT,4,FALSE)),"",VLOOKUP($AL212,'Ash-Archive Data-Don''t Delete'!$AL:$AT,4,FALSE))</f>
        <v>0</v>
      </c>
      <c r="AP212" s="2">
        <f>IF(ISNA(VLOOKUP($AL212,'Ash-Archive Data-Don''t Delete'!$AL:$AT,5,FALSE)),"",VLOOKUP($AL212,'Ash-Archive Data-Don''t Delete'!$AL:$AT,5,FALSE))</f>
        <v>0</v>
      </c>
      <c r="AQ212" s="13"/>
      <c r="AR212" s="2"/>
      <c r="AS212" s="13"/>
      <c r="AT212" s="2" t="s">
        <v>74</v>
      </c>
      <c r="AU212" s="25"/>
      <c r="AV212" s="23"/>
      <c r="AW212" s="25"/>
      <c r="AX212" s="23"/>
      <c r="AY212" s="9" t="s">
        <v>103</v>
      </c>
      <c r="AZ212" s="19"/>
      <c r="BA212" s="18"/>
      <c r="BB212" s="18"/>
      <c r="BC212" s="15"/>
      <c r="BD212" s="15"/>
      <c r="BE212" s="15"/>
      <c r="BF212" s="15"/>
      <c r="BG212" s="15"/>
      <c r="BH212" s="15"/>
      <c r="BI212" s="15"/>
      <c r="BJ212" s="15"/>
    </row>
    <row r="213" spans="1:62" ht="14.25">
      <c r="A213" s="16" t="str">
        <f>IF(ISNA(VLOOKUP($G213,'Philanthropist Ranking'!$E$5:$H$105,4,FALSE)),"N","Y")</f>
        <v>Y</v>
      </c>
      <c r="B213" s="17">
        <f>VLOOKUP($G213,'Philanthropist Ranking'!$K$5:$M$281,3,FALSE)</f>
        <v>36</v>
      </c>
      <c r="C213" s="17">
        <f>VLOOKUP($G213,'Philanthropist Ranking'!$K$5:$M$281,2,FALSE)</f>
        <v>31.428757000000004</v>
      </c>
      <c r="D213" s="18"/>
      <c r="E213" s="18"/>
      <c r="F213" s="7" t="s">
        <v>490</v>
      </c>
      <c r="G213" s="8" t="s">
        <v>491</v>
      </c>
      <c r="H213" s="32"/>
      <c r="I213" s="19"/>
      <c r="J213" s="20" t="s">
        <v>62</v>
      </c>
      <c r="K213" s="19"/>
      <c r="L213" s="20"/>
      <c r="M213" s="19"/>
      <c r="N213" s="21"/>
      <c r="O213" s="22"/>
      <c r="P213" s="21"/>
      <c r="Q213" s="22"/>
      <c r="R213" s="21"/>
      <c r="S213" s="22"/>
      <c r="T213" s="21"/>
      <c r="U213" s="22"/>
      <c r="V213" s="13" t="s">
        <v>1630</v>
      </c>
      <c r="W213" s="2">
        <v>0.45924999999999999</v>
      </c>
      <c r="X213" s="13">
        <v>12</v>
      </c>
      <c r="Y213" s="2">
        <v>17</v>
      </c>
      <c r="Z213" s="13" t="s">
        <v>222</v>
      </c>
      <c r="AA213" s="2" t="s">
        <v>222</v>
      </c>
      <c r="AB213" s="13" t="s">
        <v>222</v>
      </c>
      <c r="AC213" s="2" t="s">
        <v>222</v>
      </c>
      <c r="AD213" s="192" t="s">
        <v>963</v>
      </c>
      <c r="AE213" s="23"/>
      <c r="AF213" s="13" t="s">
        <v>1640</v>
      </c>
      <c r="AG213" s="2" t="s">
        <v>109</v>
      </c>
      <c r="AH213" s="14" t="str">
        <f>VLOOKUP($AF213,'Program-Causes'!$C:$D,2,FALSE)</f>
        <v>Education</v>
      </c>
      <c r="AI213" s="2" t="s">
        <v>100</v>
      </c>
      <c r="AJ213" s="13" t="s">
        <v>69</v>
      </c>
      <c r="AK213" s="2" t="s">
        <v>70</v>
      </c>
      <c r="AL213" s="9" t="s">
        <v>2010</v>
      </c>
      <c r="AM213" s="35" t="str">
        <f>IF(ISNA(VLOOKUP($AL213,'Ash-Archive Data-Don''t Delete'!$AL:$AT,2,FALSE)),"",VLOOKUP($AL213,'Ash-Archive Data-Don''t Delete'!$AL:$AT,2,FALSE))</f>
        <v>Link</v>
      </c>
      <c r="AN213" s="2">
        <f>IF(ISNA(VLOOKUP($AL213,'Ash-Archive Data-Don''t Delete'!$AL:$AT,3,FALSE)),"",VLOOKUP($AL213,'Ash-Archive Data-Don''t Delete'!$AL:$AT,3,FALSE))</f>
        <v>0</v>
      </c>
      <c r="AO213" s="13">
        <f>IF(ISNA(VLOOKUP($AL213,'Ash-Archive Data-Don''t Delete'!$AL:$AT,4,FALSE)),"",VLOOKUP($AL213,'Ash-Archive Data-Don''t Delete'!$AL:$AT,4,FALSE))</f>
        <v>0</v>
      </c>
      <c r="AP213" s="2">
        <f>IF(ISNA(VLOOKUP($AL213,'Ash-Archive Data-Don''t Delete'!$AL:$AT,5,FALSE)),"",VLOOKUP($AL213,'Ash-Archive Data-Don''t Delete'!$AL:$AT,5,FALSE))</f>
        <v>0</v>
      </c>
      <c r="AQ213" s="13"/>
      <c r="AR213" s="2"/>
      <c r="AS213" s="13"/>
      <c r="AT213" s="2" t="s">
        <v>74</v>
      </c>
      <c r="AU213" s="25"/>
      <c r="AV213" s="23"/>
      <c r="AW213" s="25"/>
      <c r="AX213" s="23"/>
      <c r="AY213" s="9" t="s">
        <v>103</v>
      </c>
      <c r="AZ213" s="19"/>
      <c r="BA213" s="18"/>
      <c r="BB213" s="18"/>
      <c r="BC213" s="15"/>
      <c r="BD213" s="15"/>
      <c r="BE213" s="15"/>
      <c r="BF213" s="15"/>
      <c r="BG213" s="15"/>
      <c r="BH213" s="15"/>
      <c r="BI213" s="15"/>
      <c r="BJ213" s="15"/>
    </row>
    <row r="214" spans="1:62" ht="14.25">
      <c r="A214" s="16" t="str">
        <f>IF(ISNA(VLOOKUP($G214,'Philanthropist Ranking'!$E$5:$H$105,4,FALSE)),"N","Y")</f>
        <v>Y</v>
      </c>
      <c r="B214" s="17">
        <f>VLOOKUP($G214,'Philanthropist Ranking'!$K$5:$M$281,3,FALSE)</f>
        <v>36</v>
      </c>
      <c r="C214" s="17">
        <f>VLOOKUP($G214,'Philanthropist Ranking'!$K$5:$M$281,2,FALSE)</f>
        <v>31.428757000000004</v>
      </c>
      <c r="D214" s="18"/>
      <c r="E214" s="18"/>
      <c r="F214" s="7" t="s">
        <v>490</v>
      </c>
      <c r="G214" s="8" t="s">
        <v>491</v>
      </c>
      <c r="H214" s="32"/>
      <c r="I214" s="19"/>
      <c r="J214" s="20" t="s">
        <v>62</v>
      </c>
      <c r="K214" s="19"/>
      <c r="L214" s="20"/>
      <c r="M214" s="19"/>
      <c r="N214" s="21"/>
      <c r="O214" s="22"/>
      <c r="P214" s="21"/>
      <c r="Q214" s="22"/>
      <c r="R214" s="21"/>
      <c r="S214" s="22"/>
      <c r="T214" s="21"/>
      <c r="U214" s="22"/>
      <c r="V214" s="13" t="s">
        <v>1630</v>
      </c>
      <c r="W214" s="2">
        <v>0.43966</v>
      </c>
      <c r="X214" s="13">
        <v>12</v>
      </c>
      <c r="Y214" s="2">
        <v>17</v>
      </c>
      <c r="Z214" s="13" t="s">
        <v>222</v>
      </c>
      <c r="AA214" s="2" t="s">
        <v>222</v>
      </c>
      <c r="AB214" s="13" t="s">
        <v>222</v>
      </c>
      <c r="AC214" s="2" t="s">
        <v>222</v>
      </c>
      <c r="AD214" s="192" t="s">
        <v>963</v>
      </c>
      <c r="AE214" s="23"/>
      <c r="AF214" s="13" t="s">
        <v>1640</v>
      </c>
      <c r="AG214" s="2" t="s">
        <v>109</v>
      </c>
      <c r="AH214" s="14" t="str">
        <f>VLOOKUP($AF214,'Program-Causes'!$C:$D,2,FALSE)</f>
        <v>Education</v>
      </c>
      <c r="AI214" s="2" t="s">
        <v>100</v>
      </c>
      <c r="AJ214" s="13" t="s">
        <v>69</v>
      </c>
      <c r="AK214" s="2" t="s">
        <v>70</v>
      </c>
      <c r="AL214" s="9" t="s">
        <v>2024</v>
      </c>
      <c r="AM214" s="35" t="str">
        <f>IF(ISNA(VLOOKUP($AL214,'Ash-Archive Data-Don''t Delete'!$AL:$AT,2,FALSE)),"",VLOOKUP($AL214,'Ash-Archive Data-Don''t Delete'!$AL:$AT,2,FALSE))</f>
        <v>Link</v>
      </c>
      <c r="AN214" s="2">
        <f>IF(ISNA(VLOOKUP($AL214,'Ash-Archive Data-Don''t Delete'!$AL:$AT,3,FALSE)),"",VLOOKUP($AL214,'Ash-Archive Data-Don''t Delete'!$AL:$AT,3,FALSE))</f>
        <v>0</v>
      </c>
      <c r="AO214" s="13">
        <f>IF(ISNA(VLOOKUP($AL214,'Ash-Archive Data-Don''t Delete'!$AL:$AT,4,FALSE)),"",VLOOKUP($AL214,'Ash-Archive Data-Don''t Delete'!$AL:$AT,4,FALSE))</f>
        <v>0</v>
      </c>
      <c r="AP214" s="2">
        <f>IF(ISNA(VLOOKUP($AL214,'Ash-Archive Data-Don''t Delete'!$AL:$AT,5,FALSE)),"",VLOOKUP($AL214,'Ash-Archive Data-Don''t Delete'!$AL:$AT,5,FALSE))</f>
        <v>0</v>
      </c>
      <c r="AQ214" s="13"/>
      <c r="AR214" s="2"/>
      <c r="AS214" s="13"/>
      <c r="AT214" s="2" t="s">
        <v>74</v>
      </c>
      <c r="AU214" s="25"/>
      <c r="AV214" s="23"/>
      <c r="AW214" s="25"/>
      <c r="AX214" s="23"/>
      <c r="AY214" s="9" t="s">
        <v>103</v>
      </c>
      <c r="AZ214" s="19"/>
      <c r="BA214" s="18"/>
      <c r="BB214" s="18"/>
      <c r="BC214" s="15"/>
      <c r="BD214" s="15"/>
      <c r="BE214" s="15"/>
      <c r="BF214" s="15"/>
      <c r="BG214" s="15"/>
      <c r="BH214" s="15"/>
      <c r="BI214" s="15"/>
      <c r="BJ214" s="15"/>
    </row>
    <row r="215" spans="1:62" ht="14.25">
      <c r="A215" s="16" t="str">
        <f>IF(ISNA(VLOOKUP($G215,'Philanthropist Ranking'!$E$5:$H$105,4,FALSE)),"N","Y")</f>
        <v>Y</v>
      </c>
      <c r="B215" s="17">
        <f>VLOOKUP($G215,'Philanthropist Ranking'!$K$5:$M$281,3,FALSE)</f>
        <v>36</v>
      </c>
      <c r="C215" s="17">
        <f>VLOOKUP($G215,'Philanthropist Ranking'!$K$5:$M$281,2,FALSE)</f>
        <v>31.428757000000004</v>
      </c>
      <c r="D215" s="18"/>
      <c r="E215" s="18"/>
      <c r="F215" s="7" t="s">
        <v>490</v>
      </c>
      <c r="G215" s="8" t="s">
        <v>491</v>
      </c>
      <c r="H215" s="32"/>
      <c r="I215" s="19"/>
      <c r="J215" s="20" t="s">
        <v>62</v>
      </c>
      <c r="K215" s="19"/>
      <c r="L215" s="20"/>
      <c r="M215" s="19"/>
      <c r="N215" s="21"/>
      <c r="O215" s="22"/>
      <c r="P215" s="21"/>
      <c r="Q215" s="22"/>
      <c r="R215" s="21"/>
      <c r="S215" s="22"/>
      <c r="T215" s="21"/>
      <c r="U215" s="22"/>
      <c r="V215" s="13" t="s">
        <v>1630</v>
      </c>
      <c r="W215" s="2">
        <v>0.39717999999999998</v>
      </c>
      <c r="X215" s="13">
        <v>12</v>
      </c>
      <c r="Y215" s="2">
        <v>17</v>
      </c>
      <c r="Z215" s="13" t="s">
        <v>222</v>
      </c>
      <c r="AA215" s="2" t="s">
        <v>222</v>
      </c>
      <c r="AB215" s="13" t="s">
        <v>961</v>
      </c>
      <c r="AC215" s="2" t="s">
        <v>1972</v>
      </c>
      <c r="AD215" s="192" t="s">
        <v>963</v>
      </c>
      <c r="AE215" s="23"/>
      <c r="AF215" s="13" t="s">
        <v>1632</v>
      </c>
      <c r="AG215" s="2" t="s">
        <v>109</v>
      </c>
      <c r="AH215" s="14" t="str">
        <f>VLOOKUP($AF215,'Program-Causes'!$C:$D,2,FALSE)</f>
        <v>Disaster Relief</v>
      </c>
      <c r="AI215" s="2" t="s">
        <v>100</v>
      </c>
      <c r="AJ215" s="13" t="s">
        <v>69</v>
      </c>
      <c r="AK215" s="2" t="s">
        <v>70</v>
      </c>
      <c r="AL215" s="9" t="s">
        <v>2027</v>
      </c>
      <c r="AM215" s="35" t="str">
        <f>IF(ISNA(VLOOKUP($AL215,'Ash-Archive Data-Don''t Delete'!$AL:$AT,2,FALSE)),"",VLOOKUP($AL215,'Ash-Archive Data-Don''t Delete'!$AL:$AT,2,FALSE))</f>
        <v>Link</v>
      </c>
      <c r="AN215" s="2">
        <f>IF(ISNA(VLOOKUP($AL215,'Ash-Archive Data-Don''t Delete'!$AL:$AT,3,FALSE)),"",VLOOKUP($AL215,'Ash-Archive Data-Don''t Delete'!$AL:$AT,3,FALSE))</f>
        <v>0</v>
      </c>
      <c r="AO215" s="13">
        <f>IF(ISNA(VLOOKUP($AL215,'Ash-Archive Data-Don''t Delete'!$AL:$AT,4,FALSE)),"",VLOOKUP($AL215,'Ash-Archive Data-Don''t Delete'!$AL:$AT,4,FALSE))</f>
        <v>0</v>
      </c>
      <c r="AP215" s="2">
        <f>IF(ISNA(VLOOKUP($AL215,'Ash-Archive Data-Don''t Delete'!$AL:$AT,5,FALSE)),"",VLOOKUP($AL215,'Ash-Archive Data-Don''t Delete'!$AL:$AT,5,FALSE))</f>
        <v>0</v>
      </c>
      <c r="AQ215" s="13"/>
      <c r="AR215" s="2"/>
      <c r="AS215" s="13"/>
      <c r="AT215" s="2" t="s">
        <v>74</v>
      </c>
      <c r="AU215" s="25"/>
      <c r="AV215" s="23"/>
      <c r="AW215" s="25"/>
      <c r="AX215" s="23"/>
      <c r="AY215" s="9" t="s">
        <v>103</v>
      </c>
      <c r="AZ215" s="19"/>
      <c r="BA215" s="18"/>
      <c r="BB215" s="18"/>
      <c r="BC215" s="15"/>
      <c r="BD215" s="15"/>
      <c r="BE215" s="15"/>
      <c r="BF215" s="15"/>
      <c r="BG215" s="15"/>
      <c r="BH215" s="15"/>
      <c r="BI215" s="15"/>
      <c r="BJ215" s="15"/>
    </row>
    <row r="216" spans="1:62" ht="14.25">
      <c r="A216" s="16" t="str">
        <f>IF(ISNA(VLOOKUP($G216,'Philanthropist Ranking'!$E$5:$H$105,4,FALSE)),"N","Y")</f>
        <v>Y</v>
      </c>
      <c r="B216" s="17">
        <f>VLOOKUP($G216,'Philanthropist Ranking'!$K$5:$M$281,3,FALSE)</f>
        <v>36</v>
      </c>
      <c r="C216" s="17">
        <f>VLOOKUP($G216,'Philanthropist Ranking'!$K$5:$M$281,2,FALSE)</f>
        <v>31.428757000000004</v>
      </c>
      <c r="D216" s="18"/>
      <c r="E216" s="18"/>
      <c r="F216" s="7" t="s">
        <v>490</v>
      </c>
      <c r="G216" s="8" t="s">
        <v>491</v>
      </c>
      <c r="H216" s="32"/>
      <c r="I216" s="19"/>
      <c r="J216" s="20" t="s">
        <v>62</v>
      </c>
      <c r="K216" s="19"/>
      <c r="L216" s="20"/>
      <c r="M216" s="19"/>
      <c r="N216" s="21"/>
      <c r="O216" s="22"/>
      <c r="P216" s="21"/>
      <c r="Q216" s="22"/>
      <c r="R216" s="21"/>
      <c r="S216" s="22"/>
      <c r="T216" s="21"/>
      <c r="U216" s="22"/>
      <c r="V216" s="13" t="s">
        <v>1630</v>
      </c>
      <c r="W216" s="2">
        <v>0.37369999999999998</v>
      </c>
      <c r="X216" s="13">
        <v>12</v>
      </c>
      <c r="Y216" s="2">
        <v>17</v>
      </c>
      <c r="Z216" s="13" t="s">
        <v>222</v>
      </c>
      <c r="AA216" s="2" t="s">
        <v>222</v>
      </c>
      <c r="AB216" s="13" t="s">
        <v>222</v>
      </c>
      <c r="AC216" s="2" t="s">
        <v>222</v>
      </c>
      <c r="AD216" s="192" t="s">
        <v>963</v>
      </c>
      <c r="AE216" s="23"/>
      <c r="AF216" s="13" t="s">
        <v>1641</v>
      </c>
      <c r="AG216" s="2" t="s">
        <v>109</v>
      </c>
      <c r="AH216" s="14" t="str">
        <f>VLOOKUP($AF216,'Program-Causes'!$C:$D,2,FALSE)</f>
        <v>Public Health</v>
      </c>
      <c r="AI216" s="2" t="s">
        <v>100</v>
      </c>
      <c r="AJ216" s="13" t="s">
        <v>69</v>
      </c>
      <c r="AK216" s="2" t="s">
        <v>70</v>
      </c>
      <c r="AL216" s="9" t="s">
        <v>2028</v>
      </c>
      <c r="AM216" s="35" t="str">
        <f>IF(ISNA(VLOOKUP($AL216,'Ash-Archive Data-Don''t Delete'!$AL:$AT,2,FALSE)),"",VLOOKUP($AL216,'Ash-Archive Data-Don''t Delete'!$AL:$AT,2,FALSE))</f>
        <v>Link</v>
      </c>
      <c r="AN216" s="2">
        <f>IF(ISNA(VLOOKUP($AL216,'Ash-Archive Data-Don''t Delete'!$AL:$AT,3,FALSE)),"",VLOOKUP($AL216,'Ash-Archive Data-Don''t Delete'!$AL:$AT,3,FALSE))</f>
        <v>0</v>
      </c>
      <c r="AO216" s="13">
        <f>IF(ISNA(VLOOKUP($AL216,'Ash-Archive Data-Don''t Delete'!$AL:$AT,4,FALSE)),"",VLOOKUP($AL216,'Ash-Archive Data-Don''t Delete'!$AL:$AT,4,FALSE))</f>
        <v>0</v>
      </c>
      <c r="AP216" s="2">
        <f>IF(ISNA(VLOOKUP($AL216,'Ash-Archive Data-Don''t Delete'!$AL:$AT,5,FALSE)),"",VLOOKUP($AL216,'Ash-Archive Data-Don''t Delete'!$AL:$AT,5,FALSE))</f>
        <v>0</v>
      </c>
      <c r="AQ216" s="13"/>
      <c r="AR216" s="2"/>
      <c r="AS216" s="13"/>
      <c r="AT216" s="2" t="s">
        <v>74</v>
      </c>
      <c r="AU216" s="25"/>
      <c r="AV216" s="23"/>
      <c r="AW216" s="25"/>
      <c r="AX216" s="23"/>
      <c r="AY216" s="9" t="s">
        <v>103</v>
      </c>
      <c r="AZ216" s="19"/>
      <c r="BA216" s="18"/>
      <c r="BB216" s="18"/>
      <c r="BC216" s="15"/>
      <c r="BD216" s="15"/>
      <c r="BE216" s="15"/>
      <c r="BF216" s="15"/>
      <c r="BG216" s="15"/>
      <c r="BH216" s="15"/>
      <c r="BI216" s="15"/>
      <c r="BJ216" s="15"/>
    </row>
    <row r="217" spans="1:62" ht="14.25">
      <c r="A217" s="16" t="str">
        <f>IF(ISNA(VLOOKUP($G217,'Philanthropist Ranking'!$E$5:$H$105,4,FALSE)),"N","Y")</f>
        <v>Y</v>
      </c>
      <c r="B217" s="17">
        <f>VLOOKUP($G217,'Philanthropist Ranking'!$K$5:$M$281,3,FALSE)</f>
        <v>36</v>
      </c>
      <c r="C217" s="17">
        <f>VLOOKUP($G217,'Philanthropist Ranking'!$K$5:$M$281,2,FALSE)</f>
        <v>31.428757000000004</v>
      </c>
      <c r="D217" s="18"/>
      <c r="E217" s="18"/>
      <c r="F217" s="7" t="s">
        <v>490</v>
      </c>
      <c r="G217" s="8" t="s">
        <v>491</v>
      </c>
      <c r="H217" s="32"/>
      <c r="I217" s="19"/>
      <c r="J217" s="20" t="s">
        <v>62</v>
      </c>
      <c r="K217" s="19"/>
      <c r="L217" s="20"/>
      <c r="M217" s="19"/>
      <c r="N217" s="21"/>
      <c r="O217" s="22"/>
      <c r="P217" s="21"/>
      <c r="Q217" s="22"/>
      <c r="R217" s="21"/>
      <c r="S217" s="22"/>
      <c r="T217" s="21"/>
      <c r="U217" s="22"/>
      <c r="V217" s="13" t="s">
        <v>1630</v>
      </c>
      <c r="W217" s="2">
        <v>0.37042999999999998</v>
      </c>
      <c r="X217" s="13">
        <v>12</v>
      </c>
      <c r="Y217" s="2">
        <v>17</v>
      </c>
      <c r="Z217" s="13" t="s">
        <v>222</v>
      </c>
      <c r="AA217" s="2" t="s">
        <v>222</v>
      </c>
      <c r="AB217" s="13" t="s">
        <v>222</v>
      </c>
      <c r="AC217" s="2" t="s">
        <v>222</v>
      </c>
      <c r="AD217" s="192" t="s">
        <v>963</v>
      </c>
      <c r="AE217" s="23"/>
      <c r="AF217" s="13" t="s">
        <v>1641</v>
      </c>
      <c r="AG217" s="2" t="s">
        <v>109</v>
      </c>
      <c r="AH217" s="14" t="str">
        <f>VLOOKUP($AF217,'Program-Causes'!$C:$D,2,FALSE)</f>
        <v>Public Health</v>
      </c>
      <c r="AI217" s="2" t="s">
        <v>100</v>
      </c>
      <c r="AJ217" s="13" t="s">
        <v>69</v>
      </c>
      <c r="AK217" s="2" t="s">
        <v>70</v>
      </c>
      <c r="AL217" s="9" t="s">
        <v>2029</v>
      </c>
      <c r="AM217" s="35" t="str">
        <f>IF(ISNA(VLOOKUP($AL217,'Ash-Archive Data-Don''t Delete'!$AL:$AT,2,FALSE)),"",VLOOKUP($AL217,'Ash-Archive Data-Don''t Delete'!$AL:$AT,2,FALSE))</f>
        <v>Link</v>
      </c>
      <c r="AN217" s="2">
        <f>IF(ISNA(VLOOKUP($AL217,'Ash-Archive Data-Don''t Delete'!$AL:$AT,3,FALSE)),"",VLOOKUP($AL217,'Ash-Archive Data-Don''t Delete'!$AL:$AT,3,FALSE))</f>
        <v>0</v>
      </c>
      <c r="AO217" s="13">
        <f>IF(ISNA(VLOOKUP($AL217,'Ash-Archive Data-Don''t Delete'!$AL:$AT,4,FALSE)),"",VLOOKUP($AL217,'Ash-Archive Data-Don''t Delete'!$AL:$AT,4,FALSE))</f>
        <v>0</v>
      </c>
      <c r="AP217" s="2">
        <f>IF(ISNA(VLOOKUP($AL217,'Ash-Archive Data-Don''t Delete'!$AL:$AT,5,FALSE)),"",VLOOKUP($AL217,'Ash-Archive Data-Don''t Delete'!$AL:$AT,5,FALSE))</f>
        <v>0</v>
      </c>
      <c r="AQ217" s="13"/>
      <c r="AR217" s="2"/>
      <c r="AS217" s="13"/>
      <c r="AT217" s="2" t="s">
        <v>74</v>
      </c>
      <c r="AU217" s="25"/>
      <c r="AV217" s="23"/>
      <c r="AW217" s="25"/>
      <c r="AX217" s="23"/>
      <c r="AY217" s="9" t="s">
        <v>103</v>
      </c>
      <c r="AZ217" s="19"/>
      <c r="BA217" s="18"/>
      <c r="BB217" s="18"/>
      <c r="BC217" s="15"/>
      <c r="BD217" s="15"/>
      <c r="BE217" s="15"/>
      <c r="BF217" s="15"/>
      <c r="BG217" s="15"/>
      <c r="BH217" s="15"/>
      <c r="BI217" s="15"/>
      <c r="BJ217" s="15"/>
    </row>
    <row r="218" spans="1:62" ht="14.25">
      <c r="A218" s="16" t="str">
        <f>IF(ISNA(VLOOKUP($G218,'Philanthropist Ranking'!$E$5:$H$105,4,FALSE)),"N","Y")</f>
        <v>Y</v>
      </c>
      <c r="B218" s="17">
        <f>VLOOKUP($G218,'Philanthropist Ranking'!$K$5:$M$281,3,FALSE)</f>
        <v>36</v>
      </c>
      <c r="C218" s="17">
        <f>VLOOKUP($G218,'Philanthropist Ranking'!$K$5:$M$281,2,FALSE)</f>
        <v>31.428757000000004</v>
      </c>
      <c r="D218" s="18"/>
      <c r="E218" s="18"/>
      <c r="F218" s="7" t="s">
        <v>490</v>
      </c>
      <c r="G218" s="8" t="s">
        <v>491</v>
      </c>
      <c r="H218" s="32"/>
      <c r="I218" s="19"/>
      <c r="J218" s="20" t="s">
        <v>62</v>
      </c>
      <c r="K218" s="19"/>
      <c r="L218" s="20"/>
      <c r="M218" s="19"/>
      <c r="N218" s="21"/>
      <c r="O218" s="22"/>
      <c r="P218" s="21"/>
      <c r="Q218" s="22"/>
      <c r="R218" s="21"/>
      <c r="S218" s="22"/>
      <c r="T218" s="21"/>
      <c r="U218" s="22"/>
      <c r="V218" s="13" t="s">
        <v>1630</v>
      </c>
      <c r="W218" s="2">
        <v>0.36135</v>
      </c>
      <c r="X218" s="13">
        <v>12</v>
      </c>
      <c r="Y218" s="2">
        <v>17</v>
      </c>
      <c r="Z218" s="13" t="s">
        <v>222</v>
      </c>
      <c r="AA218" s="2" t="s">
        <v>222</v>
      </c>
      <c r="AB218" s="13" t="s">
        <v>222</v>
      </c>
      <c r="AC218" s="2" t="s">
        <v>222</v>
      </c>
      <c r="AD218" s="192" t="s">
        <v>963</v>
      </c>
      <c r="AE218" s="23"/>
      <c r="AF218" s="13" t="s">
        <v>1641</v>
      </c>
      <c r="AG218" s="2" t="s">
        <v>109</v>
      </c>
      <c r="AH218" s="14" t="str">
        <f>VLOOKUP($AF218,'Program-Causes'!$C:$D,2,FALSE)</f>
        <v>Public Health</v>
      </c>
      <c r="AI218" s="2" t="s">
        <v>100</v>
      </c>
      <c r="AJ218" s="13" t="s">
        <v>69</v>
      </c>
      <c r="AK218" s="2" t="s">
        <v>70</v>
      </c>
      <c r="AL218" s="9" t="s">
        <v>2030</v>
      </c>
      <c r="AM218" s="35" t="str">
        <f>IF(ISNA(VLOOKUP($AL218,'Ash-Archive Data-Don''t Delete'!$AL:$AT,2,FALSE)),"",VLOOKUP($AL218,'Ash-Archive Data-Don''t Delete'!$AL:$AT,2,FALSE))</f>
        <v>Link</v>
      </c>
      <c r="AN218" s="2">
        <f>IF(ISNA(VLOOKUP($AL218,'Ash-Archive Data-Don''t Delete'!$AL:$AT,3,FALSE)),"",VLOOKUP($AL218,'Ash-Archive Data-Don''t Delete'!$AL:$AT,3,FALSE))</f>
        <v>0</v>
      </c>
      <c r="AO218" s="13">
        <f>IF(ISNA(VLOOKUP($AL218,'Ash-Archive Data-Don''t Delete'!$AL:$AT,4,FALSE)),"",VLOOKUP($AL218,'Ash-Archive Data-Don''t Delete'!$AL:$AT,4,FALSE))</f>
        <v>0</v>
      </c>
      <c r="AP218" s="2">
        <f>IF(ISNA(VLOOKUP($AL218,'Ash-Archive Data-Don''t Delete'!$AL:$AT,5,FALSE)),"",VLOOKUP($AL218,'Ash-Archive Data-Don''t Delete'!$AL:$AT,5,FALSE))</f>
        <v>0</v>
      </c>
      <c r="AQ218" s="13"/>
      <c r="AR218" s="2"/>
      <c r="AS218" s="13"/>
      <c r="AT218" s="2" t="s">
        <v>74</v>
      </c>
      <c r="AU218" s="25"/>
      <c r="AV218" s="23"/>
      <c r="AW218" s="25"/>
      <c r="AX218" s="23"/>
      <c r="AY218" s="9" t="s">
        <v>103</v>
      </c>
      <c r="AZ218" s="19"/>
      <c r="BA218" s="18"/>
      <c r="BB218" s="18"/>
      <c r="BC218" s="15"/>
      <c r="BD218" s="15"/>
      <c r="BE218" s="15"/>
      <c r="BF218" s="15"/>
      <c r="BG218" s="15"/>
      <c r="BH218" s="15"/>
      <c r="BI218" s="15"/>
      <c r="BJ218" s="15"/>
    </row>
    <row r="219" spans="1:62" ht="14.25">
      <c r="A219" s="16" t="str">
        <f>IF(ISNA(VLOOKUP($G219,'Philanthropist Ranking'!$E$5:$H$105,4,FALSE)),"N","Y")</f>
        <v>Y</v>
      </c>
      <c r="B219" s="17">
        <f>VLOOKUP($G219,'Philanthropist Ranking'!$K$5:$M$281,3,FALSE)</f>
        <v>36</v>
      </c>
      <c r="C219" s="17">
        <f>VLOOKUP($G219,'Philanthropist Ranking'!$K$5:$M$281,2,FALSE)</f>
        <v>31.428757000000004</v>
      </c>
      <c r="D219" s="18"/>
      <c r="E219" s="18"/>
      <c r="F219" s="7" t="s">
        <v>490</v>
      </c>
      <c r="G219" s="8" t="s">
        <v>491</v>
      </c>
      <c r="H219" s="32"/>
      <c r="I219" s="19"/>
      <c r="J219" s="20" t="s">
        <v>62</v>
      </c>
      <c r="K219" s="19"/>
      <c r="L219" s="20"/>
      <c r="M219" s="19"/>
      <c r="N219" s="21"/>
      <c r="O219" s="22"/>
      <c r="P219" s="21"/>
      <c r="Q219" s="22"/>
      <c r="R219" s="21"/>
      <c r="S219" s="22"/>
      <c r="T219" s="21"/>
      <c r="U219" s="22"/>
      <c r="V219" s="13" t="s">
        <v>1630</v>
      </c>
      <c r="W219" s="2">
        <v>0.35557</v>
      </c>
      <c r="X219" s="13">
        <v>12</v>
      </c>
      <c r="Y219" s="2">
        <v>17</v>
      </c>
      <c r="Z219" s="13" t="s">
        <v>222</v>
      </c>
      <c r="AA219" s="2" t="s">
        <v>222</v>
      </c>
      <c r="AB219" s="13" t="s">
        <v>222</v>
      </c>
      <c r="AC219" s="2" t="s">
        <v>222</v>
      </c>
      <c r="AD219" s="192" t="s">
        <v>963</v>
      </c>
      <c r="AE219" s="23"/>
      <c r="AF219" s="13" t="s">
        <v>1640</v>
      </c>
      <c r="AG219" s="2" t="s">
        <v>109</v>
      </c>
      <c r="AH219" s="14" t="str">
        <f>VLOOKUP($AF219,'Program-Causes'!$C:$D,2,FALSE)</f>
        <v>Education</v>
      </c>
      <c r="AI219" s="2" t="s">
        <v>100</v>
      </c>
      <c r="AJ219" s="13" t="s">
        <v>69</v>
      </c>
      <c r="AK219" s="2" t="s">
        <v>70</v>
      </c>
      <c r="AL219" s="9" t="s">
        <v>2031</v>
      </c>
      <c r="AM219" s="35" t="str">
        <f>IF(ISNA(VLOOKUP($AL219,'Ash-Archive Data-Don''t Delete'!$AL:$AT,2,FALSE)),"",VLOOKUP($AL219,'Ash-Archive Data-Don''t Delete'!$AL:$AT,2,FALSE))</f>
        <v>Link</v>
      </c>
      <c r="AN219" s="2">
        <f>IF(ISNA(VLOOKUP($AL219,'Ash-Archive Data-Don''t Delete'!$AL:$AT,3,FALSE)),"",VLOOKUP($AL219,'Ash-Archive Data-Don''t Delete'!$AL:$AT,3,FALSE))</f>
        <v>0</v>
      </c>
      <c r="AO219" s="13">
        <f>IF(ISNA(VLOOKUP($AL219,'Ash-Archive Data-Don''t Delete'!$AL:$AT,4,FALSE)),"",VLOOKUP($AL219,'Ash-Archive Data-Don''t Delete'!$AL:$AT,4,FALSE))</f>
        <v>0</v>
      </c>
      <c r="AP219" s="2">
        <f>IF(ISNA(VLOOKUP($AL219,'Ash-Archive Data-Don''t Delete'!$AL:$AT,5,FALSE)),"",VLOOKUP($AL219,'Ash-Archive Data-Don''t Delete'!$AL:$AT,5,FALSE))</f>
        <v>0</v>
      </c>
      <c r="AQ219" s="13"/>
      <c r="AR219" s="2"/>
      <c r="AS219" s="13"/>
      <c r="AT219" s="2" t="s">
        <v>74</v>
      </c>
      <c r="AU219" s="25"/>
      <c r="AV219" s="23"/>
      <c r="AW219" s="25"/>
      <c r="AX219" s="23"/>
      <c r="AY219" s="9" t="s">
        <v>103</v>
      </c>
      <c r="AZ219" s="19"/>
      <c r="BA219" s="18"/>
      <c r="BB219" s="18"/>
      <c r="BC219" s="15"/>
      <c r="BD219" s="15"/>
      <c r="BE219" s="15"/>
      <c r="BF219" s="15"/>
      <c r="BG219" s="15"/>
      <c r="BH219" s="15"/>
      <c r="BI219" s="15"/>
      <c r="BJ219" s="15"/>
    </row>
    <row r="220" spans="1:62" ht="14.25">
      <c r="A220" s="16" t="str">
        <f>IF(ISNA(VLOOKUP($G220,'Philanthropist Ranking'!$E$5:$H$105,4,FALSE)),"N","Y")</f>
        <v>Y</v>
      </c>
      <c r="B220" s="17">
        <f>VLOOKUP($G220,'Philanthropist Ranking'!$K$5:$M$281,3,FALSE)</f>
        <v>36</v>
      </c>
      <c r="C220" s="17">
        <f>VLOOKUP($G220,'Philanthropist Ranking'!$K$5:$M$281,2,FALSE)</f>
        <v>31.428757000000004</v>
      </c>
      <c r="D220" s="18"/>
      <c r="E220" s="18"/>
      <c r="F220" s="7" t="s">
        <v>490</v>
      </c>
      <c r="G220" s="8" t="s">
        <v>491</v>
      </c>
      <c r="H220" s="32"/>
      <c r="I220" s="19"/>
      <c r="J220" s="20" t="s">
        <v>62</v>
      </c>
      <c r="K220" s="19"/>
      <c r="L220" s="20"/>
      <c r="M220" s="19"/>
      <c r="N220" s="21"/>
      <c r="O220" s="22"/>
      <c r="P220" s="21"/>
      <c r="Q220" s="22"/>
      <c r="R220" s="21"/>
      <c r="S220" s="22"/>
      <c r="T220" s="21"/>
      <c r="U220" s="22"/>
      <c r="V220" s="13" t="s">
        <v>1630</v>
      </c>
      <c r="W220" s="2">
        <v>0.33900000000000002</v>
      </c>
      <c r="X220" s="13">
        <v>12</v>
      </c>
      <c r="Y220" s="2">
        <v>17</v>
      </c>
      <c r="Z220" s="13" t="s">
        <v>222</v>
      </c>
      <c r="AA220" s="2" t="s">
        <v>222</v>
      </c>
      <c r="AB220" s="13" t="s">
        <v>222</v>
      </c>
      <c r="AC220" s="2" t="s">
        <v>222</v>
      </c>
      <c r="AD220" s="192" t="s">
        <v>963</v>
      </c>
      <c r="AE220" s="23"/>
      <c r="AF220" s="13" t="s">
        <v>1640</v>
      </c>
      <c r="AG220" s="2" t="s">
        <v>109</v>
      </c>
      <c r="AH220" s="14" t="str">
        <f>VLOOKUP($AF220,'Program-Causes'!$C:$D,2,FALSE)</f>
        <v>Education</v>
      </c>
      <c r="AI220" s="2" t="s">
        <v>100</v>
      </c>
      <c r="AJ220" s="13" t="s">
        <v>69</v>
      </c>
      <c r="AK220" s="2" t="s">
        <v>70</v>
      </c>
      <c r="AL220" s="9" t="s">
        <v>2032</v>
      </c>
      <c r="AM220" s="35" t="str">
        <f>IF(ISNA(VLOOKUP($AL220,'Ash-Archive Data-Don''t Delete'!$AL:$AT,2,FALSE)),"",VLOOKUP($AL220,'Ash-Archive Data-Don''t Delete'!$AL:$AT,2,FALSE))</f>
        <v>Link</v>
      </c>
      <c r="AN220" s="2">
        <f>IF(ISNA(VLOOKUP($AL220,'Ash-Archive Data-Don''t Delete'!$AL:$AT,3,FALSE)),"",VLOOKUP($AL220,'Ash-Archive Data-Don''t Delete'!$AL:$AT,3,FALSE))</f>
        <v>0</v>
      </c>
      <c r="AO220" s="13">
        <f>IF(ISNA(VLOOKUP($AL220,'Ash-Archive Data-Don''t Delete'!$AL:$AT,4,FALSE)),"",VLOOKUP($AL220,'Ash-Archive Data-Don''t Delete'!$AL:$AT,4,FALSE))</f>
        <v>0</v>
      </c>
      <c r="AP220" s="2">
        <f>IF(ISNA(VLOOKUP($AL220,'Ash-Archive Data-Don''t Delete'!$AL:$AT,5,FALSE)),"",VLOOKUP($AL220,'Ash-Archive Data-Don''t Delete'!$AL:$AT,5,FALSE))</f>
        <v>0</v>
      </c>
      <c r="AQ220" s="13"/>
      <c r="AR220" s="2"/>
      <c r="AS220" s="13"/>
      <c r="AT220" s="2" t="s">
        <v>74</v>
      </c>
      <c r="AU220" s="25"/>
      <c r="AV220" s="23"/>
      <c r="AW220" s="25"/>
      <c r="AX220" s="23"/>
      <c r="AY220" s="9" t="s">
        <v>103</v>
      </c>
      <c r="AZ220" s="19"/>
      <c r="BA220" s="18"/>
      <c r="BB220" s="18"/>
      <c r="BC220" s="15"/>
      <c r="BD220" s="15"/>
      <c r="BE220" s="15"/>
      <c r="BF220" s="15"/>
      <c r="BG220" s="15"/>
      <c r="BH220" s="15"/>
      <c r="BI220" s="15"/>
      <c r="BJ220" s="15"/>
    </row>
    <row r="221" spans="1:62" ht="14.25">
      <c r="A221" s="16" t="str">
        <f>IF(ISNA(VLOOKUP($G221,'Philanthropist Ranking'!$E$5:$H$105,4,FALSE)),"N","Y")</f>
        <v>Y</v>
      </c>
      <c r="B221" s="17">
        <f>VLOOKUP($G221,'Philanthropist Ranking'!$K$5:$M$281,3,FALSE)</f>
        <v>36</v>
      </c>
      <c r="C221" s="17">
        <f>VLOOKUP($G221,'Philanthropist Ranking'!$K$5:$M$281,2,FALSE)</f>
        <v>31.428757000000004</v>
      </c>
      <c r="D221" s="18"/>
      <c r="E221" s="18"/>
      <c r="F221" s="7" t="s">
        <v>490</v>
      </c>
      <c r="G221" s="8" t="s">
        <v>491</v>
      </c>
      <c r="H221" s="32"/>
      <c r="I221" s="19"/>
      <c r="J221" s="20" t="s">
        <v>62</v>
      </c>
      <c r="K221" s="19"/>
      <c r="L221" s="20"/>
      <c r="M221" s="19"/>
      <c r="N221" s="21"/>
      <c r="O221" s="22"/>
      <c r="P221" s="21"/>
      <c r="Q221" s="22"/>
      <c r="R221" s="21"/>
      <c r="S221" s="22"/>
      <c r="T221" s="21"/>
      <c r="U221" s="22"/>
      <c r="V221" s="13" t="s">
        <v>1630</v>
      </c>
      <c r="W221" s="2">
        <v>0.32754499999999998</v>
      </c>
      <c r="X221" s="13">
        <v>12</v>
      </c>
      <c r="Y221" s="2">
        <v>17</v>
      </c>
      <c r="Z221" s="13" t="s">
        <v>222</v>
      </c>
      <c r="AA221" s="2" t="s">
        <v>222</v>
      </c>
      <c r="AB221" s="13" t="s">
        <v>222</v>
      </c>
      <c r="AC221" s="2" t="s">
        <v>222</v>
      </c>
      <c r="AD221" s="192" t="s">
        <v>963</v>
      </c>
      <c r="AE221" s="23"/>
      <c r="AF221" s="13" t="s">
        <v>1641</v>
      </c>
      <c r="AG221" s="2" t="s">
        <v>109</v>
      </c>
      <c r="AH221" s="14" t="str">
        <f>VLOOKUP($AF221,'Program-Causes'!$C:$D,2,FALSE)</f>
        <v>Public Health</v>
      </c>
      <c r="AI221" s="2" t="s">
        <v>100</v>
      </c>
      <c r="AJ221" s="13" t="s">
        <v>69</v>
      </c>
      <c r="AK221" s="2" t="s">
        <v>70</v>
      </c>
      <c r="AL221" s="9" t="s">
        <v>2033</v>
      </c>
      <c r="AM221" s="35" t="str">
        <f>IF(ISNA(VLOOKUP($AL221,'Ash-Archive Data-Don''t Delete'!$AL:$AT,2,FALSE)),"",VLOOKUP($AL221,'Ash-Archive Data-Don''t Delete'!$AL:$AT,2,FALSE))</f>
        <v>Link</v>
      </c>
      <c r="AN221" s="2">
        <f>IF(ISNA(VLOOKUP($AL221,'Ash-Archive Data-Don''t Delete'!$AL:$AT,3,FALSE)),"",VLOOKUP($AL221,'Ash-Archive Data-Don''t Delete'!$AL:$AT,3,FALSE))</f>
        <v>0</v>
      </c>
      <c r="AO221" s="13">
        <f>IF(ISNA(VLOOKUP($AL221,'Ash-Archive Data-Don''t Delete'!$AL:$AT,4,FALSE)),"",VLOOKUP($AL221,'Ash-Archive Data-Don''t Delete'!$AL:$AT,4,FALSE))</f>
        <v>0</v>
      </c>
      <c r="AP221" s="2">
        <f>IF(ISNA(VLOOKUP($AL221,'Ash-Archive Data-Don''t Delete'!$AL:$AT,5,FALSE)),"",VLOOKUP($AL221,'Ash-Archive Data-Don''t Delete'!$AL:$AT,5,FALSE))</f>
        <v>0</v>
      </c>
      <c r="AQ221" s="13"/>
      <c r="AR221" s="2"/>
      <c r="AS221" s="13"/>
      <c r="AT221" s="2" t="s">
        <v>74</v>
      </c>
      <c r="AU221" s="25"/>
      <c r="AV221" s="23"/>
      <c r="AW221" s="25"/>
      <c r="AX221" s="23"/>
      <c r="AY221" s="9" t="s">
        <v>103</v>
      </c>
      <c r="AZ221" s="19"/>
      <c r="BA221" s="18"/>
      <c r="BB221" s="18"/>
      <c r="BC221" s="15"/>
      <c r="BD221" s="15"/>
      <c r="BE221" s="15"/>
      <c r="BF221" s="15"/>
      <c r="BG221" s="15"/>
      <c r="BH221" s="15"/>
      <c r="BI221" s="15"/>
      <c r="BJ221" s="15"/>
    </row>
    <row r="222" spans="1:62" ht="14.25">
      <c r="A222" s="16" t="str">
        <f>IF(ISNA(VLOOKUP($G222,'Philanthropist Ranking'!$E$5:$H$105,4,FALSE)),"N","Y")</f>
        <v>Y</v>
      </c>
      <c r="B222" s="17">
        <f>VLOOKUP($G222,'Philanthropist Ranking'!$K$5:$M$281,3,FALSE)</f>
        <v>36</v>
      </c>
      <c r="C222" s="17">
        <f>VLOOKUP($G222,'Philanthropist Ranking'!$K$5:$M$281,2,FALSE)</f>
        <v>31.428757000000004</v>
      </c>
      <c r="D222" s="18"/>
      <c r="E222" s="18"/>
      <c r="F222" s="7" t="s">
        <v>490</v>
      </c>
      <c r="G222" s="8" t="s">
        <v>491</v>
      </c>
      <c r="H222" s="32"/>
      <c r="I222" s="19"/>
      <c r="J222" s="20" t="s">
        <v>62</v>
      </c>
      <c r="K222" s="19"/>
      <c r="L222" s="20"/>
      <c r="M222" s="19"/>
      <c r="N222" s="21"/>
      <c r="O222" s="22"/>
      <c r="P222" s="21"/>
      <c r="Q222" s="22"/>
      <c r="R222" s="21"/>
      <c r="S222" s="22"/>
      <c r="T222" s="21"/>
      <c r="U222" s="22"/>
      <c r="V222" s="13" t="s">
        <v>1630</v>
      </c>
      <c r="W222" s="2">
        <v>0.28148000000000001</v>
      </c>
      <c r="X222" s="13">
        <v>12</v>
      </c>
      <c r="Y222" s="2">
        <v>17</v>
      </c>
      <c r="Z222" s="13" t="s">
        <v>222</v>
      </c>
      <c r="AA222" s="2" t="s">
        <v>222</v>
      </c>
      <c r="AB222" s="13" t="s">
        <v>961</v>
      </c>
      <c r="AC222" s="2" t="s">
        <v>1972</v>
      </c>
      <c r="AD222" s="192" t="s">
        <v>963</v>
      </c>
      <c r="AE222" s="23"/>
      <c r="AF222" s="13" t="s">
        <v>1632</v>
      </c>
      <c r="AG222" s="2" t="s">
        <v>109</v>
      </c>
      <c r="AH222" s="14" t="str">
        <f>VLOOKUP($AF222,'Program-Causes'!$C:$D,2,FALSE)</f>
        <v>Disaster Relief</v>
      </c>
      <c r="AI222" s="2" t="s">
        <v>100</v>
      </c>
      <c r="AJ222" s="13" t="s">
        <v>69</v>
      </c>
      <c r="AK222" s="2" t="s">
        <v>70</v>
      </c>
      <c r="AL222" s="9" t="s">
        <v>2034</v>
      </c>
      <c r="AM222" s="35" t="str">
        <f>IF(ISNA(VLOOKUP($AL222,'Ash-Archive Data-Don''t Delete'!$AL:$AT,2,FALSE)),"",VLOOKUP($AL222,'Ash-Archive Data-Don''t Delete'!$AL:$AT,2,FALSE))</f>
        <v>Link</v>
      </c>
      <c r="AN222" s="2">
        <f>IF(ISNA(VLOOKUP($AL222,'Ash-Archive Data-Don''t Delete'!$AL:$AT,3,FALSE)),"",VLOOKUP($AL222,'Ash-Archive Data-Don''t Delete'!$AL:$AT,3,FALSE))</f>
        <v>0</v>
      </c>
      <c r="AO222" s="13">
        <f>IF(ISNA(VLOOKUP($AL222,'Ash-Archive Data-Don''t Delete'!$AL:$AT,4,FALSE)),"",VLOOKUP($AL222,'Ash-Archive Data-Don''t Delete'!$AL:$AT,4,FALSE))</f>
        <v>0</v>
      </c>
      <c r="AP222" s="2">
        <f>IF(ISNA(VLOOKUP($AL222,'Ash-Archive Data-Don''t Delete'!$AL:$AT,5,FALSE)),"",VLOOKUP($AL222,'Ash-Archive Data-Don''t Delete'!$AL:$AT,5,FALSE))</f>
        <v>0</v>
      </c>
      <c r="AQ222" s="13"/>
      <c r="AR222" s="2"/>
      <c r="AS222" s="13"/>
      <c r="AT222" s="2" t="s">
        <v>74</v>
      </c>
      <c r="AU222" s="25"/>
      <c r="AV222" s="23"/>
      <c r="AW222" s="25"/>
      <c r="AX222" s="23"/>
      <c r="AY222" s="9" t="s">
        <v>103</v>
      </c>
      <c r="AZ222" s="19"/>
      <c r="BA222" s="18"/>
      <c r="BB222" s="18"/>
      <c r="BC222" s="15"/>
      <c r="BD222" s="15"/>
      <c r="BE222" s="15"/>
      <c r="BF222" s="15"/>
      <c r="BG222" s="15"/>
      <c r="BH222" s="15"/>
      <c r="BI222" s="15"/>
      <c r="BJ222" s="15"/>
    </row>
    <row r="223" spans="1:62" ht="14.25">
      <c r="A223" s="16" t="str">
        <f>IF(ISNA(VLOOKUP($G223,'Philanthropist Ranking'!$E$5:$H$105,4,FALSE)),"N","Y")</f>
        <v>Y</v>
      </c>
      <c r="B223" s="17">
        <f>VLOOKUP($G223,'Philanthropist Ranking'!$K$5:$M$281,3,FALSE)</f>
        <v>36</v>
      </c>
      <c r="C223" s="17">
        <f>VLOOKUP($G223,'Philanthropist Ranking'!$K$5:$M$281,2,FALSE)</f>
        <v>31.428757000000004</v>
      </c>
      <c r="D223" s="18"/>
      <c r="E223" s="18"/>
      <c r="F223" s="7" t="s">
        <v>490</v>
      </c>
      <c r="G223" s="8" t="s">
        <v>491</v>
      </c>
      <c r="H223" s="32"/>
      <c r="I223" s="19"/>
      <c r="J223" s="20" t="s">
        <v>62</v>
      </c>
      <c r="K223" s="19"/>
      <c r="L223" s="20"/>
      <c r="M223" s="19"/>
      <c r="N223" s="21"/>
      <c r="O223" s="22"/>
      <c r="P223" s="21"/>
      <c r="Q223" s="22"/>
      <c r="R223" s="21"/>
      <c r="S223" s="22"/>
      <c r="T223" s="21"/>
      <c r="U223" s="22"/>
      <c r="V223" s="13" t="s">
        <v>1630</v>
      </c>
      <c r="W223" s="2">
        <v>0.27300999999999997</v>
      </c>
      <c r="X223" s="13">
        <v>12</v>
      </c>
      <c r="Y223" s="2">
        <v>17</v>
      </c>
      <c r="Z223" s="13" t="s">
        <v>222</v>
      </c>
      <c r="AA223" s="2" t="s">
        <v>222</v>
      </c>
      <c r="AB223" s="13" t="s">
        <v>222</v>
      </c>
      <c r="AC223" s="2" t="s">
        <v>222</v>
      </c>
      <c r="AD223" s="192" t="s">
        <v>963</v>
      </c>
      <c r="AE223" s="23"/>
      <c r="AF223" s="13" t="s">
        <v>1640</v>
      </c>
      <c r="AG223" s="2" t="s">
        <v>109</v>
      </c>
      <c r="AH223" s="14" t="str">
        <f>VLOOKUP($AF223,'Program-Causes'!$C:$D,2,FALSE)</f>
        <v>Education</v>
      </c>
      <c r="AI223" s="2" t="s">
        <v>100</v>
      </c>
      <c r="AJ223" s="13" t="s">
        <v>69</v>
      </c>
      <c r="AK223" s="2" t="s">
        <v>70</v>
      </c>
      <c r="AL223" s="9" t="s">
        <v>2035</v>
      </c>
      <c r="AM223" s="35" t="str">
        <f>IF(ISNA(VLOOKUP($AL223,'Ash-Archive Data-Don''t Delete'!$AL:$AT,2,FALSE)),"",VLOOKUP($AL223,'Ash-Archive Data-Don''t Delete'!$AL:$AT,2,FALSE))</f>
        <v>Link</v>
      </c>
      <c r="AN223" s="2">
        <f>IF(ISNA(VLOOKUP($AL223,'Ash-Archive Data-Don''t Delete'!$AL:$AT,3,FALSE)),"",VLOOKUP($AL223,'Ash-Archive Data-Don''t Delete'!$AL:$AT,3,FALSE))</f>
        <v>0</v>
      </c>
      <c r="AO223" s="13">
        <f>IF(ISNA(VLOOKUP($AL223,'Ash-Archive Data-Don''t Delete'!$AL:$AT,4,FALSE)),"",VLOOKUP($AL223,'Ash-Archive Data-Don''t Delete'!$AL:$AT,4,FALSE))</f>
        <v>0</v>
      </c>
      <c r="AP223" s="2">
        <f>IF(ISNA(VLOOKUP($AL223,'Ash-Archive Data-Don''t Delete'!$AL:$AT,5,FALSE)),"",VLOOKUP($AL223,'Ash-Archive Data-Don''t Delete'!$AL:$AT,5,FALSE))</f>
        <v>0</v>
      </c>
      <c r="AQ223" s="13"/>
      <c r="AR223" s="2"/>
      <c r="AS223" s="13"/>
      <c r="AT223" s="2" t="s">
        <v>74</v>
      </c>
      <c r="AU223" s="25"/>
      <c r="AV223" s="23"/>
      <c r="AW223" s="25"/>
      <c r="AX223" s="23"/>
      <c r="AY223" s="9" t="s">
        <v>103</v>
      </c>
      <c r="AZ223" s="19"/>
      <c r="BA223" s="18"/>
      <c r="BB223" s="18"/>
      <c r="BC223" s="15"/>
      <c r="BD223" s="15"/>
      <c r="BE223" s="15"/>
      <c r="BF223" s="15"/>
      <c r="BG223" s="15"/>
      <c r="BH223" s="15"/>
      <c r="BI223" s="15"/>
      <c r="BJ223" s="15"/>
    </row>
    <row r="224" spans="1:62" ht="14.25">
      <c r="A224" s="16" t="str">
        <f>IF(ISNA(VLOOKUP($G224,'Philanthropist Ranking'!$E$5:$H$105,4,FALSE)),"N","Y")</f>
        <v>Y</v>
      </c>
      <c r="B224" s="17">
        <f>VLOOKUP($G224,'Philanthropist Ranking'!$K$5:$M$281,3,FALSE)</f>
        <v>36</v>
      </c>
      <c r="C224" s="17">
        <f>VLOOKUP($G224,'Philanthropist Ranking'!$K$5:$M$281,2,FALSE)</f>
        <v>31.428757000000004</v>
      </c>
      <c r="D224" s="18"/>
      <c r="E224" s="18"/>
      <c r="F224" s="7" t="s">
        <v>490</v>
      </c>
      <c r="G224" s="8" t="s">
        <v>491</v>
      </c>
      <c r="H224" s="32"/>
      <c r="I224" s="19"/>
      <c r="J224" s="20" t="s">
        <v>62</v>
      </c>
      <c r="K224" s="19"/>
      <c r="L224" s="20"/>
      <c r="M224" s="19"/>
      <c r="N224" s="21"/>
      <c r="O224" s="22"/>
      <c r="P224" s="21"/>
      <c r="Q224" s="22"/>
      <c r="R224" s="21"/>
      <c r="S224" s="22"/>
      <c r="T224" s="21"/>
      <c r="U224" s="22"/>
      <c r="V224" s="13" t="s">
        <v>1630</v>
      </c>
      <c r="W224" s="2">
        <v>0.25695000000000001</v>
      </c>
      <c r="X224" s="13">
        <v>12</v>
      </c>
      <c r="Y224" s="2">
        <v>17</v>
      </c>
      <c r="Z224" s="13" t="s">
        <v>222</v>
      </c>
      <c r="AA224" s="2" t="s">
        <v>222</v>
      </c>
      <c r="AB224" s="13" t="s">
        <v>961</v>
      </c>
      <c r="AC224" s="2" t="s">
        <v>1972</v>
      </c>
      <c r="AD224" s="192" t="s">
        <v>963</v>
      </c>
      <c r="AE224" s="23"/>
      <c r="AF224" s="13" t="s">
        <v>1632</v>
      </c>
      <c r="AG224" s="2" t="s">
        <v>109</v>
      </c>
      <c r="AH224" s="14" t="str">
        <f>VLOOKUP($AF224,'Program-Causes'!$C:$D,2,FALSE)</f>
        <v>Disaster Relief</v>
      </c>
      <c r="AI224" s="2" t="s">
        <v>100</v>
      </c>
      <c r="AJ224" s="13" t="s">
        <v>69</v>
      </c>
      <c r="AK224" s="2" t="s">
        <v>70</v>
      </c>
      <c r="AL224" s="9" t="s">
        <v>2036</v>
      </c>
      <c r="AM224" s="35" t="str">
        <f>IF(ISNA(VLOOKUP($AL224,'Ash-Archive Data-Don''t Delete'!$AL:$AT,2,FALSE)),"",VLOOKUP($AL224,'Ash-Archive Data-Don''t Delete'!$AL:$AT,2,FALSE))</f>
        <v>Link</v>
      </c>
      <c r="AN224" s="2">
        <f>IF(ISNA(VLOOKUP($AL224,'Ash-Archive Data-Don''t Delete'!$AL:$AT,3,FALSE)),"",VLOOKUP($AL224,'Ash-Archive Data-Don''t Delete'!$AL:$AT,3,FALSE))</f>
        <v>0</v>
      </c>
      <c r="AO224" s="13">
        <f>IF(ISNA(VLOOKUP($AL224,'Ash-Archive Data-Don''t Delete'!$AL:$AT,4,FALSE)),"",VLOOKUP($AL224,'Ash-Archive Data-Don''t Delete'!$AL:$AT,4,FALSE))</f>
        <v>0</v>
      </c>
      <c r="AP224" s="2">
        <f>IF(ISNA(VLOOKUP($AL224,'Ash-Archive Data-Don''t Delete'!$AL:$AT,5,FALSE)),"",VLOOKUP($AL224,'Ash-Archive Data-Don''t Delete'!$AL:$AT,5,FALSE))</f>
        <v>0</v>
      </c>
      <c r="AQ224" s="13"/>
      <c r="AR224" s="2"/>
      <c r="AS224" s="13"/>
      <c r="AT224" s="2" t="s">
        <v>74</v>
      </c>
      <c r="AU224" s="25"/>
      <c r="AV224" s="23"/>
      <c r="AW224" s="25"/>
      <c r="AX224" s="23"/>
      <c r="AY224" s="9" t="s">
        <v>103</v>
      </c>
      <c r="AZ224" s="19"/>
      <c r="BA224" s="18"/>
      <c r="BB224" s="18"/>
      <c r="BC224" s="15"/>
      <c r="BD224" s="15"/>
      <c r="BE224" s="15"/>
      <c r="BF224" s="15"/>
      <c r="BG224" s="15"/>
      <c r="BH224" s="15"/>
      <c r="BI224" s="15"/>
      <c r="BJ224" s="15"/>
    </row>
    <row r="225" spans="1:62" ht="14.25">
      <c r="A225" s="16" t="str">
        <f>IF(ISNA(VLOOKUP($G225,'Philanthropist Ranking'!$E$5:$H$105,4,FALSE)),"N","Y")</f>
        <v>Y</v>
      </c>
      <c r="B225" s="17">
        <f>VLOOKUP($G225,'Philanthropist Ranking'!$K$5:$M$281,3,FALSE)</f>
        <v>36</v>
      </c>
      <c r="C225" s="17">
        <f>VLOOKUP($G225,'Philanthropist Ranking'!$K$5:$M$281,2,FALSE)</f>
        <v>31.428757000000004</v>
      </c>
      <c r="D225" s="18"/>
      <c r="E225" s="18"/>
      <c r="F225" s="7" t="s">
        <v>490</v>
      </c>
      <c r="G225" s="8" t="s">
        <v>491</v>
      </c>
      <c r="H225" s="32"/>
      <c r="I225" s="19"/>
      <c r="J225" s="20" t="s">
        <v>62</v>
      </c>
      <c r="K225" s="19"/>
      <c r="L225" s="20"/>
      <c r="M225" s="19"/>
      <c r="N225" s="21"/>
      <c r="O225" s="22"/>
      <c r="P225" s="21"/>
      <c r="Q225" s="22"/>
      <c r="R225" s="21"/>
      <c r="S225" s="22"/>
      <c r="T225" s="21"/>
      <c r="U225" s="22"/>
      <c r="V225" s="13" t="s">
        <v>1630</v>
      </c>
      <c r="W225" s="2">
        <v>0.25505</v>
      </c>
      <c r="X225" s="13">
        <v>12</v>
      </c>
      <c r="Y225" s="2">
        <v>17</v>
      </c>
      <c r="Z225" s="13" t="s">
        <v>222</v>
      </c>
      <c r="AA225" s="2" t="s">
        <v>222</v>
      </c>
      <c r="AB225" s="13" t="s">
        <v>961</v>
      </c>
      <c r="AC225" s="2" t="s">
        <v>1972</v>
      </c>
      <c r="AD225" s="192" t="s">
        <v>963</v>
      </c>
      <c r="AE225" s="23"/>
      <c r="AF225" s="13" t="s">
        <v>1632</v>
      </c>
      <c r="AG225" s="2" t="s">
        <v>109</v>
      </c>
      <c r="AH225" s="14" t="str">
        <f>VLOOKUP($AF225,'Program-Causes'!$C:$D,2,FALSE)</f>
        <v>Disaster Relief</v>
      </c>
      <c r="AI225" s="2" t="s">
        <v>100</v>
      </c>
      <c r="AJ225" s="13" t="s">
        <v>69</v>
      </c>
      <c r="AK225" s="2" t="s">
        <v>70</v>
      </c>
      <c r="AL225" s="9" t="s">
        <v>2037</v>
      </c>
      <c r="AM225" s="35" t="str">
        <f>IF(ISNA(VLOOKUP($AL225,'Ash-Archive Data-Don''t Delete'!$AL:$AT,2,FALSE)),"",VLOOKUP($AL225,'Ash-Archive Data-Don''t Delete'!$AL:$AT,2,FALSE))</f>
        <v>Link</v>
      </c>
      <c r="AN225" s="2">
        <f>IF(ISNA(VLOOKUP($AL225,'Ash-Archive Data-Don''t Delete'!$AL:$AT,3,FALSE)),"",VLOOKUP($AL225,'Ash-Archive Data-Don''t Delete'!$AL:$AT,3,FALSE))</f>
        <v>0</v>
      </c>
      <c r="AO225" s="13">
        <f>IF(ISNA(VLOOKUP($AL225,'Ash-Archive Data-Don''t Delete'!$AL:$AT,4,FALSE)),"",VLOOKUP($AL225,'Ash-Archive Data-Don''t Delete'!$AL:$AT,4,FALSE))</f>
        <v>0</v>
      </c>
      <c r="AP225" s="2">
        <f>IF(ISNA(VLOOKUP($AL225,'Ash-Archive Data-Don''t Delete'!$AL:$AT,5,FALSE)),"",VLOOKUP($AL225,'Ash-Archive Data-Don''t Delete'!$AL:$AT,5,FALSE))</f>
        <v>0</v>
      </c>
      <c r="AQ225" s="13"/>
      <c r="AR225" s="2"/>
      <c r="AS225" s="13"/>
      <c r="AT225" s="2" t="s">
        <v>74</v>
      </c>
      <c r="AU225" s="25"/>
      <c r="AV225" s="23"/>
      <c r="AW225" s="25"/>
      <c r="AX225" s="23"/>
      <c r="AY225" s="9" t="s">
        <v>103</v>
      </c>
      <c r="AZ225" s="19"/>
      <c r="BA225" s="18"/>
      <c r="BB225" s="18"/>
      <c r="BC225" s="15"/>
      <c r="BD225" s="15"/>
      <c r="BE225" s="15"/>
      <c r="BF225" s="15"/>
      <c r="BG225" s="15"/>
      <c r="BH225" s="15"/>
      <c r="BI225" s="15"/>
      <c r="BJ225" s="15"/>
    </row>
    <row r="226" spans="1:62" ht="14.25">
      <c r="A226" s="16" t="str">
        <f>IF(ISNA(VLOOKUP($G226,'Philanthropist Ranking'!$E$5:$H$105,4,FALSE)),"N","Y")</f>
        <v>Y</v>
      </c>
      <c r="B226" s="17">
        <f>VLOOKUP($G226,'Philanthropist Ranking'!$K$5:$M$281,3,FALSE)</f>
        <v>36</v>
      </c>
      <c r="C226" s="17">
        <f>VLOOKUP($G226,'Philanthropist Ranking'!$K$5:$M$281,2,FALSE)</f>
        <v>31.428757000000004</v>
      </c>
      <c r="D226" s="18"/>
      <c r="E226" s="18"/>
      <c r="F226" s="7" t="s">
        <v>490</v>
      </c>
      <c r="G226" s="8" t="s">
        <v>491</v>
      </c>
      <c r="H226" s="32"/>
      <c r="I226" s="19"/>
      <c r="J226" s="20" t="s">
        <v>62</v>
      </c>
      <c r="K226" s="19"/>
      <c r="L226" s="20"/>
      <c r="M226" s="19"/>
      <c r="N226" s="21"/>
      <c r="O226" s="22"/>
      <c r="P226" s="21"/>
      <c r="Q226" s="22"/>
      <c r="R226" s="21"/>
      <c r="S226" s="22"/>
      <c r="T226" s="21"/>
      <c r="U226" s="22"/>
      <c r="V226" s="13" t="s">
        <v>1630</v>
      </c>
      <c r="W226" s="2">
        <v>0.247831</v>
      </c>
      <c r="X226" s="13">
        <v>12</v>
      </c>
      <c r="Y226" s="2">
        <v>17</v>
      </c>
      <c r="Z226" s="13" t="s">
        <v>222</v>
      </c>
      <c r="AA226" s="2" t="s">
        <v>222</v>
      </c>
      <c r="AB226" s="13" t="s">
        <v>961</v>
      </c>
      <c r="AC226" s="2" t="s">
        <v>1972</v>
      </c>
      <c r="AD226" s="192" t="s">
        <v>963</v>
      </c>
      <c r="AE226" s="23"/>
      <c r="AF226" s="13" t="s">
        <v>1632</v>
      </c>
      <c r="AG226" s="2" t="s">
        <v>109</v>
      </c>
      <c r="AH226" s="14" t="str">
        <f>VLOOKUP($AF226,'Program-Causes'!$C:$D,2,FALSE)</f>
        <v>Disaster Relief</v>
      </c>
      <c r="AI226" s="2" t="s">
        <v>100</v>
      </c>
      <c r="AJ226" s="13" t="s">
        <v>69</v>
      </c>
      <c r="AK226" s="2" t="s">
        <v>70</v>
      </c>
      <c r="AL226" s="9" t="s">
        <v>2045</v>
      </c>
      <c r="AM226" s="35" t="str">
        <f>IF(ISNA(VLOOKUP($AL226,'Ash-Archive Data-Don''t Delete'!$AL:$AT,2,FALSE)),"",VLOOKUP($AL226,'Ash-Archive Data-Don''t Delete'!$AL:$AT,2,FALSE))</f>
        <v>Link</v>
      </c>
      <c r="AN226" s="2">
        <f>IF(ISNA(VLOOKUP($AL226,'Ash-Archive Data-Don''t Delete'!$AL:$AT,3,FALSE)),"",VLOOKUP($AL226,'Ash-Archive Data-Don''t Delete'!$AL:$AT,3,FALSE))</f>
        <v>0</v>
      </c>
      <c r="AO226" s="13">
        <f>IF(ISNA(VLOOKUP($AL226,'Ash-Archive Data-Don''t Delete'!$AL:$AT,4,FALSE)),"",VLOOKUP($AL226,'Ash-Archive Data-Don''t Delete'!$AL:$AT,4,FALSE))</f>
        <v>0</v>
      </c>
      <c r="AP226" s="2">
        <f>IF(ISNA(VLOOKUP($AL226,'Ash-Archive Data-Don''t Delete'!$AL:$AT,5,FALSE)),"",VLOOKUP($AL226,'Ash-Archive Data-Don''t Delete'!$AL:$AT,5,FALSE))</f>
        <v>0</v>
      </c>
      <c r="AQ226" s="13"/>
      <c r="AR226" s="2"/>
      <c r="AS226" s="13"/>
      <c r="AT226" s="2" t="s">
        <v>74</v>
      </c>
      <c r="AU226" s="25"/>
      <c r="AV226" s="23"/>
      <c r="AW226" s="25"/>
      <c r="AX226" s="23"/>
      <c r="AY226" s="9" t="s">
        <v>103</v>
      </c>
      <c r="AZ226" s="19"/>
      <c r="BA226" s="18"/>
      <c r="BB226" s="18"/>
      <c r="BC226" s="15"/>
      <c r="BD226" s="15"/>
      <c r="BE226" s="15"/>
      <c r="BF226" s="15"/>
      <c r="BG226" s="15"/>
      <c r="BH226" s="15"/>
      <c r="BI226" s="15"/>
      <c r="BJ226" s="15"/>
    </row>
    <row r="227" spans="1:62" ht="14.25">
      <c r="A227" s="16" t="str">
        <f>IF(ISNA(VLOOKUP($G227,'Philanthropist Ranking'!$E$5:$H$105,4,FALSE)),"N","Y")</f>
        <v>Y</v>
      </c>
      <c r="B227" s="17">
        <f>VLOOKUP($G227,'Philanthropist Ranking'!$K$5:$M$281,3,FALSE)</f>
        <v>36</v>
      </c>
      <c r="C227" s="17">
        <f>VLOOKUP($G227,'Philanthropist Ranking'!$K$5:$M$281,2,FALSE)</f>
        <v>31.428757000000004</v>
      </c>
      <c r="D227" s="18"/>
      <c r="E227" s="18"/>
      <c r="F227" s="7" t="s">
        <v>490</v>
      </c>
      <c r="G227" s="8" t="s">
        <v>491</v>
      </c>
      <c r="H227" s="32"/>
      <c r="I227" s="19"/>
      <c r="J227" s="20" t="s">
        <v>62</v>
      </c>
      <c r="K227" s="19"/>
      <c r="L227" s="20"/>
      <c r="M227" s="19"/>
      <c r="N227" s="21"/>
      <c r="O227" s="22"/>
      <c r="P227" s="21"/>
      <c r="Q227" s="22"/>
      <c r="R227" s="21"/>
      <c r="S227" s="22"/>
      <c r="T227" s="21"/>
      <c r="U227" s="22"/>
      <c r="V227" s="13" t="s">
        <v>1630</v>
      </c>
      <c r="W227" s="2">
        <v>0.22442500000000001</v>
      </c>
      <c r="X227" s="13">
        <v>12</v>
      </c>
      <c r="Y227" s="2">
        <v>17</v>
      </c>
      <c r="Z227" s="13" t="s">
        <v>222</v>
      </c>
      <c r="AA227" s="2" t="s">
        <v>222</v>
      </c>
      <c r="AB227" s="13" t="s">
        <v>222</v>
      </c>
      <c r="AC227" s="2" t="s">
        <v>222</v>
      </c>
      <c r="AD227" s="192" t="s">
        <v>963</v>
      </c>
      <c r="AE227" s="23"/>
      <c r="AF227" s="13" t="s">
        <v>1640</v>
      </c>
      <c r="AG227" s="2" t="s">
        <v>109</v>
      </c>
      <c r="AH227" s="14" t="str">
        <f>VLOOKUP($AF227,'Program-Causes'!$C:$D,2,FALSE)</f>
        <v>Education</v>
      </c>
      <c r="AI227" s="2" t="s">
        <v>100</v>
      </c>
      <c r="AJ227" s="13" t="s">
        <v>69</v>
      </c>
      <c r="AK227" s="2" t="s">
        <v>70</v>
      </c>
      <c r="AL227" s="9" t="s">
        <v>2054</v>
      </c>
      <c r="AM227" s="35" t="str">
        <f>IF(ISNA(VLOOKUP($AL227,'Ash-Archive Data-Don''t Delete'!$AL:$AT,2,FALSE)),"",VLOOKUP($AL227,'Ash-Archive Data-Don''t Delete'!$AL:$AT,2,FALSE))</f>
        <v>Link</v>
      </c>
      <c r="AN227" s="2">
        <f>IF(ISNA(VLOOKUP($AL227,'Ash-Archive Data-Don''t Delete'!$AL:$AT,3,FALSE)),"",VLOOKUP($AL227,'Ash-Archive Data-Don''t Delete'!$AL:$AT,3,FALSE))</f>
        <v>0</v>
      </c>
      <c r="AO227" s="13">
        <f>IF(ISNA(VLOOKUP($AL227,'Ash-Archive Data-Don''t Delete'!$AL:$AT,4,FALSE)),"",VLOOKUP($AL227,'Ash-Archive Data-Don''t Delete'!$AL:$AT,4,FALSE))</f>
        <v>0</v>
      </c>
      <c r="AP227" s="2">
        <f>IF(ISNA(VLOOKUP($AL227,'Ash-Archive Data-Don''t Delete'!$AL:$AT,5,FALSE)),"",VLOOKUP($AL227,'Ash-Archive Data-Don''t Delete'!$AL:$AT,5,FALSE))</f>
        <v>0</v>
      </c>
      <c r="AQ227" s="13"/>
      <c r="AR227" s="2"/>
      <c r="AS227" s="13"/>
      <c r="AT227" s="2" t="s">
        <v>74</v>
      </c>
      <c r="AU227" s="25"/>
      <c r="AV227" s="23"/>
      <c r="AW227" s="25"/>
      <c r="AX227" s="23"/>
      <c r="AY227" s="9" t="s">
        <v>103</v>
      </c>
      <c r="AZ227" s="19"/>
      <c r="BA227" s="18"/>
      <c r="BB227" s="18"/>
      <c r="BC227" s="15"/>
      <c r="BD227" s="15"/>
      <c r="BE227" s="15"/>
      <c r="BF227" s="15"/>
      <c r="BG227" s="15"/>
      <c r="BH227" s="15"/>
      <c r="BI227" s="15"/>
      <c r="BJ227" s="15"/>
    </row>
    <row r="228" spans="1:62" ht="14.25">
      <c r="A228" s="16" t="str">
        <f>IF(ISNA(VLOOKUP($G228,'Philanthropist Ranking'!$E$5:$H$105,4,FALSE)),"N","Y")</f>
        <v>Y</v>
      </c>
      <c r="B228" s="17">
        <f>VLOOKUP($G228,'Philanthropist Ranking'!$K$5:$M$281,3,FALSE)</f>
        <v>36</v>
      </c>
      <c r="C228" s="17">
        <f>VLOOKUP($G228,'Philanthropist Ranking'!$K$5:$M$281,2,FALSE)</f>
        <v>31.428757000000004</v>
      </c>
      <c r="D228" s="18"/>
      <c r="E228" s="18"/>
      <c r="F228" s="7" t="s">
        <v>490</v>
      </c>
      <c r="G228" s="8" t="s">
        <v>491</v>
      </c>
      <c r="H228" s="32"/>
      <c r="I228" s="19"/>
      <c r="J228" s="20" t="s">
        <v>62</v>
      </c>
      <c r="K228" s="19"/>
      <c r="L228" s="20"/>
      <c r="M228" s="19"/>
      <c r="N228" s="21"/>
      <c r="O228" s="22"/>
      <c r="P228" s="21"/>
      <c r="Q228" s="22"/>
      <c r="R228" s="21"/>
      <c r="S228" s="22"/>
      <c r="T228" s="21"/>
      <c r="U228" s="22"/>
      <c r="V228" s="13" t="s">
        <v>1630</v>
      </c>
      <c r="W228" s="2">
        <v>0.20665</v>
      </c>
      <c r="X228" s="13">
        <v>12</v>
      </c>
      <c r="Y228" s="2">
        <v>17</v>
      </c>
      <c r="Z228" s="13" t="s">
        <v>222</v>
      </c>
      <c r="AA228" s="2" t="s">
        <v>222</v>
      </c>
      <c r="AB228" s="13" t="s">
        <v>222</v>
      </c>
      <c r="AC228" s="2" t="s">
        <v>222</v>
      </c>
      <c r="AD228" s="192" t="s">
        <v>963</v>
      </c>
      <c r="AE228" s="23"/>
      <c r="AF228" s="13" t="s">
        <v>1641</v>
      </c>
      <c r="AG228" s="2" t="s">
        <v>109</v>
      </c>
      <c r="AH228" s="14" t="str">
        <f>VLOOKUP($AF228,'Program-Causes'!$C:$D,2,FALSE)</f>
        <v>Public Health</v>
      </c>
      <c r="AI228" s="2" t="s">
        <v>100</v>
      </c>
      <c r="AJ228" s="13" t="s">
        <v>69</v>
      </c>
      <c r="AK228" s="2" t="s">
        <v>70</v>
      </c>
      <c r="AL228" s="9" t="s">
        <v>2056</v>
      </c>
      <c r="AM228" s="35" t="str">
        <f>IF(ISNA(VLOOKUP($AL228,'Ash-Archive Data-Don''t Delete'!$AL:$AT,2,FALSE)),"",VLOOKUP($AL228,'Ash-Archive Data-Don''t Delete'!$AL:$AT,2,FALSE))</f>
        <v>Link</v>
      </c>
      <c r="AN228" s="2">
        <f>IF(ISNA(VLOOKUP($AL228,'Ash-Archive Data-Don''t Delete'!$AL:$AT,3,FALSE)),"",VLOOKUP($AL228,'Ash-Archive Data-Don''t Delete'!$AL:$AT,3,FALSE))</f>
        <v>0</v>
      </c>
      <c r="AO228" s="13">
        <f>IF(ISNA(VLOOKUP($AL228,'Ash-Archive Data-Don''t Delete'!$AL:$AT,4,FALSE)),"",VLOOKUP($AL228,'Ash-Archive Data-Don''t Delete'!$AL:$AT,4,FALSE))</f>
        <v>0</v>
      </c>
      <c r="AP228" s="2">
        <f>IF(ISNA(VLOOKUP($AL228,'Ash-Archive Data-Don''t Delete'!$AL:$AT,5,FALSE)),"",VLOOKUP($AL228,'Ash-Archive Data-Don''t Delete'!$AL:$AT,5,FALSE))</f>
        <v>0</v>
      </c>
      <c r="AQ228" s="13"/>
      <c r="AR228" s="2"/>
      <c r="AS228" s="13"/>
      <c r="AT228" s="2" t="s">
        <v>74</v>
      </c>
      <c r="AU228" s="25"/>
      <c r="AV228" s="23"/>
      <c r="AW228" s="25"/>
      <c r="AX228" s="23"/>
      <c r="AY228" s="9" t="s">
        <v>103</v>
      </c>
      <c r="AZ228" s="19"/>
      <c r="BA228" s="18"/>
      <c r="BB228" s="18"/>
      <c r="BC228" s="15"/>
      <c r="BD228" s="15"/>
      <c r="BE228" s="15"/>
      <c r="BF228" s="15"/>
      <c r="BG228" s="15"/>
      <c r="BH228" s="15"/>
      <c r="BI228" s="15"/>
      <c r="BJ228" s="15"/>
    </row>
    <row r="229" spans="1:62" ht="14.25">
      <c r="A229" s="16" t="str">
        <f>IF(ISNA(VLOOKUP($G229,'Philanthropist Ranking'!$E$5:$H$105,4,FALSE)),"N","Y")</f>
        <v>Y</v>
      </c>
      <c r="B229" s="17">
        <f>VLOOKUP($G229,'Philanthropist Ranking'!$K$5:$M$281,3,FALSE)</f>
        <v>36</v>
      </c>
      <c r="C229" s="17">
        <f>VLOOKUP($G229,'Philanthropist Ranking'!$K$5:$M$281,2,FALSE)</f>
        <v>31.428757000000004</v>
      </c>
      <c r="D229" s="18"/>
      <c r="E229" s="18"/>
      <c r="F229" s="7" t="s">
        <v>490</v>
      </c>
      <c r="G229" s="8" t="s">
        <v>491</v>
      </c>
      <c r="H229" s="32"/>
      <c r="I229" s="19"/>
      <c r="J229" s="20" t="s">
        <v>62</v>
      </c>
      <c r="K229" s="19"/>
      <c r="L229" s="20"/>
      <c r="M229" s="19"/>
      <c r="N229" s="21"/>
      <c r="O229" s="22"/>
      <c r="P229" s="21"/>
      <c r="Q229" s="22"/>
      <c r="R229" s="21"/>
      <c r="S229" s="22"/>
      <c r="T229" s="21"/>
      <c r="U229" s="22"/>
      <c r="V229" s="13" t="s">
        <v>1630</v>
      </c>
      <c r="W229" s="2">
        <v>0.18876999999999999</v>
      </c>
      <c r="X229" s="13">
        <v>12</v>
      </c>
      <c r="Y229" s="2">
        <v>17</v>
      </c>
      <c r="Z229" s="13" t="s">
        <v>222</v>
      </c>
      <c r="AA229" s="2" t="s">
        <v>222</v>
      </c>
      <c r="AB229" s="13" t="s">
        <v>222</v>
      </c>
      <c r="AC229" s="2" t="s">
        <v>222</v>
      </c>
      <c r="AD229" s="192" t="s">
        <v>963</v>
      </c>
      <c r="AE229" s="23"/>
      <c r="AF229" s="13" t="s">
        <v>1640</v>
      </c>
      <c r="AG229" s="2" t="s">
        <v>109</v>
      </c>
      <c r="AH229" s="14" t="str">
        <f>VLOOKUP($AF229,'Program-Causes'!$C:$D,2,FALSE)</f>
        <v>Education</v>
      </c>
      <c r="AI229" s="2" t="s">
        <v>100</v>
      </c>
      <c r="AJ229" s="13" t="s">
        <v>69</v>
      </c>
      <c r="AK229" s="2" t="s">
        <v>70</v>
      </c>
      <c r="AL229" s="9" t="s">
        <v>2060</v>
      </c>
      <c r="AM229" s="35" t="str">
        <f>IF(ISNA(VLOOKUP($AL229,'Ash-Archive Data-Don''t Delete'!$AL:$AT,2,FALSE)),"",VLOOKUP($AL229,'Ash-Archive Data-Don''t Delete'!$AL:$AT,2,FALSE))</f>
        <v>Link</v>
      </c>
      <c r="AN229" s="2">
        <f>IF(ISNA(VLOOKUP($AL229,'Ash-Archive Data-Don''t Delete'!$AL:$AT,3,FALSE)),"",VLOOKUP($AL229,'Ash-Archive Data-Don''t Delete'!$AL:$AT,3,FALSE))</f>
        <v>0</v>
      </c>
      <c r="AO229" s="13">
        <f>IF(ISNA(VLOOKUP($AL229,'Ash-Archive Data-Don''t Delete'!$AL:$AT,4,FALSE)),"",VLOOKUP($AL229,'Ash-Archive Data-Don''t Delete'!$AL:$AT,4,FALSE))</f>
        <v>0</v>
      </c>
      <c r="AP229" s="2">
        <f>IF(ISNA(VLOOKUP($AL229,'Ash-Archive Data-Don''t Delete'!$AL:$AT,5,FALSE)),"",VLOOKUP($AL229,'Ash-Archive Data-Don''t Delete'!$AL:$AT,5,FALSE))</f>
        <v>0</v>
      </c>
      <c r="AQ229" s="13"/>
      <c r="AR229" s="2"/>
      <c r="AS229" s="13"/>
      <c r="AT229" s="2" t="s">
        <v>74</v>
      </c>
      <c r="AU229" s="25"/>
      <c r="AV229" s="23"/>
      <c r="AW229" s="25"/>
      <c r="AX229" s="23"/>
      <c r="AY229" s="9" t="s">
        <v>103</v>
      </c>
      <c r="AZ229" s="19"/>
      <c r="BA229" s="18"/>
      <c r="BB229" s="18"/>
      <c r="BC229" s="15"/>
      <c r="BD229" s="15"/>
      <c r="BE229" s="15"/>
      <c r="BF229" s="15"/>
      <c r="BG229" s="15"/>
      <c r="BH229" s="15"/>
      <c r="BI229" s="15"/>
      <c r="BJ229" s="15"/>
    </row>
    <row r="230" spans="1:62" ht="14.25">
      <c r="A230" s="16" t="str">
        <f>IF(ISNA(VLOOKUP($G230,'Philanthropist Ranking'!$E$5:$H$105,4,FALSE)),"N","Y")</f>
        <v>Y</v>
      </c>
      <c r="B230" s="17">
        <f>VLOOKUP($G230,'Philanthropist Ranking'!$K$5:$M$281,3,FALSE)</f>
        <v>36</v>
      </c>
      <c r="C230" s="17">
        <f>VLOOKUP($G230,'Philanthropist Ranking'!$K$5:$M$281,2,FALSE)</f>
        <v>31.428757000000004</v>
      </c>
      <c r="D230" s="18"/>
      <c r="E230" s="18"/>
      <c r="F230" s="7" t="s">
        <v>490</v>
      </c>
      <c r="G230" s="8" t="s">
        <v>491</v>
      </c>
      <c r="H230" s="32"/>
      <c r="I230" s="19"/>
      <c r="J230" s="20" t="s">
        <v>62</v>
      </c>
      <c r="K230" s="19"/>
      <c r="L230" s="20"/>
      <c r="M230" s="19"/>
      <c r="N230" s="21"/>
      <c r="O230" s="22"/>
      <c r="P230" s="21"/>
      <c r="Q230" s="22"/>
      <c r="R230" s="21"/>
      <c r="S230" s="22"/>
      <c r="T230" s="21"/>
      <c r="U230" s="22"/>
      <c r="V230" s="13" t="s">
        <v>1630</v>
      </c>
      <c r="W230" s="2">
        <v>0.1762</v>
      </c>
      <c r="X230" s="13">
        <v>12</v>
      </c>
      <c r="Y230" s="2">
        <v>17</v>
      </c>
      <c r="Z230" s="13" t="s">
        <v>222</v>
      </c>
      <c r="AA230" s="2" t="s">
        <v>222</v>
      </c>
      <c r="AB230" s="13" t="s">
        <v>961</v>
      </c>
      <c r="AC230" s="2" t="s">
        <v>1972</v>
      </c>
      <c r="AD230" s="192" t="s">
        <v>963</v>
      </c>
      <c r="AE230" s="23"/>
      <c r="AF230" s="13" t="s">
        <v>1632</v>
      </c>
      <c r="AG230" s="2" t="s">
        <v>109</v>
      </c>
      <c r="AH230" s="14" t="str">
        <f>VLOOKUP($AF230,'Program-Causes'!$C:$D,2,FALSE)</f>
        <v>Disaster Relief</v>
      </c>
      <c r="AI230" s="2" t="s">
        <v>100</v>
      </c>
      <c r="AJ230" s="13" t="s">
        <v>69</v>
      </c>
      <c r="AK230" s="2" t="s">
        <v>70</v>
      </c>
      <c r="AL230" s="9" t="s">
        <v>2061</v>
      </c>
      <c r="AM230" s="35" t="str">
        <f>IF(ISNA(VLOOKUP($AL230,'Ash-Archive Data-Don''t Delete'!$AL:$AT,2,FALSE)),"",VLOOKUP($AL230,'Ash-Archive Data-Don''t Delete'!$AL:$AT,2,FALSE))</f>
        <v>Link</v>
      </c>
      <c r="AN230" s="2">
        <f>IF(ISNA(VLOOKUP($AL230,'Ash-Archive Data-Don''t Delete'!$AL:$AT,3,FALSE)),"",VLOOKUP($AL230,'Ash-Archive Data-Don''t Delete'!$AL:$AT,3,FALSE))</f>
        <v>0</v>
      </c>
      <c r="AO230" s="13">
        <f>IF(ISNA(VLOOKUP($AL230,'Ash-Archive Data-Don''t Delete'!$AL:$AT,4,FALSE)),"",VLOOKUP($AL230,'Ash-Archive Data-Don''t Delete'!$AL:$AT,4,FALSE))</f>
        <v>0</v>
      </c>
      <c r="AP230" s="2">
        <f>IF(ISNA(VLOOKUP($AL230,'Ash-Archive Data-Don''t Delete'!$AL:$AT,5,FALSE)),"",VLOOKUP($AL230,'Ash-Archive Data-Don''t Delete'!$AL:$AT,5,FALSE))</f>
        <v>0</v>
      </c>
      <c r="AQ230" s="13"/>
      <c r="AR230" s="2"/>
      <c r="AS230" s="13"/>
      <c r="AT230" s="2" t="s">
        <v>74</v>
      </c>
      <c r="AU230" s="25"/>
      <c r="AV230" s="23"/>
      <c r="AW230" s="25"/>
      <c r="AX230" s="23"/>
      <c r="AY230" s="9" t="s">
        <v>103</v>
      </c>
      <c r="AZ230" s="19"/>
      <c r="BA230" s="18"/>
      <c r="BB230" s="18"/>
      <c r="BC230" s="15"/>
      <c r="BD230" s="15"/>
      <c r="BE230" s="15"/>
      <c r="BF230" s="15"/>
      <c r="BG230" s="15"/>
      <c r="BH230" s="15"/>
      <c r="BI230" s="15"/>
      <c r="BJ230" s="15"/>
    </row>
    <row r="231" spans="1:62" ht="14.25">
      <c r="A231" s="16" t="str">
        <f>IF(ISNA(VLOOKUP($G231,'Philanthropist Ranking'!$E$5:$H$105,4,FALSE)),"N","Y")</f>
        <v>Y</v>
      </c>
      <c r="B231" s="17">
        <f>VLOOKUP($G231,'Philanthropist Ranking'!$K$5:$M$281,3,FALSE)</f>
        <v>36</v>
      </c>
      <c r="C231" s="17">
        <f>VLOOKUP($G231,'Philanthropist Ranking'!$K$5:$M$281,2,FALSE)</f>
        <v>31.428757000000004</v>
      </c>
      <c r="D231" s="18"/>
      <c r="E231" s="18"/>
      <c r="F231" s="7" t="s">
        <v>490</v>
      </c>
      <c r="G231" s="8" t="s">
        <v>491</v>
      </c>
      <c r="H231" s="32"/>
      <c r="I231" s="19"/>
      <c r="J231" s="20" t="s">
        <v>62</v>
      </c>
      <c r="K231" s="19"/>
      <c r="L231" s="20"/>
      <c r="M231" s="19"/>
      <c r="N231" s="21"/>
      <c r="O231" s="22"/>
      <c r="P231" s="21"/>
      <c r="Q231" s="22"/>
      <c r="R231" s="21"/>
      <c r="S231" s="22"/>
      <c r="T231" s="21"/>
      <c r="U231" s="22"/>
      <c r="V231" s="13" t="s">
        <v>1630</v>
      </c>
      <c r="W231" s="2">
        <v>0.16558999999999999</v>
      </c>
      <c r="X231" s="13">
        <v>12</v>
      </c>
      <c r="Y231" s="2">
        <v>17</v>
      </c>
      <c r="Z231" s="13" t="s">
        <v>222</v>
      </c>
      <c r="AA231" s="2" t="s">
        <v>222</v>
      </c>
      <c r="AB231" s="13" t="s">
        <v>222</v>
      </c>
      <c r="AC231" s="2" t="s">
        <v>222</v>
      </c>
      <c r="AD231" s="192" t="s">
        <v>963</v>
      </c>
      <c r="AE231" s="23"/>
      <c r="AF231" s="13" t="s">
        <v>1641</v>
      </c>
      <c r="AG231" s="2" t="s">
        <v>109</v>
      </c>
      <c r="AH231" s="14" t="str">
        <f>VLOOKUP($AF231,'Program-Causes'!$C:$D,2,FALSE)</f>
        <v>Public Health</v>
      </c>
      <c r="AI231" s="2" t="s">
        <v>100</v>
      </c>
      <c r="AJ231" s="13" t="s">
        <v>69</v>
      </c>
      <c r="AK231" s="2" t="s">
        <v>70</v>
      </c>
      <c r="AL231" s="9" t="s">
        <v>2075</v>
      </c>
      <c r="AM231" s="35" t="str">
        <f>IF(ISNA(VLOOKUP($AL231,'Ash-Archive Data-Don''t Delete'!$AL:$AT,2,FALSE)),"",VLOOKUP($AL231,'Ash-Archive Data-Don''t Delete'!$AL:$AT,2,FALSE))</f>
        <v>Link</v>
      </c>
      <c r="AN231" s="2">
        <f>IF(ISNA(VLOOKUP($AL231,'Ash-Archive Data-Don''t Delete'!$AL:$AT,3,FALSE)),"",VLOOKUP($AL231,'Ash-Archive Data-Don''t Delete'!$AL:$AT,3,FALSE))</f>
        <v>0</v>
      </c>
      <c r="AO231" s="13">
        <f>IF(ISNA(VLOOKUP($AL231,'Ash-Archive Data-Don''t Delete'!$AL:$AT,4,FALSE)),"",VLOOKUP($AL231,'Ash-Archive Data-Don''t Delete'!$AL:$AT,4,FALSE))</f>
        <v>0</v>
      </c>
      <c r="AP231" s="2">
        <f>IF(ISNA(VLOOKUP($AL231,'Ash-Archive Data-Don''t Delete'!$AL:$AT,5,FALSE)),"",VLOOKUP($AL231,'Ash-Archive Data-Don''t Delete'!$AL:$AT,5,FALSE))</f>
        <v>0</v>
      </c>
      <c r="AQ231" s="13"/>
      <c r="AR231" s="2"/>
      <c r="AS231" s="13"/>
      <c r="AT231" s="2" t="s">
        <v>74</v>
      </c>
      <c r="AU231" s="25"/>
      <c r="AV231" s="23"/>
      <c r="AW231" s="25"/>
      <c r="AX231" s="23"/>
      <c r="AY231" s="9" t="s">
        <v>103</v>
      </c>
      <c r="AZ231" s="19"/>
      <c r="BA231" s="18"/>
      <c r="BB231" s="18"/>
      <c r="BC231" s="15"/>
      <c r="BD231" s="15"/>
      <c r="BE231" s="15"/>
      <c r="BF231" s="15"/>
      <c r="BG231" s="15"/>
      <c r="BH231" s="15"/>
      <c r="BI231" s="15"/>
      <c r="BJ231" s="15"/>
    </row>
    <row r="232" spans="1:62" ht="14.25">
      <c r="A232" s="16" t="str">
        <f>IF(ISNA(VLOOKUP($G232,'Philanthropist Ranking'!$E$5:$H$105,4,FALSE)),"N","Y")</f>
        <v>Y</v>
      </c>
      <c r="B232" s="17">
        <f>VLOOKUP($G232,'Philanthropist Ranking'!$K$5:$M$281,3,FALSE)</f>
        <v>36</v>
      </c>
      <c r="C232" s="17">
        <f>VLOOKUP($G232,'Philanthropist Ranking'!$K$5:$M$281,2,FALSE)</f>
        <v>31.428757000000004</v>
      </c>
      <c r="D232" s="18"/>
      <c r="E232" s="18"/>
      <c r="F232" s="7" t="s">
        <v>490</v>
      </c>
      <c r="G232" s="8" t="s">
        <v>491</v>
      </c>
      <c r="H232" s="32"/>
      <c r="I232" s="19"/>
      <c r="J232" s="20" t="s">
        <v>62</v>
      </c>
      <c r="K232" s="19"/>
      <c r="L232" s="20"/>
      <c r="M232" s="19"/>
      <c r="N232" s="21"/>
      <c r="O232" s="22"/>
      <c r="P232" s="21"/>
      <c r="Q232" s="22"/>
      <c r="R232" s="21"/>
      <c r="S232" s="22"/>
      <c r="T232" s="21"/>
      <c r="U232" s="22"/>
      <c r="V232" s="13" t="s">
        <v>1630</v>
      </c>
      <c r="W232" s="2">
        <v>0.15001800000000001</v>
      </c>
      <c r="X232" s="13">
        <v>12</v>
      </c>
      <c r="Y232" s="2">
        <v>17</v>
      </c>
      <c r="Z232" s="13" t="s">
        <v>222</v>
      </c>
      <c r="AA232" s="2" t="s">
        <v>222</v>
      </c>
      <c r="AB232" s="13" t="s">
        <v>222</v>
      </c>
      <c r="AC232" s="2" t="s">
        <v>222</v>
      </c>
      <c r="AD232" s="192" t="s">
        <v>963</v>
      </c>
      <c r="AE232" s="23"/>
      <c r="AF232" s="13" t="s">
        <v>1640</v>
      </c>
      <c r="AG232" s="2" t="s">
        <v>109</v>
      </c>
      <c r="AH232" s="14" t="str">
        <f>VLOOKUP($AF232,'Program-Causes'!$C:$D,2,FALSE)</f>
        <v>Education</v>
      </c>
      <c r="AI232" s="2" t="s">
        <v>100</v>
      </c>
      <c r="AJ232" s="13" t="s">
        <v>69</v>
      </c>
      <c r="AK232" s="2" t="s">
        <v>70</v>
      </c>
      <c r="AL232" s="9" t="s">
        <v>2086</v>
      </c>
      <c r="AM232" s="35" t="str">
        <f>IF(ISNA(VLOOKUP($AL232,'Ash-Archive Data-Don''t Delete'!$AL:$AT,2,FALSE)),"",VLOOKUP($AL232,'Ash-Archive Data-Don''t Delete'!$AL:$AT,2,FALSE))</f>
        <v>Link</v>
      </c>
      <c r="AN232" s="2">
        <f>IF(ISNA(VLOOKUP($AL232,'Ash-Archive Data-Don''t Delete'!$AL:$AT,3,FALSE)),"",VLOOKUP($AL232,'Ash-Archive Data-Don''t Delete'!$AL:$AT,3,FALSE))</f>
        <v>0</v>
      </c>
      <c r="AO232" s="13">
        <f>IF(ISNA(VLOOKUP($AL232,'Ash-Archive Data-Don''t Delete'!$AL:$AT,4,FALSE)),"",VLOOKUP($AL232,'Ash-Archive Data-Don''t Delete'!$AL:$AT,4,FALSE))</f>
        <v>0</v>
      </c>
      <c r="AP232" s="2">
        <f>IF(ISNA(VLOOKUP($AL232,'Ash-Archive Data-Don''t Delete'!$AL:$AT,5,FALSE)),"",VLOOKUP($AL232,'Ash-Archive Data-Don''t Delete'!$AL:$AT,5,FALSE))</f>
        <v>0</v>
      </c>
      <c r="AQ232" s="13"/>
      <c r="AR232" s="2"/>
      <c r="AS232" s="13"/>
      <c r="AT232" s="2" t="s">
        <v>74</v>
      </c>
      <c r="AU232" s="25"/>
      <c r="AV232" s="23"/>
      <c r="AW232" s="25"/>
      <c r="AX232" s="23"/>
      <c r="AY232" s="9" t="s">
        <v>103</v>
      </c>
      <c r="AZ232" s="19"/>
      <c r="BA232" s="18"/>
      <c r="BB232" s="18"/>
      <c r="BC232" s="15"/>
      <c r="BD232" s="15"/>
      <c r="BE232" s="15"/>
      <c r="BF232" s="15"/>
      <c r="BG232" s="15"/>
      <c r="BH232" s="15"/>
      <c r="BI232" s="15"/>
      <c r="BJ232" s="15"/>
    </row>
    <row r="233" spans="1:62" ht="14.25">
      <c r="A233" s="16" t="str">
        <f>IF(ISNA(VLOOKUP($G233,'Philanthropist Ranking'!$E$5:$H$105,4,FALSE)),"N","Y")</f>
        <v>Y</v>
      </c>
      <c r="B233" s="17">
        <f>VLOOKUP($G233,'Philanthropist Ranking'!$K$5:$M$281,3,FALSE)</f>
        <v>36</v>
      </c>
      <c r="C233" s="17">
        <f>VLOOKUP($G233,'Philanthropist Ranking'!$K$5:$M$281,2,FALSE)</f>
        <v>31.428757000000004</v>
      </c>
      <c r="D233" s="18"/>
      <c r="E233" s="18"/>
      <c r="F233" s="7" t="s">
        <v>490</v>
      </c>
      <c r="G233" s="8" t="s">
        <v>491</v>
      </c>
      <c r="H233" s="32"/>
      <c r="I233" s="19"/>
      <c r="J233" s="20" t="s">
        <v>62</v>
      </c>
      <c r="K233" s="19"/>
      <c r="L233" s="20"/>
      <c r="M233" s="19"/>
      <c r="N233" s="21"/>
      <c r="O233" s="22"/>
      <c r="P233" s="21"/>
      <c r="Q233" s="22"/>
      <c r="R233" s="21"/>
      <c r="S233" s="22"/>
      <c r="T233" s="21"/>
      <c r="U233" s="22"/>
      <c r="V233" s="13" t="s">
        <v>1630</v>
      </c>
      <c r="W233" s="2">
        <v>0.14984</v>
      </c>
      <c r="X233" s="13">
        <v>12</v>
      </c>
      <c r="Y233" s="2">
        <v>17</v>
      </c>
      <c r="Z233" s="13" t="s">
        <v>222</v>
      </c>
      <c r="AA233" s="2" t="s">
        <v>222</v>
      </c>
      <c r="AB233" s="13" t="s">
        <v>961</v>
      </c>
      <c r="AC233" s="2" t="s">
        <v>1972</v>
      </c>
      <c r="AD233" s="192" t="s">
        <v>963</v>
      </c>
      <c r="AE233" s="23"/>
      <c r="AF233" s="13" t="s">
        <v>1632</v>
      </c>
      <c r="AG233" s="2" t="s">
        <v>109</v>
      </c>
      <c r="AH233" s="14" t="str">
        <f>VLOOKUP($AF233,'Program-Causes'!$C:$D,2,FALSE)</f>
        <v>Disaster Relief</v>
      </c>
      <c r="AI233" s="2" t="s">
        <v>100</v>
      </c>
      <c r="AJ233" s="13" t="s">
        <v>69</v>
      </c>
      <c r="AK233" s="2" t="s">
        <v>70</v>
      </c>
      <c r="AL233" s="9" t="s">
        <v>2094</v>
      </c>
      <c r="AM233" s="35" t="str">
        <f>IF(ISNA(VLOOKUP($AL233,'Ash-Archive Data-Don''t Delete'!$AL:$AT,2,FALSE)),"",VLOOKUP($AL233,'Ash-Archive Data-Don''t Delete'!$AL:$AT,2,FALSE))</f>
        <v>Link</v>
      </c>
      <c r="AN233" s="2">
        <f>IF(ISNA(VLOOKUP($AL233,'Ash-Archive Data-Don''t Delete'!$AL:$AT,3,FALSE)),"",VLOOKUP($AL233,'Ash-Archive Data-Don''t Delete'!$AL:$AT,3,FALSE))</f>
        <v>0</v>
      </c>
      <c r="AO233" s="13">
        <f>IF(ISNA(VLOOKUP($AL233,'Ash-Archive Data-Don''t Delete'!$AL:$AT,4,FALSE)),"",VLOOKUP($AL233,'Ash-Archive Data-Don''t Delete'!$AL:$AT,4,FALSE))</f>
        <v>0</v>
      </c>
      <c r="AP233" s="2">
        <f>IF(ISNA(VLOOKUP($AL233,'Ash-Archive Data-Don''t Delete'!$AL:$AT,5,FALSE)),"",VLOOKUP($AL233,'Ash-Archive Data-Don''t Delete'!$AL:$AT,5,FALSE))</f>
        <v>0</v>
      </c>
      <c r="AQ233" s="13"/>
      <c r="AR233" s="2"/>
      <c r="AS233" s="13"/>
      <c r="AT233" s="2" t="s">
        <v>74</v>
      </c>
      <c r="AU233" s="25"/>
      <c r="AV233" s="23"/>
      <c r="AW233" s="25"/>
      <c r="AX233" s="23"/>
      <c r="AY233" s="9" t="s">
        <v>103</v>
      </c>
      <c r="AZ233" s="19"/>
      <c r="BA233" s="18"/>
      <c r="BB233" s="18"/>
      <c r="BC233" s="15"/>
      <c r="BD233" s="15"/>
      <c r="BE233" s="15"/>
      <c r="BF233" s="15"/>
      <c r="BG233" s="15"/>
      <c r="BH233" s="15"/>
      <c r="BI233" s="15"/>
      <c r="BJ233" s="15"/>
    </row>
    <row r="234" spans="1:62" ht="14.25">
      <c r="A234" s="16" t="str">
        <f>IF(ISNA(VLOOKUP($G234,'Philanthropist Ranking'!$E$5:$H$105,4,FALSE)),"N","Y")</f>
        <v>Y</v>
      </c>
      <c r="B234" s="17">
        <f>VLOOKUP($G234,'Philanthropist Ranking'!$K$5:$M$281,3,FALSE)</f>
        <v>36</v>
      </c>
      <c r="C234" s="17">
        <f>VLOOKUP($G234,'Philanthropist Ranking'!$K$5:$M$281,2,FALSE)</f>
        <v>31.428757000000004</v>
      </c>
      <c r="D234" s="18"/>
      <c r="E234" s="18"/>
      <c r="F234" s="7" t="s">
        <v>490</v>
      </c>
      <c r="G234" s="8" t="s">
        <v>491</v>
      </c>
      <c r="H234" s="32"/>
      <c r="I234" s="19"/>
      <c r="J234" s="20" t="s">
        <v>62</v>
      </c>
      <c r="K234" s="19"/>
      <c r="L234" s="20"/>
      <c r="M234" s="19"/>
      <c r="N234" s="21"/>
      <c r="O234" s="22"/>
      <c r="P234" s="21"/>
      <c r="Q234" s="22"/>
      <c r="R234" s="21"/>
      <c r="S234" s="22"/>
      <c r="T234" s="21"/>
      <c r="U234" s="22"/>
      <c r="V234" s="13" t="s">
        <v>1630</v>
      </c>
      <c r="W234" s="2">
        <v>0.14495</v>
      </c>
      <c r="X234" s="13">
        <v>12</v>
      </c>
      <c r="Y234" s="2">
        <v>17</v>
      </c>
      <c r="Z234" s="13" t="s">
        <v>222</v>
      </c>
      <c r="AA234" s="2" t="s">
        <v>222</v>
      </c>
      <c r="AB234" s="13" t="s">
        <v>961</v>
      </c>
      <c r="AC234" s="2" t="s">
        <v>1972</v>
      </c>
      <c r="AD234" s="192" t="s">
        <v>963</v>
      </c>
      <c r="AE234" s="23"/>
      <c r="AF234" s="13" t="s">
        <v>1632</v>
      </c>
      <c r="AG234" s="2" t="s">
        <v>109</v>
      </c>
      <c r="AH234" s="14" t="str">
        <f>VLOOKUP($AF234,'Program-Causes'!$C:$D,2,FALSE)</f>
        <v>Disaster Relief</v>
      </c>
      <c r="AI234" s="2" t="s">
        <v>100</v>
      </c>
      <c r="AJ234" s="13" t="s">
        <v>69</v>
      </c>
      <c r="AK234" s="2" t="s">
        <v>70</v>
      </c>
      <c r="AL234" s="9" t="s">
        <v>2106</v>
      </c>
      <c r="AM234" s="35" t="str">
        <f>IF(ISNA(VLOOKUP($AL234,'Ash-Archive Data-Don''t Delete'!$AL:$AT,2,FALSE)),"",VLOOKUP($AL234,'Ash-Archive Data-Don''t Delete'!$AL:$AT,2,FALSE))</f>
        <v>Link</v>
      </c>
      <c r="AN234" s="2">
        <f>IF(ISNA(VLOOKUP($AL234,'Ash-Archive Data-Don''t Delete'!$AL:$AT,3,FALSE)),"",VLOOKUP($AL234,'Ash-Archive Data-Don''t Delete'!$AL:$AT,3,FALSE))</f>
        <v>0</v>
      </c>
      <c r="AO234" s="13">
        <f>IF(ISNA(VLOOKUP($AL234,'Ash-Archive Data-Don''t Delete'!$AL:$AT,4,FALSE)),"",VLOOKUP($AL234,'Ash-Archive Data-Don''t Delete'!$AL:$AT,4,FALSE))</f>
        <v>0</v>
      </c>
      <c r="AP234" s="2">
        <f>IF(ISNA(VLOOKUP($AL234,'Ash-Archive Data-Don''t Delete'!$AL:$AT,5,FALSE)),"",VLOOKUP($AL234,'Ash-Archive Data-Don''t Delete'!$AL:$AT,5,FALSE))</f>
        <v>0</v>
      </c>
      <c r="AQ234" s="13"/>
      <c r="AR234" s="2"/>
      <c r="AS234" s="13"/>
      <c r="AT234" s="2" t="s">
        <v>74</v>
      </c>
      <c r="AU234" s="25"/>
      <c r="AV234" s="23"/>
      <c r="AW234" s="25"/>
      <c r="AX234" s="23"/>
      <c r="AY234" s="9" t="s">
        <v>103</v>
      </c>
      <c r="AZ234" s="19"/>
      <c r="BA234" s="18"/>
      <c r="BB234" s="18"/>
      <c r="BC234" s="15"/>
      <c r="BD234" s="15"/>
      <c r="BE234" s="15"/>
      <c r="BF234" s="15"/>
      <c r="BG234" s="15"/>
      <c r="BH234" s="15"/>
      <c r="BI234" s="15"/>
      <c r="BJ234" s="15"/>
    </row>
    <row r="235" spans="1:62" ht="14.25">
      <c r="A235" s="16" t="str">
        <f>IF(ISNA(VLOOKUP($G235,'Philanthropist Ranking'!$E$5:$H$105,4,FALSE)),"N","Y")</f>
        <v>Y</v>
      </c>
      <c r="B235" s="17">
        <f>VLOOKUP($G235,'Philanthropist Ranking'!$K$5:$M$281,3,FALSE)</f>
        <v>36</v>
      </c>
      <c r="C235" s="17">
        <f>VLOOKUP($G235,'Philanthropist Ranking'!$K$5:$M$281,2,FALSE)</f>
        <v>31.428757000000004</v>
      </c>
      <c r="D235" s="18"/>
      <c r="E235" s="18"/>
      <c r="F235" s="7" t="s">
        <v>490</v>
      </c>
      <c r="G235" s="8" t="s">
        <v>491</v>
      </c>
      <c r="H235" s="32"/>
      <c r="I235" s="19"/>
      <c r="J235" s="20" t="s">
        <v>62</v>
      </c>
      <c r="K235" s="19"/>
      <c r="L235" s="20"/>
      <c r="M235" s="19"/>
      <c r="N235" s="21"/>
      <c r="O235" s="22"/>
      <c r="P235" s="21"/>
      <c r="Q235" s="22"/>
      <c r="R235" s="21"/>
      <c r="S235" s="22"/>
      <c r="T235" s="21"/>
      <c r="U235" s="22"/>
      <c r="V235" s="13" t="s">
        <v>1630</v>
      </c>
      <c r="W235" s="2">
        <v>0.13930000000000001</v>
      </c>
      <c r="X235" s="13">
        <v>12</v>
      </c>
      <c r="Y235" s="2">
        <v>17</v>
      </c>
      <c r="Z235" s="13" t="s">
        <v>222</v>
      </c>
      <c r="AA235" s="2" t="s">
        <v>222</v>
      </c>
      <c r="AB235" s="13" t="s">
        <v>961</v>
      </c>
      <c r="AC235" s="2" t="s">
        <v>1972</v>
      </c>
      <c r="AD235" s="192" t="s">
        <v>963</v>
      </c>
      <c r="AE235" s="23"/>
      <c r="AF235" s="13" t="s">
        <v>1632</v>
      </c>
      <c r="AG235" s="2" t="s">
        <v>109</v>
      </c>
      <c r="AH235" s="14" t="str">
        <f>VLOOKUP($AF235,'Program-Causes'!$C:$D,2,FALSE)</f>
        <v>Disaster Relief</v>
      </c>
      <c r="AI235" s="2" t="s">
        <v>100</v>
      </c>
      <c r="AJ235" s="13" t="s">
        <v>69</v>
      </c>
      <c r="AK235" s="2" t="s">
        <v>70</v>
      </c>
      <c r="AL235" s="9" t="s">
        <v>2113</v>
      </c>
      <c r="AM235" s="35" t="str">
        <f>IF(ISNA(VLOOKUP($AL235,'Ash-Archive Data-Don''t Delete'!$AL:$AT,2,FALSE)),"",VLOOKUP($AL235,'Ash-Archive Data-Don''t Delete'!$AL:$AT,2,FALSE))</f>
        <v>Link</v>
      </c>
      <c r="AN235" s="2">
        <f>IF(ISNA(VLOOKUP($AL235,'Ash-Archive Data-Don''t Delete'!$AL:$AT,3,FALSE)),"",VLOOKUP($AL235,'Ash-Archive Data-Don''t Delete'!$AL:$AT,3,FALSE))</f>
        <v>0</v>
      </c>
      <c r="AO235" s="13">
        <f>IF(ISNA(VLOOKUP($AL235,'Ash-Archive Data-Don''t Delete'!$AL:$AT,4,FALSE)),"",VLOOKUP($AL235,'Ash-Archive Data-Don''t Delete'!$AL:$AT,4,FALSE))</f>
        <v>0</v>
      </c>
      <c r="AP235" s="2">
        <f>IF(ISNA(VLOOKUP($AL235,'Ash-Archive Data-Don''t Delete'!$AL:$AT,5,FALSE)),"",VLOOKUP($AL235,'Ash-Archive Data-Don''t Delete'!$AL:$AT,5,FALSE))</f>
        <v>0</v>
      </c>
      <c r="AQ235" s="13"/>
      <c r="AR235" s="2"/>
      <c r="AS235" s="13"/>
      <c r="AT235" s="2" t="s">
        <v>74</v>
      </c>
      <c r="AU235" s="25"/>
      <c r="AV235" s="23"/>
      <c r="AW235" s="25"/>
      <c r="AX235" s="23"/>
      <c r="AY235" s="9" t="s">
        <v>103</v>
      </c>
      <c r="AZ235" s="19"/>
      <c r="BA235" s="18"/>
      <c r="BB235" s="18"/>
      <c r="BC235" s="15"/>
      <c r="BD235" s="15"/>
      <c r="BE235" s="15"/>
      <c r="BF235" s="15"/>
      <c r="BG235" s="15"/>
      <c r="BH235" s="15"/>
      <c r="BI235" s="15"/>
      <c r="BJ235" s="15"/>
    </row>
    <row r="236" spans="1:62" ht="14.25">
      <c r="A236" s="16" t="str">
        <f>IF(ISNA(VLOOKUP($G236,'Philanthropist Ranking'!$E$5:$H$105,4,FALSE)),"N","Y")</f>
        <v>Y</v>
      </c>
      <c r="B236" s="17">
        <f>VLOOKUP($G236,'Philanthropist Ranking'!$K$5:$M$281,3,FALSE)</f>
        <v>36</v>
      </c>
      <c r="C236" s="17">
        <f>VLOOKUP($G236,'Philanthropist Ranking'!$K$5:$M$281,2,FALSE)</f>
        <v>31.428757000000004</v>
      </c>
      <c r="D236" s="18"/>
      <c r="E236" s="18"/>
      <c r="F236" s="7" t="s">
        <v>490</v>
      </c>
      <c r="G236" s="8" t="s">
        <v>491</v>
      </c>
      <c r="H236" s="32"/>
      <c r="I236" s="19"/>
      <c r="J236" s="20" t="s">
        <v>62</v>
      </c>
      <c r="K236" s="19"/>
      <c r="L236" s="20"/>
      <c r="M236" s="19"/>
      <c r="N236" s="21"/>
      <c r="O236" s="22"/>
      <c r="P236" s="21"/>
      <c r="Q236" s="22"/>
      <c r="R236" s="21"/>
      <c r="S236" s="22"/>
      <c r="T236" s="21"/>
      <c r="U236" s="22"/>
      <c r="V236" s="13" t="s">
        <v>1630</v>
      </c>
      <c r="W236" s="2">
        <v>0.13469999999999999</v>
      </c>
      <c r="X236" s="13">
        <v>12</v>
      </c>
      <c r="Y236" s="2">
        <v>17</v>
      </c>
      <c r="Z236" s="13" t="s">
        <v>222</v>
      </c>
      <c r="AA236" s="2" t="s">
        <v>222</v>
      </c>
      <c r="AB236" s="13" t="s">
        <v>222</v>
      </c>
      <c r="AC236" s="2" t="s">
        <v>222</v>
      </c>
      <c r="AD236" s="192" t="s">
        <v>963</v>
      </c>
      <c r="AE236" s="23"/>
      <c r="AF236" s="13" t="s">
        <v>1641</v>
      </c>
      <c r="AG236" s="2" t="s">
        <v>109</v>
      </c>
      <c r="AH236" s="14" t="str">
        <f>VLOOKUP($AF236,'Program-Causes'!$C:$D,2,FALSE)</f>
        <v>Public Health</v>
      </c>
      <c r="AI236" s="2" t="s">
        <v>100</v>
      </c>
      <c r="AJ236" s="13" t="s">
        <v>69</v>
      </c>
      <c r="AK236" s="2" t="s">
        <v>70</v>
      </c>
      <c r="AL236" s="9" t="s">
        <v>2124</v>
      </c>
      <c r="AM236" s="35" t="str">
        <f>IF(ISNA(VLOOKUP($AL236,'Ash-Archive Data-Don''t Delete'!$AL:$AT,2,FALSE)),"",VLOOKUP($AL236,'Ash-Archive Data-Don''t Delete'!$AL:$AT,2,FALSE))</f>
        <v>Link</v>
      </c>
      <c r="AN236" s="2">
        <f>IF(ISNA(VLOOKUP($AL236,'Ash-Archive Data-Don''t Delete'!$AL:$AT,3,FALSE)),"",VLOOKUP($AL236,'Ash-Archive Data-Don''t Delete'!$AL:$AT,3,FALSE))</f>
        <v>0</v>
      </c>
      <c r="AO236" s="13">
        <f>IF(ISNA(VLOOKUP($AL236,'Ash-Archive Data-Don''t Delete'!$AL:$AT,4,FALSE)),"",VLOOKUP($AL236,'Ash-Archive Data-Don''t Delete'!$AL:$AT,4,FALSE))</f>
        <v>0</v>
      </c>
      <c r="AP236" s="2">
        <f>IF(ISNA(VLOOKUP($AL236,'Ash-Archive Data-Don''t Delete'!$AL:$AT,5,FALSE)),"",VLOOKUP($AL236,'Ash-Archive Data-Don''t Delete'!$AL:$AT,5,FALSE))</f>
        <v>0</v>
      </c>
      <c r="AQ236" s="13"/>
      <c r="AR236" s="2"/>
      <c r="AS236" s="13"/>
      <c r="AT236" s="2" t="s">
        <v>74</v>
      </c>
      <c r="AU236" s="25"/>
      <c r="AV236" s="23"/>
      <c r="AW236" s="25"/>
      <c r="AX236" s="23"/>
      <c r="AY236" s="9" t="s">
        <v>103</v>
      </c>
      <c r="AZ236" s="19"/>
      <c r="BA236" s="18"/>
      <c r="BB236" s="18"/>
      <c r="BC236" s="15"/>
      <c r="BD236" s="15"/>
      <c r="BE236" s="15"/>
      <c r="BF236" s="15"/>
      <c r="BG236" s="15"/>
      <c r="BH236" s="15"/>
      <c r="BI236" s="15"/>
      <c r="BJ236" s="15"/>
    </row>
    <row r="237" spans="1:62" ht="14.25">
      <c r="A237" s="16" t="str">
        <f>IF(ISNA(VLOOKUP($G237,'Philanthropist Ranking'!$E$5:$H$105,4,FALSE)),"N","Y")</f>
        <v>Y</v>
      </c>
      <c r="B237" s="17">
        <f>VLOOKUP($G237,'Philanthropist Ranking'!$K$5:$M$281,3,FALSE)</f>
        <v>36</v>
      </c>
      <c r="C237" s="17">
        <f>VLOOKUP($G237,'Philanthropist Ranking'!$K$5:$M$281,2,FALSE)</f>
        <v>31.428757000000004</v>
      </c>
      <c r="D237" s="18"/>
      <c r="E237" s="18"/>
      <c r="F237" s="7" t="s">
        <v>490</v>
      </c>
      <c r="G237" s="8" t="s">
        <v>491</v>
      </c>
      <c r="H237" s="32"/>
      <c r="I237" s="19"/>
      <c r="J237" s="20" t="s">
        <v>62</v>
      </c>
      <c r="K237" s="19"/>
      <c r="L237" s="20"/>
      <c r="M237" s="19"/>
      <c r="N237" s="21"/>
      <c r="O237" s="22"/>
      <c r="P237" s="21"/>
      <c r="Q237" s="22"/>
      <c r="R237" s="21"/>
      <c r="S237" s="22"/>
      <c r="T237" s="21"/>
      <c r="U237" s="22"/>
      <c r="V237" s="13" t="s">
        <v>1630</v>
      </c>
      <c r="W237" s="2">
        <v>0.12504999999999999</v>
      </c>
      <c r="X237" s="13">
        <v>12</v>
      </c>
      <c r="Y237" s="2">
        <v>17</v>
      </c>
      <c r="Z237" s="13" t="s">
        <v>222</v>
      </c>
      <c r="AA237" s="2" t="s">
        <v>222</v>
      </c>
      <c r="AB237" s="13" t="s">
        <v>222</v>
      </c>
      <c r="AC237" s="2" t="s">
        <v>222</v>
      </c>
      <c r="AD237" s="192" t="s">
        <v>963</v>
      </c>
      <c r="AE237" s="23"/>
      <c r="AF237" s="13" t="s">
        <v>1641</v>
      </c>
      <c r="AG237" s="2" t="s">
        <v>109</v>
      </c>
      <c r="AH237" s="14" t="str">
        <f>VLOOKUP($AF237,'Program-Causes'!$C:$D,2,FALSE)</f>
        <v>Public Health</v>
      </c>
      <c r="AI237" s="2" t="s">
        <v>100</v>
      </c>
      <c r="AJ237" s="13" t="s">
        <v>69</v>
      </c>
      <c r="AK237" s="2" t="s">
        <v>70</v>
      </c>
      <c r="AL237" s="9" t="s">
        <v>2143</v>
      </c>
      <c r="AM237" s="35" t="str">
        <f>IF(ISNA(VLOOKUP($AL237,'Ash-Archive Data-Don''t Delete'!$AL:$AT,2,FALSE)),"",VLOOKUP($AL237,'Ash-Archive Data-Don''t Delete'!$AL:$AT,2,FALSE))</f>
        <v>Link</v>
      </c>
      <c r="AN237" s="2">
        <f>IF(ISNA(VLOOKUP($AL237,'Ash-Archive Data-Don''t Delete'!$AL:$AT,3,FALSE)),"",VLOOKUP($AL237,'Ash-Archive Data-Don''t Delete'!$AL:$AT,3,FALSE))</f>
        <v>0</v>
      </c>
      <c r="AO237" s="13">
        <f>IF(ISNA(VLOOKUP($AL237,'Ash-Archive Data-Don''t Delete'!$AL:$AT,4,FALSE)),"",VLOOKUP($AL237,'Ash-Archive Data-Don''t Delete'!$AL:$AT,4,FALSE))</f>
        <v>0</v>
      </c>
      <c r="AP237" s="2">
        <f>IF(ISNA(VLOOKUP($AL237,'Ash-Archive Data-Don''t Delete'!$AL:$AT,5,FALSE)),"",VLOOKUP($AL237,'Ash-Archive Data-Don''t Delete'!$AL:$AT,5,FALSE))</f>
        <v>0</v>
      </c>
      <c r="AQ237" s="13"/>
      <c r="AR237" s="2"/>
      <c r="AS237" s="13"/>
      <c r="AT237" s="2" t="s">
        <v>74</v>
      </c>
      <c r="AU237" s="25"/>
      <c r="AV237" s="23"/>
      <c r="AW237" s="25"/>
      <c r="AX237" s="23"/>
      <c r="AY237" s="9" t="s">
        <v>103</v>
      </c>
      <c r="AZ237" s="19"/>
      <c r="BA237" s="18"/>
      <c r="BB237" s="18"/>
      <c r="BC237" s="15"/>
      <c r="BD237" s="15"/>
      <c r="BE237" s="15"/>
      <c r="BF237" s="15"/>
      <c r="BG237" s="15"/>
      <c r="BH237" s="15"/>
      <c r="BI237" s="15"/>
      <c r="BJ237" s="15"/>
    </row>
    <row r="238" spans="1:62" ht="14.25">
      <c r="A238" s="16" t="str">
        <f>IF(ISNA(VLOOKUP($G238,'Philanthropist Ranking'!$E$5:$H$105,4,FALSE)),"N","Y")</f>
        <v>Y</v>
      </c>
      <c r="B238" s="17">
        <f>VLOOKUP($G238,'Philanthropist Ranking'!$K$5:$M$281,3,FALSE)</f>
        <v>36</v>
      </c>
      <c r="C238" s="17">
        <f>VLOOKUP($G238,'Philanthropist Ranking'!$K$5:$M$281,2,FALSE)</f>
        <v>31.428757000000004</v>
      </c>
      <c r="D238" s="18"/>
      <c r="E238" s="18"/>
      <c r="F238" s="7" t="s">
        <v>490</v>
      </c>
      <c r="G238" s="8" t="s">
        <v>491</v>
      </c>
      <c r="H238" s="32"/>
      <c r="I238" s="19"/>
      <c r="J238" s="20" t="s">
        <v>62</v>
      </c>
      <c r="K238" s="19"/>
      <c r="L238" s="20"/>
      <c r="M238" s="19"/>
      <c r="N238" s="21"/>
      <c r="O238" s="22"/>
      <c r="P238" s="21"/>
      <c r="Q238" s="22"/>
      <c r="R238" s="21"/>
      <c r="S238" s="22"/>
      <c r="T238" s="21"/>
      <c r="U238" s="22"/>
      <c r="V238" s="13" t="s">
        <v>1630</v>
      </c>
      <c r="W238" s="2">
        <v>0.1183</v>
      </c>
      <c r="X238" s="13">
        <v>12</v>
      </c>
      <c r="Y238" s="2">
        <v>17</v>
      </c>
      <c r="Z238" s="13" t="s">
        <v>222</v>
      </c>
      <c r="AA238" s="2" t="s">
        <v>222</v>
      </c>
      <c r="AB238" s="13" t="s">
        <v>222</v>
      </c>
      <c r="AC238" s="2" t="s">
        <v>222</v>
      </c>
      <c r="AD238" s="192" t="s">
        <v>963</v>
      </c>
      <c r="AE238" s="23"/>
      <c r="AF238" s="13" t="s">
        <v>1640</v>
      </c>
      <c r="AG238" s="2" t="s">
        <v>109</v>
      </c>
      <c r="AH238" s="14" t="str">
        <f>VLOOKUP($AF238,'Program-Causes'!$C:$D,2,FALSE)</f>
        <v>Education</v>
      </c>
      <c r="AI238" s="2" t="s">
        <v>100</v>
      </c>
      <c r="AJ238" s="13" t="s">
        <v>69</v>
      </c>
      <c r="AK238" s="2" t="s">
        <v>70</v>
      </c>
      <c r="AL238" s="9" t="s">
        <v>2164</v>
      </c>
      <c r="AM238" s="35" t="str">
        <f>IF(ISNA(VLOOKUP($AL238,'Ash-Archive Data-Don''t Delete'!$AL:$AT,2,FALSE)),"",VLOOKUP($AL238,'Ash-Archive Data-Don''t Delete'!$AL:$AT,2,FALSE))</f>
        <v>Link</v>
      </c>
      <c r="AN238" s="2">
        <f>IF(ISNA(VLOOKUP($AL238,'Ash-Archive Data-Don''t Delete'!$AL:$AT,3,FALSE)),"",VLOOKUP($AL238,'Ash-Archive Data-Don''t Delete'!$AL:$AT,3,FALSE))</f>
        <v>0</v>
      </c>
      <c r="AO238" s="13">
        <f>IF(ISNA(VLOOKUP($AL238,'Ash-Archive Data-Don''t Delete'!$AL:$AT,4,FALSE)),"",VLOOKUP($AL238,'Ash-Archive Data-Don''t Delete'!$AL:$AT,4,FALSE))</f>
        <v>0</v>
      </c>
      <c r="AP238" s="2">
        <f>IF(ISNA(VLOOKUP($AL238,'Ash-Archive Data-Don''t Delete'!$AL:$AT,5,FALSE)),"",VLOOKUP($AL238,'Ash-Archive Data-Don''t Delete'!$AL:$AT,5,FALSE))</f>
        <v>0</v>
      </c>
      <c r="AQ238" s="13"/>
      <c r="AR238" s="2"/>
      <c r="AS238" s="13"/>
      <c r="AT238" s="2" t="s">
        <v>74</v>
      </c>
      <c r="AU238" s="25"/>
      <c r="AV238" s="23"/>
      <c r="AW238" s="25"/>
      <c r="AX238" s="23"/>
      <c r="AY238" s="9" t="s">
        <v>103</v>
      </c>
      <c r="AZ238" s="19"/>
      <c r="BA238" s="18"/>
      <c r="BB238" s="18"/>
      <c r="BC238" s="15"/>
      <c r="BD238" s="15"/>
      <c r="BE238" s="15"/>
      <c r="BF238" s="15"/>
      <c r="BG238" s="15"/>
      <c r="BH238" s="15"/>
      <c r="BI238" s="15"/>
      <c r="BJ238" s="15"/>
    </row>
    <row r="239" spans="1:62" ht="14.25">
      <c r="A239" s="16" t="str">
        <f>IF(ISNA(VLOOKUP($G239,'Philanthropist Ranking'!$E$5:$H$105,4,FALSE)),"N","Y")</f>
        <v>Y</v>
      </c>
      <c r="B239" s="17">
        <f>VLOOKUP($G239,'Philanthropist Ranking'!$K$5:$M$281,3,FALSE)</f>
        <v>36</v>
      </c>
      <c r="C239" s="17">
        <f>VLOOKUP($G239,'Philanthropist Ranking'!$K$5:$M$281,2,FALSE)</f>
        <v>31.428757000000004</v>
      </c>
      <c r="D239" s="18"/>
      <c r="E239" s="18"/>
      <c r="F239" s="7" t="s">
        <v>490</v>
      </c>
      <c r="G239" s="8" t="s">
        <v>491</v>
      </c>
      <c r="H239" s="32"/>
      <c r="I239" s="19"/>
      <c r="J239" s="20" t="s">
        <v>62</v>
      </c>
      <c r="K239" s="19"/>
      <c r="L239" s="20"/>
      <c r="M239" s="19"/>
      <c r="N239" s="21"/>
      <c r="O239" s="22"/>
      <c r="P239" s="21"/>
      <c r="Q239" s="22"/>
      <c r="R239" s="21"/>
      <c r="S239" s="22"/>
      <c r="T239" s="21"/>
      <c r="U239" s="22"/>
      <c r="V239" s="13" t="s">
        <v>1630</v>
      </c>
      <c r="W239" s="2">
        <v>0.10625</v>
      </c>
      <c r="X239" s="13">
        <v>12</v>
      </c>
      <c r="Y239" s="2">
        <v>17</v>
      </c>
      <c r="Z239" s="13" t="s">
        <v>222</v>
      </c>
      <c r="AA239" s="2" t="s">
        <v>222</v>
      </c>
      <c r="AB239" s="13" t="s">
        <v>222</v>
      </c>
      <c r="AC239" s="2" t="s">
        <v>222</v>
      </c>
      <c r="AD239" s="192" t="s">
        <v>963</v>
      </c>
      <c r="AE239" s="23"/>
      <c r="AF239" s="13" t="s">
        <v>1640</v>
      </c>
      <c r="AG239" s="2" t="s">
        <v>109</v>
      </c>
      <c r="AH239" s="14" t="str">
        <f>VLOOKUP($AF239,'Program-Causes'!$C:$D,2,FALSE)</f>
        <v>Education</v>
      </c>
      <c r="AI239" s="2" t="s">
        <v>100</v>
      </c>
      <c r="AJ239" s="13" t="s">
        <v>69</v>
      </c>
      <c r="AK239" s="2" t="s">
        <v>70</v>
      </c>
      <c r="AL239" s="9" t="s">
        <v>2176</v>
      </c>
      <c r="AM239" s="35" t="str">
        <f>IF(ISNA(VLOOKUP($AL239,'Ash-Archive Data-Don''t Delete'!$AL:$AT,2,FALSE)),"",VLOOKUP($AL239,'Ash-Archive Data-Don''t Delete'!$AL:$AT,2,FALSE))</f>
        <v>Link</v>
      </c>
      <c r="AN239" s="2">
        <f>IF(ISNA(VLOOKUP($AL239,'Ash-Archive Data-Don''t Delete'!$AL:$AT,3,FALSE)),"",VLOOKUP($AL239,'Ash-Archive Data-Don''t Delete'!$AL:$AT,3,FALSE))</f>
        <v>0</v>
      </c>
      <c r="AO239" s="13">
        <f>IF(ISNA(VLOOKUP($AL239,'Ash-Archive Data-Don''t Delete'!$AL:$AT,4,FALSE)),"",VLOOKUP($AL239,'Ash-Archive Data-Don''t Delete'!$AL:$AT,4,FALSE))</f>
        <v>0</v>
      </c>
      <c r="AP239" s="2">
        <f>IF(ISNA(VLOOKUP($AL239,'Ash-Archive Data-Don''t Delete'!$AL:$AT,5,FALSE)),"",VLOOKUP($AL239,'Ash-Archive Data-Don''t Delete'!$AL:$AT,5,FALSE))</f>
        <v>0</v>
      </c>
      <c r="AQ239" s="13"/>
      <c r="AR239" s="2"/>
      <c r="AS239" s="13"/>
      <c r="AT239" s="2" t="s">
        <v>74</v>
      </c>
      <c r="AU239" s="25"/>
      <c r="AV239" s="23"/>
      <c r="AW239" s="25"/>
      <c r="AX239" s="23"/>
      <c r="AY239" s="9" t="s">
        <v>103</v>
      </c>
      <c r="AZ239" s="19"/>
      <c r="BA239" s="18"/>
      <c r="BB239" s="18"/>
      <c r="BC239" s="15"/>
      <c r="BD239" s="15"/>
      <c r="BE239" s="15"/>
      <c r="BF239" s="15"/>
      <c r="BG239" s="15"/>
      <c r="BH239" s="15"/>
      <c r="BI239" s="15"/>
      <c r="BJ239" s="15"/>
    </row>
    <row r="240" spans="1:62" ht="14.25">
      <c r="A240" s="16" t="str">
        <f>IF(ISNA(VLOOKUP($G240,'Philanthropist Ranking'!$E$5:$H$105,4,FALSE)),"N","Y")</f>
        <v>Y</v>
      </c>
      <c r="B240" s="17">
        <f>VLOOKUP($G240,'Philanthropist Ranking'!$K$5:$M$281,3,FALSE)</f>
        <v>36</v>
      </c>
      <c r="C240" s="17">
        <f>VLOOKUP($G240,'Philanthropist Ranking'!$K$5:$M$281,2,FALSE)</f>
        <v>31.428757000000004</v>
      </c>
      <c r="D240" s="18"/>
      <c r="E240" s="18"/>
      <c r="F240" s="7" t="s">
        <v>490</v>
      </c>
      <c r="G240" s="8" t="s">
        <v>491</v>
      </c>
      <c r="H240" s="32"/>
      <c r="I240" s="19"/>
      <c r="J240" s="20" t="s">
        <v>62</v>
      </c>
      <c r="K240" s="19"/>
      <c r="L240" s="20"/>
      <c r="M240" s="19"/>
      <c r="N240" s="21"/>
      <c r="O240" s="22"/>
      <c r="P240" s="21"/>
      <c r="Q240" s="22"/>
      <c r="R240" s="21"/>
      <c r="S240" s="22"/>
      <c r="T240" s="21"/>
      <c r="U240" s="22"/>
      <c r="V240" s="13" t="s">
        <v>1630</v>
      </c>
      <c r="W240" s="2">
        <v>0.1037</v>
      </c>
      <c r="X240" s="13">
        <v>12</v>
      </c>
      <c r="Y240" s="2">
        <v>17</v>
      </c>
      <c r="Z240" s="13" t="s">
        <v>222</v>
      </c>
      <c r="AA240" s="2" t="s">
        <v>222</v>
      </c>
      <c r="AB240" s="13" t="s">
        <v>961</v>
      </c>
      <c r="AC240" s="2" t="s">
        <v>1972</v>
      </c>
      <c r="AD240" s="192" t="s">
        <v>963</v>
      </c>
      <c r="AE240" s="23"/>
      <c r="AF240" s="13" t="s">
        <v>1632</v>
      </c>
      <c r="AG240" s="2" t="s">
        <v>109</v>
      </c>
      <c r="AH240" s="14" t="str">
        <f>VLOOKUP($AF240,'Program-Causes'!$C:$D,2,FALSE)</f>
        <v>Disaster Relief</v>
      </c>
      <c r="AI240" s="2" t="s">
        <v>100</v>
      </c>
      <c r="AJ240" s="13" t="s">
        <v>69</v>
      </c>
      <c r="AK240" s="2" t="s">
        <v>70</v>
      </c>
      <c r="AL240" s="9" t="s">
        <v>2191</v>
      </c>
      <c r="AM240" s="35" t="str">
        <f>IF(ISNA(VLOOKUP($AL240,'Ash-Archive Data-Don''t Delete'!$AL:$AT,2,FALSE)),"",VLOOKUP($AL240,'Ash-Archive Data-Don''t Delete'!$AL:$AT,2,FALSE))</f>
        <v>Link</v>
      </c>
      <c r="AN240" s="2">
        <f>IF(ISNA(VLOOKUP($AL240,'Ash-Archive Data-Don''t Delete'!$AL:$AT,3,FALSE)),"",VLOOKUP($AL240,'Ash-Archive Data-Don''t Delete'!$AL:$AT,3,FALSE))</f>
        <v>0</v>
      </c>
      <c r="AO240" s="13">
        <f>IF(ISNA(VLOOKUP($AL240,'Ash-Archive Data-Don''t Delete'!$AL:$AT,4,FALSE)),"",VLOOKUP($AL240,'Ash-Archive Data-Don''t Delete'!$AL:$AT,4,FALSE))</f>
        <v>0</v>
      </c>
      <c r="AP240" s="2">
        <f>IF(ISNA(VLOOKUP($AL240,'Ash-Archive Data-Don''t Delete'!$AL:$AT,5,FALSE)),"",VLOOKUP($AL240,'Ash-Archive Data-Don''t Delete'!$AL:$AT,5,FALSE))</f>
        <v>0</v>
      </c>
      <c r="AQ240" s="13"/>
      <c r="AR240" s="2"/>
      <c r="AS240" s="13"/>
      <c r="AT240" s="2" t="s">
        <v>74</v>
      </c>
      <c r="AU240" s="25"/>
      <c r="AV240" s="23"/>
      <c r="AW240" s="25"/>
      <c r="AX240" s="23"/>
      <c r="AY240" s="9" t="s">
        <v>103</v>
      </c>
      <c r="AZ240" s="19"/>
      <c r="BA240" s="18"/>
      <c r="BB240" s="18"/>
      <c r="BC240" s="15"/>
      <c r="BD240" s="15"/>
      <c r="BE240" s="15"/>
      <c r="BF240" s="15"/>
      <c r="BG240" s="15"/>
      <c r="BH240" s="15"/>
      <c r="BI240" s="15"/>
      <c r="BJ240" s="15"/>
    </row>
    <row r="241" spans="1:62" ht="14.25">
      <c r="A241" s="16" t="str">
        <f>IF(ISNA(VLOOKUP($G241,'Philanthropist Ranking'!$E$5:$H$105,4,FALSE)),"N","Y")</f>
        <v>Y</v>
      </c>
      <c r="B241" s="17">
        <f>VLOOKUP($G241,'Philanthropist Ranking'!$K$5:$M$281,3,FALSE)</f>
        <v>36</v>
      </c>
      <c r="C241" s="17">
        <f>VLOOKUP($G241,'Philanthropist Ranking'!$K$5:$M$281,2,FALSE)</f>
        <v>31.428757000000004</v>
      </c>
      <c r="D241" s="18"/>
      <c r="E241" s="18"/>
      <c r="F241" s="7" t="s">
        <v>490</v>
      </c>
      <c r="G241" s="8" t="s">
        <v>491</v>
      </c>
      <c r="H241" s="32"/>
      <c r="I241" s="19"/>
      <c r="J241" s="20" t="s">
        <v>62</v>
      </c>
      <c r="K241" s="19"/>
      <c r="L241" s="20"/>
      <c r="M241" s="19"/>
      <c r="N241" s="21"/>
      <c r="O241" s="22"/>
      <c r="P241" s="21"/>
      <c r="Q241" s="22"/>
      <c r="R241" s="21"/>
      <c r="S241" s="22"/>
      <c r="T241" s="21"/>
      <c r="U241" s="22"/>
      <c r="V241" s="13" t="s">
        <v>1630</v>
      </c>
      <c r="W241" s="2">
        <f t="shared" ref="W241:W243" si="4">0.103903/3</f>
        <v>3.4634333333333329E-2</v>
      </c>
      <c r="X241" s="13">
        <v>12</v>
      </c>
      <c r="Y241" s="2">
        <v>17</v>
      </c>
      <c r="Z241" s="13" t="s">
        <v>222</v>
      </c>
      <c r="AA241" s="2" t="s">
        <v>222</v>
      </c>
      <c r="AB241" s="13" t="s">
        <v>222</v>
      </c>
      <c r="AC241" s="2" t="s">
        <v>222</v>
      </c>
      <c r="AD241" s="192" t="s">
        <v>963</v>
      </c>
      <c r="AE241" s="23"/>
      <c r="AF241" s="13" t="s">
        <v>1651</v>
      </c>
      <c r="AG241" s="2" t="s">
        <v>109</v>
      </c>
      <c r="AH241" s="14" t="s">
        <v>99</v>
      </c>
      <c r="AI241" s="2" t="s">
        <v>100</v>
      </c>
      <c r="AJ241" s="13" t="s">
        <v>69</v>
      </c>
      <c r="AK241" s="2" t="s">
        <v>70</v>
      </c>
      <c r="AL241" s="9" t="s">
        <v>2201</v>
      </c>
      <c r="AM241" s="13" t="str">
        <f>IF(ISNA(VLOOKUP($AL241,'Ash-Archive Data-Don''t Delete'!$AL:$AT,2,FALSE)),"",VLOOKUP($AL241,'Ash-Archive Data-Don''t Delete'!$AL:$AT,2,FALSE))</f>
        <v/>
      </c>
      <c r="AN241" s="2" t="str">
        <f>IF(ISNA(VLOOKUP($AL241,'Ash-Archive Data-Don''t Delete'!$AL:$AT,3,FALSE)),"",VLOOKUP($AL241,'Ash-Archive Data-Don''t Delete'!$AL:$AT,3,FALSE))</f>
        <v/>
      </c>
      <c r="AO241" s="13" t="str">
        <f>IF(ISNA(VLOOKUP($AL241,'Ash-Archive Data-Don''t Delete'!$AL:$AT,4,FALSE)),"",VLOOKUP($AL241,'Ash-Archive Data-Don''t Delete'!$AL:$AT,4,FALSE))</f>
        <v/>
      </c>
      <c r="AP241" s="2" t="str">
        <f>IF(ISNA(VLOOKUP($AL241,'Ash-Archive Data-Don''t Delete'!$AL:$AT,5,FALSE)),"",VLOOKUP($AL241,'Ash-Archive Data-Don''t Delete'!$AL:$AT,5,FALSE))</f>
        <v/>
      </c>
      <c r="AQ241" s="13" t="s">
        <v>62</v>
      </c>
      <c r="AR241" s="2" t="s">
        <v>62</v>
      </c>
      <c r="AS241" s="13" t="s">
        <v>62</v>
      </c>
      <c r="AT241" s="2" t="s">
        <v>62</v>
      </c>
      <c r="AU241" s="25"/>
      <c r="AV241" s="23"/>
      <c r="AW241" s="25"/>
      <c r="AX241" s="23"/>
      <c r="AY241" s="9" t="s">
        <v>103</v>
      </c>
      <c r="AZ241" s="19"/>
      <c r="BA241" s="18"/>
      <c r="BB241" s="18"/>
      <c r="BC241" s="15"/>
      <c r="BD241" s="15"/>
      <c r="BE241" s="15"/>
      <c r="BF241" s="15"/>
      <c r="BG241" s="15"/>
      <c r="BH241" s="15"/>
      <c r="BI241" s="15"/>
      <c r="BJ241" s="15"/>
    </row>
    <row r="242" spans="1:62" ht="14.25">
      <c r="A242" s="16" t="str">
        <f>IF(ISNA(VLOOKUP($G242,'Philanthropist Ranking'!$E$5:$H$105,4,FALSE)),"N","Y")</f>
        <v>Y</v>
      </c>
      <c r="B242" s="17">
        <f>VLOOKUP($G242,'Philanthropist Ranking'!$K$5:$M$281,3,FALSE)</f>
        <v>36</v>
      </c>
      <c r="C242" s="17">
        <f>VLOOKUP($G242,'Philanthropist Ranking'!$K$5:$M$281,2,FALSE)</f>
        <v>31.428757000000004</v>
      </c>
      <c r="D242" s="18"/>
      <c r="E242" s="18"/>
      <c r="F242" s="7" t="s">
        <v>490</v>
      </c>
      <c r="G242" s="8" t="s">
        <v>491</v>
      </c>
      <c r="H242" s="32"/>
      <c r="I242" s="19"/>
      <c r="J242" s="20" t="s">
        <v>62</v>
      </c>
      <c r="K242" s="19"/>
      <c r="L242" s="20"/>
      <c r="M242" s="19"/>
      <c r="N242" s="21"/>
      <c r="O242" s="22"/>
      <c r="P242" s="21"/>
      <c r="Q242" s="22"/>
      <c r="R242" s="21"/>
      <c r="S242" s="22"/>
      <c r="T242" s="21"/>
      <c r="U242" s="22"/>
      <c r="V242" s="13" t="s">
        <v>1630</v>
      </c>
      <c r="W242" s="2">
        <f t="shared" si="4"/>
        <v>3.4634333333333329E-2</v>
      </c>
      <c r="X242" s="13">
        <v>12</v>
      </c>
      <c r="Y242" s="2">
        <v>17</v>
      </c>
      <c r="Z242" s="13" t="s">
        <v>222</v>
      </c>
      <c r="AA242" s="2" t="s">
        <v>222</v>
      </c>
      <c r="AB242" s="13" t="s">
        <v>222</v>
      </c>
      <c r="AC242" s="2" t="s">
        <v>222</v>
      </c>
      <c r="AD242" s="192" t="s">
        <v>963</v>
      </c>
      <c r="AE242" s="23"/>
      <c r="AF242" s="13" t="s">
        <v>1651</v>
      </c>
      <c r="AG242" s="2" t="s">
        <v>109</v>
      </c>
      <c r="AH242" s="14" t="s">
        <v>67</v>
      </c>
      <c r="AI242" s="2" t="s">
        <v>100</v>
      </c>
      <c r="AJ242" s="13" t="s">
        <v>69</v>
      </c>
      <c r="AK242" s="2" t="s">
        <v>70</v>
      </c>
      <c r="AL242" s="9" t="s">
        <v>2201</v>
      </c>
      <c r="AM242" s="13" t="str">
        <f>IF(ISNA(VLOOKUP($AL242,'Ash-Archive Data-Don''t Delete'!$AL:$AT,2,FALSE)),"",VLOOKUP($AL242,'Ash-Archive Data-Don''t Delete'!$AL:$AT,2,FALSE))</f>
        <v/>
      </c>
      <c r="AN242" s="2" t="str">
        <f>IF(ISNA(VLOOKUP($AL242,'Ash-Archive Data-Don''t Delete'!$AL:$AT,3,FALSE)),"",VLOOKUP($AL242,'Ash-Archive Data-Don''t Delete'!$AL:$AT,3,FALSE))</f>
        <v/>
      </c>
      <c r="AO242" s="13" t="str">
        <f>IF(ISNA(VLOOKUP($AL242,'Ash-Archive Data-Don''t Delete'!$AL:$AT,4,FALSE)),"",VLOOKUP($AL242,'Ash-Archive Data-Don''t Delete'!$AL:$AT,4,FALSE))</f>
        <v/>
      </c>
      <c r="AP242" s="2" t="str">
        <f>IF(ISNA(VLOOKUP($AL242,'Ash-Archive Data-Don''t Delete'!$AL:$AT,5,FALSE)),"",VLOOKUP($AL242,'Ash-Archive Data-Don''t Delete'!$AL:$AT,5,FALSE))</f>
        <v/>
      </c>
      <c r="AQ242" s="13" t="s">
        <v>62</v>
      </c>
      <c r="AR242" s="2" t="s">
        <v>62</v>
      </c>
      <c r="AS242" s="13" t="s">
        <v>62</v>
      </c>
      <c r="AT242" s="2" t="s">
        <v>62</v>
      </c>
      <c r="AU242" s="25"/>
      <c r="AV242" s="23"/>
      <c r="AW242" s="25"/>
      <c r="AX242" s="23"/>
      <c r="AY242" s="9" t="s">
        <v>103</v>
      </c>
      <c r="AZ242" s="19"/>
      <c r="BA242" s="18"/>
      <c r="BB242" s="18"/>
      <c r="BC242" s="15"/>
      <c r="BD242" s="15"/>
      <c r="BE242" s="15"/>
      <c r="BF242" s="15"/>
      <c r="BG242" s="15"/>
      <c r="BH242" s="15"/>
      <c r="BI242" s="15"/>
      <c r="BJ242" s="15"/>
    </row>
    <row r="243" spans="1:62" ht="14.25">
      <c r="A243" s="16" t="str">
        <f>IF(ISNA(VLOOKUP($G243,'Philanthropist Ranking'!$E$5:$H$105,4,FALSE)),"N","Y")</f>
        <v>Y</v>
      </c>
      <c r="B243" s="17">
        <f>VLOOKUP($G243,'Philanthropist Ranking'!$K$5:$M$281,3,FALSE)</f>
        <v>36</v>
      </c>
      <c r="C243" s="17">
        <f>VLOOKUP($G243,'Philanthropist Ranking'!$K$5:$M$281,2,FALSE)</f>
        <v>31.428757000000004</v>
      </c>
      <c r="D243" s="18"/>
      <c r="E243" s="18"/>
      <c r="F243" s="7" t="s">
        <v>490</v>
      </c>
      <c r="G243" s="8" t="s">
        <v>491</v>
      </c>
      <c r="H243" s="32"/>
      <c r="I243" s="19"/>
      <c r="J243" s="20" t="s">
        <v>62</v>
      </c>
      <c r="K243" s="19"/>
      <c r="L243" s="20"/>
      <c r="M243" s="19"/>
      <c r="N243" s="21"/>
      <c r="O243" s="22"/>
      <c r="P243" s="21"/>
      <c r="Q243" s="22"/>
      <c r="R243" s="21"/>
      <c r="S243" s="22"/>
      <c r="T243" s="21"/>
      <c r="U243" s="22"/>
      <c r="V243" s="13" t="s">
        <v>1630</v>
      </c>
      <c r="W243" s="2">
        <f t="shared" si="4"/>
        <v>3.4634333333333329E-2</v>
      </c>
      <c r="X243" s="13">
        <v>12</v>
      </c>
      <c r="Y243" s="2">
        <v>17</v>
      </c>
      <c r="Z243" s="13" t="s">
        <v>222</v>
      </c>
      <c r="AA243" s="2" t="s">
        <v>222</v>
      </c>
      <c r="AB243" s="13" t="s">
        <v>222</v>
      </c>
      <c r="AC243" s="2" t="s">
        <v>222</v>
      </c>
      <c r="AD243" s="192" t="s">
        <v>963</v>
      </c>
      <c r="AE243" s="23"/>
      <c r="AF243" s="13" t="s">
        <v>1651</v>
      </c>
      <c r="AG243" s="2" t="s">
        <v>109</v>
      </c>
      <c r="AH243" s="14" t="s">
        <v>131</v>
      </c>
      <c r="AI243" s="2" t="s">
        <v>100</v>
      </c>
      <c r="AJ243" s="13" t="s">
        <v>69</v>
      </c>
      <c r="AK243" s="2" t="s">
        <v>70</v>
      </c>
      <c r="AL243" s="9" t="s">
        <v>2201</v>
      </c>
      <c r="AM243" s="13" t="str">
        <f>IF(ISNA(VLOOKUP($AL243,'Ash-Archive Data-Don''t Delete'!$AL:$AT,2,FALSE)),"",VLOOKUP($AL243,'Ash-Archive Data-Don''t Delete'!$AL:$AT,2,FALSE))</f>
        <v/>
      </c>
      <c r="AN243" s="2" t="str">
        <f>IF(ISNA(VLOOKUP($AL243,'Ash-Archive Data-Don''t Delete'!$AL:$AT,3,FALSE)),"",VLOOKUP($AL243,'Ash-Archive Data-Don''t Delete'!$AL:$AT,3,FALSE))</f>
        <v/>
      </c>
      <c r="AO243" s="13" t="str">
        <f>IF(ISNA(VLOOKUP($AL243,'Ash-Archive Data-Don''t Delete'!$AL:$AT,4,FALSE)),"",VLOOKUP($AL243,'Ash-Archive Data-Don''t Delete'!$AL:$AT,4,FALSE))</f>
        <v/>
      </c>
      <c r="AP243" s="2" t="str">
        <f>IF(ISNA(VLOOKUP($AL243,'Ash-Archive Data-Don''t Delete'!$AL:$AT,5,FALSE)),"",VLOOKUP($AL243,'Ash-Archive Data-Don''t Delete'!$AL:$AT,5,FALSE))</f>
        <v/>
      </c>
      <c r="AQ243" s="13" t="s">
        <v>62</v>
      </c>
      <c r="AR243" s="2" t="s">
        <v>62</v>
      </c>
      <c r="AS243" s="13" t="s">
        <v>62</v>
      </c>
      <c r="AT243" s="2" t="s">
        <v>62</v>
      </c>
      <c r="AU243" s="25"/>
      <c r="AV243" s="23"/>
      <c r="AW243" s="25"/>
      <c r="AX243" s="23"/>
      <c r="AY243" s="9" t="s">
        <v>103</v>
      </c>
      <c r="AZ243" s="19"/>
      <c r="BA243" s="18"/>
      <c r="BB243" s="18"/>
      <c r="BC243" s="15"/>
      <c r="BD243" s="15"/>
      <c r="BE243" s="15"/>
      <c r="BF243" s="15"/>
      <c r="BG243" s="15"/>
      <c r="BH243" s="15"/>
      <c r="BI243" s="15"/>
      <c r="BJ243" s="15"/>
    </row>
    <row r="244" spans="1:62" ht="14.25">
      <c r="A244" s="16" t="str">
        <f>IF(ISNA(VLOOKUP($G244,'Philanthropist Ranking'!$E$5:$H$105,4,FALSE)),"N","Y")</f>
        <v>Y</v>
      </c>
      <c r="B244" s="17">
        <f>VLOOKUP($G244,'Philanthropist Ranking'!$K$5:$M$281,3,FALSE)</f>
        <v>37</v>
      </c>
      <c r="C244" s="17">
        <f>VLOOKUP($G244,'Philanthropist Ranking'!$K$5:$M$281,2,FALSE)</f>
        <v>30</v>
      </c>
      <c r="D244" s="18"/>
      <c r="E244" s="18"/>
      <c r="F244" s="7" t="s">
        <v>315</v>
      </c>
      <c r="G244" s="8" t="s">
        <v>316</v>
      </c>
      <c r="H244" s="32"/>
      <c r="I244" s="7">
        <v>1965</v>
      </c>
      <c r="J244" s="20">
        <v>51</v>
      </c>
      <c r="K244" s="7" t="s">
        <v>78</v>
      </c>
      <c r="L244" s="8" t="s">
        <v>79</v>
      </c>
      <c r="M244" s="33" t="s">
        <v>80</v>
      </c>
      <c r="N244" s="10" t="s">
        <v>81</v>
      </c>
      <c r="O244" s="11" t="s">
        <v>1699</v>
      </c>
      <c r="P244" s="10" t="s">
        <v>1700</v>
      </c>
      <c r="Q244" s="22"/>
      <c r="R244" s="10" t="s">
        <v>336</v>
      </c>
      <c r="S244" s="11" t="s">
        <v>63</v>
      </c>
      <c r="T244" s="10" t="s">
        <v>94</v>
      </c>
      <c r="U244" s="34" t="s">
        <v>80</v>
      </c>
      <c r="V244" s="13" t="s">
        <v>1699</v>
      </c>
      <c r="W244" s="2">
        <v>30</v>
      </c>
      <c r="X244" s="13">
        <v>9</v>
      </c>
      <c r="Y244" s="2">
        <v>17</v>
      </c>
      <c r="Z244" s="13" t="s">
        <v>63</v>
      </c>
      <c r="AA244" s="2" t="s">
        <v>94</v>
      </c>
      <c r="AB244" s="13" t="s">
        <v>63</v>
      </c>
      <c r="AC244" s="2" t="s">
        <v>2231</v>
      </c>
      <c r="AD244" s="13" t="s">
        <v>1656</v>
      </c>
      <c r="AE244" s="2" t="s">
        <v>1657</v>
      </c>
      <c r="AF244" s="25"/>
      <c r="AG244" s="2" t="s">
        <v>89</v>
      </c>
      <c r="AH244" s="14" t="s">
        <v>67</v>
      </c>
      <c r="AI244" s="2" t="s">
        <v>100</v>
      </c>
      <c r="AJ244" s="13" t="s">
        <v>69</v>
      </c>
      <c r="AK244" s="2" t="s">
        <v>70</v>
      </c>
      <c r="AL244" s="9" t="s">
        <v>2232</v>
      </c>
      <c r="AM244" s="35" t="str">
        <f>IF(ISNA(VLOOKUP($AL244,'Ash-Archive Data-Don''t Delete'!$AL:$AT,2,FALSE)),"",VLOOKUP($AL244,'Ash-Archive Data-Don''t Delete'!$AL:$AT,2,FALSE))</f>
        <v>Link</v>
      </c>
      <c r="AN244" s="2">
        <f>IF(ISNA(VLOOKUP($AL244,'Ash-Archive Data-Don''t Delete'!$AL:$AT,3,FALSE)),"",VLOOKUP($AL244,'Ash-Archive Data-Don''t Delete'!$AL:$AT,3,FALSE))</f>
        <v>0</v>
      </c>
      <c r="AO244" s="13">
        <f>IF(ISNA(VLOOKUP($AL244,'Ash-Archive Data-Don''t Delete'!$AL:$AT,4,FALSE)),"",VLOOKUP($AL244,'Ash-Archive Data-Don''t Delete'!$AL:$AT,4,FALSE))</f>
        <v>0</v>
      </c>
      <c r="AP244" s="2">
        <f>IF(ISNA(VLOOKUP($AL244,'Ash-Archive Data-Don''t Delete'!$AL:$AT,5,FALSE)),"",VLOOKUP($AL244,'Ash-Archive Data-Don''t Delete'!$AL:$AT,5,FALSE))</f>
        <v>0</v>
      </c>
      <c r="AQ244" s="13" t="s">
        <v>74</v>
      </c>
      <c r="AR244" s="2"/>
      <c r="AS244" s="13"/>
      <c r="AT244" s="2"/>
      <c r="AU244" s="25"/>
      <c r="AV244" s="2" t="s">
        <v>766</v>
      </c>
      <c r="AW244" s="25"/>
      <c r="AX244" s="2" t="s">
        <v>84</v>
      </c>
      <c r="AY244" s="9" t="s">
        <v>103</v>
      </c>
      <c r="AZ244" s="31">
        <v>42704</v>
      </c>
      <c r="BA244" s="18"/>
      <c r="BB244" s="18"/>
      <c r="BC244" s="15"/>
      <c r="BD244" s="15"/>
      <c r="BE244" s="15"/>
      <c r="BF244" s="15"/>
      <c r="BG244" s="15"/>
      <c r="BH244" s="15"/>
      <c r="BI244" s="15"/>
      <c r="BJ244" s="15"/>
    </row>
    <row r="245" spans="1:62" ht="14.25">
      <c r="A245" s="16" t="str">
        <f>IF(ISNA(VLOOKUP($G245,'Philanthropist Ranking'!$E$5:$H$105,4,FALSE)),"N","Y")</f>
        <v>Y</v>
      </c>
      <c r="B245" s="17">
        <f>VLOOKUP($G245,'Philanthropist Ranking'!$K$5:$M$281,3,FALSE)</f>
        <v>37</v>
      </c>
      <c r="C245" s="17">
        <f>VLOOKUP($G245,'Philanthropist Ranking'!$K$5:$M$281,2,FALSE)</f>
        <v>30</v>
      </c>
      <c r="D245" s="18"/>
      <c r="E245" s="18"/>
      <c r="F245" s="7" t="s">
        <v>575</v>
      </c>
      <c r="G245" s="8" t="s">
        <v>576</v>
      </c>
      <c r="H245" s="32"/>
      <c r="I245" s="7">
        <v>1966</v>
      </c>
      <c r="J245" s="20">
        <v>50</v>
      </c>
      <c r="K245" s="7" t="s">
        <v>78</v>
      </c>
      <c r="L245" s="20"/>
      <c r="M245" s="33" t="s">
        <v>80</v>
      </c>
      <c r="N245" s="10" t="s">
        <v>121</v>
      </c>
      <c r="O245" s="11" t="s">
        <v>1701</v>
      </c>
      <c r="P245" s="10" t="s">
        <v>1702</v>
      </c>
      <c r="Q245" s="22"/>
      <c r="R245" s="10" t="s">
        <v>336</v>
      </c>
      <c r="S245" s="11" t="s">
        <v>748</v>
      </c>
      <c r="T245" s="10" t="s">
        <v>1703</v>
      </c>
      <c r="U245" s="34" t="s">
        <v>80</v>
      </c>
      <c r="V245" s="13" t="s">
        <v>575</v>
      </c>
      <c r="W245" s="2">
        <v>30</v>
      </c>
      <c r="X245" s="13">
        <v>5</v>
      </c>
      <c r="Y245" s="2">
        <v>20</v>
      </c>
      <c r="Z245" s="13" t="s">
        <v>748</v>
      </c>
      <c r="AA245" s="2" t="s">
        <v>1703</v>
      </c>
      <c r="AB245" s="13" t="s">
        <v>748</v>
      </c>
      <c r="AC245" s="2" t="s">
        <v>1703</v>
      </c>
      <c r="AD245" s="190" t="s">
        <v>1707</v>
      </c>
      <c r="AE245" s="23"/>
      <c r="AF245" s="25"/>
      <c r="AG245" s="2" t="s">
        <v>89</v>
      </c>
      <c r="AH245" s="14" t="s">
        <v>67</v>
      </c>
      <c r="AI245" s="2" t="s">
        <v>68</v>
      </c>
      <c r="AJ245" s="13" t="s">
        <v>69</v>
      </c>
      <c r="AK245" s="2" t="s">
        <v>70</v>
      </c>
      <c r="AL245" s="9" t="s">
        <v>2245</v>
      </c>
      <c r="AM245" s="35" t="str">
        <f>IF(ISNA(VLOOKUP($AL245,'Ash-Archive Data-Don''t Delete'!$AL:$AT,2,FALSE)),"",VLOOKUP($AL245,'Ash-Archive Data-Don''t Delete'!$AL:$AT,2,FALSE))</f>
        <v>Link1</v>
      </c>
      <c r="AN245" s="36" t="str">
        <f>IF(ISNA(VLOOKUP($AL245,'Ash-Archive Data-Don''t Delete'!$AL:$AT,3,FALSE)),"",VLOOKUP($AL245,'Ash-Archive Data-Don''t Delete'!$AL:$AT,3,FALSE))</f>
        <v>Link2</v>
      </c>
      <c r="AO245" s="35" t="str">
        <f>IF(ISNA(VLOOKUP($AL245,'Ash-Archive Data-Don''t Delete'!$AL:$AT,4,FALSE)),"",VLOOKUP($AL245,'Ash-Archive Data-Don''t Delete'!$AL:$AT,4,FALSE))</f>
        <v>Link3</v>
      </c>
      <c r="AP245" s="2">
        <f>IF(ISNA(VLOOKUP($AL245,'Ash-Archive Data-Don''t Delete'!$AL:$AT,5,FALSE)),"",VLOOKUP($AL245,'Ash-Archive Data-Don''t Delete'!$AL:$AT,5,FALSE))</f>
        <v>0</v>
      </c>
      <c r="AQ245" s="13" t="s">
        <v>74</v>
      </c>
      <c r="AR245" s="2"/>
      <c r="AS245" s="13"/>
      <c r="AT245" s="2"/>
      <c r="AU245" s="25"/>
      <c r="AV245" s="2" t="s">
        <v>487</v>
      </c>
      <c r="AW245" s="25"/>
      <c r="AX245" s="2" t="s">
        <v>84</v>
      </c>
      <c r="AY245" s="9" t="s">
        <v>103</v>
      </c>
      <c r="AZ245" s="31">
        <v>42706</v>
      </c>
      <c r="BA245" s="18"/>
      <c r="BB245" s="18"/>
      <c r="BC245" s="15"/>
      <c r="BD245" s="15"/>
      <c r="BE245" s="15"/>
      <c r="BF245" s="15"/>
      <c r="BG245" s="15"/>
      <c r="BH245" s="15"/>
      <c r="BI245" s="15"/>
      <c r="BJ245" s="15"/>
    </row>
    <row r="246" spans="1:62" ht="14.25">
      <c r="A246" s="16" t="str">
        <f>IF(ISNA(VLOOKUP($G246,'Philanthropist Ranking'!$E$5:$H$105,4,FALSE)),"N","Y")</f>
        <v>Y</v>
      </c>
      <c r="B246" s="17">
        <f>VLOOKUP($G246,'Philanthropist Ranking'!$K$5:$M$281,3,FALSE)</f>
        <v>37</v>
      </c>
      <c r="C246" s="17">
        <f>VLOOKUP($G246,'Philanthropist Ranking'!$K$5:$M$281,2,FALSE)</f>
        <v>30</v>
      </c>
      <c r="D246" s="18"/>
      <c r="E246" s="18"/>
      <c r="F246" s="7" t="s">
        <v>571</v>
      </c>
      <c r="G246" s="8" t="s">
        <v>572</v>
      </c>
      <c r="H246" s="32"/>
      <c r="I246" s="7">
        <v>1965</v>
      </c>
      <c r="J246" s="20">
        <v>51</v>
      </c>
      <c r="K246" s="7" t="s">
        <v>78</v>
      </c>
      <c r="L246" s="8" t="s">
        <v>79</v>
      </c>
      <c r="M246" s="33" t="s">
        <v>80</v>
      </c>
      <c r="N246" s="10" t="s">
        <v>121</v>
      </c>
      <c r="O246" s="11" t="s">
        <v>1659</v>
      </c>
      <c r="P246" s="10" t="s">
        <v>1660</v>
      </c>
      <c r="Q246" s="22"/>
      <c r="R246" s="10" t="s">
        <v>336</v>
      </c>
      <c r="S246" s="11" t="s">
        <v>276</v>
      </c>
      <c r="T246" s="10" t="s">
        <v>1661</v>
      </c>
      <c r="U246" s="34" t="s">
        <v>80</v>
      </c>
      <c r="V246" s="13" t="s">
        <v>1659</v>
      </c>
      <c r="W246" s="2">
        <v>30</v>
      </c>
      <c r="X246" s="13">
        <v>9</v>
      </c>
      <c r="Y246" s="2">
        <v>17</v>
      </c>
      <c r="Z246" s="13" t="s">
        <v>276</v>
      </c>
      <c r="AA246" s="2" t="s">
        <v>1661</v>
      </c>
      <c r="AB246" s="13" t="s">
        <v>63</v>
      </c>
      <c r="AC246" s="2" t="s">
        <v>2231</v>
      </c>
      <c r="AD246" s="13" t="s">
        <v>1656</v>
      </c>
      <c r="AE246" s="2" t="s">
        <v>1657</v>
      </c>
      <c r="AF246" s="25"/>
      <c r="AG246" s="2" t="s">
        <v>89</v>
      </c>
      <c r="AH246" s="14" t="s">
        <v>67</v>
      </c>
      <c r="AI246" s="2" t="s">
        <v>100</v>
      </c>
      <c r="AJ246" s="13" t="s">
        <v>69</v>
      </c>
      <c r="AK246" s="2" t="s">
        <v>70</v>
      </c>
      <c r="AL246" s="9" t="s">
        <v>2246</v>
      </c>
      <c r="AM246" s="35" t="str">
        <f>IF(ISNA(VLOOKUP($AL246,'Ash-Archive Data-Don''t Delete'!$AL:$AT,2,FALSE)),"",VLOOKUP($AL246,'Ash-Archive Data-Don''t Delete'!$AL:$AT,2,FALSE))</f>
        <v>Link</v>
      </c>
      <c r="AN246" s="2">
        <f>IF(ISNA(VLOOKUP($AL246,'Ash-Archive Data-Don''t Delete'!$AL:$AT,3,FALSE)),"",VLOOKUP($AL246,'Ash-Archive Data-Don''t Delete'!$AL:$AT,3,FALSE))</f>
        <v>0</v>
      </c>
      <c r="AO246" s="13">
        <f>IF(ISNA(VLOOKUP($AL246,'Ash-Archive Data-Don''t Delete'!$AL:$AT,4,FALSE)),"",VLOOKUP($AL246,'Ash-Archive Data-Don''t Delete'!$AL:$AT,4,FALSE))</f>
        <v>0</v>
      </c>
      <c r="AP246" s="2">
        <f>IF(ISNA(VLOOKUP($AL246,'Ash-Archive Data-Don''t Delete'!$AL:$AT,5,FALSE)),"",VLOOKUP($AL246,'Ash-Archive Data-Don''t Delete'!$AL:$AT,5,FALSE))</f>
        <v>0</v>
      </c>
      <c r="AQ246" s="13" t="s">
        <v>74</v>
      </c>
      <c r="AR246" s="2"/>
      <c r="AS246" s="13"/>
      <c r="AT246" s="2"/>
      <c r="AU246" s="25"/>
      <c r="AV246" s="2" t="s">
        <v>766</v>
      </c>
      <c r="AW246" s="25"/>
      <c r="AX246" s="2" t="s">
        <v>84</v>
      </c>
      <c r="AY246" s="9" t="s">
        <v>103</v>
      </c>
      <c r="AZ246" s="31">
        <v>42704</v>
      </c>
      <c r="BA246" s="18"/>
      <c r="BB246" s="18"/>
      <c r="BC246" s="15"/>
      <c r="BD246" s="15"/>
      <c r="BE246" s="15"/>
      <c r="BF246" s="15"/>
      <c r="BG246" s="15"/>
      <c r="BH246" s="15"/>
      <c r="BI246" s="15"/>
      <c r="BJ246" s="15"/>
    </row>
    <row r="247" spans="1:62" ht="14.25">
      <c r="A247" s="16" t="str">
        <f>IF(ISNA(VLOOKUP($G247,'Philanthropist Ranking'!$E$5:$H$105,4,FALSE)),"N","Y")</f>
        <v>Y</v>
      </c>
      <c r="B247" s="17">
        <f>VLOOKUP($G247,'Philanthropist Ranking'!$K$5:$M$281,3,FALSE)</f>
        <v>37</v>
      </c>
      <c r="C247" s="17">
        <f>VLOOKUP($G247,'Philanthropist Ranking'!$K$5:$M$281,2,FALSE)</f>
        <v>30</v>
      </c>
      <c r="D247" s="18"/>
      <c r="E247" s="18"/>
      <c r="F247" s="7" t="s">
        <v>270</v>
      </c>
      <c r="G247" s="8" t="s">
        <v>271</v>
      </c>
      <c r="H247" s="9"/>
      <c r="I247" s="7">
        <v>1967</v>
      </c>
      <c r="J247" s="20">
        <v>49</v>
      </c>
      <c r="K247" s="7" t="s">
        <v>78</v>
      </c>
      <c r="L247" s="20"/>
      <c r="M247" s="33" t="s">
        <v>2259</v>
      </c>
      <c r="N247" s="10" t="s">
        <v>81</v>
      </c>
      <c r="O247" s="11" t="s">
        <v>1682</v>
      </c>
      <c r="P247" s="10" t="s">
        <v>1683</v>
      </c>
      <c r="Q247" s="11" t="s">
        <v>84</v>
      </c>
      <c r="R247" s="10" t="s">
        <v>953</v>
      </c>
      <c r="S247" s="11" t="s">
        <v>222</v>
      </c>
      <c r="T247" s="10" t="s">
        <v>222</v>
      </c>
      <c r="U247" s="34" t="s">
        <v>2259</v>
      </c>
      <c r="V247" s="13" t="s">
        <v>270</v>
      </c>
      <c r="W247" s="2">
        <v>30</v>
      </c>
      <c r="X247" s="13">
        <v>11</v>
      </c>
      <c r="Y247" s="2">
        <v>12</v>
      </c>
      <c r="Z247" s="24" t="s">
        <v>222</v>
      </c>
      <c r="AA247" s="2" t="s">
        <v>222</v>
      </c>
      <c r="AB247" s="13" t="s">
        <v>961</v>
      </c>
      <c r="AC247" s="2" t="s">
        <v>1058</v>
      </c>
      <c r="AD247" s="25"/>
      <c r="AE247" s="2" t="s">
        <v>1071</v>
      </c>
      <c r="AF247" s="25"/>
      <c r="AG247" s="2" t="s">
        <v>89</v>
      </c>
      <c r="AH247" s="14" t="s">
        <v>67</v>
      </c>
      <c r="AI247" s="2" t="s">
        <v>68</v>
      </c>
      <c r="AJ247" s="13" t="s">
        <v>69</v>
      </c>
      <c r="AK247" s="2" t="s">
        <v>70</v>
      </c>
      <c r="AL247" s="9" t="s">
        <v>2263</v>
      </c>
      <c r="AM247" s="13" t="str">
        <f>IF(ISNA(VLOOKUP($AL247,'Ash-Archive Data-Don''t Delete'!$AL:$AT,2,FALSE)),"",VLOOKUP($AL247,'Ash-Archive Data-Don''t Delete'!$AL:$AT,2,FALSE))</f>
        <v/>
      </c>
      <c r="AN247" s="2" t="str">
        <f>IF(ISNA(VLOOKUP($AL247,'Ash-Archive Data-Don''t Delete'!$AL:$AT,3,FALSE)),"",VLOOKUP($AL247,'Ash-Archive Data-Don''t Delete'!$AL:$AT,3,FALSE))</f>
        <v/>
      </c>
      <c r="AO247" s="13" t="str">
        <f>IF(ISNA(VLOOKUP($AL247,'Ash-Archive Data-Don''t Delete'!$AL:$AT,4,FALSE)),"",VLOOKUP($AL247,'Ash-Archive Data-Don''t Delete'!$AL:$AT,4,FALSE))</f>
        <v/>
      </c>
      <c r="AP247" s="2" t="str">
        <f>IF(ISNA(VLOOKUP($AL247,'Ash-Archive Data-Don''t Delete'!$AL:$AT,5,FALSE)),"",VLOOKUP($AL247,'Ash-Archive Data-Don''t Delete'!$AL:$AT,5,FALSE))</f>
        <v/>
      </c>
      <c r="AQ247" s="13" t="s">
        <v>74</v>
      </c>
      <c r="AR247" s="2" t="s">
        <v>62</v>
      </c>
      <c r="AS247" s="13" t="s">
        <v>62</v>
      </c>
      <c r="AT247" s="2" t="s">
        <v>420</v>
      </c>
      <c r="AU247" s="25"/>
      <c r="AV247" s="2" t="s">
        <v>1689</v>
      </c>
      <c r="AW247" s="25"/>
      <c r="AX247" s="2" t="s">
        <v>84</v>
      </c>
      <c r="AY247" s="9" t="s">
        <v>1690</v>
      </c>
      <c r="AZ247" s="41">
        <v>42745</v>
      </c>
      <c r="BA247" s="18"/>
      <c r="BB247" s="18"/>
      <c r="BC247" s="15"/>
      <c r="BD247" s="15"/>
      <c r="BE247" s="15"/>
      <c r="BF247" s="15"/>
      <c r="BG247" s="15"/>
      <c r="BH247" s="15"/>
      <c r="BI247" s="15"/>
      <c r="BJ247" s="15"/>
    </row>
    <row r="248" spans="1:62" ht="14.25">
      <c r="A248" s="16" t="str">
        <f>IF(ISNA(VLOOKUP($G248,'Philanthropist Ranking'!$E$5:$H$105,4,FALSE)),"N","Y")</f>
        <v>Y</v>
      </c>
      <c r="B248" s="17">
        <f>VLOOKUP($G248,'Philanthropist Ranking'!$K$5:$M$281,3,FALSE)</f>
        <v>37</v>
      </c>
      <c r="C248" s="17">
        <f>VLOOKUP($G248,'Philanthropist Ranking'!$K$5:$M$281,2,FALSE)</f>
        <v>30</v>
      </c>
      <c r="D248" s="18"/>
      <c r="E248" s="18"/>
      <c r="F248" s="7" t="s">
        <v>274</v>
      </c>
      <c r="G248" s="8" t="s">
        <v>275</v>
      </c>
      <c r="H248" s="32"/>
      <c r="I248" s="7">
        <v>1968</v>
      </c>
      <c r="J248" s="20">
        <v>48</v>
      </c>
      <c r="K248" s="7" t="s">
        <v>78</v>
      </c>
      <c r="L248" s="8" t="s">
        <v>79</v>
      </c>
      <c r="M248" s="33" t="s">
        <v>80</v>
      </c>
      <c r="N248" s="10" t="s">
        <v>81</v>
      </c>
      <c r="O248" s="11" t="s">
        <v>1691</v>
      </c>
      <c r="P248" s="10" t="s">
        <v>1692</v>
      </c>
      <c r="Q248" s="22"/>
      <c r="R248" s="10" t="s">
        <v>1693</v>
      </c>
      <c r="S248" s="11" t="s">
        <v>222</v>
      </c>
      <c r="T248" s="10" t="s">
        <v>222</v>
      </c>
      <c r="U248" s="34" t="s">
        <v>80</v>
      </c>
      <c r="V248" s="13" t="s">
        <v>274</v>
      </c>
      <c r="W248" s="2">
        <v>30</v>
      </c>
      <c r="X248" s="13">
        <v>12</v>
      </c>
      <c r="Y248" s="2">
        <v>22</v>
      </c>
      <c r="Z248" s="13" t="s">
        <v>222</v>
      </c>
      <c r="AA248" s="2" t="s">
        <v>222</v>
      </c>
      <c r="AB248" s="13" t="s">
        <v>222</v>
      </c>
      <c r="AC248" s="2" t="s">
        <v>222</v>
      </c>
      <c r="AD248" s="13" t="s">
        <v>1697</v>
      </c>
      <c r="AE248" s="2" t="s">
        <v>1698</v>
      </c>
      <c r="AF248" s="25"/>
      <c r="AG248" s="2" t="s">
        <v>137</v>
      </c>
      <c r="AH248" s="14" t="s">
        <v>131</v>
      </c>
      <c r="AI248" s="2" t="s">
        <v>68</v>
      </c>
      <c r="AJ248" s="13" t="s">
        <v>69</v>
      </c>
      <c r="AK248" s="2" t="s">
        <v>70</v>
      </c>
      <c r="AL248" s="9" t="s">
        <v>2272</v>
      </c>
      <c r="AM248" s="35" t="str">
        <f>IF(ISNA(VLOOKUP($AL248,'Ash-Archive Data-Don''t Delete'!$AL:$AT,2,FALSE)),"",VLOOKUP($AL248,'Ash-Archive Data-Don''t Delete'!$AL:$AT,2,FALSE))</f>
        <v>Link1</v>
      </c>
      <c r="AN248" s="36" t="str">
        <f>IF(ISNA(VLOOKUP($AL248,'Ash-Archive Data-Don''t Delete'!$AL:$AT,3,FALSE)),"",VLOOKUP($AL248,'Ash-Archive Data-Don''t Delete'!$AL:$AT,3,FALSE))</f>
        <v>Link2</v>
      </c>
      <c r="AO248" s="13">
        <f>IF(ISNA(VLOOKUP($AL248,'Ash-Archive Data-Don''t Delete'!$AL:$AT,4,FALSE)),"",VLOOKUP($AL248,'Ash-Archive Data-Don''t Delete'!$AL:$AT,4,FALSE))</f>
        <v>0</v>
      </c>
      <c r="AP248" s="2">
        <f>IF(ISNA(VLOOKUP($AL248,'Ash-Archive Data-Don''t Delete'!$AL:$AT,5,FALSE)),"",VLOOKUP($AL248,'Ash-Archive Data-Don''t Delete'!$AL:$AT,5,FALSE))</f>
        <v>0</v>
      </c>
      <c r="AQ248" s="13" t="s">
        <v>74</v>
      </c>
      <c r="AR248" s="2"/>
      <c r="AS248" s="13"/>
      <c r="AT248" s="2"/>
      <c r="AU248" s="25"/>
      <c r="AV248" s="2" t="s">
        <v>1535</v>
      </c>
      <c r="AW248" s="25"/>
      <c r="AX248" s="2" t="s">
        <v>76</v>
      </c>
      <c r="AY248" s="9" t="s">
        <v>103</v>
      </c>
      <c r="AZ248" s="31">
        <v>42704</v>
      </c>
      <c r="BA248" s="18"/>
      <c r="BB248" s="18"/>
      <c r="BC248" s="15"/>
      <c r="BD248" s="15"/>
      <c r="BE248" s="15"/>
      <c r="BF248" s="15"/>
      <c r="BG248" s="15"/>
      <c r="BH248" s="15"/>
      <c r="BI248" s="15"/>
      <c r="BJ248" s="15"/>
    </row>
    <row r="249" spans="1:62" ht="14.25">
      <c r="A249" s="16" t="str">
        <f>IF(ISNA(VLOOKUP($G249,'Philanthropist Ranking'!$E$5:$H$105,4,FALSE)),"N","Y")</f>
        <v>Y</v>
      </c>
      <c r="B249" s="17">
        <f>VLOOKUP($G249,'Philanthropist Ranking'!$K$5:$M$281,3,FALSE)</f>
        <v>37</v>
      </c>
      <c r="C249" s="17">
        <f>VLOOKUP($G249,'Philanthropist Ranking'!$K$5:$M$281,2,FALSE)</f>
        <v>30</v>
      </c>
      <c r="D249" s="18"/>
      <c r="E249" s="18"/>
      <c r="F249" s="7" t="s">
        <v>573</v>
      </c>
      <c r="G249" s="8" t="s">
        <v>574</v>
      </c>
      <c r="H249" s="32"/>
      <c r="I249" s="7">
        <v>1971</v>
      </c>
      <c r="J249" s="20">
        <v>45</v>
      </c>
      <c r="K249" s="7" t="s">
        <v>78</v>
      </c>
      <c r="L249" s="8" t="s">
        <v>79</v>
      </c>
      <c r="M249" s="33" t="s">
        <v>80</v>
      </c>
      <c r="N249" s="10" t="s">
        <v>119</v>
      </c>
      <c r="O249" s="11" t="s">
        <v>1674</v>
      </c>
      <c r="P249" s="10" t="s">
        <v>1675</v>
      </c>
      <c r="Q249" s="22"/>
      <c r="R249" s="10" t="s">
        <v>336</v>
      </c>
      <c r="S249" s="11" t="s">
        <v>292</v>
      </c>
      <c r="T249" s="10" t="s">
        <v>776</v>
      </c>
      <c r="U249" s="34" t="s">
        <v>80</v>
      </c>
      <c r="V249" s="13" t="s">
        <v>1674</v>
      </c>
      <c r="W249" s="2">
        <v>30</v>
      </c>
      <c r="X249" s="13">
        <v>5</v>
      </c>
      <c r="Y249" s="2">
        <v>24</v>
      </c>
      <c r="Z249" s="13" t="s">
        <v>292</v>
      </c>
      <c r="AA249" s="2" t="s">
        <v>776</v>
      </c>
      <c r="AB249" s="13" t="s">
        <v>292</v>
      </c>
      <c r="AC249" s="2" t="s">
        <v>776</v>
      </c>
      <c r="AD249" s="13" t="s">
        <v>1679</v>
      </c>
      <c r="AE249" s="2" t="s">
        <v>1680</v>
      </c>
      <c r="AF249" s="25"/>
      <c r="AG249" s="2" t="s">
        <v>89</v>
      </c>
      <c r="AH249" s="14" t="s">
        <v>67</v>
      </c>
      <c r="AI249" s="2" t="s">
        <v>100</v>
      </c>
      <c r="AJ249" s="13" t="s">
        <v>69</v>
      </c>
      <c r="AK249" s="2" t="s">
        <v>70</v>
      </c>
      <c r="AL249" s="9" t="s">
        <v>2280</v>
      </c>
      <c r="AM249" s="35" t="str">
        <f>IF(ISNA(VLOOKUP($AL249,'Ash-Archive Data-Don''t Delete'!$AL:$AT,2,FALSE)),"",VLOOKUP($AL249,'Ash-Archive Data-Don''t Delete'!$AL:$AT,2,FALSE))</f>
        <v>Link</v>
      </c>
      <c r="AN249" s="2">
        <f>IF(ISNA(VLOOKUP($AL249,'Ash-Archive Data-Don''t Delete'!$AL:$AT,3,FALSE)),"",VLOOKUP($AL249,'Ash-Archive Data-Don''t Delete'!$AL:$AT,3,FALSE))</f>
        <v>0</v>
      </c>
      <c r="AO249" s="13">
        <f>IF(ISNA(VLOOKUP($AL249,'Ash-Archive Data-Don''t Delete'!$AL:$AT,4,FALSE)),"",VLOOKUP($AL249,'Ash-Archive Data-Don''t Delete'!$AL:$AT,4,FALSE))</f>
        <v>0</v>
      </c>
      <c r="AP249" s="2">
        <f>IF(ISNA(VLOOKUP($AL249,'Ash-Archive Data-Don''t Delete'!$AL:$AT,5,FALSE)),"",VLOOKUP($AL249,'Ash-Archive Data-Don''t Delete'!$AL:$AT,5,FALSE))</f>
        <v>0</v>
      </c>
      <c r="AQ249" s="13" t="s">
        <v>74</v>
      </c>
      <c r="AR249" s="2"/>
      <c r="AS249" s="13"/>
      <c r="AT249" s="2"/>
      <c r="AU249" s="25"/>
      <c r="AV249" s="2" t="s">
        <v>766</v>
      </c>
      <c r="AW249" s="25"/>
      <c r="AX249" s="2" t="s">
        <v>84</v>
      </c>
      <c r="AY249" s="9" t="s">
        <v>103</v>
      </c>
      <c r="AZ249" s="31">
        <v>42704</v>
      </c>
      <c r="BA249" s="18"/>
      <c r="BB249" s="18"/>
      <c r="BC249" s="15"/>
      <c r="BD249" s="15"/>
      <c r="BE249" s="15"/>
      <c r="BF249" s="15"/>
      <c r="BG249" s="15"/>
      <c r="BH249" s="15"/>
      <c r="BI249" s="15"/>
      <c r="BJ249" s="15"/>
    </row>
    <row r="250" spans="1:62" ht="14.25">
      <c r="A250" s="16" t="str">
        <f>IF(ISNA(VLOOKUP($G250,'Philanthropist Ranking'!$E$5:$H$105,4,FALSE)),"N","Y")</f>
        <v>Y</v>
      </c>
      <c r="B250" s="17">
        <f>VLOOKUP($G250,'Philanthropist Ranking'!$K$5:$M$281,3,FALSE)</f>
        <v>37</v>
      </c>
      <c r="C250" s="17">
        <f>VLOOKUP($G250,'Philanthropist Ranking'!$K$5:$M$281,2,FALSE)</f>
        <v>30</v>
      </c>
      <c r="D250" s="18"/>
      <c r="E250" s="18"/>
      <c r="F250" s="7" t="s">
        <v>618</v>
      </c>
      <c r="G250" s="8" t="s">
        <v>619</v>
      </c>
      <c r="H250" s="9"/>
      <c r="I250" s="19"/>
      <c r="J250" s="20" t="s">
        <v>62</v>
      </c>
      <c r="K250" s="7"/>
      <c r="L250" s="20"/>
      <c r="M250" s="19"/>
      <c r="N250" s="37" t="s">
        <v>9</v>
      </c>
      <c r="O250" s="11" t="s">
        <v>2286</v>
      </c>
      <c r="P250" s="10" t="s">
        <v>1665</v>
      </c>
      <c r="Q250" s="38" t="s">
        <v>70</v>
      </c>
      <c r="R250" s="37" t="s">
        <v>2287</v>
      </c>
      <c r="S250" s="38" t="s">
        <v>63</v>
      </c>
      <c r="T250" s="37" t="s">
        <v>713</v>
      </c>
      <c r="U250" s="22"/>
      <c r="V250" s="13" t="s">
        <v>1665</v>
      </c>
      <c r="W250" s="2">
        <v>7.5</v>
      </c>
      <c r="X250" s="13">
        <v>8</v>
      </c>
      <c r="Y250" s="2">
        <v>5</v>
      </c>
      <c r="Z250" s="24" t="s">
        <v>63</v>
      </c>
      <c r="AA250" s="2" t="s">
        <v>713</v>
      </c>
      <c r="AB250" s="13" t="s">
        <v>63</v>
      </c>
      <c r="AC250" s="2" t="s">
        <v>94</v>
      </c>
      <c r="AD250" s="13" t="s">
        <v>107</v>
      </c>
      <c r="AE250" s="2" t="s">
        <v>108</v>
      </c>
      <c r="AF250" s="25"/>
      <c r="AG250" s="2" t="s">
        <v>109</v>
      </c>
      <c r="AH250" s="14" t="s">
        <v>99</v>
      </c>
      <c r="AI250" s="2" t="s">
        <v>100</v>
      </c>
      <c r="AJ250" s="13" t="s">
        <v>69</v>
      </c>
      <c r="AK250" s="2" t="s">
        <v>70</v>
      </c>
      <c r="AL250" s="9" t="s">
        <v>2288</v>
      </c>
      <c r="AM250" s="13" t="str">
        <f>IF(ISNA(VLOOKUP($AL250,'Ash-Archive Data-Don''t Delete'!$AL:$AT,2,FALSE)),"",VLOOKUP($AL250,'Ash-Archive Data-Don''t Delete'!$AL:$AT,2,FALSE))</f>
        <v/>
      </c>
      <c r="AN250" s="2" t="str">
        <f>IF(ISNA(VLOOKUP($AL250,'Ash-Archive Data-Don''t Delete'!$AL:$AT,3,FALSE)),"",VLOOKUP($AL250,'Ash-Archive Data-Don''t Delete'!$AL:$AT,3,FALSE))</f>
        <v/>
      </c>
      <c r="AO250" s="13" t="str">
        <f>IF(ISNA(VLOOKUP($AL250,'Ash-Archive Data-Don''t Delete'!$AL:$AT,4,FALSE)),"",VLOOKUP($AL250,'Ash-Archive Data-Don''t Delete'!$AL:$AT,4,FALSE))</f>
        <v/>
      </c>
      <c r="AP250" s="2" t="str">
        <f>IF(ISNA(VLOOKUP($AL250,'Ash-Archive Data-Don''t Delete'!$AL:$AT,5,FALSE)),"",VLOOKUP($AL250,'Ash-Archive Data-Don''t Delete'!$AL:$AT,5,FALSE))</f>
        <v/>
      </c>
      <c r="AQ250" s="13" t="s">
        <v>62</v>
      </c>
      <c r="AR250" s="2" t="s">
        <v>62</v>
      </c>
      <c r="AS250" s="13" t="s">
        <v>62</v>
      </c>
      <c r="AT250" s="2" t="s">
        <v>74</v>
      </c>
      <c r="AU250" s="25"/>
      <c r="AV250" s="23"/>
      <c r="AW250" s="25"/>
      <c r="AX250" s="23"/>
      <c r="AY250" s="9" t="s">
        <v>118</v>
      </c>
      <c r="AZ250" s="41">
        <v>42744</v>
      </c>
      <c r="BA250" s="18"/>
      <c r="BB250" s="18"/>
      <c r="BC250" s="15"/>
      <c r="BD250" s="15"/>
      <c r="BE250" s="15"/>
      <c r="BF250" s="15"/>
      <c r="BG250" s="15"/>
      <c r="BH250" s="15"/>
      <c r="BI250" s="15"/>
      <c r="BJ250" s="15"/>
    </row>
    <row r="251" spans="1:62" ht="14.25">
      <c r="A251" s="16" t="str">
        <f>IF(ISNA(VLOOKUP($G251,'Philanthropist Ranking'!$E$5:$H$105,4,FALSE)),"N","Y")</f>
        <v>Y</v>
      </c>
      <c r="B251" s="17">
        <f>VLOOKUP($G251,'Philanthropist Ranking'!$K$5:$M$281,3,FALSE)</f>
        <v>37</v>
      </c>
      <c r="C251" s="17">
        <f>VLOOKUP($G251,'Philanthropist Ranking'!$K$5:$M$281,2,FALSE)</f>
        <v>30</v>
      </c>
      <c r="D251" s="18"/>
      <c r="E251" s="18"/>
      <c r="F251" s="7" t="s">
        <v>618</v>
      </c>
      <c r="G251" s="8" t="s">
        <v>619</v>
      </c>
      <c r="H251" s="9"/>
      <c r="I251" s="19"/>
      <c r="J251" s="20" t="s">
        <v>62</v>
      </c>
      <c r="K251" s="19"/>
      <c r="L251" s="20"/>
      <c r="M251" s="19"/>
      <c r="N251" s="21"/>
      <c r="O251" s="11"/>
      <c r="P251" s="21"/>
      <c r="Q251" s="22"/>
      <c r="R251" s="21"/>
      <c r="S251" s="22"/>
      <c r="T251" s="21"/>
      <c r="U251" s="22"/>
      <c r="V251" s="13" t="s">
        <v>1665</v>
      </c>
      <c r="W251" s="2">
        <v>7.5</v>
      </c>
      <c r="X251" s="13">
        <v>8</v>
      </c>
      <c r="Y251" s="2">
        <v>5</v>
      </c>
      <c r="Z251" s="24" t="s">
        <v>63</v>
      </c>
      <c r="AA251" s="2" t="s">
        <v>713</v>
      </c>
      <c r="AB251" s="13" t="s">
        <v>63</v>
      </c>
      <c r="AC251" s="2" t="s">
        <v>94</v>
      </c>
      <c r="AD251" s="13" t="s">
        <v>107</v>
      </c>
      <c r="AE251" s="2" t="s">
        <v>108</v>
      </c>
      <c r="AF251" s="25"/>
      <c r="AG251" s="2" t="s">
        <v>109</v>
      </c>
      <c r="AH251" s="14" t="s">
        <v>99</v>
      </c>
      <c r="AI251" s="2" t="s">
        <v>100</v>
      </c>
      <c r="AJ251" s="13" t="s">
        <v>69</v>
      </c>
      <c r="AK251" s="2" t="s">
        <v>70</v>
      </c>
      <c r="AL251" s="9" t="s">
        <v>2288</v>
      </c>
      <c r="AM251" s="13" t="str">
        <f>IF(ISNA(VLOOKUP($AL251,'Ash-Archive Data-Don''t Delete'!$AL:$AT,2,FALSE)),"",VLOOKUP($AL251,'Ash-Archive Data-Don''t Delete'!$AL:$AT,2,FALSE))</f>
        <v/>
      </c>
      <c r="AN251" s="2" t="str">
        <f>IF(ISNA(VLOOKUP($AL251,'Ash-Archive Data-Don''t Delete'!$AL:$AT,3,FALSE)),"",VLOOKUP($AL251,'Ash-Archive Data-Don''t Delete'!$AL:$AT,3,FALSE))</f>
        <v/>
      </c>
      <c r="AO251" s="13" t="str">
        <f>IF(ISNA(VLOOKUP($AL251,'Ash-Archive Data-Don''t Delete'!$AL:$AT,4,FALSE)),"",VLOOKUP($AL251,'Ash-Archive Data-Don''t Delete'!$AL:$AT,4,FALSE))</f>
        <v/>
      </c>
      <c r="AP251" s="2" t="str">
        <f>IF(ISNA(VLOOKUP($AL251,'Ash-Archive Data-Don''t Delete'!$AL:$AT,5,FALSE)),"",VLOOKUP($AL251,'Ash-Archive Data-Don''t Delete'!$AL:$AT,5,FALSE))</f>
        <v/>
      </c>
      <c r="AQ251" s="13" t="s">
        <v>62</v>
      </c>
      <c r="AR251" s="2" t="s">
        <v>62</v>
      </c>
      <c r="AS251" s="13" t="s">
        <v>62</v>
      </c>
      <c r="AT251" s="2" t="s">
        <v>74</v>
      </c>
      <c r="AU251" s="25"/>
      <c r="AV251" s="23"/>
      <c r="AW251" s="25"/>
      <c r="AX251" s="23"/>
      <c r="AY251" s="9" t="s">
        <v>118</v>
      </c>
      <c r="AZ251" s="41">
        <v>42744</v>
      </c>
      <c r="BA251" s="18"/>
      <c r="BB251" s="18"/>
      <c r="BC251" s="15"/>
      <c r="BD251" s="15"/>
      <c r="BE251" s="15"/>
      <c r="BF251" s="15"/>
      <c r="BG251" s="15"/>
      <c r="BH251" s="15"/>
      <c r="BI251" s="15"/>
      <c r="BJ251" s="15"/>
    </row>
    <row r="252" spans="1:62" ht="14.25">
      <c r="A252" s="16" t="str">
        <f>IF(ISNA(VLOOKUP($G252,'Philanthropist Ranking'!$E$5:$H$105,4,FALSE)),"N","Y")</f>
        <v>Y</v>
      </c>
      <c r="B252" s="17">
        <f>VLOOKUP($G252,'Philanthropist Ranking'!$K$5:$M$281,3,FALSE)</f>
        <v>37</v>
      </c>
      <c r="C252" s="17">
        <f>VLOOKUP($G252,'Philanthropist Ranking'!$K$5:$M$281,2,FALSE)</f>
        <v>30</v>
      </c>
      <c r="D252" s="18"/>
      <c r="E252" s="18"/>
      <c r="F252" s="7" t="s">
        <v>618</v>
      </c>
      <c r="G252" s="8" t="s">
        <v>619</v>
      </c>
      <c r="H252" s="9"/>
      <c r="I252" s="19"/>
      <c r="J252" s="20" t="s">
        <v>62</v>
      </c>
      <c r="K252" s="19"/>
      <c r="L252" s="20"/>
      <c r="M252" s="19"/>
      <c r="N252" s="21"/>
      <c r="O252" s="11"/>
      <c r="P252" s="21"/>
      <c r="Q252" s="22"/>
      <c r="R252" s="21"/>
      <c r="S252" s="22"/>
      <c r="T252" s="21"/>
      <c r="U252" s="22"/>
      <c r="V252" s="13" t="s">
        <v>1665</v>
      </c>
      <c r="W252" s="2">
        <v>7.5</v>
      </c>
      <c r="X252" s="13">
        <v>8</v>
      </c>
      <c r="Y252" s="2">
        <v>5</v>
      </c>
      <c r="Z252" s="24" t="s">
        <v>63</v>
      </c>
      <c r="AA252" s="2" t="s">
        <v>713</v>
      </c>
      <c r="AB252" s="13" t="s">
        <v>63</v>
      </c>
      <c r="AC252" s="2" t="s">
        <v>94</v>
      </c>
      <c r="AD252" s="13" t="s">
        <v>107</v>
      </c>
      <c r="AE252" s="2" t="s">
        <v>108</v>
      </c>
      <c r="AF252" s="25"/>
      <c r="AG252" s="2" t="s">
        <v>109</v>
      </c>
      <c r="AH252" s="14" t="s">
        <v>99</v>
      </c>
      <c r="AI252" s="2" t="s">
        <v>100</v>
      </c>
      <c r="AJ252" s="13" t="s">
        <v>69</v>
      </c>
      <c r="AK252" s="2" t="s">
        <v>70</v>
      </c>
      <c r="AL252" s="9" t="s">
        <v>2288</v>
      </c>
      <c r="AM252" s="13" t="str">
        <f>IF(ISNA(VLOOKUP($AL252,'Ash-Archive Data-Don''t Delete'!$AL:$AT,2,FALSE)),"",VLOOKUP($AL252,'Ash-Archive Data-Don''t Delete'!$AL:$AT,2,FALSE))</f>
        <v/>
      </c>
      <c r="AN252" s="2" t="str">
        <f>IF(ISNA(VLOOKUP($AL252,'Ash-Archive Data-Don''t Delete'!$AL:$AT,3,FALSE)),"",VLOOKUP($AL252,'Ash-Archive Data-Don''t Delete'!$AL:$AT,3,FALSE))</f>
        <v/>
      </c>
      <c r="AO252" s="13" t="str">
        <f>IF(ISNA(VLOOKUP($AL252,'Ash-Archive Data-Don''t Delete'!$AL:$AT,4,FALSE)),"",VLOOKUP($AL252,'Ash-Archive Data-Don''t Delete'!$AL:$AT,4,FALSE))</f>
        <v/>
      </c>
      <c r="AP252" s="2" t="str">
        <f>IF(ISNA(VLOOKUP($AL252,'Ash-Archive Data-Don''t Delete'!$AL:$AT,5,FALSE)),"",VLOOKUP($AL252,'Ash-Archive Data-Don''t Delete'!$AL:$AT,5,FALSE))</f>
        <v/>
      </c>
      <c r="AQ252" s="13" t="s">
        <v>62</v>
      </c>
      <c r="AR252" s="2" t="s">
        <v>62</v>
      </c>
      <c r="AS252" s="13" t="s">
        <v>62</v>
      </c>
      <c r="AT252" s="2" t="s">
        <v>74</v>
      </c>
      <c r="AU252" s="25"/>
      <c r="AV252" s="23"/>
      <c r="AW252" s="25"/>
      <c r="AX252" s="23"/>
      <c r="AY252" s="9" t="s">
        <v>118</v>
      </c>
      <c r="AZ252" s="41">
        <v>42744</v>
      </c>
      <c r="BA252" s="18"/>
      <c r="BB252" s="18"/>
      <c r="BC252" s="15"/>
      <c r="BD252" s="15"/>
      <c r="BE252" s="15"/>
      <c r="BF252" s="15"/>
      <c r="BG252" s="15"/>
      <c r="BH252" s="15"/>
      <c r="BI252" s="15"/>
      <c r="BJ252" s="15"/>
    </row>
    <row r="253" spans="1:62" ht="14.25">
      <c r="A253" s="16" t="str">
        <f>IF(ISNA(VLOOKUP($G253,'Philanthropist Ranking'!$E$5:$H$105,4,FALSE)),"N","Y")</f>
        <v>Y</v>
      </c>
      <c r="B253" s="17">
        <f>VLOOKUP($G253,'Philanthropist Ranking'!$K$5:$M$281,3,FALSE)</f>
        <v>37</v>
      </c>
      <c r="C253" s="17">
        <f>VLOOKUP($G253,'Philanthropist Ranking'!$K$5:$M$281,2,FALSE)</f>
        <v>30</v>
      </c>
      <c r="D253" s="18"/>
      <c r="E253" s="18"/>
      <c r="F253" s="7" t="s">
        <v>618</v>
      </c>
      <c r="G253" s="8" t="s">
        <v>619</v>
      </c>
      <c r="H253" s="9"/>
      <c r="I253" s="19"/>
      <c r="J253" s="20" t="s">
        <v>62</v>
      </c>
      <c r="K253" s="19"/>
      <c r="L253" s="20"/>
      <c r="M253" s="19"/>
      <c r="N253" s="21"/>
      <c r="O253" s="11"/>
      <c r="P253" s="21"/>
      <c r="Q253" s="22"/>
      <c r="R253" s="21"/>
      <c r="S253" s="22"/>
      <c r="T253" s="21"/>
      <c r="U253" s="22"/>
      <c r="V253" s="13" t="s">
        <v>1665</v>
      </c>
      <c r="W253" s="2">
        <v>7.5</v>
      </c>
      <c r="X253" s="13">
        <v>8</v>
      </c>
      <c r="Y253" s="2">
        <v>5</v>
      </c>
      <c r="Z253" s="24" t="s">
        <v>63</v>
      </c>
      <c r="AA253" s="2" t="s">
        <v>713</v>
      </c>
      <c r="AB253" s="13" t="s">
        <v>63</v>
      </c>
      <c r="AC253" s="2" t="s">
        <v>94</v>
      </c>
      <c r="AD253" s="13" t="s">
        <v>107</v>
      </c>
      <c r="AE253" s="2" t="s">
        <v>108</v>
      </c>
      <c r="AF253" s="25"/>
      <c r="AG253" s="2" t="s">
        <v>109</v>
      </c>
      <c r="AH253" s="14" t="s">
        <v>99</v>
      </c>
      <c r="AI253" s="2" t="s">
        <v>100</v>
      </c>
      <c r="AJ253" s="13" t="s">
        <v>69</v>
      </c>
      <c r="AK253" s="2" t="s">
        <v>70</v>
      </c>
      <c r="AL253" s="9" t="s">
        <v>2288</v>
      </c>
      <c r="AM253" s="13" t="str">
        <f>IF(ISNA(VLOOKUP($AL253,'Ash-Archive Data-Don''t Delete'!$AL:$AT,2,FALSE)),"",VLOOKUP($AL253,'Ash-Archive Data-Don''t Delete'!$AL:$AT,2,FALSE))</f>
        <v/>
      </c>
      <c r="AN253" s="2" t="str">
        <f>IF(ISNA(VLOOKUP($AL253,'Ash-Archive Data-Don''t Delete'!$AL:$AT,3,FALSE)),"",VLOOKUP($AL253,'Ash-Archive Data-Don''t Delete'!$AL:$AT,3,FALSE))</f>
        <v/>
      </c>
      <c r="AO253" s="13" t="str">
        <f>IF(ISNA(VLOOKUP($AL253,'Ash-Archive Data-Don''t Delete'!$AL:$AT,4,FALSE)),"",VLOOKUP($AL253,'Ash-Archive Data-Don''t Delete'!$AL:$AT,4,FALSE))</f>
        <v/>
      </c>
      <c r="AP253" s="2" t="str">
        <f>IF(ISNA(VLOOKUP($AL253,'Ash-Archive Data-Don''t Delete'!$AL:$AT,5,FALSE)),"",VLOOKUP($AL253,'Ash-Archive Data-Don''t Delete'!$AL:$AT,5,FALSE))</f>
        <v/>
      </c>
      <c r="AQ253" s="13" t="s">
        <v>62</v>
      </c>
      <c r="AR253" s="2" t="s">
        <v>62</v>
      </c>
      <c r="AS253" s="13" t="s">
        <v>62</v>
      </c>
      <c r="AT253" s="2" t="s">
        <v>74</v>
      </c>
      <c r="AU253" s="25"/>
      <c r="AV253" s="23"/>
      <c r="AW253" s="25"/>
      <c r="AX253" s="23"/>
      <c r="AY253" s="9" t="s">
        <v>118</v>
      </c>
      <c r="AZ253" s="41">
        <v>42744</v>
      </c>
      <c r="BA253" s="18"/>
      <c r="BB253" s="18"/>
      <c r="BC253" s="15"/>
      <c r="BD253" s="15"/>
      <c r="BE253" s="15"/>
      <c r="BF253" s="15"/>
      <c r="BG253" s="15"/>
      <c r="BH253" s="15"/>
      <c r="BI253" s="15"/>
      <c r="BJ253" s="15"/>
    </row>
    <row r="254" spans="1:62" ht="14.25">
      <c r="A254" s="16" t="str">
        <f>IF(ISNA(VLOOKUP($G254,'Philanthropist Ranking'!$E$5:$H$105,4,FALSE)),"N","Y")</f>
        <v>Y</v>
      </c>
      <c r="B254" s="17">
        <f>VLOOKUP($G254,'Philanthropist Ranking'!$K$5:$M$281,3,FALSE)</f>
        <v>37</v>
      </c>
      <c r="C254" s="17">
        <f>VLOOKUP($G254,'Philanthropist Ranking'!$K$5:$M$281,2,FALSE)</f>
        <v>30</v>
      </c>
      <c r="D254" s="3"/>
      <c r="E254" s="18"/>
      <c r="F254" s="7" t="s">
        <v>569</v>
      </c>
      <c r="G254" s="8" t="s">
        <v>570</v>
      </c>
      <c r="H254" s="32"/>
      <c r="I254" s="7">
        <v>1964</v>
      </c>
      <c r="J254" s="20">
        <v>52</v>
      </c>
      <c r="K254" s="7" t="s">
        <v>78</v>
      </c>
      <c r="L254" s="8" t="s">
        <v>79</v>
      </c>
      <c r="M254" s="33" t="s">
        <v>80</v>
      </c>
      <c r="N254" s="10" t="s">
        <v>119</v>
      </c>
      <c r="O254" s="11" t="s">
        <v>1652</v>
      </c>
      <c r="P254" s="10" t="s">
        <v>1653</v>
      </c>
      <c r="Q254" s="22"/>
      <c r="R254" s="10" t="s">
        <v>336</v>
      </c>
      <c r="S254" s="11" t="s">
        <v>63</v>
      </c>
      <c r="T254" s="10" t="s">
        <v>94</v>
      </c>
      <c r="U254" s="34" t="s">
        <v>80</v>
      </c>
      <c r="V254" s="13" t="s">
        <v>1652</v>
      </c>
      <c r="W254" s="2">
        <v>30</v>
      </c>
      <c r="X254" s="13">
        <v>9</v>
      </c>
      <c r="Y254" s="2">
        <v>17</v>
      </c>
      <c r="Z254" s="13" t="s">
        <v>63</v>
      </c>
      <c r="AA254" s="2" t="s">
        <v>94</v>
      </c>
      <c r="AB254" s="13" t="s">
        <v>63</v>
      </c>
      <c r="AC254" s="2" t="s">
        <v>2231</v>
      </c>
      <c r="AD254" s="13" t="s">
        <v>1656</v>
      </c>
      <c r="AE254" s="2" t="s">
        <v>1657</v>
      </c>
      <c r="AF254" s="25"/>
      <c r="AG254" s="2" t="s">
        <v>138</v>
      </c>
      <c r="AH254" s="14" t="s">
        <v>67</v>
      </c>
      <c r="AI254" s="2" t="s">
        <v>100</v>
      </c>
      <c r="AJ254" s="13" t="s">
        <v>69</v>
      </c>
      <c r="AK254" s="2" t="s">
        <v>70</v>
      </c>
      <c r="AL254" s="9" t="s">
        <v>2295</v>
      </c>
      <c r="AM254" s="35" t="str">
        <f>IF(ISNA(VLOOKUP($AL254,'Ash-Archive Data-Don''t Delete'!$AL:$AT,2,FALSE)),"",VLOOKUP($AL254,'Ash-Archive Data-Don''t Delete'!$AL:$AT,2,FALSE))</f>
        <v>Link</v>
      </c>
      <c r="AN254" s="2">
        <f>IF(ISNA(VLOOKUP($AL254,'Ash-Archive Data-Don''t Delete'!$AL:$AT,3,FALSE)),"",VLOOKUP($AL254,'Ash-Archive Data-Don''t Delete'!$AL:$AT,3,FALSE))</f>
        <v>0</v>
      </c>
      <c r="AO254" s="13">
        <f>IF(ISNA(VLOOKUP($AL254,'Ash-Archive Data-Don''t Delete'!$AL:$AT,4,FALSE)),"",VLOOKUP($AL254,'Ash-Archive Data-Don''t Delete'!$AL:$AT,4,FALSE))</f>
        <v>0</v>
      </c>
      <c r="AP254" s="2">
        <f>IF(ISNA(VLOOKUP($AL254,'Ash-Archive Data-Don''t Delete'!$AL:$AT,5,FALSE)),"",VLOOKUP($AL254,'Ash-Archive Data-Don''t Delete'!$AL:$AT,5,FALSE))</f>
        <v>0</v>
      </c>
      <c r="AQ254" s="13" t="s">
        <v>74</v>
      </c>
      <c r="AR254" s="2"/>
      <c r="AS254" s="13"/>
      <c r="AT254" s="2"/>
      <c r="AU254" s="25"/>
      <c r="AV254" s="2" t="s">
        <v>766</v>
      </c>
      <c r="AW254" s="25"/>
      <c r="AX254" s="2" t="s">
        <v>84</v>
      </c>
      <c r="AY254" s="9" t="s">
        <v>103</v>
      </c>
      <c r="AZ254" s="31">
        <v>42704</v>
      </c>
      <c r="BA254" s="18"/>
      <c r="BB254" s="18"/>
      <c r="BC254" s="15"/>
      <c r="BD254" s="15"/>
      <c r="BE254" s="15"/>
      <c r="BF254" s="15"/>
      <c r="BG254" s="15"/>
      <c r="BH254" s="15"/>
      <c r="BI254" s="15"/>
      <c r="BJ254" s="15"/>
    </row>
    <row r="255" spans="1:62" ht="14.25">
      <c r="A255" s="16" t="str">
        <f>IF(ISNA(VLOOKUP($G255,'Philanthropist Ranking'!$E$5:$H$105,4,FALSE)),"N","Y")</f>
        <v>Y</v>
      </c>
      <c r="B255" s="17">
        <f>VLOOKUP($G255,'Philanthropist Ranking'!$K$5:$M$281,3,FALSE)</f>
        <v>37</v>
      </c>
      <c r="C255" s="17">
        <f>VLOOKUP($G255,'Philanthropist Ranking'!$K$5:$M$281,2,FALSE)</f>
        <v>30</v>
      </c>
      <c r="D255" s="3"/>
      <c r="E255" s="18"/>
      <c r="F255" s="7" t="s">
        <v>226</v>
      </c>
      <c r="G255" s="8" t="s">
        <v>227</v>
      </c>
      <c r="H255" s="32"/>
      <c r="I255" s="7">
        <v>1956</v>
      </c>
      <c r="J255" s="20">
        <v>60</v>
      </c>
      <c r="K255" s="7" t="s">
        <v>78</v>
      </c>
      <c r="L255" s="20"/>
      <c r="M255" s="33" t="s">
        <v>80</v>
      </c>
      <c r="N255" s="10" t="s">
        <v>121</v>
      </c>
      <c r="O255" s="11" t="s">
        <v>1668</v>
      </c>
      <c r="P255" s="10" t="s">
        <v>1669</v>
      </c>
      <c r="Q255" s="22"/>
      <c r="R255" s="10" t="s">
        <v>336</v>
      </c>
      <c r="S255" s="11" t="s">
        <v>292</v>
      </c>
      <c r="T255" s="10" t="s">
        <v>776</v>
      </c>
      <c r="U255" s="34" t="s">
        <v>80</v>
      </c>
      <c r="V255" s="13" t="s">
        <v>1673</v>
      </c>
      <c r="W255" s="2">
        <v>30</v>
      </c>
      <c r="X255" s="13">
        <v>1</v>
      </c>
      <c r="Y255" s="2">
        <v>28</v>
      </c>
      <c r="Z255" s="13" t="s">
        <v>292</v>
      </c>
      <c r="AA255" s="2" t="s">
        <v>776</v>
      </c>
      <c r="AB255" s="13" t="s">
        <v>292</v>
      </c>
      <c r="AC255" s="2" t="s">
        <v>776</v>
      </c>
      <c r="AD255" s="24" t="s">
        <v>777</v>
      </c>
      <c r="AE255" s="23"/>
      <c r="AF255" s="25"/>
      <c r="AG255" s="2" t="s">
        <v>109</v>
      </c>
      <c r="AH255" s="14" t="s">
        <v>133</v>
      </c>
      <c r="AI255" s="2" t="s">
        <v>100</v>
      </c>
      <c r="AJ255" s="13" t="s">
        <v>69</v>
      </c>
      <c r="AK255" s="2" t="s">
        <v>70</v>
      </c>
      <c r="AL255" s="9" t="s">
        <v>2296</v>
      </c>
      <c r="AM255" s="35" t="str">
        <f>IF(ISNA(VLOOKUP($AL255,'Ash-Archive Data-Don''t Delete'!$AL:$AT,2,FALSE)),"",VLOOKUP($AL255,'Ash-Archive Data-Don''t Delete'!$AL:$AT,2,FALSE))</f>
        <v>Link1</v>
      </c>
      <c r="AN255" s="36" t="str">
        <f>IF(ISNA(VLOOKUP($AL255,'Ash-Archive Data-Don''t Delete'!$AL:$AT,3,FALSE)),"",VLOOKUP($AL255,'Ash-Archive Data-Don''t Delete'!$AL:$AT,3,FALSE))</f>
        <v>Link2</v>
      </c>
      <c r="AO255" s="13">
        <f>IF(ISNA(VLOOKUP($AL255,'Ash-Archive Data-Don''t Delete'!$AL:$AT,4,FALSE)),"",VLOOKUP($AL255,'Ash-Archive Data-Don''t Delete'!$AL:$AT,4,FALSE))</f>
        <v>0</v>
      </c>
      <c r="AP255" s="2">
        <f>IF(ISNA(VLOOKUP($AL255,'Ash-Archive Data-Don''t Delete'!$AL:$AT,5,FALSE)),"",VLOOKUP($AL255,'Ash-Archive Data-Don''t Delete'!$AL:$AT,5,FALSE))</f>
        <v>0</v>
      </c>
      <c r="AQ255" s="13" t="s">
        <v>74</v>
      </c>
      <c r="AR255" s="2"/>
      <c r="AS255" s="13"/>
      <c r="AT255" s="2"/>
      <c r="AU255" s="25"/>
      <c r="AV255" s="2" t="s">
        <v>744</v>
      </c>
      <c r="AW255" s="25"/>
      <c r="AX255" s="2" t="s">
        <v>76</v>
      </c>
      <c r="AY255" s="9" t="s">
        <v>103</v>
      </c>
      <c r="AZ255" s="31">
        <v>42705</v>
      </c>
      <c r="BA255" s="18"/>
      <c r="BB255" s="18"/>
      <c r="BC255" s="15"/>
      <c r="BD255" s="15"/>
      <c r="BE255" s="15"/>
      <c r="BF255" s="15"/>
      <c r="BG255" s="15"/>
      <c r="BH255" s="15"/>
      <c r="BI255" s="15"/>
      <c r="BJ255" s="15"/>
    </row>
    <row r="256" spans="1:62" ht="14.25">
      <c r="A256" s="16" t="str">
        <f>IF(ISNA(VLOOKUP($G256,'Philanthropist Ranking'!$E$5:$H$105,4,FALSE)),"N","Y")</f>
        <v>Y</v>
      </c>
      <c r="B256" s="17">
        <f>VLOOKUP($G256,'Philanthropist Ranking'!$K$5:$M$281,3,FALSE)</f>
        <v>46</v>
      </c>
      <c r="C256" s="17">
        <f>VLOOKUP($G256,'Philanthropist Ranking'!$K$5:$M$281,2,FALSE)</f>
        <v>28.1</v>
      </c>
      <c r="D256" s="18"/>
      <c r="E256" s="18"/>
      <c r="F256" s="7" t="s">
        <v>620</v>
      </c>
      <c r="G256" s="8" t="s">
        <v>621</v>
      </c>
      <c r="H256" s="32"/>
      <c r="I256" s="7">
        <v>1955</v>
      </c>
      <c r="J256" s="20">
        <v>61</v>
      </c>
      <c r="K256" s="7" t="s">
        <v>78</v>
      </c>
      <c r="L256" s="8" t="s">
        <v>79</v>
      </c>
      <c r="M256" s="33" t="s">
        <v>80</v>
      </c>
      <c r="N256" s="10" t="s">
        <v>9</v>
      </c>
      <c r="O256" s="11" t="s">
        <v>1708</v>
      </c>
      <c r="P256" s="10" t="s">
        <v>1709</v>
      </c>
      <c r="Q256" s="22"/>
      <c r="R256" s="10" t="s">
        <v>336</v>
      </c>
      <c r="S256" s="11" t="s">
        <v>223</v>
      </c>
      <c r="T256" s="10" t="s">
        <v>223</v>
      </c>
      <c r="U256" s="34" t="s">
        <v>80</v>
      </c>
      <c r="V256" s="13" t="s">
        <v>1709</v>
      </c>
      <c r="W256" s="2">
        <v>28.1</v>
      </c>
      <c r="X256" s="13">
        <v>12</v>
      </c>
      <c r="Y256" s="2">
        <v>12</v>
      </c>
      <c r="Z256" s="13" t="s">
        <v>223</v>
      </c>
      <c r="AA256" s="2" t="s">
        <v>223</v>
      </c>
      <c r="AB256" s="13" t="s">
        <v>222</v>
      </c>
      <c r="AC256" s="2" t="s">
        <v>222</v>
      </c>
      <c r="AD256" s="192" t="s">
        <v>1710</v>
      </c>
      <c r="AE256" s="23"/>
      <c r="AF256" s="25"/>
      <c r="AG256" s="2" t="s">
        <v>136</v>
      </c>
      <c r="AH256" s="14" t="s">
        <v>133</v>
      </c>
      <c r="AI256" s="2" t="s">
        <v>100</v>
      </c>
      <c r="AJ256" s="13" t="s">
        <v>69</v>
      </c>
      <c r="AK256" s="2" t="s">
        <v>70</v>
      </c>
      <c r="AL256" s="9" t="s">
        <v>2297</v>
      </c>
      <c r="AM256" s="35" t="str">
        <f>IF(ISNA(VLOOKUP($AL256,'Ash-Archive Data-Don''t Delete'!$AL:$AT,2,FALSE)),"",VLOOKUP($AL256,'Ash-Archive Data-Don''t Delete'!$AL:$AT,2,FALSE))</f>
        <v>Link</v>
      </c>
      <c r="AN256" s="2">
        <f>IF(ISNA(VLOOKUP($AL256,'Ash-Archive Data-Don''t Delete'!$AL:$AT,3,FALSE)),"",VLOOKUP($AL256,'Ash-Archive Data-Don''t Delete'!$AL:$AT,3,FALSE))</f>
        <v>0</v>
      </c>
      <c r="AO256" s="13">
        <f>IF(ISNA(VLOOKUP($AL256,'Ash-Archive Data-Don''t Delete'!$AL:$AT,4,FALSE)),"",VLOOKUP($AL256,'Ash-Archive Data-Don''t Delete'!$AL:$AT,4,FALSE))</f>
        <v>0</v>
      </c>
      <c r="AP256" s="2">
        <f>IF(ISNA(VLOOKUP($AL256,'Ash-Archive Data-Don''t Delete'!$AL:$AT,5,FALSE)),"",VLOOKUP($AL256,'Ash-Archive Data-Don''t Delete'!$AL:$AT,5,FALSE))</f>
        <v>0</v>
      </c>
      <c r="AQ256" s="13"/>
      <c r="AR256" s="2"/>
      <c r="AS256" s="13"/>
      <c r="AT256" s="2" t="s">
        <v>74</v>
      </c>
      <c r="AU256" s="25"/>
      <c r="AV256" s="23"/>
      <c r="AW256" s="25"/>
      <c r="AX256" s="23"/>
      <c r="AY256" s="32"/>
      <c r="AZ256" s="19"/>
      <c r="BA256" s="18"/>
      <c r="BB256" s="18"/>
      <c r="BC256" s="15"/>
      <c r="BD256" s="15"/>
      <c r="BE256" s="15"/>
      <c r="BF256" s="15"/>
      <c r="BG256" s="15"/>
      <c r="BH256" s="15"/>
      <c r="BI256" s="15"/>
      <c r="BJ256" s="15"/>
    </row>
    <row r="257" spans="1:62" ht="14.25">
      <c r="A257" s="16" t="str">
        <f>IF(ISNA(VLOOKUP($G257,'Philanthropist Ranking'!$E$5:$H$105,4,FALSE)),"N","Y")</f>
        <v>Y</v>
      </c>
      <c r="B257" s="17">
        <f>VLOOKUP($G257,'Philanthropist Ranking'!$K$5:$M$281,3,FALSE)</f>
        <v>47</v>
      </c>
      <c r="C257" s="17">
        <f>VLOOKUP($G257,'Philanthropist Ranking'!$K$5:$M$281,2,FALSE)</f>
        <v>27.5</v>
      </c>
      <c r="D257" s="3"/>
      <c r="E257" s="18"/>
      <c r="F257" s="7" t="s">
        <v>241</v>
      </c>
      <c r="G257" s="8" t="s">
        <v>242</v>
      </c>
      <c r="H257" s="32"/>
      <c r="I257" s="19"/>
      <c r="J257" s="20" t="s">
        <v>62</v>
      </c>
      <c r="K257" s="7" t="s">
        <v>78</v>
      </c>
      <c r="L257" s="8" t="s">
        <v>79</v>
      </c>
      <c r="M257" s="33" t="s">
        <v>80</v>
      </c>
      <c r="N257" s="10" t="s">
        <v>9</v>
      </c>
      <c r="O257" s="11" t="s">
        <v>1711</v>
      </c>
      <c r="P257" s="10" t="s">
        <v>1712</v>
      </c>
      <c r="Q257" s="11" t="s">
        <v>84</v>
      </c>
      <c r="R257" s="10" t="s">
        <v>194</v>
      </c>
      <c r="S257" s="11" t="s">
        <v>319</v>
      </c>
      <c r="T257" s="10" t="s">
        <v>319</v>
      </c>
      <c r="U257" s="34" t="s">
        <v>80</v>
      </c>
      <c r="V257" s="13" t="s">
        <v>1711</v>
      </c>
      <c r="W257" s="2">
        <v>27.5</v>
      </c>
      <c r="X257" s="13">
        <v>5</v>
      </c>
      <c r="Y257" s="2">
        <v>30</v>
      </c>
      <c r="Z257" s="13" t="s">
        <v>319</v>
      </c>
      <c r="AA257" s="2" t="s">
        <v>319</v>
      </c>
      <c r="AB257" s="13" t="s">
        <v>319</v>
      </c>
      <c r="AC257" s="2" t="s">
        <v>319</v>
      </c>
      <c r="AD257" s="13" t="s">
        <v>2298</v>
      </c>
      <c r="AE257" s="23"/>
      <c r="AF257" s="25"/>
      <c r="AG257" s="2" t="s">
        <v>98</v>
      </c>
      <c r="AH257" s="14" t="s">
        <v>99</v>
      </c>
      <c r="AI257" s="2" t="s">
        <v>100</v>
      </c>
      <c r="AJ257" s="13" t="s">
        <v>69</v>
      </c>
      <c r="AK257" s="2" t="s">
        <v>70</v>
      </c>
      <c r="AL257" s="9" t="s">
        <v>2299</v>
      </c>
      <c r="AM257" s="35" t="str">
        <f>IF(ISNA(VLOOKUP($AL257,'Ash-Archive Data-Don''t Delete'!$AL:$AT,2,FALSE)),"",VLOOKUP($AL257,'Ash-Archive Data-Don''t Delete'!$AL:$AT,2,FALSE))</f>
        <v>Link</v>
      </c>
      <c r="AN257" s="2">
        <f>IF(ISNA(VLOOKUP($AL257,'Ash-Archive Data-Don''t Delete'!$AL:$AT,3,FALSE)),"",VLOOKUP($AL257,'Ash-Archive Data-Don''t Delete'!$AL:$AT,3,FALSE))</f>
        <v>0</v>
      </c>
      <c r="AO257" s="13">
        <f>IF(ISNA(VLOOKUP($AL257,'Ash-Archive Data-Don''t Delete'!$AL:$AT,4,FALSE)),"",VLOOKUP($AL257,'Ash-Archive Data-Don''t Delete'!$AL:$AT,4,FALSE))</f>
        <v>0</v>
      </c>
      <c r="AP257" s="2">
        <f>IF(ISNA(VLOOKUP($AL257,'Ash-Archive Data-Don''t Delete'!$AL:$AT,5,FALSE)),"",VLOOKUP($AL257,'Ash-Archive Data-Don''t Delete'!$AL:$AT,5,FALSE))</f>
        <v>0</v>
      </c>
      <c r="AQ257" s="13" t="s">
        <v>74</v>
      </c>
      <c r="AR257" s="2"/>
      <c r="AS257" s="13"/>
      <c r="AT257" s="2"/>
      <c r="AU257" s="25"/>
      <c r="AV257" s="2" t="s">
        <v>744</v>
      </c>
      <c r="AW257" s="25"/>
      <c r="AX257" s="2" t="s">
        <v>76</v>
      </c>
      <c r="AY257" s="9" t="s">
        <v>103</v>
      </c>
      <c r="AZ257" s="31">
        <v>42705</v>
      </c>
      <c r="BA257" s="18"/>
      <c r="BB257" s="18"/>
      <c r="BC257" s="15"/>
      <c r="BD257" s="15"/>
      <c r="BE257" s="15"/>
      <c r="BF257" s="15"/>
      <c r="BG257" s="15"/>
      <c r="BH257" s="15"/>
      <c r="BI257" s="15"/>
      <c r="BJ257" s="15"/>
    </row>
    <row r="258" spans="1:62" ht="14.25">
      <c r="A258" s="16" t="str">
        <f>IF(ISNA(VLOOKUP($G258,'Philanthropist Ranking'!$E$5:$H$105,4,FALSE)),"N","Y")</f>
        <v>Y</v>
      </c>
      <c r="B258" s="17">
        <f>VLOOKUP($G258,'Philanthropist Ranking'!$K$5:$M$281,3,FALSE)</f>
        <v>48</v>
      </c>
      <c r="C258" s="17">
        <f>VLOOKUP($G258,'Philanthropist Ranking'!$K$5:$M$281,2,FALSE)</f>
        <v>23.87</v>
      </c>
      <c r="D258" s="3"/>
      <c r="E258" s="18"/>
      <c r="F258" s="7" t="s">
        <v>265</v>
      </c>
      <c r="G258" s="8" t="s">
        <v>266</v>
      </c>
      <c r="H258" s="9"/>
      <c r="I258" s="7">
        <v>1957</v>
      </c>
      <c r="J258" s="20">
        <v>59</v>
      </c>
      <c r="K258" s="7" t="s">
        <v>78</v>
      </c>
      <c r="L258" s="8" t="s">
        <v>79</v>
      </c>
      <c r="M258" s="33" t="s">
        <v>2311</v>
      </c>
      <c r="N258" s="10" t="s">
        <v>122</v>
      </c>
      <c r="O258" s="11" t="s">
        <v>2312</v>
      </c>
      <c r="P258" s="10" t="s">
        <v>2313</v>
      </c>
      <c r="Q258" s="11" t="s">
        <v>84</v>
      </c>
      <c r="R258" s="10" t="s">
        <v>2314</v>
      </c>
      <c r="S258" s="11" t="s">
        <v>63</v>
      </c>
      <c r="T258" s="10" t="s">
        <v>2317</v>
      </c>
      <c r="U258" s="34" t="s">
        <v>2318</v>
      </c>
      <c r="V258" s="13" t="s">
        <v>1729</v>
      </c>
      <c r="W258" s="2">
        <v>22.67</v>
      </c>
      <c r="X258" s="25">
        <v>8</v>
      </c>
      <c r="Y258" s="23">
        <v>15</v>
      </c>
      <c r="Z258" s="13" t="s">
        <v>63</v>
      </c>
      <c r="AA258" s="2" t="s">
        <v>64</v>
      </c>
      <c r="AB258" s="13" t="s">
        <v>222</v>
      </c>
      <c r="AC258" s="2" t="s">
        <v>222</v>
      </c>
      <c r="AD258" s="13" t="s">
        <v>1730</v>
      </c>
      <c r="AE258" s="2" t="s">
        <v>1731</v>
      </c>
      <c r="AF258" s="25"/>
      <c r="AG258" s="2" t="s">
        <v>89</v>
      </c>
      <c r="AH258" s="14" t="s">
        <v>67</v>
      </c>
      <c r="AI258" s="2" t="s">
        <v>141</v>
      </c>
      <c r="AJ258" s="13" t="s">
        <v>69</v>
      </c>
      <c r="AK258" s="2" t="s">
        <v>70</v>
      </c>
      <c r="AL258" s="9" t="s">
        <v>2323</v>
      </c>
      <c r="AM258" s="13" t="str">
        <f>IF(ISNA(VLOOKUP($AL258,'Ash-Archive Data-Don''t Delete'!$AL:$AT,2,FALSE)),"",VLOOKUP($AL258,'Ash-Archive Data-Don''t Delete'!$AL:$AT,2,FALSE))</f>
        <v/>
      </c>
      <c r="AN258" s="2" t="str">
        <f>IF(ISNA(VLOOKUP($AL258,'Ash-Archive Data-Don''t Delete'!$AL:$AT,3,FALSE)),"",VLOOKUP($AL258,'Ash-Archive Data-Don''t Delete'!$AL:$AT,3,FALSE))</f>
        <v/>
      </c>
      <c r="AO258" s="13" t="str">
        <f>IF(ISNA(VLOOKUP($AL258,'Ash-Archive Data-Don''t Delete'!$AL:$AT,4,FALSE)),"",VLOOKUP($AL258,'Ash-Archive Data-Don''t Delete'!$AL:$AT,4,FALSE))</f>
        <v/>
      </c>
      <c r="AP258" s="2" t="str">
        <f>IF(ISNA(VLOOKUP($AL258,'Ash-Archive Data-Don''t Delete'!$AL:$AT,5,FALSE)),"",VLOOKUP($AL258,'Ash-Archive Data-Don''t Delete'!$AL:$AT,5,FALSE))</f>
        <v/>
      </c>
      <c r="AQ258" s="13" t="s">
        <v>62</v>
      </c>
      <c r="AR258" s="2" t="s">
        <v>62</v>
      </c>
      <c r="AS258" s="13" t="s">
        <v>62</v>
      </c>
      <c r="AT258" s="2" t="s">
        <v>62</v>
      </c>
      <c r="AU258" s="25"/>
      <c r="AV258" s="23"/>
      <c r="AW258" s="25"/>
      <c r="AX258" s="23"/>
      <c r="AY258" s="9" t="s">
        <v>269</v>
      </c>
      <c r="AZ258" s="41">
        <v>42744</v>
      </c>
      <c r="BA258" s="18"/>
      <c r="BB258" s="18"/>
      <c r="BC258" s="15"/>
      <c r="BD258" s="15"/>
      <c r="BE258" s="15"/>
      <c r="BF258" s="15"/>
      <c r="BG258" s="15"/>
      <c r="BH258" s="15"/>
      <c r="BI258" s="15"/>
      <c r="BJ258" s="15"/>
    </row>
    <row r="259" spans="1:62" ht="14.25">
      <c r="A259" s="16" t="str">
        <f>IF(ISNA(VLOOKUP($G259,'Philanthropist Ranking'!$E$5:$H$105,4,FALSE)),"N","Y")</f>
        <v>Y</v>
      </c>
      <c r="B259" s="17">
        <f>VLOOKUP($G259,'Philanthropist Ranking'!$K$5:$M$281,3,FALSE)</f>
        <v>48</v>
      </c>
      <c r="C259" s="17">
        <f>VLOOKUP($G259,'Philanthropist Ranking'!$K$5:$M$281,2,FALSE)</f>
        <v>23.87</v>
      </c>
      <c r="D259" s="3"/>
      <c r="E259" s="18"/>
      <c r="F259" s="7" t="s">
        <v>265</v>
      </c>
      <c r="G259" s="8" t="s">
        <v>266</v>
      </c>
      <c r="H259" s="9"/>
      <c r="I259" s="7"/>
      <c r="J259" s="20"/>
      <c r="K259" s="7"/>
      <c r="L259" s="8"/>
      <c r="M259" s="7"/>
      <c r="N259" s="10"/>
      <c r="O259" s="11"/>
      <c r="P259" s="10"/>
      <c r="Q259" s="11"/>
      <c r="R259" s="10"/>
      <c r="S259" s="11"/>
      <c r="T259" s="10"/>
      <c r="U259" s="11"/>
      <c r="V259" s="13" t="s">
        <v>1729</v>
      </c>
      <c r="W259" s="2">
        <v>1.2</v>
      </c>
      <c r="X259" s="13">
        <v>12</v>
      </c>
      <c r="Y259" s="2">
        <v>15</v>
      </c>
      <c r="Z259" s="13" t="s">
        <v>63</v>
      </c>
      <c r="AA259" s="2" t="s">
        <v>64</v>
      </c>
      <c r="AB259" s="13" t="s">
        <v>63</v>
      </c>
      <c r="AC259" s="2" t="s">
        <v>94</v>
      </c>
      <c r="AD259" s="13" t="s">
        <v>107</v>
      </c>
      <c r="AE259" s="2" t="s">
        <v>108</v>
      </c>
      <c r="AF259" s="25"/>
      <c r="AG259" s="2" t="s">
        <v>109</v>
      </c>
      <c r="AH259" s="14" t="s">
        <v>99</v>
      </c>
      <c r="AI259" s="2" t="s">
        <v>141</v>
      </c>
      <c r="AJ259" s="13" t="s">
        <v>69</v>
      </c>
      <c r="AK259" s="2" t="s">
        <v>70</v>
      </c>
      <c r="AL259" s="9"/>
      <c r="AM259" s="259" t="str">
        <f>HYPERLINK("http://www.gdfpjjh.org.cn/next/JzrmdFile.jsp","Link")</f>
        <v>Link</v>
      </c>
      <c r="AN259" s="2"/>
      <c r="AO259" s="13"/>
      <c r="AP259" s="2"/>
      <c r="AQ259" s="13"/>
      <c r="AR259" s="2"/>
      <c r="AS259" s="13"/>
      <c r="AT259" s="2" t="s">
        <v>74</v>
      </c>
      <c r="AU259" s="25"/>
      <c r="AV259" s="23"/>
      <c r="AW259" s="25"/>
      <c r="AX259" s="23"/>
      <c r="AY259" s="9" t="s">
        <v>118</v>
      </c>
      <c r="AZ259" s="31">
        <v>42761</v>
      </c>
      <c r="BA259" s="18"/>
      <c r="BB259" s="18"/>
      <c r="BC259" s="15"/>
      <c r="BD259" s="15"/>
      <c r="BE259" s="15"/>
      <c r="BF259" s="15"/>
      <c r="BG259" s="15"/>
      <c r="BH259" s="15"/>
      <c r="BI259" s="15"/>
      <c r="BJ259" s="15"/>
    </row>
    <row r="260" spans="1:62" ht="14.25">
      <c r="A260" s="16" t="str">
        <f>IF(ISNA(VLOOKUP($G260,'Philanthropist Ranking'!$E$5:$H$105,4,FALSE)),"N","Y")</f>
        <v>Y</v>
      </c>
      <c r="B260" s="17">
        <f>VLOOKUP($G260,'Philanthropist Ranking'!$K$5:$M$281,3,FALSE)</f>
        <v>49</v>
      </c>
      <c r="C260" s="17">
        <f>VLOOKUP($G260,'Philanthropist Ranking'!$K$5:$M$281,2,FALSE)</f>
        <v>23</v>
      </c>
      <c r="D260" s="3"/>
      <c r="E260" s="18"/>
      <c r="F260" s="7" t="s">
        <v>235</v>
      </c>
      <c r="G260" s="8" t="s">
        <v>236</v>
      </c>
      <c r="H260" s="32"/>
      <c r="I260" s="19"/>
      <c r="J260" s="20" t="s">
        <v>62</v>
      </c>
      <c r="K260" s="19"/>
      <c r="L260" s="20"/>
      <c r="M260" s="19"/>
      <c r="N260" s="21"/>
      <c r="O260" s="22"/>
      <c r="P260" s="21"/>
      <c r="Q260" s="22"/>
      <c r="R260" s="21"/>
      <c r="S260" s="22"/>
      <c r="T260" s="21"/>
      <c r="U260" s="22"/>
      <c r="V260" s="13" t="s">
        <v>1717</v>
      </c>
      <c r="W260" s="2">
        <v>10</v>
      </c>
      <c r="X260" s="13">
        <v>6</v>
      </c>
      <c r="Y260" s="2">
        <v>30</v>
      </c>
      <c r="Z260" s="13" t="s">
        <v>63</v>
      </c>
      <c r="AA260" s="2" t="s">
        <v>713</v>
      </c>
      <c r="AB260" s="13" t="s">
        <v>63</v>
      </c>
      <c r="AC260" s="2" t="s">
        <v>713</v>
      </c>
      <c r="AD260" s="290" t="s">
        <v>1727</v>
      </c>
      <c r="AE260" s="23"/>
      <c r="AF260" s="25"/>
      <c r="AG260" s="2" t="s">
        <v>98</v>
      </c>
      <c r="AH260" s="14" t="s">
        <v>99</v>
      </c>
      <c r="AI260" s="2" t="s">
        <v>100</v>
      </c>
      <c r="AJ260" s="13" t="s">
        <v>69</v>
      </c>
      <c r="AK260" s="2" t="s">
        <v>70</v>
      </c>
      <c r="AL260" s="9" t="s">
        <v>2343</v>
      </c>
      <c r="AM260" s="35" t="str">
        <f>IF(ISNA(VLOOKUP($AL260,'Ash-Archive Data-Don''t Delete'!$AL:$AT,2,FALSE)),"",VLOOKUP($AL260,'Ash-Archive Data-Don''t Delete'!$AL:$AT,2,FALSE))</f>
        <v>Link</v>
      </c>
      <c r="AN260" s="2">
        <f>IF(ISNA(VLOOKUP($AL260,'Ash-Archive Data-Don''t Delete'!$AL:$AT,3,FALSE)),"",VLOOKUP($AL260,'Ash-Archive Data-Don''t Delete'!$AL:$AT,3,FALSE))</f>
        <v>0</v>
      </c>
      <c r="AO260" s="13">
        <f>IF(ISNA(VLOOKUP($AL260,'Ash-Archive Data-Don''t Delete'!$AL:$AT,4,FALSE)),"",VLOOKUP($AL260,'Ash-Archive Data-Don''t Delete'!$AL:$AT,4,FALSE))</f>
        <v>0</v>
      </c>
      <c r="AP260" s="2">
        <f>IF(ISNA(VLOOKUP($AL260,'Ash-Archive Data-Don''t Delete'!$AL:$AT,5,FALSE)),"",VLOOKUP($AL260,'Ash-Archive Data-Don''t Delete'!$AL:$AT,5,FALSE))</f>
        <v>0</v>
      </c>
      <c r="AQ260" s="13" t="s">
        <v>74</v>
      </c>
      <c r="AR260" s="2"/>
      <c r="AS260" s="13"/>
      <c r="AT260" s="2"/>
      <c r="AU260" s="25"/>
      <c r="AV260" s="2" t="s">
        <v>280</v>
      </c>
      <c r="AW260" s="25"/>
      <c r="AX260" s="2" t="s">
        <v>76</v>
      </c>
      <c r="AY260" s="9" t="s">
        <v>103</v>
      </c>
      <c r="AZ260" s="31">
        <v>42705</v>
      </c>
      <c r="BA260" s="18"/>
      <c r="BB260" s="18"/>
      <c r="BC260" s="15"/>
      <c r="BD260" s="15"/>
      <c r="BE260" s="15"/>
      <c r="BF260" s="15"/>
      <c r="BG260" s="15"/>
      <c r="BH260" s="15"/>
      <c r="BI260" s="15"/>
      <c r="BJ260" s="15"/>
    </row>
    <row r="261" spans="1:62" ht="14.25">
      <c r="A261" s="16" t="str">
        <f>IF(ISNA(VLOOKUP($G261,'Philanthropist Ranking'!$E$5:$H$105,4,FALSE)),"N","Y")</f>
        <v>Y</v>
      </c>
      <c r="B261" s="17">
        <f>VLOOKUP($G261,'Philanthropist Ranking'!$K$5:$M$281,3,FALSE)</f>
        <v>49</v>
      </c>
      <c r="C261" s="17">
        <f>VLOOKUP($G261,'Philanthropist Ranking'!$K$5:$M$281,2,FALSE)</f>
        <v>23</v>
      </c>
      <c r="D261" s="3"/>
      <c r="E261" s="18"/>
      <c r="F261" s="7" t="s">
        <v>235</v>
      </c>
      <c r="G261" s="8" t="s">
        <v>236</v>
      </c>
      <c r="H261" s="32"/>
      <c r="I261" s="19"/>
      <c r="J261" s="20" t="s">
        <v>62</v>
      </c>
      <c r="K261" s="19"/>
      <c r="L261" s="20"/>
      <c r="M261" s="19"/>
      <c r="N261" s="21"/>
      <c r="O261" s="22"/>
      <c r="P261" s="21"/>
      <c r="Q261" s="22"/>
      <c r="R261" s="21"/>
      <c r="S261" s="22"/>
      <c r="T261" s="21"/>
      <c r="U261" s="22"/>
      <c r="V261" s="13" t="s">
        <v>1717</v>
      </c>
      <c r="W261" s="2">
        <v>10</v>
      </c>
      <c r="X261" s="13">
        <v>1</v>
      </c>
      <c r="Y261" s="2">
        <v>6</v>
      </c>
      <c r="Z261" s="13" t="s">
        <v>63</v>
      </c>
      <c r="AA261" s="2" t="s">
        <v>713</v>
      </c>
      <c r="AB261" s="13" t="s">
        <v>63</v>
      </c>
      <c r="AC261" s="2" t="s">
        <v>713</v>
      </c>
      <c r="AD261" s="291" t="s">
        <v>1726</v>
      </c>
      <c r="AE261" s="23"/>
      <c r="AF261" s="25"/>
      <c r="AG261" s="2" t="s">
        <v>98</v>
      </c>
      <c r="AH261" s="14" t="s">
        <v>99</v>
      </c>
      <c r="AI261" s="2" t="s">
        <v>100</v>
      </c>
      <c r="AJ261" s="13" t="s">
        <v>69</v>
      </c>
      <c r="AK261" s="2" t="s">
        <v>70</v>
      </c>
      <c r="AL261" s="9" t="s">
        <v>2349</v>
      </c>
      <c r="AM261" s="35" t="str">
        <f>IF(ISNA(VLOOKUP($AL261,'Ash-Archive Data-Don''t Delete'!$AL:$AT,2,FALSE)),"",VLOOKUP($AL261,'Ash-Archive Data-Don''t Delete'!$AL:$AT,2,FALSE))</f>
        <v>Link</v>
      </c>
      <c r="AN261" s="2">
        <f>IF(ISNA(VLOOKUP($AL261,'Ash-Archive Data-Don''t Delete'!$AL:$AT,3,FALSE)),"",VLOOKUP($AL261,'Ash-Archive Data-Don''t Delete'!$AL:$AT,3,FALSE))</f>
        <v>0</v>
      </c>
      <c r="AO261" s="13">
        <f>IF(ISNA(VLOOKUP($AL261,'Ash-Archive Data-Don''t Delete'!$AL:$AT,4,FALSE)),"",VLOOKUP($AL261,'Ash-Archive Data-Don''t Delete'!$AL:$AT,4,FALSE))</f>
        <v>0</v>
      </c>
      <c r="AP261" s="2">
        <f>IF(ISNA(VLOOKUP($AL261,'Ash-Archive Data-Don''t Delete'!$AL:$AT,5,FALSE)),"",VLOOKUP($AL261,'Ash-Archive Data-Don''t Delete'!$AL:$AT,5,FALSE))</f>
        <v>0</v>
      </c>
      <c r="AQ261" s="13" t="s">
        <v>74</v>
      </c>
      <c r="AR261" s="2"/>
      <c r="AS261" s="13"/>
      <c r="AT261" s="2"/>
      <c r="AU261" s="25"/>
      <c r="AV261" s="2" t="s">
        <v>1064</v>
      </c>
      <c r="AW261" s="25"/>
      <c r="AX261" s="2" t="s">
        <v>76</v>
      </c>
      <c r="AY261" s="9" t="s">
        <v>103</v>
      </c>
      <c r="AZ261" s="31">
        <v>42705</v>
      </c>
      <c r="BA261" s="18"/>
      <c r="BB261" s="18"/>
      <c r="BC261" s="15"/>
      <c r="BD261" s="15"/>
      <c r="BE261" s="15"/>
      <c r="BF261" s="15"/>
      <c r="BG261" s="15"/>
      <c r="BH261" s="15"/>
      <c r="BI261" s="15"/>
      <c r="BJ261" s="15"/>
    </row>
    <row r="262" spans="1:62" ht="14.25">
      <c r="A262" s="16" t="str">
        <f>IF(ISNA(VLOOKUP($G262,'Philanthropist Ranking'!$E$5:$H$105,4,FALSE)),"N","Y")</f>
        <v>Y</v>
      </c>
      <c r="B262" s="17">
        <f>VLOOKUP($G262,'Philanthropist Ranking'!$K$5:$M$281,3,FALSE)</f>
        <v>49</v>
      </c>
      <c r="C262" s="17">
        <f>VLOOKUP($G262,'Philanthropist Ranking'!$K$5:$M$281,2,FALSE)</f>
        <v>23</v>
      </c>
      <c r="D262" s="3"/>
      <c r="E262" s="18"/>
      <c r="F262" s="7" t="s">
        <v>235</v>
      </c>
      <c r="G262" s="8" t="s">
        <v>236</v>
      </c>
      <c r="H262" s="32"/>
      <c r="I262" s="7">
        <v>1942</v>
      </c>
      <c r="J262" s="20">
        <v>74</v>
      </c>
      <c r="K262" s="7" t="s">
        <v>78</v>
      </c>
      <c r="L262" s="8" t="s">
        <v>79</v>
      </c>
      <c r="M262" s="33" t="s">
        <v>80</v>
      </c>
      <c r="N262" s="10" t="s">
        <v>122</v>
      </c>
      <c r="O262" s="11" t="s">
        <v>1717</v>
      </c>
      <c r="P262" s="10" t="s">
        <v>1718</v>
      </c>
      <c r="Q262" s="11" t="s">
        <v>84</v>
      </c>
      <c r="R262" s="10" t="s">
        <v>1719</v>
      </c>
      <c r="S262" s="11" t="s">
        <v>63</v>
      </c>
      <c r="T262" s="10" t="s">
        <v>713</v>
      </c>
      <c r="U262" s="34" t="s">
        <v>80</v>
      </c>
      <c r="V262" s="13" t="s">
        <v>1001</v>
      </c>
      <c r="W262" s="2">
        <v>3</v>
      </c>
      <c r="X262" s="13">
        <v>1</v>
      </c>
      <c r="Y262" s="2">
        <v>9</v>
      </c>
      <c r="Z262" s="13" t="s">
        <v>63</v>
      </c>
      <c r="AA262" s="2" t="s">
        <v>713</v>
      </c>
      <c r="AB262" s="13" t="s">
        <v>63</v>
      </c>
      <c r="AC262" s="2" t="s">
        <v>94</v>
      </c>
      <c r="AD262" s="13" t="s">
        <v>1723</v>
      </c>
      <c r="AE262" s="23"/>
      <c r="AF262" s="25"/>
      <c r="AG262" s="2" t="s">
        <v>89</v>
      </c>
      <c r="AH262" s="14" t="s">
        <v>67</v>
      </c>
      <c r="AI262" s="2" t="s">
        <v>142</v>
      </c>
      <c r="AJ262" s="13" t="s">
        <v>69</v>
      </c>
      <c r="AK262" s="2" t="s">
        <v>70</v>
      </c>
      <c r="AL262" s="9" t="s">
        <v>2362</v>
      </c>
      <c r="AM262" s="35" t="str">
        <f>IF(ISNA(VLOOKUP($AL262,'Ash-Archive Data-Don''t Delete'!$AL:$AT,2,FALSE)),"",VLOOKUP($AL262,'Ash-Archive Data-Don''t Delete'!$AL:$AT,2,FALSE))</f>
        <v>Link1</v>
      </c>
      <c r="AN262" s="36" t="str">
        <f>IF(ISNA(VLOOKUP($AL262,'Ash-Archive Data-Don''t Delete'!$AL:$AT,3,FALSE)),"",VLOOKUP($AL262,'Ash-Archive Data-Don''t Delete'!$AL:$AT,3,FALSE))</f>
        <v>Link2</v>
      </c>
      <c r="AO262" s="13">
        <f>IF(ISNA(VLOOKUP($AL262,'Ash-Archive Data-Don''t Delete'!$AL:$AT,4,FALSE)),"",VLOOKUP($AL262,'Ash-Archive Data-Don''t Delete'!$AL:$AT,4,FALSE))</f>
        <v>0</v>
      </c>
      <c r="AP262" s="2">
        <f>IF(ISNA(VLOOKUP($AL262,'Ash-Archive Data-Don''t Delete'!$AL:$AT,5,FALSE)),"",VLOOKUP($AL262,'Ash-Archive Data-Don''t Delete'!$AL:$AT,5,FALSE))</f>
        <v>0</v>
      </c>
      <c r="AQ262" s="13" t="s">
        <v>74</v>
      </c>
      <c r="AR262" s="2"/>
      <c r="AS262" s="13"/>
      <c r="AT262" s="2"/>
      <c r="AU262" s="25"/>
      <c r="AV262" s="2" t="s">
        <v>1725</v>
      </c>
      <c r="AW262" s="25"/>
      <c r="AX262" s="2" t="s">
        <v>84</v>
      </c>
      <c r="AY262" s="9" t="s">
        <v>77</v>
      </c>
      <c r="AZ262" s="31">
        <v>42422</v>
      </c>
      <c r="BA262" s="18"/>
      <c r="BB262" s="18"/>
      <c r="BC262" s="15"/>
      <c r="BD262" s="15"/>
      <c r="BE262" s="15"/>
      <c r="BF262" s="15"/>
      <c r="BG262" s="15"/>
      <c r="BH262" s="15"/>
      <c r="BI262" s="15"/>
      <c r="BJ262" s="15"/>
    </row>
    <row r="263" spans="1:62" ht="14.25">
      <c r="A263" s="16" t="str">
        <f>IF(ISNA(VLOOKUP($G263,'Philanthropist Ranking'!$E$5:$H$105,4,FALSE)),"N","Y")</f>
        <v>Y</v>
      </c>
      <c r="B263" s="17">
        <f>VLOOKUP($G263,'Philanthropist Ranking'!$K$5:$M$281,3,FALSE)</f>
        <v>50</v>
      </c>
      <c r="C263" s="17">
        <f>VLOOKUP($G263,'Philanthropist Ranking'!$K$5:$M$281,2,FALSE)</f>
        <v>21.5</v>
      </c>
      <c r="D263" s="3"/>
      <c r="E263" s="18"/>
      <c r="F263" s="7" t="s">
        <v>542</v>
      </c>
      <c r="G263" s="8" t="s">
        <v>543</v>
      </c>
      <c r="H263" s="32"/>
      <c r="I263" s="7">
        <v>1958</v>
      </c>
      <c r="J263" s="20">
        <v>58</v>
      </c>
      <c r="K263" s="7" t="s">
        <v>78</v>
      </c>
      <c r="L263" s="8" t="s">
        <v>79</v>
      </c>
      <c r="M263" s="33" t="s">
        <v>80</v>
      </c>
      <c r="N263" s="10" t="s">
        <v>123</v>
      </c>
      <c r="O263" s="11" t="s">
        <v>1741</v>
      </c>
      <c r="P263" s="10" t="s">
        <v>2369</v>
      </c>
      <c r="Q263" s="11" t="s">
        <v>70</v>
      </c>
      <c r="R263" s="10" t="s">
        <v>194</v>
      </c>
      <c r="S263" s="11" t="s">
        <v>1337</v>
      </c>
      <c r="T263" s="10" t="s">
        <v>1337</v>
      </c>
      <c r="U263" s="34" t="s">
        <v>80</v>
      </c>
      <c r="V263" s="13" t="s">
        <v>1746</v>
      </c>
      <c r="W263" s="2">
        <v>18.5</v>
      </c>
      <c r="X263" s="13">
        <v>9</v>
      </c>
      <c r="Y263" s="2">
        <v>10</v>
      </c>
      <c r="Z263" s="13" t="s">
        <v>1337</v>
      </c>
      <c r="AA263" s="2" t="s">
        <v>1337</v>
      </c>
      <c r="AB263" s="13" t="s">
        <v>1337</v>
      </c>
      <c r="AC263" s="2" t="s">
        <v>1337</v>
      </c>
      <c r="AD263" s="13" t="s">
        <v>1747</v>
      </c>
      <c r="AE263" s="23"/>
      <c r="AF263" s="25"/>
      <c r="AG263" s="2" t="s">
        <v>98</v>
      </c>
      <c r="AH263" s="14" t="s">
        <v>134</v>
      </c>
      <c r="AI263" s="2" t="s">
        <v>100</v>
      </c>
      <c r="AJ263" s="13" t="s">
        <v>69</v>
      </c>
      <c r="AK263" s="2" t="s">
        <v>70</v>
      </c>
      <c r="AL263" s="9" t="s">
        <v>2370</v>
      </c>
      <c r="AM263" s="35" t="str">
        <f>IF(ISNA(VLOOKUP($AL263,'Ash-Archive Data-Don''t Delete'!$AL:$AT,2,FALSE)),"",VLOOKUP($AL263,'Ash-Archive Data-Don''t Delete'!$AL:$AT,2,FALSE))</f>
        <v>Link</v>
      </c>
      <c r="AN263" s="2">
        <f>IF(ISNA(VLOOKUP($AL263,'Ash-Archive Data-Don''t Delete'!$AL:$AT,3,FALSE)),"",VLOOKUP($AL263,'Ash-Archive Data-Don''t Delete'!$AL:$AT,3,FALSE))</f>
        <v>0</v>
      </c>
      <c r="AO263" s="13">
        <f>IF(ISNA(VLOOKUP($AL263,'Ash-Archive Data-Don''t Delete'!$AL:$AT,4,FALSE)),"",VLOOKUP($AL263,'Ash-Archive Data-Don''t Delete'!$AL:$AT,4,FALSE))</f>
        <v>0</v>
      </c>
      <c r="AP263" s="2">
        <f>IF(ISNA(VLOOKUP($AL263,'Ash-Archive Data-Don''t Delete'!$AL:$AT,5,FALSE)),"",VLOOKUP($AL263,'Ash-Archive Data-Don''t Delete'!$AL:$AT,5,FALSE))</f>
        <v>0</v>
      </c>
      <c r="AQ263" s="13" t="s">
        <v>74</v>
      </c>
      <c r="AR263" s="2"/>
      <c r="AS263" s="13"/>
      <c r="AT263" s="2"/>
      <c r="AU263" s="25"/>
      <c r="AV263" s="2" t="s">
        <v>986</v>
      </c>
      <c r="AW263" s="25"/>
      <c r="AX263" s="2" t="s">
        <v>76</v>
      </c>
      <c r="AY263" s="9" t="s">
        <v>77</v>
      </c>
      <c r="AZ263" s="31">
        <v>42446</v>
      </c>
      <c r="BA263" s="18"/>
      <c r="BB263" s="18"/>
      <c r="BC263" s="15"/>
      <c r="BD263" s="15"/>
      <c r="BE263" s="15"/>
      <c r="BF263" s="15"/>
      <c r="BG263" s="15"/>
      <c r="BH263" s="15"/>
      <c r="BI263" s="15"/>
      <c r="BJ263" s="15"/>
    </row>
    <row r="264" spans="1:62" ht="14.25">
      <c r="A264" s="16" t="str">
        <f>IF(ISNA(VLOOKUP($G264,'Philanthropist Ranking'!$E$5:$H$105,4,FALSE)),"N","Y")</f>
        <v>Y</v>
      </c>
      <c r="B264" s="17">
        <f>VLOOKUP($G264,'Philanthropist Ranking'!$K$5:$M$281,3,FALSE)</f>
        <v>50</v>
      </c>
      <c r="C264" s="17">
        <f>VLOOKUP($G264,'Philanthropist Ranking'!$K$5:$M$281,2,FALSE)</f>
        <v>21.5</v>
      </c>
      <c r="D264" s="18"/>
      <c r="E264" s="18"/>
      <c r="F264" s="7" t="s">
        <v>542</v>
      </c>
      <c r="G264" s="8" t="s">
        <v>543</v>
      </c>
      <c r="H264" s="32"/>
      <c r="I264" s="295"/>
      <c r="J264" s="20" t="s">
        <v>62</v>
      </c>
      <c r="K264" s="7"/>
      <c r="L264" s="8"/>
      <c r="M264" s="7"/>
      <c r="N264" s="10"/>
      <c r="O264" s="11"/>
      <c r="P264" s="10"/>
      <c r="Q264" s="22"/>
      <c r="R264" s="10"/>
      <c r="S264" s="11"/>
      <c r="T264" s="10"/>
      <c r="U264" s="11"/>
      <c r="V264" s="13" t="s">
        <v>1738</v>
      </c>
      <c r="W264" s="2">
        <v>2</v>
      </c>
      <c r="X264" s="13">
        <v>11</v>
      </c>
      <c r="Y264" s="2">
        <v>9</v>
      </c>
      <c r="Z264" s="13" t="s">
        <v>1739</v>
      </c>
      <c r="AA264" s="2" t="s">
        <v>1739</v>
      </c>
      <c r="AB264" s="13" t="s">
        <v>961</v>
      </c>
      <c r="AC264" s="2" t="s">
        <v>2381</v>
      </c>
      <c r="AD264" s="258" t="s">
        <v>963</v>
      </c>
      <c r="AE264" s="23"/>
      <c r="AF264" s="13" t="s">
        <v>1740</v>
      </c>
      <c r="AG264" s="2" t="s">
        <v>109</v>
      </c>
      <c r="AH264" s="14" t="str">
        <f>VLOOKUP($AF264,'Program-Causes'!$C:$D,2,FALSE)</f>
        <v>Public Health</v>
      </c>
      <c r="AI264" s="2" t="s">
        <v>100</v>
      </c>
      <c r="AJ264" s="13" t="s">
        <v>69</v>
      </c>
      <c r="AK264" s="2" t="s">
        <v>70</v>
      </c>
      <c r="AL264" s="9" t="s">
        <v>2382</v>
      </c>
      <c r="AM264" s="35" t="str">
        <f>IF(ISNA(VLOOKUP($AL264,'Ash-Archive Data-Don''t Delete'!$AL:$AT,2,FALSE)),"",VLOOKUP($AL264,'Ash-Archive Data-Don''t Delete'!$AL:$AT,2,FALSE))</f>
        <v>Link</v>
      </c>
      <c r="AN264" s="2">
        <f>IF(ISNA(VLOOKUP($AL264,'Ash-Archive Data-Don''t Delete'!$AL:$AT,3,FALSE)),"",VLOOKUP($AL264,'Ash-Archive Data-Don''t Delete'!$AL:$AT,3,FALSE))</f>
        <v>0</v>
      </c>
      <c r="AO264" s="13">
        <f>IF(ISNA(VLOOKUP($AL264,'Ash-Archive Data-Don''t Delete'!$AL:$AT,4,FALSE)),"",VLOOKUP($AL264,'Ash-Archive Data-Don''t Delete'!$AL:$AT,4,FALSE))</f>
        <v>0</v>
      </c>
      <c r="AP264" s="2">
        <f>IF(ISNA(VLOOKUP($AL264,'Ash-Archive Data-Don''t Delete'!$AL:$AT,5,FALSE)),"",VLOOKUP($AL264,'Ash-Archive Data-Don''t Delete'!$AL:$AT,5,FALSE))</f>
        <v>0</v>
      </c>
      <c r="AQ264" s="13"/>
      <c r="AR264" s="2"/>
      <c r="AS264" s="13"/>
      <c r="AT264" s="2" t="s">
        <v>74</v>
      </c>
      <c r="AU264" s="25"/>
      <c r="AV264" s="23"/>
      <c r="AW264" s="25"/>
      <c r="AX264" s="23"/>
      <c r="AY264" s="32"/>
      <c r="AZ264" s="19"/>
      <c r="BA264" s="18"/>
      <c r="BB264" s="18"/>
      <c r="BC264" s="15"/>
      <c r="BD264" s="15"/>
      <c r="BE264" s="15"/>
      <c r="BF264" s="15"/>
      <c r="BG264" s="15"/>
      <c r="BH264" s="15"/>
      <c r="BI264" s="15"/>
      <c r="BJ264" s="15"/>
    </row>
    <row r="265" spans="1:62" ht="14.25">
      <c r="A265" s="16" t="str">
        <f>IF(ISNA(VLOOKUP($G265,'Philanthropist Ranking'!$E$5:$H$105,4,FALSE)),"N","Y")</f>
        <v>Y</v>
      </c>
      <c r="B265" s="17">
        <f>VLOOKUP($G265,'Philanthropist Ranking'!$K$5:$M$281,3,FALSE)</f>
        <v>50</v>
      </c>
      <c r="C265" s="17">
        <f>VLOOKUP($G265,'Philanthropist Ranking'!$K$5:$M$281,2,FALSE)</f>
        <v>21.5</v>
      </c>
      <c r="D265" s="3"/>
      <c r="E265" s="3"/>
      <c r="F265" s="7" t="s">
        <v>542</v>
      </c>
      <c r="G265" s="8" t="s">
        <v>543</v>
      </c>
      <c r="H265" s="32"/>
      <c r="I265" s="19"/>
      <c r="J265" s="20" t="s">
        <v>62</v>
      </c>
      <c r="K265" s="19"/>
      <c r="L265" s="20"/>
      <c r="M265" s="19"/>
      <c r="N265" s="21"/>
      <c r="O265" s="22"/>
      <c r="P265" s="21"/>
      <c r="Q265" s="22"/>
      <c r="R265" s="21"/>
      <c r="S265" s="22"/>
      <c r="T265" s="21"/>
      <c r="U265" s="22"/>
      <c r="V265" s="13" t="s">
        <v>1746</v>
      </c>
      <c r="W265" s="2">
        <v>1</v>
      </c>
      <c r="X265" s="13">
        <v>4</v>
      </c>
      <c r="Y265" s="2">
        <v>23</v>
      </c>
      <c r="Z265" s="13" t="s">
        <v>1337</v>
      </c>
      <c r="AA265" s="2" t="s">
        <v>1337</v>
      </c>
      <c r="AB265" s="13" t="s">
        <v>961</v>
      </c>
      <c r="AC265" s="2" t="s">
        <v>2381</v>
      </c>
      <c r="AD265" s="24" t="s">
        <v>1748</v>
      </c>
      <c r="AE265" s="23"/>
      <c r="AF265" s="25"/>
      <c r="AG265" s="2" t="s">
        <v>98</v>
      </c>
      <c r="AH265" s="14" t="s">
        <v>99</v>
      </c>
      <c r="AI265" s="2" t="s">
        <v>100</v>
      </c>
      <c r="AJ265" s="13" t="s">
        <v>69</v>
      </c>
      <c r="AK265" s="2" t="s">
        <v>70</v>
      </c>
      <c r="AL265" s="9" t="s">
        <v>2415</v>
      </c>
      <c r="AM265" s="35" t="str">
        <f>IF(ISNA(VLOOKUP($AL265,'Ash-Archive Data-Don''t Delete'!$AL:$AT,2,FALSE)),"",VLOOKUP($AL265,'Ash-Archive Data-Don''t Delete'!$AL:$AT,2,FALSE))</f>
        <v>Link</v>
      </c>
      <c r="AN265" s="2">
        <f>IF(ISNA(VLOOKUP($AL265,'Ash-Archive Data-Don''t Delete'!$AL:$AT,3,FALSE)),"",VLOOKUP($AL265,'Ash-Archive Data-Don''t Delete'!$AL:$AT,3,FALSE))</f>
        <v>0</v>
      </c>
      <c r="AO265" s="13">
        <f>IF(ISNA(VLOOKUP($AL265,'Ash-Archive Data-Don''t Delete'!$AL:$AT,4,FALSE)),"",VLOOKUP($AL265,'Ash-Archive Data-Don''t Delete'!$AL:$AT,4,FALSE))</f>
        <v>0</v>
      </c>
      <c r="AP265" s="2">
        <f>IF(ISNA(VLOOKUP($AL265,'Ash-Archive Data-Don''t Delete'!$AL:$AT,5,FALSE)),"",VLOOKUP($AL265,'Ash-Archive Data-Don''t Delete'!$AL:$AT,5,FALSE))</f>
        <v>0</v>
      </c>
      <c r="AQ265" s="13" t="s">
        <v>74</v>
      </c>
      <c r="AR265" s="2"/>
      <c r="AS265" s="13"/>
      <c r="AT265" s="2"/>
      <c r="AU265" s="25"/>
      <c r="AV265" s="2" t="s">
        <v>1689</v>
      </c>
      <c r="AW265" s="25"/>
      <c r="AX265" s="2" t="s">
        <v>84</v>
      </c>
      <c r="AY265" s="9" t="s">
        <v>103</v>
      </c>
      <c r="AZ265" s="31">
        <v>42706</v>
      </c>
      <c r="BA265" s="18"/>
      <c r="BB265" s="18"/>
      <c r="BC265" s="15"/>
      <c r="BD265" s="15"/>
      <c r="BE265" s="15"/>
      <c r="BF265" s="15"/>
      <c r="BG265" s="15"/>
      <c r="BH265" s="15"/>
      <c r="BI265" s="15"/>
      <c r="BJ265" s="15"/>
    </row>
    <row r="266" spans="1:62" ht="14.25">
      <c r="A266" s="16" t="str">
        <f>IF(ISNA(VLOOKUP($G266,'Philanthropist Ranking'!$E$5:$H$105,4,FALSE)),"N","Y")</f>
        <v>Y</v>
      </c>
      <c r="B266" s="17">
        <f>VLOOKUP($G266,'Philanthropist Ranking'!$K$5:$M$281,3,FALSE)</f>
        <v>51</v>
      </c>
      <c r="C266" s="17">
        <f>VLOOKUP($G266,'Philanthropist Ranking'!$K$5:$M$281,2,FALSE)</f>
        <v>20.25</v>
      </c>
      <c r="D266" s="18"/>
      <c r="E266" s="18"/>
      <c r="F266" s="7" t="s">
        <v>174</v>
      </c>
      <c r="G266" s="8" t="s">
        <v>774</v>
      </c>
      <c r="H266" s="32"/>
      <c r="I266" s="19"/>
      <c r="J266" s="20" t="s">
        <v>62</v>
      </c>
      <c r="K266" s="19"/>
      <c r="L266" s="20"/>
      <c r="M266" s="19"/>
      <c r="N266" s="21"/>
      <c r="O266" s="22"/>
      <c r="P266" s="21"/>
      <c r="Q266" s="22"/>
      <c r="R266" s="21"/>
      <c r="S266" s="22"/>
      <c r="T266" s="21"/>
      <c r="U266" s="22"/>
      <c r="V266" s="13" t="s">
        <v>1910</v>
      </c>
      <c r="W266" s="2">
        <v>12.25</v>
      </c>
      <c r="X266" s="13">
        <v>6</v>
      </c>
      <c r="Y266" s="2">
        <v>29</v>
      </c>
      <c r="Z266" s="13" t="s">
        <v>63</v>
      </c>
      <c r="AA266" s="2" t="s">
        <v>94</v>
      </c>
      <c r="AB266" s="13" t="s">
        <v>63</v>
      </c>
      <c r="AC266" s="23"/>
      <c r="AD266" s="24" t="s">
        <v>464</v>
      </c>
      <c r="AE266" s="23"/>
      <c r="AF266" s="25"/>
      <c r="AG266" s="2" t="s">
        <v>98</v>
      </c>
      <c r="AH266" s="14" t="s">
        <v>99</v>
      </c>
      <c r="AI266" s="2" t="s">
        <v>141</v>
      </c>
      <c r="AJ266" s="13" t="s">
        <v>69</v>
      </c>
      <c r="AK266" s="2" t="s">
        <v>70</v>
      </c>
      <c r="AL266" s="9" t="s">
        <v>2421</v>
      </c>
      <c r="AM266" s="35" t="str">
        <f>IF(ISNA(VLOOKUP($AL266,'Ash-Archive Data-Don''t Delete'!$AL:$AT,2,FALSE)),"",VLOOKUP($AL266,'Ash-Archive Data-Don''t Delete'!$AL:$AT,2,FALSE))</f>
        <v>Link</v>
      </c>
      <c r="AN266" s="2">
        <f>IF(ISNA(VLOOKUP($AL266,'Ash-Archive Data-Don''t Delete'!$AL:$AT,3,FALSE)),"",VLOOKUP($AL266,'Ash-Archive Data-Don''t Delete'!$AL:$AT,3,FALSE))</f>
        <v>0</v>
      </c>
      <c r="AO266" s="13">
        <f>IF(ISNA(VLOOKUP($AL266,'Ash-Archive Data-Don''t Delete'!$AL:$AT,4,FALSE)),"",VLOOKUP($AL266,'Ash-Archive Data-Don''t Delete'!$AL:$AT,4,FALSE))</f>
        <v>0</v>
      </c>
      <c r="AP266" s="2">
        <f>IF(ISNA(VLOOKUP($AL266,'Ash-Archive Data-Don''t Delete'!$AL:$AT,5,FALSE)),"",VLOOKUP($AL266,'Ash-Archive Data-Don''t Delete'!$AL:$AT,5,FALSE))</f>
        <v>0</v>
      </c>
      <c r="AQ266" s="13" t="s">
        <v>74</v>
      </c>
      <c r="AR266" s="2"/>
      <c r="AS266" s="13"/>
      <c r="AT266" s="2" t="s">
        <v>74</v>
      </c>
      <c r="AU266" s="25"/>
      <c r="AV266" s="2" t="s">
        <v>1912</v>
      </c>
      <c r="AW266" s="25"/>
      <c r="AX266" s="2" t="s">
        <v>76</v>
      </c>
      <c r="AY266" s="9" t="s">
        <v>945</v>
      </c>
      <c r="AZ266" s="31">
        <v>42705</v>
      </c>
      <c r="BA266" s="18"/>
      <c r="BB266" s="18"/>
      <c r="BC266" s="15"/>
      <c r="BD266" s="15"/>
      <c r="BE266" s="15"/>
      <c r="BF266" s="15"/>
      <c r="BG266" s="15"/>
      <c r="BH266" s="15"/>
      <c r="BI266" s="15"/>
      <c r="BJ266" s="15"/>
    </row>
    <row r="267" spans="1:62" ht="14.25">
      <c r="A267" s="16" t="str">
        <f>IF(ISNA(VLOOKUP($G267,'Philanthropist Ranking'!$E$5:$H$105,4,FALSE)),"N","Y")</f>
        <v>Y</v>
      </c>
      <c r="B267" s="17">
        <f>VLOOKUP($G267,'Philanthropist Ranking'!$K$5:$M$281,3,FALSE)</f>
        <v>51</v>
      </c>
      <c r="C267" s="17">
        <f>VLOOKUP($G267,'Philanthropist Ranking'!$K$5:$M$281,2,FALSE)</f>
        <v>20.25</v>
      </c>
      <c r="D267" s="3"/>
      <c r="E267" s="18"/>
      <c r="F267" s="7" t="s">
        <v>174</v>
      </c>
      <c r="G267" s="8" t="s">
        <v>774</v>
      </c>
      <c r="H267" s="32"/>
      <c r="I267" s="19"/>
      <c r="J267" s="20" t="s">
        <v>62</v>
      </c>
      <c r="K267" s="19"/>
      <c r="L267" s="20"/>
      <c r="M267" s="19"/>
      <c r="N267" s="21"/>
      <c r="O267" s="11" t="s">
        <v>2342</v>
      </c>
      <c r="P267" s="21"/>
      <c r="Q267" s="22"/>
      <c r="R267" s="21"/>
      <c r="S267" s="22"/>
      <c r="T267" s="21"/>
      <c r="U267" s="22"/>
      <c r="V267" s="13" t="s">
        <v>2342</v>
      </c>
      <c r="W267" s="2">
        <v>5</v>
      </c>
      <c r="X267" s="13">
        <v>8</v>
      </c>
      <c r="Y267" s="2">
        <v>22</v>
      </c>
      <c r="Z267" s="24" t="s">
        <v>63</v>
      </c>
      <c r="AA267" s="2" t="s">
        <v>94</v>
      </c>
      <c r="AB267" s="13" t="s">
        <v>63</v>
      </c>
      <c r="AC267" s="2" t="s">
        <v>94</v>
      </c>
      <c r="AD267" s="25"/>
      <c r="AE267" s="2" t="s">
        <v>108</v>
      </c>
      <c r="AF267" s="25"/>
      <c r="AG267" s="2" t="s">
        <v>109</v>
      </c>
      <c r="AH267" s="14" t="s">
        <v>99</v>
      </c>
      <c r="AI267" s="2" t="s">
        <v>141</v>
      </c>
      <c r="AJ267" s="13" t="s">
        <v>69</v>
      </c>
      <c r="AK267" s="2" t="s">
        <v>70</v>
      </c>
      <c r="AL267" s="9" t="s">
        <v>2427</v>
      </c>
      <c r="AM267" s="13" t="str">
        <f>IF(ISNA(VLOOKUP($AL267,'Ash-Archive Data-Don''t Delete'!$AL:$AT,2,FALSE)),"",VLOOKUP($AL267,'Ash-Archive Data-Don''t Delete'!$AL:$AT,2,FALSE))</f>
        <v/>
      </c>
      <c r="AN267" s="2" t="str">
        <f>IF(ISNA(VLOOKUP($AL267,'Ash-Archive Data-Don''t Delete'!$AL:$AT,3,FALSE)),"",VLOOKUP($AL267,'Ash-Archive Data-Don''t Delete'!$AL:$AT,3,FALSE))</f>
        <v/>
      </c>
      <c r="AO267" s="13" t="str">
        <f>IF(ISNA(VLOOKUP($AL267,'Ash-Archive Data-Don''t Delete'!$AL:$AT,4,FALSE)),"",VLOOKUP($AL267,'Ash-Archive Data-Don''t Delete'!$AL:$AT,4,FALSE))</f>
        <v/>
      </c>
      <c r="AP267" s="2" t="str">
        <f>IF(ISNA(VLOOKUP($AL267,'Ash-Archive Data-Don''t Delete'!$AL:$AT,5,FALSE)),"",VLOOKUP($AL267,'Ash-Archive Data-Don''t Delete'!$AL:$AT,5,FALSE))</f>
        <v/>
      </c>
      <c r="AQ267" s="13" t="s">
        <v>62</v>
      </c>
      <c r="AR267" s="2" t="s">
        <v>62</v>
      </c>
      <c r="AS267" s="13" t="s">
        <v>62</v>
      </c>
      <c r="AT267" s="2" t="s">
        <v>74</v>
      </c>
      <c r="AU267" s="25"/>
      <c r="AV267" s="23"/>
      <c r="AW267" s="25"/>
      <c r="AX267" s="23"/>
      <c r="AY267" s="9" t="s">
        <v>118</v>
      </c>
      <c r="AZ267" s="41">
        <v>42744</v>
      </c>
      <c r="BA267" s="18"/>
      <c r="BB267" s="18"/>
      <c r="BC267" s="15"/>
      <c r="BD267" s="15"/>
      <c r="BE267" s="15"/>
      <c r="BF267" s="15"/>
      <c r="BG267" s="15"/>
      <c r="BH267" s="15"/>
      <c r="BI267" s="15"/>
      <c r="BJ267" s="15"/>
    </row>
    <row r="268" spans="1:62" ht="14.25">
      <c r="A268" s="16" t="str">
        <f>IF(ISNA(VLOOKUP($G268,'Philanthropist Ranking'!$E$5:$H$105,4,FALSE)),"N","Y")</f>
        <v>Y</v>
      </c>
      <c r="B268" s="17">
        <f>VLOOKUP($G268,'Philanthropist Ranking'!$K$5:$M$281,3,FALSE)</f>
        <v>51</v>
      </c>
      <c r="C268" s="17">
        <f>VLOOKUP($G268,'Philanthropist Ranking'!$K$5:$M$281,2,FALSE)</f>
        <v>20.25</v>
      </c>
      <c r="D268" s="18"/>
      <c r="E268" s="18"/>
      <c r="F268" s="7" t="s">
        <v>174</v>
      </c>
      <c r="G268" s="8" t="s">
        <v>774</v>
      </c>
      <c r="H268" s="32"/>
      <c r="I268" s="296">
        <v>1970</v>
      </c>
      <c r="J268" s="20">
        <v>46</v>
      </c>
      <c r="K268" s="7" t="s">
        <v>78</v>
      </c>
      <c r="L268" s="20"/>
      <c r="M268" s="33" t="s">
        <v>80</v>
      </c>
      <c r="N268" s="10" t="s">
        <v>9</v>
      </c>
      <c r="O268" s="11" t="s">
        <v>1904</v>
      </c>
      <c r="P268" s="10" t="s">
        <v>1905</v>
      </c>
      <c r="Q268" s="11" t="s">
        <v>84</v>
      </c>
      <c r="R268" s="10" t="s">
        <v>1837</v>
      </c>
      <c r="S268" s="11" t="s">
        <v>63</v>
      </c>
      <c r="T268" s="10" t="s">
        <v>94</v>
      </c>
      <c r="U268" s="34" t="s">
        <v>80</v>
      </c>
      <c r="V268" s="13" t="s">
        <v>1910</v>
      </c>
      <c r="W268" s="2">
        <v>3</v>
      </c>
      <c r="X268" s="13">
        <v>9</v>
      </c>
      <c r="Y268" s="2">
        <v>9</v>
      </c>
      <c r="Z268" s="13" t="s">
        <v>63</v>
      </c>
      <c r="AA268" s="2" t="s">
        <v>94</v>
      </c>
      <c r="AB268" s="13" t="s">
        <v>63</v>
      </c>
      <c r="AC268" s="2" t="s">
        <v>94</v>
      </c>
      <c r="AD268" s="13" t="s">
        <v>1911</v>
      </c>
      <c r="AE268" s="23"/>
      <c r="AF268" s="25"/>
      <c r="AG268" s="2" t="s">
        <v>138</v>
      </c>
      <c r="AH268" s="14" t="s">
        <v>67</v>
      </c>
      <c r="AI268" s="2" t="s">
        <v>141</v>
      </c>
      <c r="AJ268" s="13" t="s">
        <v>69</v>
      </c>
      <c r="AK268" s="2" t="s">
        <v>70</v>
      </c>
      <c r="AL268" s="9" t="s">
        <v>2439</v>
      </c>
      <c r="AM268" s="35" t="str">
        <f>IF(ISNA(VLOOKUP($AL268,'Ash-Archive Data-Don''t Delete'!$AL:$AT,2,FALSE)),"",VLOOKUP($AL268,'Ash-Archive Data-Don''t Delete'!$AL:$AT,2,FALSE))</f>
        <v>Link</v>
      </c>
      <c r="AN268" s="2">
        <f>IF(ISNA(VLOOKUP($AL268,'Ash-Archive Data-Don''t Delete'!$AL:$AT,3,FALSE)),"",VLOOKUP($AL268,'Ash-Archive Data-Don''t Delete'!$AL:$AT,3,FALSE))</f>
        <v>0</v>
      </c>
      <c r="AO268" s="13">
        <f>IF(ISNA(VLOOKUP($AL268,'Ash-Archive Data-Don''t Delete'!$AL:$AT,4,FALSE)),"",VLOOKUP($AL268,'Ash-Archive Data-Don''t Delete'!$AL:$AT,4,FALSE))</f>
        <v>0</v>
      </c>
      <c r="AP268" s="2">
        <f>IF(ISNA(VLOOKUP($AL268,'Ash-Archive Data-Don''t Delete'!$AL:$AT,5,FALSE)),"",VLOOKUP($AL268,'Ash-Archive Data-Don''t Delete'!$AL:$AT,5,FALSE))</f>
        <v>0</v>
      </c>
      <c r="AQ268" s="13" t="s">
        <v>74</v>
      </c>
      <c r="AR268" s="2"/>
      <c r="AS268" s="13"/>
      <c r="AT268" s="2" t="s">
        <v>74</v>
      </c>
      <c r="AU268" s="25"/>
      <c r="AV268" s="2" t="s">
        <v>1912</v>
      </c>
      <c r="AW268" s="25"/>
      <c r="AX268" s="2" t="s">
        <v>76</v>
      </c>
      <c r="AY268" s="9" t="s">
        <v>77</v>
      </c>
      <c r="AZ268" s="31">
        <v>42475</v>
      </c>
      <c r="BA268" s="18"/>
      <c r="BB268" s="18"/>
      <c r="BC268" s="15"/>
      <c r="BD268" s="15"/>
      <c r="BE268" s="15"/>
      <c r="BF268" s="15"/>
      <c r="BG268" s="15"/>
      <c r="BH268" s="15"/>
      <c r="BI268" s="15"/>
      <c r="BJ268" s="15"/>
    </row>
    <row r="269" spans="1:62" ht="14.25">
      <c r="A269" s="16" t="str">
        <f>IF(ISNA(VLOOKUP($G269,'Philanthropist Ranking'!$E$5:$H$105,4,FALSE)),"N","Y")</f>
        <v>Y</v>
      </c>
      <c r="B269" s="17">
        <f>VLOOKUP($G269,'Philanthropist Ranking'!$K$5:$M$281,3,FALSE)</f>
        <v>52</v>
      </c>
      <c r="C269" s="17">
        <f>VLOOKUP($G269,'Philanthropist Ranking'!$K$5:$M$281,2,FALSE)</f>
        <v>20</v>
      </c>
      <c r="D269" s="18"/>
      <c r="E269" s="18"/>
      <c r="F269" s="7" t="s">
        <v>623</v>
      </c>
      <c r="G269" s="8" t="s">
        <v>624</v>
      </c>
      <c r="H269" s="9" t="s">
        <v>2448</v>
      </c>
      <c r="I269" s="19"/>
      <c r="J269" s="20" t="s">
        <v>62</v>
      </c>
      <c r="K269" s="7" t="s">
        <v>78</v>
      </c>
      <c r="L269" s="20"/>
      <c r="M269" s="19"/>
      <c r="N269" s="10" t="s">
        <v>124</v>
      </c>
      <c r="O269" s="11" t="s">
        <v>2449</v>
      </c>
      <c r="P269" s="37" t="s">
        <v>1805</v>
      </c>
      <c r="Q269" s="38" t="s">
        <v>70</v>
      </c>
      <c r="R269" s="37" t="s">
        <v>336</v>
      </c>
      <c r="S269" s="38" t="s">
        <v>63</v>
      </c>
      <c r="T269" s="37" t="s">
        <v>713</v>
      </c>
      <c r="U269" s="34" t="s">
        <v>2450</v>
      </c>
      <c r="V269" s="13" t="s">
        <v>1805</v>
      </c>
      <c r="W269" s="2">
        <v>5</v>
      </c>
      <c r="X269" s="13">
        <v>10</v>
      </c>
      <c r="Y269" s="2">
        <v>29</v>
      </c>
      <c r="Z269" s="186" t="s">
        <v>63</v>
      </c>
      <c r="AA269" s="40" t="s">
        <v>713</v>
      </c>
      <c r="AB269" s="13" t="s">
        <v>63</v>
      </c>
      <c r="AC269" s="2" t="s">
        <v>94</v>
      </c>
      <c r="AD269" s="25"/>
      <c r="AE269" s="2" t="s">
        <v>108</v>
      </c>
      <c r="AF269" s="25"/>
      <c r="AG269" s="2" t="s">
        <v>109</v>
      </c>
      <c r="AH269" s="14" t="s">
        <v>99</v>
      </c>
      <c r="AI269" s="2" t="s">
        <v>100</v>
      </c>
      <c r="AJ269" s="13" t="s">
        <v>69</v>
      </c>
      <c r="AK269" s="2" t="s">
        <v>70</v>
      </c>
      <c r="AL269" s="9" t="s">
        <v>2451</v>
      </c>
      <c r="AM269" s="13" t="str">
        <f>IF(ISNA(VLOOKUP($AL269,'Ash-Archive Data-Don''t Delete'!$AL:$AT,2,FALSE)),"",VLOOKUP($AL269,'Ash-Archive Data-Don''t Delete'!$AL:$AT,2,FALSE))</f>
        <v/>
      </c>
      <c r="AN269" s="2" t="str">
        <f>IF(ISNA(VLOOKUP($AL269,'Ash-Archive Data-Don''t Delete'!$AL:$AT,3,FALSE)),"",VLOOKUP($AL269,'Ash-Archive Data-Don''t Delete'!$AL:$AT,3,FALSE))</f>
        <v/>
      </c>
      <c r="AO269" s="13" t="str">
        <f>IF(ISNA(VLOOKUP($AL269,'Ash-Archive Data-Don''t Delete'!$AL:$AT,4,FALSE)),"",VLOOKUP($AL269,'Ash-Archive Data-Don''t Delete'!$AL:$AT,4,FALSE))</f>
        <v/>
      </c>
      <c r="AP269" s="2" t="str">
        <f>IF(ISNA(VLOOKUP($AL269,'Ash-Archive Data-Don''t Delete'!$AL:$AT,5,FALSE)),"",VLOOKUP($AL269,'Ash-Archive Data-Don''t Delete'!$AL:$AT,5,FALSE))</f>
        <v/>
      </c>
      <c r="AQ269" s="13" t="s">
        <v>62</v>
      </c>
      <c r="AR269" s="2" t="s">
        <v>62</v>
      </c>
      <c r="AS269" s="13" t="s">
        <v>62</v>
      </c>
      <c r="AT269" s="2" t="s">
        <v>74</v>
      </c>
      <c r="AU269" s="25"/>
      <c r="AV269" s="23"/>
      <c r="AW269" s="25"/>
      <c r="AX269" s="23"/>
      <c r="AY269" s="9" t="s">
        <v>118</v>
      </c>
      <c r="AZ269" s="41">
        <v>42744</v>
      </c>
      <c r="BA269" s="18"/>
      <c r="BB269" s="18"/>
      <c r="BC269" s="15"/>
      <c r="BD269" s="15"/>
      <c r="BE269" s="15"/>
      <c r="BF269" s="15"/>
      <c r="BG269" s="15"/>
      <c r="BH269" s="15"/>
      <c r="BI269" s="15"/>
      <c r="BJ269" s="15"/>
    </row>
    <row r="270" spans="1:62" ht="14.25">
      <c r="A270" s="16" t="str">
        <f>IF(ISNA(VLOOKUP($G270,'Philanthropist Ranking'!$E$5:$H$105,4,FALSE)),"N","Y")</f>
        <v>Y</v>
      </c>
      <c r="B270" s="17">
        <f>VLOOKUP($G270,'Philanthropist Ranking'!$K$5:$M$281,3,FALSE)</f>
        <v>52</v>
      </c>
      <c r="C270" s="17">
        <f>VLOOKUP($G270,'Philanthropist Ranking'!$K$5:$M$281,2,FALSE)</f>
        <v>20</v>
      </c>
      <c r="D270" s="18"/>
      <c r="E270" s="18"/>
      <c r="F270" s="7" t="s">
        <v>623</v>
      </c>
      <c r="G270" s="8" t="s">
        <v>624</v>
      </c>
      <c r="H270" s="9" t="s">
        <v>2448</v>
      </c>
      <c r="I270" s="19"/>
      <c r="J270" s="20" t="s">
        <v>62</v>
      </c>
      <c r="K270" s="19"/>
      <c r="L270" s="20"/>
      <c r="M270" s="19"/>
      <c r="N270" s="21"/>
      <c r="O270" s="11"/>
      <c r="P270" s="21"/>
      <c r="Q270" s="22"/>
      <c r="R270" s="21"/>
      <c r="S270" s="22"/>
      <c r="T270" s="21"/>
      <c r="U270" s="22"/>
      <c r="V270" s="13" t="s">
        <v>1805</v>
      </c>
      <c r="W270" s="2">
        <v>5</v>
      </c>
      <c r="X270" s="13">
        <v>10</v>
      </c>
      <c r="Y270" s="2">
        <v>29</v>
      </c>
      <c r="Z270" s="186" t="s">
        <v>63</v>
      </c>
      <c r="AA270" s="40" t="s">
        <v>713</v>
      </c>
      <c r="AB270" s="13" t="s">
        <v>63</v>
      </c>
      <c r="AC270" s="2" t="s">
        <v>94</v>
      </c>
      <c r="AD270" s="25"/>
      <c r="AE270" s="2" t="s">
        <v>108</v>
      </c>
      <c r="AF270" s="25"/>
      <c r="AG270" s="2" t="s">
        <v>109</v>
      </c>
      <c r="AH270" s="14" t="s">
        <v>99</v>
      </c>
      <c r="AI270" s="2" t="s">
        <v>100</v>
      </c>
      <c r="AJ270" s="13" t="s">
        <v>69</v>
      </c>
      <c r="AK270" s="2" t="s">
        <v>70</v>
      </c>
      <c r="AL270" s="9" t="s">
        <v>2451</v>
      </c>
      <c r="AM270" s="13" t="str">
        <f>IF(ISNA(VLOOKUP($AL270,'Ash-Archive Data-Don''t Delete'!$AL:$AT,2,FALSE)),"",VLOOKUP($AL270,'Ash-Archive Data-Don''t Delete'!$AL:$AT,2,FALSE))</f>
        <v/>
      </c>
      <c r="AN270" s="2" t="str">
        <f>IF(ISNA(VLOOKUP($AL270,'Ash-Archive Data-Don''t Delete'!$AL:$AT,3,FALSE)),"",VLOOKUP($AL270,'Ash-Archive Data-Don''t Delete'!$AL:$AT,3,FALSE))</f>
        <v/>
      </c>
      <c r="AO270" s="13" t="str">
        <f>IF(ISNA(VLOOKUP($AL270,'Ash-Archive Data-Don''t Delete'!$AL:$AT,4,FALSE)),"",VLOOKUP($AL270,'Ash-Archive Data-Don''t Delete'!$AL:$AT,4,FALSE))</f>
        <v/>
      </c>
      <c r="AP270" s="2" t="str">
        <f>IF(ISNA(VLOOKUP($AL270,'Ash-Archive Data-Don''t Delete'!$AL:$AT,5,FALSE)),"",VLOOKUP($AL270,'Ash-Archive Data-Don''t Delete'!$AL:$AT,5,FALSE))</f>
        <v/>
      </c>
      <c r="AQ270" s="13" t="s">
        <v>62</v>
      </c>
      <c r="AR270" s="2" t="s">
        <v>62</v>
      </c>
      <c r="AS270" s="13" t="s">
        <v>62</v>
      </c>
      <c r="AT270" s="2" t="s">
        <v>74</v>
      </c>
      <c r="AU270" s="25"/>
      <c r="AV270" s="23"/>
      <c r="AW270" s="25"/>
      <c r="AX270" s="23"/>
      <c r="AY270" s="9" t="s">
        <v>118</v>
      </c>
      <c r="AZ270" s="41">
        <v>42744</v>
      </c>
      <c r="BA270" s="18"/>
      <c r="BB270" s="18"/>
      <c r="BC270" s="15"/>
      <c r="BD270" s="15"/>
      <c r="BE270" s="15"/>
      <c r="BF270" s="15"/>
      <c r="BG270" s="15"/>
      <c r="BH270" s="15"/>
      <c r="BI270" s="15"/>
      <c r="BJ270" s="15"/>
    </row>
    <row r="271" spans="1:62" ht="14.25">
      <c r="A271" s="16" t="str">
        <f>IF(ISNA(VLOOKUP($G271,'Philanthropist Ranking'!$E$5:$H$105,4,FALSE)),"N","Y")</f>
        <v>Y</v>
      </c>
      <c r="B271" s="17">
        <f>VLOOKUP($G271,'Philanthropist Ranking'!$K$5:$M$281,3,FALSE)</f>
        <v>52</v>
      </c>
      <c r="C271" s="17">
        <f>VLOOKUP($G271,'Philanthropist Ranking'!$K$5:$M$281,2,FALSE)</f>
        <v>20</v>
      </c>
      <c r="D271" s="18"/>
      <c r="E271" s="18"/>
      <c r="F271" s="7" t="s">
        <v>623</v>
      </c>
      <c r="G271" s="8" t="s">
        <v>624</v>
      </c>
      <c r="H271" s="9" t="s">
        <v>2448</v>
      </c>
      <c r="I271" s="19"/>
      <c r="J271" s="20" t="s">
        <v>62</v>
      </c>
      <c r="K271" s="19"/>
      <c r="L271" s="20"/>
      <c r="M271" s="19"/>
      <c r="N271" s="21"/>
      <c r="O271" s="11"/>
      <c r="P271" s="21"/>
      <c r="Q271" s="22"/>
      <c r="R271" s="21"/>
      <c r="S271" s="22"/>
      <c r="T271" s="21"/>
      <c r="U271" s="22"/>
      <c r="V271" s="13" t="s">
        <v>1805</v>
      </c>
      <c r="W271" s="2">
        <v>5</v>
      </c>
      <c r="X271" s="13">
        <v>10</v>
      </c>
      <c r="Y271" s="2">
        <v>29</v>
      </c>
      <c r="Z271" s="186" t="s">
        <v>63</v>
      </c>
      <c r="AA271" s="40" t="s">
        <v>713</v>
      </c>
      <c r="AB271" s="13" t="s">
        <v>63</v>
      </c>
      <c r="AC271" s="2" t="s">
        <v>94</v>
      </c>
      <c r="AD271" s="25"/>
      <c r="AE271" s="2" t="s">
        <v>108</v>
      </c>
      <c r="AF271" s="25"/>
      <c r="AG271" s="2" t="s">
        <v>109</v>
      </c>
      <c r="AH271" s="14" t="s">
        <v>99</v>
      </c>
      <c r="AI271" s="2" t="s">
        <v>100</v>
      </c>
      <c r="AJ271" s="13" t="s">
        <v>69</v>
      </c>
      <c r="AK271" s="2" t="s">
        <v>70</v>
      </c>
      <c r="AL271" s="9" t="s">
        <v>2451</v>
      </c>
      <c r="AM271" s="13" t="str">
        <f>IF(ISNA(VLOOKUP($AL271,'Ash-Archive Data-Don''t Delete'!$AL:$AT,2,FALSE)),"",VLOOKUP($AL271,'Ash-Archive Data-Don''t Delete'!$AL:$AT,2,FALSE))</f>
        <v/>
      </c>
      <c r="AN271" s="2" t="str">
        <f>IF(ISNA(VLOOKUP($AL271,'Ash-Archive Data-Don''t Delete'!$AL:$AT,3,FALSE)),"",VLOOKUP($AL271,'Ash-Archive Data-Don''t Delete'!$AL:$AT,3,FALSE))</f>
        <v/>
      </c>
      <c r="AO271" s="13" t="str">
        <f>IF(ISNA(VLOOKUP($AL271,'Ash-Archive Data-Don''t Delete'!$AL:$AT,4,FALSE)),"",VLOOKUP($AL271,'Ash-Archive Data-Don''t Delete'!$AL:$AT,4,FALSE))</f>
        <v/>
      </c>
      <c r="AP271" s="2" t="str">
        <f>IF(ISNA(VLOOKUP($AL271,'Ash-Archive Data-Don''t Delete'!$AL:$AT,5,FALSE)),"",VLOOKUP($AL271,'Ash-Archive Data-Don''t Delete'!$AL:$AT,5,FALSE))</f>
        <v/>
      </c>
      <c r="AQ271" s="13" t="s">
        <v>62</v>
      </c>
      <c r="AR271" s="2" t="s">
        <v>62</v>
      </c>
      <c r="AS271" s="13" t="s">
        <v>62</v>
      </c>
      <c r="AT271" s="2" t="s">
        <v>74</v>
      </c>
      <c r="AU271" s="25"/>
      <c r="AV271" s="23"/>
      <c r="AW271" s="25"/>
      <c r="AX271" s="23"/>
      <c r="AY271" s="9" t="s">
        <v>118</v>
      </c>
      <c r="AZ271" s="41">
        <v>42744</v>
      </c>
      <c r="BA271" s="18"/>
      <c r="BB271" s="18"/>
      <c r="BC271" s="15"/>
      <c r="BD271" s="15"/>
      <c r="BE271" s="15"/>
      <c r="BF271" s="15"/>
      <c r="BG271" s="15"/>
      <c r="BH271" s="15"/>
      <c r="BI271" s="15"/>
      <c r="BJ271" s="15"/>
    </row>
    <row r="272" spans="1:62" ht="14.25">
      <c r="A272" s="16" t="str">
        <f>IF(ISNA(VLOOKUP($G272,'Philanthropist Ranking'!$E$5:$H$105,4,FALSE)),"N","Y")</f>
        <v>Y</v>
      </c>
      <c r="B272" s="17">
        <f>VLOOKUP($G272,'Philanthropist Ranking'!$K$5:$M$281,3,FALSE)</f>
        <v>52</v>
      </c>
      <c r="C272" s="17">
        <f>VLOOKUP($G272,'Philanthropist Ranking'!$K$5:$M$281,2,FALSE)</f>
        <v>20</v>
      </c>
      <c r="D272" s="18"/>
      <c r="E272" s="18"/>
      <c r="F272" s="7" t="s">
        <v>623</v>
      </c>
      <c r="G272" s="8" t="s">
        <v>624</v>
      </c>
      <c r="H272" s="9" t="s">
        <v>2448</v>
      </c>
      <c r="I272" s="19"/>
      <c r="J272" s="20" t="s">
        <v>62</v>
      </c>
      <c r="K272" s="19"/>
      <c r="L272" s="20"/>
      <c r="M272" s="19"/>
      <c r="N272" s="21"/>
      <c r="O272" s="11"/>
      <c r="P272" s="21"/>
      <c r="Q272" s="22"/>
      <c r="R272" s="21"/>
      <c r="S272" s="22"/>
      <c r="T272" s="21"/>
      <c r="U272" s="22"/>
      <c r="V272" s="13" t="s">
        <v>1805</v>
      </c>
      <c r="W272" s="2">
        <v>5</v>
      </c>
      <c r="X272" s="13">
        <v>10</v>
      </c>
      <c r="Y272" s="2">
        <v>29</v>
      </c>
      <c r="Z272" s="186" t="s">
        <v>63</v>
      </c>
      <c r="AA272" s="40" t="s">
        <v>713</v>
      </c>
      <c r="AB272" s="13" t="s">
        <v>63</v>
      </c>
      <c r="AC272" s="2" t="s">
        <v>94</v>
      </c>
      <c r="AD272" s="25"/>
      <c r="AE272" s="2" t="s">
        <v>108</v>
      </c>
      <c r="AF272" s="25"/>
      <c r="AG272" s="2" t="s">
        <v>109</v>
      </c>
      <c r="AH272" s="14" t="s">
        <v>99</v>
      </c>
      <c r="AI272" s="2" t="s">
        <v>100</v>
      </c>
      <c r="AJ272" s="13" t="s">
        <v>69</v>
      </c>
      <c r="AK272" s="2" t="s">
        <v>70</v>
      </c>
      <c r="AL272" s="9" t="s">
        <v>2451</v>
      </c>
      <c r="AM272" s="13" t="str">
        <f>IF(ISNA(VLOOKUP($AL272,'Ash-Archive Data-Don''t Delete'!$AL:$AT,2,FALSE)),"",VLOOKUP($AL272,'Ash-Archive Data-Don''t Delete'!$AL:$AT,2,FALSE))</f>
        <v/>
      </c>
      <c r="AN272" s="2" t="str">
        <f>IF(ISNA(VLOOKUP($AL272,'Ash-Archive Data-Don''t Delete'!$AL:$AT,3,FALSE)),"",VLOOKUP($AL272,'Ash-Archive Data-Don''t Delete'!$AL:$AT,3,FALSE))</f>
        <v/>
      </c>
      <c r="AO272" s="13" t="str">
        <f>IF(ISNA(VLOOKUP($AL272,'Ash-Archive Data-Don''t Delete'!$AL:$AT,4,FALSE)),"",VLOOKUP($AL272,'Ash-Archive Data-Don''t Delete'!$AL:$AT,4,FALSE))</f>
        <v/>
      </c>
      <c r="AP272" s="2" t="str">
        <f>IF(ISNA(VLOOKUP($AL272,'Ash-Archive Data-Don''t Delete'!$AL:$AT,5,FALSE)),"",VLOOKUP($AL272,'Ash-Archive Data-Don''t Delete'!$AL:$AT,5,FALSE))</f>
        <v/>
      </c>
      <c r="AQ272" s="13" t="s">
        <v>62</v>
      </c>
      <c r="AR272" s="2" t="s">
        <v>62</v>
      </c>
      <c r="AS272" s="13" t="s">
        <v>62</v>
      </c>
      <c r="AT272" s="2" t="s">
        <v>74</v>
      </c>
      <c r="AU272" s="25"/>
      <c r="AV272" s="23"/>
      <c r="AW272" s="25"/>
      <c r="AX272" s="23"/>
      <c r="AY272" s="9" t="s">
        <v>118</v>
      </c>
      <c r="AZ272" s="41">
        <v>42744</v>
      </c>
      <c r="BA272" s="18"/>
      <c r="BB272" s="18"/>
      <c r="BC272" s="15"/>
      <c r="BD272" s="15"/>
      <c r="BE272" s="15"/>
      <c r="BF272" s="15"/>
      <c r="BG272" s="15"/>
      <c r="BH272" s="15"/>
      <c r="BI272" s="15"/>
      <c r="BJ272" s="15"/>
    </row>
    <row r="273" spans="1:62" ht="14.25">
      <c r="A273" s="16" t="str">
        <f>IF(ISNA(VLOOKUP($G273,'Philanthropist Ranking'!$E$5:$H$105,4,FALSE)),"N","Y")</f>
        <v>Y</v>
      </c>
      <c r="B273" s="17">
        <f>VLOOKUP($G273,'Philanthropist Ranking'!$K$5:$M$281,3,FALSE)</f>
        <v>52</v>
      </c>
      <c r="C273" s="17">
        <f>VLOOKUP($G273,'Philanthropist Ranking'!$K$5:$M$281,2,FALSE)</f>
        <v>20</v>
      </c>
      <c r="D273" s="3"/>
      <c r="E273" s="18"/>
      <c r="F273" s="7" t="s">
        <v>470</v>
      </c>
      <c r="G273" s="8" t="s">
        <v>471</v>
      </c>
      <c r="H273" s="9"/>
      <c r="I273" s="19"/>
      <c r="J273" s="20" t="s">
        <v>62</v>
      </c>
      <c r="K273" s="19"/>
      <c r="L273" s="20"/>
      <c r="M273" s="19"/>
      <c r="N273" s="21"/>
      <c r="O273" s="22"/>
      <c r="P273" s="21"/>
      <c r="Q273" s="22"/>
      <c r="R273" s="21"/>
      <c r="S273" s="22"/>
      <c r="T273" s="21"/>
      <c r="U273" s="22"/>
      <c r="V273" s="13" t="s">
        <v>1816</v>
      </c>
      <c r="W273" s="2">
        <v>10</v>
      </c>
      <c r="X273" s="25">
        <v>9</v>
      </c>
      <c r="Y273" s="23">
        <v>30</v>
      </c>
      <c r="Z273" s="13" t="s">
        <v>1551</v>
      </c>
      <c r="AA273" s="2" t="s">
        <v>2485</v>
      </c>
      <c r="AB273" s="13" t="s">
        <v>222</v>
      </c>
      <c r="AC273" s="2" t="s">
        <v>222</v>
      </c>
      <c r="AD273" s="13" t="s">
        <v>1817</v>
      </c>
      <c r="AE273" s="2" t="s">
        <v>1818</v>
      </c>
      <c r="AF273" s="25"/>
      <c r="AG273" s="2" t="s">
        <v>89</v>
      </c>
      <c r="AH273" s="14" t="s">
        <v>67</v>
      </c>
      <c r="AI273" s="2" t="s">
        <v>100</v>
      </c>
      <c r="AJ273" s="13" t="s">
        <v>69</v>
      </c>
      <c r="AK273" s="2" t="s">
        <v>70</v>
      </c>
      <c r="AL273" s="9" t="s">
        <v>2486</v>
      </c>
      <c r="AM273" s="13" t="str">
        <f>IF(ISNA(VLOOKUP($AL273,'Ash-Archive Data-Don''t Delete'!$AL:$AT,2,FALSE)),"",VLOOKUP($AL273,'Ash-Archive Data-Don''t Delete'!$AL:$AT,2,FALSE))</f>
        <v/>
      </c>
      <c r="AN273" s="2" t="str">
        <f>IF(ISNA(VLOOKUP($AL273,'Ash-Archive Data-Don''t Delete'!$AL:$AT,3,FALSE)),"",VLOOKUP($AL273,'Ash-Archive Data-Don''t Delete'!$AL:$AT,3,FALSE))</f>
        <v/>
      </c>
      <c r="AO273" s="13" t="str">
        <f>IF(ISNA(VLOOKUP($AL273,'Ash-Archive Data-Don''t Delete'!$AL:$AT,4,FALSE)),"",VLOOKUP($AL273,'Ash-Archive Data-Don''t Delete'!$AL:$AT,4,FALSE))</f>
        <v/>
      </c>
      <c r="AP273" s="2" t="str">
        <f>IF(ISNA(VLOOKUP($AL273,'Ash-Archive Data-Don''t Delete'!$AL:$AT,5,FALSE)),"",VLOOKUP($AL273,'Ash-Archive Data-Don''t Delete'!$AL:$AT,5,FALSE))</f>
        <v/>
      </c>
      <c r="AQ273" s="13" t="s">
        <v>62</v>
      </c>
      <c r="AR273" s="2" t="s">
        <v>62</v>
      </c>
      <c r="AS273" s="13" t="s">
        <v>62</v>
      </c>
      <c r="AT273" s="2" t="s">
        <v>62</v>
      </c>
      <c r="AU273" s="25"/>
      <c r="AV273" s="23"/>
      <c r="AW273" s="25"/>
      <c r="AX273" s="23"/>
      <c r="AY273" s="9" t="s">
        <v>269</v>
      </c>
      <c r="AZ273" s="41">
        <v>42744</v>
      </c>
      <c r="BA273" s="18"/>
      <c r="BB273" s="18"/>
      <c r="BC273" s="15"/>
      <c r="BD273" s="15"/>
      <c r="BE273" s="15"/>
      <c r="BF273" s="15"/>
      <c r="BG273" s="15"/>
      <c r="BH273" s="15"/>
      <c r="BI273" s="15"/>
      <c r="BJ273" s="15"/>
    </row>
    <row r="274" spans="1:62" ht="14.25">
      <c r="A274" s="16" t="str">
        <f>IF(ISNA(VLOOKUP($G274,'Philanthropist Ranking'!$E$5:$H$105,4,FALSE)),"N","Y")</f>
        <v>Y</v>
      </c>
      <c r="B274" s="17">
        <f>VLOOKUP($G274,'Philanthropist Ranking'!$K$5:$M$281,3,FALSE)</f>
        <v>52</v>
      </c>
      <c r="C274" s="17">
        <f>VLOOKUP($G274,'Philanthropist Ranking'!$K$5:$M$281,2,FALSE)</f>
        <v>20</v>
      </c>
      <c r="D274" s="3"/>
      <c r="E274" s="18"/>
      <c r="F274" s="7" t="s">
        <v>470</v>
      </c>
      <c r="G274" s="8" t="s">
        <v>471</v>
      </c>
      <c r="H274" s="32"/>
      <c r="I274" s="7">
        <v>1971</v>
      </c>
      <c r="J274" s="20">
        <v>45</v>
      </c>
      <c r="K274" s="7" t="s">
        <v>78</v>
      </c>
      <c r="L274" s="8"/>
      <c r="M274" s="33" t="s">
        <v>2503</v>
      </c>
      <c r="N274" s="297" t="s">
        <v>9</v>
      </c>
      <c r="O274" s="298" t="s">
        <v>2504</v>
      </c>
      <c r="P274" s="10" t="s">
        <v>2505</v>
      </c>
      <c r="Q274" s="11"/>
      <c r="R274" s="10" t="s">
        <v>2506</v>
      </c>
      <c r="S274" s="11" t="s">
        <v>222</v>
      </c>
      <c r="T274" s="10" t="s">
        <v>222</v>
      </c>
      <c r="U274" s="34" t="s">
        <v>2507</v>
      </c>
      <c r="V274" s="13" t="s">
        <v>1816</v>
      </c>
      <c r="W274" s="2">
        <v>10</v>
      </c>
      <c r="X274" s="25">
        <v>9</v>
      </c>
      <c r="Y274" s="23">
        <v>30</v>
      </c>
      <c r="Z274" s="13" t="s">
        <v>1551</v>
      </c>
      <c r="AA274" s="2" t="s">
        <v>2485</v>
      </c>
      <c r="AB274" s="13" t="s">
        <v>222</v>
      </c>
      <c r="AC274" s="2" t="s">
        <v>222</v>
      </c>
      <c r="AD274" s="13" t="s">
        <v>1817</v>
      </c>
      <c r="AE274" s="2" t="s">
        <v>1818</v>
      </c>
      <c r="AF274" s="25"/>
      <c r="AG274" s="2" t="s">
        <v>89</v>
      </c>
      <c r="AH274" s="14" t="s">
        <v>67</v>
      </c>
      <c r="AI274" s="2" t="s">
        <v>100</v>
      </c>
      <c r="AJ274" s="13" t="s">
        <v>69</v>
      </c>
      <c r="AK274" s="2" t="s">
        <v>70</v>
      </c>
      <c r="AL274" s="9" t="s">
        <v>2486</v>
      </c>
      <c r="AM274" s="13" t="str">
        <f>IF(ISNA(VLOOKUP($AL274,'Ash-Archive Data-Don''t Delete'!$AL:$AT,2,FALSE)),"",VLOOKUP($AL274,'Ash-Archive Data-Don''t Delete'!$AL:$AT,2,FALSE))</f>
        <v/>
      </c>
      <c r="AN274" s="2" t="str">
        <f>IF(ISNA(VLOOKUP($AL274,'Ash-Archive Data-Don''t Delete'!$AL:$AT,3,FALSE)),"",VLOOKUP($AL274,'Ash-Archive Data-Don''t Delete'!$AL:$AT,3,FALSE))</f>
        <v/>
      </c>
      <c r="AO274" s="13" t="str">
        <f>IF(ISNA(VLOOKUP($AL274,'Ash-Archive Data-Don''t Delete'!$AL:$AT,4,FALSE)),"",VLOOKUP($AL274,'Ash-Archive Data-Don''t Delete'!$AL:$AT,4,FALSE))</f>
        <v/>
      </c>
      <c r="AP274" s="2" t="str">
        <f>IF(ISNA(VLOOKUP($AL274,'Ash-Archive Data-Don''t Delete'!$AL:$AT,5,FALSE)),"",VLOOKUP($AL274,'Ash-Archive Data-Don''t Delete'!$AL:$AT,5,FALSE))</f>
        <v/>
      </c>
      <c r="AQ274" s="13" t="s">
        <v>62</v>
      </c>
      <c r="AR274" s="2" t="s">
        <v>62</v>
      </c>
      <c r="AS274" s="13" t="s">
        <v>62</v>
      </c>
      <c r="AT274" s="2" t="s">
        <v>62</v>
      </c>
      <c r="AU274" s="25"/>
      <c r="AV274" s="23"/>
      <c r="AW274" s="25"/>
      <c r="AX274" s="23"/>
      <c r="AY274" s="9" t="s">
        <v>269</v>
      </c>
      <c r="AZ274" s="41">
        <v>42744</v>
      </c>
      <c r="BA274" s="18"/>
      <c r="BB274" s="18"/>
      <c r="BC274" s="15"/>
      <c r="BD274" s="15"/>
      <c r="BE274" s="15"/>
      <c r="BF274" s="15"/>
      <c r="BG274" s="15"/>
      <c r="BH274" s="15"/>
      <c r="BI274" s="15"/>
      <c r="BJ274" s="15"/>
    </row>
    <row r="275" spans="1:62" ht="16.5">
      <c r="A275" s="16" t="str">
        <f>IF(ISNA(VLOOKUP($G275,'Philanthropist Ranking'!$E$5:$H$105,4,FALSE)),"N","Y")</f>
        <v>Y</v>
      </c>
      <c r="B275" s="17">
        <f>VLOOKUP($G275,'Philanthropist Ranking'!$K$5:$M$281,3,FALSE)</f>
        <v>52</v>
      </c>
      <c r="C275" s="17">
        <f>VLOOKUP($G275,'Philanthropist Ranking'!$K$5:$M$281,2,FALSE)</f>
        <v>20</v>
      </c>
      <c r="D275" s="3"/>
      <c r="E275" s="18"/>
      <c r="F275" s="7" t="s">
        <v>625</v>
      </c>
      <c r="G275" s="8" t="s">
        <v>626</v>
      </c>
      <c r="H275" s="9"/>
      <c r="I275" s="19"/>
      <c r="J275" s="20" t="s">
        <v>62</v>
      </c>
      <c r="K275" s="7" t="s">
        <v>78</v>
      </c>
      <c r="L275" s="299"/>
      <c r="M275" s="300"/>
      <c r="N275" s="10" t="s">
        <v>126</v>
      </c>
      <c r="O275" s="11" t="s">
        <v>2517</v>
      </c>
      <c r="P275" s="10" t="s">
        <v>2518</v>
      </c>
      <c r="Q275" s="11" t="s">
        <v>70</v>
      </c>
      <c r="R275" s="10" t="s">
        <v>336</v>
      </c>
      <c r="S275" s="11" t="s">
        <v>223</v>
      </c>
      <c r="T275" s="10" t="s">
        <v>223</v>
      </c>
      <c r="U275" s="22"/>
      <c r="V275" s="13" t="s">
        <v>2518</v>
      </c>
      <c r="W275" s="2">
        <v>20</v>
      </c>
      <c r="X275" s="25">
        <v>3</v>
      </c>
      <c r="Y275" s="23">
        <v>31</v>
      </c>
      <c r="Z275" s="13" t="s">
        <v>223</v>
      </c>
      <c r="AA275" s="2" t="s">
        <v>223</v>
      </c>
      <c r="AB275" s="13" t="s">
        <v>223</v>
      </c>
      <c r="AC275" s="2" t="s">
        <v>223</v>
      </c>
      <c r="AD275" s="13" t="s">
        <v>1777</v>
      </c>
      <c r="AE275" s="2" t="s">
        <v>1778</v>
      </c>
      <c r="AF275" s="13" t="s">
        <v>1779</v>
      </c>
      <c r="AG275" s="2" t="s">
        <v>89</v>
      </c>
      <c r="AH275" s="14" t="s">
        <v>67</v>
      </c>
      <c r="AI275" s="2" t="s">
        <v>100</v>
      </c>
      <c r="AJ275" s="13" t="s">
        <v>69</v>
      </c>
      <c r="AK275" s="2" t="s">
        <v>70</v>
      </c>
      <c r="AL275" s="9" t="s">
        <v>2520</v>
      </c>
      <c r="AM275" s="13" t="str">
        <f>IF(ISNA(VLOOKUP($AL275,'Ash-Archive Data-Don''t Delete'!$AL:$AT,2,FALSE)),"",VLOOKUP($AL275,'Ash-Archive Data-Don''t Delete'!$AL:$AT,2,FALSE))</f>
        <v/>
      </c>
      <c r="AN275" s="2" t="str">
        <f>IF(ISNA(VLOOKUP($AL275,'Ash-Archive Data-Don''t Delete'!$AL:$AT,3,FALSE)),"",VLOOKUP($AL275,'Ash-Archive Data-Don''t Delete'!$AL:$AT,3,FALSE))</f>
        <v/>
      </c>
      <c r="AO275" s="13" t="str">
        <f>IF(ISNA(VLOOKUP($AL275,'Ash-Archive Data-Don''t Delete'!$AL:$AT,4,FALSE)),"",VLOOKUP($AL275,'Ash-Archive Data-Don''t Delete'!$AL:$AT,4,FALSE))</f>
        <v/>
      </c>
      <c r="AP275" s="2" t="str">
        <f>IF(ISNA(VLOOKUP($AL275,'Ash-Archive Data-Don''t Delete'!$AL:$AT,5,FALSE)),"",VLOOKUP($AL275,'Ash-Archive Data-Don''t Delete'!$AL:$AT,5,FALSE))</f>
        <v/>
      </c>
      <c r="AQ275" s="13" t="s">
        <v>62</v>
      </c>
      <c r="AR275" s="2" t="s">
        <v>62</v>
      </c>
      <c r="AS275" s="13" t="s">
        <v>62</v>
      </c>
      <c r="AT275" s="2" t="s">
        <v>62</v>
      </c>
      <c r="AU275" s="25"/>
      <c r="AV275" s="23"/>
      <c r="AW275" s="25"/>
      <c r="AX275" s="23"/>
      <c r="AY275" s="9" t="s">
        <v>269</v>
      </c>
      <c r="AZ275" s="41">
        <v>42744</v>
      </c>
      <c r="BA275" s="18"/>
      <c r="BB275" s="18"/>
      <c r="BC275" s="15"/>
      <c r="BD275" s="15"/>
      <c r="BE275" s="15"/>
      <c r="BF275" s="15"/>
      <c r="BG275" s="15"/>
      <c r="BH275" s="15"/>
      <c r="BI275" s="15"/>
      <c r="BJ275" s="15"/>
    </row>
    <row r="276" spans="1:62" ht="14.25">
      <c r="A276" s="16" t="str">
        <f>IF(ISNA(VLOOKUP($G276,'Philanthropist Ranking'!$E$5:$H$105,4,FALSE)),"N","Y")</f>
        <v>Y</v>
      </c>
      <c r="B276" s="17">
        <f>VLOOKUP($G276,'Philanthropist Ranking'!$K$5:$M$281,3,FALSE)</f>
        <v>52</v>
      </c>
      <c r="C276" s="17">
        <f>VLOOKUP($G276,'Philanthropist Ranking'!$K$5:$M$281,2,FALSE)</f>
        <v>20</v>
      </c>
      <c r="D276" s="3"/>
      <c r="E276" s="18"/>
      <c r="F276" s="7" t="s">
        <v>585</v>
      </c>
      <c r="G276" s="8" t="s">
        <v>586</v>
      </c>
      <c r="H276" s="9"/>
      <c r="I276" s="7">
        <v>1969</v>
      </c>
      <c r="J276" s="20">
        <v>47</v>
      </c>
      <c r="K276" s="7" t="s">
        <v>78</v>
      </c>
      <c r="L276" s="20"/>
      <c r="M276" s="33" t="s">
        <v>80</v>
      </c>
      <c r="N276" s="10" t="s">
        <v>81</v>
      </c>
      <c r="O276" s="11" t="s">
        <v>1808</v>
      </c>
      <c r="P276" s="10" t="s">
        <v>1809</v>
      </c>
      <c r="Q276" s="22"/>
      <c r="R276" s="10" t="s">
        <v>336</v>
      </c>
      <c r="S276" s="11" t="s">
        <v>223</v>
      </c>
      <c r="T276" s="10" t="s">
        <v>223</v>
      </c>
      <c r="U276" s="34" t="s">
        <v>80</v>
      </c>
      <c r="V276" s="13" t="s">
        <v>585</v>
      </c>
      <c r="W276" s="2">
        <v>20</v>
      </c>
      <c r="X276" s="13">
        <v>10</v>
      </c>
      <c r="Y276" s="2">
        <v>22</v>
      </c>
      <c r="Z276" s="13" t="s">
        <v>223</v>
      </c>
      <c r="AA276" s="2" t="s">
        <v>223</v>
      </c>
      <c r="AB276" s="13" t="s">
        <v>223</v>
      </c>
      <c r="AC276" s="2" t="s">
        <v>223</v>
      </c>
      <c r="AD276" s="24" t="s">
        <v>1812</v>
      </c>
      <c r="AE276" s="2" t="s">
        <v>1813</v>
      </c>
      <c r="AF276" s="25"/>
      <c r="AG276" s="2" t="s">
        <v>136</v>
      </c>
      <c r="AH276" s="14" t="s">
        <v>67</v>
      </c>
      <c r="AI276" s="2" t="s">
        <v>68</v>
      </c>
      <c r="AJ276" s="13" t="s">
        <v>69</v>
      </c>
      <c r="AK276" s="2" t="s">
        <v>70</v>
      </c>
      <c r="AL276" s="9" t="s">
        <v>2529</v>
      </c>
      <c r="AM276" s="35" t="str">
        <f>IF(ISNA(VLOOKUP($AL276,'Ash-Archive Data-Don''t Delete'!$AL:$AT,2,FALSE)),"",VLOOKUP($AL276,'Ash-Archive Data-Don''t Delete'!$AL:$AT,2,FALSE))</f>
        <v>Link</v>
      </c>
      <c r="AN276" s="2">
        <f>IF(ISNA(VLOOKUP($AL276,'Ash-Archive Data-Don''t Delete'!$AL:$AT,3,FALSE)),"",VLOOKUP($AL276,'Ash-Archive Data-Don''t Delete'!$AL:$AT,3,FALSE))</f>
        <v>0</v>
      </c>
      <c r="AO276" s="13">
        <f>IF(ISNA(VLOOKUP($AL276,'Ash-Archive Data-Don''t Delete'!$AL:$AT,4,FALSE)),"",VLOOKUP($AL276,'Ash-Archive Data-Don''t Delete'!$AL:$AT,4,FALSE))</f>
        <v>0</v>
      </c>
      <c r="AP276" s="2">
        <f>IF(ISNA(VLOOKUP($AL276,'Ash-Archive Data-Don''t Delete'!$AL:$AT,5,FALSE)),"",VLOOKUP($AL276,'Ash-Archive Data-Don''t Delete'!$AL:$AT,5,FALSE))</f>
        <v>0</v>
      </c>
      <c r="AQ276" s="13" t="s">
        <v>74</v>
      </c>
      <c r="AR276" s="2"/>
      <c r="AS276" s="13"/>
      <c r="AT276" s="2" t="s">
        <v>420</v>
      </c>
      <c r="AU276" s="25"/>
      <c r="AV276" s="2" t="s">
        <v>1814</v>
      </c>
      <c r="AW276" s="25"/>
      <c r="AX276" s="2" t="s">
        <v>84</v>
      </c>
      <c r="AY276" s="9" t="s">
        <v>1815</v>
      </c>
      <c r="AZ276" s="31">
        <v>42713</v>
      </c>
      <c r="BA276" s="18"/>
      <c r="BB276" s="18"/>
      <c r="BC276" s="15"/>
      <c r="BD276" s="15"/>
      <c r="BE276" s="15"/>
      <c r="BF276" s="15"/>
      <c r="BG276" s="15"/>
      <c r="BH276" s="15"/>
      <c r="BI276" s="15"/>
      <c r="BJ276" s="15"/>
    </row>
    <row r="277" spans="1:62" ht="14.25">
      <c r="A277" s="16" t="str">
        <f>IF(ISNA(VLOOKUP($G277,'Philanthropist Ranking'!$E$5:$H$105,4,FALSE)),"N","Y")</f>
        <v>Y</v>
      </c>
      <c r="B277" s="17">
        <f>VLOOKUP($G277,'Philanthropist Ranking'!$K$5:$M$281,3,FALSE)</f>
        <v>52</v>
      </c>
      <c r="C277" s="17">
        <f>VLOOKUP($G277,'Philanthropist Ranking'!$K$5:$M$281,2,FALSE)</f>
        <v>20</v>
      </c>
      <c r="D277" s="18"/>
      <c r="E277" s="18"/>
      <c r="F277" s="7" t="s">
        <v>581</v>
      </c>
      <c r="G277" s="8" t="s">
        <v>582</v>
      </c>
      <c r="H277" s="9"/>
      <c r="I277" s="7">
        <v>1963</v>
      </c>
      <c r="J277" s="20">
        <v>53</v>
      </c>
      <c r="K277" s="7" t="s">
        <v>78</v>
      </c>
      <c r="L277" s="8" t="s">
        <v>79</v>
      </c>
      <c r="M277" s="33" t="s">
        <v>80</v>
      </c>
      <c r="N277" s="10" t="s">
        <v>128</v>
      </c>
      <c r="O277" s="11" t="s">
        <v>1790</v>
      </c>
      <c r="P277" s="10" t="s">
        <v>1791</v>
      </c>
      <c r="Q277" s="22"/>
      <c r="R277" s="10" t="s">
        <v>336</v>
      </c>
      <c r="S277" s="11" t="s">
        <v>63</v>
      </c>
      <c r="T277" s="10" t="s">
        <v>94</v>
      </c>
      <c r="U277" s="34" t="s">
        <v>80</v>
      </c>
      <c r="V277" s="13" t="s">
        <v>581</v>
      </c>
      <c r="W277" s="2">
        <v>20</v>
      </c>
      <c r="X277" s="13">
        <v>11</v>
      </c>
      <c r="Y277" s="2">
        <v>10</v>
      </c>
      <c r="Z277" s="13" t="s">
        <v>63</v>
      </c>
      <c r="AA277" s="2" t="s">
        <v>94</v>
      </c>
      <c r="AB277" s="13" t="s">
        <v>292</v>
      </c>
      <c r="AC277" s="2" t="s">
        <v>776</v>
      </c>
      <c r="AD277" s="13" t="s">
        <v>1795</v>
      </c>
      <c r="AE277" s="2" t="s">
        <v>1796</v>
      </c>
      <c r="AF277" s="25"/>
      <c r="AG277" s="2" t="s">
        <v>89</v>
      </c>
      <c r="AH277" s="14" t="s">
        <v>67</v>
      </c>
      <c r="AI277" s="2" t="s">
        <v>68</v>
      </c>
      <c r="AJ277" s="13" t="s">
        <v>69</v>
      </c>
      <c r="AK277" s="2" t="s">
        <v>70</v>
      </c>
      <c r="AL277" s="9" t="s">
        <v>2535</v>
      </c>
      <c r="AM277" s="35" t="str">
        <f>IF(ISNA(VLOOKUP($AL277,'Ash-Archive Data-Don''t Delete'!$AL:$AT,2,FALSE)),"",VLOOKUP($AL277,'Ash-Archive Data-Don''t Delete'!$AL:$AT,2,FALSE))</f>
        <v>Link</v>
      </c>
      <c r="AN277" s="2">
        <f>IF(ISNA(VLOOKUP($AL277,'Ash-Archive Data-Don''t Delete'!$AL:$AT,3,FALSE)),"",VLOOKUP($AL277,'Ash-Archive Data-Don''t Delete'!$AL:$AT,3,FALSE))</f>
        <v>0</v>
      </c>
      <c r="AO277" s="13">
        <f>IF(ISNA(VLOOKUP($AL277,'Ash-Archive Data-Don''t Delete'!$AL:$AT,4,FALSE)),"",VLOOKUP($AL277,'Ash-Archive Data-Don''t Delete'!$AL:$AT,4,FALSE))</f>
        <v>0</v>
      </c>
      <c r="AP277" s="2">
        <f>IF(ISNA(VLOOKUP($AL277,'Ash-Archive Data-Don''t Delete'!$AL:$AT,5,FALSE)),"",VLOOKUP($AL277,'Ash-Archive Data-Don''t Delete'!$AL:$AT,5,FALSE))</f>
        <v>0</v>
      </c>
      <c r="AQ277" s="13" t="s">
        <v>74</v>
      </c>
      <c r="AR277" s="2"/>
      <c r="AS277" s="13"/>
      <c r="AT277" s="2"/>
      <c r="AU277" s="25"/>
      <c r="AV277" s="2" t="s">
        <v>766</v>
      </c>
      <c r="AW277" s="25"/>
      <c r="AX277" s="2" t="s">
        <v>84</v>
      </c>
      <c r="AY277" s="9" t="s">
        <v>103</v>
      </c>
      <c r="AZ277" s="31">
        <v>42704</v>
      </c>
      <c r="BA277" s="18"/>
      <c r="BB277" s="18"/>
      <c r="BC277" s="15"/>
      <c r="BD277" s="15"/>
      <c r="BE277" s="15"/>
      <c r="BF277" s="15"/>
      <c r="BG277" s="15"/>
      <c r="BH277" s="15"/>
      <c r="BI277" s="15"/>
      <c r="BJ277" s="15"/>
    </row>
    <row r="278" spans="1:62" ht="14.25">
      <c r="A278" s="16" t="str">
        <f>IF(ISNA(VLOOKUP($G278,'Philanthropist Ranking'!$E$5:$H$105,4,FALSE)),"N","Y")</f>
        <v>Y</v>
      </c>
      <c r="B278" s="17">
        <f>VLOOKUP($G278,'Philanthropist Ranking'!$K$5:$M$281,3,FALSE)</f>
        <v>52</v>
      </c>
      <c r="C278" s="17">
        <f>VLOOKUP($G278,'Philanthropist Ranking'!$K$5:$M$281,2,FALSE)</f>
        <v>20</v>
      </c>
      <c r="D278" s="18"/>
      <c r="E278" s="18"/>
      <c r="F278" s="7" t="s">
        <v>579</v>
      </c>
      <c r="G278" s="8" t="s">
        <v>580</v>
      </c>
      <c r="H278" s="9"/>
      <c r="I278" s="7">
        <v>1966</v>
      </c>
      <c r="J278" s="20">
        <v>50</v>
      </c>
      <c r="K278" s="7" t="s">
        <v>78</v>
      </c>
      <c r="L278" s="20"/>
      <c r="M278" s="33" t="s">
        <v>80</v>
      </c>
      <c r="N278" s="10" t="s">
        <v>121</v>
      </c>
      <c r="O278" s="11" t="s">
        <v>1781</v>
      </c>
      <c r="P278" s="10" t="s">
        <v>1782</v>
      </c>
      <c r="Q278" s="22"/>
      <c r="R278" s="10" t="s">
        <v>336</v>
      </c>
      <c r="S278" s="11" t="s">
        <v>292</v>
      </c>
      <c r="T278" s="10" t="s">
        <v>1565</v>
      </c>
      <c r="U278" s="34" t="s">
        <v>80</v>
      </c>
      <c r="V278" s="13" t="s">
        <v>1786</v>
      </c>
      <c r="W278" s="2">
        <v>20</v>
      </c>
      <c r="X278" s="13">
        <v>1</v>
      </c>
      <c r="Y278" s="2">
        <v>28</v>
      </c>
      <c r="Z278" s="13" t="s">
        <v>292</v>
      </c>
      <c r="AA278" s="2" t="s">
        <v>1565</v>
      </c>
      <c r="AB278" s="13" t="s">
        <v>292</v>
      </c>
      <c r="AC278" s="2" t="s">
        <v>776</v>
      </c>
      <c r="AD278" s="24" t="s">
        <v>777</v>
      </c>
      <c r="AE278" s="23"/>
      <c r="AF278" s="25"/>
      <c r="AG278" s="2" t="s">
        <v>109</v>
      </c>
      <c r="AH278" s="14" t="s">
        <v>99</v>
      </c>
      <c r="AI278" s="2" t="s">
        <v>100</v>
      </c>
      <c r="AJ278" s="13" t="s">
        <v>69</v>
      </c>
      <c r="AK278" s="2" t="s">
        <v>70</v>
      </c>
      <c r="AL278" s="9" t="s">
        <v>2543</v>
      </c>
      <c r="AM278" s="35" t="str">
        <f>IF(ISNA(VLOOKUP($AL278,'Ash-Archive Data-Don''t Delete'!$AL:$AT,2,FALSE)),"",VLOOKUP($AL278,'Ash-Archive Data-Don''t Delete'!$AL:$AT,2,FALSE))</f>
        <v>Link1</v>
      </c>
      <c r="AN278" s="36" t="str">
        <f>IF(ISNA(VLOOKUP($AL278,'Ash-Archive Data-Don''t Delete'!$AL:$AT,3,FALSE)),"",VLOOKUP($AL278,'Ash-Archive Data-Don''t Delete'!$AL:$AT,3,FALSE))</f>
        <v>Link2</v>
      </c>
      <c r="AO278" s="13">
        <f>IF(ISNA(VLOOKUP($AL278,'Ash-Archive Data-Don''t Delete'!$AL:$AT,4,FALSE)),"",VLOOKUP($AL278,'Ash-Archive Data-Don''t Delete'!$AL:$AT,4,FALSE))</f>
        <v>0</v>
      </c>
      <c r="AP278" s="2">
        <f>IF(ISNA(VLOOKUP($AL278,'Ash-Archive Data-Don''t Delete'!$AL:$AT,5,FALSE)),"",VLOOKUP($AL278,'Ash-Archive Data-Don''t Delete'!$AL:$AT,5,FALSE))</f>
        <v>0</v>
      </c>
      <c r="AQ278" s="13" t="s">
        <v>74</v>
      </c>
      <c r="AR278" s="2"/>
      <c r="AS278" s="13"/>
      <c r="AT278" s="2"/>
      <c r="AU278" s="25"/>
      <c r="AV278" s="2" t="s">
        <v>744</v>
      </c>
      <c r="AW278" s="25"/>
      <c r="AX278" s="2" t="s">
        <v>76</v>
      </c>
      <c r="AY278" s="9" t="s">
        <v>103</v>
      </c>
      <c r="AZ278" s="31">
        <v>42706</v>
      </c>
      <c r="BA278" s="18"/>
      <c r="BB278" s="18"/>
      <c r="BC278" s="15"/>
      <c r="BD278" s="15"/>
      <c r="BE278" s="15"/>
      <c r="BF278" s="15"/>
      <c r="BG278" s="15"/>
      <c r="BH278" s="15"/>
      <c r="BI278" s="15"/>
      <c r="BJ278" s="15"/>
    </row>
    <row r="279" spans="1:62" ht="14.25">
      <c r="A279" s="16" t="str">
        <f>IF(ISNA(VLOOKUP($G279,'Philanthropist Ranking'!$E$5:$H$105,4,FALSE)),"N","Y")</f>
        <v>Y</v>
      </c>
      <c r="B279" s="17">
        <f>VLOOKUP($G279,'Philanthropist Ranking'!$K$5:$M$281,3,FALSE)</f>
        <v>52</v>
      </c>
      <c r="C279" s="17">
        <f>VLOOKUP($G279,'Philanthropist Ranking'!$K$5:$M$281,2,FALSE)</f>
        <v>20</v>
      </c>
      <c r="D279" s="18"/>
      <c r="E279" s="18"/>
      <c r="F279" s="7" t="s">
        <v>583</v>
      </c>
      <c r="G279" s="8" t="s">
        <v>584</v>
      </c>
      <c r="H279" s="9"/>
      <c r="I279" s="7">
        <v>1963</v>
      </c>
      <c r="J279" s="20">
        <v>53</v>
      </c>
      <c r="K279" s="7" t="s">
        <v>78</v>
      </c>
      <c r="L279" s="8" t="s">
        <v>1797</v>
      </c>
      <c r="M279" s="33" t="s">
        <v>80</v>
      </c>
      <c r="N279" s="10" t="s">
        <v>125</v>
      </c>
      <c r="O279" s="11" t="s">
        <v>1798</v>
      </c>
      <c r="P279" s="10" t="s">
        <v>1799</v>
      </c>
      <c r="Q279" s="22"/>
      <c r="R279" s="10" t="s">
        <v>336</v>
      </c>
      <c r="S279" s="11" t="s">
        <v>246</v>
      </c>
      <c r="T279" s="10" t="s">
        <v>1800</v>
      </c>
      <c r="U279" s="34" t="s">
        <v>80</v>
      </c>
      <c r="V279" s="13" t="s">
        <v>1798</v>
      </c>
      <c r="W279" s="2">
        <v>20</v>
      </c>
      <c r="X279" s="13">
        <v>10</v>
      </c>
      <c r="Y279" s="2">
        <v>16</v>
      </c>
      <c r="Z279" s="13" t="s">
        <v>246</v>
      </c>
      <c r="AA279" s="2" t="s">
        <v>1800</v>
      </c>
      <c r="AB279" s="13" t="s">
        <v>246</v>
      </c>
      <c r="AC279" s="23"/>
      <c r="AD279" s="13" t="s">
        <v>1804</v>
      </c>
      <c r="AE279" s="23"/>
      <c r="AF279" s="25"/>
      <c r="AG279" s="2" t="s">
        <v>98</v>
      </c>
      <c r="AH279" s="14" t="s">
        <v>99</v>
      </c>
      <c r="AI279" s="2" t="s">
        <v>100</v>
      </c>
      <c r="AJ279" s="13" t="s">
        <v>69</v>
      </c>
      <c r="AK279" s="2" t="s">
        <v>70</v>
      </c>
      <c r="AL279" s="9" t="s">
        <v>2553</v>
      </c>
      <c r="AM279" s="35" t="str">
        <f>IF(ISNA(VLOOKUP($AL279,'Ash-Archive Data-Don''t Delete'!$AL:$AT,2,FALSE)),"",VLOOKUP($AL279,'Ash-Archive Data-Don''t Delete'!$AL:$AT,2,FALSE))</f>
        <v>Link</v>
      </c>
      <c r="AN279" s="2">
        <f>IF(ISNA(VLOOKUP($AL279,'Ash-Archive Data-Don''t Delete'!$AL:$AT,3,FALSE)),"",VLOOKUP($AL279,'Ash-Archive Data-Don''t Delete'!$AL:$AT,3,FALSE))</f>
        <v>0</v>
      </c>
      <c r="AO279" s="13">
        <f>IF(ISNA(VLOOKUP($AL279,'Ash-Archive Data-Don''t Delete'!$AL:$AT,4,FALSE)),"",VLOOKUP($AL279,'Ash-Archive Data-Don''t Delete'!$AL:$AT,4,FALSE))</f>
        <v>0</v>
      </c>
      <c r="AP279" s="2">
        <f>IF(ISNA(VLOOKUP($AL279,'Ash-Archive Data-Don''t Delete'!$AL:$AT,5,FALSE)),"",VLOOKUP($AL279,'Ash-Archive Data-Don''t Delete'!$AL:$AT,5,FALSE))</f>
        <v>0</v>
      </c>
      <c r="AQ279" s="13" t="s">
        <v>74</v>
      </c>
      <c r="AR279" s="2"/>
      <c r="AS279" s="13"/>
      <c r="AT279" s="2"/>
      <c r="AU279" s="25"/>
      <c r="AV279" s="2" t="s">
        <v>766</v>
      </c>
      <c r="AW279" s="25"/>
      <c r="AX279" s="2" t="s">
        <v>84</v>
      </c>
      <c r="AY279" s="9" t="s">
        <v>103</v>
      </c>
      <c r="AZ279" s="31">
        <v>42704</v>
      </c>
      <c r="BA279" s="18"/>
      <c r="BB279" s="18"/>
      <c r="BC279" s="15"/>
      <c r="BD279" s="15"/>
      <c r="BE279" s="15"/>
      <c r="BF279" s="15"/>
      <c r="BG279" s="15"/>
      <c r="BH279" s="15"/>
      <c r="BI279" s="15"/>
      <c r="BJ279" s="15"/>
    </row>
    <row r="280" spans="1:62" ht="14.25">
      <c r="A280" s="16" t="str">
        <f>IF(ISNA(VLOOKUP($G280,'Philanthropist Ranking'!$E$5:$H$105,4,FALSE)),"N","Y")</f>
        <v>Y</v>
      </c>
      <c r="B280" s="17">
        <f>VLOOKUP($G280,'Philanthropist Ranking'!$K$5:$M$281,3,FALSE)</f>
        <v>52</v>
      </c>
      <c r="C280" s="17">
        <f>VLOOKUP($G280,'Philanthropist Ranking'!$K$5:$M$281,2,FALSE)</f>
        <v>20</v>
      </c>
      <c r="D280" s="18"/>
      <c r="E280" s="18"/>
      <c r="F280" s="7" t="s">
        <v>577</v>
      </c>
      <c r="G280" s="8" t="s">
        <v>578</v>
      </c>
      <c r="H280" s="9"/>
      <c r="I280" s="19"/>
      <c r="J280" s="20" t="s">
        <v>62</v>
      </c>
      <c r="K280" s="7" t="s">
        <v>78</v>
      </c>
      <c r="L280" s="20"/>
      <c r="M280" s="33" t="s">
        <v>80</v>
      </c>
      <c r="N280" s="10" t="s">
        <v>121</v>
      </c>
      <c r="O280" s="11" t="s">
        <v>1764</v>
      </c>
      <c r="P280" s="10" t="s">
        <v>1765</v>
      </c>
      <c r="Q280" s="22"/>
      <c r="R280" s="10" t="s">
        <v>1766</v>
      </c>
      <c r="S280" s="11" t="s">
        <v>968</v>
      </c>
      <c r="T280" s="10" t="s">
        <v>1767</v>
      </c>
      <c r="U280" s="34" t="s">
        <v>80</v>
      </c>
      <c r="V280" s="13" t="s">
        <v>577</v>
      </c>
      <c r="W280" s="2">
        <v>20</v>
      </c>
      <c r="X280" s="13">
        <v>12</v>
      </c>
      <c r="Y280" s="2">
        <v>25</v>
      </c>
      <c r="Z280" s="13" t="s">
        <v>968</v>
      </c>
      <c r="AA280" s="2" t="s">
        <v>1767</v>
      </c>
      <c r="AB280" s="13" t="s">
        <v>292</v>
      </c>
      <c r="AC280" s="2" t="s">
        <v>1604</v>
      </c>
      <c r="AD280" s="13" t="s">
        <v>1771</v>
      </c>
      <c r="AE280" s="2" t="s">
        <v>1772</v>
      </c>
      <c r="AF280" s="25"/>
      <c r="AG280" s="2" t="s">
        <v>138</v>
      </c>
      <c r="AH280" s="14" t="s">
        <v>67</v>
      </c>
      <c r="AI280" s="2" t="s">
        <v>68</v>
      </c>
      <c r="AJ280" s="13" t="s">
        <v>69</v>
      </c>
      <c r="AK280" s="2" t="s">
        <v>70</v>
      </c>
      <c r="AL280" s="9" t="s">
        <v>2570</v>
      </c>
      <c r="AM280" s="35" t="str">
        <f>IF(ISNA(VLOOKUP($AL280,'Ash-Archive Data-Don''t Delete'!$AL:$AT,2,FALSE)),"",VLOOKUP($AL280,'Ash-Archive Data-Don''t Delete'!$AL:$AT,2,FALSE))</f>
        <v>Link</v>
      </c>
      <c r="AN280" s="2">
        <f>IF(ISNA(VLOOKUP($AL280,'Ash-Archive Data-Don''t Delete'!$AL:$AT,3,FALSE)),"",VLOOKUP($AL280,'Ash-Archive Data-Don''t Delete'!$AL:$AT,3,FALSE))</f>
        <v>0</v>
      </c>
      <c r="AO280" s="13">
        <f>IF(ISNA(VLOOKUP($AL280,'Ash-Archive Data-Don''t Delete'!$AL:$AT,4,FALSE)),"",VLOOKUP($AL280,'Ash-Archive Data-Don''t Delete'!$AL:$AT,4,FALSE))</f>
        <v>0</v>
      </c>
      <c r="AP280" s="2">
        <f>IF(ISNA(VLOOKUP($AL280,'Ash-Archive Data-Don''t Delete'!$AL:$AT,5,FALSE)),"",VLOOKUP($AL280,'Ash-Archive Data-Don''t Delete'!$AL:$AT,5,FALSE))</f>
        <v>0</v>
      </c>
      <c r="AQ280" s="13" t="s">
        <v>74</v>
      </c>
      <c r="AR280" s="2"/>
      <c r="AS280" s="13"/>
      <c r="AT280" s="2"/>
      <c r="AU280" s="25"/>
      <c r="AV280" s="2" t="s">
        <v>766</v>
      </c>
      <c r="AW280" s="25"/>
      <c r="AX280" s="2" t="s">
        <v>84</v>
      </c>
      <c r="AY280" s="9" t="s">
        <v>103</v>
      </c>
      <c r="AZ280" s="31">
        <v>42704</v>
      </c>
      <c r="BA280" s="18"/>
      <c r="BB280" s="18"/>
      <c r="BC280" s="15"/>
      <c r="BD280" s="15"/>
      <c r="BE280" s="15"/>
      <c r="BF280" s="15"/>
      <c r="BG280" s="15"/>
      <c r="BH280" s="15"/>
      <c r="BI280" s="15"/>
      <c r="BJ280" s="15"/>
    </row>
    <row r="281" spans="1:62" ht="14.25">
      <c r="A281" s="16" t="str">
        <f>IF(ISNA(VLOOKUP($G281,'Philanthropist Ranking'!$E$5:$H$105,4,FALSE)),"N","Y")</f>
        <v>Y</v>
      </c>
      <c r="B281" s="17">
        <f>VLOOKUP($G281,'Philanthropist Ranking'!$K$5:$M$281,3,FALSE)</f>
        <v>60</v>
      </c>
      <c r="C281" s="17">
        <f>VLOOKUP($G281,'Philanthropist Ranking'!$K$5:$M$281,2,FALSE)</f>
        <v>18.939999999999998</v>
      </c>
      <c r="D281" s="18"/>
      <c r="E281" s="18"/>
      <c r="F281" s="7" t="s">
        <v>544</v>
      </c>
      <c r="G281" s="8" t="s">
        <v>545</v>
      </c>
      <c r="H281" s="9"/>
      <c r="I281" s="19"/>
      <c r="J281" s="20" t="s">
        <v>62</v>
      </c>
      <c r="K281" s="19"/>
      <c r="L281" s="20"/>
      <c r="M281" s="19"/>
      <c r="N281" s="21"/>
      <c r="O281" s="22"/>
      <c r="P281" s="21"/>
      <c r="Q281" s="22"/>
      <c r="R281" s="21"/>
      <c r="S281" s="22"/>
      <c r="T281" s="21"/>
      <c r="U281" s="22"/>
      <c r="V281" s="13" t="s">
        <v>1822</v>
      </c>
      <c r="W281" s="2">
        <v>10</v>
      </c>
      <c r="X281" s="13">
        <v>9</v>
      </c>
      <c r="Y281" s="2">
        <v>8</v>
      </c>
      <c r="Z281" s="13" t="s">
        <v>1824</v>
      </c>
      <c r="AA281" s="2" t="s">
        <v>1824</v>
      </c>
      <c r="AB281" s="13" t="s">
        <v>133</v>
      </c>
      <c r="AC281" s="23"/>
      <c r="AD281" s="24" t="s">
        <v>66</v>
      </c>
      <c r="AE281" s="23"/>
      <c r="AF281" s="25"/>
      <c r="AG281" s="2" t="s">
        <v>66</v>
      </c>
      <c r="AH281" s="14" t="s">
        <v>67</v>
      </c>
      <c r="AI281" s="2" t="s">
        <v>100</v>
      </c>
      <c r="AJ281" s="13" t="s">
        <v>69</v>
      </c>
      <c r="AK281" s="2" t="s">
        <v>70</v>
      </c>
      <c r="AL281" s="9" t="s">
        <v>2581</v>
      </c>
      <c r="AM281" s="13" t="str">
        <f>IF(ISNA(VLOOKUP($AL281,'Ash-Archive Data-Don''t Delete'!$AL:$AT,2,FALSE)),"",VLOOKUP($AL281,'Ash-Archive Data-Don''t Delete'!$AL:$AT,2,FALSE))</f>
        <v/>
      </c>
      <c r="AN281" s="2" t="str">
        <f>IF(ISNA(VLOOKUP($AL281,'Ash-Archive Data-Don''t Delete'!$AL:$AT,3,FALSE)),"",VLOOKUP($AL281,'Ash-Archive Data-Don''t Delete'!$AL:$AT,3,FALSE))</f>
        <v/>
      </c>
      <c r="AO281" s="13" t="str">
        <f>IF(ISNA(VLOOKUP($AL281,'Ash-Archive Data-Don''t Delete'!$AL:$AT,4,FALSE)),"",VLOOKUP($AL281,'Ash-Archive Data-Don''t Delete'!$AL:$AT,4,FALSE))</f>
        <v/>
      </c>
      <c r="AP281" s="2" t="str">
        <f>IF(ISNA(VLOOKUP($AL281,'Ash-Archive Data-Don''t Delete'!$AL:$AT,5,FALSE)),"",VLOOKUP($AL281,'Ash-Archive Data-Don''t Delete'!$AL:$AT,5,FALSE))</f>
        <v/>
      </c>
      <c r="AQ281" s="13" t="s">
        <v>62</v>
      </c>
      <c r="AR281" s="2" t="s">
        <v>62</v>
      </c>
      <c r="AS281" s="13" t="s">
        <v>62</v>
      </c>
      <c r="AT281" s="2" t="s">
        <v>62</v>
      </c>
      <c r="AU281" s="25"/>
      <c r="AV281" s="2" t="s">
        <v>1834</v>
      </c>
      <c r="AW281" s="25"/>
      <c r="AX281" s="2" t="s">
        <v>84</v>
      </c>
      <c r="AY281" s="9" t="s">
        <v>103</v>
      </c>
      <c r="AZ281" s="31">
        <v>42705</v>
      </c>
      <c r="BA281" s="18"/>
      <c r="BB281" s="18"/>
      <c r="BC281" s="15"/>
      <c r="BD281" s="15"/>
      <c r="BE281" s="15"/>
      <c r="BF281" s="15"/>
      <c r="BG281" s="15"/>
      <c r="BH281" s="15"/>
      <c r="BI281" s="15"/>
      <c r="BJ281" s="15"/>
    </row>
    <row r="282" spans="1:62" ht="14.25">
      <c r="A282" s="16" t="str">
        <f>IF(ISNA(VLOOKUP($G282,'Philanthropist Ranking'!$E$5:$H$105,4,FALSE)),"N","Y")</f>
        <v>Y</v>
      </c>
      <c r="B282" s="17">
        <f>VLOOKUP($G282,'Philanthropist Ranking'!$K$5:$M$281,3,FALSE)</f>
        <v>60</v>
      </c>
      <c r="C282" s="17">
        <f>VLOOKUP($G282,'Philanthropist Ranking'!$K$5:$M$281,2,FALSE)</f>
        <v>18.939999999999998</v>
      </c>
      <c r="D282" s="18"/>
      <c r="E282" s="18"/>
      <c r="F282" s="7" t="s">
        <v>544</v>
      </c>
      <c r="G282" s="8" t="s">
        <v>545</v>
      </c>
      <c r="H282" s="9"/>
      <c r="I282" s="19"/>
      <c r="J282" s="20" t="s">
        <v>62</v>
      </c>
      <c r="K282" s="7" t="s">
        <v>78</v>
      </c>
      <c r="L282" s="8" t="s">
        <v>79</v>
      </c>
      <c r="M282" s="33" t="s">
        <v>80</v>
      </c>
      <c r="N282" s="10" t="s">
        <v>122</v>
      </c>
      <c r="O282" s="11" t="s">
        <v>1822</v>
      </c>
      <c r="P282" s="10" t="s">
        <v>1823</v>
      </c>
      <c r="Q282" s="11" t="s">
        <v>70</v>
      </c>
      <c r="R282" s="10" t="s">
        <v>336</v>
      </c>
      <c r="S282" s="11" t="s">
        <v>1824</v>
      </c>
      <c r="T282" s="10" t="s">
        <v>1824</v>
      </c>
      <c r="U282" s="34" t="s">
        <v>80</v>
      </c>
      <c r="V282" s="13" t="s">
        <v>1822</v>
      </c>
      <c r="W282" s="2">
        <v>8.94</v>
      </c>
      <c r="X282" s="13">
        <v>12</v>
      </c>
      <c r="Y282" s="2">
        <v>31</v>
      </c>
      <c r="Z282" s="13" t="s">
        <v>1824</v>
      </c>
      <c r="AA282" s="2" t="s">
        <v>1824</v>
      </c>
      <c r="AB282" s="13" t="s">
        <v>63</v>
      </c>
      <c r="AC282" s="2" t="s">
        <v>2231</v>
      </c>
      <c r="AD282" s="13" t="s">
        <v>1412</v>
      </c>
      <c r="AE282" s="2" t="s">
        <v>1413</v>
      </c>
      <c r="AF282" s="13" t="s">
        <v>1828</v>
      </c>
      <c r="AG282" s="2" t="s">
        <v>89</v>
      </c>
      <c r="AH282" s="14" t="str">
        <f>VLOOKUP($AF282,'Program-Causes'!$C:$D,2,FALSE)</f>
        <v>Education</v>
      </c>
      <c r="AI282" s="2" t="s">
        <v>100</v>
      </c>
      <c r="AJ282" s="13" t="s">
        <v>69</v>
      </c>
      <c r="AK282" s="2" t="s">
        <v>70</v>
      </c>
      <c r="AL282" s="9" t="s">
        <v>2594</v>
      </c>
      <c r="AM282" s="35" t="str">
        <f>IF(ISNA(VLOOKUP($AL282,'Ash-Archive Data-Don''t Delete'!$AL:$AT,2,FALSE)),"",VLOOKUP($AL282,'Ash-Archive Data-Don''t Delete'!$AL:$AT,2,FALSE))</f>
        <v>News Link with higher amount 1</v>
      </c>
      <c r="AN282" s="36" t="str">
        <f>IF(ISNA(VLOOKUP($AL282,'Ash-Archive Data-Don''t Delete'!$AL:$AT,3,FALSE)),"",VLOOKUP($AL282,'Ash-Archive Data-Don''t Delete'!$AL:$AT,3,FALSE))</f>
        <v>News Link with higher amount 2</v>
      </c>
      <c r="AO282" s="35" t="str">
        <f>IF(ISNA(VLOOKUP($AL282,'Ash-Archive Data-Don''t Delete'!$AL:$AT,4,FALSE)),"",VLOOKUP($AL282,'Ash-Archive Data-Don''t Delete'!$AL:$AT,4,FALSE))</f>
        <v>News Link with higher amount 3</v>
      </c>
      <c r="AP282" s="36" t="str">
        <f>IF(ISNA(VLOOKUP($AL282,'Ash-Archive Data-Don''t Delete'!$AL:$AT,5,FALSE)),"",VLOOKUP($AL282,'Ash-Archive Data-Don''t Delete'!$AL:$AT,5,FALSE))</f>
        <v>Foundation Link</v>
      </c>
      <c r="AQ282" s="13" t="s">
        <v>74</v>
      </c>
      <c r="AR282" s="2"/>
      <c r="AS282" s="13"/>
      <c r="AT282" s="2" t="s">
        <v>420</v>
      </c>
      <c r="AU282" s="25"/>
      <c r="AV282" s="2" t="s">
        <v>1832</v>
      </c>
      <c r="AW282" s="25"/>
      <c r="AX282" s="2" t="s">
        <v>84</v>
      </c>
      <c r="AY282" s="9" t="s">
        <v>1833</v>
      </c>
      <c r="AZ282" s="41">
        <v>42745</v>
      </c>
      <c r="BA282" s="18"/>
      <c r="BB282" s="18"/>
      <c r="BC282" s="15"/>
      <c r="BD282" s="15"/>
      <c r="BE282" s="15"/>
      <c r="BF282" s="15"/>
      <c r="BG282" s="15"/>
      <c r="BH282" s="15"/>
      <c r="BI282" s="15"/>
      <c r="BJ282" s="15"/>
    </row>
    <row r="283" spans="1:62" ht="14.25">
      <c r="A283" s="16" t="str">
        <f>IF(ISNA(VLOOKUP($G283,'Philanthropist Ranking'!$E$5:$H$105,4,FALSE)),"N","Y")</f>
        <v>Y</v>
      </c>
      <c r="B283" s="17">
        <f>VLOOKUP($G283,'Philanthropist Ranking'!$K$5:$M$281,3,FALSE)</f>
        <v>61</v>
      </c>
      <c r="C283" s="17">
        <f>VLOOKUP($G283,'Philanthropist Ranking'!$K$5:$M$281,2,FALSE)</f>
        <v>18.696932000000004</v>
      </c>
      <c r="D283" s="18"/>
      <c r="E283" s="18"/>
      <c r="F283" s="7" t="s">
        <v>307</v>
      </c>
      <c r="G283" s="8" t="s">
        <v>308</v>
      </c>
      <c r="H283" s="32"/>
      <c r="I283" s="7">
        <v>1974</v>
      </c>
      <c r="J283" s="20">
        <v>42</v>
      </c>
      <c r="K283" s="7" t="s">
        <v>78</v>
      </c>
      <c r="L283" s="8" t="s">
        <v>79</v>
      </c>
      <c r="M283" s="81" t="str">
        <f>HYPERLINK("https://zh.wikipedia.org/wiki/%E8%8B%8F%E5%BF%97%E5%88%9A","Link")</f>
        <v>Link</v>
      </c>
      <c r="N283" s="10" t="s">
        <v>81</v>
      </c>
      <c r="O283" s="11" t="s">
        <v>1835</v>
      </c>
      <c r="P283" s="10" t="s">
        <v>1836</v>
      </c>
      <c r="Q283" s="11" t="s">
        <v>84</v>
      </c>
      <c r="R283" s="10" t="s">
        <v>1837</v>
      </c>
      <c r="S283" s="11" t="s">
        <v>222</v>
      </c>
      <c r="T283" s="10" t="s">
        <v>222</v>
      </c>
      <c r="U283" s="34" t="s">
        <v>80</v>
      </c>
      <c r="V283" s="13" t="s">
        <v>307</v>
      </c>
      <c r="W283" s="2">
        <v>10</v>
      </c>
      <c r="X283" s="13">
        <v>9</v>
      </c>
      <c r="Y283" s="23"/>
      <c r="Z283" s="13" t="s">
        <v>222</v>
      </c>
      <c r="AA283" s="2" t="s">
        <v>222</v>
      </c>
      <c r="AB283" s="13" t="s">
        <v>1337</v>
      </c>
      <c r="AC283" s="2" t="s">
        <v>1337</v>
      </c>
      <c r="AD283" s="13" t="s">
        <v>1842</v>
      </c>
      <c r="AE283" s="2" t="s">
        <v>1843</v>
      </c>
      <c r="AF283" s="25"/>
      <c r="AG283" s="2" t="s">
        <v>98</v>
      </c>
      <c r="AH283" s="14" t="s">
        <v>134</v>
      </c>
      <c r="AI283" s="2" t="s">
        <v>68</v>
      </c>
      <c r="AJ283" s="13" t="s">
        <v>69</v>
      </c>
      <c r="AK283" s="2" t="s">
        <v>70</v>
      </c>
      <c r="AL283" s="9" t="s">
        <v>2612</v>
      </c>
      <c r="AM283" s="13">
        <f>IF(ISNA(VLOOKUP($AL283,'Ash-Archive Data-Don''t Delete'!$AL:$AT,2,FALSE)),"",VLOOKUP($AL283,'Ash-Archive Data-Don''t Delete'!$AL:$AT,2,FALSE))</f>
        <v>0</v>
      </c>
      <c r="AN283" s="2">
        <f>IF(ISNA(VLOOKUP($AL283,'Ash-Archive Data-Don''t Delete'!$AL:$AT,3,FALSE)),"",VLOOKUP($AL283,'Ash-Archive Data-Don''t Delete'!$AL:$AT,3,FALSE))</f>
        <v>0</v>
      </c>
      <c r="AO283" s="13">
        <f>IF(ISNA(VLOOKUP($AL283,'Ash-Archive Data-Don''t Delete'!$AL:$AT,4,FALSE)),"",VLOOKUP($AL283,'Ash-Archive Data-Don''t Delete'!$AL:$AT,4,FALSE))</f>
        <v>0</v>
      </c>
      <c r="AP283" s="2">
        <f>IF(ISNA(VLOOKUP($AL283,'Ash-Archive Data-Don''t Delete'!$AL:$AT,5,FALSE)),"",VLOOKUP($AL283,'Ash-Archive Data-Don''t Delete'!$AL:$AT,5,FALSE))</f>
        <v>0</v>
      </c>
      <c r="AQ283" s="13"/>
      <c r="AR283" s="2"/>
      <c r="AS283" s="13" t="s">
        <v>74</v>
      </c>
      <c r="AT283" s="2"/>
      <c r="AU283" s="25"/>
      <c r="AV283" s="23"/>
      <c r="AW283" s="13" t="s">
        <v>84</v>
      </c>
      <c r="AX283" s="23"/>
      <c r="AY283" s="9" t="s">
        <v>1844</v>
      </c>
      <c r="AZ283" s="31">
        <v>42711</v>
      </c>
      <c r="BA283" s="18"/>
      <c r="BB283" s="18"/>
      <c r="BC283" s="15"/>
      <c r="BD283" s="15"/>
      <c r="BE283" s="15"/>
      <c r="BF283" s="15"/>
      <c r="BG283" s="15"/>
      <c r="BH283" s="15"/>
      <c r="BI283" s="15"/>
      <c r="BJ283" s="15"/>
    </row>
    <row r="284" spans="1:62" ht="14.25">
      <c r="A284" s="16" t="str">
        <f>IF(ISNA(VLOOKUP($G284,'Philanthropist Ranking'!$E$5:$H$105,4,FALSE)),"N","Y")</f>
        <v>Y</v>
      </c>
      <c r="B284" s="17">
        <f>VLOOKUP($G284,'Philanthropist Ranking'!$K$5:$M$281,3,FALSE)</f>
        <v>61</v>
      </c>
      <c r="C284" s="17">
        <f>VLOOKUP($G284,'Philanthropist Ranking'!$K$5:$M$281,2,FALSE)</f>
        <v>18.696932000000004</v>
      </c>
      <c r="D284" s="18"/>
      <c r="E284" s="18"/>
      <c r="F284" s="7" t="s">
        <v>307</v>
      </c>
      <c r="G284" s="8" t="s">
        <v>308</v>
      </c>
      <c r="H284" s="9" t="s">
        <v>2619</v>
      </c>
      <c r="I284" s="19"/>
      <c r="J284" s="20" t="s">
        <v>62</v>
      </c>
      <c r="K284" s="19"/>
      <c r="L284" s="20"/>
      <c r="M284" s="19"/>
      <c r="N284" s="21"/>
      <c r="O284" s="22"/>
      <c r="P284" s="21"/>
      <c r="Q284" s="22"/>
      <c r="R284" s="21"/>
      <c r="S284" s="22"/>
      <c r="T284" s="21"/>
      <c r="U284" s="22"/>
      <c r="V284" s="13" t="s">
        <v>1835</v>
      </c>
      <c r="W284" s="2">
        <v>2</v>
      </c>
      <c r="X284" s="13">
        <v>3</v>
      </c>
      <c r="Y284" s="23"/>
      <c r="Z284" s="13" t="s">
        <v>222</v>
      </c>
      <c r="AA284" s="2" t="s">
        <v>222</v>
      </c>
      <c r="AB284" s="13" t="s">
        <v>105</v>
      </c>
      <c r="AC284" s="2" t="s">
        <v>2621</v>
      </c>
      <c r="AD284" s="24" t="s">
        <v>1845</v>
      </c>
      <c r="AE284" s="2" t="s">
        <v>1846</v>
      </c>
      <c r="AF284" s="25"/>
      <c r="AG284" s="2" t="s">
        <v>98</v>
      </c>
      <c r="AH284" s="14" t="s">
        <v>131</v>
      </c>
      <c r="AI284" s="2" t="s">
        <v>141</v>
      </c>
      <c r="AJ284" s="13" t="s">
        <v>69</v>
      </c>
      <c r="AK284" s="2" t="s">
        <v>70</v>
      </c>
      <c r="AL284" s="9" t="s">
        <v>2624</v>
      </c>
      <c r="AM284" s="13">
        <f>IF(ISNA(VLOOKUP($AL284,'Ash-Archive Data-Don''t Delete'!$AL:$AT,2,FALSE)),"",VLOOKUP($AL284,'Ash-Archive Data-Don''t Delete'!$AL:$AT,2,FALSE))</f>
        <v>0</v>
      </c>
      <c r="AN284" s="2">
        <f>IF(ISNA(VLOOKUP($AL284,'Ash-Archive Data-Don''t Delete'!$AL:$AT,3,FALSE)),"",VLOOKUP($AL284,'Ash-Archive Data-Don''t Delete'!$AL:$AT,3,FALSE))</f>
        <v>0</v>
      </c>
      <c r="AO284" s="13">
        <f>IF(ISNA(VLOOKUP($AL284,'Ash-Archive Data-Don''t Delete'!$AL:$AT,4,FALSE)),"",VLOOKUP($AL284,'Ash-Archive Data-Don''t Delete'!$AL:$AT,4,FALSE))</f>
        <v>0</v>
      </c>
      <c r="AP284" s="2">
        <f>IF(ISNA(VLOOKUP($AL284,'Ash-Archive Data-Don''t Delete'!$AL:$AT,5,FALSE)),"",VLOOKUP($AL284,'Ash-Archive Data-Don''t Delete'!$AL:$AT,5,FALSE))</f>
        <v>0</v>
      </c>
      <c r="AQ284" s="13"/>
      <c r="AR284" s="2"/>
      <c r="AS284" s="13" t="s">
        <v>74</v>
      </c>
      <c r="AT284" s="2"/>
      <c r="AU284" s="25"/>
      <c r="AV284" s="23"/>
      <c r="AW284" s="13" t="s">
        <v>84</v>
      </c>
      <c r="AX284" s="23"/>
      <c r="AY284" s="9" t="s">
        <v>269</v>
      </c>
      <c r="AZ284" s="31">
        <v>42711</v>
      </c>
      <c r="BA284" s="18"/>
      <c r="BB284" s="18"/>
      <c r="BC284" s="15"/>
      <c r="BD284" s="15"/>
      <c r="BE284" s="15"/>
      <c r="BF284" s="15"/>
      <c r="BG284" s="15"/>
      <c r="BH284" s="15"/>
      <c r="BI284" s="15"/>
      <c r="BJ284" s="15"/>
    </row>
    <row r="285" spans="1:62" ht="14.25">
      <c r="A285" s="16" t="str">
        <f>IF(ISNA(VLOOKUP($G285,'Philanthropist Ranking'!$E$5:$H$105,4,FALSE)),"N","Y")</f>
        <v>Y</v>
      </c>
      <c r="B285" s="17">
        <f>VLOOKUP($G285,'Philanthropist Ranking'!$K$5:$M$281,3,FALSE)</f>
        <v>61</v>
      </c>
      <c r="C285" s="17">
        <f>VLOOKUP($G285,'Philanthropist Ranking'!$K$5:$M$281,2,FALSE)</f>
        <v>18.696932000000004</v>
      </c>
      <c r="D285" s="18"/>
      <c r="E285" s="18"/>
      <c r="F285" s="7" t="s">
        <v>307</v>
      </c>
      <c r="G285" s="8" t="s">
        <v>308</v>
      </c>
      <c r="H285" s="9" t="s">
        <v>2619</v>
      </c>
      <c r="I285" s="19"/>
      <c r="J285" s="20" t="s">
        <v>62</v>
      </c>
      <c r="K285" s="19"/>
      <c r="L285" s="20"/>
      <c r="M285" s="19"/>
      <c r="N285" s="21"/>
      <c r="O285" s="22"/>
      <c r="P285" s="21"/>
      <c r="Q285" s="22"/>
      <c r="R285" s="21"/>
      <c r="S285" s="22"/>
      <c r="T285" s="21"/>
      <c r="U285" s="22"/>
      <c r="V285" s="13" t="s">
        <v>1835</v>
      </c>
      <c r="W285" s="2">
        <v>2</v>
      </c>
      <c r="X285" s="13">
        <v>3</v>
      </c>
      <c r="Y285" s="23"/>
      <c r="Z285" s="13" t="s">
        <v>222</v>
      </c>
      <c r="AA285" s="2" t="s">
        <v>222</v>
      </c>
      <c r="AB285" s="13" t="s">
        <v>105</v>
      </c>
      <c r="AC285" s="2" t="s">
        <v>2621</v>
      </c>
      <c r="AD285" s="24" t="s">
        <v>1848</v>
      </c>
      <c r="AE285" s="2" t="s">
        <v>1849</v>
      </c>
      <c r="AF285" s="25"/>
      <c r="AG285" s="2" t="s">
        <v>98</v>
      </c>
      <c r="AH285" s="14" t="s">
        <v>133</v>
      </c>
      <c r="AI285" s="2" t="s">
        <v>141</v>
      </c>
      <c r="AJ285" s="13" t="s">
        <v>69</v>
      </c>
      <c r="AK285" s="2" t="s">
        <v>70</v>
      </c>
      <c r="AL285" s="9" t="s">
        <v>2632</v>
      </c>
      <c r="AM285" s="13">
        <f>IF(ISNA(VLOOKUP($AL285,'Ash-Archive Data-Don''t Delete'!$AL:$AT,2,FALSE)),"",VLOOKUP($AL285,'Ash-Archive Data-Don''t Delete'!$AL:$AT,2,FALSE))</f>
        <v>0</v>
      </c>
      <c r="AN285" s="2">
        <f>IF(ISNA(VLOOKUP($AL285,'Ash-Archive Data-Don''t Delete'!$AL:$AT,3,FALSE)),"",VLOOKUP($AL285,'Ash-Archive Data-Don''t Delete'!$AL:$AT,3,FALSE))</f>
        <v>0</v>
      </c>
      <c r="AO285" s="13">
        <f>IF(ISNA(VLOOKUP($AL285,'Ash-Archive Data-Don''t Delete'!$AL:$AT,4,FALSE)),"",VLOOKUP($AL285,'Ash-Archive Data-Don''t Delete'!$AL:$AT,4,FALSE))</f>
        <v>0</v>
      </c>
      <c r="AP285" s="2">
        <f>IF(ISNA(VLOOKUP($AL285,'Ash-Archive Data-Don''t Delete'!$AL:$AT,5,FALSE)),"",VLOOKUP($AL285,'Ash-Archive Data-Don''t Delete'!$AL:$AT,5,FALSE))</f>
        <v>0</v>
      </c>
      <c r="AQ285" s="13"/>
      <c r="AR285" s="2"/>
      <c r="AS285" s="13" t="s">
        <v>74</v>
      </c>
      <c r="AT285" s="2"/>
      <c r="AU285" s="25"/>
      <c r="AV285" s="23"/>
      <c r="AW285" s="13" t="s">
        <v>84</v>
      </c>
      <c r="AX285" s="23"/>
      <c r="AY285" s="9" t="s">
        <v>269</v>
      </c>
      <c r="AZ285" s="31">
        <v>42711</v>
      </c>
      <c r="BA285" s="18"/>
      <c r="BB285" s="18"/>
      <c r="BC285" s="15"/>
      <c r="BD285" s="15"/>
      <c r="BE285" s="15"/>
      <c r="BF285" s="15"/>
      <c r="BG285" s="15"/>
      <c r="BH285" s="15"/>
      <c r="BI285" s="15"/>
      <c r="BJ285" s="15"/>
    </row>
    <row r="286" spans="1:62" ht="14.25">
      <c r="A286" s="16" t="str">
        <f>IF(ISNA(VLOOKUP($G286,'Philanthropist Ranking'!$E$5:$H$105,4,FALSE)),"N","Y")</f>
        <v>Y</v>
      </c>
      <c r="B286" s="17">
        <f>VLOOKUP($G286,'Philanthropist Ranking'!$K$5:$M$281,3,FALSE)</f>
        <v>61</v>
      </c>
      <c r="C286" s="17">
        <f>VLOOKUP($G286,'Philanthropist Ranking'!$K$5:$M$281,2,FALSE)</f>
        <v>18.696932000000004</v>
      </c>
      <c r="D286" s="18"/>
      <c r="E286" s="18"/>
      <c r="F286" s="7" t="s">
        <v>307</v>
      </c>
      <c r="G286" s="8" t="s">
        <v>308</v>
      </c>
      <c r="H286" s="9"/>
      <c r="I286" s="19"/>
      <c r="J286" s="20" t="s">
        <v>62</v>
      </c>
      <c r="K286" s="19"/>
      <c r="L286" s="20"/>
      <c r="M286" s="19"/>
      <c r="N286" s="21"/>
      <c r="O286" s="22"/>
      <c r="P286" s="21"/>
      <c r="Q286" s="22"/>
      <c r="R286" s="21"/>
      <c r="S286" s="22"/>
      <c r="T286" s="21"/>
      <c r="U286" s="22"/>
      <c r="V286" s="13" t="s">
        <v>1835</v>
      </c>
      <c r="W286" s="2">
        <v>2</v>
      </c>
      <c r="X286" s="13">
        <v>11</v>
      </c>
      <c r="Y286" s="23"/>
      <c r="Z286" s="13" t="s">
        <v>222</v>
      </c>
      <c r="AA286" s="2" t="s">
        <v>222</v>
      </c>
      <c r="AB286" s="13" t="s">
        <v>222</v>
      </c>
      <c r="AC286" s="2" t="s">
        <v>222</v>
      </c>
      <c r="AD286" s="24" t="s">
        <v>453</v>
      </c>
      <c r="AE286" s="2" t="s">
        <v>454</v>
      </c>
      <c r="AF286" s="25"/>
      <c r="AG286" s="2" t="s">
        <v>109</v>
      </c>
      <c r="AH286" s="14" t="s">
        <v>67</v>
      </c>
      <c r="AI286" s="2" t="s">
        <v>100</v>
      </c>
      <c r="AJ286" s="13" t="s">
        <v>69</v>
      </c>
      <c r="AK286" s="2" t="s">
        <v>70</v>
      </c>
      <c r="AL286" s="9" t="s">
        <v>2638</v>
      </c>
      <c r="AM286" s="35" t="str">
        <f>IF(ISNA(VLOOKUP($AL286,'Ash-Archive Data-Don''t Delete'!$AL:$AT,2,FALSE)),"",VLOOKUP($AL286,'Ash-Archive Data-Don''t Delete'!$AL:$AT,2,FALSE))</f>
        <v>Link1</v>
      </c>
      <c r="AN286" s="2">
        <f>IF(ISNA(VLOOKUP($AL286,'Ash-Archive Data-Don''t Delete'!$AL:$AT,3,FALSE)),"",VLOOKUP($AL286,'Ash-Archive Data-Don''t Delete'!$AL:$AT,3,FALSE))</f>
        <v>0</v>
      </c>
      <c r="AO286" s="13">
        <f>IF(ISNA(VLOOKUP($AL286,'Ash-Archive Data-Don''t Delete'!$AL:$AT,4,FALSE)),"",VLOOKUP($AL286,'Ash-Archive Data-Don''t Delete'!$AL:$AT,4,FALSE))</f>
        <v>0</v>
      </c>
      <c r="AP286" s="2">
        <f>IF(ISNA(VLOOKUP($AL286,'Ash-Archive Data-Don''t Delete'!$AL:$AT,5,FALSE)),"",VLOOKUP($AL286,'Ash-Archive Data-Don''t Delete'!$AL:$AT,5,FALSE))</f>
        <v>0</v>
      </c>
      <c r="AQ286" s="13"/>
      <c r="AR286" s="2"/>
      <c r="AS286" s="13" t="s">
        <v>74</v>
      </c>
      <c r="AT286" s="2" t="s">
        <v>420</v>
      </c>
      <c r="AU286" s="25"/>
      <c r="AV286" s="23"/>
      <c r="AW286" s="13" t="s">
        <v>84</v>
      </c>
      <c r="AX286" s="23"/>
      <c r="AY286" s="9" t="s">
        <v>269</v>
      </c>
      <c r="AZ286" s="31">
        <v>42711</v>
      </c>
      <c r="BA286" s="18"/>
      <c r="BB286" s="18"/>
      <c r="BC286" s="15"/>
      <c r="BD286" s="15"/>
      <c r="BE286" s="15"/>
      <c r="BF286" s="15"/>
      <c r="BG286" s="15"/>
      <c r="BH286" s="15"/>
      <c r="BI286" s="15"/>
      <c r="BJ286" s="15"/>
    </row>
    <row r="287" spans="1:62" ht="14.25">
      <c r="A287" s="16" t="str">
        <f>IF(ISNA(VLOOKUP($G287,'Philanthropist Ranking'!$E$5:$H$105,4,FALSE)),"N","Y")</f>
        <v>Y</v>
      </c>
      <c r="B287" s="17">
        <f>VLOOKUP($G287,'Philanthropist Ranking'!$K$5:$M$281,3,FALSE)</f>
        <v>61</v>
      </c>
      <c r="C287" s="17">
        <f>VLOOKUP($G287,'Philanthropist Ranking'!$K$5:$M$281,2,FALSE)</f>
        <v>18.696932000000004</v>
      </c>
      <c r="D287" s="18"/>
      <c r="E287" s="18"/>
      <c r="F287" s="7" t="s">
        <v>307</v>
      </c>
      <c r="G287" s="8" t="s">
        <v>308</v>
      </c>
      <c r="H287" s="9" t="s">
        <v>2619</v>
      </c>
      <c r="I287" s="19"/>
      <c r="J287" s="20" t="s">
        <v>62</v>
      </c>
      <c r="K287" s="19"/>
      <c r="L287" s="20"/>
      <c r="M287" s="19"/>
      <c r="N287" s="21"/>
      <c r="O287" s="22"/>
      <c r="P287" s="21"/>
      <c r="Q287" s="22"/>
      <c r="R287" s="21"/>
      <c r="S287" s="22"/>
      <c r="T287" s="21"/>
      <c r="U287" s="22"/>
      <c r="V287" s="13" t="s">
        <v>307</v>
      </c>
      <c r="W287" s="2">
        <v>1</v>
      </c>
      <c r="X287" s="13">
        <v>9</v>
      </c>
      <c r="Y287" s="23"/>
      <c r="Z287" s="13" t="s">
        <v>222</v>
      </c>
      <c r="AA287" s="2" t="s">
        <v>222</v>
      </c>
      <c r="AB287" s="13" t="s">
        <v>223</v>
      </c>
      <c r="AC287" s="2" t="s">
        <v>223</v>
      </c>
      <c r="AD287" s="24" t="s">
        <v>1850</v>
      </c>
      <c r="AE287" s="2" t="s">
        <v>1851</v>
      </c>
      <c r="AF287" s="25"/>
      <c r="AG287" s="2" t="s">
        <v>66</v>
      </c>
      <c r="AH287" s="14" t="s">
        <v>67</v>
      </c>
      <c r="AI287" s="2" t="s">
        <v>141</v>
      </c>
      <c r="AJ287" s="13" t="s">
        <v>69</v>
      </c>
      <c r="AK287" s="2" t="s">
        <v>70</v>
      </c>
      <c r="AL287" s="9" t="s">
        <v>2644</v>
      </c>
      <c r="AM287" s="13">
        <f>IF(ISNA(VLOOKUP($AL287,'Ash-Archive Data-Don''t Delete'!$AL:$AT,2,FALSE)),"",VLOOKUP($AL287,'Ash-Archive Data-Don''t Delete'!$AL:$AT,2,FALSE))</f>
        <v>0</v>
      </c>
      <c r="AN287" s="2">
        <f>IF(ISNA(VLOOKUP($AL287,'Ash-Archive Data-Don''t Delete'!$AL:$AT,3,FALSE)),"",VLOOKUP($AL287,'Ash-Archive Data-Don''t Delete'!$AL:$AT,3,FALSE))</f>
        <v>0</v>
      </c>
      <c r="AO287" s="13">
        <f>IF(ISNA(VLOOKUP($AL287,'Ash-Archive Data-Don''t Delete'!$AL:$AT,4,FALSE)),"",VLOOKUP($AL287,'Ash-Archive Data-Don''t Delete'!$AL:$AT,4,FALSE))</f>
        <v>0</v>
      </c>
      <c r="AP287" s="2">
        <f>IF(ISNA(VLOOKUP($AL287,'Ash-Archive Data-Don''t Delete'!$AL:$AT,5,FALSE)),"",VLOOKUP($AL287,'Ash-Archive Data-Don''t Delete'!$AL:$AT,5,FALSE))</f>
        <v>0</v>
      </c>
      <c r="AQ287" s="13"/>
      <c r="AR287" s="2"/>
      <c r="AS287" s="13" t="s">
        <v>74</v>
      </c>
      <c r="AT287" s="2"/>
      <c r="AU287" s="25"/>
      <c r="AV287" s="23"/>
      <c r="AW287" s="13" t="s">
        <v>84</v>
      </c>
      <c r="AX287" s="23"/>
      <c r="AY287" s="9" t="s">
        <v>269</v>
      </c>
      <c r="AZ287" s="31">
        <v>42711</v>
      </c>
      <c r="BA287" s="18"/>
      <c r="BB287" s="18"/>
      <c r="BC287" s="15"/>
      <c r="BD287" s="15"/>
      <c r="BE287" s="15"/>
      <c r="BF287" s="15"/>
      <c r="BG287" s="15"/>
      <c r="BH287" s="15"/>
      <c r="BI287" s="15"/>
      <c r="BJ287" s="15"/>
    </row>
    <row r="288" spans="1:62" ht="14.25">
      <c r="A288" s="16" t="str">
        <f>IF(ISNA(VLOOKUP($G288,'Philanthropist Ranking'!$E$5:$H$105,4,FALSE)),"N","Y")</f>
        <v>Y</v>
      </c>
      <c r="B288" s="17">
        <f>VLOOKUP($G288,'Philanthropist Ranking'!$K$5:$M$281,3,FALSE)</f>
        <v>61</v>
      </c>
      <c r="C288" s="17">
        <f>VLOOKUP($G288,'Philanthropist Ranking'!$K$5:$M$281,2,FALSE)</f>
        <v>18.696932000000004</v>
      </c>
      <c r="D288" s="18"/>
      <c r="E288" s="18"/>
      <c r="F288" s="7" t="s">
        <v>307</v>
      </c>
      <c r="G288" s="8" t="s">
        <v>308</v>
      </c>
      <c r="H288" s="32"/>
      <c r="I288" s="19"/>
      <c r="J288" s="20" t="s">
        <v>62</v>
      </c>
      <c r="K288" s="19"/>
      <c r="L288" s="20"/>
      <c r="M288" s="19"/>
      <c r="N288" s="21"/>
      <c r="O288" s="22"/>
      <c r="P288" s="21"/>
      <c r="Q288" s="22"/>
      <c r="R288" s="21"/>
      <c r="S288" s="22"/>
      <c r="T288" s="21"/>
      <c r="U288" s="22"/>
      <c r="V288" s="13" t="s">
        <v>1835</v>
      </c>
      <c r="W288" s="2">
        <v>1</v>
      </c>
      <c r="X288" s="13">
        <v>10</v>
      </c>
      <c r="Y288" s="23"/>
      <c r="Z288" s="13" t="s">
        <v>222</v>
      </c>
      <c r="AA288" s="2" t="s">
        <v>222</v>
      </c>
      <c r="AB288" s="13" t="s">
        <v>222</v>
      </c>
      <c r="AC288" s="2" t="s">
        <v>222</v>
      </c>
      <c r="AD288" s="24" t="s">
        <v>1852</v>
      </c>
      <c r="AE288" s="2" t="s">
        <v>1853</v>
      </c>
      <c r="AF288" s="25"/>
      <c r="AG288" s="2" t="s">
        <v>109</v>
      </c>
      <c r="AH288" s="14" t="s">
        <v>131</v>
      </c>
      <c r="AI288" s="2" t="s">
        <v>100</v>
      </c>
      <c r="AJ288" s="13" t="s">
        <v>69</v>
      </c>
      <c r="AK288" s="2" t="s">
        <v>70</v>
      </c>
      <c r="AL288" s="9" t="s">
        <v>2654</v>
      </c>
      <c r="AM288" s="35" t="str">
        <f>IF(ISNA(VLOOKUP($AL288,'Ash-Archive Data-Don''t Delete'!$AL:$AT,2,FALSE)),"",VLOOKUP($AL288,'Ash-Archive Data-Don''t Delete'!$AL:$AT,2,FALSE))</f>
        <v>Link1</v>
      </c>
      <c r="AN288" s="2">
        <f>IF(ISNA(VLOOKUP($AL288,'Ash-Archive Data-Don''t Delete'!$AL:$AT,3,FALSE)),"",VLOOKUP($AL288,'Ash-Archive Data-Don''t Delete'!$AL:$AT,3,FALSE))</f>
        <v>0</v>
      </c>
      <c r="AO288" s="13">
        <f>IF(ISNA(VLOOKUP($AL288,'Ash-Archive Data-Don''t Delete'!$AL:$AT,4,FALSE)),"",VLOOKUP($AL288,'Ash-Archive Data-Don''t Delete'!$AL:$AT,4,FALSE))</f>
        <v>0</v>
      </c>
      <c r="AP288" s="2">
        <f>IF(ISNA(VLOOKUP($AL288,'Ash-Archive Data-Don''t Delete'!$AL:$AT,5,FALSE)),"",VLOOKUP($AL288,'Ash-Archive Data-Don''t Delete'!$AL:$AT,5,FALSE))</f>
        <v>0</v>
      </c>
      <c r="AQ288" s="13" t="s">
        <v>420</v>
      </c>
      <c r="AR288" s="2"/>
      <c r="AS288" s="13" t="s">
        <v>74</v>
      </c>
      <c r="AT288" s="2"/>
      <c r="AU288" s="25"/>
      <c r="AV288" s="23"/>
      <c r="AW288" s="13" t="s">
        <v>70</v>
      </c>
      <c r="AX288" s="23"/>
      <c r="AY288" s="9" t="s">
        <v>269</v>
      </c>
      <c r="AZ288" s="31">
        <v>42711</v>
      </c>
      <c r="BA288" s="18"/>
      <c r="BB288" s="18"/>
      <c r="BC288" s="15"/>
      <c r="BD288" s="15"/>
      <c r="BE288" s="15"/>
      <c r="BF288" s="15"/>
      <c r="BG288" s="15"/>
      <c r="BH288" s="15"/>
      <c r="BI288" s="15"/>
      <c r="BJ288" s="15"/>
    </row>
    <row r="289" spans="1:62" ht="14.25">
      <c r="A289" s="16" t="str">
        <f>IF(ISNA(VLOOKUP($G289,'Philanthropist Ranking'!$E$5:$H$105,4,FALSE)),"N","Y")</f>
        <v>Y</v>
      </c>
      <c r="B289" s="17">
        <f>VLOOKUP($G289,'Philanthropist Ranking'!$K$5:$M$281,3,FALSE)</f>
        <v>61</v>
      </c>
      <c r="C289" s="17">
        <f>VLOOKUP($G289,'Philanthropist Ranking'!$K$5:$M$281,2,FALSE)</f>
        <v>18.696932000000004</v>
      </c>
      <c r="D289" s="18"/>
      <c r="E289" s="18"/>
      <c r="F289" s="7" t="s">
        <v>307</v>
      </c>
      <c r="G289" s="8" t="s">
        <v>308</v>
      </c>
      <c r="H289" s="9" t="s">
        <v>2619</v>
      </c>
      <c r="I289" s="19"/>
      <c r="J289" s="20" t="s">
        <v>62</v>
      </c>
      <c r="K289" s="19"/>
      <c r="L289" s="20"/>
      <c r="M289" s="19"/>
      <c r="N289" s="21"/>
      <c r="O289" s="22"/>
      <c r="P289" s="21"/>
      <c r="Q289" s="22"/>
      <c r="R289" s="21"/>
      <c r="S289" s="22"/>
      <c r="T289" s="21"/>
      <c r="U289" s="22"/>
      <c r="V289" s="13" t="s">
        <v>1835</v>
      </c>
      <c r="W289" s="2">
        <v>0.54038209999999998</v>
      </c>
      <c r="X289" s="13">
        <v>3</v>
      </c>
      <c r="Y289" s="23"/>
      <c r="Z289" s="13" t="s">
        <v>222</v>
      </c>
      <c r="AA289" s="2" t="s">
        <v>222</v>
      </c>
      <c r="AB289" s="13" t="s">
        <v>1551</v>
      </c>
      <c r="AC289" s="2" t="s">
        <v>2661</v>
      </c>
      <c r="AD289" s="24" t="s">
        <v>1855</v>
      </c>
      <c r="AE289" s="2" t="s">
        <v>1856</v>
      </c>
      <c r="AF289" s="25"/>
      <c r="AG289" s="2" t="s">
        <v>136</v>
      </c>
      <c r="AH289" s="14" t="s">
        <v>134</v>
      </c>
      <c r="AI289" s="2" t="s">
        <v>141</v>
      </c>
      <c r="AJ289" s="13" t="s">
        <v>1484</v>
      </c>
      <c r="AK289" s="2" t="s">
        <v>70</v>
      </c>
      <c r="AL289" s="9" t="s">
        <v>2664</v>
      </c>
      <c r="AM289" s="13">
        <f>IF(ISNA(VLOOKUP($AL289,'Ash-Archive Data-Don''t Delete'!$AL:$AT,2,FALSE)),"",VLOOKUP($AL289,'Ash-Archive Data-Don''t Delete'!$AL:$AT,2,FALSE))</f>
        <v>0</v>
      </c>
      <c r="AN289" s="2">
        <f>IF(ISNA(VLOOKUP($AL289,'Ash-Archive Data-Don''t Delete'!$AL:$AT,3,FALSE)),"",VLOOKUP($AL289,'Ash-Archive Data-Don''t Delete'!$AL:$AT,3,FALSE))</f>
        <v>0</v>
      </c>
      <c r="AO289" s="13">
        <f>IF(ISNA(VLOOKUP($AL289,'Ash-Archive Data-Don''t Delete'!$AL:$AT,4,FALSE)),"",VLOOKUP($AL289,'Ash-Archive Data-Don''t Delete'!$AL:$AT,4,FALSE))</f>
        <v>0</v>
      </c>
      <c r="AP289" s="2">
        <f>IF(ISNA(VLOOKUP($AL289,'Ash-Archive Data-Don''t Delete'!$AL:$AT,5,FALSE)),"",VLOOKUP($AL289,'Ash-Archive Data-Don''t Delete'!$AL:$AT,5,FALSE))</f>
        <v>0</v>
      </c>
      <c r="AQ289" s="13"/>
      <c r="AR289" s="2"/>
      <c r="AS289" s="13" t="s">
        <v>74</v>
      </c>
      <c r="AT289" s="2"/>
      <c r="AU289" s="25"/>
      <c r="AV289" s="23"/>
      <c r="AW289" s="13" t="s">
        <v>1858</v>
      </c>
      <c r="AX289" s="23"/>
      <c r="AY289" s="9" t="s">
        <v>269</v>
      </c>
      <c r="AZ289" s="31">
        <v>42711</v>
      </c>
      <c r="BA289" s="18"/>
      <c r="BB289" s="18"/>
      <c r="BC289" s="15"/>
      <c r="BD289" s="15"/>
      <c r="BE289" s="15"/>
      <c r="BF289" s="15"/>
      <c r="BG289" s="15"/>
      <c r="BH289" s="15"/>
      <c r="BI289" s="15"/>
      <c r="BJ289" s="15"/>
    </row>
    <row r="290" spans="1:62" ht="14.25">
      <c r="A290" s="16" t="str">
        <f>IF(ISNA(VLOOKUP($G290,'Philanthropist Ranking'!$E$5:$H$105,4,FALSE)),"N","Y")</f>
        <v>Y</v>
      </c>
      <c r="B290" s="17">
        <f>VLOOKUP($G290,'Philanthropist Ranking'!$K$5:$M$281,3,FALSE)</f>
        <v>61</v>
      </c>
      <c r="C290" s="17">
        <f>VLOOKUP($G290,'Philanthropist Ranking'!$K$5:$M$281,2,FALSE)</f>
        <v>18.696932000000004</v>
      </c>
      <c r="D290" s="18"/>
      <c r="E290" s="18"/>
      <c r="F290" s="7" t="s">
        <v>307</v>
      </c>
      <c r="G290" s="8" t="s">
        <v>308</v>
      </c>
      <c r="H290" s="9" t="s">
        <v>2619</v>
      </c>
      <c r="I290" s="19"/>
      <c r="J290" s="20" t="s">
        <v>62</v>
      </c>
      <c r="K290" s="19"/>
      <c r="L290" s="20"/>
      <c r="M290" s="19"/>
      <c r="N290" s="21"/>
      <c r="O290" s="22"/>
      <c r="P290" s="21"/>
      <c r="Q290" s="22"/>
      <c r="R290" s="21"/>
      <c r="S290" s="22"/>
      <c r="T290" s="21"/>
      <c r="U290" s="22"/>
      <c r="V290" s="13" t="s">
        <v>1835</v>
      </c>
      <c r="W290" s="2">
        <v>0.5</v>
      </c>
      <c r="X290" s="13">
        <v>7</v>
      </c>
      <c r="Y290" s="23"/>
      <c r="Z290" s="13" t="s">
        <v>222</v>
      </c>
      <c r="AA290" s="2" t="s">
        <v>222</v>
      </c>
      <c r="AB290" s="13" t="s">
        <v>222</v>
      </c>
      <c r="AC290" s="2" t="s">
        <v>222</v>
      </c>
      <c r="AD290" s="24" t="s">
        <v>1859</v>
      </c>
      <c r="AE290" s="2" t="s">
        <v>1860</v>
      </c>
      <c r="AF290" s="25"/>
      <c r="AG290" s="2" t="s">
        <v>109</v>
      </c>
      <c r="AH290" s="14" t="s">
        <v>133</v>
      </c>
      <c r="AI290" s="2" t="s">
        <v>141</v>
      </c>
      <c r="AJ290" s="13" t="s">
        <v>69</v>
      </c>
      <c r="AK290" s="2" t="s">
        <v>70</v>
      </c>
      <c r="AL290" s="9" t="s">
        <v>2671</v>
      </c>
      <c r="AM290" s="13">
        <f>IF(ISNA(VLOOKUP($AL290,'Ash-Archive Data-Don''t Delete'!$AL:$AT,2,FALSE)),"",VLOOKUP($AL290,'Ash-Archive Data-Don''t Delete'!$AL:$AT,2,FALSE))</f>
        <v>0</v>
      </c>
      <c r="AN290" s="2">
        <f>IF(ISNA(VLOOKUP($AL290,'Ash-Archive Data-Don''t Delete'!$AL:$AT,3,FALSE)),"",VLOOKUP($AL290,'Ash-Archive Data-Don''t Delete'!$AL:$AT,3,FALSE))</f>
        <v>0</v>
      </c>
      <c r="AO290" s="13">
        <f>IF(ISNA(VLOOKUP($AL290,'Ash-Archive Data-Don''t Delete'!$AL:$AT,4,FALSE)),"",VLOOKUP($AL290,'Ash-Archive Data-Don''t Delete'!$AL:$AT,4,FALSE))</f>
        <v>0</v>
      </c>
      <c r="AP290" s="2">
        <f>IF(ISNA(VLOOKUP($AL290,'Ash-Archive Data-Don''t Delete'!$AL:$AT,5,FALSE)),"",VLOOKUP($AL290,'Ash-Archive Data-Don''t Delete'!$AL:$AT,5,FALSE))</f>
        <v>0</v>
      </c>
      <c r="AQ290" s="13"/>
      <c r="AR290" s="2"/>
      <c r="AS290" s="13" t="s">
        <v>74</v>
      </c>
      <c r="AT290" s="2"/>
      <c r="AU290" s="25"/>
      <c r="AV290" s="23"/>
      <c r="AW290" s="13" t="s">
        <v>84</v>
      </c>
      <c r="AX290" s="23"/>
      <c r="AY290" s="9" t="s">
        <v>269</v>
      </c>
      <c r="AZ290" s="31">
        <v>42711</v>
      </c>
      <c r="BA290" s="18"/>
      <c r="BB290" s="18"/>
      <c r="BC290" s="15"/>
      <c r="BD290" s="15"/>
      <c r="BE290" s="15"/>
      <c r="BF290" s="15"/>
      <c r="BG290" s="15"/>
      <c r="BH290" s="15"/>
      <c r="BI290" s="15"/>
      <c r="BJ290" s="15"/>
    </row>
    <row r="291" spans="1:62" ht="14.25">
      <c r="A291" s="16" t="str">
        <f>IF(ISNA(VLOOKUP($G291,'Philanthropist Ranking'!$E$5:$H$105,4,FALSE)),"N","Y")</f>
        <v>Y</v>
      </c>
      <c r="B291" s="17">
        <f>VLOOKUP($G291,'Philanthropist Ranking'!$K$5:$M$281,3,FALSE)</f>
        <v>61</v>
      </c>
      <c r="C291" s="17">
        <f>VLOOKUP($G291,'Philanthropist Ranking'!$K$5:$M$281,2,FALSE)</f>
        <v>18.696932000000004</v>
      </c>
      <c r="D291" s="18"/>
      <c r="E291" s="18"/>
      <c r="F291" s="7" t="s">
        <v>307</v>
      </c>
      <c r="G291" s="8" t="s">
        <v>308</v>
      </c>
      <c r="H291" s="32"/>
      <c r="I291" s="19"/>
      <c r="J291" s="20" t="s">
        <v>62</v>
      </c>
      <c r="K291" s="19"/>
      <c r="L291" s="20"/>
      <c r="M291" s="19"/>
      <c r="N291" s="21"/>
      <c r="O291" s="22"/>
      <c r="P291" s="21"/>
      <c r="Q291" s="22"/>
      <c r="R291" s="21"/>
      <c r="S291" s="22"/>
      <c r="T291" s="21"/>
      <c r="U291" s="22"/>
      <c r="V291" s="13" t="s">
        <v>1835</v>
      </c>
      <c r="W291" s="2">
        <v>0.3985727</v>
      </c>
      <c r="X291" s="13">
        <v>7</v>
      </c>
      <c r="Y291" s="23"/>
      <c r="Z291" s="13" t="s">
        <v>222</v>
      </c>
      <c r="AA291" s="2" t="s">
        <v>222</v>
      </c>
      <c r="AB291" s="13" t="s">
        <v>292</v>
      </c>
      <c r="AC291" s="2" t="s">
        <v>2684</v>
      </c>
      <c r="AD291" s="24" t="s">
        <v>1861</v>
      </c>
      <c r="AE291" s="2" t="s">
        <v>1862</v>
      </c>
      <c r="AF291" s="25"/>
      <c r="AG291" s="2" t="s">
        <v>109</v>
      </c>
      <c r="AH291" s="14" t="s">
        <v>134</v>
      </c>
      <c r="AI291" s="2" t="s">
        <v>100</v>
      </c>
      <c r="AJ291" s="13" t="s">
        <v>1484</v>
      </c>
      <c r="AK291" s="2" t="s">
        <v>70</v>
      </c>
      <c r="AL291" s="9" t="s">
        <v>2685</v>
      </c>
      <c r="AM291" s="13">
        <f>IF(ISNA(VLOOKUP($AL291,'Ash-Archive Data-Don''t Delete'!$AL:$AT,2,FALSE)),"",VLOOKUP($AL291,'Ash-Archive Data-Don''t Delete'!$AL:$AT,2,FALSE))</f>
        <v>0</v>
      </c>
      <c r="AN291" s="2">
        <f>IF(ISNA(VLOOKUP($AL291,'Ash-Archive Data-Don''t Delete'!$AL:$AT,3,FALSE)),"",VLOOKUP($AL291,'Ash-Archive Data-Don''t Delete'!$AL:$AT,3,FALSE))</f>
        <v>0</v>
      </c>
      <c r="AO291" s="13">
        <f>IF(ISNA(VLOOKUP($AL291,'Ash-Archive Data-Don''t Delete'!$AL:$AT,4,FALSE)),"",VLOOKUP($AL291,'Ash-Archive Data-Don''t Delete'!$AL:$AT,4,FALSE))</f>
        <v>0</v>
      </c>
      <c r="AP291" s="2">
        <f>IF(ISNA(VLOOKUP($AL291,'Ash-Archive Data-Don''t Delete'!$AL:$AT,5,FALSE)),"",VLOOKUP($AL291,'Ash-Archive Data-Don''t Delete'!$AL:$AT,5,FALSE))</f>
        <v>0</v>
      </c>
      <c r="AQ291" s="13"/>
      <c r="AR291" s="2"/>
      <c r="AS291" s="13" t="s">
        <v>74</v>
      </c>
      <c r="AT291" s="2"/>
      <c r="AU291" s="25"/>
      <c r="AV291" s="23"/>
      <c r="AW291" s="13" t="s">
        <v>70</v>
      </c>
      <c r="AX291" s="23"/>
      <c r="AY291" s="9" t="s">
        <v>269</v>
      </c>
      <c r="AZ291" s="31">
        <v>42711</v>
      </c>
      <c r="BA291" s="18"/>
      <c r="BB291" s="18"/>
      <c r="BC291" s="15"/>
      <c r="BD291" s="15"/>
      <c r="BE291" s="15"/>
      <c r="BF291" s="15"/>
      <c r="BG291" s="15"/>
      <c r="BH291" s="15"/>
      <c r="BI291" s="15"/>
      <c r="BJ291" s="15"/>
    </row>
    <row r="292" spans="1:62" ht="14.25">
      <c r="A292" s="16" t="str">
        <f>IF(ISNA(VLOOKUP($G292,'Philanthropist Ranking'!$E$5:$H$105,4,FALSE)),"N","Y")</f>
        <v>Y</v>
      </c>
      <c r="B292" s="17">
        <f>VLOOKUP($G292,'Philanthropist Ranking'!$K$5:$M$281,3,FALSE)</f>
        <v>61</v>
      </c>
      <c r="C292" s="17">
        <f>VLOOKUP($G292,'Philanthropist Ranking'!$K$5:$M$281,2,FALSE)</f>
        <v>18.696932000000004</v>
      </c>
      <c r="D292" s="18"/>
      <c r="E292" s="18"/>
      <c r="F292" s="7" t="s">
        <v>307</v>
      </c>
      <c r="G292" s="8" t="s">
        <v>308</v>
      </c>
      <c r="H292" s="9" t="s">
        <v>2619</v>
      </c>
      <c r="I292" s="19"/>
      <c r="J292" s="20" t="s">
        <v>62</v>
      </c>
      <c r="K292" s="19"/>
      <c r="L292" s="20"/>
      <c r="M292" s="19"/>
      <c r="N292" s="21"/>
      <c r="O292" s="22"/>
      <c r="P292" s="21"/>
      <c r="Q292" s="22"/>
      <c r="R292" s="21"/>
      <c r="S292" s="22"/>
      <c r="T292" s="21"/>
      <c r="U292" s="22"/>
      <c r="V292" s="13" t="s">
        <v>1835</v>
      </c>
      <c r="W292" s="2">
        <v>0.34770000000000001</v>
      </c>
      <c r="X292" s="13">
        <v>7</v>
      </c>
      <c r="Y292" s="23"/>
      <c r="Z292" s="13" t="s">
        <v>222</v>
      </c>
      <c r="AA292" s="2" t="s">
        <v>222</v>
      </c>
      <c r="AB292" s="13" t="s">
        <v>115</v>
      </c>
      <c r="AC292" s="2" t="s">
        <v>2693</v>
      </c>
      <c r="AD292" s="24" t="s">
        <v>1863</v>
      </c>
      <c r="AE292" s="2" t="s">
        <v>1864</v>
      </c>
      <c r="AF292" s="25"/>
      <c r="AG292" s="2" t="s">
        <v>109</v>
      </c>
      <c r="AH292" s="14" t="s">
        <v>67</v>
      </c>
      <c r="AI292" s="2" t="s">
        <v>141</v>
      </c>
      <c r="AJ292" s="13" t="s">
        <v>1484</v>
      </c>
      <c r="AK292" s="2" t="s">
        <v>70</v>
      </c>
      <c r="AL292" s="9" t="s">
        <v>2695</v>
      </c>
      <c r="AM292" s="13">
        <f>IF(ISNA(VLOOKUP($AL292,'Ash-Archive Data-Don''t Delete'!$AL:$AT,2,FALSE)),"",VLOOKUP($AL292,'Ash-Archive Data-Don''t Delete'!$AL:$AT,2,FALSE))</f>
        <v>0</v>
      </c>
      <c r="AN292" s="2">
        <f>IF(ISNA(VLOOKUP($AL292,'Ash-Archive Data-Don''t Delete'!$AL:$AT,3,FALSE)),"",VLOOKUP($AL292,'Ash-Archive Data-Don''t Delete'!$AL:$AT,3,FALSE))</f>
        <v>0</v>
      </c>
      <c r="AO292" s="13">
        <f>IF(ISNA(VLOOKUP($AL292,'Ash-Archive Data-Don''t Delete'!$AL:$AT,4,FALSE)),"",VLOOKUP($AL292,'Ash-Archive Data-Don''t Delete'!$AL:$AT,4,FALSE))</f>
        <v>0</v>
      </c>
      <c r="AP292" s="2">
        <f>IF(ISNA(VLOOKUP($AL292,'Ash-Archive Data-Don''t Delete'!$AL:$AT,5,FALSE)),"",VLOOKUP($AL292,'Ash-Archive Data-Don''t Delete'!$AL:$AT,5,FALSE))</f>
        <v>0</v>
      </c>
      <c r="AQ292" s="13"/>
      <c r="AR292" s="2"/>
      <c r="AS292" s="13" t="s">
        <v>74</v>
      </c>
      <c r="AT292" s="2"/>
      <c r="AU292" s="25"/>
      <c r="AV292" s="23"/>
      <c r="AW292" s="13" t="s">
        <v>84</v>
      </c>
      <c r="AX292" s="23"/>
      <c r="AY292" s="9" t="s">
        <v>269</v>
      </c>
      <c r="AZ292" s="31">
        <v>42711</v>
      </c>
      <c r="BA292" s="18"/>
      <c r="BB292" s="18"/>
      <c r="BC292" s="15"/>
      <c r="BD292" s="15"/>
      <c r="BE292" s="15"/>
      <c r="BF292" s="15"/>
      <c r="BG292" s="15"/>
      <c r="BH292" s="15"/>
      <c r="BI292" s="15"/>
      <c r="BJ292" s="15"/>
    </row>
    <row r="293" spans="1:62" ht="14.25">
      <c r="A293" s="16" t="str">
        <f>IF(ISNA(VLOOKUP($G293,'Philanthropist Ranking'!$E$5:$H$105,4,FALSE)),"N","Y")</f>
        <v>Y</v>
      </c>
      <c r="B293" s="17">
        <f>VLOOKUP($G293,'Philanthropist Ranking'!$K$5:$M$281,3,FALSE)</f>
        <v>61</v>
      </c>
      <c r="C293" s="17">
        <f>VLOOKUP($G293,'Philanthropist Ranking'!$K$5:$M$281,2,FALSE)</f>
        <v>18.696932000000004</v>
      </c>
      <c r="D293" s="18"/>
      <c r="E293" s="18"/>
      <c r="F293" s="7" t="s">
        <v>307</v>
      </c>
      <c r="G293" s="8" t="s">
        <v>308</v>
      </c>
      <c r="H293" s="9" t="s">
        <v>2619</v>
      </c>
      <c r="I293" s="19"/>
      <c r="J293" s="20" t="s">
        <v>62</v>
      </c>
      <c r="K293" s="19"/>
      <c r="L293" s="20"/>
      <c r="M293" s="19"/>
      <c r="N293" s="21"/>
      <c r="O293" s="22"/>
      <c r="P293" s="21"/>
      <c r="Q293" s="22"/>
      <c r="R293" s="21"/>
      <c r="S293" s="22"/>
      <c r="T293" s="21"/>
      <c r="U293" s="22"/>
      <c r="V293" s="13" t="s">
        <v>1835</v>
      </c>
      <c r="W293" s="2">
        <v>0.34165332999999998</v>
      </c>
      <c r="X293" s="13">
        <v>3</v>
      </c>
      <c r="Y293" s="23"/>
      <c r="Z293" s="13" t="s">
        <v>222</v>
      </c>
      <c r="AA293" s="2" t="s">
        <v>222</v>
      </c>
      <c r="AB293" s="13" t="s">
        <v>105</v>
      </c>
      <c r="AC293" s="2" t="s">
        <v>2704</v>
      </c>
      <c r="AD293" s="24" t="s">
        <v>1855</v>
      </c>
      <c r="AE293" s="2" t="s">
        <v>1856</v>
      </c>
      <c r="AF293" s="25"/>
      <c r="AG293" s="2" t="s">
        <v>136</v>
      </c>
      <c r="AH293" s="14" t="s">
        <v>134</v>
      </c>
      <c r="AI293" s="2" t="s">
        <v>141</v>
      </c>
      <c r="AJ293" s="13" t="s">
        <v>1484</v>
      </c>
      <c r="AK293" s="2" t="s">
        <v>70</v>
      </c>
      <c r="AL293" s="9" t="s">
        <v>2705</v>
      </c>
      <c r="AM293" s="13">
        <f>IF(ISNA(VLOOKUP($AL293,'Ash-Archive Data-Don''t Delete'!$AL:$AT,2,FALSE)),"",VLOOKUP($AL293,'Ash-Archive Data-Don''t Delete'!$AL:$AT,2,FALSE))</f>
        <v>0</v>
      </c>
      <c r="AN293" s="2">
        <f>IF(ISNA(VLOOKUP($AL293,'Ash-Archive Data-Don''t Delete'!$AL:$AT,3,FALSE)),"",VLOOKUP($AL293,'Ash-Archive Data-Don''t Delete'!$AL:$AT,3,FALSE))</f>
        <v>0</v>
      </c>
      <c r="AO293" s="13">
        <f>IF(ISNA(VLOOKUP($AL293,'Ash-Archive Data-Don''t Delete'!$AL:$AT,4,FALSE)),"",VLOOKUP($AL293,'Ash-Archive Data-Don''t Delete'!$AL:$AT,4,FALSE))</f>
        <v>0</v>
      </c>
      <c r="AP293" s="2">
        <f>IF(ISNA(VLOOKUP($AL293,'Ash-Archive Data-Don''t Delete'!$AL:$AT,5,FALSE)),"",VLOOKUP($AL293,'Ash-Archive Data-Don''t Delete'!$AL:$AT,5,FALSE))</f>
        <v>0</v>
      </c>
      <c r="AQ293" s="13"/>
      <c r="AR293" s="2"/>
      <c r="AS293" s="13" t="s">
        <v>74</v>
      </c>
      <c r="AT293" s="2"/>
      <c r="AU293" s="25"/>
      <c r="AV293" s="23"/>
      <c r="AW293" s="13" t="s">
        <v>1858</v>
      </c>
      <c r="AX293" s="23"/>
      <c r="AY293" s="9" t="s">
        <v>269</v>
      </c>
      <c r="AZ293" s="31">
        <v>42711</v>
      </c>
      <c r="BA293" s="18"/>
      <c r="BB293" s="18"/>
      <c r="BC293" s="15"/>
      <c r="BD293" s="15"/>
      <c r="BE293" s="15"/>
      <c r="BF293" s="15"/>
      <c r="BG293" s="15"/>
      <c r="BH293" s="15"/>
      <c r="BI293" s="15"/>
      <c r="BJ293" s="15"/>
    </row>
    <row r="294" spans="1:62" ht="14.25">
      <c r="A294" s="16" t="str">
        <f>IF(ISNA(VLOOKUP($G294,'Philanthropist Ranking'!$E$5:$H$105,4,FALSE)),"N","Y")</f>
        <v>Y</v>
      </c>
      <c r="B294" s="17">
        <f>VLOOKUP($G294,'Philanthropist Ranking'!$K$5:$M$281,3,FALSE)</f>
        <v>61</v>
      </c>
      <c r="C294" s="17">
        <f>VLOOKUP($G294,'Philanthropist Ranking'!$K$5:$M$281,2,FALSE)</f>
        <v>18.696932000000004</v>
      </c>
      <c r="D294" s="18"/>
      <c r="E294" s="18"/>
      <c r="F294" s="7" t="s">
        <v>307</v>
      </c>
      <c r="G294" s="8" t="s">
        <v>308</v>
      </c>
      <c r="H294" s="9" t="s">
        <v>2619</v>
      </c>
      <c r="I294" s="19"/>
      <c r="J294" s="20" t="s">
        <v>62</v>
      </c>
      <c r="K294" s="19"/>
      <c r="L294" s="20"/>
      <c r="M294" s="19"/>
      <c r="N294" s="21"/>
      <c r="O294" s="22"/>
      <c r="P294" s="21"/>
      <c r="Q294" s="22"/>
      <c r="R294" s="21"/>
      <c r="S294" s="22"/>
      <c r="T294" s="21"/>
      <c r="U294" s="22"/>
      <c r="V294" s="13" t="s">
        <v>1835</v>
      </c>
      <c r="W294" s="2">
        <v>0.25</v>
      </c>
      <c r="X294" s="13">
        <v>9</v>
      </c>
      <c r="Y294" s="23"/>
      <c r="Z294" s="13" t="s">
        <v>222</v>
      </c>
      <c r="AA294" s="2" t="s">
        <v>222</v>
      </c>
      <c r="AB294" s="13" t="s">
        <v>115</v>
      </c>
      <c r="AC294" s="2" t="s">
        <v>2693</v>
      </c>
      <c r="AD294" s="24" t="s">
        <v>1863</v>
      </c>
      <c r="AE294" s="2" t="s">
        <v>1864</v>
      </c>
      <c r="AF294" s="25"/>
      <c r="AG294" s="2" t="s">
        <v>109</v>
      </c>
      <c r="AH294" s="14" t="s">
        <v>67</v>
      </c>
      <c r="AI294" s="2" t="s">
        <v>141</v>
      </c>
      <c r="AJ294" s="13" t="s">
        <v>1484</v>
      </c>
      <c r="AK294" s="2" t="s">
        <v>70</v>
      </c>
      <c r="AL294" s="9" t="s">
        <v>2709</v>
      </c>
      <c r="AM294" s="35" t="str">
        <f>IF(ISNA(VLOOKUP($AL294,'Ash-Archive Data-Don''t Delete'!$AL:$AT,2,FALSE)),"",VLOOKUP($AL294,'Ash-Archive Data-Don''t Delete'!$AL:$AT,2,FALSE))</f>
        <v>Link1</v>
      </c>
      <c r="AN294" s="2">
        <f>IF(ISNA(VLOOKUP($AL294,'Ash-Archive Data-Don''t Delete'!$AL:$AT,3,FALSE)),"",VLOOKUP($AL294,'Ash-Archive Data-Don''t Delete'!$AL:$AT,3,FALSE))</f>
        <v>0</v>
      </c>
      <c r="AO294" s="13">
        <f>IF(ISNA(VLOOKUP($AL294,'Ash-Archive Data-Don''t Delete'!$AL:$AT,4,FALSE)),"",VLOOKUP($AL294,'Ash-Archive Data-Don''t Delete'!$AL:$AT,4,FALSE))</f>
        <v>0</v>
      </c>
      <c r="AP294" s="2">
        <f>IF(ISNA(VLOOKUP($AL294,'Ash-Archive Data-Don''t Delete'!$AL:$AT,5,FALSE)),"",VLOOKUP($AL294,'Ash-Archive Data-Don''t Delete'!$AL:$AT,5,FALSE))</f>
        <v>0</v>
      </c>
      <c r="AQ294" s="13" t="s">
        <v>420</v>
      </c>
      <c r="AR294" s="2"/>
      <c r="AS294" s="13" t="s">
        <v>74</v>
      </c>
      <c r="AT294" s="2"/>
      <c r="AU294" s="25"/>
      <c r="AV294" s="23"/>
      <c r="AW294" s="13" t="s">
        <v>84</v>
      </c>
      <c r="AX294" s="23"/>
      <c r="AY294" s="9" t="s">
        <v>269</v>
      </c>
      <c r="AZ294" s="31">
        <v>42711</v>
      </c>
      <c r="BA294" s="18"/>
      <c r="BB294" s="18"/>
      <c r="BC294" s="15"/>
      <c r="BD294" s="15"/>
      <c r="BE294" s="15"/>
      <c r="BF294" s="15"/>
      <c r="BG294" s="15"/>
      <c r="BH294" s="15"/>
      <c r="BI294" s="15"/>
      <c r="BJ294" s="15"/>
    </row>
    <row r="295" spans="1:62" ht="14.25">
      <c r="A295" s="16" t="str">
        <f>IF(ISNA(VLOOKUP($G295,'Philanthropist Ranking'!$E$5:$H$105,4,FALSE)),"N","Y")</f>
        <v>Y</v>
      </c>
      <c r="B295" s="17">
        <f>VLOOKUP($G295,'Philanthropist Ranking'!$K$5:$M$281,3,FALSE)</f>
        <v>61</v>
      </c>
      <c r="C295" s="17">
        <f>VLOOKUP($G295,'Philanthropist Ranking'!$K$5:$M$281,2,FALSE)</f>
        <v>18.696932000000004</v>
      </c>
      <c r="D295" s="18"/>
      <c r="E295" s="18"/>
      <c r="F295" s="7" t="s">
        <v>307</v>
      </c>
      <c r="G295" s="8" t="s">
        <v>308</v>
      </c>
      <c r="H295" s="32"/>
      <c r="I295" s="19"/>
      <c r="J295" s="20" t="s">
        <v>62</v>
      </c>
      <c r="K295" s="19"/>
      <c r="L295" s="20"/>
      <c r="M295" s="19"/>
      <c r="N295" s="21"/>
      <c r="O295" s="22"/>
      <c r="P295" s="21"/>
      <c r="Q295" s="22"/>
      <c r="R295" s="21"/>
      <c r="S295" s="22"/>
      <c r="T295" s="21"/>
      <c r="U295" s="22"/>
      <c r="V295" s="13" t="s">
        <v>1835</v>
      </c>
      <c r="W295" s="2">
        <v>0.12881999999999999</v>
      </c>
      <c r="X295" s="13">
        <v>10</v>
      </c>
      <c r="Y295" s="23"/>
      <c r="Z295" s="13" t="s">
        <v>222</v>
      </c>
      <c r="AA295" s="2" t="s">
        <v>222</v>
      </c>
      <c r="AB295" s="13" t="s">
        <v>1337</v>
      </c>
      <c r="AC295" s="2" t="s">
        <v>1337</v>
      </c>
      <c r="AD295" s="24" t="s">
        <v>963</v>
      </c>
      <c r="AE295" s="2" t="s">
        <v>1275</v>
      </c>
      <c r="AF295" s="25"/>
      <c r="AG295" s="2" t="s">
        <v>109</v>
      </c>
      <c r="AH295" s="14" t="s">
        <v>134</v>
      </c>
      <c r="AI295" s="2" t="s">
        <v>100</v>
      </c>
      <c r="AJ295" s="13" t="s">
        <v>1484</v>
      </c>
      <c r="AK295" s="2" t="s">
        <v>70</v>
      </c>
      <c r="AL295" s="9" t="s">
        <v>2711</v>
      </c>
      <c r="AM295" s="13">
        <f>IF(ISNA(VLOOKUP($AL295,'Ash-Archive Data-Don''t Delete'!$AL:$AT,2,FALSE)),"",VLOOKUP($AL295,'Ash-Archive Data-Don''t Delete'!$AL:$AT,2,FALSE))</f>
        <v>0</v>
      </c>
      <c r="AN295" s="2">
        <f>IF(ISNA(VLOOKUP($AL295,'Ash-Archive Data-Don''t Delete'!$AL:$AT,3,FALSE)),"",VLOOKUP($AL295,'Ash-Archive Data-Don''t Delete'!$AL:$AT,3,FALSE))</f>
        <v>0</v>
      </c>
      <c r="AO295" s="13">
        <f>IF(ISNA(VLOOKUP($AL295,'Ash-Archive Data-Don''t Delete'!$AL:$AT,4,FALSE)),"",VLOOKUP($AL295,'Ash-Archive Data-Don''t Delete'!$AL:$AT,4,FALSE))</f>
        <v>0</v>
      </c>
      <c r="AP295" s="2">
        <f>IF(ISNA(VLOOKUP($AL295,'Ash-Archive Data-Don''t Delete'!$AL:$AT,5,FALSE)),"",VLOOKUP($AL295,'Ash-Archive Data-Don''t Delete'!$AL:$AT,5,FALSE))</f>
        <v>0</v>
      </c>
      <c r="AQ295" s="13"/>
      <c r="AR295" s="2"/>
      <c r="AS295" s="13" t="s">
        <v>74</v>
      </c>
      <c r="AT295" s="2"/>
      <c r="AU295" s="25"/>
      <c r="AV295" s="23"/>
      <c r="AW295" s="13" t="s">
        <v>84</v>
      </c>
      <c r="AX295" s="23"/>
      <c r="AY295" s="9" t="s">
        <v>269</v>
      </c>
      <c r="AZ295" s="31">
        <v>42711</v>
      </c>
      <c r="BA295" s="18"/>
      <c r="BB295" s="18"/>
      <c r="BC295" s="15"/>
      <c r="BD295" s="15"/>
      <c r="BE295" s="15"/>
      <c r="BF295" s="15"/>
      <c r="BG295" s="15"/>
      <c r="BH295" s="15"/>
      <c r="BI295" s="15"/>
      <c r="BJ295" s="15"/>
    </row>
    <row r="296" spans="1:62" ht="14.25">
      <c r="A296" s="16" t="str">
        <f>IF(ISNA(VLOOKUP($G296,'Philanthropist Ranking'!$E$5:$H$105,4,FALSE)),"N","Y")</f>
        <v>Y</v>
      </c>
      <c r="B296" s="17">
        <f>VLOOKUP($G296,'Philanthropist Ranking'!$K$5:$M$281,3,FALSE)</f>
        <v>61</v>
      </c>
      <c r="C296" s="17">
        <f>VLOOKUP($G296,'Philanthropist Ranking'!$K$5:$M$281,2,FALSE)</f>
        <v>18.696932000000004</v>
      </c>
      <c r="D296" s="18"/>
      <c r="E296" s="18"/>
      <c r="F296" s="7" t="s">
        <v>307</v>
      </c>
      <c r="G296" s="8" t="s">
        <v>308</v>
      </c>
      <c r="H296" s="32"/>
      <c r="I296" s="19"/>
      <c r="J296" s="20" t="s">
        <v>62</v>
      </c>
      <c r="K296" s="19"/>
      <c r="L296" s="20"/>
      <c r="M296" s="19"/>
      <c r="N296" s="21"/>
      <c r="O296" s="22"/>
      <c r="P296" s="21"/>
      <c r="Q296" s="22"/>
      <c r="R296" s="21"/>
      <c r="S296" s="22"/>
      <c r="T296" s="21"/>
      <c r="U296" s="22"/>
      <c r="V296" s="13" t="s">
        <v>1835</v>
      </c>
      <c r="W296" s="2">
        <v>0.1008695</v>
      </c>
      <c r="X296" s="13">
        <v>7</v>
      </c>
      <c r="Y296" s="23"/>
      <c r="Z296" s="13" t="s">
        <v>222</v>
      </c>
      <c r="AA296" s="2" t="s">
        <v>222</v>
      </c>
      <c r="AB296" s="13" t="s">
        <v>1294</v>
      </c>
      <c r="AC296" s="2" t="s">
        <v>2726</v>
      </c>
      <c r="AD296" s="24" t="s">
        <v>1866</v>
      </c>
      <c r="AE296" s="2" t="s">
        <v>1867</v>
      </c>
      <c r="AF296" s="25"/>
      <c r="AG296" s="2" t="s">
        <v>109</v>
      </c>
      <c r="AH296" s="14" t="s">
        <v>134</v>
      </c>
      <c r="AI296" s="2" t="s">
        <v>100</v>
      </c>
      <c r="AJ296" s="13" t="s">
        <v>1484</v>
      </c>
      <c r="AK296" s="2" t="s">
        <v>70</v>
      </c>
      <c r="AL296" s="9" t="s">
        <v>2727</v>
      </c>
      <c r="AM296" s="13">
        <f>IF(ISNA(VLOOKUP($AL296,'Ash-Archive Data-Don''t Delete'!$AL:$AT,2,FALSE)),"",VLOOKUP($AL296,'Ash-Archive Data-Don''t Delete'!$AL:$AT,2,FALSE))</f>
        <v>0</v>
      </c>
      <c r="AN296" s="2">
        <f>IF(ISNA(VLOOKUP($AL296,'Ash-Archive Data-Don''t Delete'!$AL:$AT,3,FALSE)),"",VLOOKUP($AL296,'Ash-Archive Data-Don''t Delete'!$AL:$AT,3,FALSE))</f>
        <v>0</v>
      </c>
      <c r="AO296" s="13">
        <f>IF(ISNA(VLOOKUP($AL296,'Ash-Archive Data-Don''t Delete'!$AL:$AT,4,FALSE)),"",VLOOKUP($AL296,'Ash-Archive Data-Don''t Delete'!$AL:$AT,4,FALSE))</f>
        <v>0</v>
      </c>
      <c r="AP296" s="2">
        <f>IF(ISNA(VLOOKUP($AL296,'Ash-Archive Data-Don''t Delete'!$AL:$AT,5,FALSE)),"",VLOOKUP($AL296,'Ash-Archive Data-Don''t Delete'!$AL:$AT,5,FALSE))</f>
        <v>0</v>
      </c>
      <c r="AQ296" s="13"/>
      <c r="AR296" s="2"/>
      <c r="AS296" s="13" t="s">
        <v>74</v>
      </c>
      <c r="AT296" s="2"/>
      <c r="AU296" s="25"/>
      <c r="AV296" s="23"/>
      <c r="AW296" s="13" t="s">
        <v>84</v>
      </c>
      <c r="AX296" s="23"/>
      <c r="AY296" s="9" t="s">
        <v>269</v>
      </c>
      <c r="AZ296" s="31">
        <v>42711</v>
      </c>
      <c r="BA296" s="18"/>
      <c r="BB296" s="18"/>
      <c r="BC296" s="15"/>
      <c r="BD296" s="15"/>
      <c r="BE296" s="15"/>
      <c r="BF296" s="15"/>
      <c r="BG296" s="15"/>
      <c r="BH296" s="15"/>
      <c r="BI296" s="15"/>
      <c r="BJ296" s="15"/>
    </row>
    <row r="297" spans="1:62" ht="14.25">
      <c r="A297" s="16" t="str">
        <f>IF(ISNA(VLOOKUP($G297,'Philanthropist Ranking'!$E$5:$H$105,4,FALSE)),"N","Y")</f>
        <v>Y</v>
      </c>
      <c r="B297" s="17">
        <f>VLOOKUP($G297,'Philanthropist Ranking'!$K$5:$M$281,3,FALSE)</f>
        <v>61</v>
      </c>
      <c r="C297" s="17">
        <f>VLOOKUP($G297,'Philanthropist Ranking'!$K$5:$M$281,2,FALSE)</f>
        <v>18.696932000000004</v>
      </c>
      <c r="D297" s="18"/>
      <c r="E297" s="18"/>
      <c r="F297" s="7" t="s">
        <v>307</v>
      </c>
      <c r="G297" s="8" t="s">
        <v>308</v>
      </c>
      <c r="H297" s="32"/>
      <c r="I297" s="19"/>
      <c r="J297" s="20" t="s">
        <v>62</v>
      </c>
      <c r="K297" s="19"/>
      <c r="L297" s="20"/>
      <c r="M297" s="19"/>
      <c r="N297" s="21"/>
      <c r="O297" s="22"/>
      <c r="P297" s="21"/>
      <c r="Q297" s="22"/>
      <c r="R297" s="21"/>
      <c r="S297" s="22"/>
      <c r="T297" s="21"/>
      <c r="U297" s="22"/>
      <c r="V297" s="13" t="s">
        <v>1835</v>
      </c>
      <c r="W297" s="2">
        <v>0.1002445</v>
      </c>
      <c r="X297" s="13">
        <v>7</v>
      </c>
      <c r="Y297" s="23"/>
      <c r="Z297" s="13" t="s">
        <v>222</v>
      </c>
      <c r="AA297" s="2" t="s">
        <v>222</v>
      </c>
      <c r="AB297" s="13" t="s">
        <v>292</v>
      </c>
      <c r="AC297" s="2" t="s">
        <v>2742</v>
      </c>
      <c r="AD297" s="24" t="s">
        <v>1869</v>
      </c>
      <c r="AE297" s="2" t="s">
        <v>1870</v>
      </c>
      <c r="AF297" s="25"/>
      <c r="AG297" s="2" t="s">
        <v>98</v>
      </c>
      <c r="AH297" s="14" t="s">
        <v>134</v>
      </c>
      <c r="AI297" s="2" t="s">
        <v>100</v>
      </c>
      <c r="AJ297" s="13" t="s">
        <v>1484</v>
      </c>
      <c r="AK297" s="2" t="s">
        <v>70</v>
      </c>
      <c r="AL297" s="9" t="s">
        <v>2744</v>
      </c>
      <c r="AM297" s="13">
        <f>IF(ISNA(VLOOKUP($AL297,'Ash-Archive Data-Don''t Delete'!$AL:$AT,2,FALSE)),"",VLOOKUP($AL297,'Ash-Archive Data-Don''t Delete'!$AL:$AT,2,FALSE))</f>
        <v>0</v>
      </c>
      <c r="AN297" s="2">
        <f>IF(ISNA(VLOOKUP($AL297,'Ash-Archive Data-Don''t Delete'!$AL:$AT,3,FALSE)),"",VLOOKUP($AL297,'Ash-Archive Data-Don''t Delete'!$AL:$AT,3,FALSE))</f>
        <v>0</v>
      </c>
      <c r="AO297" s="13">
        <f>IF(ISNA(VLOOKUP($AL297,'Ash-Archive Data-Don''t Delete'!$AL:$AT,4,FALSE)),"",VLOOKUP($AL297,'Ash-Archive Data-Don''t Delete'!$AL:$AT,4,FALSE))</f>
        <v>0</v>
      </c>
      <c r="AP297" s="2">
        <f>IF(ISNA(VLOOKUP($AL297,'Ash-Archive Data-Don''t Delete'!$AL:$AT,5,FALSE)),"",VLOOKUP($AL297,'Ash-Archive Data-Don''t Delete'!$AL:$AT,5,FALSE))</f>
        <v>0</v>
      </c>
      <c r="AQ297" s="13"/>
      <c r="AR297" s="2"/>
      <c r="AS297" s="13" t="s">
        <v>74</v>
      </c>
      <c r="AT297" s="2"/>
      <c r="AU297" s="25"/>
      <c r="AV297" s="23"/>
      <c r="AW297" s="13" t="s">
        <v>70</v>
      </c>
      <c r="AX297" s="23"/>
      <c r="AY297" s="9" t="s">
        <v>269</v>
      </c>
      <c r="AZ297" s="31">
        <v>42711</v>
      </c>
      <c r="BA297" s="18"/>
      <c r="BB297" s="18"/>
      <c r="BC297" s="15"/>
      <c r="BD297" s="15"/>
      <c r="BE297" s="15"/>
      <c r="BF297" s="15"/>
      <c r="BG297" s="15"/>
      <c r="BH297" s="15"/>
      <c r="BI297" s="15"/>
      <c r="BJ297" s="15"/>
    </row>
    <row r="298" spans="1:62" ht="14.25">
      <c r="A298" s="16" t="str">
        <f>IF(ISNA(VLOOKUP($G298,'Philanthropist Ranking'!$E$5:$H$105,4,FALSE)),"N","Y")</f>
        <v>Y</v>
      </c>
      <c r="B298" s="17">
        <f>VLOOKUP($G298,'Philanthropist Ranking'!$K$5:$M$281,3,FALSE)</f>
        <v>61</v>
      </c>
      <c r="C298" s="17">
        <f>VLOOKUP($G298,'Philanthropist Ranking'!$K$5:$M$281,2,FALSE)</f>
        <v>18.696932000000004</v>
      </c>
      <c r="D298" s="18"/>
      <c r="E298" s="18"/>
      <c r="F298" s="7" t="s">
        <v>307</v>
      </c>
      <c r="G298" s="8" t="s">
        <v>308</v>
      </c>
      <c r="H298" s="9" t="s">
        <v>2619</v>
      </c>
      <c r="I298" s="19"/>
      <c r="J298" s="20" t="s">
        <v>62</v>
      </c>
      <c r="K298" s="19"/>
      <c r="L298" s="20"/>
      <c r="M298" s="19"/>
      <c r="N298" s="21"/>
      <c r="O298" s="22"/>
      <c r="P298" s="21"/>
      <c r="Q298" s="22"/>
      <c r="R298" s="21"/>
      <c r="S298" s="22"/>
      <c r="T298" s="21"/>
      <c r="U298" s="22"/>
      <c r="V298" s="13" t="s">
        <v>307</v>
      </c>
      <c r="W298" s="2">
        <v>0.1</v>
      </c>
      <c r="X298" s="13">
        <v>11</v>
      </c>
      <c r="Y298" s="23"/>
      <c r="Z298" s="13" t="s">
        <v>222</v>
      </c>
      <c r="AA298" s="2" t="s">
        <v>222</v>
      </c>
      <c r="AB298" s="13" t="s">
        <v>2763</v>
      </c>
      <c r="AC298" s="2" t="s">
        <v>2764</v>
      </c>
      <c r="AD298" s="24" t="s">
        <v>1871</v>
      </c>
      <c r="AE298" s="2" t="s">
        <v>1872</v>
      </c>
      <c r="AF298" s="25"/>
      <c r="AG298" s="2" t="s">
        <v>66</v>
      </c>
      <c r="AH298" s="14" t="s">
        <v>131</v>
      </c>
      <c r="AI298" s="2" t="s">
        <v>141</v>
      </c>
      <c r="AJ298" s="13" t="s">
        <v>69</v>
      </c>
      <c r="AK298" s="2" t="s">
        <v>70</v>
      </c>
      <c r="AL298" s="9" t="s">
        <v>2765</v>
      </c>
      <c r="AM298" s="13">
        <f>IF(ISNA(VLOOKUP($AL298,'Ash-Archive Data-Don''t Delete'!$AL:$AT,2,FALSE)),"",VLOOKUP($AL298,'Ash-Archive Data-Don''t Delete'!$AL:$AT,2,FALSE))</f>
        <v>0</v>
      </c>
      <c r="AN298" s="2">
        <f>IF(ISNA(VLOOKUP($AL298,'Ash-Archive Data-Don''t Delete'!$AL:$AT,3,FALSE)),"",VLOOKUP($AL298,'Ash-Archive Data-Don''t Delete'!$AL:$AT,3,FALSE))</f>
        <v>0</v>
      </c>
      <c r="AO298" s="13">
        <f>IF(ISNA(VLOOKUP($AL298,'Ash-Archive Data-Don''t Delete'!$AL:$AT,4,FALSE)),"",VLOOKUP($AL298,'Ash-Archive Data-Don''t Delete'!$AL:$AT,4,FALSE))</f>
        <v>0</v>
      </c>
      <c r="AP298" s="2">
        <f>IF(ISNA(VLOOKUP($AL298,'Ash-Archive Data-Don''t Delete'!$AL:$AT,5,FALSE)),"",VLOOKUP($AL298,'Ash-Archive Data-Don''t Delete'!$AL:$AT,5,FALSE))</f>
        <v>0</v>
      </c>
      <c r="AQ298" s="13"/>
      <c r="AR298" s="2"/>
      <c r="AS298" s="13" t="s">
        <v>74</v>
      </c>
      <c r="AT298" s="2"/>
      <c r="AU298" s="25"/>
      <c r="AV298" s="23"/>
      <c r="AW298" s="13" t="s">
        <v>84</v>
      </c>
      <c r="AX298" s="23"/>
      <c r="AY298" s="9" t="s">
        <v>269</v>
      </c>
      <c r="AZ298" s="31">
        <v>42711</v>
      </c>
      <c r="BA298" s="18"/>
      <c r="BB298" s="18"/>
      <c r="BC298" s="15"/>
      <c r="BD298" s="15"/>
      <c r="BE298" s="15"/>
      <c r="BF298" s="15"/>
      <c r="BG298" s="15"/>
      <c r="BH298" s="15"/>
      <c r="BI298" s="15"/>
      <c r="BJ298" s="15"/>
    </row>
    <row r="299" spans="1:62" ht="14.25">
      <c r="A299" s="16" t="str">
        <f>IF(ISNA(VLOOKUP($G299,'Philanthropist Ranking'!$E$5:$H$105,4,FALSE)),"N","Y")</f>
        <v>Y</v>
      </c>
      <c r="B299" s="17">
        <f>VLOOKUP($G299,'Philanthropist Ranking'!$K$5:$M$281,3,FALSE)</f>
        <v>61</v>
      </c>
      <c r="C299" s="17">
        <f>VLOOKUP($G299,'Philanthropist Ranking'!$K$5:$M$281,2,FALSE)</f>
        <v>18.696932000000004</v>
      </c>
      <c r="D299" s="18"/>
      <c r="E299" s="18"/>
      <c r="F299" s="7" t="s">
        <v>307</v>
      </c>
      <c r="G299" s="8" t="s">
        <v>308</v>
      </c>
      <c r="H299" s="9" t="s">
        <v>2619</v>
      </c>
      <c r="I299" s="19"/>
      <c r="J299" s="20" t="s">
        <v>62</v>
      </c>
      <c r="K299" s="19"/>
      <c r="L299" s="20"/>
      <c r="M299" s="19"/>
      <c r="N299" s="21"/>
      <c r="O299" s="22"/>
      <c r="P299" s="21"/>
      <c r="Q299" s="22"/>
      <c r="R299" s="21"/>
      <c r="S299" s="22"/>
      <c r="T299" s="21"/>
      <c r="U299" s="22"/>
      <c r="V299" s="13" t="s">
        <v>1835</v>
      </c>
      <c r="W299" s="2">
        <v>8.6087860000000002E-2</v>
      </c>
      <c r="X299" s="13">
        <v>3</v>
      </c>
      <c r="Y299" s="23"/>
      <c r="Z299" s="13" t="s">
        <v>222</v>
      </c>
      <c r="AA299" s="2" t="s">
        <v>222</v>
      </c>
      <c r="AB299" s="13" t="s">
        <v>387</v>
      </c>
      <c r="AC299" s="2" t="s">
        <v>2778</v>
      </c>
      <c r="AD299" s="24" t="s">
        <v>1873</v>
      </c>
      <c r="AE299" s="2" t="s">
        <v>1874</v>
      </c>
      <c r="AF299" s="25"/>
      <c r="AG299" s="2" t="s">
        <v>98</v>
      </c>
      <c r="AH299" s="14" t="s">
        <v>134</v>
      </c>
      <c r="AI299" s="2" t="s">
        <v>141</v>
      </c>
      <c r="AJ299" s="13" t="s">
        <v>1484</v>
      </c>
      <c r="AK299" s="2" t="s">
        <v>70</v>
      </c>
      <c r="AL299" s="9" t="s">
        <v>2780</v>
      </c>
      <c r="AM299" s="13">
        <f>IF(ISNA(VLOOKUP($AL299,'Ash-Archive Data-Don''t Delete'!$AL:$AT,2,FALSE)),"",VLOOKUP($AL299,'Ash-Archive Data-Don''t Delete'!$AL:$AT,2,FALSE))</f>
        <v>0</v>
      </c>
      <c r="AN299" s="2">
        <f>IF(ISNA(VLOOKUP($AL299,'Ash-Archive Data-Don''t Delete'!$AL:$AT,3,FALSE)),"",VLOOKUP($AL299,'Ash-Archive Data-Don''t Delete'!$AL:$AT,3,FALSE))</f>
        <v>0</v>
      </c>
      <c r="AO299" s="13">
        <f>IF(ISNA(VLOOKUP($AL299,'Ash-Archive Data-Don''t Delete'!$AL:$AT,4,FALSE)),"",VLOOKUP($AL299,'Ash-Archive Data-Don''t Delete'!$AL:$AT,4,FALSE))</f>
        <v>0</v>
      </c>
      <c r="AP299" s="2">
        <f>IF(ISNA(VLOOKUP($AL299,'Ash-Archive Data-Don''t Delete'!$AL:$AT,5,FALSE)),"",VLOOKUP($AL299,'Ash-Archive Data-Don''t Delete'!$AL:$AT,5,FALSE))</f>
        <v>0</v>
      </c>
      <c r="AQ299" s="13"/>
      <c r="AR299" s="2"/>
      <c r="AS299" s="13" t="s">
        <v>74</v>
      </c>
      <c r="AT299" s="2"/>
      <c r="AU299" s="25"/>
      <c r="AV299" s="23"/>
      <c r="AW299" s="13" t="s">
        <v>1858</v>
      </c>
      <c r="AX299" s="23"/>
      <c r="AY299" s="9" t="s">
        <v>269</v>
      </c>
      <c r="AZ299" s="31">
        <v>42711</v>
      </c>
      <c r="BA299" s="18"/>
      <c r="BB299" s="18"/>
      <c r="BC299" s="15"/>
      <c r="BD299" s="15"/>
      <c r="BE299" s="15"/>
      <c r="BF299" s="15"/>
      <c r="BG299" s="15"/>
      <c r="BH299" s="15"/>
      <c r="BI299" s="15"/>
      <c r="BJ299" s="15"/>
    </row>
    <row r="300" spans="1:62" ht="14.25">
      <c r="A300" s="16" t="str">
        <f>IF(ISNA(VLOOKUP($G300,'Philanthropist Ranking'!$E$5:$H$105,4,FALSE)),"N","Y")</f>
        <v>Y</v>
      </c>
      <c r="B300" s="17">
        <f>VLOOKUP($G300,'Philanthropist Ranking'!$K$5:$M$281,3,FALSE)</f>
        <v>61</v>
      </c>
      <c r="C300" s="17">
        <f>VLOOKUP($G300,'Philanthropist Ranking'!$K$5:$M$281,2,FALSE)</f>
        <v>18.696932000000004</v>
      </c>
      <c r="D300" s="18"/>
      <c r="E300" s="18"/>
      <c r="F300" s="7" t="s">
        <v>307</v>
      </c>
      <c r="G300" s="8" t="s">
        <v>308</v>
      </c>
      <c r="H300" s="32"/>
      <c r="I300" s="19"/>
      <c r="J300" s="20" t="s">
        <v>62</v>
      </c>
      <c r="K300" s="19"/>
      <c r="L300" s="20"/>
      <c r="M300" s="19"/>
      <c r="N300" s="21"/>
      <c r="O300" s="22"/>
      <c r="P300" s="21"/>
      <c r="Q300" s="22"/>
      <c r="R300" s="21"/>
      <c r="S300" s="22"/>
      <c r="T300" s="21"/>
      <c r="U300" s="22"/>
      <c r="V300" s="13" t="s">
        <v>1875</v>
      </c>
      <c r="W300" s="2">
        <v>8.405E-2</v>
      </c>
      <c r="X300" s="13">
        <v>12</v>
      </c>
      <c r="Y300" s="23"/>
      <c r="Z300" s="13" t="s">
        <v>222</v>
      </c>
      <c r="AA300" s="2" t="s">
        <v>222</v>
      </c>
      <c r="AB300" s="13" t="s">
        <v>2800</v>
      </c>
      <c r="AC300" s="2" t="s">
        <v>2800</v>
      </c>
      <c r="AD300" s="24" t="s">
        <v>1876</v>
      </c>
      <c r="AE300" s="2" t="s">
        <v>1877</v>
      </c>
      <c r="AF300" s="25"/>
      <c r="AG300" s="2" t="s">
        <v>136</v>
      </c>
      <c r="AH300" s="14" t="s">
        <v>133</v>
      </c>
      <c r="AI300" s="2" t="s">
        <v>100</v>
      </c>
      <c r="AJ300" s="13" t="s">
        <v>69</v>
      </c>
      <c r="AK300" s="2" t="s">
        <v>70</v>
      </c>
      <c r="AL300" s="9" t="s">
        <v>2804</v>
      </c>
      <c r="AM300" s="13">
        <f>IF(ISNA(VLOOKUP($AL300,'Ash-Archive Data-Don''t Delete'!$AL:$AT,2,FALSE)),"",VLOOKUP($AL300,'Ash-Archive Data-Don''t Delete'!$AL:$AT,2,FALSE))</f>
        <v>0</v>
      </c>
      <c r="AN300" s="2">
        <f>IF(ISNA(VLOOKUP($AL300,'Ash-Archive Data-Don''t Delete'!$AL:$AT,3,FALSE)),"",VLOOKUP($AL300,'Ash-Archive Data-Don''t Delete'!$AL:$AT,3,FALSE))</f>
        <v>0</v>
      </c>
      <c r="AO300" s="13">
        <f>IF(ISNA(VLOOKUP($AL300,'Ash-Archive Data-Don''t Delete'!$AL:$AT,4,FALSE)),"",VLOOKUP($AL300,'Ash-Archive Data-Don''t Delete'!$AL:$AT,4,FALSE))</f>
        <v>0</v>
      </c>
      <c r="AP300" s="2">
        <f>IF(ISNA(VLOOKUP($AL300,'Ash-Archive Data-Don''t Delete'!$AL:$AT,5,FALSE)),"",VLOOKUP($AL300,'Ash-Archive Data-Don''t Delete'!$AL:$AT,5,FALSE))</f>
        <v>0</v>
      </c>
      <c r="AQ300" s="13"/>
      <c r="AR300" s="2"/>
      <c r="AS300" s="13" t="s">
        <v>74</v>
      </c>
      <c r="AT300" s="2"/>
      <c r="AU300" s="25"/>
      <c r="AV300" s="23"/>
      <c r="AW300" s="13" t="s">
        <v>84</v>
      </c>
      <c r="AX300" s="23"/>
      <c r="AY300" s="9" t="s">
        <v>269</v>
      </c>
      <c r="AZ300" s="31">
        <v>42711</v>
      </c>
      <c r="BA300" s="18"/>
      <c r="BB300" s="18"/>
      <c r="BC300" s="15"/>
      <c r="BD300" s="15"/>
      <c r="BE300" s="15"/>
      <c r="BF300" s="15"/>
      <c r="BG300" s="15"/>
      <c r="BH300" s="15"/>
      <c r="BI300" s="15"/>
      <c r="BJ300" s="15"/>
    </row>
    <row r="301" spans="1:62" ht="14.25">
      <c r="A301" s="16" t="str">
        <f>IF(ISNA(VLOOKUP($G301,'Philanthropist Ranking'!$E$5:$H$105,4,FALSE)),"N","Y")</f>
        <v>Y</v>
      </c>
      <c r="B301" s="17">
        <f>VLOOKUP($G301,'Philanthropist Ranking'!$K$5:$M$281,3,FALSE)</f>
        <v>61</v>
      </c>
      <c r="C301" s="17">
        <f>VLOOKUP($G301,'Philanthropist Ranking'!$K$5:$M$281,2,FALSE)</f>
        <v>18.696932000000004</v>
      </c>
      <c r="D301" s="18"/>
      <c r="E301" s="18"/>
      <c r="F301" s="7" t="s">
        <v>307</v>
      </c>
      <c r="G301" s="8" t="s">
        <v>308</v>
      </c>
      <c r="H301" s="9" t="s">
        <v>2619</v>
      </c>
      <c r="I301" s="19"/>
      <c r="J301" s="20" t="s">
        <v>62</v>
      </c>
      <c r="K301" s="19"/>
      <c r="L301" s="20"/>
      <c r="M301" s="19"/>
      <c r="N301" s="21"/>
      <c r="O301" s="22"/>
      <c r="P301" s="21"/>
      <c r="Q301" s="22"/>
      <c r="R301" s="21"/>
      <c r="S301" s="22"/>
      <c r="T301" s="21"/>
      <c r="U301" s="22"/>
      <c r="V301" s="13" t="s">
        <v>1835</v>
      </c>
      <c r="W301" s="2">
        <v>7.1794399999999994E-2</v>
      </c>
      <c r="X301" s="13">
        <v>3</v>
      </c>
      <c r="Y301" s="23"/>
      <c r="Z301" s="13" t="s">
        <v>222</v>
      </c>
      <c r="AA301" s="2" t="s">
        <v>222</v>
      </c>
      <c r="AB301" s="13" t="s">
        <v>387</v>
      </c>
      <c r="AC301" s="2" t="s">
        <v>2819</v>
      </c>
      <c r="AD301" s="24" t="s">
        <v>1879</v>
      </c>
      <c r="AE301" s="2" t="s">
        <v>1880</v>
      </c>
      <c r="AF301" s="25"/>
      <c r="AG301" s="2" t="s">
        <v>98</v>
      </c>
      <c r="AH301" s="14" t="s">
        <v>134</v>
      </c>
      <c r="AI301" s="2" t="s">
        <v>141</v>
      </c>
      <c r="AJ301" s="13" t="s">
        <v>1484</v>
      </c>
      <c r="AK301" s="2" t="s">
        <v>70</v>
      </c>
      <c r="AL301" s="9" t="s">
        <v>2822</v>
      </c>
      <c r="AM301" s="13">
        <f>IF(ISNA(VLOOKUP($AL301,'Ash-Archive Data-Don''t Delete'!$AL:$AT,2,FALSE)),"",VLOOKUP($AL301,'Ash-Archive Data-Don''t Delete'!$AL:$AT,2,FALSE))</f>
        <v>0</v>
      </c>
      <c r="AN301" s="2">
        <f>IF(ISNA(VLOOKUP($AL301,'Ash-Archive Data-Don''t Delete'!$AL:$AT,3,FALSE)),"",VLOOKUP($AL301,'Ash-Archive Data-Don''t Delete'!$AL:$AT,3,FALSE))</f>
        <v>0</v>
      </c>
      <c r="AO301" s="13">
        <f>IF(ISNA(VLOOKUP($AL301,'Ash-Archive Data-Don''t Delete'!$AL:$AT,4,FALSE)),"",VLOOKUP($AL301,'Ash-Archive Data-Don''t Delete'!$AL:$AT,4,FALSE))</f>
        <v>0</v>
      </c>
      <c r="AP301" s="2">
        <f>IF(ISNA(VLOOKUP($AL301,'Ash-Archive Data-Don''t Delete'!$AL:$AT,5,FALSE)),"",VLOOKUP($AL301,'Ash-Archive Data-Don''t Delete'!$AL:$AT,5,FALSE))</f>
        <v>0</v>
      </c>
      <c r="AQ301" s="13"/>
      <c r="AR301" s="2"/>
      <c r="AS301" s="13" t="s">
        <v>74</v>
      </c>
      <c r="AT301" s="2"/>
      <c r="AU301" s="25"/>
      <c r="AV301" s="23"/>
      <c r="AW301" s="13" t="s">
        <v>1858</v>
      </c>
      <c r="AX301" s="23"/>
      <c r="AY301" s="9" t="s">
        <v>269</v>
      </c>
      <c r="AZ301" s="31">
        <v>42711</v>
      </c>
      <c r="BA301" s="18"/>
      <c r="BB301" s="18"/>
      <c r="BC301" s="15"/>
      <c r="BD301" s="15"/>
      <c r="BE301" s="15"/>
      <c r="BF301" s="15"/>
      <c r="BG301" s="15"/>
      <c r="BH301" s="15"/>
      <c r="BI301" s="15"/>
      <c r="BJ301" s="15"/>
    </row>
    <row r="302" spans="1:62" ht="14.25">
      <c r="A302" s="16" t="str">
        <f>IF(ISNA(VLOOKUP($G302,'Philanthropist Ranking'!$E$5:$H$105,4,FALSE)),"N","Y")</f>
        <v>Y</v>
      </c>
      <c r="B302" s="17">
        <f>VLOOKUP($G302,'Philanthropist Ranking'!$K$5:$M$281,3,FALSE)</f>
        <v>61</v>
      </c>
      <c r="C302" s="17">
        <f>VLOOKUP($G302,'Philanthropist Ranking'!$K$5:$M$281,2,FALSE)</f>
        <v>18.696932000000004</v>
      </c>
      <c r="D302" s="18"/>
      <c r="E302" s="18"/>
      <c r="F302" s="7" t="s">
        <v>307</v>
      </c>
      <c r="G302" s="8" t="s">
        <v>308</v>
      </c>
      <c r="H302" s="9" t="s">
        <v>2619</v>
      </c>
      <c r="I302" s="19"/>
      <c r="J302" s="20" t="s">
        <v>62</v>
      </c>
      <c r="K302" s="19"/>
      <c r="L302" s="20"/>
      <c r="M302" s="19"/>
      <c r="N302" s="21"/>
      <c r="O302" s="22"/>
      <c r="P302" s="21"/>
      <c r="Q302" s="22"/>
      <c r="R302" s="21"/>
      <c r="S302" s="22"/>
      <c r="T302" s="21"/>
      <c r="U302" s="22"/>
      <c r="V302" s="13" t="s">
        <v>1835</v>
      </c>
      <c r="W302" s="2">
        <v>2.3720000000000001E-2</v>
      </c>
      <c r="X302" s="13">
        <v>3</v>
      </c>
      <c r="Y302" s="23"/>
      <c r="Z302" s="13" t="s">
        <v>222</v>
      </c>
      <c r="AA302" s="2" t="s">
        <v>222</v>
      </c>
      <c r="AB302" s="13" t="s">
        <v>324</v>
      </c>
      <c r="AC302" s="2" t="s">
        <v>2832</v>
      </c>
      <c r="AD302" s="24" t="s">
        <v>1881</v>
      </c>
      <c r="AE302" s="2" t="s">
        <v>1882</v>
      </c>
      <c r="AF302" s="25"/>
      <c r="AG302" s="2" t="s">
        <v>98</v>
      </c>
      <c r="AH302" s="14" t="s">
        <v>134</v>
      </c>
      <c r="AI302" s="2" t="s">
        <v>141</v>
      </c>
      <c r="AJ302" s="13" t="s">
        <v>1484</v>
      </c>
      <c r="AK302" s="2" t="s">
        <v>70</v>
      </c>
      <c r="AL302" s="9" t="s">
        <v>2833</v>
      </c>
      <c r="AM302" s="13">
        <f>IF(ISNA(VLOOKUP($AL302,'Ash-Archive Data-Don''t Delete'!$AL:$AT,2,FALSE)),"",VLOOKUP($AL302,'Ash-Archive Data-Don''t Delete'!$AL:$AT,2,FALSE))</f>
        <v>0</v>
      </c>
      <c r="AN302" s="2">
        <f>IF(ISNA(VLOOKUP($AL302,'Ash-Archive Data-Don''t Delete'!$AL:$AT,3,FALSE)),"",VLOOKUP($AL302,'Ash-Archive Data-Don''t Delete'!$AL:$AT,3,FALSE))</f>
        <v>0</v>
      </c>
      <c r="AO302" s="13">
        <f>IF(ISNA(VLOOKUP($AL302,'Ash-Archive Data-Don''t Delete'!$AL:$AT,4,FALSE)),"",VLOOKUP($AL302,'Ash-Archive Data-Don''t Delete'!$AL:$AT,4,FALSE))</f>
        <v>0</v>
      </c>
      <c r="AP302" s="2">
        <f>IF(ISNA(VLOOKUP($AL302,'Ash-Archive Data-Don''t Delete'!$AL:$AT,5,FALSE)),"",VLOOKUP($AL302,'Ash-Archive Data-Don''t Delete'!$AL:$AT,5,FALSE))</f>
        <v>0</v>
      </c>
      <c r="AQ302" s="13"/>
      <c r="AR302" s="2"/>
      <c r="AS302" s="13" t="s">
        <v>74</v>
      </c>
      <c r="AT302" s="2"/>
      <c r="AU302" s="25"/>
      <c r="AV302" s="23"/>
      <c r="AW302" s="13" t="s">
        <v>1858</v>
      </c>
      <c r="AX302" s="23"/>
      <c r="AY302" s="9" t="s">
        <v>269</v>
      </c>
      <c r="AZ302" s="31">
        <v>42711</v>
      </c>
      <c r="BA302" s="18"/>
      <c r="BB302" s="18"/>
      <c r="BC302" s="15"/>
      <c r="BD302" s="15"/>
      <c r="BE302" s="15"/>
      <c r="BF302" s="15"/>
      <c r="BG302" s="15"/>
      <c r="BH302" s="15"/>
      <c r="BI302" s="15"/>
      <c r="BJ302" s="15"/>
    </row>
    <row r="303" spans="1:62" ht="14.25">
      <c r="A303" s="16" t="str">
        <f>IF(ISNA(VLOOKUP($G303,'Philanthropist Ranking'!$E$5:$H$105,4,FALSE)),"N","Y")</f>
        <v>Y</v>
      </c>
      <c r="B303" s="17">
        <f>VLOOKUP($G303,'Philanthropist Ranking'!$K$5:$M$281,3,FALSE)</f>
        <v>61</v>
      </c>
      <c r="C303" s="17">
        <f>VLOOKUP($G303,'Philanthropist Ranking'!$K$5:$M$281,2,FALSE)</f>
        <v>18.696932000000004</v>
      </c>
      <c r="D303" s="18"/>
      <c r="E303" s="18"/>
      <c r="F303" s="7" t="s">
        <v>307</v>
      </c>
      <c r="G303" s="8" t="s">
        <v>308</v>
      </c>
      <c r="H303" s="32"/>
      <c r="I303" s="19"/>
      <c r="J303" s="20" t="s">
        <v>62</v>
      </c>
      <c r="K303" s="19"/>
      <c r="L303" s="20"/>
      <c r="M303" s="19"/>
      <c r="N303" s="21"/>
      <c r="O303" s="22"/>
      <c r="P303" s="21"/>
      <c r="Q303" s="22"/>
      <c r="R303" s="21"/>
      <c r="S303" s="22"/>
      <c r="T303" s="21"/>
      <c r="U303" s="22"/>
      <c r="V303" s="13" t="s">
        <v>1835</v>
      </c>
      <c r="W303" s="2">
        <v>1.2881999999999999E-2</v>
      </c>
      <c r="X303" s="13">
        <v>10</v>
      </c>
      <c r="Y303" s="23"/>
      <c r="Z303" s="13" t="s">
        <v>222</v>
      </c>
      <c r="AA303" s="2" t="s">
        <v>222</v>
      </c>
      <c r="AB303" s="13" t="s">
        <v>1337</v>
      </c>
      <c r="AC303" s="2" t="s">
        <v>1337</v>
      </c>
      <c r="AD303" s="24" t="s">
        <v>963</v>
      </c>
      <c r="AE303" s="2" t="s">
        <v>1275</v>
      </c>
      <c r="AF303" s="25"/>
      <c r="AG303" s="2" t="s">
        <v>109</v>
      </c>
      <c r="AH303" s="14" t="s">
        <v>134</v>
      </c>
      <c r="AI303" s="2" t="s">
        <v>100</v>
      </c>
      <c r="AJ303" s="13" t="s">
        <v>69</v>
      </c>
      <c r="AK303" s="2" t="s">
        <v>70</v>
      </c>
      <c r="AL303" s="9" t="s">
        <v>2877</v>
      </c>
      <c r="AM303" s="13">
        <f>IF(ISNA(VLOOKUP($AL303,'Ash-Archive Data-Don''t Delete'!$AL:$AT,2,FALSE)),"",VLOOKUP($AL303,'Ash-Archive Data-Don''t Delete'!$AL:$AT,2,FALSE))</f>
        <v>0</v>
      </c>
      <c r="AN303" s="2">
        <f>IF(ISNA(VLOOKUP($AL303,'Ash-Archive Data-Don''t Delete'!$AL:$AT,3,FALSE)),"",VLOOKUP($AL303,'Ash-Archive Data-Don''t Delete'!$AL:$AT,3,FALSE))</f>
        <v>0</v>
      </c>
      <c r="AO303" s="13">
        <f>IF(ISNA(VLOOKUP($AL303,'Ash-Archive Data-Don''t Delete'!$AL:$AT,4,FALSE)),"",VLOOKUP($AL303,'Ash-Archive Data-Don''t Delete'!$AL:$AT,4,FALSE))</f>
        <v>0</v>
      </c>
      <c r="AP303" s="2">
        <f>IF(ISNA(VLOOKUP($AL303,'Ash-Archive Data-Don''t Delete'!$AL:$AT,5,FALSE)),"",VLOOKUP($AL303,'Ash-Archive Data-Don''t Delete'!$AL:$AT,5,FALSE))</f>
        <v>0</v>
      </c>
      <c r="AQ303" s="13"/>
      <c r="AR303" s="2"/>
      <c r="AS303" s="13" t="s">
        <v>74</v>
      </c>
      <c r="AT303" s="2"/>
      <c r="AU303" s="25"/>
      <c r="AV303" s="23"/>
      <c r="AW303" s="13" t="s">
        <v>84</v>
      </c>
      <c r="AX303" s="23"/>
      <c r="AY303" s="9" t="s">
        <v>269</v>
      </c>
      <c r="AZ303" s="31">
        <v>42711</v>
      </c>
      <c r="BA303" s="18"/>
      <c r="BB303" s="18"/>
      <c r="BC303" s="15"/>
      <c r="BD303" s="15"/>
      <c r="BE303" s="15"/>
      <c r="BF303" s="15"/>
      <c r="BG303" s="15"/>
      <c r="BH303" s="15"/>
      <c r="BI303" s="15"/>
      <c r="BJ303" s="15"/>
    </row>
    <row r="304" spans="1:62" ht="14.25">
      <c r="A304" s="16" t="str">
        <f>IF(ISNA(VLOOKUP($G304,'Philanthropist Ranking'!$E$5:$H$105,4,FALSE)),"N","Y")</f>
        <v>Y</v>
      </c>
      <c r="B304" s="17">
        <f>VLOOKUP($G304,'Philanthropist Ranking'!$K$5:$M$281,3,FALSE)</f>
        <v>62</v>
      </c>
      <c r="C304" s="17">
        <f>VLOOKUP($G304,'Philanthropist Ranking'!$K$5:$M$281,2,FALSE)</f>
        <v>16.5</v>
      </c>
      <c r="D304" s="3"/>
      <c r="E304" s="18"/>
      <c r="F304" s="7" t="s">
        <v>627</v>
      </c>
      <c r="G304" s="8" t="s">
        <v>628</v>
      </c>
      <c r="H304" s="9"/>
      <c r="I304" s="19"/>
      <c r="J304" s="20" t="s">
        <v>62</v>
      </c>
      <c r="K304" s="19"/>
      <c r="L304" s="20"/>
      <c r="M304" s="19"/>
      <c r="N304" s="21"/>
      <c r="O304" s="11"/>
      <c r="P304" s="21"/>
      <c r="Q304" s="22"/>
      <c r="R304" s="21"/>
      <c r="S304" s="22"/>
      <c r="T304" s="21"/>
      <c r="U304" s="22"/>
      <c r="V304" s="13" t="s">
        <v>1883</v>
      </c>
      <c r="W304" s="2">
        <v>6.5</v>
      </c>
      <c r="X304" s="13">
        <v>6</v>
      </c>
      <c r="Y304" s="2">
        <v>16</v>
      </c>
      <c r="Z304" s="24" t="s">
        <v>63</v>
      </c>
      <c r="AA304" s="2" t="s">
        <v>94</v>
      </c>
      <c r="AB304" s="13" t="s">
        <v>63</v>
      </c>
      <c r="AC304" s="2" t="s">
        <v>94</v>
      </c>
      <c r="AD304" s="25"/>
      <c r="AE304" s="2" t="s">
        <v>108</v>
      </c>
      <c r="AF304" s="25"/>
      <c r="AG304" s="2" t="s">
        <v>109</v>
      </c>
      <c r="AH304" s="14" t="s">
        <v>99</v>
      </c>
      <c r="AI304" s="2" t="s">
        <v>100</v>
      </c>
      <c r="AJ304" s="13" t="s">
        <v>69</v>
      </c>
      <c r="AK304" s="2" t="s">
        <v>70</v>
      </c>
      <c r="AL304" s="9" t="s">
        <v>2895</v>
      </c>
      <c r="AM304" s="13" t="str">
        <f>IF(ISNA(VLOOKUP($AL304,'Ash-Archive Data-Don''t Delete'!$AL:$AT,2,FALSE)),"",VLOOKUP($AL304,'Ash-Archive Data-Don''t Delete'!$AL:$AT,2,FALSE))</f>
        <v/>
      </c>
      <c r="AN304" s="2" t="str">
        <f>IF(ISNA(VLOOKUP($AL304,'Ash-Archive Data-Don''t Delete'!$AL:$AT,3,FALSE)),"",VLOOKUP($AL304,'Ash-Archive Data-Don''t Delete'!$AL:$AT,3,FALSE))</f>
        <v/>
      </c>
      <c r="AO304" s="13" t="str">
        <f>IF(ISNA(VLOOKUP($AL304,'Ash-Archive Data-Don''t Delete'!$AL:$AT,4,FALSE)),"",VLOOKUP($AL304,'Ash-Archive Data-Don''t Delete'!$AL:$AT,4,FALSE))</f>
        <v/>
      </c>
      <c r="AP304" s="2" t="str">
        <f>IF(ISNA(VLOOKUP($AL304,'Ash-Archive Data-Don''t Delete'!$AL:$AT,5,FALSE)),"",VLOOKUP($AL304,'Ash-Archive Data-Don''t Delete'!$AL:$AT,5,FALSE))</f>
        <v/>
      </c>
      <c r="AQ304" s="13" t="s">
        <v>62</v>
      </c>
      <c r="AR304" s="2" t="s">
        <v>62</v>
      </c>
      <c r="AS304" s="13" t="s">
        <v>62</v>
      </c>
      <c r="AT304" s="2" t="s">
        <v>74</v>
      </c>
      <c r="AU304" s="25"/>
      <c r="AV304" s="23"/>
      <c r="AW304" s="25"/>
      <c r="AX304" s="23"/>
      <c r="AY304" s="9" t="s">
        <v>118</v>
      </c>
      <c r="AZ304" s="41">
        <v>42744</v>
      </c>
      <c r="BA304" s="18"/>
      <c r="BB304" s="18"/>
      <c r="BC304" s="15"/>
      <c r="BD304" s="15"/>
      <c r="BE304" s="15"/>
      <c r="BF304" s="15"/>
      <c r="BG304" s="15"/>
      <c r="BH304" s="15"/>
      <c r="BI304" s="15"/>
      <c r="BJ304" s="15"/>
    </row>
    <row r="305" spans="1:62" ht="14.25">
      <c r="A305" s="16" t="str">
        <f>IF(ISNA(VLOOKUP($G305,'Philanthropist Ranking'!$E$5:$H$105,4,FALSE)),"N","Y")</f>
        <v>Y</v>
      </c>
      <c r="B305" s="17">
        <f>VLOOKUP($G305,'Philanthropist Ranking'!$K$5:$M$281,3,FALSE)</f>
        <v>62</v>
      </c>
      <c r="C305" s="17">
        <f>VLOOKUP($G305,'Philanthropist Ranking'!$K$5:$M$281,2,FALSE)</f>
        <v>16.5</v>
      </c>
      <c r="D305" s="3"/>
      <c r="E305" s="18"/>
      <c r="F305" s="7" t="s">
        <v>627</v>
      </c>
      <c r="G305" s="8" t="s">
        <v>628</v>
      </c>
      <c r="H305" s="9"/>
      <c r="I305" s="7">
        <v>1958</v>
      </c>
      <c r="J305" s="20">
        <v>58</v>
      </c>
      <c r="K305" s="141" t="s">
        <v>78</v>
      </c>
      <c r="L305" s="143" t="s">
        <v>79</v>
      </c>
      <c r="M305" s="81" t="str">
        <f>HYPERLINK("http://baike.baidu.com/link?url=5RHG-rZfCcaElUdp2ciXbuddAMTNCOiLagi5jEG57iXBojBLYp5bUGqJlRVGvro8jqc2_48oAxKa4XjSC6-cfiFqVBqzkp29RgSc1qRNxKw5KvpkNdk_M3hgGxKvBTFr","Link")</f>
        <v>Link</v>
      </c>
      <c r="N305" s="10" t="s">
        <v>129</v>
      </c>
      <c r="O305" s="11" t="s">
        <v>2907</v>
      </c>
      <c r="P305" s="37" t="s">
        <v>1883</v>
      </c>
      <c r="Q305" s="38" t="s">
        <v>70</v>
      </c>
      <c r="R305" s="37" t="s">
        <v>336</v>
      </c>
      <c r="S305" s="38" t="s">
        <v>63</v>
      </c>
      <c r="T305" s="37" t="s">
        <v>94</v>
      </c>
      <c r="U305" s="306" t="str">
        <f>HYPERLINK("http://www.chimelong.com","Link")</f>
        <v>Link</v>
      </c>
      <c r="V305" s="13" t="s">
        <v>1883</v>
      </c>
      <c r="W305" s="2">
        <v>5</v>
      </c>
      <c r="X305" s="13">
        <v>7</v>
      </c>
      <c r="Y305" s="2">
        <v>22</v>
      </c>
      <c r="Z305" s="24" t="s">
        <v>63</v>
      </c>
      <c r="AA305" s="2" t="s">
        <v>94</v>
      </c>
      <c r="AB305" s="13" t="s">
        <v>63</v>
      </c>
      <c r="AC305" s="2" t="s">
        <v>94</v>
      </c>
      <c r="AD305" s="25"/>
      <c r="AE305" s="2" t="s">
        <v>108</v>
      </c>
      <c r="AF305" s="25"/>
      <c r="AG305" s="2" t="s">
        <v>109</v>
      </c>
      <c r="AH305" s="14" t="s">
        <v>99</v>
      </c>
      <c r="AI305" s="2" t="s">
        <v>100</v>
      </c>
      <c r="AJ305" s="13" t="s">
        <v>69</v>
      </c>
      <c r="AK305" s="2" t="s">
        <v>70</v>
      </c>
      <c r="AL305" s="9" t="s">
        <v>2908</v>
      </c>
      <c r="AM305" s="13" t="str">
        <f>IF(ISNA(VLOOKUP($AL305,'Ash-Archive Data-Don''t Delete'!$AL:$AT,2,FALSE)),"",VLOOKUP($AL305,'Ash-Archive Data-Don''t Delete'!$AL:$AT,2,FALSE))</f>
        <v/>
      </c>
      <c r="AN305" s="2" t="str">
        <f>IF(ISNA(VLOOKUP($AL305,'Ash-Archive Data-Don''t Delete'!$AL:$AT,3,FALSE)),"",VLOOKUP($AL305,'Ash-Archive Data-Don''t Delete'!$AL:$AT,3,FALSE))</f>
        <v/>
      </c>
      <c r="AO305" s="13" t="str">
        <f>IF(ISNA(VLOOKUP($AL305,'Ash-Archive Data-Don''t Delete'!$AL:$AT,4,FALSE)),"",VLOOKUP($AL305,'Ash-Archive Data-Don''t Delete'!$AL:$AT,4,FALSE))</f>
        <v/>
      </c>
      <c r="AP305" s="2" t="str">
        <f>IF(ISNA(VLOOKUP($AL305,'Ash-Archive Data-Don''t Delete'!$AL:$AT,5,FALSE)),"",VLOOKUP($AL305,'Ash-Archive Data-Don''t Delete'!$AL:$AT,5,FALSE))</f>
        <v/>
      </c>
      <c r="AQ305" s="13" t="s">
        <v>62</v>
      </c>
      <c r="AR305" s="2" t="s">
        <v>62</v>
      </c>
      <c r="AS305" s="13" t="s">
        <v>62</v>
      </c>
      <c r="AT305" s="2" t="s">
        <v>74</v>
      </c>
      <c r="AU305" s="25"/>
      <c r="AV305" s="23"/>
      <c r="AW305" s="25"/>
      <c r="AX305" s="23"/>
      <c r="AY305" s="9" t="s">
        <v>118</v>
      </c>
      <c r="AZ305" s="41">
        <v>42744</v>
      </c>
      <c r="BA305" s="18"/>
      <c r="BB305" s="18"/>
      <c r="BC305" s="15"/>
      <c r="BD305" s="15"/>
      <c r="BE305" s="15"/>
      <c r="BF305" s="15"/>
      <c r="BG305" s="15"/>
      <c r="BH305" s="15"/>
      <c r="BI305" s="15"/>
      <c r="BJ305" s="15"/>
    </row>
    <row r="306" spans="1:62" ht="14.25">
      <c r="A306" s="16" t="str">
        <f>IF(ISNA(VLOOKUP($G306,'Philanthropist Ranking'!$E$5:$H$105,4,FALSE)),"N","Y")</f>
        <v>Y</v>
      </c>
      <c r="B306" s="17">
        <f>VLOOKUP($G306,'Philanthropist Ranking'!$K$5:$M$281,3,FALSE)</f>
        <v>62</v>
      </c>
      <c r="C306" s="17">
        <f>VLOOKUP($G306,'Philanthropist Ranking'!$K$5:$M$281,2,FALSE)</f>
        <v>16.5</v>
      </c>
      <c r="D306" s="3"/>
      <c r="E306" s="18"/>
      <c r="F306" s="7" t="s">
        <v>627</v>
      </c>
      <c r="G306" s="8" t="s">
        <v>628</v>
      </c>
      <c r="H306" s="9"/>
      <c r="I306" s="19"/>
      <c r="J306" s="20" t="s">
        <v>62</v>
      </c>
      <c r="K306" s="19"/>
      <c r="L306" s="20"/>
      <c r="M306" s="19"/>
      <c r="N306" s="21"/>
      <c r="O306" s="11"/>
      <c r="P306" s="21"/>
      <c r="Q306" s="22"/>
      <c r="R306" s="21"/>
      <c r="S306" s="22"/>
      <c r="T306" s="21"/>
      <c r="U306" s="22"/>
      <c r="V306" s="13" t="s">
        <v>1883</v>
      </c>
      <c r="W306" s="2">
        <v>5</v>
      </c>
      <c r="X306" s="13">
        <v>7</v>
      </c>
      <c r="Y306" s="2">
        <v>22</v>
      </c>
      <c r="Z306" s="24" t="s">
        <v>63</v>
      </c>
      <c r="AA306" s="2" t="s">
        <v>94</v>
      </c>
      <c r="AB306" s="13" t="s">
        <v>63</v>
      </c>
      <c r="AC306" s="2" t="s">
        <v>94</v>
      </c>
      <c r="AD306" s="25"/>
      <c r="AE306" s="2" t="s">
        <v>108</v>
      </c>
      <c r="AF306" s="25"/>
      <c r="AG306" s="2" t="s">
        <v>109</v>
      </c>
      <c r="AH306" s="14" t="s">
        <v>99</v>
      </c>
      <c r="AI306" s="2" t="s">
        <v>100</v>
      </c>
      <c r="AJ306" s="13" t="s">
        <v>69</v>
      </c>
      <c r="AK306" s="2" t="s">
        <v>70</v>
      </c>
      <c r="AL306" s="9" t="s">
        <v>2908</v>
      </c>
      <c r="AM306" s="13" t="str">
        <f>IF(ISNA(VLOOKUP($AL306,'Ash-Archive Data-Don''t Delete'!$AL:$AT,2,FALSE)),"",VLOOKUP($AL306,'Ash-Archive Data-Don''t Delete'!$AL:$AT,2,FALSE))</f>
        <v/>
      </c>
      <c r="AN306" s="2" t="str">
        <f>IF(ISNA(VLOOKUP($AL306,'Ash-Archive Data-Don''t Delete'!$AL:$AT,3,FALSE)),"",VLOOKUP($AL306,'Ash-Archive Data-Don''t Delete'!$AL:$AT,3,FALSE))</f>
        <v/>
      </c>
      <c r="AO306" s="13" t="str">
        <f>IF(ISNA(VLOOKUP($AL306,'Ash-Archive Data-Don''t Delete'!$AL:$AT,4,FALSE)),"",VLOOKUP($AL306,'Ash-Archive Data-Don''t Delete'!$AL:$AT,4,FALSE))</f>
        <v/>
      </c>
      <c r="AP306" s="2" t="str">
        <f>IF(ISNA(VLOOKUP($AL306,'Ash-Archive Data-Don''t Delete'!$AL:$AT,5,FALSE)),"",VLOOKUP($AL306,'Ash-Archive Data-Don''t Delete'!$AL:$AT,5,FALSE))</f>
        <v/>
      </c>
      <c r="AQ306" s="13" t="s">
        <v>62</v>
      </c>
      <c r="AR306" s="2" t="s">
        <v>62</v>
      </c>
      <c r="AS306" s="13" t="s">
        <v>62</v>
      </c>
      <c r="AT306" s="2" t="s">
        <v>74</v>
      </c>
      <c r="AU306" s="25"/>
      <c r="AV306" s="23"/>
      <c r="AW306" s="25"/>
      <c r="AX306" s="23"/>
      <c r="AY306" s="9" t="s">
        <v>118</v>
      </c>
      <c r="AZ306" s="41">
        <v>42744</v>
      </c>
      <c r="BA306" s="18"/>
      <c r="BB306" s="18"/>
      <c r="BC306" s="15"/>
      <c r="BD306" s="15"/>
      <c r="BE306" s="15"/>
      <c r="BF306" s="15"/>
      <c r="BG306" s="15"/>
      <c r="BH306" s="15"/>
      <c r="BI306" s="15"/>
      <c r="BJ306" s="15"/>
    </row>
    <row r="307" spans="1:62" ht="14.25">
      <c r="A307" s="16" t="str">
        <f>IF(ISNA(VLOOKUP($G307,'Philanthropist Ranking'!$E$5:$H$105,4,FALSE)),"N","Y")</f>
        <v>Y</v>
      </c>
      <c r="B307" s="17">
        <f>VLOOKUP($G307,'Philanthropist Ranking'!$K$5:$M$281,3,FALSE)</f>
        <v>63</v>
      </c>
      <c r="C307" s="17">
        <f>VLOOKUP($G307,'Philanthropist Ranking'!$K$5:$M$281,2,FALSE)</f>
        <v>16</v>
      </c>
      <c r="D307" s="18"/>
      <c r="E307" s="18"/>
      <c r="F307" s="7" t="s">
        <v>591</v>
      </c>
      <c r="G307" s="8" t="s">
        <v>592</v>
      </c>
      <c r="H307" s="9"/>
      <c r="I307" s="19"/>
      <c r="J307" s="20" t="s">
        <v>62</v>
      </c>
      <c r="K307" s="19"/>
      <c r="L307" s="20"/>
      <c r="M307" s="19"/>
      <c r="N307" s="21"/>
      <c r="O307" s="22"/>
      <c r="P307" s="21"/>
      <c r="Q307" s="22"/>
      <c r="R307" s="21"/>
      <c r="S307" s="22"/>
      <c r="T307" s="21"/>
      <c r="U307" s="22"/>
      <c r="V307" s="13" t="s">
        <v>1885</v>
      </c>
      <c r="W307" s="2">
        <v>20</v>
      </c>
      <c r="X307" s="13">
        <v>7</v>
      </c>
      <c r="Y307" s="2">
        <v>2</v>
      </c>
      <c r="Z307" s="13" t="s">
        <v>222</v>
      </c>
      <c r="AA307" s="2" t="s">
        <v>222</v>
      </c>
      <c r="AB307" s="13" t="s">
        <v>222</v>
      </c>
      <c r="AC307" s="2" t="s">
        <v>222</v>
      </c>
      <c r="AD307" s="24" t="s">
        <v>797</v>
      </c>
      <c r="AE307" s="23"/>
      <c r="AF307" s="25"/>
      <c r="AG307" s="2" t="s">
        <v>89</v>
      </c>
      <c r="AH307" s="14" t="s">
        <v>67</v>
      </c>
      <c r="AI307" s="2" t="s">
        <v>100</v>
      </c>
      <c r="AJ307" s="13" t="s">
        <v>69</v>
      </c>
      <c r="AK307" s="2" t="s">
        <v>84</v>
      </c>
      <c r="AL307" s="9" t="s">
        <v>2985</v>
      </c>
      <c r="AM307" s="35" t="str">
        <f>IF(ISNA(VLOOKUP($AL307,'Ash-Archive Data-Don''t Delete'!$AL:$AT,2,FALSE)),"",VLOOKUP($AL307,'Ash-Archive Data-Don''t Delete'!$AL:$AT,2,FALSE))</f>
        <v>Link</v>
      </c>
      <c r="AN307" s="2">
        <f>IF(ISNA(VLOOKUP($AL307,'Ash-Archive Data-Don''t Delete'!$AL:$AT,3,FALSE)),"",VLOOKUP($AL307,'Ash-Archive Data-Don''t Delete'!$AL:$AT,3,FALSE))</f>
        <v>0</v>
      </c>
      <c r="AO307" s="13">
        <f>IF(ISNA(VLOOKUP($AL307,'Ash-Archive Data-Don''t Delete'!$AL:$AT,4,FALSE)),"",VLOOKUP($AL307,'Ash-Archive Data-Don''t Delete'!$AL:$AT,4,FALSE))</f>
        <v>0</v>
      </c>
      <c r="AP307" s="2">
        <f>IF(ISNA(VLOOKUP($AL307,'Ash-Archive Data-Don''t Delete'!$AL:$AT,5,FALSE)),"",VLOOKUP($AL307,'Ash-Archive Data-Don''t Delete'!$AL:$AT,5,FALSE))</f>
        <v>0</v>
      </c>
      <c r="AQ307" s="13" t="s">
        <v>74</v>
      </c>
      <c r="AR307" s="2"/>
      <c r="AS307" s="13"/>
      <c r="AT307" s="2"/>
      <c r="AU307" s="25"/>
      <c r="AV307" s="2" t="s">
        <v>1064</v>
      </c>
      <c r="AW307" s="25"/>
      <c r="AX307" s="2" t="s">
        <v>84</v>
      </c>
      <c r="AY307" s="9" t="s">
        <v>103</v>
      </c>
      <c r="AZ307" s="31">
        <v>42706</v>
      </c>
      <c r="BA307" s="18"/>
      <c r="BB307" s="18"/>
      <c r="BC307" s="15"/>
      <c r="BD307" s="15"/>
      <c r="BE307" s="15"/>
      <c r="BF307" s="15"/>
      <c r="BG307" s="15"/>
      <c r="BH307" s="15"/>
      <c r="BI307" s="15"/>
      <c r="BJ307" s="15"/>
    </row>
    <row r="308" spans="1:62" ht="14.25">
      <c r="A308" s="16" t="str">
        <f>IF(ISNA(VLOOKUP($G308,'Philanthropist Ranking'!$E$5:$H$105,4,FALSE)),"N","Y")</f>
        <v>Y</v>
      </c>
      <c r="B308" s="17">
        <f>VLOOKUP($G308,'Philanthropist Ranking'!$K$5:$M$281,3,FALSE)</f>
        <v>63</v>
      </c>
      <c r="C308" s="17">
        <f>VLOOKUP($G308,'Philanthropist Ranking'!$K$5:$M$281,2,FALSE)</f>
        <v>16</v>
      </c>
      <c r="D308" s="18"/>
      <c r="E308" s="18"/>
      <c r="F308" s="7" t="s">
        <v>591</v>
      </c>
      <c r="G308" s="8" t="s">
        <v>592</v>
      </c>
      <c r="H308" s="9"/>
      <c r="I308" s="7">
        <v>1967</v>
      </c>
      <c r="J308" s="20">
        <v>49</v>
      </c>
      <c r="K308" s="7" t="s">
        <v>78</v>
      </c>
      <c r="L308" s="8" t="s">
        <v>79</v>
      </c>
      <c r="M308" s="33" t="s">
        <v>80</v>
      </c>
      <c r="N308" s="10" t="s">
        <v>119</v>
      </c>
      <c r="O308" s="11" t="s">
        <v>1885</v>
      </c>
      <c r="P308" s="10" t="s">
        <v>1886</v>
      </c>
      <c r="Q308" s="22"/>
      <c r="R308" s="10" t="s">
        <v>1550</v>
      </c>
      <c r="S308" s="11" t="s">
        <v>222</v>
      </c>
      <c r="T308" s="10" t="s">
        <v>222</v>
      </c>
      <c r="U308" s="34" t="s">
        <v>80</v>
      </c>
      <c r="V308" s="13" t="s">
        <v>591</v>
      </c>
      <c r="W308" s="2">
        <v>10</v>
      </c>
      <c r="X308" s="13">
        <v>11</v>
      </c>
      <c r="Y308" s="2">
        <v>28</v>
      </c>
      <c r="Z308" s="13" t="s">
        <v>222</v>
      </c>
      <c r="AA308" s="2" t="s">
        <v>222</v>
      </c>
      <c r="AB308" s="13" t="s">
        <v>1294</v>
      </c>
      <c r="AC308" s="2" t="s">
        <v>2050</v>
      </c>
      <c r="AD308" s="24" t="s">
        <v>1890</v>
      </c>
      <c r="AE308" s="23"/>
      <c r="AF308" s="25"/>
      <c r="AG308" s="2" t="s">
        <v>89</v>
      </c>
      <c r="AH308" s="14" t="s">
        <v>67</v>
      </c>
      <c r="AI308" s="2" t="s">
        <v>68</v>
      </c>
      <c r="AJ308" s="13" t="s">
        <v>69</v>
      </c>
      <c r="AK308" s="2" t="s">
        <v>70</v>
      </c>
      <c r="AL308" s="9" t="s">
        <v>2992</v>
      </c>
      <c r="AM308" s="35" t="str">
        <f>IF(ISNA(VLOOKUP($AL308,'Ash-Archive Data-Don''t Delete'!$AL:$AT,2,FALSE)),"",VLOOKUP($AL308,'Ash-Archive Data-Don''t Delete'!$AL:$AT,2,FALSE))</f>
        <v>Link1</v>
      </c>
      <c r="AN308" s="36" t="str">
        <f>IF(ISNA(VLOOKUP($AL308,'Ash-Archive Data-Don''t Delete'!$AL:$AT,3,FALSE)),"",VLOOKUP($AL308,'Ash-Archive Data-Don''t Delete'!$AL:$AT,3,FALSE))</f>
        <v>Link2</v>
      </c>
      <c r="AO308" s="13">
        <f>IF(ISNA(VLOOKUP($AL308,'Ash-Archive Data-Don''t Delete'!$AL:$AT,4,FALSE)),"",VLOOKUP($AL308,'Ash-Archive Data-Don''t Delete'!$AL:$AT,4,FALSE))</f>
        <v>0</v>
      </c>
      <c r="AP308" s="2">
        <f>IF(ISNA(VLOOKUP($AL308,'Ash-Archive Data-Don''t Delete'!$AL:$AT,5,FALSE)),"",VLOOKUP($AL308,'Ash-Archive Data-Don''t Delete'!$AL:$AT,5,FALSE))</f>
        <v>0</v>
      </c>
      <c r="AQ308" s="13" t="s">
        <v>74</v>
      </c>
      <c r="AR308" s="2"/>
      <c r="AS308" s="13"/>
      <c r="AT308" s="2"/>
      <c r="AU308" s="25"/>
      <c r="AV308" s="2" t="s">
        <v>1353</v>
      </c>
      <c r="AW308" s="25"/>
      <c r="AX308" s="2" t="s">
        <v>84</v>
      </c>
      <c r="AY308" s="9" t="s">
        <v>77</v>
      </c>
      <c r="AZ308" s="31">
        <v>42459</v>
      </c>
      <c r="BA308" s="18"/>
      <c r="BB308" s="18"/>
      <c r="BC308" s="15"/>
      <c r="BD308" s="15"/>
      <c r="BE308" s="15"/>
      <c r="BF308" s="15"/>
      <c r="BG308" s="15"/>
      <c r="BH308" s="15"/>
      <c r="BI308" s="15"/>
      <c r="BJ308" s="15"/>
    </row>
    <row r="309" spans="1:62" ht="14.25">
      <c r="A309" s="16" t="str">
        <f>IF(ISNA(VLOOKUP($G309,'Philanthropist Ranking'!$E$5:$H$105,4,FALSE)),"N","Y")</f>
        <v>Y</v>
      </c>
      <c r="B309" s="17">
        <f>VLOOKUP($G309,'Philanthropist Ranking'!$K$5:$M$281,3,FALSE)</f>
        <v>63</v>
      </c>
      <c r="C309" s="17">
        <f>VLOOKUP($G309,'Philanthropist Ranking'!$K$5:$M$281,2,FALSE)</f>
        <v>16</v>
      </c>
      <c r="D309" s="3"/>
      <c r="E309" s="18"/>
      <c r="F309" s="7" t="s">
        <v>591</v>
      </c>
      <c r="G309" s="8" t="s">
        <v>592</v>
      </c>
      <c r="H309" s="32"/>
      <c r="I309" s="19"/>
      <c r="J309" s="20" t="s">
        <v>62</v>
      </c>
      <c r="K309" s="19"/>
      <c r="L309" s="20"/>
      <c r="M309" s="19"/>
      <c r="N309" s="21"/>
      <c r="O309" s="22"/>
      <c r="P309" s="21"/>
      <c r="Q309" s="22"/>
      <c r="R309" s="21"/>
      <c r="S309" s="22"/>
      <c r="T309" s="21"/>
      <c r="U309" s="22"/>
      <c r="V309" s="13" t="s">
        <v>1891</v>
      </c>
      <c r="W309" s="2">
        <v>5</v>
      </c>
      <c r="X309" s="25">
        <v>7</v>
      </c>
      <c r="Y309" s="23">
        <v>5</v>
      </c>
      <c r="Z309" s="13" t="s">
        <v>222</v>
      </c>
      <c r="AA309" s="2" t="s">
        <v>222</v>
      </c>
      <c r="AB309" s="13" t="s">
        <v>1337</v>
      </c>
      <c r="AC309" s="2" t="s">
        <v>1337</v>
      </c>
      <c r="AD309" s="13" t="s">
        <v>1892</v>
      </c>
      <c r="AE309" s="2" t="s">
        <v>1893</v>
      </c>
      <c r="AF309" s="25"/>
      <c r="AG309" s="2" t="s">
        <v>89</v>
      </c>
      <c r="AH309" s="14" t="s">
        <v>67</v>
      </c>
      <c r="AI309" s="2" t="s">
        <v>100</v>
      </c>
      <c r="AJ309" s="13" t="s">
        <v>69</v>
      </c>
      <c r="AK309" s="2" t="s">
        <v>70</v>
      </c>
      <c r="AL309" s="9" t="s">
        <v>3019</v>
      </c>
      <c r="AM309" s="13" t="str">
        <f>IF(ISNA(VLOOKUP($AL309,'Ash-Archive Data-Don''t Delete'!$AL:$AT,2,FALSE)),"",VLOOKUP($AL309,'Ash-Archive Data-Don''t Delete'!$AL:$AT,2,FALSE))</f>
        <v/>
      </c>
      <c r="AN309" s="2" t="str">
        <f>IF(ISNA(VLOOKUP($AL309,'Ash-Archive Data-Don''t Delete'!$AL:$AT,3,FALSE)),"",VLOOKUP($AL309,'Ash-Archive Data-Don''t Delete'!$AL:$AT,3,FALSE))</f>
        <v/>
      </c>
      <c r="AO309" s="13" t="str">
        <f>IF(ISNA(VLOOKUP($AL309,'Ash-Archive Data-Don''t Delete'!$AL:$AT,4,FALSE)),"",VLOOKUP($AL309,'Ash-Archive Data-Don''t Delete'!$AL:$AT,4,FALSE))</f>
        <v/>
      </c>
      <c r="AP309" s="2" t="str">
        <f>IF(ISNA(VLOOKUP($AL309,'Ash-Archive Data-Don''t Delete'!$AL:$AT,5,FALSE)),"",VLOOKUP($AL309,'Ash-Archive Data-Don''t Delete'!$AL:$AT,5,FALSE))</f>
        <v/>
      </c>
      <c r="AQ309" s="13" t="s">
        <v>62</v>
      </c>
      <c r="AR309" s="2" t="s">
        <v>62</v>
      </c>
      <c r="AS309" s="13" t="s">
        <v>62</v>
      </c>
      <c r="AT309" s="2" t="s">
        <v>62</v>
      </c>
      <c r="AU309" s="25"/>
      <c r="AV309" s="23"/>
      <c r="AW309" s="25"/>
      <c r="AX309" s="23"/>
      <c r="AY309" s="9" t="s">
        <v>269</v>
      </c>
      <c r="AZ309" s="41">
        <v>42744</v>
      </c>
      <c r="BA309" s="18"/>
      <c r="BB309" s="18"/>
      <c r="BC309" s="15"/>
      <c r="BD309" s="15"/>
      <c r="BE309" s="15"/>
      <c r="BF309" s="15"/>
      <c r="BG309" s="15"/>
      <c r="BH309" s="15"/>
      <c r="BI309" s="15"/>
      <c r="BJ309" s="15"/>
    </row>
    <row r="310" spans="1:62" ht="14.25">
      <c r="A310" s="16" t="str">
        <f>IF(ISNA(VLOOKUP($G310,'Philanthropist Ranking'!$E$5:$H$105,4,FALSE)),"N","Y")</f>
        <v>Y</v>
      </c>
      <c r="B310" s="17">
        <f>VLOOKUP($G310,'Philanthropist Ranking'!$K$5:$M$281,3,FALSE)</f>
        <v>63</v>
      </c>
      <c r="C310" s="17">
        <f>VLOOKUP($G310,'Philanthropist Ranking'!$K$5:$M$281,2,FALSE)</f>
        <v>16</v>
      </c>
      <c r="D310" s="3"/>
      <c r="E310" s="18"/>
      <c r="F310" s="7" t="s">
        <v>591</v>
      </c>
      <c r="G310" s="8" t="s">
        <v>592</v>
      </c>
      <c r="H310" s="32"/>
      <c r="I310" s="19"/>
      <c r="J310" s="20" t="s">
        <v>62</v>
      </c>
      <c r="K310" s="19"/>
      <c r="L310" s="20"/>
      <c r="M310" s="19"/>
      <c r="N310" s="21"/>
      <c r="O310" s="22"/>
      <c r="P310" s="21"/>
      <c r="Q310" s="22"/>
      <c r="R310" s="21"/>
      <c r="S310" s="22"/>
      <c r="T310" s="21"/>
      <c r="U310" s="22"/>
      <c r="V310" s="13" t="s">
        <v>1891</v>
      </c>
      <c r="W310" s="2">
        <v>1</v>
      </c>
      <c r="X310" s="25">
        <v>6</v>
      </c>
      <c r="Y310" s="23">
        <v>24</v>
      </c>
      <c r="Z310" s="13" t="s">
        <v>222</v>
      </c>
      <c r="AA310" s="2" t="s">
        <v>222</v>
      </c>
      <c r="AB310" s="13" t="s">
        <v>292</v>
      </c>
      <c r="AC310" s="2" t="s">
        <v>776</v>
      </c>
      <c r="AD310" s="13" t="s">
        <v>1896</v>
      </c>
      <c r="AE310" s="2" t="s">
        <v>1897</v>
      </c>
      <c r="AF310" s="25"/>
      <c r="AG310" s="2" t="s">
        <v>89</v>
      </c>
      <c r="AH310" s="14" t="s">
        <v>67</v>
      </c>
      <c r="AI310" s="2" t="s">
        <v>100</v>
      </c>
      <c r="AJ310" s="13" t="s">
        <v>69</v>
      </c>
      <c r="AK310" s="2" t="s">
        <v>70</v>
      </c>
      <c r="AL310" s="9" t="s">
        <v>3093</v>
      </c>
      <c r="AM310" s="13" t="str">
        <f>IF(ISNA(VLOOKUP($AL310,'Ash-Archive Data-Don''t Delete'!$AL:$AT,2,FALSE)),"",VLOOKUP($AL310,'Ash-Archive Data-Don''t Delete'!$AL:$AT,2,FALSE))</f>
        <v/>
      </c>
      <c r="AN310" s="2" t="str">
        <f>IF(ISNA(VLOOKUP($AL310,'Ash-Archive Data-Don''t Delete'!$AL:$AT,3,FALSE)),"",VLOOKUP($AL310,'Ash-Archive Data-Don''t Delete'!$AL:$AT,3,FALSE))</f>
        <v/>
      </c>
      <c r="AO310" s="13" t="str">
        <f>IF(ISNA(VLOOKUP($AL310,'Ash-Archive Data-Don''t Delete'!$AL:$AT,4,FALSE)),"",VLOOKUP($AL310,'Ash-Archive Data-Don''t Delete'!$AL:$AT,4,FALSE))</f>
        <v/>
      </c>
      <c r="AP310" s="2" t="str">
        <f>IF(ISNA(VLOOKUP($AL310,'Ash-Archive Data-Don''t Delete'!$AL:$AT,5,FALSE)),"",VLOOKUP($AL310,'Ash-Archive Data-Don''t Delete'!$AL:$AT,5,FALSE))</f>
        <v/>
      </c>
      <c r="AQ310" s="13" t="s">
        <v>62</v>
      </c>
      <c r="AR310" s="2" t="s">
        <v>62</v>
      </c>
      <c r="AS310" s="13" t="s">
        <v>62</v>
      </c>
      <c r="AT310" s="2" t="s">
        <v>62</v>
      </c>
      <c r="AU310" s="25"/>
      <c r="AV310" s="23"/>
      <c r="AW310" s="25"/>
      <c r="AX310" s="23"/>
      <c r="AY310" s="9" t="s">
        <v>269</v>
      </c>
      <c r="AZ310" s="41">
        <v>42744</v>
      </c>
      <c r="BA310" s="18"/>
      <c r="BB310" s="18"/>
      <c r="BC310" s="15"/>
      <c r="BD310" s="15"/>
      <c r="BE310" s="15"/>
      <c r="BF310" s="15"/>
      <c r="BG310" s="15"/>
      <c r="BH310" s="15"/>
      <c r="BI310" s="15"/>
      <c r="BJ310" s="15"/>
    </row>
    <row r="311" spans="1:62" ht="14.25">
      <c r="A311" s="16" t="str">
        <f>IF(ISNA(VLOOKUP($G311,'Philanthropist Ranking'!$E$5:$H$105,4,FALSE)),"N","Y")</f>
        <v>Y</v>
      </c>
      <c r="B311" s="17">
        <f>VLOOKUP($G311,'Philanthropist Ranking'!$K$5:$M$281,3,FALSE)</f>
        <v>63</v>
      </c>
      <c r="C311" s="17">
        <f>VLOOKUP($G311,'Philanthropist Ranking'!$K$5:$M$281,2,FALSE)</f>
        <v>16</v>
      </c>
      <c r="D311" s="3"/>
      <c r="E311" s="18"/>
      <c r="F311" s="7" t="s">
        <v>629</v>
      </c>
      <c r="G311" s="8" t="s">
        <v>630</v>
      </c>
      <c r="H311" s="9"/>
      <c r="I311" s="7">
        <v>1971</v>
      </c>
      <c r="J311" s="20">
        <v>45</v>
      </c>
      <c r="K311" s="7" t="s">
        <v>78</v>
      </c>
      <c r="L311" s="8" t="s">
        <v>79</v>
      </c>
      <c r="M311" s="33" t="s">
        <v>3103</v>
      </c>
      <c r="N311" s="10" t="s">
        <v>128</v>
      </c>
      <c r="O311" s="307" t="s">
        <v>3104</v>
      </c>
      <c r="P311" s="10" t="s">
        <v>3108</v>
      </c>
      <c r="Q311" s="11"/>
      <c r="R311" s="297" t="s">
        <v>336</v>
      </c>
      <c r="S311" s="11" t="s">
        <v>222</v>
      </c>
      <c r="T311" s="10" t="s">
        <v>222</v>
      </c>
      <c r="U311" s="34" t="s">
        <v>3109</v>
      </c>
      <c r="V311" s="13" t="s">
        <v>630</v>
      </c>
      <c r="W311" s="2">
        <v>16</v>
      </c>
      <c r="X311" s="13">
        <v>10</v>
      </c>
      <c r="Y311" s="2">
        <v>17</v>
      </c>
      <c r="Z311" s="13" t="s">
        <v>222</v>
      </c>
      <c r="AA311" s="2" t="s">
        <v>222</v>
      </c>
      <c r="AB311" s="13" t="s">
        <v>222</v>
      </c>
      <c r="AC311" s="2" t="s">
        <v>222</v>
      </c>
      <c r="AD311" s="13" t="s">
        <v>1365</v>
      </c>
      <c r="AE311" s="2" t="s">
        <v>1366</v>
      </c>
      <c r="AF311" s="25"/>
      <c r="AG311" s="2" t="s">
        <v>136</v>
      </c>
      <c r="AH311" s="14" t="s">
        <v>131</v>
      </c>
      <c r="AI311" s="2" t="s">
        <v>68</v>
      </c>
      <c r="AJ311" s="13" t="s">
        <v>69</v>
      </c>
      <c r="AK311" s="2" t="s">
        <v>70</v>
      </c>
      <c r="AL311" s="9" t="s">
        <v>3111</v>
      </c>
      <c r="AM311" s="13" t="str">
        <f>IF(ISNA(VLOOKUP($AL311,'Ash-Archive Data-Don''t Delete'!$AL:$AT,2,FALSE)),"",VLOOKUP($AL311,'Ash-Archive Data-Don''t Delete'!$AL:$AT,2,FALSE))</f>
        <v/>
      </c>
      <c r="AN311" s="2" t="str">
        <f>IF(ISNA(VLOOKUP($AL311,'Ash-Archive Data-Don''t Delete'!$AL:$AT,3,FALSE)),"",VLOOKUP($AL311,'Ash-Archive Data-Don''t Delete'!$AL:$AT,3,FALSE))</f>
        <v/>
      </c>
      <c r="AO311" s="13" t="str">
        <f>IF(ISNA(VLOOKUP($AL311,'Ash-Archive Data-Don''t Delete'!$AL:$AT,4,FALSE)),"",VLOOKUP($AL311,'Ash-Archive Data-Don''t Delete'!$AL:$AT,4,FALSE))</f>
        <v/>
      </c>
      <c r="AP311" s="2" t="str">
        <f>IF(ISNA(VLOOKUP($AL311,'Ash-Archive Data-Don''t Delete'!$AL:$AT,5,FALSE)),"",VLOOKUP($AL311,'Ash-Archive Data-Don''t Delete'!$AL:$AT,5,FALSE))</f>
        <v/>
      </c>
      <c r="AQ311" s="13" t="s">
        <v>62</v>
      </c>
      <c r="AR311" s="2" t="s">
        <v>62</v>
      </c>
      <c r="AS311" s="13" t="s">
        <v>62</v>
      </c>
      <c r="AT311" s="2" t="s">
        <v>62</v>
      </c>
      <c r="AU311" s="25"/>
      <c r="AV311" s="23"/>
      <c r="AW311" s="25"/>
      <c r="AX311" s="23"/>
      <c r="AY311" s="9" t="s">
        <v>269</v>
      </c>
      <c r="AZ311" s="41">
        <v>42744</v>
      </c>
      <c r="BA311" s="18"/>
      <c r="BB311" s="18"/>
      <c r="BC311" s="15"/>
      <c r="BD311" s="15"/>
      <c r="BE311" s="15"/>
      <c r="BF311" s="15"/>
      <c r="BG311" s="15"/>
      <c r="BH311" s="15"/>
      <c r="BI311" s="15"/>
      <c r="BJ311" s="15"/>
    </row>
    <row r="312" spans="1:62" ht="14.25">
      <c r="A312" s="16" t="str">
        <f>IF(ISNA(VLOOKUP($G312,'Philanthropist Ranking'!$E$5:$H$105,4,FALSE)),"N","Y")</f>
        <v>Y</v>
      </c>
      <c r="B312" s="17">
        <f>VLOOKUP($G312,'Philanthropist Ranking'!$K$5:$M$281,3,FALSE)</f>
        <v>65</v>
      </c>
      <c r="C312" s="17">
        <f>VLOOKUP($G312,'Philanthropist Ranking'!$K$5:$M$281,2,FALSE)</f>
        <v>15</v>
      </c>
      <c r="D312" s="18"/>
      <c r="E312" s="18"/>
      <c r="F312" s="7" t="s">
        <v>303</v>
      </c>
      <c r="G312" s="8" t="s">
        <v>304</v>
      </c>
      <c r="H312" s="9"/>
      <c r="I312" s="7">
        <v>1962</v>
      </c>
      <c r="J312" s="20">
        <v>54</v>
      </c>
      <c r="K312" s="7" t="s">
        <v>78</v>
      </c>
      <c r="L312" s="20"/>
      <c r="M312" s="33" t="s">
        <v>80</v>
      </c>
      <c r="N312" s="10" t="s">
        <v>81</v>
      </c>
      <c r="O312" s="11" t="s">
        <v>1933</v>
      </c>
      <c r="P312" s="10" t="s">
        <v>1934</v>
      </c>
      <c r="Q312" s="22"/>
      <c r="R312" s="10" t="s">
        <v>336</v>
      </c>
      <c r="S312" s="11" t="s">
        <v>105</v>
      </c>
      <c r="T312" s="10" t="s">
        <v>106</v>
      </c>
      <c r="U312" s="34" t="s">
        <v>80</v>
      </c>
      <c r="V312" s="13" t="s">
        <v>3134</v>
      </c>
      <c r="W312" s="2">
        <v>15</v>
      </c>
      <c r="X312" s="13">
        <v>6</v>
      </c>
      <c r="Y312" s="2">
        <v>24</v>
      </c>
      <c r="Z312" s="24" t="s">
        <v>105</v>
      </c>
      <c r="AA312" s="2" t="s">
        <v>106</v>
      </c>
      <c r="AB312" s="13" t="s">
        <v>105</v>
      </c>
      <c r="AC312" s="2" t="s">
        <v>106</v>
      </c>
      <c r="AD312" s="25"/>
      <c r="AE312" s="2" t="s">
        <v>1939</v>
      </c>
      <c r="AF312" s="13" t="s">
        <v>1940</v>
      </c>
      <c r="AG312" s="2" t="s">
        <v>89</v>
      </c>
      <c r="AH312" s="14" t="str">
        <f>VLOOKUP($AF312,'Program-Causes'!$C:$D,2,FALSE)</f>
        <v>Education</v>
      </c>
      <c r="AI312" s="2" t="s">
        <v>68</v>
      </c>
      <c r="AJ312" s="13" t="s">
        <v>69</v>
      </c>
      <c r="AK312" s="2" t="s">
        <v>70</v>
      </c>
      <c r="AL312" s="9" t="s">
        <v>3140</v>
      </c>
      <c r="AM312" s="13" t="str">
        <f>IF(ISNA(VLOOKUP($AL312,'Ash-Archive Data-Don''t Delete'!$AL:$AT,2,FALSE)),"",VLOOKUP($AL312,'Ash-Archive Data-Don''t Delete'!$AL:$AT,2,FALSE))</f>
        <v/>
      </c>
      <c r="AN312" s="2" t="str">
        <f>IF(ISNA(VLOOKUP($AL312,'Ash-Archive Data-Don''t Delete'!$AL:$AT,3,FALSE)),"",VLOOKUP($AL312,'Ash-Archive Data-Don''t Delete'!$AL:$AT,3,FALSE))</f>
        <v/>
      </c>
      <c r="AO312" s="13" t="str">
        <f>IF(ISNA(VLOOKUP($AL312,'Ash-Archive Data-Don''t Delete'!$AL:$AT,4,FALSE)),"",VLOOKUP($AL312,'Ash-Archive Data-Don''t Delete'!$AL:$AT,4,FALSE))</f>
        <v/>
      </c>
      <c r="AP312" s="2" t="str">
        <f>IF(ISNA(VLOOKUP($AL312,'Ash-Archive Data-Don''t Delete'!$AL:$AT,5,FALSE)),"",VLOOKUP($AL312,'Ash-Archive Data-Don''t Delete'!$AL:$AT,5,FALSE))</f>
        <v/>
      </c>
      <c r="AQ312" s="13" t="s">
        <v>62</v>
      </c>
      <c r="AR312" s="2" t="s">
        <v>62</v>
      </c>
      <c r="AS312" s="13" t="s">
        <v>62</v>
      </c>
      <c r="AT312" s="2" t="s">
        <v>62</v>
      </c>
      <c r="AU312" s="25"/>
      <c r="AV312" s="2" t="s">
        <v>487</v>
      </c>
      <c r="AW312" s="25"/>
      <c r="AX312" s="2" t="s">
        <v>84</v>
      </c>
      <c r="AY312" s="9" t="s">
        <v>1944</v>
      </c>
      <c r="AZ312" s="41">
        <v>42745</v>
      </c>
      <c r="BA312" s="18"/>
      <c r="BB312" s="18"/>
      <c r="BC312" s="15"/>
      <c r="BD312" s="15"/>
      <c r="BE312" s="15"/>
      <c r="BF312" s="15"/>
      <c r="BG312" s="15"/>
      <c r="BH312" s="15"/>
      <c r="BI312" s="15"/>
      <c r="BJ312" s="15"/>
    </row>
    <row r="313" spans="1:62" ht="14.25">
      <c r="A313" s="16" t="str">
        <f>IF(ISNA(VLOOKUP($G313,'Philanthropist Ranking'!$E$5:$H$105,4,FALSE)),"N","Y")</f>
        <v>Y</v>
      </c>
      <c r="B313" s="17">
        <f>VLOOKUP($G313,'Philanthropist Ranking'!$K$5:$M$281,3,FALSE)</f>
        <v>65</v>
      </c>
      <c r="C313" s="17">
        <f>VLOOKUP($G313,'Philanthropist Ranking'!$K$5:$M$281,2,FALSE)</f>
        <v>15</v>
      </c>
      <c r="D313" s="18"/>
      <c r="E313" s="18"/>
      <c r="F313" s="7" t="s">
        <v>379</v>
      </c>
      <c r="G313" s="8" t="s">
        <v>380</v>
      </c>
      <c r="H313" s="9"/>
      <c r="I313" s="19"/>
      <c r="J313" s="20" t="s">
        <v>62</v>
      </c>
      <c r="K313" s="19"/>
      <c r="L313" s="20"/>
      <c r="M313" s="19"/>
      <c r="N313" s="21"/>
      <c r="O313" s="22"/>
      <c r="P313" s="21"/>
      <c r="Q313" s="22"/>
      <c r="R313" s="21"/>
      <c r="S313" s="22"/>
      <c r="T313" s="21"/>
      <c r="U313" s="22"/>
      <c r="V313" s="13" t="s">
        <v>1952</v>
      </c>
      <c r="W313" s="2">
        <f t="shared" ref="W313:W315" si="5">10/3</f>
        <v>3.3333333333333335</v>
      </c>
      <c r="X313" s="13">
        <v>2</v>
      </c>
      <c r="Y313" s="2">
        <v>14</v>
      </c>
      <c r="Z313" s="13" t="s">
        <v>223</v>
      </c>
      <c r="AA313" s="2" t="s">
        <v>223</v>
      </c>
      <c r="AB313" s="13" t="s">
        <v>223</v>
      </c>
      <c r="AC313" s="2" t="s">
        <v>223</v>
      </c>
      <c r="AD313" s="13" t="s">
        <v>1953</v>
      </c>
      <c r="AE313" s="2" t="s">
        <v>1008</v>
      </c>
      <c r="AF313" s="25"/>
      <c r="AG313" s="2" t="s">
        <v>136</v>
      </c>
      <c r="AH313" s="14" t="s">
        <v>99</v>
      </c>
      <c r="AI313" s="2" t="s">
        <v>100</v>
      </c>
      <c r="AJ313" s="13" t="s">
        <v>69</v>
      </c>
      <c r="AK313" s="2" t="s">
        <v>70</v>
      </c>
      <c r="AL313" s="9" t="s">
        <v>3161</v>
      </c>
      <c r="AM313" s="13" t="str">
        <f>IF(ISNA(VLOOKUP($AL313,'Ash-Archive Data-Don''t Delete'!$AL:$AT,2,FALSE)),"",VLOOKUP($AL313,'Ash-Archive Data-Don''t Delete'!$AL:$AT,2,FALSE))</f>
        <v/>
      </c>
      <c r="AN313" s="2" t="str">
        <f>IF(ISNA(VLOOKUP($AL313,'Ash-Archive Data-Don''t Delete'!$AL:$AT,3,FALSE)),"",VLOOKUP($AL313,'Ash-Archive Data-Don''t Delete'!$AL:$AT,3,FALSE))</f>
        <v/>
      </c>
      <c r="AO313" s="13" t="str">
        <f>IF(ISNA(VLOOKUP($AL313,'Ash-Archive Data-Don''t Delete'!$AL:$AT,4,FALSE)),"",VLOOKUP($AL313,'Ash-Archive Data-Don''t Delete'!$AL:$AT,4,FALSE))</f>
        <v/>
      </c>
      <c r="AP313" s="2" t="str">
        <f>IF(ISNA(VLOOKUP($AL313,'Ash-Archive Data-Don''t Delete'!$AL:$AT,5,FALSE)),"",VLOOKUP($AL313,'Ash-Archive Data-Don''t Delete'!$AL:$AT,5,FALSE))</f>
        <v/>
      </c>
      <c r="AQ313" s="13" t="s">
        <v>62</v>
      </c>
      <c r="AR313" s="2" t="s">
        <v>62</v>
      </c>
      <c r="AS313" s="13" t="s">
        <v>62</v>
      </c>
      <c r="AT313" s="2" t="s">
        <v>62</v>
      </c>
      <c r="AU313" s="25"/>
      <c r="AV313" s="2" t="s">
        <v>1954</v>
      </c>
      <c r="AW313" s="25"/>
      <c r="AX313" s="2" t="s">
        <v>84</v>
      </c>
      <c r="AY313" s="9" t="s">
        <v>103</v>
      </c>
      <c r="AZ313" s="31">
        <v>42704</v>
      </c>
      <c r="BA313" s="18"/>
      <c r="BB313" s="18"/>
      <c r="BC313" s="15"/>
      <c r="BD313" s="15"/>
      <c r="BE313" s="15"/>
      <c r="BF313" s="15"/>
      <c r="BG313" s="15"/>
      <c r="BH313" s="15"/>
      <c r="BI313" s="15"/>
      <c r="BJ313" s="15"/>
    </row>
    <row r="314" spans="1:62" ht="14.25">
      <c r="A314" s="16" t="str">
        <f>IF(ISNA(VLOOKUP($G314,'Philanthropist Ranking'!$E$5:$H$105,4,FALSE)),"N","Y")</f>
        <v>Y</v>
      </c>
      <c r="B314" s="17">
        <f>VLOOKUP($G314,'Philanthropist Ranking'!$K$5:$M$281,3,FALSE)</f>
        <v>65</v>
      </c>
      <c r="C314" s="17">
        <f>VLOOKUP($G314,'Philanthropist Ranking'!$K$5:$M$281,2,FALSE)</f>
        <v>15</v>
      </c>
      <c r="D314" s="18"/>
      <c r="E314" s="18"/>
      <c r="F314" s="7" t="s">
        <v>379</v>
      </c>
      <c r="G314" s="8" t="s">
        <v>380</v>
      </c>
      <c r="H314" s="9"/>
      <c r="I314" s="19"/>
      <c r="J314" s="20" t="s">
        <v>62</v>
      </c>
      <c r="K314" s="19"/>
      <c r="L314" s="20"/>
      <c r="M314" s="19"/>
      <c r="N314" s="21"/>
      <c r="O314" s="22"/>
      <c r="P314" s="21"/>
      <c r="Q314" s="22"/>
      <c r="R314" s="21"/>
      <c r="S314" s="22"/>
      <c r="T314" s="21"/>
      <c r="U314" s="22"/>
      <c r="V314" s="13" t="s">
        <v>1952</v>
      </c>
      <c r="W314" s="2">
        <f t="shared" si="5"/>
        <v>3.3333333333333335</v>
      </c>
      <c r="X314" s="13">
        <v>2</v>
      </c>
      <c r="Y314" s="2">
        <v>14</v>
      </c>
      <c r="Z314" s="13" t="s">
        <v>223</v>
      </c>
      <c r="AA314" s="2" t="s">
        <v>223</v>
      </c>
      <c r="AB314" s="13" t="s">
        <v>223</v>
      </c>
      <c r="AC314" s="2" t="s">
        <v>223</v>
      </c>
      <c r="AD314" s="13" t="s">
        <v>1953</v>
      </c>
      <c r="AE314" s="2" t="s">
        <v>1008</v>
      </c>
      <c r="AF314" s="25"/>
      <c r="AG314" s="2" t="s">
        <v>136</v>
      </c>
      <c r="AH314" s="14" t="s">
        <v>67</v>
      </c>
      <c r="AI314" s="2" t="s">
        <v>100</v>
      </c>
      <c r="AJ314" s="13" t="s">
        <v>69</v>
      </c>
      <c r="AK314" s="2" t="s">
        <v>70</v>
      </c>
      <c r="AL314" s="9" t="s">
        <v>3161</v>
      </c>
      <c r="AM314" s="13" t="str">
        <f>IF(ISNA(VLOOKUP($AL314,'Ash-Archive Data-Don''t Delete'!$AL:$AT,2,FALSE)),"",VLOOKUP($AL314,'Ash-Archive Data-Don''t Delete'!$AL:$AT,2,FALSE))</f>
        <v/>
      </c>
      <c r="AN314" s="2" t="str">
        <f>IF(ISNA(VLOOKUP($AL314,'Ash-Archive Data-Don''t Delete'!$AL:$AT,3,FALSE)),"",VLOOKUP($AL314,'Ash-Archive Data-Don''t Delete'!$AL:$AT,3,FALSE))</f>
        <v/>
      </c>
      <c r="AO314" s="13" t="str">
        <f>IF(ISNA(VLOOKUP($AL314,'Ash-Archive Data-Don''t Delete'!$AL:$AT,4,FALSE)),"",VLOOKUP($AL314,'Ash-Archive Data-Don''t Delete'!$AL:$AT,4,FALSE))</f>
        <v/>
      </c>
      <c r="AP314" s="2" t="str">
        <f>IF(ISNA(VLOOKUP($AL314,'Ash-Archive Data-Don''t Delete'!$AL:$AT,5,FALSE)),"",VLOOKUP($AL314,'Ash-Archive Data-Don''t Delete'!$AL:$AT,5,FALSE))</f>
        <v/>
      </c>
      <c r="AQ314" s="13" t="s">
        <v>62</v>
      </c>
      <c r="AR314" s="2" t="s">
        <v>62</v>
      </c>
      <c r="AS314" s="13" t="s">
        <v>62</v>
      </c>
      <c r="AT314" s="2" t="s">
        <v>62</v>
      </c>
      <c r="AU314" s="25"/>
      <c r="AV314" s="2" t="s">
        <v>1954</v>
      </c>
      <c r="AW314" s="25"/>
      <c r="AX314" s="2" t="s">
        <v>84</v>
      </c>
      <c r="AY314" s="9" t="s">
        <v>103</v>
      </c>
      <c r="AZ314" s="31">
        <v>42705</v>
      </c>
      <c r="BA314" s="18"/>
      <c r="BB314" s="18"/>
      <c r="BC314" s="15"/>
      <c r="BD314" s="15"/>
      <c r="BE314" s="15"/>
      <c r="BF314" s="15"/>
      <c r="BG314" s="15"/>
      <c r="BH314" s="15"/>
      <c r="BI314" s="15"/>
      <c r="BJ314" s="15"/>
    </row>
    <row r="315" spans="1:62" ht="14.25">
      <c r="A315" s="16" t="str">
        <f>IF(ISNA(VLOOKUP($G315,'Philanthropist Ranking'!$E$5:$H$105,4,FALSE)),"N","Y")</f>
        <v>Y</v>
      </c>
      <c r="B315" s="17">
        <f>VLOOKUP($G315,'Philanthropist Ranking'!$K$5:$M$281,3,FALSE)</f>
        <v>65</v>
      </c>
      <c r="C315" s="17">
        <f>VLOOKUP($G315,'Philanthropist Ranking'!$K$5:$M$281,2,FALSE)</f>
        <v>15</v>
      </c>
      <c r="D315" s="18"/>
      <c r="E315" s="18"/>
      <c r="F315" s="7" t="s">
        <v>379</v>
      </c>
      <c r="G315" s="8" t="s">
        <v>380</v>
      </c>
      <c r="H315" s="9"/>
      <c r="I315" s="19"/>
      <c r="J315" s="20" t="s">
        <v>62</v>
      </c>
      <c r="K315" s="19"/>
      <c r="L315" s="20"/>
      <c r="M315" s="19"/>
      <c r="N315" s="21"/>
      <c r="O315" s="22"/>
      <c r="P315" s="21"/>
      <c r="Q315" s="22"/>
      <c r="R315" s="21"/>
      <c r="S315" s="22"/>
      <c r="T315" s="21"/>
      <c r="U315" s="22"/>
      <c r="V315" s="13" t="s">
        <v>1952</v>
      </c>
      <c r="W315" s="2">
        <f t="shared" si="5"/>
        <v>3.3333333333333335</v>
      </c>
      <c r="X315" s="13">
        <v>2</v>
      </c>
      <c r="Y315" s="2">
        <v>14</v>
      </c>
      <c r="Z315" s="13" t="s">
        <v>223</v>
      </c>
      <c r="AA315" s="2" t="s">
        <v>223</v>
      </c>
      <c r="AB315" s="13" t="s">
        <v>223</v>
      </c>
      <c r="AC315" s="2" t="s">
        <v>223</v>
      </c>
      <c r="AD315" s="13" t="s">
        <v>1953</v>
      </c>
      <c r="AE315" s="2" t="s">
        <v>1008</v>
      </c>
      <c r="AF315" s="25"/>
      <c r="AG315" s="2" t="s">
        <v>136</v>
      </c>
      <c r="AH315" s="14" t="s">
        <v>131</v>
      </c>
      <c r="AI315" s="2" t="s">
        <v>100</v>
      </c>
      <c r="AJ315" s="13" t="s">
        <v>69</v>
      </c>
      <c r="AK315" s="2" t="s">
        <v>70</v>
      </c>
      <c r="AL315" s="9" t="s">
        <v>3161</v>
      </c>
      <c r="AM315" s="13" t="str">
        <f>IF(ISNA(VLOOKUP($AL315,'Ash-Archive Data-Don''t Delete'!$AL:$AT,2,FALSE)),"",VLOOKUP($AL315,'Ash-Archive Data-Don''t Delete'!$AL:$AT,2,FALSE))</f>
        <v/>
      </c>
      <c r="AN315" s="2" t="str">
        <f>IF(ISNA(VLOOKUP($AL315,'Ash-Archive Data-Don''t Delete'!$AL:$AT,3,FALSE)),"",VLOOKUP($AL315,'Ash-Archive Data-Don''t Delete'!$AL:$AT,3,FALSE))</f>
        <v/>
      </c>
      <c r="AO315" s="13" t="str">
        <f>IF(ISNA(VLOOKUP($AL315,'Ash-Archive Data-Don''t Delete'!$AL:$AT,4,FALSE)),"",VLOOKUP($AL315,'Ash-Archive Data-Don''t Delete'!$AL:$AT,4,FALSE))</f>
        <v/>
      </c>
      <c r="AP315" s="2" t="str">
        <f>IF(ISNA(VLOOKUP($AL315,'Ash-Archive Data-Don''t Delete'!$AL:$AT,5,FALSE)),"",VLOOKUP($AL315,'Ash-Archive Data-Don''t Delete'!$AL:$AT,5,FALSE))</f>
        <v/>
      </c>
      <c r="AQ315" s="13" t="s">
        <v>62</v>
      </c>
      <c r="AR315" s="2" t="s">
        <v>62</v>
      </c>
      <c r="AS315" s="13" t="s">
        <v>62</v>
      </c>
      <c r="AT315" s="2" t="s">
        <v>62</v>
      </c>
      <c r="AU315" s="25"/>
      <c r="AV315" s="2" t="s">
        <v>1954</v>
      </c>
      <c r="AW315" s="25"/>
      <c r="AX315" s="2" t="s">
        <v>84</v>
      </c>
      <c r="AY315" s="9" t="s">
        <v>103</v>
      </c>
      <c r="AZ315" s="31">
        <v>42706</v>
      </c>
      <c r="BA315" s="18"/>
      <c r="BB315" s="18"/>
      <c r="BC315" s="15"/>
      <c r="BD315" s="15"/>
      <c r="BE315" s="15"/>
      <c r="BF315" s="15"/>
      <c r="BG315" s="15"/>
      <c r="BH315" s="15"/>
      <c r="BI315" s="15"/>
      <c r="BJ315" s="15"/>
    </row>
    <row r="316" spans="1:62" ht="14.25">
      <c r="A316" s="16" t="str">
        <f>IF(ISNA(VLOOKUP($G316,'Philanthropist Ranking'!$E$5:$H$105,4,FALSE)),"N","Y")</f>
        <v>Y</v>
      </c>
      <c r="B316" s="17">
        <f>VLOOKUP($G316,'Philanthropist Ranking'!$K$5:$M$281,3,FALSE)</f>
        <v>65</v>
      </c>
      <c r="C316" s="17">
        <f>VLOOKUP($G316,'Philanthropist Ranking'!$K$5:$M$281,2,FALSE)</f>
        <v>15</v>
      </c>
      <c r="D316" s="18"/>
      <c r="E316" s="18"/>
      <c r="F316" s="7" t="s">
        <v>379</v>
      </c>
      <c r="G316" s="8" t="s">
        <v>380</v>
      </c>
      <c r="H316" s="9"/>
      <c r="I316" s="19"/>
      <c r="J316" s="20" t="s">
        <v>62</v>
      </c>
      <c r="K316" s="19"/>
      <c r="L316" s="20"/>
      <c r="M316" s="19"/>
      <c r="N316" s="21"/>
      <c r="O316" s="22"/>
      <c r="P316" s="21"/>
      <c r="Q316" s="22"/>
      <c r="R316" s="21"/>
      <c r="S316" s="22"/>
      <c r="T316" s="21"/>
      <c r="U316" s="22"/>
      <c r="V316" s="13" t="s">
        <v>1951</v>
      </c>
      <c r="W316" s="2">
        <v>2</v>
      </c>
      <c r="X316" s="13">
        <v>11</v>
      </c>
      <c r="Y316" s="2">
        <v>1</v>
      </c>
      <c r="Z316" s="13" t="s">
        <v>748</v>
      </c>
      <c r="AA316" s="2" t="s">
        <v>1947</v>
      </c>
      <c r="AB316" s="13" t="s">
        <v>276</v>
      </c>
      <c r="AC316" s="2" t="s">
        <v>1787</v>
      </c>
      <c r="AD316" s="13" t="s">
        <v>1541</v>
      </c>
      <c r="AE316" s="23"/>
      <c r="AF316" s="25"/>
      <c r="AG316" s="2" t="s">
        <v>66</v>
      </c>
      <c r="AH316" s="14" t="s">
        <v>67</v>
      </c>
      <c r="AI316" s="2" t="s">
        <v>142</v>
      </c>
      <c r="AJ316" s="13" t="s">
        <v>69</v>
      </c>
      <c r="AK316" s="2" t="s">
        <v>70</v>
      </c>
      <c r="AL316" s="9" t="s">
        <v>3240</v>
      </c>
      <c r="AM316" s="35" t="str">
        <f>IF(ISNA(VLOOKUP($AL316,'Ash-Archive Data-Don''t Delete'!$AL:$AT,2,FALSE)),"",VLOOKUP($AL316,'Ash-Archive Data-Don''t Delete'!$AL:$AT,2,FALSE))</f>
        <v>Link1</v>
      </c>
      <c r="AN316" s="36" t="str">
        <f>IF(ISNA(VLOOKUP($AL316,'Ash-Archive Data-Don''t Delete'!$AL:$AT,3,FALSE)),"",VLOOKUP($AL316,'Ash-Archive Data-Don''t Delete'!$AL:$AT,3,FALSE))</f>
        <v>Link2</v>
      </c>
      <c r="AO316" s="13">
        <f>IF(ISNA(VLOOKUP($AL316,'Ash-Archive Data-Don''t Delete'!$AL:$AT,4,FALSE)),"",VLOOKUP($AL316,'Ash-Archive Data-Don''t Delete'!$AL:$AT,4,FALSE))</f>
        <v>0</v>
      </c>
      <c r="AP316" s="2">
        <f>IF(ISNA(VLOOKUP($AL316,'Ash-Archive Data-Don''t Delete'!$AL:$AT,5,FALSE)),"",VLOOKUP($AL316,'Ash-Archive Data-Don''t Delete'!$AL:$AT,5,FALSE))</f>
        <v>0</v>
      </c>
      <c r="AQ316" s="13" t="s">
        <v>74</v>
      </c>
      <c r="AR316" s="2"/>
      <c r="AS316" s="13"/>
      <c r="AT316" s="2"/>
      <c r="AU316" s="25"/>
      <c r="AV316" s="193"/>
      <c r="AW316" s="189"/>
      <c r="AX316" s="2" t="s">
        <v>986</v>
      </c>
      <c r="AY316" s="9" t="s">
        <v>77</v>
      </c>
      <c r="AZ316" s="31">
        <v>42474</v>
      </c>
      <c r="BA316" s="18"/>
      <c r="BB316" s="18"/>
      <c r="BC316" s="15"/>
      <c r="BD316" s="15"/>
      <c r="BE316" s="15"/>
      <c r="BF316" s="15"/>
      <c r="BG316" s="15"/>
      <c r="BH316" s="15"/>
      <c r="BI316" s="15"/>
      <c r="BJ316" s="15"/>
    </row>
    <row r="317" spans="1:62" ht="14.25">
      <c r="A317" s="16" t="str">
        <f>IF(ISNA(VLOOKUP($G317,'Philanthropist Ranking'!$E$5:$H$105,4,FALSE)),"N","Y")</f>
        <v>Y</v>
      </c>
      <c r="B317" s="17">
        <f>VLOOKUP($G317,'Philanthropist Ranking'!$K$5:$M$281,3,FALSE)</f>
        <v>65</v>
      </c>
      <c r="C317" s="17">
        <f>VLOOKUP($G317,'Philanthropist Ranking'!$K$5:$M$281,2,FALSE)</f>
        <v>15</v>
      </c>
      <c r="D317" s="18"/>
      <c r="E317" s="18"/>
      <c r="F317" s="7" t="s">
        <v>379</v>
      </c>
      <c r="G317" s="8" t="s">
        <v>380</v>
      </c>
      <c r="H317" s="9"/>
      <c r="I317" s="7">
        <v>1965</v>
      </c>
      <c r="J317" s="20">
        <v>51</v>
      </c>
      <c r="K317" s="7" t="s">
        <v>78</v>
      </c>
      <c r="L317" s="20"/>
      <c r="M317" s="33" t="s">
        <v>80</v>
      </c>
      <c r="N317" s="10" t="s">
        <v>122</v>
      </c>
      <c r="O317" s="11" t="s">
        <v>1945</v>
      </c>
      <c r="P317" s="10" t="s">
        <v>1946</v>
      </c>
      <c r="Q317" s="11" t="s">
        <v>84</v>
      </c>
      <c r="R317" s="10" t="s">
        <v>336</v>
      </c>
      <c r="S317" s="11" t="s">
        <v>748</v>
      </c>
      <c r="T317" s="10" t="s">
        <v>1947</v>
      </c>
      <c r="U317" s="34" t="s">
        <v>80</v>
      </c>
      <c r="V317" s="13" t="s">
        <v>1951</v>
      </c>
      <c r="W317" s="2">
        <v>1.5</v>
      </c>
      <c r="X317" s="13">
        <v>12</v>
      </c>
      <c r="Y317" s="2">
        <v>20</v>
      </c>
      <c r="Z317" s="13" t="s">
        <v>748</v>
      </c>
      <c r="AA317" s="2" t="s">
        <v>1947</v>
      </c>
      <c r="AB317" s="13" t="s">
        <v>292</v>
      </c>
      <c r="AC317" s="2" t="s">
        <v>345</v>
      </c>
      <c r="AD317" s="13" t="s">
        <v>1541</v>
      </c>
      <c r="AE317" s="23"/>
      <c r="AF317" s="25"/>
      <c r="AG317" s="2" t="s">
        <v>66</v>
      </c>
      <c r="AH317" s="14" t="s">
        <v>67</v>
      </c>
      <c r="AI317" s="2" t="s">
        <v>142</v>
      </c>
      <c r="AJ317" s="13" t="s">
        <v>69</v>
      </c>
      <c r="AK317" s="2" t="s">
        <v>70</v>
      </c>
      <c r="AL317" s="9" t="s">
        <v>3263</v>
      </c>
      <c r="AM317" s="35" t="str">
        <f>IF(ISNA(VLOOKUP($AL317,'Ash-Archive Data-Don''t Delete'!$AL:$AT,2,FALSE)),"",VLOOKUP($AL317,'Ash-Archive Data-Don''t Delete'!$AL:$AT,2,FALSE))</f>
        <v>Link1</v>
      </c>
      <c r="AN317" s="36" t="str">
        <f>IF(ISNA(VLOOKUP($AL317,'Ash-Archive Data-Don''t Delete'!$AL:$AT,3,FALSE)),"",VLOOKUP($AL317,'Ash-Archive Data-Don''t Delete'!$AL:$AT,3,FALSE))</f>
        <v>Link2</v>
      </c>
      <c r="AO317" s="13">
        <f>IF(ISNA(VLOOKUP($AL317,'Ash-Archive Data-Don''t Delete'!$AL:$AT,4,FALSE)),"",VLOOKUP($AL317,'Ash-Archive Data-Don''t Delete'!$AL:$AT,4,FALSE))</f>
        <v>0</v>
      </c>
      <c r="AP317" s="2">
        <f>IF(ISNA(VLOOKUP($AL317,'Ash-Archive Data-Don''t Delete'!$AL:$AT,5,FALSE)),"",VLOOKUP($AL317,'Ash-Archive Data-Don''t Delete'!$AL:$AT,5,FALSE))</f>
        <v>0</v>
      </c>
      <c r="AQ317" s="13" t="s">
        <v>74</v>
      </c>
      <c r="AR317" s="2"/>
      <c r="AS317" s="13"/>
      <c r="AT317" s="2"/>
      <c r="AU317" s="25"/>
      <c r="AV317" s="193"/>
      <c r="AW317" s="189"/>
      <c r="AX317" s="2" t="s">
        <v>364</v>
      </c>
      <c r="AY317" s="9" t="s">
        <v>77</v>
      </c>
      <c r="AZ317" s="31">
        <v>42474</v>
      </c>
      <c r="BA317" s="18"/>
      <c r="BB317" s="18"/>
      <c r="BC317" s="15"/>
      <c r="BD317" s="15"/>
      <c r="BE317" s="15"/>
      <c r="BF317" s="15"/>
      <c r="BG317" s="15"/>
      <c r="BH317" s="15"/>
      <c r="BI317" s="15"/>
      <c r="BJ317" s="15"/>
    </row>
    <row r="318" spans="1:62" ht="14.25">
      <c r="A318" s="16" t="str">
        <f>IF(ISNA(VLOOKUP($G318,'Philanthropist Ranking'!$E$5:$H$105,4,FALSE)),"N","Y")</f>
        <v>Y</v>
      </c>
      <c r="B318" s="17">
        <f>VLOOKUP($G318,'Philanthropist Ranking'!$K$5:$M$281,3,FALSE)</f>
        <v>65</v>
      </c>
      <c r="C318" s="17">
        <f>VLOOKUP($G318,'Philanthropist Ranking'!$K$5:$M$281,2,FALSE)</f>
        <v>15</v>
      </c>
      <c r="D318" s="18"/>
      <c r="E318" s="18"/>
      <c r="F318" s="7" t="s">
        <v>379</v>
      </c>
      <c r="G318" s="8" t="s">
        <v>380</v>
      </c>
      <c r="H318" s="9"/>
      <c r="I318" s="19"/>
      <c r="J318" s="20" t="s">
        <v>62</v>
      </c>
      <c r="K318" s="19"/>
      <c r="L318" s="20"/>
      <c r="M318" s="19"/>
      <c r="N318" s="21"/>
      <c r="O318" s="22"/>
      <c r="P318" s="21"/>
      <c r="Q318" s="22"/>
      <c r="R318" s="21"/>
      <c r="S318" s="22"/>
      <c r="T318" s="21"/>
      <c r="U318" s="22"/>
      <c r="V318" s="13" t="s">
        <v>1951</v>
      </c>
      <c r="W318" s="2">
        <v>1.5</v>
      </c>
      <c r="X318" s="13">
        <v>5</v>
      </c>
      <c r="Y318" s="2">
        <v>29</v>
      </c>
      <c r="Z318" s="13" t="s">
        <v>748</v>
      </c>
      <c r="AA318" s="2" t="s">
        <v>1947</v>
      </c>
      <c r="AB318" s="13" t="s">
        <v>748</v>
      </c>
      <c r="AC318" s="2" t="s">
        <v>1947</v>
      </c>
      <c r="AD318" s="13" t="s">
        <v>1541</v>
      </c>
      <c r="AE318" s="23"/>
      <c r="AF318" s="25"/>
      <c r="AG318" s="2" t="s">
        <v>66</v>
      </c>
      <c r="AH318" s="14" t="s">
        <v>67</v>
      </c>
      <c r="AI318" s="2" t="s">
        <v>142</v>
      </c>
      <c r="AJ318" s="13" t="s">
        <v>69</v>
      </c>
      <c r="AK318" s="2" t="s">
        <v>70</v>
      </c>
      <c r="AL318" s="9" t="s">
        <v>3275</v>
      </c>
      <c r="AM318" s="35" t="str">
        <f>IF(ISNA(VLOOKUP($AL318,'Ash-Archive Data-Don''t Delete'!$AL:$AT,2,FALSE)),"",VLOOKUP($AL318,'Ash-Archive Data-Don''t Delete'!$AL:$AT,2,FALSE))</f>
        <v>Link1</v>
      </c>
      <c r="AN318" s="36" t="str">
        <f>IF(ISNA(VLOOKUP($AL318,'Ash-Archive Data-Don''t Delete'!$AL:$AT,3,FALSE)),"",VLOOKUP($AL318,'Ash-Archive Data-Don''t Delete'!$AL:$AT,3,FALSE))</f>
        <v>Link2</v>
      </c>
      <c r="AO318" s="13">
        <f>IF(ISNA(VLOOKUP($AL318,'Ash-Archive Data-Don''t Delete'!$AL:$AT,4,FALSE)),"",VLOOKUP($AL318,'Ash-Archive Data-Don''t Delete'!$AL:$AT,4,FALSE))</f>
        <v>0</v>
      </c>
      <c r="AP318" s="2">
        <f>IF(ISNA(VLOOKUP($AL318,'Ash-Archive Data-Don''t Delete'!$AL:$AT,5,FALSE)),"",VLOOKUP($AL318,'Ash-Archive Data-Don''t Delete'!$AL:$AT,5,FALSE))</f>
        <v>0</v>
      </c>
      <c r="AQ318" s="13" t="s">
        <v>74</v>
      </c>
      <c r="AR318" s="2"/>
      <c r="AS318" s="13"/>
      <c r="AT318" s="2"/>
      <c r="AU318" s="25"/>
      <c r="AV318" s="193"/>
      <c r="AW318" s="189"/>
      <c r="AX318" s="2" t="s">
        <v>986</v>
      </c>
      <c r="AY318" s="9" t="s">
        <v>77</v>
      </c>
      <c r="AZ318" s="31">
        <v>42474</v>
      </c>
      <c r="BA318" s="18"/>
      <c r="BB318" s="18"/>
      <c r="BC318" s="15"/>
      <c r="BD318" s="15"/>
      <c r="BE318" s="15"/>
      <c r="BF318" s="15"/>
      <c r="BG318" s="15"/>
      <c r="BH318" s="15"/>
      <c r="BI318" s="15"/>
      <c r="BJ318" s="15"/>
    </row>
    <row r="319" spans="1:62" ht="14.25">
      <c r="A319" s="16" t="str">
        <f>IF(ISNA(VLOOKUP($G319,'Philanthropist Ranking'!$E$5:$H$105,4,FALSE)),"N","Y")</f>
        <v>Y</v>
      </c>
      <c r="B319" s="17">
        <f>VLOOKUP($G319,'Philanthropist Ranking'!$K$5:$M$281,3,FALSE)</f>
        <v>65</v>
      </c>
      <c r="C319" s="17">
        <f>VLOOKUP($G319,'Philanthropist Ranking'!$K$5:$M$281,2,FALSE)</f>
        <v>15</v>
      </c>
      <c r="D319" s="18"/>
      <c r="E319" s="18"/>
      <c r="F319" s="7" t="s">
        <v>180</v>
      </c>
      <c r="G319" s="8" t="s">
        <v>181</v>
      </c>
      <c r="H319" s="9"/>
      <c r="I319" s="7">
        <v>1958</v>
      </c>
      <c r="J319" s="20">
        <v>58</v>
      </c>
      <c r="K319" s="7" t="s">
        <v>703</v>
      </c>
      <c r="L319" s="8" t="s">
        <v>79</v>
      </c>
      <c r="M319" s="33" t="s">
        <v>80</v>
      </c>
      <c r="N319" s="10" t="s">
        <v>121</v>
      </c>
      <c r="O319" s="11" t="s">
        <v>1913</v>
      </c>
      <c r="P319" s="10" t="s">
        <v>1914</v>
      </c>
      <c r="Q319" s="11" t="s">
        <v>84</v>
      </c>
      <c r="R319" s="10" t="s">
        <v>336</v>
      </c>
      <c r="S319" s="11" t="s">
        <v>748</v>
      </c>
      <c r="T319" s="10" t="s">
        <v>1915</v>
      </c>
      <c r="U319" s="34" t="s">
        <v>80</v>
      </c>
      <c r="V319" s="13" t="s">
        <v>1922</v>
      </c>
      <c r="W319" s="2">
        <v>10</v>
      </c>
      <c r="X319" s="13">
        <v>7</v>
      </c>
      <c r="Y319" s="2">
        <v>8</v>
      </c>
      <c r="Z319" s="13" t="s">
        <v>748</v>
      </c>
      <c r="AA319" s="2" t="s">
        <v>1915</v>
      </c>
      <c r="AB319" s="13" t="s">
        <v>748</v>
      </c>
      <c r="AC319" s="2" t="s">
        <v>1915</v>
      </c>
      <c r="AD319" s="13" t="s">
        <v>1919</v>
      </c>
      <c r="AE319" s="23"/>
      <c r="AF319" s="25"/>
      <c r="AG319" s="2" t="s">
        <v>98</v>
      </c>
      <c r="AH319" s="14" t="s">
        <v>126</v>
      </c>
      <c r="AI319" s="2" t="s">
        <v>100</v>
      </c>
      <c r="AJ319" s="13" t="s">
        <v>69</v>
      </c>
      <c r="AK319" s="2" t="s">
        <v>70</v>
      </c>
      <c r="AL319" s="9" t="s">
        <v>3288</v>
      </c>
      <c r="AM319" s="13" t="str">
        <f>IF(ISNA(VLOOKUP($AL319,'Ash-Archive Data-Don''t Delete'!$AL:$AT,2,FALSE)),"",VLOOKUP($AL319,'Ash-Archive Data-Don''t Delete'!$AL:$AT,2,FALSE))</f>
        <v/>
      </c>
      <c r="AN319" s="2" t="str">
        <f>IF(ISNA(VLOOKUP($AL319,'Ash-Archive Data-Don''t Delete'!$AL:$AT,3,FALSE)),"",VLOOKUP($AL319,'Ash-Archive Data-Don''t Delete'!$AL:$AT,3,FALSE))</f>
        <v/>
      </c>
      <c r="AO319" s="13" t="str">
        <f>IF(ISNA(VLOOKUP($AL319,'Ash-Archive Data-Don''t Delete'!$AL:$AT,4,FALSE)),"",VLOOKUP($AL319,'Ash-Archive Data-Don''t Delete'!$AL:$AT,4,FALSE))</f>
        <v/>
      </c>
      <c r="AP319" s="2" t="str">
        <f>IF(ISNA(VLOOKUP($AL319,'Ash-Archive Data-Don''t Delete'!$AL:$AT,5,FALSE)),"",VLOOKUP($AL319,'Ash-Archive Data-Don''t Delete'!$AL:$AT,5,FALSE))</f>
        <v/>
      </c>
      <c r="AQ319" s="13" t="s">
        <v>62</v>
      </c>
      <c r="AR319" s="2" t="s">
        <v>62</v>
      </c>
      <c r="AS319" s="13" t="s">
        <v>62</v>
      </c>
      <c r="AT319" s="2" t="s">
        <v>62</v>
      </c>
      <c r="AU319" s="25"/>
      <c r="AV319" s="2" t="s">
        <v>1921</v>
      </c>
      <c r="AW319" s="25"/>
      <c r="AX319" s="2" t="s">
        <v>76</v>
      </c>
      <c r="AY319" s="9" t="s">
        <v>945</v>
      </c>
      <c r="AZ319" s="31">
        <v>42709</v>
      </c>
      <c r="BA319" s="18"/>
      <c r="BB319" s="18"/>
      <c r="BC319" s="15"/>
      <c r="BD319" s="15"/>
      <c r="BE319" s="15"/>
      <c r="BF319" s="15"/>
      <c r="BG319" s="15"/>
      <c r="BH319" s="15"/>
      <c r="BI319" s="15"/>
      <c r="BJ319" s="15"/>
    </row>
    <row r="320" spans="1:62" ht="14.25">
      <c r="A320" s="16" t="str">
        <f>IF(ISNA(VLOOKUP($G320,'Philanthropist Ranking'!$E$5:$H$105,4,FALSE)),"N","Y")</f>
        <v>Y</v>
      </c>
      <c r="B320" s="17">
        <f>VLOOKUP($G320,'Philanthropist Ranking'!$K$5:$M$281,3,FALSE)</f>
        <v>65</v>
      </c>
      <c r="C320" s="17">
        <f>VLOOKUP($G320,'Philanthropist Ranking'!$K$5:$M$281,2,FALSE)</f>
        <v>15</v>
      </c>
      <c r="D320" s="18"/>
      <c r="E320" s="18"/>
      <c r="F320" s="7" t="s">
        <v>180</v>
      </c>
      <c r="G320" s="8" t="s">
        <v>181</v>
      </c>
      <c r="H320" s="32"/>
      <c r="I320" s="19"/>
      <c r="J320" s="20" t="s">
        <v>62</v>
      </c>
      <c r="K320" s="19"/>
      <c r="L320" s="20"/>
      <c r="M320" s="19"/>
      <c r="N320" s="21"/>
      <c r="O320" s="22"/>
      <c r="P320" s="21"/>
      <c r="Q320" s="22"/>
      <c r="R320" s="21"/>
      <c r="S320" s="22"/>
      <c r="T320" s="21"/>
      <c r="U320" s="22"/>
      <c r="V320" s="13" t="s">
        <v>1922</v>
      </c>
      <c r="W320" s="2">
        <v>5</v>
      </c>
      <c r="X320" s="13">
        <v>6</v>
      </c>
      <c r="Y320" s="2">
        <v>12</v>
      </c>
      <c r="Z320" s="13" t="s">
        <v>748</v>
      </c>
      <c r="AA320" s="2" t="s">
        <v>1915</v>
      </c>
      <c r="AB320" s="13" t="s">
        <v>223</v>
      </c>
      <c r="AC320" s="2" t="s">
        <v>223</v>
      </c>
      <c r="AD320" s="24" t="s">
        <v>1923</v>
      </c>
      <c r="AE320" s="2" t="s">
        <v>1924</v>
      </c>
      <c r="AF320" s="25"/>
      <c r="AG320" s="2" t="s">
        <v>89</v>
      </c>
      <c r="AH320" s="14" t="s">
        <v>67</v>
      </c>
      <c r="AI320" s="2" t="s">
        <v>100</v>
      </c>
      <c r="AJ320" s="13" t="s">
        <v>69</v>
      </c>
      <c r="AK320" s="2" t="s">
        <v>70</v>
      </c>
      <c r="AL320" s="9" t="s">
        <v>3289</v>
      </c>
      <c r="AM320" s="35" t="str">
        <f>IF(ISNA(VLOOKUP($AL320,'Ash-Archive Data-Don''t Delete'!$AL:$AT,2,FALSE)),"",VLOOKUP($AL320,'Ash-Archive Data-Don''t Delete'!$AL:$AT,2,FALSE))</f>
        <v>Link</v>
      </c>
      <c r="AN320" s="2">
        <f>IF(ISNA(VLOOKUP($AL320,'Ash-Archive Data-Don''t Delete'!$AL:$AT,3,FALSE)),"",VLOOKUP($AL320,'Ash-Archive Data-Don''t Delete'!$AL:$AT,3,FALSE))</f>
        <v>0</v>
      </c>
      <c r="AO320" s="13">
        <f>IF(ISNA(VLOOKUP($AL320,'Ash-Archive Data-Don''t Delete'!$AL:$AT,4,FALSE)),"",VLOOKUP($AL320,'Ash-Archive Data-Don''t Delete'!$AL:$AT,4,FALSE))</f>
        <v>0</v>
      </c>
      <c r="AP320" s="2">
        <f>IF(ISNA(VLOOKUP($AL320,'Ash-Archive Data-Don''t Delete'!$AL:$AT,5,FALSE)),"",VLOOKUP($AL320,'Ash-Archive Data-Don''t Delete'!$AL:$AT,5,FALSE))</f>
        <v>0</v>
      </c>
      <c r="AQ320" s="13" t="s">
        <v>74</v>
      </c>
      <c r="AR320" s="2"/>
      <c r="AS320" s="13"/>
      <c r="AT320" s="2" t="s">
        <v>74</v>
      </c>
      <c r="AU320" s="25"/>
      <c r="AV320" s="2" t="s">
        <v>1925</v>
      </c>
      <c r="AW320" s="25"/>
      <c r="AX320" s="2" t="s">
        <v>84</v>
      </c>
      <c r="AY320" s="9" t="s">
        <v>951</v>
      </c>
      <c r="AZ320" s="31">
        <v>42691</v>
      </c>
      <c r="BA320" s="18"/>
      <c r="BB320" s="18"/>
      <c r="BC320" s="15"/>
      <c r="BD320" s="15"/>
      <c r="BE320" s="15"/>
      <c r="BF320" s="15"/>
      <c r="BG320" s="15"/>
      <c r="BH320" s="15"/>
      <c r="BI320" s="15"/>
      <c r="BJ320" s="15"/>
    </row>
    <row r="321" spans="1:62" ht="14.25">
      <c r="A321" s="16" t="str">
        <f>IF(ISNA(VLOOKUP($G321,'Philanthropist Ranking'!$E$5:$H$105,4,FALSE)),"N","Y")</f>
        <v>Y</v>
      </c>
      <c r="B321" s="17">
        <f>VLOOKUP($G321,'Philanthropist Ranking'!$K$5:$M$281,3,FALSE)</f>
        <v>68</v>
      </c>
      <c r="C321" s="17">
        <f>VLOOKUP($G321,'Philanthropist Ranking'!$K$5:$M$281,2,FALSE)</f>
        <v>14.8</v>
      </c>
      <c r="D321" s="3"/>
      <c r="E321" s="18"/>
      <c r="F321" s="7" t="s">
        <v>458</v>
      </c>
      <c r="G321" s="8" t="s">
        <v>459</v>
      </c>
      <c r="H321" s="9"/>
      <c r="I321" s="19"/>
      <c r="J321" s="20" t="s">
        <v>62</v>
      </c>
      <c r="K321" s="19"/>
      <c r="L321" s="20"/>
      <c r="M321" s="19"/>
      <c r="N321" s="21"/>
      <c r="O321" s="11"/>
      <c r="P321" s="37"/>
      <c r="Q321" s="22"/>
      <c r="R321" s="21"/>
      <c r="S321" s="22"/>
      <c r="T321" s="21"/>
      <c r="U321" s="22"/>
      <c r="V321" s="13" t="s">
        <v>1962</v>
      </c>
      <c r="W321" s="2">
        <v>5</v>
      </c>
      <c r="X321" s="13">
        <v>8</v>
      </c>
      <c r="Y321" s="2">
        <v>5</v>
      </c>
      <c r="Z321" s="24" t="s">
        <v>63</v>
      </c>
      <c r="AA321" s="2" t="s">
        <v>3290</v>
      </c>
      <c r="AB321" s="13" t="s">
        <v>63</v>
      </c>
      <c r="AC321" s="2" t="s">
        <v>94</v>
      </c>
      <c r="AD321" s="25"/>
      <c r="AE321" s="2" t="s">
        <v>108</v>
      </c>
      <c r="AF321" s="25"/>
      <c r="AG321" s="2" t="s">
        <v>109</v>
      </c>
      <c r="AH321" s="14" t="s">
        <v>99</v>
      </c>
      <c r="AI321" s="2" t="s">
        <v>100</v>
      </c>
      <c r="AJ321" s="13" t="s">
        <v>69</v>
      </c>
      <c r="AK321" s="2" t="s">
        <v>70</v>
      </c>
      <c r="AL321" s="9" t="s">
        <v>3291</v>
      </c>
      <c r="AM321" s="13" t="str">
        <f>IF(ISNA(VLOOKUP($AL321,'Ash-Archive Data-Don''t Delete'!$AL:$AT,2,FALSE)),"",VLOOKUP($AL321,'Ash-Archive Data-Don''t Delete'!$AL:$AT,2,FALSE))</f>
        <v/>
      </c>
      <c r="AN321" s="2" t="str">
        <f>IF(ISNA(VLOOKUP($AL321,'Ash-Archive Data-Don''t Delete'!$AL:$AT,3,FALSE)),"",VLOOKUP($AL321,'Ash-Archive Data-Don''t Delete'!$AL:$AT,3,FALSE))</f>
        <v/>
      </c>
      <c r="AO321" s="13" t="str">
        <f>IF(ISNA(VLOOKUP($AL321,'Ash-Archive Data-Don''t Delete'!$AL:$AT,4,FALSE)),"",VLOOKUP($AL321,'Ash-Archive Data-Don''t Delete'!$AL:$AT,4,FALSE))</f>
        <v/>
      </c>
      <c r="AP321" s="2" t="str">
        <f>IF(ISNA(VLOOKUP($AL321,'Ash-Archive Data-Don''t Delete'!$AL:$AT,5,FALSE)),"",VLOOKUP($AL321,'Ash-Archive Data-Don''t Delete'!$AL:$AT,5,FALSE))</f>
        <v/>
      </c>
      <c r="AQ321" s="13" t="s">
        <v>62</v>
      </c>
      <c r="AR321" s="2" t="s">
        <v>62</v>
      </c>
      <c r="AS321" s="13" t="s">
        <v>62</v>
      </c>
      <c r="AT321" s="2" t="s">
        <v>74</v>
      </c>
      <c r="AU321" s="25"/>
      <c r="AV321" s="23"/>
      <c r="AW321" s="25"/>
      <c r="AX321" s="23"/>
      <c r="AY321" s="9" t="s">
        <v>118</v>
      </c>
      <c r="AZ321" s="41">
        <v>42744</v>
      </c>
      <c r="BA321" s="18"/>
      <c r="BB321" s="18"/>
      <c r="BC321" s="15"/>
      <c r="BD321" s="15"/>
      <c r="BE321" s="15"/>
      <c r="BF321" s="15"/>
      <c r="BG321" s="15"/>
      <c r="BH321" s="15"/>
      <c r="BI321" s="15"/>
      <c r="BJ321" s="15"/>
    </row>
    <row r="322" spans="1:62" ht="14.25">
      <c r="A322" s="16" t="str">
        <f>IF(ISNA(VLOOKUP($G322,'Philanthropist Ranking'!$E$5:$H$105,4,FALSE)),"N","Y")</f>
        <v>Y</v>
      </c>
      <c r="B322" s="17">
        <f>VLOOKUP($G322,'Philanthropist Ranking'!$K$5:$M$281,3,FALSE)</f>
        <v>68</v>
      </c>
      <c r="C322" s="17">
        <f>VLOOKUP($G322,'Philanthropist Ranking'!$K$5:$M$281,2,FALSE)</f>
        <v>14.8</v>
      </c>
      <c r="D322" s="3"/>
      <c r="E322" s="18"/>
      <c r="F322" s="7" t="s">
        <v>458</v>
      </c>
      <c r="G322" s="8" t="s">
        <v>459</v>
      </c>
      <c r="H322" s="9"/>
      <c r="I322" s="19"/>
      <c r="J322" s="20" t="s">
        <v>62</v>
      </c>
      <c r="K322" s="19"/>
      <c r="L322" s="20"/>
      <c r="M322" s="19"/>
      <c r="N322" s="21"/>
      <c r="O322" s="11"/>
      <c r="P322" s="37"/>
      <c r="Q322" s="22"/>
      <c r="R322" s="21"/>
      <c r="S322" s="22"/>
      <c r="T322" s="21"/>
      <c r="U322" s="22"/>
      <c r="V322" s="13" t="s">
        <v>1962</v>
      </c>
      <c r="W322" s="2">
        <v>5</v>
      </c>
      <c r="X322" s="13">
        <v>9</v>
      </c>
      <c r="Y322" s="2">
        <v>18</v>
      </c>
      <c r="Z322" s="24" t="s">
        <v>63</v>
      </c>
      <c r="AA322" s="2" t="s">
        <v>3290</v>
      </c>
      <c r="AB322" s="13" t="s">
        <v>63</v>
      </c>
      <c r="AC322" s="2" t="s">
        <v>94</v>
      </c>
      <c r="AD322" s="25"/>
      <c r="AE322" s="2" t="s">
        <v>108</v>
      </c>
      <c r="AF322" s="25"/>
      <c r="AG322" s="2" t="s">
        <v>109</v>
      </c>
      <c r="AH322" s="14" t="s">
        <v>99</v>
      </c>
      <c r="AI322" s="2" t="s">
        <v>100</v>
      </c>
      <c r="AJ322" s="13" t="s">
        <v>69</v>
      </c>
      <c r="AK322" s="2" t="s">
        <v>70</v>
      </c>
      <c r="AL322" s="9" t="s">
        <v>3294</v>
      </c>
      <c r="AM322" s="13" t="str">
        <f>IF(ISNA(VLOOKUP($AL322,'Ash-Archive Data-Don''t Delete'!$AL:$AT,2,FALSE)),"",VLOOKUP($AL322,'Ash-Archive Data-Don''t Delete'!$AL:$AT,2,FALSE))</f>
        <v/>
      </c>
      <c r="AN322" s="2" t="str">
        <f>IF(ISNA(VLOOKUP($AL322,'Ash-Archive Data-Don''t Delete'!$AL:$AT,3,FALSE)),"",VLOOKUP($AL322,'Ash-Archive Data-Don''t Delete'!$AL:$AT,3,FALSE))</f>
        <v/>
      </c>
      <c r="AO322" s="13" t="str">
        <f>IF(ISNA(VLOOKUP($AL322,'Ash-Archive Data-Don''t Delete'!$AL:$AT,4,FALSE)),"",VLOOKUP($AL322,'Ash-Archive Data-Don''t Delete'!$AL:$AT,4,FALSE))</f>
        <v/>
      </c>
      <c r="AP322" s="2" t="str">
        <f>IF(ISNA(VLOOKUP($AL322,'Ash-Archive Data-Don''t Delete'!$AL:$AT,5,FALSE)),"",VLOOKUP($AL322,'Ash-Archive Data-Don''t Delete'!$AL:$AT,5,FALSE))</f>
        <v/>
      </c>
      <c r="AQ322" s="13" t="s">
        <v>62</v>
      </c>
      <c r="AR322" s="2" t="s">
        <v>62</v>
      </c>
      <c r="AS322" s="13" t="s">
        <v>62</v>
      </c>
      <c r="AT322" s="2" t="s">
        <v>74</v>
      </c>
      <c r="AU322" s="25"/>
      <c r="AV322" s="23"/>
      <c r="AW322" s="25"/>
      <c r="AX322" s="23"/>
      <c r="AY322" s="9" t="s">
        <v>118</v>
      </c>
      <c r="AZ322" s="41">
        <v>42744</v>
      </c>
      <c r="BA322" s="18"/>
      <c r="BB322" s="18"/>
      <c r="BC322" s="15"/>
      <c r="BD322" s="15"/>
      <c r="BE322" s="15"/>
      <c r="BF322" s="15"/>
      <c r="BG322" s="15"/>
      <c r="BH322" s="15"/>
      <c r="BI322" s="15"/>
      <c r="BJ322" s="15"/>
    </row>
    <row r="323" spans="1:62" ht="14.25">
      <c r="A323" s="16" t="str">
        <f>IF(ISNA(VLOOKUP($G323,'Philanthropist Ranking'!$E$5:$H$105,4,FALSE)),"N","Y")</f>
        <v>Y</v>
      </c>
      <c r="B323" s="17">
        <f>VLOOKUP($G323,'Philanthropist Ranking'!$K$5:$M$281,3,FALSE)</f>
        <v>68</v>
      </c>
      <c r="C323" s="17">
        <f>VLOOKUP($G323,'Philanthropist Ranking'!$K$5:$M$281,2,FALSE)</f>
        <v>14.8</v>
      </c>
      <c r="D323" s="3"/>
      <c r="E323" s="18"/>
      <c r="F323" s="7" t="s">
        <v>458</v>
      </c>
      <c r="G323" s="8" t="s">
        <v>459</v>
      </c>
      <c r="H323" s="9"/>
      <c r="I323" s="141">
        <v>1957</v>
      </c>
      <c r="J323" s="20">
        <v>59</v>
      </c>
      <c r="K323" s="141" t="s">
        <v>703</v>
      </c>
      <c r="L323" s="143" t="s">
        <v>79</v>
      </c>
      <c r="M323" s="81" t="str">
        <f>HYPERLINK("http://baike.baidu.com/link?url=kxGYK9QX08k794PciXORgj157Kd0_aOsE144_eJF50XSzmtyO3vP9govN83hLPv8rrhlRbSXvedjsxCnprucaI8w1wBrXG2a25T8dzl7aUe","Link")</f>
        <v>Link</v>
      </c>
      <c r="N323" s="10" t="s">
        <v>121</v>
      </c>
      <c r="O323" s="11" t="s">
        <v>3306</v>
      </c>
      <c r="P323" s="37" t="s">
        <v>1962</v>
      </c>
      <c r="Q323" s="38" t="s">
        <v>70</v>
      </c>
      <c r="R323" s="37" t="s">
        <v>336</v>
      </c>
      <c r="S323" s="38" t="s">
        <v>63</v>
      </c>
      <c r="T323" s="37" t="s">
        <v>3290</v>
      </c>
      <c r="U323" s="22"/>
      <c r="V323" s="13" t="s">
        <v>1962</v>
      </c>
      <c r="W323" s="2">
        <v>4.8</v>
      </c>
      <c r="X323" s="13">
        <v>4</v>
      </c>
      <c r="Y323" s="2">
        <v>27</v>
      </c>
      <c r="Z323" s="24" t="s">
        <v>63</v>
      </c>
      <c r="AA323" s="2" t="s">
        <v>3290</v>
      </c>
      <c r="AB323" s="13" t="s">
        <v>63</v>
      </c>
      <c r="AC323" s="2" t="s">
        <v>94</v>
      </c>
      <c r="AD323" s="25"/>
      <c r="AE323" s="2" t="s">
        <v>108</v>
      </c>
      <c r="AF323" s="25"/>
      <c r="AG323" s="2" t="s">
        <v>109</v>
      </c>
      <c r="AH323" s="14" t="s">
        <v>99</v>
      </c>
      <c r="AI323" s="2" t="s">
        <v>100</v>
      </c>
      <c r="AJ323" s="13" t="s">
        <v>69</v>
      </c>
      <c r="AK323" s="2" t="s">
        <v>70</v>
      </c>
      <c r="AL323" s="9" t="s">
        <v>3311</v>
      </c>
      <c r="AM323" s="13" t="str">
        <f>IF(ISNA(VLOOKUP($AL323,'Ash-Archive Data-Don''t Delete'!$AL:$AT,2,FALSE)),"",VLOOKUP($AL323,'Ash-Archive Data-Don''t Delete'!$AL:$AT,2,FALSE))</f>
        <v/>
      </c>
      <c r="AN323" s="2" t="str">
        <f>IF(ISNA(VLOOKUP($AL323,'Ash-Archive Data-Don''t Delete'!$AL:$AT,3,FALSE)),"",VLOOKUP($AL323,'Ash-Archive Data-Don''t Delete'!$AL:$AT,3,FALSE))</f>
        <v/>
      </c>
      <c r="AO323" s="13" t="str">
        <f>IF(ISNA(VLOOKUP($AL323,'Ash-Archive Data-Don''t Delete'!$AL:$AT,4,FALSE)),"",VLOOKUP($AL323,'Ash-Archive Data-Don''t Delete'!$AL:$AT,4,FALSE))</f>
        <v/>
      </c>
      <c r="AP323" s="2" t="str">
        <f>IF(ISNA(VLOOKUP($AL323,'Ash-Archive Data-Don''t Delete'!$AL:$AT,5,FALSE)),"",VLOOKUP($AL323,'Ash-Archive Data-Don''t Delete'!$AL:$AT,5,FALSE))</f>
        <v/>
      </c>
      <c r="AQ323" s="13" t="s">
        <v>62</v>
      </c>
      <c r="AR323" s="2" t="s">
        <v>62</v>
      </c>
      <c r="AS323" s="13" t="s">
        <v>62</v>
      </c>
      <c r="AT323" s="2" t="s">
        <v>74</v>
      </c>
      <c r="AU323" s="25"/>
      <c r="AV323" s="23"/>
      <c r="AW323" s="25"/>
      <c r="AX323" s="23"/>
      <c r="AY323" s="9" t="s">
        <v>118</v>
      </c>
      <c r="AZ323" s="41">
        <v>42744</v>
      </c>
      <c r="BA323" s="18"/>
      <c r="BB323" s="18"/>
      <c r="BC323" s="15"/>
      <c r="BD323" s="15"/>
      <c r="BE323" s="15"/>
      <c r="BF323" s="15"/>
      <c r="BG323" s="15"/>
      <c r="BH323" s="15"/>
      <c r="BI323" s="15"/>
      <c r="BJ323" s="15"/>
    </row>
    <row r="324" spans="1:62" ht="14.25">
      <c r="A324" s="16" t="str">
        <f>IF(ISNA(VLOOKUP($G324,'Philanthropist Ranking'!$E$5:$H$105,4,FALSE)),"N","Y")</f>
        <v>Y</v>
      </c>
      <c r="B324" s="17">
        <f>VLOOKUP($G324,'Philanthropist Ranking'!$K$5:$M$281,3,FALSE)</f>
        <v>69</v>
      </c>
      <c r="C324" s="17">
        <f>VLOOKUP($G324,'Philanthropist Ranking'!$K$5:$M$281,2,FALSE)</f>
        <v>13</v>
      </c>
      <c r="D324" s="18"/>
      <c r="E324" s="18"/>
      <c r="F324" s="7" t="s">
        <v>546</v>
      </c>
      <c r="G324" s="8" t="s">
        <v>547</v>
      </c>
      <c r="H324" s="9"/>
      <c r="I324" s="19"/>
      <c r="J324" s="20" t="s">
        <v>62</v>
      </c>
      <c r="K324" s="19"/>
      <c r="L324" s="20"/>
      <c r="M324" s="19"/>
      <c r="N324" s="21"/>
      <c r="O324" s="22"/>
      <c r="P324" s="21"/>
      <c r="Q324" s="22"/>
      <c r="R324" s="21"/>
      <c r="S324" s="22"/>
      <c r="T324" s="21"/>
      <c r="U324" s="22"/>
      <c r="V324" s="13" t="s">
        <v>1979</v>
      </c>
      <c r="W324" s="2">
        <v>10</v>
      </c>
      <c r="X324" s="13">
        <v>9</v>
      </c>
      <c r="Y324" s="2">
        <v>5</v>
      </c>
      <c r="Z324" s="13" t="s">
        <v>95</v>
      </c>
      <c r="AA324" s="2" t="s">
        <v>767</v>
      </c>
      <c r="AB324" s="13" t="s">
        <v>95</v>
      </c>
      <c r="AC324" s="23"/>
      <c r="AD324" s="24" t="s">
        <v>1983</v>
      </c>
      <c r="AE324" s="23"/>
      <c r="AF324" s="25"/>
      <c r="AG324" s="2" t="s">
        <v>98</v>
      </c>
      <c r="AH324" s="14" t="s">
        <v>67</v>
      </c>
      <c r="AI324" s="2" t="s">
        <v>141</v>
      </c>
      <c r="AJ324" s="13" t="s">
        <v>69</v>
      </c>
      <c r="AK324" s="2" t="s">
        <v>70</v>
      </c>
      <c r="AL324" s="9" t="s">
        <v>3327</v>
      </c>
      <c r="AM324" s="35" t="str">
        <f>IF(ISNA(VLOOKUP($AL324,'Ash-Archive Data-Don''t Delete'!$AL:$AT,2,FALSE)),"",VLOOKUP($AL324,'Ash-Archive Data-Don''t Delete'!$AL:$AT,2,FALSE))</f>
        <v>Link1</v>
      </c>
      <c r="AN324" s="36" t="str">
        <f>IF(ISNA(VLOOKUP($AL324,'Ash-Archive Data-Don''t Delete'!$AL:$AT,3,FALSE)),"",VLOOKUP($AL324,'Ash-Archive Data-Don''t Delete'!$AL:$AT,3,FALSE))</f>
        <v>Link2</v>
      </c>
      <c r="AO324" s="13">
        <f>IF(ISNA(VLOOKUP($AL324,'Ash-Archive Data-Don''t Delete'!$AL:$AT,4,FALSE)),"",VLOOKUP($AL324,'Ash-Archive Data-Don''t Delete'!$AL:$AT,4,FALSE))</f>
        <v>0</v>
      </c>
      <c r="AP324" s="2">
        <f>IF(ISNA(VLOOKUP($AL324,'Ash-Archive Data-Don''t Delete'!$AL:$AT,5,FALSE)),"",VLOOKUP($AL324,'Ash-Archive Data-Don''t Delete'!$AL:$AT,5,FALSE))</f>
        <v>0</v>
      </c>
      <c r="AQ324" s="13" t="s">
        <v>74</v>
      </c>
      <c r="AR324" s="2"/>
      <c r="AS324" s="13"/>
      <c r="AT324" s="2"/>
      <c r="AU324" s="25"/>
      <c r="AV324" s="2" t="s">
        <v>1535</v>
      </c>
      <c r="AW324" s="25"/>
      <c r="AX324" s="2" t="s">
        <v>1984</v>
      </c>
      <c r="AY324" s="9" t="s">
        <v>103</v>
      </c>
      <c r="AZ324" s="31">
        <v>42690</v>
      </c>
      <c r="BA324" s="18"/>
      <c r="BB324" s="18"/>
      <c r="BC324" s="15"/>
      <c r="BD324" s="15"/>
      <c r="BE324" s="15"/>
      <c r="BF324" s="15"/>
      <c r="BG324" s="15"/>
      <c r="BH324" s="15"/>
      <c r="BI324" s="15"/>
      <c r="BJ324" s="15"/>
    </row>
    <row r="325" spans="1:62" ht="14.25">
      <c r="A325" s="16" t="str">
        <f>IF(ISNA(VLOOKUP($G325,'Philanthropist Ranking'!$E$5:$H$105,4,FALSE)),"N","Y")</f>
        <v>Y</v>
      </c>
      <c r="B325" s="17">
        <f>VLOOKUP($G325,'Philanthropist Ranking'!$K$5:$M$281,3,FALSE)</f>
        <v>69</v>
      </c>
      <c r="C325" s="17">
        <f>VLOOKUP($G325,'Philanthropist Ranking'!$K$5:$M$281,2,FALSE)</f>
        <v>13</v>
      </c>
      <c r="D325" s="18"/>
      <c r="E325" s="18"/>
      <c r="F325" s="7" t="s">
        <v>546</v>
      </c>
      <c r="G325" s="8" t="s">
        <v>547</v>
      </c>
      <c r="H325" s="9"/>
      <c r="I325" s="19"/>
      <c r="J325" s="20" t="s">
        <v>62</v>
      </c>
      <c r="K325" s="7" t="s">
        <v>78</v>
      </c>
      <c r="L325" s="20"/>
      <c r="M325" s="33" t="s">
        <v>80</v>
      </c>
      <c r="N325" s="10" t="s">
        <v>9</v>
      </c>
      <c r="O325" s="11" t="s">
        <v>1974</v>
      </c>
      <c r="P325" s="10" t="s">
        <v>1975</v>
      </c>
      <c r="Q325" s="11" t="s">
        <v>70</v>
      </c>
      <c r="R325" s="10" t="s">
        <v>336</v>
      </c>
      <c r="S325" s="11" t="s">
        <v>95</v>
      </c>
      <c r="T325" s="10" t="s">
        <v>767</v>
      </c>
      <c r="U325" s="34" t="s">
        <v>80</v>
      </c>
      <c r="V325" s="13" t="s">
        <v>1979</v>
      </c>
      <c r="W325" s="2">
        <v>2</v>
      </c>
      <c r="X325" s="13">
        <v>12</v>
      </c>
      <c r="Y325" s="2">
        <v>29</v>
      </c>
      <c r="Z325" s="13" t="s">
        <v>95</v>
      </c>
      <c r="AA325" s="2" t="s">
        <v>767</v>
      </c>
      <c r="AB325" s="13" t="s">
        <v>95</v>
      </c>
      <c r="AC325" s="2" t="s">
        <v>3328</v>
      </c>
      <c r="AD325" s="13" t="s">
        <v>1980</v>
      </c>
      <c r="AE325" s="23"/>
      <c r="AF325" s="25"/>
      <c r="AG325" s="2" t="s">
        <v>66</v>
      </c>
      <c r="AH325" s="14" t="s">
        <v>99</v>
      </c>
      <c r="AI325" s="2" t="s">
        <v>141</v>
      </c>
      <c r="AJ325" s="13" t="s">
        <v>69</v>
      </c>
      <c r="AK325" s="2" t="s">
        <v>70</v>
      </c>
      <c r="AL325" s="9" t="s">
        <v>3329</v>
      </c>
      <c r="AM325" s="35" t="str">
        <f>IF(ISNA(VLOOKUP($AL325,'Ash-Archive Data-Don''t Delete'!$AL:$AT,2,FALSE)),"",VLOOKUP($AL325,'Ash-Archive Data-Don''t Delete'!$AL:$AT,2,FALSE))</f>
        <v>Link1</v>
      </c>
      <c r="AN325" s="36" t="str">
        <f>IF(ISNA(VLOOKUP($AL325,'Ash-Archive Data-Don''t Delete'!$AL:$AT,3,FALSE)),"",VLOOKUP($AL325,'Ash-Archive Data-Don''t Delete'!$AL:$AT,3,FALSE))</f>
        <v>Link2</v>
      </c>
      <c r="AO325" s="13">
        <f>IF(ISNA(VLOOKUP($AL325,'Ash-Archive Data-Don''t Delete'!$AL:$AT,4,FALSE)),"",VLOOKUP($AL325,'Ash-Archive Data-Don''t Delete'!$AL:$AT,4,FALSE))</f>
        <v>0</v>
      </c>
      <c r="AP325" s="2">
        <f>IF(ISNA(VLOOKUP($AL325,'Ash-Archive Data-Don''t Delete'!$AL:$AT,5,FALSE)),"",VLOOKUP($AL325,'Ash-Archive Data-Don''t Delete'!$AL:$AT,5,FALSE))</f>
        <v>0</v>
      </c>
      <c r="AQ325" s="13" t="s">
        <v>74</v>
      </c>
      <c r="AR325" s="2"/>
      <c r="AS325" s="13"/>
      <c r="AT325" s="2"/>
      <c r="AU325" s="25"/>
      <c r="AV325" s="2" t="s">
        <v>1535</v>
      </c>
      <c r="AW325" s="25"/>
      <c r="AX325" s="2" t="s">
        <v>1981</v>
      </c>
      <c r="AY325" s="9" t="s">
        <v>103</v>
      </c>
      <c r="AZ325" s="31">
        <v>42690</v>
      </c>
      <c r="BA325" s="18"/>
      <c r="BB325" s="18"/>
      <c r="BC325" s="15"/>
      <c r="BD325" s="15"/>
      <c r="BE325" s="15"/>
      <c r="BF325" s="15"/>
      <c r="BG325" s="15"/>
      <c r="BH325" s="15"/>
      <c r="BI325" s="15"/>
      <c r="BJ325" s="15"/>
    </row>
    <row r="326" spans="1:62" ht="14.25">
      <c r="A326" s="16" t="str">
        <f>IF(ISNA(VLOOKUP($G326,'Philanthropist Ranking'!$E$5:$H$105,4,FALSE)),"N","Y")</f>
        <v>Y</v>
      </c>
      <c r="B326" s="17">
        <f>VLOOKUP($G326,'Philanthropist Ranking'!$K$5:$M$281,3,FALSE)</f>
        <v>69</v>
      </c>
      <c r="C326" s="17">
        <f>VLOOKUP($G326,'Philanthropist Ranking'!$K$5:$M$281,2,FALSE)</f>
        <v>13</v>
      </c>
      <c r="D326" s="18"/>
      <c r="E326" s="18"/>
      <c r="F326" s="7" t="s">
        <v>546</v>
      </c>
      <c r="G326" s="8" t="s">
        <v>547</v>
      </c>
      <c r="H326" s="9"/>
      <c r="I326" s="19"/>
      <c r="J326" s="20" t="s">
        <v>62</v>
      </c>
      <c r="K326" s="19"/>
      <c r="L326" s="20"/>
      <c r="M326" s="19"/>
      <c r="N326" s="21"/>
      <c r="O326" s="22"/>
      <c r="P326" s="21"/>
      <c r="Q326" s="22"/>
      <c r="R326" s="21"/>
      <c r="S326" s="22"/>
      <c r="T326" s="21"/>
      <c r="U326" s="22"/>
      <c r="V326" s="13" t="s">
        <v>1979</v>
      </c>
      <c r="W326" s="2">
        <v>1</v>
      </c>
      <c r="X326" s="13">
        <v>8</v>
      </c>
      <c r="Y326" s="2">
        <v>25</v>
      </c>
      <c r="Z326" s="13" t="s">
        <v>95</v>
      </c>
      <c r="AA326" s="2" t="s">
        <v>767</v>
      </c>
      <c r="AB326" s="13" t="s">
        <v>95</v>
      </c>
      <c r="AC326" s="2" t="s">
        <v>767</v>
      </c>
      <c r="AD326" s="24" t="s">
        <v>1985</v>
      </c>
      <c r="AE326" s="23"/>
      <c r="AF326" s="25"/>
      <c r="AG326" s="2" t="s">
        <v>136</v>
      </c>
      <c r="AH326" s="14" t="s">
        <v>126</v>
      </c>
      <c r="AI326" s="2" t="s">
        <v>141</v>
      </c>
      <c r="AJ326" s="13" t="s">
        <v>69</v>
      </c>
      <c r="AK326" s="2" t="s">
        <v>70</v>
      </c>
      <c r="AL326" s="9" t="s">
        <v>3331</v>
      </c>
      <c r="AM326" s="35" t="str">
        <f>IF(ISNA(VLOOKUP($AL326,'Ash-Archive Data-Don''t Delete'!$AL:$AT,2,FALSE)),"",VLOOKUP($AL326,'Ash-Archive Data-Don''t Delete'!$AL:$AT,2,FALSE))</f>
        <v>Link1</v>
      </c>
      <c r="AN326" s="36" t="str">
        <f>IF(ISNA(VLOOKUP($AL326,'Ash-Archive Data-Don''t Delete'!$AL:$AT,3,FALSE)),"",VLOOKUP($AL326,'Ash-Archive Data-Don''t Delete'!$AL:$AT,3,FALSE))</f>
        <v>Link2</v>
      </c>
      <c r="AO326" s="13">
        <f>IF(ISNA(VLOOKUP($AL326,'Ash-Archive Data-Don''t Delete'!$AL:$AT,4,FALSE)),"",VLOOKUP($AL326,'Ash-Archive Data-Don''t Delete'!$AL:$AT,4,FALSE))</f>
        <v>0</v>
      </c>
      <c r="AP326" s="2">
        <f>IF(ISNA(VLOOKUP($AL326,'Ash-Archive Data-Don''t Delete'!$AL:$AT,5,FALSE)),"",VLOOKUP($AL326,'Ash-Archive Data-Don''t Delete'!$AL:$AT,5,FALSE))</f>
        <v>0</v>
      </c>
      <c r="AQ326" s="13" t="s">
        <v>74</v>
      </c>
      <c r="AR326" s="2"/>
      <c r="AS326" s="13"/>
      <c r="AT326" s="2"/>
      <c r="AU326" s="25"/>
      <c r="AV326" s="2" t="s">
        <v>1535</v>
      </c>
      <c r="AW326" s="25"/>
      <c r="AX326" s="2" t="s">
        <v>76</v>
      </c>
      <c r="AY326" s="9" t="s">
        <v>103</v>
      </c>
      <c r="AZ326" s="31">
        <v>42690</v>
      </c>
      <c r="BA326" s="18"/>
      <c r="BB326" s="18"/>
      <c r="BC326" s="15"/>
      <c r="BD326" s="15"/>
      <c r="BE326" s="15"/>
      <c r="BF326" s="15"/>
      <c r="BG326" s="15"/>
      <c r="BH326" s="15"/>
      <c r="BI326" s="15"/>
      <c r="BJ326" s="15"/>
    </row>
    <row r="327" spans="1:62" ht="14.25">
      <c r="A327" s="16" t="str">
        <f>IF(ISNA(VLOOKUP($G327,'Philanthropist Ranking'!$E$5:$H$105,4,FALSE)),"N","Y")</f>
        <v>Y</v>
      </c>
      <c r="B327" s="17">
        <f>VLOOKUP($G327,'Philanthropist Ranking'!$K$5:$M$281,3,FALSE)</f>
        <v>70</v>
      </c>
      <c r="C327" s="17">
        <f>VLOOKUP($G327,'Philanthropist Ranking'!$K$5:$M$281,2,FALSE)</f>
        <v>12</v>
      </c>
      <c r="D327" s="18"/>
      <c r="E327" s="18"/>
      <c r="F327" s="7" t="s">
        <v>631</v>
      </c>
      <c r="G327" s="8" t="s">
        <v>632</v>
      </c>
      <c r="H327" s="32"/>
      <c r="I327" s="19"/>
      <c r="J327" s="20" t="s">
        <v>62</v>
      </c>
      <c r="K327" s="19"/>
      <c r="L327" s="20"/>
      <c r="M327" s="19"/>
      <c r="N327" s="21"/>
      <c r="O327" s="22"/>
      <c r="P327" s="21"/>
      <c r="Q327" s="22"/>
      <c r="R327" s="21"/>
      <c r="S327" s="22"/>
      <c r="T327" s="21"/>
      <c r="U327" s="22"/>
      <c r="V327" s="13" t="s">
        <v>1997</v>
      </c>
      <c r="W327" s="2">
        <v>10</v>
      </c>
      <c r="X327" s="13">
        <v>6</v>
      </c>
      <c r="Y327" s="2">
        <v>3</v>
      </c>
      <c r="Z327" s="13" t="s">
        <v>63</v>
      </c>
      <c r="AA327" s="2" t="s">
        <v>64</v>
      </c>
      <c r="AB327" s="13" t="s">
        <v>222</v>
      </c>
      <c r="AC327" s="2" t="s">
        <v>222</v>
      </c>
      <c r="AD327" s="192" t="s">
        <v>1998</v>
      </c>
      <c r="AE327" s="23"/>
      <c r="AF327" s="25"/>
      <c r="AG327" s="2" t="s">
        <v>109</v>
      </c>
      <c r="AH327" s="14" t="s">
        <v>99</v>
      </c>
      <c r="AI327" s="2" t="s">
        <v>100</v>
      </c>
      <c r="AJ327" s="13" t="s">
        <v>69</v>
      </c>
      <c r="AK327" s="2" t="s">
        <v>70</v>
      </c>
      <c r="AL327" s="9" t="s">
        <v>3334</v>
      </c>
      <c r="AM327" s="35" t="str">
        <f>IF(ISNA(VLOOKUP($AL327,'Ash-Archive Data-Don''t Delete'!$AL:$AT,2,FALSE)),"",VLOOKUP($AL327,'Ash-Archive Data-Don''t Delete'!$AL:$AT,2,FALSE))</f>
        <v>Link</v>
      </c>
      <c r="AN327" s="2">
        <f>IF(ISNA(VLOOKUP($AL327,'Ash-Archive Data-Don''t Delete'!$AL:$AT,3,FALSE)),"",VLOOKUP($AL327,'Ash-Archive Data-Don''t Delete'!$AL:$AT,3,FALSE))</f>
        <v>0</v>
      </c>
      <c r="AO327" s="13">
        <f>IF(ISNA(VLOOKUP($AL327,'Ash-Archive Data-Don''t Delete'!$AL:$AT,4,FALSE)),"",VLOOKUP($AL327,'Ash-Archive Data-Don''t Delete'!$AL:$AT,4,FALSE))</f>
        <v>0</v>
      </c>
      <c r="AP327" s="2">
        <f>IF(ISNA(VLOOKUP($AL327,'Ash-Archive Data-Don''t Delete'!$AL:$AT,5,FALSE)),"",VLOOKUP($AL327,'Ash-Archive Data-Don''t Delete'!$AL:$AT,5,FALSE))</f>
        <v>0</v>
      </c>
      <c r="AQ327" s="13"/>
      <c r="AR327" s="2"/>
      <c r="AS327" s="13"/>
      <c r="AT327" s="2" t="s">
        <v>74</v>
      </c>
      <c r="AU327" s="25"/>
      <c r="AV327" s="23"/>
      <c r="AW327" s="25"/>
      <c r="AX327" s="23"/>
      <c r="AY327" s="9" t="s">
        <v>103</v>
      </c>
      <c r="AZ327" s="19"/>
      <c r="BA327" s="18"/>
      <c r="BB327" s="18"/>
      <c r="BC327" s="15"/>
      <c r="BD327" s="15"/>
      <c r="BE327" s="15"/>
      <c r="BF327" s="15"/>
      <c r="BG327" s="15"/>
      <c r="BH327" s="15"/>
      <c r="BI327" s="15"/>
      <c r="BJ327" s="15"/>
    </row>
    <row r="328" spans="1:62" ht="14.25">
      <c r="A328" s="16" t="str">
        <f>IF(ISNA(VLOOKUP($G328,'Philanthropist Ranking'!$E$5:$H$105,4,FALSE)),"N","Y")</f>
        <v>Y</v>
      </c>
      <c r="B328" s="17">
        <f>VLOOKUP($G328,'Philanthropist Ranking'!$K$5:$M$281,3,FALSE)</f>
        <v>70</v>
      </c>
      <c r="C328" s="17">
        <f>VLOOKUP($G328,'Philanthropist Ranking'!$K$5:$M$281,2,FALSE)</f>
        <v>12</v>
      </c>
      <c r="D328" s="3"/>
      <c r="E328" s="18"/>
      <c r="F328" s="7" t="s">
        <v>631</v>
      </c>
      <c r="G328" s="8" t="s">
        <v>632</v>
      </c>
      <c r="H328" s="32"/>
      <c r="I328" s="19"/>
      <c r="J328" s="20" t="s">
        <v>62</v>
      </c>
      <c r="K328" s="7" t="s">
        <v>78</v>
      </c>
      <c r="L328" s="20"/>
      <c r="M328" s="33" t="s">
        <v>80</v>
      </c>
      <c r="N328" s="336" t="s">
        <v>9</v>
      </c>
      <c r="O328" s="11" t="s">
        <v>3335</v>
      </c>
      <c r="P328" s="10" t="s">
        <v>3336</v>
      </c>
      <c r="Q328" s="11" t="s">
        <v>84</v>
      </c>
      <c r="R328" s="10" t="s">
        <v>336</v>
      </c>
      <c r="S328" s="11" t="s">
        <v>63</v>
      </c>
      <c r="T328" s="10" t="s">
        <v>64</v>
      </c>
      <c r="U328" s="306" t="str">
        <f>HYPERLINK("http://www.hk-longjun.com/about/jianjie.html","Link")</f>
        <v>Link</v>
      </c>
      <c r="V328" s="13" t="s">
        <v>1997</v>
      </c>
      <c r="W328" s="2">
        <v>2</v>
      </c>
      <c r="X328" s="13">
        <v>11</v>
      </c>
      <c r="Y328" s="2">
        <v>6</v>
      </c>
      <c r="Z328" s="13" t="s">
        <v>63</v>
      </c>
      <c r="AA328" s="2" t="s">
        <v>64</v>
      </c>
      <c r="AB328" s="13" t="s">
        <v>222</v>
      </c>
      <c r="AC328" s="2" t="s">
        <v>222</v>
      </c>
      <c r="AD328" s="192" t="s">
        <v>1998</v>
      </c>
      <c r="AE328" s="23"/>
      <c r="AF328" s="25"/>
      <c r="AG328" s="2" t="s">
        <v>109</v>
      </c>
      <c r="AH328" s="14" t="s">
        <v>99</v>
      </c>
      <c r="AI328" s="2" t="s">
        <v>100</v>
      </c>
      <c r="AJ328" s="13" t="s">
        <v>69</v>
      </c>
      <c r="AK328" s="2" t="s">
        <v>70</v>
      </c>
      <c r="AL328" s="9" t="s">
        <v>3337</v>
      </c>
      <c r="AM328" s="35" t="str">
        <f>IF(ISNA(VLOOKUP($AL328,'Ash-Archive Data-Don''t Delete'!$AL:$AT,2,FALSE)),"",VLOOKUP($AL328,'Ash-Archive Data-Don''t Delete'!$AL:$AT,2,FALSE))</f>
        <v>Link</v>
      </c>
      <c r="AN328" s="2">
        <f>IF(ISNA(VLOOKUP($AL328,'Ash-Archive Data-Don''t Delete'!$AL:$AT,3,FALSE)),"",VLOOKUP($AL328,'Ash-Archive Data-Don''t Delete'!$AL:$AT,3,FALSE))</f>
        <v>0</v>
      </c>
      <c r="AO328" s="13">
        <f>IF(ISNA(VLOOKUP($AL328,'Ash-Archive Data-Don''t Delete'!$AL:$AT,4,FALSE)),"",VLOOKUP($AL328,'Ash-Archive Data-Don''t Delete'!$AL:$AT,4,FALSE))</f>
        <v>0</v>
      </c>
      <c r="AP328" s="2">
        <f>IF(ISNA(VLOOKUP($AL328,'Ash-Archive Data-Don''t Delete'!$AL:$AT,5,FALSE)),"",VLOOKUP($AL328,'Ash-Archive Data-Don''t Delete'!$AL:$AT,5,FALSE))</f>
        <v>0</v>
      </c>
      <c r="AQ328" s="13"/>
      <c r="AR328" s="2"/>
      <c r="AS328" s="13"/>
      <c r="AT328" s="2" t="s">
        <v>74</v>
      </c>
      <c r="AU328" s="25"/>
      <c r="AV328" s="23"/>
      <c r="AW328" s="25"/>
      <c r="AX328" s="23"/>
      <c r="AY328" s="9" t="s">
        <v>103</v>
      </c>
      <c r="AZ328" s="19"/>
      <c r="BA328" s="18"/>
      <c r="BB328" s="18"/>
      <c r="BC328" s="15"/>
      <c r="BD328" s="15"/>
      <c r="BE328" s="15"/>
      <c r="BF328" s="15"/>
      <c r="BG328" s="15"/>
      <c r="BH328" s="15"/>
      <c r="BI328" s="15"/>
      <c r="BJ328" s="15"/>
    </row>
    <row r="329" spans="1:62" ht="14.25">
      <c r="A329" s="16" t="str">
        <f>IF(ISNA(VLOOKUP($G329,'Philanthropist Ranking'!$E$5:$H$105,4,FALSE)),"N","Y")</f>
        <v>Y</v>
      </c>
      <c r="B329" s="17">
        <f>VLOOKUP($G329,'Philanthropist Ranking'!$K$5:$M$281,3,FALSE)</f>
        <v>70</v>
      </c>
      <c r="C329" s="17">
        <f>VLOOKUP($G329,'Philanthropist Ranking'!$K$5:$M$281,2,FALSE)</f>
        <v>12</v>
      </c>
      <c r="D329" s="18"/>
      <c r="E329" s="18"/>
      <c r="F329" s="7" t="s">
        <v>589</v>
      </c>
      <c r="G329" s="8" t="s">
        <v>590</v>
      </c>
      <c r="H329" s="9"/>
      <c r="I329" s="7">
        <v>1964</v>
      </c>
      <c r="J329" s="20">
        <v>52</v>
      </c>
      <c r="K329" s="7" t="s">
        <v>78</v>
      </c>
      <c r="L329" s="8" t="s">
        <v>79</v>
      </c>
      <c r="M329" s="33" t="s">
        <v>80</v>
      </c>
      <c r="N329" s="10" t="s">
        <v>119</v>
      </c>
      <c r="O329" s="11" t="s">
        <v>1992</v>
      </c>
      <c r="P329" s="10" t="s">
        <v>1993</v>
      </c>
      <c r="Q329" s="22"/>
      <c r="R329" s="10" t="s">
        <v>336</v>
      </c>
      <c r="S329" s="11" t="s">
        <v>1337</v>
      </c>
      <c r="T329" s="10" t="s">
        <v>1337</v>
      </c>
      <c r="U329" s="34" t="s">
        <v>80</v>
      </c>
      <c r="V329" s="13" t="s">
        <v>1992</v>
      </c>
      <c r="W329" s="2">
        <v>12</v>
      </c>
      <c r="X329" s="13">
        <v>10</v>
      </c>
      <c r="Y329" s="2">
        <v>17</v>
      </c>
      <c r="Z329" s="13" t="s">
        <v>1337</v>
      </c>
      <c r="AA329" s="2" t="s">
        <v>1337</v>
      </c>
      <c r="AB329" s="13" t="s">
        <v>1337</v>
      </c>
      <c r="AC329" s="2" t="s">
        <v>1337</v>
      </c>
      <c r="AD329" s="13" t="s">
        <v>1994</v>
      </c>
      <c r="AE329" s="2" t="s">
        <v>1995</v>
      </c>
      <c r="AF329" s="25"/>
      <c r="AG329" s="2" t="s">
        <v>89</v>
      </c>
      <c r="AH329" s="14" t="s">
        <v>67</v>
      </c>
      <c r="AI329" s="2" t="s">
        <v>100</v>
      </c>
      <c r="AJ329" s="13" t="s">
        <v>69</v>
      </c>
      <c r="AK329" s="2" t="s">
        <v>70</v>
      </c>
      <c r="AL329" s="9" t="s">
        <v>3338</v>
      </c>
      <c r="AM329" s="35" t="str">
        <f>IF(ISNA(VLOOKUP($AL329,'Ash-Archive Data-Don''t Delete'!$AL:$AT,2,FALSE)),"",VLOOKUP($AL329,'Ash-Archive Data-Don''t Delete'!$AL:$AT,2,FALSE))</f>
        <v>Link</v>
      </c>
      <c r="AN329" s="2">
        <f>IF(ISNA(VLOOKUP($AL329,'Ash-Archive Data-Don''t Delete'!$AL:$AT,3,FALSE)),"",VLOOKUP($AL329,'Ash-Archive Data-Don''t Delete'!$AL:$AT,3,FALSE))</f>
        <v>0</v>
      </c>
      <c r="AO329" s="13">
        <f>IF(ISNA(VLOOKUP($AL329,'Ash-Archive Data-Don''t Delete'!$AL:$AT,4,FALSE)),"",VLOOKUP($AL329,'Ash-Archive Data-Don''t Delete'!$AL:$AT,4,FALSE))</f>
        <v>0</v>
      </c>
      <c r="AP329" s="2">
        <f>IF(ISNA(VLOOKUP($AL329,'Ash-Archive Data-Don''t Delete'!$AL:$AT,5,FALSE)),"",VLOOKUP($AL329,'Ash-Archive Data-Don''t Delete'!$AL:$AT,5,FALSE))</f>
        <v>0</v>
      </c>
      <c r="AQ329" s="13" t="s">
        <v>74</v>
      </c>
      <c r="AR329" s="2"/>
      <c r="AS329" s="13"/>
      <c r="AT329" s="2"/>
      <c r="AU329" s="25"/>
      <c r="AV329" s="2" t="s">
        <v>1954</v>
      </c>
      <c r="AW329" s="25"/>
      <c r="AX329" s="2" t="s">
        <v>84</v>
      </c>
      <c r="AY329" s="9" t="s">
        <v>103</v>
      </c>
      <c r="AZ329" s="31">
        <v>42704</v>
      </c>
      <c r="BA329" s="18"/>
      <c r="BB329" s="18"/>
      <c r="BC329" s="15"/>
      <c r="BD329" s="15"/>
      <c r="BE329" s="15"/>
      <c r="BF329" s="15"/>
      <c r="BG329" s="15"/>
      <c r="BH329" s="15"/>
      <c r="BI329" s="15"/>
      <c r="BJ329" s="15"/>
    </row>
    <row r="330" spans="1:62" ht="14.25">
      <c r="A330" s="16" t="str">
        <f>IF(ISNA(VLOOKUP($G330,'Philanthropist Ranking'!$E$5:$H$105,4,FALSE)),"N","Y")</f>
        <v>Y</v>
      </c>
      <c r="B330" s="17">
        <f>VLOOKUP($G330,'Philanthropist Ranking'!$K$5:$M$281,3,FALSE)</f>
        <v>70</v>
      </c>
      <c r="C330" s="17">
        <f>VLOOKUP($G330,'Philanthropist Ranking'!$K$5:$M$281,2,FALSE)</f>
        <v>12</v>
      </c>
      <c r="D330" s="3"/>
      <c r="E330" s="18"/>
      <c r="F330" s="7" t="s">
        <v>633</v>
      </c>
      <c r="G330" s="8" t="s">
        <v>634</v>
      </c>
      <c r="H330" s="9"/>
      <c r="I330" s="19"/>
      <c r="J330" s="20" t="s">
        <v>62</v>
      </c>
      <c r="K330" s="7" t="s">
        <v>703</v>
      </c>
      <c r="L330" s="20"/>
      <c r="M330" s="33" t="s">
        <v>3339</v>
      </c>
      <c r="N330" s="10" t="s">
        <v>67</v>
      </c>
      <c r="O330" s="11" t="s">
        <v>3340</v>
      </c>
      <c r="P330" s="10" t="s">
        <v>3341</v>
      </c>
      <c r="Q330" s="11" t="s">
        <v>3342</v>
      </c>
      <c r="R330" s="10" t="s">
        <v>336</v>
      </c>
      <c r="S330" s="11" t="s">
        <v>223</v>
      </c>
      <c r="T330" s="10" t="s">
        <v>223</v>
      </c>
      <c r="U330" s="34" t="s">
        <v>3343</v>
      </c>
      <c r="V330" s="13" t="s">
        <v>3341</v>
      </c>
      <c r="W330" s="2">
        <v>12</v>
      </c>
      <c r="X330" s="25">
        <v>10</v>
      </c>
      <c r="Y330" s="23">
        <v>3</v>
      </c>
      <c r="Z330" s="13" t="s">
        <v>223</v>
      </c>
      <c r="AA330" s="2" t="s">
        <v>223</v>
      </c>
      <c r="AB330" s="13" t="s">
        <v>223</v>
      </c>
      <c r="AC330" s="2" t="s">
        <v>223</v>
      </c>
      <c r="AD330" s="13" t="s">
        <v>1987</v>
      </c>
      <c r="AE330" s="2" t="s">
        <v>1988</v>
      </c>
      <c r="AF330" s="13" t="s">
        <v>1989</v>
      </c>
      <c r="AG330" s="2" t="s">
        <v>89</v>
      </c>
      <c r="AH330" s="14" t="s">
        <v>67</v>
      </c>
      <c r="AI330" s="2" t="s">
        <v>100</v>
      </c>
      <c r="AJ330" s="13" t="s">
        <v>69</v>
      </c>
      <c r="AK330" s="2" t="s">
        <v>70</v>
      </c>
      <c r="AL330" s="9" t="s">
        <v>3344</v>
      </c>
      <c r="AM330" s="13" t="str">
        <f>IF(ISNA(VLOOKUP($AL330,'Ash-Archive Data-Don''t Delete'!$AL:$AT,2,FALSE)),"",VLOOKUP($AL330,'Ash-Archive Data-Don''t Delete'!$AL:$AT,2,FALSE))</f>
        <v/>
      </c>
      <c r="AN330" s="2" t="str">
        <f>IF(ISNA(VLOOKUP($AL330,'Ash-Archive Data-Don''t Delete'!$AL:$AT,3,FALSE)),"",VLOOKUP($AL330,'Ash-Archive Data-Don''t Delete'!$AL:$AT,3,FALSE))</f>
        <v/>
      </c>
      <c r="AO330" s="13" t="str">
        <f>IF(ISNA(VLOOKUP($AL330,'Ash-Archive Data-Don''t Delete'!$AL:$AT,4,FALSE)),"",VLOOKUP($AL330,'Ash-Archive Data-Don''t Delete'!$AL:$AT,4,FALSE))</f>
        <v/>
      </c>
      <c r="AP330" s="2" t="str">
        <f>IF(ISNA(VLOOKUP($AL330,'Ash-Archive Data-Don''t Delete'!$AL:$AT,5,FALSE)),"",VLOOKUP($AL330,'Ash-Archive Data-Don''t Delete'!$AL:$AT,5,FALSE))</f>
        <v/>
      </c>
      <c r="AQ330" s="13" t="s">
        <v>62</v>
      </c>
      <c r="AR330" s="2" t="s">
        <v>62</v>
      </c>
      <c r="AS330" s="13" t="s">
        <v>62</v>
      </c>
      <c r="AT330" s="2" t="s">
        <v>62</v>
      </c>
      <c r="AU330" s="25"/>
      <c r="AV330" s="23"/>
      <c r="AW330" s="25"/>
      <c r="AX330" s="23"/>
      <c r="AY330" s="9" t="s">
        <v>269</v>
      </c>
      <c r="AZ330" s="41">
        <v>42744</v>
      </c>
      <c r="BA330" s="18"/>
      <c r="BB330" s="18"/>
      <c r="BC330" s="15"/>
      <c r="BD330" s="15"/>
      <c r="BE330" s="15"/>
      <c r="BF330" s="15"/>
      <c r="BG330" s="15"/>
      <c r="BH330" s="15"/>
      <c r="BI330" s="15"/>
      <c r="BJ330" s="15"/>
    </row>
    <row r="331" spans="1:62" ht="14.25">
      <c r="A331" s="16" t="str">
        <f>IF(ISNA(VLOOKUP($G331,'Philanthropist Ranking'!$E$5:$H$105,4,FALSE)),"N","Y")</f>
        <v>Y</v>
      </c>
      <c r="B331" s="17">
        <f>VLOOKUP($G331,'Philanthropist Ranking'!$K$5:$M$281,3,FALSE)</f>
        <v>73</v>
      </c>
      <c r="C331" s="17">
        <f>VLOOKUP($G331,'Philanthropist Ranking'!$K$5:$M$281,2,FALSE)</f>
        <v>11.7</v>
      </c>
      <c r="D331" s="18"/>
      <c r="E331" s="18"/>
      <c r="F331" s="7" t="s">
        <v>548</v>
      </c>
      <c r="G331" s="8" t="s">
        <v>549</v>
      </c>
      <c r="H331" s="9"/>
      <c r="I331" s="19"/>
      <c r="J331" s="20" t="s">
        <v>62</v>
      </c>
      <c r="K331" s="19"/>
      <c r="L331" s="20"/>
      <c r="M331" s="19"/>
      <c r="N331" s="21"/>
      <c r="O331" s="22"/>
      <c r="P331" s="21"/>
      <c r="Q331" s="22"/>
      <c r="R331" s="21"/>
      <c r="S331" s="22"/>
      <c r="T331" s="21"/>
      <c r="U331" s="22"/>
      <c r="V331" s="13" t="s">
        <v>2000</v>
      </c>
      <c r="W331" s="2">
        <v>10</v>
      </c>
      <c r="X331" s="13">
        <v>6</v>
      </c>
      <c r="Y331" s="23"/>
      <c r="Z331" s="13" t="s">
        <v>1337</v>
      </c>
      <c r="AA331" s="2" t="s">
        <v>1337</v>
      </c>
      <c r="AB331" s="13" t="s">
        <v>105</v>
      </c>
      <c r="AC331" s="2" t="s">
        <v>3345</v>
      </c>
      <c r="AD331" s="24" t="s">
        <v>2006</v>
      </c>
      <c r="AE331" s="23"/>
      <c r="AF331" s="25"/>
      <c r="AG331" s="2" t="s">
        <v>109</v>
      </c>
      <c r="AH331" s="14" t="s">
        <v>134</v>
      </c>
      <c r="AI331" s="2" t="s">
        <v>100</v>
      </c>
      <c r="AJ331" s="13" t="s">
        <v>69</v>
      </c>
      <c r="AK331" s="2" t="s">
        <v>70</v>
      </c>
      <c r="AL331" s="9" t="s">
        <v>3346</v>
      </c>
      <c r="AM331" s="35" t="str">
        <f>IF(ISNA(VLOOKUP($AL331,'Ash-Archive Data-Don''t Delete'!$AL:$AT,2,FALSE)),"",VLOOKUP($AL331,'Ash-Archive Data-Don''t Delete'!$AL:$AT,2,FALSE))</f>
        <v>Link</v>
      </c>
      <c r="AN331" s="2">
        <f>IF(ISNA(VLOOKUP($AL331,'Ash-Archive Data-Don''t Delete'!$AL:$AT,3,FALSE)),"",VLOOKUP($AL331,'Ash-Archive Data-Don''t Delete'!$AL:$AT,3,FALSE))</f>
        <v>0</v>
      </c>
      <c r="AO331" s="13">
        <f>IF(ISNA(VLOOKUP($AL331,'Ash-Archive Data-Don''t Delete'!$AL:$AT,4,FALSE)),"",VLOOKUP($AL331,'Ash-Archive Data-Don''t Delete'!$AL:$AT,4,FALSE))</f>
        <v>0</v>
      </c>
      <c r="AP331" s="2">
        <f>IF(ISNA(VLOOKUP($AL331,'Ash-Archive Data-Don''t Delete'!$AL:$AT,5,FALSE)),"",VLOOKUP($AL331,'Ash-Archive Data-Don''t Delete'!$AL:$AT,5,FALSE))</f>
        <v>0</v>
      </c>
      <c r="AQ331" s="13" t="s">
        <v>74</v>
      </c>
      <c r="AR331" s="2"/>
      <c r="AS331" s="13"/>
      <c r="AT331" s="2"/>
      <c r="AU331" s="25"/>
      <c r="AV331" s="23"/>
      <c r="AW331" s="25"/>
      <c r="AX331" s="23"/>
      <c r="AY331" s="9" t="s">
        <v>103</v>
      </c>
      <c r="AZ331" s="31">
        <v>42709</v>
      </c>
      <c r="BA331" s="18"/>
      <c r="BB331" s="18"/>
      <c r="BC331" s="15"/>
      <c r="BD331" s="15"/>
      <c r="BE331" s="15"/>
      <c r="BF331" s="15"/>
      <c r="BG331" s="15"/>
      <c r="BH331" s="15"/>
      <c r="BI331" s="15"/>
      <c r="BJ331" s="15"/>
    </row>
    <row r="332" spans="1:62" ht="14.25">
      <c r="A332" s="16" t="str">
        <f>IF(ISNA(VLOOKUP($G332,'Philanthropist Ranking'!$E$5:$H$105,4,FALSE)),"N","Y")</f>
        <v>Y</v>
      </c>
      <c r="B332" s="17">
        <f>VLOOKUP($G332,'Philanthropist Ranking'!$K$5:$M$281,3,FALSE)</f>
        <v>73</v>
      </c>
      <c r="C332" s="17">
        <f>VLOOKUP($G332,'Philanthropist Ranking'!$K$5:$M$281,2,FALSE)</f>
        <v>11.7</v>
      </c>
      <c r="D332" s="18"/>
      <c r="E332" s="18"/>
      <c r="F332" s="7" t="s">
        <v>548</v>
      </c>
      <c r="G332" s="8" t="s">
        <v>549</v>
      </c>
      <c r="H332" s="9"/>
      <c r="I332" s="7">
        <v>1968</v>
      </c>
      <c r="J332" s="20">
        <v>48</v>
      </c>
      <c r="K332" s="7" t="s">
        <v>78</v>
      </c>
      <c r="L332" s="20"/>
      <c r="M332" s="33" t="s">
        <v>80</v>
      </c>
      <c r="N332" s="10" t="s">
        <v>123</v>
      </c>
      <c r="O332" s="11" t="s">
        <v>2000</v>
      </c>
      <c r="P332" s="10" t="s">
        <v>2001</v>
      </c>
      <c r="Q332" s="11" t="s">
        <v>70</v>
      </c>
      <c r="R332" s="10" t="s">
        <v>336</v>
      </c>
      <c r="S332" s="11" t="s">
        <v>1337</v>
      </c>
      <c r="T332" s="10" t="s">
        <v>1337</v>
      </c>
      <c r="U332" s="34" t="s">
        <v>80</v>
      </c>
      <c r="V332" s="13" t="s">
        <v>2000</v>
      </c>
      <c r="W332" s="2">
        <v>1.5</v>
      </c>
      <c r="X332" s="13">
        <v>10</v>
      </c>
      <c r="Y332" s="2">
        <v>15</v>
      </c>
      <c r="Z332" s="13" t="s">
        <v>1337</v>
      </c>
      <c r="AA332" s="2" t="s">
        <v>1337</v>
      </c>
      <c r="AB332" s="13" t="s">
        <v>105</v>
      </c>
      <c r="AC332" s="2" t="s">
        <v>3345</v>
      </c>
      <c r="AD332" s="13" t="s">
        <v>2005</v>
      </c>
      <c r="AE332" s="23"/>
      <c r="AF332" s="25"/>
      <c r="AG332" s="2" t="s">
        <v>98</v>
      </c>
      <c r="AH332" s="14" t="s">
        <v>99</v>
      </c>
      <c r="AI332" s="2" t="s">
        <v>100</v>
      </c>
      <c r="AJ332" s="13" t="s">
        <v>69</v>
      </c>
      <c r="AK332" s="2" t="s">
        <v>70</v>
      </c>
      <c r="AL332" s="9" t="s">
        <v>3347</v>
      </c>
      <c r="AM332" s="35" t="str">
        <f>IF(ISNA(VLOOKUP($AL332,'Ash-Archive Data-Don''t Delete'!$AL:$AT,2,FALSE)),"",VLOOKUP($AL332,'Ash-Archive Data-Don''t Delete'!$AL:$AT,2,FALSE))</f>
        <v>Link</v>
      </c>
      <c r="AN332" s="2">
        <f>IF(ISNA(VLOOKUP($AL332,'Ash-Archive Data-Don''t Delete'!$AL:$AT,3,FALSE)),"",VLOOKUP($AL332,'Ash-Archive Data-Don''t Delete'!$AL:$AT,3,FALSE))</f>
        <v>0</v>
      </c>
      <c r="AO332" s="13">
        <f>IF(ISNA(VLOOKUP($AL332,'Ash-Archive Data-Don''t Delete'!$AL:$AT,4,FALSE)),"",VLOOKUP($AL332,'Ash-Archive Data-Don''t Delete'!$AL:$AT,4,FALSE))</f>
        <v>0</v>
      </c>
      <c r="AP332" s="2">
        <f>IF(ISNA(VLOOKUP($AL332,'Ash-Archive Data-Don''t Delete'!$AL:$AT,5,FALSE)),"",VLOOKUP($AL332,'Ash-Archive Data-Don''t Delete'!$AL:$AT,5,FALSE))</f>
        <v>0</v>
      </c>
      <c r="AQ332" s="13" t="s">
        <v>74</v>
      </c>
      <c r="AR332" s="2"/>
      <c r="AS332" s="13"/>
      <c r="AT332" s="2"/>
      <c r="AU332" s="25"/>
      <c r="AV332" s="23"/>
      <c r="AW332" s="25"/>
      <c r="AX332" s="23"/>
      <c r="AY332" s="9" t="s">
        <v>488</v>
      </c>
      <c r="AZ332" s="31">
        <v>42439</v>
      </c>
      <c r="BA332" s="18"/>
      <c r="BB332" s="18"/>
      <c r="BC332" s="15"/>
      <c r="BD332" s="15"/>
      <c r="BE332" s="15"/>
      <c r="BF332" s="15"/>
      <c r="BG332" s="15"/>
      <c r="BH332" s="15"/>
      <c r="BI332" s="15"/>
      <c r="BJ332" s="15"/>
    </row>
    <row r="333" spans="1:62" ht="17.25" customHeight="1">
      <c r="A333" s="16" t="str">
        <f>IF(ISNA(VLOOKUP($G333,'Philanthropist Ranking'!$E$5:$H$105,4,FALSE)),"N","Y")</f>
        <v>Y</v>
      </c>
      <c r="B333" s="17">
        <f>VLOOKUP($G333,'Philanthropist Ranking'!$K$5:$M$281,3,FALSE)</f>
        <v>73</v>
      </c>
      <c r="C333" s="17">
        <f>VLOOKUP($G333,'Philanthropist Ranking'!$K$5:$M$281,2,FALSE)</f>
        <v>11.7</v>
      </c>
      <c r="D333" s="18"/>
      <c r="E333" s="18"/>
      <c r="F333" s="7" t="s">
        <v>548</v>
      </c>
      <c r="G333" s="8" t="s">
        <v>549</v>
      </c>
      <c r="H333" s="9"/>
      <c r="I333" s="19"/>
      <c r="J333" s="20" t="s">
        <v>62</v>
      </c>
      <c r="K333" s="19"/>
      <c r="L333" s="20"/>
      <c r="M333" s="19"/>
      <c r="N333" s="21"/>
      <c r="O333" s="22"/>
      <c r="P333" s="21"/>
      <c r="Q333" s="22"/>
      <c r="R333" s="21"/>
      <c r="S333" s="22"/>
      <c r="T333" s="21"/>
      <c r="U333" s="22"/>
      <c r="V333" s="13" t="s">
        <v>2000</v>
      </c>
      <c r="W333" s="2">
        <v>0.2</v>
      </c>
      <c r="X333" s="13">
        <v>10</v>
      </c>
      <c r="Y333" s="2">
        <v>15</v>
      </c>
      <c r="Z333" s="13" t="s">
        <v>1337</v>
      </c>
      <c r="AA333" s="2" t="s">
        <v>1337</v>
      </c>
      <c r="AB333" s="13" t="s">
        <v>105</v>
      </c>
      <c r="AC333" s="2" t="s">
        <v>3345</v>
      </c>
      <c r="AD333" s="13" t="s">
        <v>2008</v>
      </c>
      <c r="AE333" s="23"/>
      <c r="AF333" s="25"/>
      <c r="AG333" s="2" t="s">
        <v>138</v>
      </c>
      <c r="AH333" s="14" t="s">
        <v>67</v>
      </c>
      <c r="AI333" s="2" t="s">
        <v>100</v>
      </c>
      <c r="AJ333" s="13" t="s">
        <v>69</v>
      </c>
      <c r="AK333" s="2" t="s">
        <v>70</v>
      </c>
      <c r="AL333" s="9" t="s">
        <v>3348</v>
      </c>
      <c r="AM333" s="35" t="str">
        <f>IF(ISNA(VLOOKUP($AL333,'Ash-Archive Data-Don''t Delete'!$AL:$AT,2,FALSE)),"",VLOOKUP($AL333,'Ash-Archive Data-Don''t Delete'!$AL:$AT,2,FALSE))</f>
        <v>Link</v>
      </c>
      <c r="AN333" s="2">
        <f>IF(ISNA(VLOOKUP($AL333,'Ash-Archive Data-Don''t Delete'!$AL:$AT,3,FALSE)),"",VLOOKUP($AL333,'Ash-Archive Data-Don''t Delete'!$AL:$AT,3,FALSE))</f>
        <v>0</v>
      </c>
      <c r="AO333" s="13">
        <f>IF(ISNA(VLOOKUP($AL333,'Ash-Archive Data-Don''t Delete'!$AL:$AT,4,FALSE)),"",VLOOKUP($AL333,'Ash-Archive Data-Don''t Delete'!$AL:$AT,4,FALSE))</f>
        <v>0</v>
      </c>
      <c r="AP333" s="2">
        <f>IF(ISNA(VLOOKUP($AL333,'Ash-Archive Data-Don''t Delete'!$AL:$AT,5,FALSE)),"",VLOOKUP($AL333,'Ash-Archive Data-Don''t Delete'!$AL:$AT,5,FALSE))</f>
        <v>0</v>
      </c>
      <c r="AQ333" s="13" t="s">
        <v>74</v>
      </c>
      <c r="AR333" s="2"/>
      <c r="AS333" s="13"/>
      <c r="AT333" s="2"/>
      <c r="AU333" s="25"/>
      <c r="AV333" s="23"/>
      <c r="AW333" s="25"/>
      <c r="AX333" s="23"/>
      <c r="AY333" s="9" t="s">
        <v>488</v>
      </c>
      <c r="AZ333" s="31">
        <v>42439</v>
      </c>
      <c r="BA333" s="18"/>
      <c r="BB333" s="18"/>
      <c r="BC333" s="15"/>
      <c r="BD333" s="15"/>
      <c r="BE333" s="15"/>
      <c r="BF333" s="15"/>
      <c r="BG333" s="15"/>
      <c r="BH333" s="15"/>
      <c r="BI333" s="15"/>
      <c r="BJ333" s="15"/>
    </row>
    <row r="334" spans="1:62" ht="14.25">
      <c r="A334" s="16" t="str">
        <f>IF(ISNA(VLOOKUP($G334,'Philanthropist Ranking'!$E$5:$H$105,4,FALSE)),"N","Y")</f>
        <v>Y</v>
      </c>
      <c r="B334" s="17">
        <f>VLOOKUP($G334,'Philanthropist Ranking'!$K$5:$M$281,3,FALSE)</f>
        <v>74</v>
      </c>
      <c r="C334" s="17">
        <f>VLOOKUP($G334,'Philanthropist Ranking'!$K$5:$M$281,2,FALSE)</f>
        <v>10.72</v>
      </c>
      <c r="D334" s="3"/>
      <c r="E334" s="18"/>
      <c r="F334" s="7" t="s">
        <v>635</v>
      </c>
      <c r="G334" s="8" t="s">
        <v>636</v>
      </c>
      <c r="H334" s="32"/>
      <c r="I334" s="19"/>
      <c r="J334" s="20" t="s">
        <v>62</v>
      </c>
      <c r="K334" s="19"/>
      <c r="L334" s="20"/>
      <c r="M334" s="19"/>
      <c r="N334" s="21"/>
      <c r="O334" s="22"/>
      <c r="P334" s="21"/>
      <c r="Q334" s="22"/>
      <c r="R334" s="21"/>
      <c r="S334" s="22"/>
      <c r="T334" s="21"/>
      <c r="U334" s="22"/>
      <c r="V334" s="13" t="s">
        <v>2009</v>
      </c>
      <c r="W334" s="2">
        <v>5</v>
      </c>
      <c r="X334" s="13">
        <v>12</v>
      </c>
      <c r="Y334" s="2">
        <v>24</v>
      </c>
      <c r="Z334" s="13" t="s">
        <v>63</v>
      </c>
      <c r="AA334" s="2" t="s">
        <v>64</v>
      </c>
      <c r="AB334" s="13" t="s">
        <v>968</v>
      </c>
      <c r="AC334" s="2" t="s">
        <v>1604</v>
      </c>
      <c r="AD334" s="13" t="s">
        <v>1611</v>
      </c>
      <c r="AE334" s="2" t="s">
        <v>1612</v>
      </c>
      <c r="AF334" s="13" t="s">
        <v>2009</v>
      </c>
      <c r="AG334" s="2" t="s">
        <v>89</v>
      </c>
      <c r="AH334" s="14" t="s">
        <v>67</v>
      </c>
      <c r="AI334" s="2" t="s">
        <v>100</v>
      </c>
      <c r="AJ334" s="13" t="s">
        <v>69</v>
      </c>
      <c r="AK334" s="2" t="s">
        <v>70</v>
      </c>
      <c r="AL334" s="9" t="s">
        <v>3349</v>
      </c>
      <c r="AM334" s="13" t="str">
        <f>IF(ISNA(VLOOKUP($AL334,'Ash-Archive Data-Don''t Delete'!$AL:$AT,2,FALSE)),"",VLOOKUP($AL334,'Ash-Archive Data-Don''t Delete'!$AL:$AT,2,FALSE))</f>
        <v>link</v>
      </c>
      <c r="AN334" s="2" t="str">
        <f>IF(ISNA(VLOOKUP($AL334,'Ash-Archive Data-Don''t Delete'!$AL:$AT,3,FALSE)),"",VLOOKUP($AL334,'Ash-Archive Data-Don''t Delete'!$AL:$AT,3,FALSE))</f>
        <v>http://csuef.csu.edu.cn/Files/16-08-31/2016-08-31%2004-43-51_1214.html,
 http://csuef.csu.edu.cn/Block/Archives.aspx,
 http://csuef.csu.edu.cn/Block/NewsList.aspx?KindID=1</v>
      </c>
      <c r="AO334" s="13">
        <f>IF(ISNA(VLOOKUP($AL334,'Ash-Archive Data-Don''t Delete'!$AL:$AT,4,FALSE)),"",VLOOKUP($AL334,'Ash-Archive Data-Don''t Delete'!$AL:$AT,4,FALSE))</f>
        <v>0</v>
      </c>
      <c r="AP334" s="2">
        <f>IF(ISNA(VLOOKUP($AL334,'Ash-Archive Data-Don''t Delete'!$AL:$AT,5,FALSE)),"",VLOOKUP($AL334,'Ash-Archive Data-Don''t Delete'!$AL:$AT,5,FALSE))</f>
        <v>0</v>
      </c>
      <c r="AQ334" s="13"/>
      <c r="AR334" s="2"/>
      <c r="AS334" s="13"/>
      <c r="AT334" s="2" t="s">
        <v>74</v>
      </c>
      <c r="AU334" s="25"/>
      <c r="AV334" s="23"/>
      <c r="AW334" s="25"/>
      <c r="AX334" s="23"/>
      <c r="AY334" s="9" t="s">
        <v>269</v>
      </c>
      <c r="AZ334" s="41">
        <v>42744</v>
      </c>
      <c r="BA334" s="18"/>
      <c r="BB334" s="18"/>
      <c r="BC334" s="15"/>
      <c r="BD334" s="15"/>
      <c r="BE334" s="15"/>
      <c r="BF334" s="15"/>
      <c r="BG334" s="15"/>
      <c r="BH334" s="15"/>
      <c r="BI334" s="15"/>
      <c r="BJ334" s="15"/>
    </row>
    <row r="335" spans="1:62" ht="14.25">
      <c r="A335" s="16" t="str">
        <f>IF(ISNA(VLOOKUP($G335,'Philanthropist Ranking'!$E$5:$H$105,4,FALSE)),"N","Y")</f>
        <v>Y</v>
      </c>
      <c r="B335" s="17">
        <f>VLOOKUP($G335,'Philanthropist Ranking'!$K$5:$M$281,3,FALSE)</f>
        <v>74</v>
      </c>
      <c r="C335" s="17">
        <f>VLOOKUP($G335,'Philanthropist Ranking'!$K$5:$M$281,2,FALSE)</f>
        <v>10.72</v>
      </c>
      <c r="D335" s="3"/>
      <c r="E335" s="18"/>
      <c r="F335" s="7" t="s">
        <v>635</v>
      </c>
      <c r="G335" s="8" t="s">
        <v>636</v>
      </c>
      <c r="H335" s="32"/>
      <c r="I335" s="19"/>
      <c r="J335" s="20" t="s">
        <v>62</v>
      </c>
      <c r="K335" s="19"/>
      <c r="L335" s="20"/>
      <c r="M335" s="19"/>
      <c r="N335" s="21"/>
      <c r="O335" s="22"/>
      <c r="P335" s="21"/>
      <c r="Q335" s="22"/>
      <c r="R335" s="21"/>
      <c r="S335" s="22"/>
      <c r="T335" s="21"/>
      <c r="U335" s="22"/>
      <c r="V335" s="13" t="s">
        <v>2009</v>
      </c>
      <c r="W335" s="2">
        <v>5</v>
      </c>
      <c r="X335" s="13">
        <v>12</v>
      </c>
      <c r="Y335" s="2">
        <v>31</v>
      </c>
      <c r="Z335" s="13" t="s">
        <v>63</v>
      </c>
      <c r="AA335" s="2" t="s">
        <v>64</v>
      </c>
      <c r="AB335" s="13" t="s">
        <v>968</v>
      </c>
      <c r="AC335" s="2" t="s">
        <v>1604</v>
      </c>
      <c r="AD335" s="13" t="s">
        <v>1611</v>
      </c>
      <c r="AE335" s="2" t="s">
        <v>1612</v>
      </c>
      <c r="AF335" s="13" t="s">
        <v>2009</v>
      </c>
      <c r="AG335" s="2" t="s">
        <v>89</v>
      </c>
      <c r="AH335" s="14" t="s">
        <v>67</v>
      </c>
      <c r="AI335" s="2" t="s">
        <v>100</v>
      </c>
      <c r="AJ335" s="13" t="s">
        <v>69</v>
      </c>
      <c r="AK335" s="2" t="s">
        <v>70</v>
      </c>
      <c r="AL335" s="9" t="s">
        <v>3349</v>
      </c>
      <c r="AM335" s="13" t="str">
        <f>IF(ISNA(VLOOKUP($AL335,'Ash-Archive Data-Don''t Delete'!$AL:$AT,2,FALSE)),"",VLOOKUP($AL335,'Ash-Archive Data-Don''t Delete'!$AL:$AT,2,FALSE))</f>
        <v>link</v>
      </c>
      <c r="AN335" s="2" t="str">
        <f>IF(ISNA(VLOOKUP($AL335,'Ash-Archive Data-Don''t Delete'!$AL:$AT,3,FALSE)),"",VLOOKUP($AL335,'Ash-Archive Data-Don''t Delete'!$AL:$AT,3,FALSE))</f>
        <v>http://csuef.csu.edu.cn/Files/16-08-31/2016-08-31%2004-43-51_1214.html,
 http://csuef.csu.edu.cn/Block/Archives.aspx,
 http://csuef.csu.edu.cn/Block/NewsList.aspx?KindID=1</v>
      </c>
      <c r="AO335" s="13">
        <f>IF(ISNA(VLOOKUP($AL335,'Ash-Archive Data-Don''t Delete'!$AL:$AT,4,FALSE)),"",VLOOKUP($AL335,'Ash-Archive Data-Don''t Delete'!$AL:$AT,4,FALSE))</f>
        <v>0</v>
      </c>
      <c r="AP335" s="2">
        <f>IF(ISNA(VLOOKUP($AL335,'Ash-Archive Data-Don''t Delete'!$AL:$AT,5,FALSE)),"",VLOOKUP($AL335,'Ash-Archive Data-Don''t Delete'!$AL:$AT,5,FALSE))</f>
        <v>0</v>
      </c>
      <c r="AQ335" s="13"/>
      <c r="AR335" s="2"/>
      <c r="AS335" s="13"/>
      <c r="AT335" s="2" t="s">
        <v>74</v>
      </c>
      <c r="AU335" s="25"/>
      <c r="AV335" s="23"/>
      <c r="AW335" s="25"/>
      <c r="AX335" s="23"/>
      <c r="AY335" s="9" t="s">
        <v>269</v>
      </c>
      <c r="AZ335" s="41">
        <v>42744</v>
      </c>
      <c r="BA335" s="18"/>
      <c r="BB335" s="18"/>
      <c r="BC335" s="15"/>
      <c r="BD335" s="15"/>
      <c r="BE335" s="15"/>
      <c r="BF335" s="15"/>
      <c r="BG335" s="15"/>
      <c r="BH335" s="15"/>
      <c r="BI335" s="15"/>
      <c r="BJ335" s="15"/>
    </row>
    <row r="336" spans="1:62" ht="17.25" customHeight="1">
      <c r="A336" s="16" t="str">
        <f>IF(ISNA(VLOOKUP($G336,'Philanthropist Ranking'!$E$5:$H$105,4,FALSE)),"N","Y")</f>
        <v>Y</v>
      </c>
      <c r="B336" s="17">
        <f>VLOOKUP($G336,'Philanthropist Ranking'!$K$5:$M$281,3,FALSE)</f>
        <v>74</v>
      </c>
      <c r="C336" s="17">
        <f>VLOOKUP($G336,'Philanthropist Ranking'!$K$5:$M$281,2,FALSE)</f>
        <v>10.72</v>
      </c>
      <c r="D336" s="3"/>
      <c r="E336" s="18"/>
      <c r="F336" s="7" t="s">
        <v>635</v>
      </c>
      <c r="G336" s="8" t="s">
        <v>636</v>
      </c>
      <c r="H336" s="9"/>
      <c r="I336" s="7">
        <v>1966</v>
      </c>
      <c r="J336" s="20">
        <v>50</v>
      </c>
      <c r="K336" s="7" t="s">
        <v>78</v>
      </c>
      <c r="L336" s="20"/>
      <c r="M336" s="33" t="s">
        <v>3352</v>
      </c>
      <c r="N336" s="10" t="s">
        <v>119</v>
      </c>
      <c r="O336" s="337" t="s">
        <v>3353</v>
      </c>
      <c r="P336" s="338" t="s">
        <v>2009</v>
      </c>
      <c r="Q336" s="22"/>
      <c r="R336" s="10" t="s">
        <v>336</v>
      </c>
      <c r="S336" s="11" t="s">
        <v>63</v>
      </c>
      <c r="T336" s="10" t="s">
        <v>64</v>
      </c>
      <c r="U336" s="34" t="s">
        <v>3354</v>
      </c>
      <c r="V336" s="13" t="s">
        <v>2009</v>
      </c>
      <c r="W336" s="2">
        <v>0.72</v>
      </c>
      <c r="X336" s="13">
        <v>12</v>
      </c>
      <c r="Y336" s="2">
        <v>2</v>
      </c>
      <c r="Z336" s="13" t="s">
        <v>63</v>
      </c>
      <c r="AA336" s="2" t="s">
        <v>64</v>
      </c>
      <c r="AB336" s="13" t="s">
        <v>968</v>
      </c>
      <c r="AC336" s="2" t="s">
        <v>1604</v>
      </c>
      <c r="AD336" s="13" t="s">
        <v>1611</v>
      </c>
      <c r="AE336" s="2" t="s">
        <v>1612</v>
      </c>
      <c r="AF336" s="13" t="s">
        <v>2009</v>
      </c>
      <c r="AG336" s="2" t="s">
        <v>89</v>
      </c>
      <c r="AH336" s="14" t="s">
        <v>67</v>
      </c>
      <c r="AI336" s="2" t="s">
        <v>100</v>
      </c>
      <c r="AJ336" s="13" t="s">
        <v>69</v>
      </c>
      <c r="AK336" s="2" t="s">
        <v>70</v>
      </c>
      <c r="AL336" s="9" t="s">
        <v>3355</v>
      </c>
      <c r="AM336" s="13" t="str">
        <f>IF(ISNA(VLOOKUP($AL336,'Ash-Archive Data-Don''t Delete'!$AL:$AT,2,FALSE)),"",VLOOKUP($AL336,'Ash-Archive Data-Don''t Delete'!$AL:$AT,2,FALSE))</f>
        <v>link</v>
      </c>
      <c r="AN336" s="2" t="str">
        <f>IF(ISNA(VLOOKUP($AL336,'Ash-Archive Data-Don''t Delete'!$AL:$AT,3,FALSE)),"",VLOOKUP($AL336,'Ash-Archive Data-Don''t Delete'!$AL:$AT,3,FALSE))</f>
        <v>http://csuef.csu.edu.cn/Files/16-08-31/2016-08-31%2004-43-51_1214.html,
 http://csuef.csu.edu.cn/Block/Archives.aspx,
 http://csuef.csu.edu.cn/Block/NewsList.aspx?KindID=1</v>
      </c>
      <c r="AO336" s="13">
        <f>IF(ISNA(VLOOKUP($AL336,'Ash-Archive Data-Don''t Delete'!$AL:$AT,4,FALSE)),"",VLOOKUP($AL336,'Ash-Archive Data-Don''t Delete'!$AL:$AT,4,FALSE))</f>
        <v>0</v>
      </c>
      <c r="AP336" s="2">
        <f>IF(ISNA(VLOOKUP($AL336,'Ash-Archive Data-Don''t Delete'!$AL:$AT,5,FALSE)),"",VLOOKUP($AL336,'Ash-Archive Data-Don''t Delete'!$AL:$AT,5,FALSE))</f>
        <v>0</v>
      </c>
      <c r="AQ336" s="13"/>
      <c r="AR336" s="2"/>
      <c r="AS336" s="13"/>
      <c r="AT336" s="2" t="s">
        <v>74</v>
      </c>
      <c r="AU336" s="25"/>
      <c r="AV336" s="23"/>
      <c r="AW336" s="25"/>
      <c r="AX336" s="23"/>
      <c r="AY336" s="9" t="s">
        <v>269</v>
      </c>
      <c r="AZ336" s="41">
        <v>42744</v>
      </c>
      <c r="BA336" s="18"/>
      <c r="BB336" s="18"/>
      <c r="BC336" s="15"/>
      <c r="BD336" s="15"/>
      <c r="BE336" s="15"/>
      <c r="BF336" s="15"/>
      <c r="BG336" s="15"/>
      <c r="BH336" s="15"/>
      <c r="BI336" s="15"/>
      <c r="BJ336" s="15"/>
    </row>
    <row r="337" spans="1:62" ht="14.25">
      <c r="A337" s="16" t="str">
        <f>IF(ISNA(VLOOKUP($G337,'Philanthropist Ranking'!$E$5:$H$105,4,FALSE)),"N","Y")</f>
        <v>Y</v>
      </c>
      <c r="B337" s="17">
        <f>VLOOKUP($G337,'Philanthropist Ranking'!$K$5:$M$281,3,FALSE)</f>
        <v>75</v>
      </c>
      <c r="C337" s="17">
        <f>VLOOKUP($G337,'Philanthropist Ranking'!$K$5:$M$281,2,FALSE)</f>
        <v>10.38432149</v>
      </c>
      <c r="D337" s="3"/>
      <c r="E337" s="18"/>
      <c r="F337" s="7" t="s">
        <v>431</v>
      </c>
      <c r="G337" s="8" t="s">
        <v>432</v>
      </c>
      <c r="H337" s="9"/>
      <c r="I337" s="7">
        <v>1976</v>
      </c>
      <c r="J337" s="20">
        <v>40</v>
      </c>
      <c r="K337" s="7" t="s">
        <v>78</v>
      </c>
      <c r="L337" s="20"/>
      <c r="M337" s="33" t="s">
        <v>3356</v>
      </c>
      <c r="N337" s="10" t="s">
        <v>81</v>
      </c>
      <c r="O337" s="11" t="s">
        <v>2025</v>
      </c>
      <c r="P337" s="339" t="s">
        <v>3357</v>
      </c>
      <c r="Q337" s="22"/>
      <c r="R337" s="10" t="s">
        <v>336</v>
      </c>
      <c r="S337" s="11" t="s">
        <v>222</v>
      </c>
      <c r="T337" s="10" t="s">
        <v>222</v>
      </c>
      <c r="U337" s="34" t="s">
        <v>3358</v>
      </c>
      <c r="V337" s="13" t="s">
        <v>2025</v>
      </c>
      <c r="W337" s="2">
        <v>10.38432149</v>
      </c>
      <c r="X337" s="25">
        <v>9</v>
      </c>
      <c r="Y337" s="23">
        <v>7</v>
      </c>
      <c r="Z337" s="13" t="s">
        <v>222</v>
      </c>
      <c r="AA337" s="2" t="s">
        <v>222</v>
      </c>
      <c r="AB337" s="13" t="s">
        <v>1337</v>
      </c>
      <c r="AC337" s="2" t="s">
        <v>1337</v>
      </c>
      <c r="AD337" s="13" t="s">
        <v>1892</v>
      </c>
      <c r="AE337" s="2" t="s">
        <v>1893</v>
      </c>
      <c r="AF337" s="25"/>
      <c r="AG337" s="2" t="s">
        <v>89</v>
      </c>
      <c r="AH337" s="14" t="s">
        <v>67</v>
      </c>
      <c r="AI337" s="2" t="s">
        <v>100</v>
      </c>
      <c r="AJ337" s="13" t="s">
        <v>69</v>
      </c>
      <c r="AK337" s="2" t="s">
        <v>70</v>
      </c>
      <c r="AL337" s="9" t="s">
        <v>3359</v>
      </c>
      <c r="AM337" s="13" t="str">
        <f>IF(ISNA(VLOOKUP($AL337,'Ash-Archive Data-Don''t Delete'!$AL:$AT,2,FALSE)),"",VLOOKUP($AL337,'Ash-Archive Data-Don''t Delete'!$AL:$AT,2,FALSE))</f>
        <v/>
      </c>
      <c r="AN337" s="2" t="str">
        <f>IF(ISNA(VLOOKUP($AL337,'Ash-Archive Data-Don''t Delete'!$AL:$AT,3,FALSE)),"",VLOOKUP($AL337,'Ash-Archive Data-Don''t Delete'!$AL:$AT,3,FALSE))</f>
        <v/>
      </c>
      <c r="AO337" s="13" t="str">
        <f>IF(ISNA(VLOOKUP($AL337,'Ash-Archive Data-Don''t Delete'!$AL:$AT,4,FALSE)),"",VLOOKUP($AL337,'Ash-Archive Data-Don''t Delete'!$AL:$AT,4,FALSE))</f>
        <v/>
      </c>
      <c r="AP337" s="2" t="str">
        <f>IF(ISNA(VLOOKUP($AL337,'Ash-Archive Data-Don''t Delete'!$AL:$AT,5,FALSE)),"",VLOOKUP($AL337,'Ash-Archive Data-Don''t Delete'!$AL:$AT,5,FALSE))</f>
        <v/>
      </c>
      <c r="AQ337" s="13" t="s">
        <v>62</v>
      </c>
      <c r="AR337" s="2" t="s">
        <v>62</v>
      </c>
      <c r="AS337" s="13" t="s">
        <v>62</v>
      </c>
      <c r="AT337" s="2" t="s">
        <v>62</v>
      </c>
      <c r="AU337" s="25"/>
      <c r="AV337" s="23"/>
      <c r="AW337" s="25"/>
      <c r="AX337" s="23"/>
      <c r="AY337" s="9" t="s">
        <v>269</v>
      </c>
      <c r="AZ337" s="41">
        <v>42744</v>
      </c>
      <c r="BA337" s="18"/>
      <c r="BB337" s="18"/>
      <c r="BC337" s="15"/>
      <c r="BD337" s="15"/>
      <c r="BE337" s="15"/>
      <c r="BF337" s="15"/>
      <c r="BG337" s="15"/>
      <c r="BH337" s="15"/>
      <c r="BI337" s="15"/>
      <c r="BJ337" s="15"/>
    </row>
    <row r="338" spans="1:62" ht="14.25">
      <c r="A338" s="16" t="str">
        <f>IF(ISNA(VLOOKUP($G338,'Philanthropist Ranking'!$E$5:$H$105,4,FALSE)),"N","Y")</f>
        <v>Y</v>
      </c>
      <c r="B338" s="17">
        <f>VLOOKUP($G338,'Philanthropist Ranking'!$K$5:$M$281,3,FALSE)</f>
        <v>76</v>
      </c>
      <c r="C338" s="17">
        <f>VLOOKUP($G338,'Philanthropist Ranking'!$K$5:$M$281,2,FALSE)</f>
        <v>10.000000000000011</v>
      </c>
      <c r="D338" s="3"/>
      <c r="E338" s="18"/>
      <c r="F338" s="7" t="s">
        <v>637</v>
      </c>
      <c r="G338" s="8" t="s">
        <v>638</v>
      </c>
      <c r="H338" s="32"/>
      <c r="I338" s="19"/>
      <c r="J338" s="20" t="s">
        <v>62</v>
      </c>
      <c r="K338" s="19"/>
      <c r="L338" s="20"/>
      <c r="M338" s="19"/>
      <c r="N338" s="21"/>
      <c r="O338" s="22"/>
      <c r="P338" s="21"/>
      <c r="Q338" s="22"/>
      <c r="R338" s="21"/>
      <c r="S338" s="22"/>
      <c r="T338" s="21"/>
      <c r="U338" s="22"/>
      <c r="V338" s="13" t="s">
        <v>2026</v>
      </c>
      <c r="W338" s="2">
        <v>0.45</v>
      </c>
      <c r="X338" s="13">
        <v>12</v>
      </c>
      <c r="Y338" s="2">
        <v>10</v>
      </c>
      <c r="Z338" s="13" t="s">
        <v>968</v>
      </c>
      <c r="AA338" s="2" t="s">
        <v>1604</v>
      </c>
      <c r="AB338" s="13" t="s">
        <v>968</v>
      </c>
      <c r="AC338" s="2" t="s">
        <v>1604</v>
      </c>
      <c r="AD338" s="13" t="s">
        <v>1611</v>
      </c>
      <c r="AE338" s="2" t="s">
        <v>1612</v>
      </c>
      <c r="AF338" s="13" t="s">
        <v>2026</v>
      </c>
      <c r="AG338" s="2" t="s">
        <v>89</v>
      </c>
      <c r="AH338" s="14" t="s">
        <v>67</v>
      </c>
      <c r="AI338" s="2" t="s">
        <v>100</v>
      </c>
      <c r="AJ338" s="13" t="s">
        <v>69</v>
      </c>
      <c r="AK338" s="2" t="s">
        <v>70</v>
      </c>
      <c r="AL338" s="9" t="s">
        <v>3360</v>
      </c>
      <c r="AM338" s="13" t="str">
        <f>IF(ISNA(VLOOKUP($AL338,'Ash-Archive Data-Don''t Delete'!$AL:$AT,2,FALSE)),"",VLOOKUP($AL338,'Ash-Archive Data-Don''t Delete'!$AL:$AT,2,FALSE))</f>
        <v>link</v>
      </c>
      <c r="AN338" s="2" t="str">
        <f>IF(ISNA(VLOOKUP($AL338,'Ash-Archive Data-Don''t Delete'!$AL:$AT,3,FALSE)),"",VLOOKUP($AL338,'Ash-Archive Data-Don''t Delete'!$AL:$AT,3,FALSE))</f>
        <v>http://csuef.csu.edu.cn/Files/16-08-31/2016-08-31%2004-43-51_1214.html,
 http://csuef.csu.edu.cn/Block/Archives.aspx,
 http://csuef.csu.edu.cn/Block/NewsList.aspx?KindID=1</v>
      </c>
      <c r="AO338" s="13">
        <f>IF(ISNA(VLOOKUP($AL338,'Ash-Archive Data-Don''t Delete'!$AL:$AT,4,FALSE)),"",VLOOKUP($AL338,'Ash-Archive Data-Don''t Delete'!$AL:$AT,4,FALSE))</f>
        <v>0</v>
      </c>
      <c r="AP338" s="2">
        <f>IF(ISNA(VLOOKUP($AL338,'Ash-Archive Data-Don''t Delete'!$AL:$AT,5,FALSE)),"",VLOOKUP($AL338,'Ash-Archive Data-Don''t Delete'!$AL:$AT,5,FALSE))</f>
        <v>0</v>
      </c>
      <c r="AQ338" s="13"/>
      <c r="AR338" s="2"/>
      <c r="AS338" s="13"/>
      <c r="AT338" s="2" t="s">
        <v>74</v>
      </c>
      <c r="AU338" s="25"/>
      <c r="AV338" s="23"/>
      <c r="AW338" s="25"/>
      <c r="AX338" s="23"/>
      <c r="AY338" s="9" t="s">
        <v>269</v>
      </c>
      <c r="AZ338" s="41">
        <v>42744</v>
      </c>
      <c r="BA338" s="18"/>
      <c r="BB338" s="18"/>
      <c r="BC338" s="15"/>
      <c r="BD338" s="15"/>
      <c r="BE338" s="15"/>
      <c r="BF338" s="15"/>
      <c r="BG338" s="15"/>
      <c r="BH338" s="15"/>
      <c r="BI338" s="15"/>
      <c r="BJ338" s="15"/>
    </row>
    <row r="339" spans="1:62" ht="14.25">
      <c r="A339" s="16" t="str">
        <f>IF(ISNA(VLOOKUP($G339,'Philanthropist Ranking'!$E$5:$H$105,4,FALSE)),"N","Y")</f>
        <v>Y</v>
      </c>
      <c r="B339" s="17">
        <f>VLOOKUP($G339,'Philanthropist Ranking'!$K$5:$M$281,3,FALSE)</f>
        <v>76</v>
      </c>
      <c r="C339" s="17">
        <f>VLOOKUP($G339,'Philanthropist Ranking'!$K$5:$M$281,2,FALSE)</f>
        <v>10.000000000000011</v>
      </c>
      <c r="D339" s="3"/>
      <c r="E339" s="18"/>
      <c r="F339" s="7" t="s">
        <v>637</v>
      </c>
      <c r="G339" s="8" t="s">
        <v>638</v>
      </c>
      <c r="H339" s="32"/>
      <c r="I339" s="19"/>
      <c r="J339" s="20" t="s">
        <v>62</v>
      </c>
      <c r="K339" s="19"/>
      <c r="L339" s="20"/>
      <c r="M339" s="19"/>
      <c r="N339" s="21"/>
      <c r="O339" s="22"/>
      <c r="P339" s="21"/>
      <c r="Q339" s="22"/>
      <c r="R339" s="21"/>
      <c r="S339" s="22"/>
      <c r="T339" s="21"/>
      <c r="U339" s="22"/>
      <c r="V339" s="13" t="s">
        <v>2026</v>
      </c>
      <c r="W339" s="2">
        <v>0.3</v>
      </c>
      <c r="X339" s="13">
        <v>12</v>
      </c>
      <c r="Y339" s="2">
        <v>11</v>
      </c>
      <c r="Z339" s="13" t="s">
        <v>968</v>
      </c>
      <c r="AA339" s="2" t="s">
        <v>1604</v>
      </c>
      <c r="AB339" s="13" t="s">
        <v>968</v>
      </c>
      <c r="AC339" s="2" t="s">
        <v>1604</v>
      </c>
      <c r="AD339" s="13" t="s">
        <v>1611</v>
      </c>
      <c r="AE339" s="2" t="s">
        <v>1612</v>
      </c>
      <c r="AF339" s="13" t="s">
        <v>2026</v>
      </c>
      <c r="AG339" s="2" t="s">
        <v>89</v>
      </c>
      <c r="AH339" s="14" t="s">
        <v>67</v>
      </c>
      <c r="AI339" s="2" t="s">
        <v>100</v>
      </c>
      <c r="AJ339" s="13" t="s">
        <v>69</v>
      </c>
      <c r="AK339" s="2" t="s">
        <v>70</v>
      </c>
      <c r="AL339" s="9" t="s">
        <v>3361</v>
      </c>
      <c r="AM339" s="13" t="str">
        <f>IF(ISNA(VLOOKUP($AL339,'Ash-Archive Data-Don''t Delete'!$AL:$AT,2,FALSE)),"",VLOOKUP($AL339,'Ash-Archive Data-Don''t Delete'!$AL:$AT,2,FALSE))</f>
        <v>link</v>
      </c>
      <c r="AN339" s="2" t="str">
        <f>IF(ISNA(VLOOKUP($AL339,'Ash-Archive Data-Don''t Delete'!$AL:$AT,3,FALSE)),"",VLOOKUP($AL339,'Ash-Archive Data-Don''t Delete'!$AL:$AT,3,FALSE))</f>
        <v>http://csuef.csu.edu.cn/Files/16-08-31/2016-08-31%2004-43-51_1214.html,
 http://csuef.csu.edu.cn/Block/Archives.aspx,
 http://csuef.csu.edu.cn/Block/NewsList.aspx?KindID=1</v>
      </c>
      <c r="AO339" s="13">
        <f>IF(ISNA(VLOOKUP($AL339,'Ash-Archive Data-Don''t Delete'!$AL:$AT,4,FALSE)),"",VLOOKUP($AL339,'Ash-Archive Data-Don''t Delete'!$AL:$AT,4,FALSE))</f>
        <v>0</v>
      </c>
      <c r="AP339" s="2">
        <f>IF(ISNA(VLOOKUP($AL339,'Ash-Archive Data-Don''t Delete'!$AL:$AT,5,FALSE)),"",VLOOKUP($AL339,'Ash-Archive Data-Don''t Delete'!$AL:$AT,5,FALSE))</f>
        <v>0</v>
      </c>
      <c r="AQ339" s="13"/>
      <c r="AR339" s="2"/>
      <c r="AS339" s="13"/>
      <c r="AT339" s="2" t="s">
        <v>74</v>
      </c>
      <c r="AU339" s="25"/>
      <c r="AV339" s="23"/>
      <c r="AW339" s="25"/>
      <c r="AX339" s="23"/>
      <c r="AY339" s="9" t="s">
        <v>269</v>
      </c>
      <c r="AZ339" s="41">
        <v>42744</v>
      </c>
      <c r="BA339" s="18"/>
      <c r="BB339" s="18"/>
      <c r="BC339" s="15"/>
      <c r="BD339" s="15"/>
      <c r="BE339" s="15"/>
      <c r="BF339" s="15"/>
      <c r="BG339" s="15"/>
      <c r="BH339" s="15"/>
      <c r="BI339" s="15"/>
      <c r="BJ339" s="15"/>
    </row>
    <row r="340" spans="1:62" ht="14.25">
      <c r="A340" s="16" t="str">
        <f>IF(ISNA(VLOOKUP($G340,'Philanthropist Ranking'!$E$5:$H$105,4,FALSE)),"N","Y")</f>
        <v>Y</v>
      </c>
      <c r="B340" s="17">
        <f>VLOOKUP($G340,'Philanthropist Ranking'!$K$5:$M$281,3,FALSE)</f>
        <v>76</v>
      </c>
      <c r="C340" s="17">
        <f>VLOOKUP($G340,'Philanthropist Ranking'!$K$5:$M$281,2,FALSE)</f>
        <v>10.000000000000011</v>
      </c>
      <c r="D340" s="3"/>
      <c r="E340" s="18"/>
      <c r="F340" s="7" t="s">
        <v>637</v>
      </c>
      <c r="G340" s="8" t="s">
        <v>638</v>
      </c>
      <c r="H340" s="32"/>
      <c r="I340" s="19"/>
      <c r="J340" s="20" t="s">
        <v>62</v>
      </c>
      <c r="K340" s="19"/>
      <c r="L340" s="20"/>
      <c r="M340" s="19"/>
      <c r="N340" s="21"/>
      <c r="O340" s="22"/>
      <c r="P340" s="21"/>
      <c r="Q340" s="22"/>
      <c r="R340" s="21"/>
      <c r="S340" s="22"/>
      <c r="T340" s="21"/>
      <c r="U340" s="22"/>
      <c r="V340" s="13" t="s">
        <v>2026</v>
      </c>
      <c r="W340" s="2">
        <v>0.3</v>
      </c>
      <c r="X340" s="13">
        <v>12</v>
      </c>
      <c r="Y340" s="2">
        <v>11</v>
      </c>
      <c r="Z340" s="13" t="s">
        <v>968</v>
      </c>
      <c r="AA340" s="2" t="s">
        <v>1604</v>
      </c>
      <c r="AB340" s="13" t="s">
        <v>968</v>
      </c>
      <c r="AC340" s="2" t="s">
        <v>1604</v>
      </c>
      <c r="AD340" s="13" t="s">
        <v>1611</v>
      </c>
      <c r="AE340" s="2" t="s">
        <v>1612</v>
      </c>
      <c r="AF340" s="13" t="s">
        <v>2026</v>
      </c>
      <c r="AG340" s="2" t="s">
        <v>89</v>
      </c>
      <c r="AH340" s="14" t="s">
        <v>67</v>
      </c>
      <c r="AI340" s="2" t="s">
        <v>100</v>
      </c>
      <c r="AJ340" s="13" t="s">
        <v>69</v>
      </c>
      <c r="AK340" s="2" t="s">
        <v>70</v>
      </c>
      <c r="AL340" s="9" t="s">
        <v>3361</v>
      </c>
      <c r="AM340" s="13" t="str">
        <f>IF(ISNA(VLOOKUP($AL340,'Ash-Archive Data-Don''t Delete'!$AL:$AT,2,FALSE)),"",VLOOKUP($AL340,'Ash-Archive Data-Don''t Delete'!$AL:$AT,2,FALSE))</f>
        <v>link</v>
      </c>
      <c r="AN340" s="2" t="str">
        <f>IF(ISNA(VLOOKUP($AL340,'Ash-Archive Data-Don''t Delete'!$AL:$AT,3,FALSE)),"",VLOOKUP($AL340,'Ash-Archive Data-Don''t Delete'!$AL:$AT,3,FALSE))</f>
        <v>http://csuef.csu.edu.cn/Files/16-08-31/2016-08-31%2004-43-51_1214.html,
 http://csuef.csu.edu.cn/Block/Archives.aspx,
 http://csuef.csu.edu.cn/Block/NewsList.aspx?KindID=1</v>
      </c>
      <c r="AO340" s="13">
        <f>IF(ISNA(VLOOKUP($AL340,'Ash-Archive Data-Don''t Delete'!$AL:$AT,4,FALSE)),"",VLOOKUP($AL340,'Ash-Archive Data-Don''t Delete'!$AL:$AT,4,FALSE))</f>
        <v>0</v>
      </c>
      <c r="AP340" s="2">
        <f>IF(ISNA(VLOOKUP($AL340,'Ash-Archive Data-Don''t Delete'!$AL:$AT,5,FALSE)),"",VLOOKUP($AL340,'Ash-Archive Data-Don''t Delete'!$AL:$AT,5,FALSE))</f>
        <v>0</v>
      </c>
      <c r="AQ340" s="13"/>
      <c r="AR340" s="2"/>
      <c r="AS340" s="13"/>
      <c r="AT340" s="2" t="s">
        <v>74</v>
      </c>
      <c r="AU340" s="25"/>
      <c r="AV340" s="23"/>
      <c r="AW340" s="25"/>
      <c r="AX340" s="23"/>
      <c r="AY340" s="9" t="s">
        <v>269</v>
      </c>
      <c r="AZ340" s="41">
        <v>42744</v>
      </c>
      <c r="BA340" s="18"/>
      <c r="BB340" s="18"/>
      <c r="BC340" s="15"/>
      <c r="BD340" s="15"/>
      <c r="BE340" s="15"/>
      <c r="BF340" s="15"/>
      <c r="BG340" s="15"/>
      <c r="BH340" s="15"/>
      <c r="BI340" s="15"/>
      <c r="BJ340" s="15"/>
    </row>
    <row r="341" spans="1:62" ht="14.25">
      <c r="A341" s="16" t="str">
        <f>IF(ISNA(VLOOKUP($G341,'Philanthropist Ranking'!$E$5:$H$105,4,FALSE)),"N","Y")</f>
        <v>Y</v>
      </c>
      <c r="B341" s="17">
        <f>VLOOKUP($G341,'Philanthropist Ranking'!$K$5:$M$281,3,FALSE)</f>
        <v>76</v>
      </c>
      <c r="C341" s="17">
        <f>VLOOKUP($G341,'Philanthropist Ranking'!$K$5:$M$281,2,FALSE)</f>
        <v>10.000000000000011</v>
      </c>
      <c r="D341" s="3"/>
      <c r="E341" s="18"/>
      <c r="F341" s="7" t="s">
        <v>637</v>
      </c>
      <c r="G341" s="8" t="s">
        <v>638</v>
      </c>
      <c r="H341" s="32"/>
      <c r="I341" s="19"/>
      <c r="J341" s="20" t="s">
        <v>62</v>
      </c>
      <c r="K341" s="19"/>
      <c r="L341" s="20"/>
      <c r="M341" s="19"/>
      <c r="N341" s="21"/>
      <c r="O341" s="22"/>
      <c r="P341" s="21"/>
      <c r="Q341" s="22"/>
      <c r="R341" s="21"/>
      <c r="S341" s="22"/>
      <c r="T341" s="21"/>
      <c r="U341" s="22"/>
      <c r="V341" s="13" t="s">
        <v>2026</v>
      </c>
      <c r="W341" s="2">
        <v>0.3</v>
      </c>
      <c r="X341" s="13">
        <v>12</v>
      </c>
      <c r="Y341" s="2">
        <v>11</v>
      </c>
      <c r="Z341" s="13" t="s">
        <v>968</v>
      </c>
      <c r="AA341" s="2" t="s">
        <v>1604</v>
      </c>
      <c r="AB341" s="13" t="s">
        <v>968</v>
      </c>
      <c r="AC341" s="2" t="s">
        <v>1604</v>
      </c>
      <c r="AD341" s="13" t="s">
        <v>1611</v>
      </c>
      <c r="AE341" s="2" t="s">
        <v>1612</v>
      </c>
      <c r="AF341" s="13" t="s">
        <v>2026</v>
      </c>
      <c r="AG341" s="2" t="s">
        <v>89</v>
      </c>
      <c r="AH341" s="14" t="s">
        <v>67</v>
      </c>
      <c r="AI341" s="2" t="s">
        <v>100</v>
      </c>
      <c r="AJ341" s="13" t="s">
        <v>69</v>
      </c>
      <c r="AK341" s="2" t="s">
        <v>70</v>
      </c>
      <c r="AL341" s="9" t="s">
        <v>3361</v>
      </c>
      <c r="AM341" s="13" t="str">
        <f>IF(ISNA(VLOOKUP($AL341,'Ash-Archive Data-Don''t Delete'!$AL:$AT,2,FALSE)),"",VLOOKUP($AL341,'Ash-Archive Data-Don''t Delete'!$AL:$AT,2,FALSE))</f>
        <v>link</v>
      </c>
      <c r="AN341" s="2" t="str">
        <f>IF(ISNA(VLOOKUP($AL341,'Ash-Archive Data-Don''t Delete'!$AL:$AT,3,FALSE)),"",VLOOKUP($AL341,'Ash-Archive Data-Don''t Delete'!$AL:$AT,3,FALSE))</f>
        <v>http://csuef.csu.edu.cn/Files/16-08-31/2016-08-31%2004-43-51_1214.html,
 http://csuef.csu.edu.cn/Block/Archives.aspx,
 http://csuef.csu.edu.cn/Block/NewsList.aspx?KindID=1</v>
      </c>
      <c r="AO341" s="13">
        <f>IF(ISNA(VLOOKUP($AL341,'Ash-Archive Data-Don''t Delete'!$AL:$AT,4,FALSE)),"",VLOOKUP($AL341,'Ash-Archive Data-Don''t Delete'!$AL:$AT,4,FALSE))</f>
        <v>0</v>
      </c>
      <c r="AP341" s="2">
        <f>IF(ISNA(VLOOKUP($AL341,'Ash-Archive Data-Don''t Delete'!$AL:$AT,5,FALSE)),"",VLOOKUP($AL341,'Ash-Archive Data-Don''t Delete'!$AL:$AT,5,FALSE))</f>
        <v>0</v>
      </c>
      <c r="AQ341" s="13"/>
      <c r="AR341" s="2"/>
      <c r="AS341" s="13"/>
      <c r="AT341" s="2" t="s">
        <v>74</v>
      </c>
      <c r="AU341" s="25"/>
      <c r="AV341" s="23"/>
      <c r="AW341" s="25"/>
      <c r="AX341" s="23"/>
      <c r="AY341" s="9" t="s">
        <v>269</v>
      </c>
      <c r="AZ341" s="41">
        <v>42744</v>
      </c>
      <c r="BA341" s="18"/>
      <c r="BB341" s="18"/>
      <c r="BC341" s="15"/>
      <c r="BD341" s="15"/>
      <c r="BE341" s="15"/>
      <c r="BF341" s="15"/>
      <c r="BG341" s="15"/>
      <c r="BH341" s="15"/>
      <c r="BI341" s="15"/>
      <c r="BJ341" s="15"/>
    </row>
    <row r="342" spans="1:62" ht="14.25">
      <c r="A342" s="16" t="str">
        <f>IF(ISNA(VLOOKUP($G342,'Philanthropist Ranking'!$E$5:$H$105,4,FALSE)),"N","Y")</f>
        <v>Y</v>
      </c>
      <c r="B342" s="17">
        <f>VLOOKUP($G342,'Philanthropist Ranking'!$K$5:$M$281,3,FALSE)</f>
        <v>76</v>
      </c>
      <c r="C342" s="17">
        <f>VLOOKUP($G342,'Philanthropist Ranking'!$K$5:$M$281,2,FALSE)</f>
        <v>10.000000000000011</v>
      </c>
      <c r="D342" s="3"/>
      <c r="E342" s="18"/>
      <c r="F342" s="7" t="s">
        <v>637</v>
      </c>
      <c r="G342" s="8" t="s">
        <v>638</v>
      </c>
      <c r="H342" s="32"/>
      <c r="I342" s="19"/>
      <c r="J342" s="20" t="s">
        <v>62</v>
      </c>
      <c r="K342" s="19"/>
      <c r="L342" s="20"/>
      <c r="M342" s="19"/>
      <c r="N342" s="21"/>
      <c r="O342" s="22"/>
      <c r="P342" s="21"/>
      <c r="Q342" s="22"/>
      <c r="R342" s="21"/>
      <c r="S342" s="22"/>
      <c r="T342" s="21"/>
      <c r="U342" s="22"/>
      <c r="V342" s="13" t="s">
        <v>2026</v>
      </c>
      <c r="W342" s="2">
        <v>0.3</v>
      </c>
      <c r="X342" s="13">
        <v>12</v>
      </c>
      <c r="Y342" s="2">
        <v>11</v>
      </c>
      <c r="Z342" s="13" t="s">
        <v>968</v>
      </c>
      <c r="AA342" s="2" t="s">
        <v>1604</v>
      </c>
      <c r="AB342" s="13" t="s">
        <v>968</v>
      </c>
      <c r="AC342" s="2" t="s">
        <v>1604</v>
      </c>
      <c r="AD342" s="13" t="s">
        <v>1611</v>
      </c>
      <c r="AE342" s="2" t="s">
        <v>1612</v>
      </c>
      <c r="AF342" s="13" t="s">
        <v>2026</v>
      </c>
      <c r="AG342" s="2" t="s">
        <v>89</v>
      </c>
      <c r="AH342" s="14" t="s">
        <v>67</v>
      </c>
      <c r="AI342" s="2" t="s">
        <v>100</v>
      </c>
      <c r="AJ342" s="13" t="s">
        <v>69</v>
      </c>
      <c r="AK342" s="2" t="s">
        <v>70</v>
      </c>
      <c r="AL342" s="9" t="s">
        <v>3361</v>
      </c>
      <c r="AM342" s="13" t="str">
        <f>IF(ISNA(VLOOKUP($AL342,'Ash-Archive Data-Don''t Delete'!$AL:$AT,2,FALSE)),"",VLOOKUP($AL342,'Ash-Archive Data-Don''t Delete'!$AL:$AT,2,FALSE))</f>
        <v>link</v>
      </c>
      <c r="AN342" s="2" t="str">
        <f>IF(ISNA(VLOOKUP($AL342,'Ash-Archive Data-Don''t Delete'!$AL:$AT,3,FALSE)),"",VLOOKUP($AL342,'Ash-Archive Data-Don''t Delete'!$AL:$AT,3,FALSE))</f>
        <v>http://csuef.csu.edu.cn/Files/16-08-31/2016-08-31%2004-43-51_1214.html,
 http://csuef.csu.edu.cn/Block/Archives.aspx,
 http://csuef.csu.edu.cn/Block/NewsList.aspx?KindID=1</v>
      </c>
      <c r="AO342" s="13">
        <f>IF(ISNA(VLOOKUP($AL342,'Ash-Archive Data-Don''t Delete'!$AL:$AT,4,FALSE)),"",VLOOKUP($AL342,'Ash-Archive Data-Don''t Delete'!$AL:$AT,4,FALSE))</f>
        <v>0</v>
      </c>
      <c r="AP342" s="2">
        <f>IF(ISNA(VLOOKUP($AL342,'Ash-Archive Data-Don''t Delete'!$AL:$AT,5,FALSE)),"",VLOOKUP($AL342,'Ash-Archive Data-Don''t Delete'!$AL:$AT,5,FALSE))</f>
        <v>0</v>
      </c>
      <c r="AQ342" s="13"/>
      <c r="AR342" s="2"/>
      <c r="AS342" s="13"/>
      <c r="AT342" s="2" t="s">
        <v>74</v>
      </c>
      <c r="AU342" s="25"/>
      <c r="AV342" s="23"/>
      <c r="AW342" s="25"/>
      <c r="AX342" s="23"/>
      <c r="AY342" s="9" t="s">
        <v>269</v>
      </c>
      <c r="AZ342" s="41">
        <v>42744</v>
      </c>
      <c r="BA342" s="18"/>
      <c r="BB342" s="18"/>
      <c r="BC342" s="15"/>
      <c r="BD342" s="15"/>
      <c r="BE342" s="15"/>
      <c r="BF342" s="15"/>
      <c r="BG342" s="15"/>
      <c r="BH342" s="15"/>
      <c r="BI342" s="15"/>
      <c r="BJ342" s="15"/>
    </row>
    <row r="343" spans="1:62" ht="17.25" customHeight="1">
      <c r="A343" s="16" t="str">
        <f>IF(ISNA(VLOOKUP($G343,'Philanthropist Ranking'!$E$5:$H$105,4,FALSE)),"N","Y")</f>
        <v>Y</v>
      </c>
      <c r="B343" s="17">
        <f>VLOOKUP($G343,'Philanthropist Ranking'!$K$5:$M$281,3,FALSE)</f>
        <v>76</v>
      </c>
      <c r="C343" s="17">
        <f>VLOOKUP($G343,'Philanthropist Ranking'!$K$5:$M$281,2,FALSE)</f>
        <v>10.000000000000011</v>
      </c>
      <c r="D343" s="3"/>
      <c r="E343" s="18"/>
      <c r="F343" s="7" t="s">
        <v>637</v>
      </c>
      <c r="G343" s="8" t="s">
        <v>638</v>
      </c>
      <c r="H343" s="32"/>
      <c r="I343" s="19"/>
      <c r="J343" s="20" t="s">
        <v>62</v>
      </c>
      <c r="K343" s="19"/>
      <c r="L343" s="20"/>
      <c r="M343" s="19"/>
      <c r="N343" s="21"/>
      <c r="O343" s="22"/>
      <c r="P343" s="21"/>
      <c r="Q343" s="22"/>
      <c r="R343" s="21"/>
      <c r="S343" s="22"/>
      <c r="T343" s="21"/>
      <c r="U343" s="22"/>
      <c r="V343" s="13" t="s">
        <v>2026</v>
      </c>
      <c r="W343" s="2">
        <v>0.3</v>
      </c>
      <c r="X343" s="13">
        <v>12</v>
      </c>
      <c r="Y343" s="2">
        <v>14</v>
      </c>
      <c r="Z343" s="13" t="s">
        <v>968</v>
      </c>
      <c r="AA343" s="2" t="s">
        <v>1604</v>
      </c>
      <c r="AB343" s="13" t="s">
        <v>968</v>
      </c>
      <c r="AC343" s="2" t="s">
        <v>1604</v>
      </c>
      <c r="AD343" s="13" t="s">
        <v>1611</v>
      </c>
      <c r="AE343" s="2" t="s">
        <v>1612</v>
      </c>
      <c r="AF343" s="13" t="s">
        <v>2026</v>
      </c>
      <c r="AG343" s="2" t="s">
        <v>89</v>
      </c>
      <c r="AH343" s="14" t="s">
        <v>67</v>
      </c>
      <c r="AI343" s="2" t="s">
        <v>100</v>
      </c>
      <c r="AJ343" s="13" t="s">
        <v>69</v>
      </c>
      <c r="AK343" s="2" t="s">
        <v>70</v>
      </c>
      <c r="AL343" s="9" t="s">
        <v>3361</v>
      </c>
      <c r="AM343" s="13" t="str">
        <f>IF(ISNA(VLOOKUP($AL343,'Ash-Archive Data-Don''t Delete'!$AL:$AT,2,FALSE)),"",VLOOKUP($AL343,'Ash-Archive Data-Don''t Delete'!$AL:$AT,2,FALSE))</f>
        <v>link</v>
      </c>
      <c r="AN343" s="2" t="str">
        <f>IF(ISNA(VLOOKUP($AL343,'Ash-Archive Data-Don''t Delete'!$AL:$AT,3,FALSE)),"",VLOOKUP($AL343,'Ash-Archive Data-Don''t Delete'!$AL:$AT,3,FALSE))</f>
        <v>http://csuef.csu.edu.cn/Files/16-08-31/2016-08-31%2004-43-51_1214.html,
 http://csuef.csu.edu.cn/Block/Archives.aspx,
 http://csuef.csu.edu.cn/Block/NewsList.aspx?KindID=1</v>
      </c>
      <c r="AO343" s="13">
        <f>IF(ISNA(VLOOKUP($AL343,'Ash-Archive Data-Don''t Delete'!$AL:$AT,4,FALSE)),"",VLOOKUP($AL343,'Ash-Archive Data-Don''t Delete'!$AL:$AT,4,FALSE))</f>
        <v>0</v>
      </c>
      <c r="AP343" s="2">
        <f>IF(ISNA(VLOOKUP($AL343,'Ash-Archive Data-Don''t Delete'!$AL:$AT,5,FALSE)),"",VLOOKUP($AL343,'Ash-Archive Data-Don''t Delete'!$AL:$AT,5,FALSE))</f>
        <v>0</v>
      </c>
      <c r="AQ343" s="13"/>
      <c r="AR343" s="2"/>
      <c r="AS343" s="13"/>
      <c r="AT343" s="2" t="s">
        <v>74</v>
      </c>
      <c r="AU343" s="25"/>
      <c r="AV343" s="23"/>
      <c r="AW343" s="25"/>
      <c r="AX343" s="23"/>
      <c r="AY343" s="9" t="s">
        <v>269</v>
      </c>
      <c r="AZ343" s="41">
        <v>42744</v>
      </c>
      <c r="BA343" s="18"/>
      <c r="BB343" s="18"/>
      <c r="BC343" s="15"/>
      <c r="BD343" s="15"/>
      <c r="BE343" s="15"/>
      <c r="BF343" s="15"/>
      <c r="BG343" s="15"/>
      <c r="BH343" s="15"/>
      <c r="BI343" s="15"/>
      <c r="BJ343" s="15"/>
    </row>
    <row r="344" spans="1:62" ht="14.25">
      <c r="A344" s="16" t="str">
        <f>IF(ISNA(VLOOKUP($G344,'Philanthropist Ranking'!$E$5:$H$105,4,FALSE)),"N","Y")</f>
        <v>Y</v>
      </c>
      <c r="B344" s="17">
        <f>VLOOKUP($G344,'Philanthropist Ranking'!$K$5:$M$281,3,FALSE)</f>
        <v>76</v>
      </c>
      <c r="C344" s="17">
        <f>VLOOKUP($G344,'Philanthropist Ranking'!$K$5:$M$281,2,FALSE)</f>
        <v>10.000000000000011</v>
      </c>
      <c r="D344" s="3"/>
      <c r="E344" s="18"/>
      <c r="F344" s="7" t="s">
        <v>637</v>
      </c>
      <c r="G344" s="8" t="s">
        <v>638</v>
      </c>
      <c r="H344" s="32"/>
      <c r="I344" s="19"/>
      <c r="J344" s="20" t="s">
        <v>62</v>
      </c>
      <c r="K344" s="19"/>
      <c r="L344" s="20"/>
      <c r="M344" s="19"/>
      <c r="N344" s="21"/>
      <c r="O344" s="22"/>
      <c r="P344" s="21"/>
      <c r="Q344" s="22"/>
      <c r="R344" s="21"/>
      <c r="S344" s="22"/>
      <c r="T344" s="21"/>
      <c r="U344" s="22"/>
      <c r="V344" s="13" t="s">
        <v>2026</v>
      </c>
      <c r="W344" s="2">
        <v>0.3</v>
      </c>
      <c r="X344" s="13">
        <v>12</v>
      </c>
      <c r="Y344" s="2">
        <v>14</v>
      </c>
      <c r="Z344" s="13" t="s">
        <v>968</v>
      </c>
      <c r="AA344" s="2" t="s">
        <v>1604</v>
      </c>
      <c r="AB344" s="13" t="s">
        <v>968</v>
      </c>
      <c r="AC344" s="2" t="s">
        <v>1604</v>
      </c>
      <c r="AD344" s="13" t="s">
        <v>1611</v>
      </c>
      <c r="AE344" s="2" t="s">
        <v>1612</v>
      </c>
      <c r="AF344" s="13" t="s">
        <v>2026</v>
      </c>
      <c r="AG344" s="2" t="s">
        <v>89</v>
      </c>
      <c r="AH344" s="14" t="s">
        <v>67</v>
      </c>
      <c r="AI344" s="2" t="s">
        <v>100</v>
      </c>
      <c r="AJ344" s="13" t="s">
        <v>69</v>
      </c>
      <c r="AK344" s="2" t="s">
        <v>70</v>
      </c>
      <c r="AL344" s="9" t="s">
        <v>3361</v>
      </c>
      <c r="AM344" s="13" t="str">
        <f>IF(ISNA(VLOOKUP($AL344,'Ash-Archive Data-Don''t Delete'!$AL:$AT,2,FALSE)),"",VLOOKUP($AL344,'Ash-Archive Data-Don''t Delete'!$AL:$AT,2,FALSE))</f>
        <v>link</v>
      </c>
      <c r="AN344" s="2" t="str">
        <f>IF(ISNA(VLOOKUP($AL344,'Ash-Archive Data-Don''t Delete'!$AL:$AT,3,FALSE)),"",VLOOKUP($AL344,'Ash-Archive Data-Don''t Delete'!$AL:$AT,3,FALSE))</f>
        <v>http://csuef.csu.edu.cn/Files/16-08-31/2016-08-31%2004-43-51_1214.html,
 http://csuef.csu.edu.cn/Block/Archives.aspx,
 http://csuef.csu.edu.cn/Block/NewsList.aspx?KindID=1</v>
      </c>
      <c r="AO344" s="13">
        <f>IF(ISNA(VLOOKUP($AL344,'Ash-Archive Data-Don''t Delete'!$AL:$AT,4,FALSE)),"",VLOOKUP($AL344,'Ash-Archive Data-Don''t Delete'!$AL:$AT,4,FALSE))</f>
        <v>0</v>
      </c>
      <c r="AP344" s="2">
        <f>IF(ISNA(VLOOKUP($AL344,'Ash-Archive Data-Don''t Delete'!$AL:$AT,5,FALSE)),"",VLOOKUP($AL344,'Ash-Archive Data-Don''t Delete'!$AL:$AT,5,FALSE))</f>
        <v>0</v>
      </c>
      <c r="AQ344" s="13"/>
      <c r="AR344" s="2"/>
      <c r="AS344" s="13"/>
      <c r="AT344" s="2" t="s">
        <v>74</v>
      </c>
      <c r="AU344" s="25"/>
      <c r="AV344" s="23"/>
      <c r="AW344" s="25"/>
      <c r="AX344" s="23"/>
      <c r="AY344" s="9" t="s">
        <v>269</v>
      </c>
      <c r="AZ344" s="41">
        <v>42744</v>
      </c>
      <c r="BA344" s="18"/>
      <c r="BB344" s="18"/>
      <c r="BC344" s="15"/>
      <c r="BD344" s="15"/>
      <c r="BE344" s="15"/>
      <c r="BF344" s="15"/>
      <c r="BG344" s="15"/>
      <c r="BH344" s="15"/>
      <c r="BI344" s="15"/>
      <c r="BJ344" s="15"/>
    </row>
    <row r="345" spans="1:62" ht="14.25">
      <c r="A345" s="16" t="str">
        <f>IF(ISNA(VLOOKUP($G345,'Philanthropist Ranking'!$E$5:$H$105,4,FALSE)),"N","Y")</f>
        <v>Y</v>
      </c>
      <c r="B345" s="17">
        <f>VLOOKUP($G345,'Philanthropist Ranking'!$K$5:$M$281,3,FALSE)</f>
        <v>76</v>
      </c>
      <c r="C345" s="17">
        <f>VLOOKUP($G345,'Philanthropist Ranking'!$K$5:$M$281,2,FALSE)</f>
        <v>10.000000000000011</v>
      </c>
      <c r="D345" s="3"/>
      <c r="E345" s="18"/>
      <c r="F345" s="7" t="s">
        <v>637</v>
      </c>
      <c r="G345" s="8" t="s">
        <v>638</v>
      </c>
      <c r="H345" s="32"/>
      <c r="I345" s="19"/>
      <c r="J345" s="20" t="s">
        <v>62</v>
      </c>
      <c r="K345" s="19"/>
      <c r="L345" s="20"/>
      <c r="M345" s="19"/>
      <c r="N345" s="21"/>
      <c r="O345" s="22"/>
      <c r="P345" s="21"/>
      <c r="Q345" s="22"/>
      <c r="R345" s="21"/>
      <c r="S345" s="22"/>
      <c r="T345" s="21"/>
      <c r="U345" s="22"/>
      <c r="V345" s="13" t="s">
        <v>2026</v>
      </c>
      <c r="W345" s="2">
        <v>0.3</v>
      </c>
      <c r="X345" s="13">
        <v>12</v>
      </c>
      <c r="Y345" s="2">
        <v>14</v>
      </c>
      <c r="Z345" s="13" t="s">
        <v>968</v>
      </c>
      <c r="AA345" s="2" t="s">
        <v>1604</v>
      </c>
      <c r="AB345" s="13" t="s">
        <v>968</v>
      </c>
      <c r="AC345" s="2" t="s">
        <v>1604</v>
      </c>
      <c r="AD345" s="13" t="s">
        <v>1611</v>
      </c>
      <c r="AE345" s="2" t="s">
        <v>1612</v>
      </c>
      <c r="AF345" s="13" t="s">
        <v>2026</v>
      </c>
      <c r="AG345" s="2" t="s">
        <v>89</v>
      </c>
      <c r="AH345" s="14" t="s">
        <v>67</v>
      </c>
      <c r="AI345" s="2" t="s">
        <v>100</v>
      </c>
      <c r="AJ345" s="13" t="s">
        <v>69</v>
      </c>
      <c r="AK345" s="2" t="s">
        <v>70</v>
      </c>
      <c r="AL345" s="9" t="s">
        <v>3361</v>
      </c>
      <c r="AM345" s="13" t="str">
        <f>IF(ISNA(VLOOKUP($AL345,'Ash-Archive Data-Don''t Delete'!$AL:$AT,2,FALSE)),"",VLOOKUP($AL345,'Ash-Archive Data-Don''t Delete'!$AL:$AT,2,FALSE))</f>
        <v>link</v>
      </c>
      <c r="AN345" s="2" t="str">
        <f>IF(ISNA(VLOOKUP($AL345,'Ash-Archive Data-Don''t Delete'!$AL:$AT,3,FALSE)),"",VLOOKUP($AL345,'Ash-Archive Data-Don''t Delete'!$AL:$AT,3,FALSE))</f>
        <v>http://csuef.csu.edu.cn/Files/16-08-31/2016-08-31%2004-43-51_1214.html,
 http://csuef.csu.edu.cn/Block/Archives.aspx,
 http://csuef.csu.edu.cn/Block/NewsList.aspx?KindID=1</v>
      </c>
      <c r="AO345" s="13">
        <f>IF(ISNA(VLOOKUP($AL345,'Ash-Archive Data-Don''t Delete'!$AL:$AT,4,FALSE)),"",VLOOKUP($AL345,'Ash-Archive Data-Don''t Delete'!$AL:$AT,4,FALSE))</f>
        <v>0</v>
      </c>
      <c r="AP345" s="2">
        <f>IF(ISNA(VLOOKUP($AL345,'Ash-Archive Data-Don''t Delete'!$AL:$AT,5,FALSE)),"",VLOOKUP($AL345,'Ash-Archive Data-Don''t Delete'!$AL:$AT,5,FALSE))</f>
        <v>0</v>
      </c>
      <c r="AQ345" s="13"/>
      <c r="AR345" s="2"/>
      <c r="AS345" s="13"/>
      <c r="AT345" s="2" t="s">
        <v>74</v>
      </c>
      <c r="AU345" s="25"/>
      <c r="AV345" s="23"/>
      <c r="AW345" s="25"/>
      <c r="AX345" s="23"/>
      <c r="AY345" s="9" t="s">
        <v>269</v>
      </c>
      <c r="AZ345" s="41">
        <v>42744</v>
      </c>
      <c r="BA345" s="18"/>
      <c r="BB345" s="18"/>
      <c r="BC345" s="15"/>
      <c r="BD345" s="15"/>
      <c r="BE345" s="15"/>
      <c r="BF345" s="15"/>
      <c r="BG345" s="15"/>
      <c r="BH345" s="15"/>
      <c r="BI345" s="15"/>
      <c r="BJ345" s="15"/>
    </row>
    <row r="346" spans="1:62" ht="14.25">
      <c r="A346" s="16" t="str">
        <f>IF(ISNA(VLOOKUP($G346,'Philanthropist Ranking'!$E$5:$H$105,4,FALSE)),"N","Y")</f>
        <v>Y</v>
      </c>
      <c r="B346" s="17">
        <f>VLOOKUP($G346,'Philanthropist Ranking'!$K$5:$M$281,3,FALSE)</f>
        <v>76</v>
      </c>
      <c r="C346" s="17">
        <f>VLOOKUP($G346,'Philanthropist Ranking'!$K$5:$M$281,2,FALSE)</f>
        <v>10.000000000000011</v>
      </c>
      <c r="D346" s="3"/>
      <c r="E346" s="18"/>
      <c r="F346" s="7" t="s">
        <v>637</v>
      </c>
      <c r="G346" s="8" t="s">
        <v>638</v>
      </c>
      <c r="H346" s="32"/>
      <c r="I346" s="19"/>
      <c r="J346" s="20" t="s">
        <v>62</v>
      </c>
      <c r="K346" s="19"/>
      <c r="L346" s="20"/>
      <c r="M346" s="19"/>
      <c r="N346" s="21"/>
      <c r="O346" s="22"/>
      <c r="P346" s="21"/>
      <c r="Q346" s="22"/>
      <c r="R346" s="21"/>
      <c r="S346" s="22"/>
      <c r="T346" s="21"/>
      <c r="U346" s="22"/>
      <c r="V346" s="13" t="s">
        <v>2026</v>
      </c>
      <c r="W346" s="2">
        <v>0.3</v>
      </c>
      <c r="X346" s="13">
        <v>12</v>
      </c>
      <c r="Y346" s="2">
        <v>15</v>
      </c>
      <c r="Z346" s="13" t="s">
        <v>968</v>
      </c>
      <c r="AA346" s="2" t="s">
        <v>1604</v>
      </c>
      <c r="AB346" s="13" t="s">
        <v>968</v>
      </c>
      <c r="AC346" s="2" t="s">
        <v>1604</v>
      </c>
      <c r="AD346" s="13" t="s">
        <v>1611</v>
      </c>
      <c r="AE346" s="2" t="s">
        <v>1612</v>
      </c>
      <c r="AF346" s="13" t="s">
        <v>2026</v>
      </c>
      <c r="AG346" s="2" t="s">
        <v>89</v>
      </c>
      <c r="AH346" s="14" t="s">
        <v>67</v>
      </c>
      <c r="AI346" s="2" t="s">
        <v>100</v>
      </c>
      <c r="AJ346" s="13" t="s">
        <v>69</v>
      </c>
      <c r="AK346" s="2" t="s">
        <v>70</v>
      </c>
      <c r="AL346" s="9" t="s">
        <v>3361</v>
      </c>
      <c r="AM346" s="13" t="str">
        <f>IF(ISNA(VLOOKUP($AL346,'Ash-Archive Data-Don''t Delete'!$AL:$AT,2,FALSE)),"",VLOOKUP($AL346,'Ash-Archive Data-Don''t Delete'!$AL:$AT,2,FALSE))</f>
        <v>link</v>
      </c>
      <c r="AN346" s="2" t="str">
        <f>IF(ISNA(VLOOKUP($AL346,'Ash-Archive Data-Don''t Delete'!$AL:$AT,3,FALSE)),"",VLOOKUP($AL346,'Ash-Archive Data-Don''t Delete'!$AL:$AT,3,FALSE))</f>
        <v>http://csuef.csu.edu.cn/Files/16-08-31/2016-08-31%2004-43-51_1214.html,
 http://csuef.csu.edu.cn/Block/Archives.aspx,
 http://csuef.csu.edu.cn/Block/NewsList.aspx?KindID=1</v>
      </c>
      <c r="AO346" s="13">
        <f>IF(ISNA(VLOOKUP($AL346,'Ash-Archive Data-Don''t Delete'!$AL:$AT,4,FALSE)),"",VLOOKUP($AL346,'Ash-Archive Data-Don''t Delete'!$AL:$AT,4,FALSE))</f>
        <v>0</v>
      </c>
      <c r="AP346" s="2">
        <f>IF(ISNA(VLOOKUP($AL346,'Ash-Archive Data-Don''t Delete'!$AL:$AT,5,FALSE)),"",VLOOKUP($AL346,'Ash-Archive Data-Don''t Delete'!$AL:$AT,5,FALSE))</f>
        <v>0</v>
      </c>
      <c r="AQ346" s="13"/>
      <c r="AR346" s="2"/>
      <c r="AS346" s="13"/>
      <c r="AT346" s="2" t="s">
        <v>74</v>
      </c>
      <c r="AU346" s="25"/>
      <c r="AV346" s="23"/>
      <c r="AW346" s="25"/>
      <c r="AX346" s="23"/>
      <c r="AY346" s="9" t="s">
        <v>269</v>
      </c>
      <c r="AZ346" s="41">
        <v>42744</v>
      </c>
      <c r="BA346" s="18"/>
      <c r="BB346" s="18"/>
      <c r="BC346" s="15"/>
      <c r="BD346" s="15"/>
      <c r="BE346" s="15"/>
      <c r="BF346" s="15"/>
      <c r="BG346" s="15"/>
      <c r="BH346" s="15"/>
      <c r="BI346" s="15"/>
      <c r="BJ346" s="15"/>
    </row>
    <row r="347" spans="1:62" ht="14.25">
      <c r="A347" s="16" t="str">
        <f>IF(ISNA(VLOOKUP($G347,'Philanthropist Ranking'!$E$5:$H$105,4,FALSE)),"N","Y")</f>
        <v>Y</v>
      </c>
      <c r="B347" s="17">
        <f>VLOOKUP($G347,'Philanthropist Ranking'!$K$5:$M$281,3,FALSE)</f>
        <v>76</v>
      </c>
      <c r="C347" s="17">
        <f>VLOOKUP($G347,'Philanthropist Ranking'!$K$5:$M$281,2,FALSE)</f>
        <v>10.000000000000011</v>
      </c>
      <c r="D347" s="3"/>
      <c r="E347" s="18"/>
      <c r="F347" s="7" t="s">
        <v>637</v>
      </c>
      <c r="G347" s="8" t="s">
        <v>638</v>
      </c>
      <c r="H347" s="32"/>
      <c r="I347" s="19"/>
      <c r="J347" s="20" t="s">
        <v>62</v>
      </c>
      <c r="K347" s="19"/>
      <c r="L347" s="20"/>
      <c r="M347" s="19"/>
      <c r="N347" s="21"/>
      <c r="O347" s="22"/>
      <c r="P347" s="21"/>
      <c r="Q347" s="22"/>
      <c r="R347" s="21"/>
      <c r="S347" s="22"/>
      <c r="T347" s="21"/>
      <c r="U347" s="22"/>
      <c r="V347" s="13" t="s">
        <v>2026</v>
      </c>
      <c r="W347" s="2">
        <v>0.3</v>
      </c>
      <c r="X347" s="13">
        <v>12</v>
      </c>
      <c r="Y347" s="2">
        <v>15</v>
      </c>
      <c r="Z347" s="13" t="s">
        <v>968</v>
      </c>
      <c r="AA347" s="2" t="s">
        <v>1604</v>
      </c>
      <c r="AB347" s="13" t="s">
        <v>968</v>
      </c>
      <c r="AC347" s="2" t="s">
        <v>1604</v>
      </c>
      <c r="AD347" s="13" t="s">
        <v>1611</v>
      </c>
      <c r="AE347" s="2" t="s">
        <v>1612</v>
      </c>
      <c r="AF347" s="13" t="s">
        <v>2026</v>
      </c>
      <c r="AG347" s="2" t="s">
        <v>89</v>
      </c>
      <c r="AH347" s="14" t="s">
        <v>67</v>
      </c>
      <c r="AI347" s="2" t="s">
        <v>100</v>
      </c>
      <c r="AJ347" s="13" t="s">
        <v>69</v>
      </c>
      <c r="AK347" s="2" t="s">
        <v>70</v>
      </c>
      <c r="AL347" s="9" t="s">
        <v>3361</v>
      </c>
      <c r="AM347" s="13" t="str">
        <f>IF(ISNA(VLOOKUP($AL347,'Ash-Archive Data-Don''t Delete'!$AL:$AT,2,FALSE)),"",VLOOKUP($AL347,'Ash-Archive Data-Don''t Delete'!$AL:$AT,2,FALSE))</f>
        <v>link</v>
      </c>
      <c r="AN347" s="2" t="str">
        <f>IF(ISNA(VLOOKUP($AL347,'Ash-Archive Data-Don''t Delete'!$AL:$AT,3,FALSE)),"",VLOOKUP($AL347,'Ash-Archive Data-Don''t Delete'!$AL:$AT,3,FALSE))</f>
        <v>http://csuef.csu.edu.cn/Files/16-08-31/2016-08-31%2004-43-51_1214.html,
 http://csuef.csu.edu.cn/Block/Archives.aspx,
 http://csuef.csu.edu.cn/Block/NewsList.aspx?KindID=1</v>
      </c>
      <c r="AO347" s="13">
        <f>IF(ISNA(VLOOKUP($AL347,'Ash-Archive Data-Don''t Delete'!$AL:$AT,4,FALSE)),"",VLOOKUP($AL347,'Ash-Archive Data-Don''t Delete'!$AL:$AT,4,FALSE))</f>
        <v>0</v>
      </c>
      <c r="AP347" s="2">
        <f>IF(ISNA(VLOOKUP($AL347,'Ash-Archive Data-Don''t Delete'!$AL:$AT,5,FALSE)),"",VLOOKUP($AL347,'Ash-Archive Data-Don''t Delete'!$AL:$AT,5,FALSE))</f>
        <v>0</v>
      </c>
      <c r="AQ347" s="13"/>
      <c r="AR347" s="2"/>
      <c r="AS347" s="13"/>
      <c r="AT347" s="2" t="s">
        <v>74</v>
      </c>
      <c r="AU347" s="25"/>
      <c r="AV347" s="23"/>
      <c r="AW347" s="25"/>
      <c r="AX347" s="23"/>
      <c r="AY347" s="9" t="s">
        <v>269</v>
      </c>
      <c r="AZ347" s="41">
        <v>42744</v>
      </c>
      <c r="BA347" s="18"/>
      <c r="BB347" s="18"/>
      <c r="BC347" s="15"/>
      <c r="BD347" s="15"/>
      <c r="BE347" s="15"/>
      <c r="BF347" s="15"/>
      <c r="BG347" s="15"/>
      <c r="BH347" s="15"/>
      <c r="BI347" s="15"/>
      <c r="BJ347" s="15"/>
    </row>
    <row r="348" spans="1:62" ht="14.25">
      <c r="A348" s="16" t="str">
        <f>IF(ISNA(VLOOKUP($G348,'Philanthropist Ranking'!$E$5:$H$105,4,FALSE)),"N","Y")</f>
        <v>Y</v>
      </c>
      <c r="B348" s="17">
        <f>VLOOKUP($G348,'Philanthropist Ranking'!$K$5:$M$281,3,FALSE)</f>
        <v>76</v>
      </c>
      <c r="C348" s="17">
        <f>VLOOKUP($G348,'Philanthropist Ranking'!$K$5:$M$281,2,FALSE)</f>
        <v>10.000000000000011</v>
      </c>
      <c r="D348" s="3"/>
      <c r="E348" s="18"/>
      <c r="F348" s="7" t="s">
        <v>637</v>
      </c>
      <c r="G348" s="8" t="s">
        <v>638</v>
      </c>
      <c r="H348" s="32"/>
      <c r="I348" s="19"/>
      <c r="J348" s="20" t="s">
        <v>62</v>
      </c>
      <c r="K348" s="19"/>
      <c r="L348" s="20"/>
      <c r="M348" s="19"/>
      <c r="N348" s="21"/>
      <c r="O348" s="22"/>
      <c r="P348" s="21"/>
      <c r="Q348" s="22"/>
      <c r="R348" s="21"/>
      <c r="S348" s="22"/>
      <c r="T348" s="21"/>
      <c r="U348" s="22"/>
      <c r="V348" s="13" t="s">
        <v>2026</v>
      </c>
      <c r="W348" s="2">
        <v>0.3</v>
      </c>
      <c r="X348" s="13">
        <v>12</v>
      </c>
      <c r="Y348" s="2">
        <v>17</v>
      </c>
      <c r="Z348" s="13" t="s">
        <v>968</v>
      </c>
      <c r="AA348" s="2" t="s">
        <v>1604</v>
      </c>
      <c r="AB348" s="13" t="s">
        <v>968</v>
      </c>
      <c r="AC348" s="2" t="s">
        <v>1604</v>
      </c>
      <c r="AD348" s="13" t="s">
        <v>1611</v>
      </c>
      <c r="AE348" s="2" t="s">
        <v>1612</v>
      </c>
      <c r="AF348" s="13" t="s">
        <v>2026</v>
      </c>
      <c r="AG348" s="2" t="s">
        <v>89</v>
      </c>
      <c r="AH348" s="14" t="s">
        <v>67</v>
      </c>
      <c r="AI348" s="2" t="s">
        <v>100</v>
      </c>
      <c r="AJ348" s="13" t="s">
        <v>69</v>
      </c>
      <c r="AK348" s="2" t="s">
        <v>70</v>
      </c>
      <c r="AL348" s="9" t="s">
        <v>3361</v>
      </c>
      <c r="AM348" s="13" t="str">
        <f>IF(ISNA(VLOOKUP($AL348,'Ash-Archive Data-Don''t Delete'!$AL:$AT,2,FALSE)),"",VLOOKUP($AL348,'Ash-Archive Data-Don''t Delete'!$AL:$AT,2,FALSE))</f>
        <v>link</v>
      </c>
      <c r="AN348" s="2" t="str">
        <f>IF(ISNA(VLOOKUP($AL348,'Ash-Archive Data-Don''t Delete'!$AL:$AT,3,FALSE)),"",VLOOKUP($AL348,'Ash-Archive Data-Don''t Delete'!$AL:$AT,3,FALSE))</f>
        <v>http://csuef.csu.edu.cn/Files/16-08-31/2016-08-31%2004-43-51_1214.html,
 http://csuef.csu.edu.cn/Block/Archives.aspx,
 http://csuef.csu.edu.cn/Block/NewsList.aspx?KindID=1</v>
      </c>
      <c r="AO348" s="13">
        <f>IF(ISNA(VLOOKUP($AL348,'Ash-Archive Data-Don''t Delete'!$AL:$AT,4,FALSE)),"",VLOOKUP($AL348,'Ash-Archive Data-Don''t Delete'!$AL:$AT,4,FALSE))</f>
        <v>0</v>
      </c>
      <c r="AP348" s="2">
        <f>IF(ISNA(VLOOKUP($AL348,'Ash-Archive Data-Don''t Delete'!$AL:$AT,5,FALSE)),"",VLOOKUP($AL348,'Ash-Archive Data-Don''t Delete'!$AL:$AT,5,FALSE))</f>
        <v>0</v>
      </c>
      <c r="AQ348" s="13"/>
      <c r="AR348" s="2"/>
      <c r="AS348" s="13"/>
      <c r="AT348" s="2" t="s">
        <v>74</v>
      </c>
      <c r="AU348" s="25"/>
      <c r="AV348" s="23"/>
      <c r="AW348" s="25"/>
      <c r="AX348" s="23"/>
      <c r="AY348" s="9" t="s">
        <v>269</v>
      </c>
      <c r="AZ348" s="41">
        <v>42744</v>
      </c>
      <c r="BA348" s="18"/>
      <c r="BB348" s="18"/>
      <c r="BC348" s="15"/>
      <c r="BD348" s="15"/>
      <c r="BE348" s="15"/>
      <c r="BF348" s="15"/>
      <c r="BG348" s="15"/>
      <c r="BH348" s="15"/>
      <c r="BI348" s="15"/>
      <c r="BJ348" s="15"/>
    </row>
    <row r="349" spans="1:62" ht="14.25">
      <c r="A349" s="16" t="str">
        <f>IF(ISNA(VLOOKUP($G349,'Philanthropist Ranking'!$E$5:$H$105,4,FALSE)),"N","Y")</f>
        <v>Y</v>
      </c>
      <c r="B349" s="17">
        <f>VLOOKUP($G349,'Philanthropist Ranking'!$K$5:$M$281,3,FALSE)</f>
        <v>76</v>
      </c>
      <c r="C349" s="17">
        <f>VLOOKUP($G349,'Philanthropist Ranking'!$K$5:$M$281,2,FALSE)</f>
        <v>10.000000000000011</v>
      </c>
      <c r="D349" s="3"/>
      <c r="E349" s="18"/>
      <c r="F349" s="7" t="s">
        <v>637</v>
      </c>
      <c r="G349" s="8" t="s">
        <v>638</v>
      </c>
      <c r="H349" s="32"/>
      <c r="I349" s="19"/>
      <c r="J349" s="20" t="s">
        <v>62</v>
      </c>
      <c r="K349" s="19"/>
      <c r="L349" s="20"/>
      <c r="M349" s="19"/>
      <c r="N349" s="21"/>
      <c r="O349" s="22"/>
      <c r="P349" s="21"/>
      <c r="Q349" s="22"/>
      <c r="R349" s="21"/>
      <c r="S349" s="22"/>
      <c r="T349" s="21"/>
      <c r="U349" s="22"/>
      <c r="V349" s="13" t="s">
        <v>2026</v>
      </c>
      <c r="W349" s="2">
        <v>0.3</v>
      </c>
      <c r="X349" s="13">
        <v>12</v>
      </c>
      <c r="Y349" s="2">
        <v>17</v>
      </c>
      <c r="Z349" s="13" t="s">
        <v>968</v>
      </c>
      <c r="AA349" s="2" t="s">
        <v>1604</v>
      </c>
      <c r="AB349" s="13" t="s">
        <v>968</v>
      </c>
      <c r="AC349" s="2" t="s">
        <v>1604</v>
      </c>
      <c r="AD349" s="13" t="s">
        <v>1611</v>
      </c>
      <c r="AE349" s="2" t="s">
        <v>1612</v>
      </c>
      <c r="AF349" s="13" t="s">
        <v>2026</v>
      </c>
      <c r="AG349" s="2" t="s">
        <v>89</v>
      </c>
      <c r="AH349" s="14" t="s">
        <v>67</v>
      </c>
      <c r="AI349" s="2" t="s">
        <v>100</v>
      </c>
      <c r="AJ349" s="13" t="s">
        <v>69</v>
      </c>
      <c r="AK349" s="2" t="s">
        <v>70</v>
      </c>
      <c r="AL349" s="9" t="s">
        <v>3361</v>
      </c>
      <c r="AM349" s="13" t="str">
        <f>IF(ISNA(VLOOKUP($AL349,'Ash-Archive Data-Don''t Delete'!$AL:$AT,2,FALSE)),"",VLOOKUP($AL349,'Ash-Archive Data-Don''t Delete'!$AL:$AT,2,FALSE))</f>
        <v>link</v>
      </c>
      <c r="AN349" s="2" t="str">
        <f>IF(ISNA(VLOOKUP($AL349,'Ash-Archive Data-Don''t Delete'!$AL:$AT,3,FALSE)),"",VLOOKUP($AL349,'Ash-Archive Data-Don''t Delete'!$AL:$AT,3,FALSE))</f>
        <v>http://csuef.csu.edu.cn/Files/16-08-31/2016-08-31%2004-43-51_1214.html,
 http://csuef.csu.edu.cn/Block/Archives.aspx,
 http://csuef.csu.edu.cn/Block/NewsList.aspx?KindID=1</v>
      </c>
      <c r="AO349" s="13">
        <f>IF(ISNA(VLOOKUP($AL349,'Ash-Archive Data-Don''t Delete'!$AL:$AT,4,FALSE)),"",VLOOKUP($AL349,'Ash-Archive Data-Don''t Delete'!$AL:$AT,4,FALSE))</f>
        <v>0</v>
      </c>
      <c r="AP349" s="2">
        <f>IF(ISNA(VLOOKUP($AL349,'Ash-Archive Data-Don''t Delete'!$AL:$AT,5,FALSE)),"",VLOOKUP($AL349,'Ash-Archive Data-Don''t Delete'!$AL:$AT,5,FALSE))</f>
        <v>0</v>
      </c>
      <c r="AQ349" s="13"/>
      <c r="AR349" s="2"/>
      <c r="AS349" s="13"/>
      <c r="AT349" s="2" t="s">
        <v>74</v>
      </c>
      <c r="AU349" s="25"/>
      <c r="AV349" s="23"/>
      <c r="AW349" s="25"/>
      <c r="AX349" s="23"/>
      <c r="AY349" s="9" t="s">
        <v>269</v>
      </c>
      <c r="AZ349" s="41">
        <v>42744</v>
      </c>
      <c r="BA349" s="18"/>
      <c r="BB349" s="18"/>
      <c r="BC349" s="15"/>
      <c r="BD349" s="15"/>
      <c r="BE349" s="15"/>
      <c r="BF349" s="15"/>
      <c r="BG349" s="15"/>
      <c r="BH349" s="15"/>
      <c r="BI349" s="15"/>
      <c r="BJ349" s="15"/>
    </row>
    <row r="350" spans="1:62" ht="14.25">
      <c r="A350" s="16" t="str">
        <f>IF(ISNA(VLOOKUP($G350,'Philanthropist Ranking'!$E$5:$H$105,4,FALSE)),"N","Y")</f>
        <v>Y</v>
      </c>
      <c r="B350" s="17">
        <f>VLOOKUP($G350,'Philanthropist Ranking'!$K$5:$M$281,3,FALSE)</f>
        <v>76</v>
      </c>
      <c r="C350" s="17">
        <f>VLOOKUP($G350,'Philanthropist Ranking'!$K$5:$M$281,2,FALSE)</f>
        <v>10.000000000000011</v>
      </c>
      <c r="D350" s="3"/>
      <c r="E350" s="18"/>
      <c r="F350" s="7" t="s">
        <v>637</v>
      </c>
      <c r="G350" s="8" t="s">
        <v>638</v>
      </c>
      <c r="H350" s="32"/>
      <c r="I350" s="19"/>
      <c r="J350" s="20" t="s">
        <v>62</v>
      </c>
      <c r="K350" s="19"/>
      <c r="L350" s="20"/>
      <c r="M350" s="19"/>
      <c r="N350" s="21"/>
      <c r="O350" s="22"/>
      <c r="P350" s="21"/>
      <c r="Q350" s="22"/>
      <c r="R350" s="21"/>
      <c r="S350" s="22"/>
      <c r="T350" s="21"/>
      <c r="U350" s="22"/>
      <c r="V350" s="13" t="s">
        <v>2026</v>
      </c>
      <c r="W350" s="2">
        <v>0.3</v>
      </c>
      <c r="X350" s="13">
        <v>12</v>
      </c>
      <c r="Y350" s="2">
        <v>18</v>
      </c>
      <c r="Z350" s="13" t="s">
        <v>968</v>
      </c>
      <c r="AA350" s="2" t="s">
        <v>1604</v>
      </c>
      <c r="AB350" s="13" t="s">
        <v>968</v>
      </c>
      <c r="AC350" s="2" t="s">
        <v>1604</v>
      </c>
      <c r="AD350" s="13" t="s">
        <v>1611</v>
      </c>
      <c r="AE350" s="2" t="s">
        <v>1612</v>
      </c>
      <c r="AF350" s="13" t="s">
        <v>2026</v>
      </c>
      <c r="AG350" s="2" t="s">
        <v>89</v>
      </c>
      <c r="AH350" s="14" t="s">
        <v>67</v>
      </c>
      <c r="AI350" s="2" t="s">
        <v>100</v>
      </c>
      <c r="AJ350" s="13" t="s">
        <v>69</v>
      </c>
      <c r="AK350" s="2" t="s">
        <v>70</v>
      </c>
      <c r="AL350" s="9" t="s">
        <v>3361</v>
      </c>
      <c r="AM350" s="13" t="str">
        <f>IF(ISNA(VLOOKUP($AL350,'Ash-Archive Data-Don''t Delete'!$AL:$AT,2,FALSE)),"",VLOOKUP($AL350,'Ash-Archive Data-Don''t Delete'!$AL:$AT,2,FALSE))</f>
        <v>link</v>
      </c>
      <c r="AN350" s="2" t="str">
        <f>IF(ISNA(VLOOKUP($AL350,'Ash-Archive Data-Don''t Delete'!$AL:$AT,3,FALSE)),"",VLOOKUP($AL350,'Ash-Archive Data-Don''t Delete'!$AL:$AT,3,FALSE))</f>
        <v>http://csuef.csu.edu.cn/Files/16-08-31/2016-08-31%2004-43-51_1214.html,
 http://csuef.csu.edu.cn/Block/Archives.aspx,
 http://csuef.csu.edu.cn/Block/NewsList.aspx?KindID=1</v>
      </c>
      <c r="AO350" s="13">
        <f>IF(ISNA(VLOOKUP($AL350,'Ash-Archive Data-Don''t Delete'!$AL:$AT,4,FALSE)),"",VLOOKUP($AL350,'Ash-Archive Data-Don''t Delete'!$AL:$AT,4,FALSE))</f>
        <v>0</v>
      </c>
      <c r="AP350" s="2">
        <f>IF(ISNA(VLOOKUP($AL350,'Ash-Archive Data-Don''t Delete'!$AL:$AT,5,FALSE)),"",VLOOKUP($AL350,'Ash-Archive Data-Don''t Delete'!$AL:$AT,5,FALSE))</f>
        <v>0</v>
      </c>
      <c r="AQ350" s="13"/>
      <c r="AR350" s="2"/>
      <c r="AS350" s="13"/>
      <c r="AT350" s="2" t="s">
        <v>74</v>
      </c>
      <c r="AU350" s="25"/>
      <c r="AV350" s="23"/>
      <c r="AW350" s="25"/>
      <c r="AX350" s="23"/>
      <c r="AY350" s="9" t="s">
        <v>269</v>
      </c>
      <c r="AZ350" s="41">
        <v>42744</v>
      </c>
      <c r="BA350" s="18"/>
      <c r="BB350" s="18"/>
      <c r="BC350" s="15"/>
      <c r="BD350" s="15"/>
      <c r="BE350" s="15"/>
      <c r="BF350" s="15"/>
      <c r="BG350" s="15"/>
      <c r="BH350" s="15"/>
      <c r="BI350" s="15"/>
      <c r="BJ350" s="15"/>
    </row>
    <row r="351" spans="1:62" ht="14.25">
      <c r="A351" s="16" t="str">
        <f>IF(ISNA(VLOOKUP($G351,'Philanthropist Ranking'!$E$5:$H$105,4,FALSE)),"N","Y")</f>
        <v>Y</v>
      </c>
      <c r="B351" s="17">
        <f>VLOOKUP($G351,'Philanthropist Ranking'!$K$5:$M$281,3,FALSE)</f>
        <v>76</v>
      </c>
      <c r="C351" s="17">
        <f>VLOOKUP($G351,'Philanthropist Ranking'!$K$5:$M$281,2,FALSE)</f>
        <v>10.000000000000011</v>
      </c>
      <c r="D351" s="3"/>
      <c r="E351" s="18"/>
      <c r="F351" s="7" t="s">
        <v>637</v>
      </c>
      <c r="G351" s="8" t="s">
        <v>638</v>
      </c>
      <c r="H351" s="32"/>
      <c r="I351" s="19"/>
      <c r="J351" s="20" t="s">
        <v>62</v>
      </c>
      <c r="K351" s="19"/>
      <c r="L351" s="20"/>
      <c r="M351" s="19"/>
      <c r="N351" s="21"/>
      <c r="O351" s="22"/>
      <c r="P351" s="21"/>
      <c r="Q351" s="22"/>
      <c r="R351" s="21"/>
      <c r="S351" s="22"/>
      <c r="T351" s="21"/>
      <c r="U351" s="22"/>
      <c r="V351" s="13" t="s">
        <v>2026</v>
      </c>
      <c r="W351" s="2">
        <v>0.3</v>
      </c>
      <c r="X351" s="13">
        <v>12</v>
      </c>
      <c r="Y351" s="2">
        <v>18</v>
      </c>
      <c r="Z351" s="13" t="s">
        <v>968</v>
      </c>
      <c r="AA351" s="2" t="s">
        <v>1604</v>
      </c>
      <c r="AB351" s="13" t="s">
        <v>968</v>
      </c>
      <c r="AC351" s="2" t="s">
        <v>1604</v>
      </c>
      <c r="AD351" s="13" t="s">
        <v>1611</v>
      </c>
      <c r="AE351" s="2" t="s">
        <v>1612</v>
      </c>
      <c r="AF351" s="13" t="s">
        <v>2026</v>
      </c>
      <c r="AG351" s="2" t="s">
        <v>89</v>
      </c>
      <c r="AH351" s="14" t="s">
        <v>67</v>
      </c>
      <c r="AI351" s="2" t="s">
        <v>100</v>
      </c>
      <c r="AJ351" s="13" t="s">
        <v>69</v>
      </c>
      <c r="AK351" s="2" t="s">
        <v>70</v>
      </c>
      <c r="AL351" s="9" t="s">
        <v>3361</v>
      </c>
      <c r="AM351" s="13" t="str">
        <f>IF(ISNA(VLOOKUP($AL351,'Ash-Archive Data-Don''t Delete'!$AL:$AT,2,FALSE)),"",VLOOKUP($AL351,'Ash-Archive Data-Don''t Delete'!$AL:$AT,2,FALSE))</f>
        <v>link</v>
      </c>
      <c r="AN351" s="2" t="str">
        <f>IF(ISNA(VLOOKUP($AL351,'Ash-Archive Data-Don''t Delete'!$AL:$AT,3,FALSE)),"",VLOOKUP($AL351,'Ash-Archive Data-Don''t Delete'!$AL:$AT,3,FALSE))</f>
        <v>http://csuef.csu.edu.cn/Files/16-08-31/2016-08-31%2004-43-51_1214.html,
 http://csuef.csu.edu.cn/Block/Archives.aspx,
 http://csuef.csu.edu.cn/Block/NewsList.aspx?KindID=1</v>
      </c>
      <c r="AO351" s="13">
        <f>IF(ISNA(VLOOKUP($AL351,'Ash-Archive Data-Don''t Delete'!$AL:$AT,4,FALSE)),"",VLOOKUP($AL351,'Ash-Archive Data-Don''t Delete'!$AL:$AT,4,FALSE))</f>
        <v>0</v>
      </c>
      <c r="AP351" s="2">
        <f>IF(ISNA(VLOOKUP($AL351,'Ash-Archive Data-Don''t Delete'!$AL:$AT,5,FALSE)),"",VLOOKUP($AL351,'Ash-Archive Data-Don''t Delete'!$AL:$AT,5,FALSE))</f>
        <v>0</v>
      </c>
      <c r="AQ351" s="13"/>
      <c r="AR351" s="2"/>
      <c r="AS351" s="13"/>
      <c r="AT351" s="2" t="s">
        <v>74</v>
      </c>
      <c r="AU351" s="25"/>
      <c r="AV351" s="23"/>
      <c r="AW351" s="25"/>
      <c r="AX351" s="23"/>
      <c r="AY351" s="9" t="s">
        <v>269</v>
      </c>
      <c r="AZ351" s="41">
        <v>42744</v>
      </c>
      <c r="BA351" s="18"/>
      <c r="BB351" s="18"/>
      <c r="BC351" s="15"/>
      <c r="BD351" s="15"/>
      <c r="BE351" s="15"/>
      <c r="BF351" s="15"/>
      <c r="BG351" s="15"/>
      <c r="BH351" s="15"/>
      <c r="BI351" s="15"/>
      <c r="BJ351" s="15"/>
    </row>
    <row r="352" spans="1:62" ht="14.25">
      <c r="A352" s="16" t="str">
        <f>IF(ISNA(VLOOKUP($G352,'Philanthropist Ranking'!$E$5:$H$105,4,FALSE)),"N","Y")</f>
        <v>Y</v>
      </c>
      <c r="B352" s="17">
        <f>VLOOKUP($G352,'Philanthropist Ranking'!$K$5:$M$281,3,FALSE)</f>
        <v>76</v>
      </c>
      <c r="C352" s="17">
        <f>VLOOKUP($G352,'Philanthropist Ranking'!$K$5:$M$281,2,FALSE)</f>
        <v>10.000000000000011</v>
      </c>
      <c r="D352" s="3"/>
      <c r="E352" s="18"/>
      <c r="F352" s="7" t="s">
        <v>637</v>
      </c>
      <c r="G352" s="8" t="s">
        <v>638</v>
      </c>
      <c r="H352" s="32"/>
      <c r="I352" s="19"/>
      <c r="J352" s="20" t="s">
        <v>62</v>
      </c>
      <c r="K352" s="19"/>
      <c r="L352" s="20"/>
      <c r="M352" s="19"/>
      <c r="N352" s="21"/>
      <c r="O352" s="22"/>
      <c r="P352" s="21"/>
      <c r="Q352" s="22"/>
      <c r="R352" s="21"/>
      <c r="S352" s="22"/>
      <c r="T352" s="21"/>
      <c r="U352" s="22"/>
      <c r="V352" s="13" t="s">
        <v>2026</v>
      </c>
      <c r="W352" s="2">
        <v>0.3</v>
      </c>
      <c r="X352" s="13">
        <v>12</v>
      </c>
      <c r="Y352" s="2">
        <v>10</v>
      </c>
      <c r="Z352" s="13" t="s">
        <v>968</v>
      </c>
      <c r="AA352" s="2" t="s">
        <v>1604</v>
      </c>
      <c r="AB352" s="13" t="s">
        <v>968</v>
      </c>
      <c r="AC352" s="2" t="s">
        <v>1604</v>
      </c>
      <c r="AD352" s="13" t="s">
        <v>1611</v>
      </c>
      <c r="AE352" s="2" t="s">
        <v>1612</v>
      </c>
      <c r="AF352" s="13" t="s">
        <v>2026</v>
      </c>
      <c r="AG352" s="2" t="s">
        <v>89</v>
      </c>
      <c r="AH352" s="14" t="s">
        <v>67</v>
      </c>
      <c r="AI352" s="2" t="s">
        <v>100</v>
      </c>
      <c r="AJ352" s="13" t="s">
        <v>69</v>
      </c>
      <c r="AK352" s="2" t="s">
        <v>70</v>
      </c>
      <c r="AL352" s="9" t="s">
        <v>3361</v>
      </c>
      <c r="AM352" s="13" t="str">
        <f>IF(ISNA(VLOOKUP($AL352,'Ash-Archive Data-Don''t Delete'!$AL:$AT,2,FALSE)),"",VLOOKUP($AL352,'Ash-Archive Data-Don''t Delete'!$AL:$AT,2,FALSE))</f>
        <v>link</v>
      </c>
      <c r="AN352" s="2" t="str">
        <f>IF(ISNA(VLOOKUP($AL352,'Ash-Archive Data-Don''t Delete'!$AL:$AT,3,FALSE)),"",VLOOKUP($AL352,'Ash-Archive Data-Don''t Delete'!$AL:$AT,3,FALSE))</f>
        <v>http://csuef.csu.edu.cn/Files/16-08-31/2016-08-31%2004-43-51_1214.html,
 http://csuef.csu.edu.cn/Block/Archives.aspx,
 http://csuef.csu.edu.cn/Block/NewsList.aspx?KindID=1</v>
      </c>
      <c r="AO352" s="13">
        <f>IF(ISNA(VLOOKUP($AL352,'Ash-Archive Data-Don''t Delete'!$AL:$AT,4,FALSE)),"",VLOOKUP($AL352,'Ash-Archive Data-Don''t Delete'!$AL:$AT,4,FALSE))</f>
        <v>0</v>
      </c>
      <c r="AP352" s="2">
        <f>IF(ISNA(VLOOKUP($AL352,'Ash-Archive Data-Don''t Delete'!$AL:$AT,5,FALSE)),"",VLOOKUP($AL352,'Ash-Archive Data-Don''t Delete'!$AL:$AT,5,FALSE))</f>
        <v>0</v>
      </c>
      <c r="AQ352" s="13"/>
      <c r="AR352" s="2"/>
      <c r="AS352" s="13"/>
      <c r="AT352" s="2" t="s">
        <v>74</v>
      </c>
      <c r="AU352" s="25"/>
      <c r="AV352" s="23"/>
      <c r="AW352" s="25"/>
      <c r="AX352" s="23"/>
      <c r="AY352" s="9" t="s">
        <v>269</v>
      </c>
      <c r="AZ352" s="41">
        <v>42744</v>
      </c>
      <c r="BA352" s="18"/>
      <c r="BB352" s="18"/>
      <c r="BC352" s="15"/>
      <c r="BD352" s="15"/>
      <c r="BE352" s="15"/>
      <c r="BF352" s="15"/>
      <c r="BG352" s="15"/>
      <c r="BH352" s="15"/>
      <c r="BI352" s="15"/>
      <c r="BJ352" s="15"/>
    </row>
    <row r="353" spans="1:62" ht="14.25">
      <c r="A353" s="16" t="str">
        <f>IF(ISNA(VLOOKUP($G353,'Philanthropist Ranking'!$E$5:$H$105,4,FALSE)),"N","Y")</f>
        <v>Y</v>
      </c>
      <c r="B353" s="17">
        <f>VLOOKUP($G353,'Philanthropist Ranking'!$K$5:$M$281,3,FALSE)</f>
        <v>76</v>
      </c>
      <c r="C353" s="17">
        <f>VLOOKUP($G353,'Philanthropist Ranking'!$K$5:$M$281,2,FALSE)</f>
        <v>10.000000000000011</v>
      </c>
      <c r="D353" s="3"/>
      <c r="E353" s="18"/>
      <c r="F353" s="7" t="s">
        <v>637</v>
      </c>
      <c r="G353" s="8" t="s">
        <v>638</v>
      </c>
      <c r="H353" s="32"/>
      <c r="I353" s="19"/>
      <c r="J353" s="20" t="s">
        <v>62</v>
      </c>
      <c r="K353" s="19"/>
      <c r="L353" s="20"/>
      <c r="M353" s="19"/>
      <c r="N353" s="21"/>
      <c r="O353" s="22"/>
      <c r="P353" s="21"/>
      <c r="Q353" s="22"/>
      <c r="R353" s="21"/>
      <c r="S353" s="22"/>
      <c r="T353" s="21"/>
      <c r="U353" s="22"/>
      <c r="V353" s="13" t="s">
        <v>2026</v>
      </c>
      <c r="W353" s="2">
        <v>0.15</v>
      </c>
      <c r="X353" s="13">
        <v>12</v>
      </c>
      <c r="Y353" s="2">
        <v>15</v>
      </c>
      <c r="Z353" s="13" t="s">
        <v>968</v>
      </c>
      <c r="AA353" s="2" t="s">
        <v>1604</v>
      </c>
      <c r="AB353" s="13" t="s">
        <v>968</v>
      </c>
      <c r="AC353" s="2" t="s">
        <v>1604</v>
      </c>
      <c r="AD353" s="13" t="s">
        <v>1611</v>
      </c>
      <c r="AE353" s="2" t="s">
        <v>1612</v>
      </c>
      <c r="AF353" s="13" t="s">
        <v>2026</v>
      </c>
      <c r="AG353" s="2" t="s">
        <v>89</v>
      </c>
      <c r="AH353" s="14" t="s">
        <v>67</v>
      </c>
      <c r="AI353" s="2" t="s">
        <v>100</v>
      </c>
      <c r="AJ353" s="13" t="s">
        <v>69</v>
      </c>
      <c r="AK353" s="2" t="s">
        <v>70</v>
      </c>
      <c r="AL353" s="9" t="s">
        <v>3411</v>
      </c>
      <c r="AM353" s="13" t="str">
        <f>IF(ISNA(VLOOKUP($AL353,'Ash-Archive Data-Don''t Delete'!$AL:$AT,2,FALSE)),"",VLOOKUP($AL353,'Ash-Archive Data-Don''t Delete'!$AL:$AT,2,FALSE))</f>
        <v>link</v>
      </c>
      <c r="AN353" s="2" t="str">
        <f>IF(ISNA(VLOOKUP($AL353,'Ash-Archive Data-Don''t Delete'!$AL:$AT,3,FALSE)),"",VLOOKUP($AL353,'Ash-Archive Data-Don''t Delete'!$AL:$AT,3,FALSE))</f>
        <v>http://csuef.csu.edu.cn/Files/16-08-31/2016-08-31%2004-43-51_1214.html,
 http://csuef.csu.edu.cn/Block/Archives.aspx,
 http://csuef.csu.edu.cn/Block/NewsList.aspx?KindID=1</v>
      </c>
      <c r="AO353" s="13">
        <f>IF(ISNA(VLOOKUP($AL353,'Ash-Archive Data-Don''t Delete'!$AL:$AT,4,FALSE)),"",VLOOKUP($AL353,'Ash-Archive Data-Don''t Delete'!$AL:$AT,4,FALSE))</f>
        <v>0</v>
      </c>
      <c r="AP353" s="2">
        <f>IF(ISNA(VLOOKUP($AL353,'Ash-Archive Data-Don''t Delete'!$AL:$AT,5,FALSE)),"",VLOOKUP($AL353,'Ash-Archive Data-Don''t Delete'!$AL:$AT,5,FALSE))</f>
        <v>0</v>
      </c>
      <c r="AQ353" s="13"/>
      <c r="AR353" s="2"/>
      <c r="AS353" s="13"/>
      <c r="AT353" s="2" t="s">
        <v>74</v>
      </c>
      <c r="AU353" s="25"/>
      <c r="AV353" s="23"/>
      <c r="AW353" s="25"/>
      <c r="AX353" s="23"/>
      <c r="AY353" s="9" t="s">
        <v>269</v>
      </c>
      <c r="AZ353" s="41">
        <v>42744</v>
      </c>
      <c r="BA353" s="18"/>
      <c r="BB353" s="18"/>
      <c r="BC353" s="15"/>
      <c r="BD353" s="15"/>
      <c r="BE353" s="15"/>
      <c r="BF353" s="15"/>
      <c r="BG353" s="15"/>
      <c r="BH353" s="15"/>
      <c r="BI353" s="15"/>
      <c r="BJ353" s="15"/>
    </row>
    <row r="354" spans="1:62" ht="14.25">
      <c r="A354" s="16" t="str">
        <f>IF(ISNA(VLOOKUP($G354,'Philanthropist Ranking'!$E$5:$H$105,4,FALSE)),"N","Y")</f>
        <v>Y</v>
      </c>
      <c r="B354" s="17">
        <f>VLOOKUP($G354,'Philanthropist Ranking'!$K$5:$M$281,3,FALSE)</f>
        <v>76</v>
      </c>
      <c r="C354" s="17">
        <f>VLOOKUP($G354,'Philanthropist Ranking'!$K$5:$M$281,2,FALSE)</f>
        <v>10.000000000000011</v>
      </c>
      <c r="D354" s="3"/>
      <c r="E354" s="18"/>
      <c r="F354" s="7" t="s">
        <v>637</v>
      </c>
      <c r="G354" s="8" t="s">
        <v>638</v>
      </c>
      <c r="H354" s="32"/>
      <c r="I354" s="19"/>
      <c r="J354" s="20" t="s">
        <v>62</v>
      </c>
      <c r="K354" s="19"/>
      <c r="L354" s="20"/>
      <c r="M354" s="19"/>
      <c r="N354" s="21"/>
      <c r="O354" s="22"/>
      <c r="P354" s="21"/>
      <c r="Q354" s="22"/>
      <c r="R354" s="21"/>
      <c r="S354" s="22"/>
      <c r="T354" s="21"/>
      <c r="U354" s="22"/>
      <c r="V354" s="13" t="s">
        <v>2026</v>
      </c>
      <c r="W354" s="2">
        <v>0.15</v>
      </c>
      <c r="X354" s="13">
        <v>12</v>
      </c>
      <c r="Y354" s="2">
        <v>15</v>
      </c>
      <c r="Z354" s="13" t="s">
        <v>968</v>
      </c>
      <c r="AA354" s="2" t="s">
        <v>1604</v>
      </c>
      <c r="AB354" s="13" t="s">
        <v>968</v>
      </c>
      <c r="AC354" s="2" t="s">
        <v>1604</v>
      </c>
      <c r="AD354" s="13" t="s">
        <v>1611</v>
      </c>
      <c r="AE354" s="2" t="s">
        <v>1612</v>
      </c>
      <c r="AF354" s="13" t="s">
        <v>2026</v>
      </c>
      <c r="AG354" s="2" t="s">
        <v>89</v>
      </c>
      <c r="AH354" s="14" t="s">
        <v>67</v>
      </c>
      <c r="AI354" s="2" t="s">
        <v>100</v>
      </c>
      <c r="AJ354" s="13" t="s">
        <v>69</v>
      </c>
      <c r="AK354" s="2" t="s">
        <v>70</v>
      </c>
      <c r="AL354" s="9" t="s">
        <v>3411</v>
      </c>
      <c r="AM354" s="13" t="str">
        <f>IF(ISNA(VLOOKUP($AL354,'Ash-Archive Data-Don''t Delete'!$AL:$AT,2,FALSE)),"",VLOOKUP($AL354,'Ash-Archive Data-Don''t Delete'!$AL:$AT,2,FALSE))</f>
        <v>link</v>
      </c>
      <c r="AN354" s="2" t="str">
        <f>IF(ISNA(VLOOKUP($AL354,'Ash-Archive Data-Don''t Delete'!$AL:$AT,3,FALSE)),"",VLOOKUP($AL354,'Ash-Archive Data-Don''t Delete'!$AL:$AT,3,FALSE))</f>
        <v>http://csuef.csu.edu.cn/Files/16-08-31/2016-08-31%2004-43-51_1214.html,
 http://csuef.csu.edu.cn/Block/Archives.aspx,
 http://csuef.csu.edu.cn/Block/NewsList.aspx?KindID=1</v>
      </c>
      <c r="AO354" s="13">
        <f>IF(ISNA(VLOOKUP($AL354,'Ash-Archive Data-Don''t Delete'!$AL:$AT,4,FALSE)),"",VLOOKUP($AL354,'Ash-Archive Data-Don''t Delete'!$AL:$AT,4,FALSE))</f>
        <v>0</v>
      </c>
      <c r="AP354" s="2">
        <f>IF(ISNA(VLOOKUP($AL354,'Ash-Archive Data-Don''t Delete'!$AL:$AT,5,FALSE)),"",VLOOKUP($AL354,'Ash-Archive Data-Don''t Delete'!$AL:$AT,5,FALSE))</f>
        <v>0</v>
      </c>
      <c r="AQ354" s="13"/>
      <c r="AR354" s="2"/>
      <c r="AS354" s="13"/>
      <c r="AT354" s="2" t="s">
        <v>74</v>
      </c>
      <c r="AU354" s="25"/>
      <c r="AV354" s="23"/>
      <c r="AW354" s="25"/>
      <c r="AX354" s="23"/>
      <c r="AY354" s="9" t="s">
        <v>269</v>
      </c>
      <c r="AZ354" s="41">
        <v>42744</v>
      </c>
      <c r="BA354" s="18"/>
      <c r="BB354" s="18"/>
      <c r="BC354" s="15"/>
      <c r="BD354" s="15"/>
      <c r="BE354" s="15"/>
      <c r="BF354" s="15"/>
      <c r="BG354" s="15"/>
      <c r="BH354" s="15"/>
      <c r="BI354" s="15"/>
      <c r="BJ354" s="15"/>
    </row>
    <row r="355" spans="1:62" ht="14.25">
      <c r="A355" s="16" t="str">
        <f>IF(ISNA(VLOOKUP($G355,'Philanthropist Ranking'!$E$5:$H$105,4,FALSE)),"N","Y")</f>
        <v>Y</v>
      </c>
      <c r="B355" s="17">
        <f>VLOOKUP($G355,'Philanthropist Ranking'!$K$5:$M$281,3,FALSE)</f>
        <v>76</v>
      </c>
      <c r="C355" s="17">
        <f>VLOOKUP($G355,'Philanthropist Ranking'!$K$5:$M$281,2,FALSE)</f>
        <v>10.000000000000011</v>
      </c>
      <c r="D355" s="3"/>
      <c r="E355" s="18"/>
      <c r="F355" s="7" t="s">
        <v>637</v>
      </c>
      <c r="G355" s="8" t="s">
        <v>638</v>
      </c>
      <c r="H355" s="32"/>
      <c r="I355" s="19"/>
      <c r="J355" s="20" t="s">
        <v>62</v>
      </c>
      <c r="K355" s="19"/>
      <c r="L355" s="20"/>
      <c r="M355" s="19"/>
      <c r="N355" s="21"/>
      <c r="O355" s="22"/>
      <c r="P355" s="21"/>
      <c r="Q355" s="22"/>
      <c r="R355" s="21"/>
      <c r="S355" s="22"/>
      <c r="T355" s="21"/>
      <c r="U355" s="22"/>
      <c r="V355" s="13" t="s">
        <v>2026</v>
      </c>
      <c r="W355" s="2">
        <v>0.15</v>
      </c>
      <c r="X355" s="13">
        <v>12</v>
      </c>
      <c r="Y355" s="2">
        <v>15</v>
      </c>
      <c r="Z355" s="13" t="s">
        <v>968</v>
      </c>
      <c r="AA355" s="2" t="s">
        <v>1604</v>
      </c>
      <c r="AB355" s="13" t="s">
        <v>968</v>
      </c>
      <c r="AC355" s="2" t="s">
        <v>1604</v>
      </c>
      <c r="AD355" s="13" t="s">
        <v>1611</v>
      </c>
      <c r="AE355" s="2" t="s">
        <v>1612</v>
      </c>
      <c r="AF355" s="13" t="s">
        <v>2026</v>
      </c>
      <c r="AG355" s="2" t="s">
        <v>89</v>
      </c>
      <c r="AH355" s="14" t="s">
        <v>67</v>
      </c>
      <c r="AI355" s="2" t="s">
        <v>100</v>
      </c>
      <c r="AJ355" s="13" t="s">
        <v>69</v>
      </c>
      <c r="AK355" s="2" t="s">
        <v>70</v>
      </c>
      <c r="AL355" s="9" t="s">
        <v>3411</v>
      </c>
      <c r="AM355" s="13" t="str">
        <f>IF(ISNA(VLOOKUP($AL355,'Ash-Archive Data-Don''t Delete'!$AL:$AT,2,FALSE)),"",VLOOKUP($AL355,'Ash-Archive Data-Don''t Delete'!$AL:$AT,2,FALSE))</f>
        <v>link</v>
      </c>
      <c r="AN355" s="2" t="str">
        <f>IF(ISNA(VLOOKUP($AL355,'Ash-Archive Data-Don''t Delete'!$AL:$AT,3,FALSE)),"",VLOOKUP($AL355,'Ash-Archive Data-Don''t Delete'!$AL:$AT,3,FALSE))</f>
        <v>http://csuef.csu.edu.cn/Files/16-08-31/2016-08-31%2004-43-51_1214.html,
 http://csuef.csu.edu.cn/Block/Archives.aspx,
 http://csuef.csu.edu.cn/Block/NewsList.aspx?KindID=1</v>
      </c>
      <c r="AO355" s="13">
        <f>IF(ISNA(VLOOKUP($AL355,'Ash-Archive Data-Don''t Delete'!$AL:$AT,4,FALSE)),"",VLOOKUP($AL355,'Ash-Archive Data-Don''t Delete'!$AL:$AT,4,FALSE))</f>
        <v>0</v>
      </c>
      <c r="AP355" s="2">
        <f>IF(ISNA(VLOOKUP($AL355,'Ash-Archive Data-Don''t Delete'!$AL:$AT,5,FALSE)),"",VLOOKUP($AL355,'Ash-Archive Data-Don''t Delete'!$AL:$AT,5,FALSE))</f>
        <v>0</v>
      </c>
      <c r="AQ355" s="13"/>
      <c r="AR355" s="2"/>
      <c r="AS355" s="13"/>
      <c r="AT355" s="2" t="s">
        <v>74</v>
      </c>
      <c r="AU355" s="25"/>
      <c r="AV355" s="23"/>
      <c r="AW355" s="25"/>
      <c r="AX355" s="23"/>
      <c r="AY355" s="9" t="s">
        <v>269</v>
      </c>
      <c r="AZ355" s="41">
        <v>42744</v>
      </c>
      <c r="BA355" s="18"/>
      <c r="BB355" s="18"/>
      <c r="BC355" s="15"/>
      <c r="BD355" s="15"/>
      <c r="BE355" s="15"/>
      <c r="BF355" s="15"/>
      <c r="BG355" s="15"/>
      <c r="BH355" s="15"/>
      <c r="BI355" s="15"/>
      <c r="BJ355" s="15"/>
    </row>
    <row r="356" spans="1:62" ht="14.25">
      <c r="A356" s="16" t="str">
        <f>IF(ISNA(VLOOKUP($G356,'Philanthropist Ranking'!$E$5:$H$105,4,FALSE)),"N","Y")</f>
        <v>Y</v>
      </c>
      <c r="B356" s="17">
        <f>VLOOKUP($G356,'Philanthropist Ranking'!$K$5:$M$281,3,FALSE)</f>
        <v>76</v>
      </c>
      <c r="C356" s="17">
        <f>VLOOKUP($G356,'Philanthropist Ranking'!$K$5:$M$281,2,FALSE)</f>
        <v>10.000000000000011</v>
      </c>
      <c r="D356" s="3"/>
      <c r="E356" s="18"/>
      <c r="F356" s="7" t="s">
        <v>637</v>
      </c>
      <c r="G356" s="8" t="s">
        <v>638</v>
      </c>
      <c r="H356" s="32"/>
      <c r="I356" s="19"/>
      <c r="J356" s="20" t="s">
        <v>62</v>
      </c>
      <c r="K356" s="19"/>
      <c r="L356" s="20"/>
      <c r="M356" s="19"/>
      <c r="N356" s="21"/>
      <c r="O356" s="22"/>
      <c r="P356" s="21"/>
      <c r="Q356" s="22"/>
      <c r="R356" s="21"/>
      <c r="S356" s="22"/>
      <c r="T356" s="21"/>
      <c r="U356" s="22"/>
      <c r="V356" s="13" t="s">
        <v>2026</v>
      </c>
      <c r="W356" s="2">
        <v>0.15</v>
      </c>
      <c r="X356" s="13">
        <v>12</v>
      </c>
      <c r="Y356" s="2">
        <v>15</v>
      </c>
      <c r="Z356" s="13" t="s">
        <v>968</v>
      </c>
      <c r="AA356" s="2" t="s">
        <v>1604</v>
      </c>
      <c r="AB356" s="13" t="s">
        <v>968</v>
      </c>
      <c r="AC356" s="2" t="s">
        <v>1604</v>
      </c>
      <c r="AD356" s="13" t="s">
        <v>1611</v>
      </c>
      <c r="AE356" s="2" t="s">
        <v>1612</v>
      </c>
      <c r="AF356" s="13" t="s">
        <v>2026</v>
      </c>
      <c r="AG356" s="2" t="s">
        <v>89</v>
      </c>
      <c r="AH356" s="14" t="s">
        <v>67</v>
      </c>
      <c r="AI356" s="2" t="s">
        <v>100</v>
      </c>
      <c r="AJ356" s="13" t="s">
        <v>69</v>
      </c>
      <c r="AK356" s="2" t="s">
        <v>70</v>
      </c>
      <c r="AL356" s="9" t="s">
        <v>3411</v>
      </c>
      <c r="AM356" s="13" t="str">
        <f>IF(ISNA(VLOOKUP($AL356,'Ash-Archive Data-Don''t Delete'!$AL:$AT,2,FALSE)),"",VLOOKUP($AL356,'Ash-Archive Data-Don''t Delete'!$AL:$AT,2,FALSE))</f>
        <v>link</v>
      </c>
      <c r="AN356" s="2" t="str">
        <f>IF(ISNA(VLOOKUP($AL356,'Ash-Archive Data-Don''t Delete'!$AL:$AT,3,FALSE)),"",VLOOKUP($AL356,'Ash-Archive Data-Don''t Delete'!$AL:$AT,3,FALSE))</f>
        <v>http://csuef.csu.edu.cn/Files/16-08-31/2016-08-31%2004-43-51_1214.html,
 http://csuef.csu.edu.cn/Block/Archives.aspx,
 http://csuef.csu.edu.cn/Block/NewsList.aspx?KindID=1</v>
      </c>
      <c r="AO356" s="13">
        <f>IF(ISNA(VLOOKUP($AL356,'Ash-Archive Data-Don''t Delete'!$AL:$AT,4,FALSE)),"",VLOOKUP($AL356,'Ash-Archive Data-Don''t Delete'!$AL:$AT,4,FALSE))</f>
        <v>0</v>
      </c>
      <c r="AP356" s="2">
        <f>IF(ISNA(VLOOKUP($AL356,'Ash-Archive Data-Don''t Delete'!$AL:$AT,5,FALSE)),"",VLOOKUP($AL356,'Ash-Archive Data-Don''t Delete'!$AL:$AT,5,FALSE))</f>
        <v>0</v>
      </c>
      <c r="AQ356" s="13"/>
      <c r="AR356" s="2"/>
      <c r="AS356" s="13"/>
      <c r="AT356" s="2" t="s">
        <v>74</v>
      </c>
      <c r="AU356" s="25"/>
      <c r="AV356" s="23"/>
      <c r="AW356" s="25"/>
      <c r="AX356" s="23"/>
      <c r="AY356" s="9" t="s">
        <v>269</v>
      </c>
      <c r="AZ356" s="41">
        <v>42744</v>
      </c>
      <c r="BA356" s="18"/>
      <c r="BB356" s="18"/>
      <c r="BC356" s="15"/>
      <c r="BD356" s="15"/>
      <c r="BE356" s="15"/>
      <c r="BF356" s="15"/>
      <c r="BG356" s="15"/>
      <c r="BH356" s="15"/>
      <c r="BI356" s="15"/>
      <c r="BJ356" s="15"/>
    </row>
    <row r="357" spans="1:62" ht="14.25">
      <c r="A357" s="16" t="str">
        <f>IF(ISNA(VLOOKUP($G357,'Philanthropist Ranking'!$E$5:$H$105,4,FALSE)),"N","Y")</f>
        <v>Y</v>
      </c>
      <c r="B357" s="17">
        <f>VLOOKUP($G357,'Philanthropist Ranking'!$K$5:$M$281,3,FALSE)</f>
        <v>76</v>
      </c>
      <c r="C357" s="17">
        <f>VLOOKUP($G357,'Philanthropist Ranking'!$K$5:$M$281,2,FALSE)</f>
        <v>10.000000000000011</v>
      </c>
      <c r="D357" s="3"/>
      <c r="E357" s="18"/>
      <c r="F357" s="7" t="s">
        <v>637</v>
      </c>
      <c r="G357" s="8" t="s">
        <v>638</v>
      </c>
      <c r="H357" s="32"/>
      <c r="I357" s="19"/>
      <c r="J357" s="20" t="s">
        <v>62</v>
      </c>
      <c r="K357" s="19"/>
      <c r="L357" s="20"/>
      <c r="M357" s="19"/>
      <c r="N357" s="21"/>
      <c r="O357" s="22"/>
      <c r="P357" s="21"/>
      <c r="Q357" s="22"/>
      <c r="R357" s="21"/>
      <c r="S357" s="22"/>
      <c r="T357" s="21"/>
      <c r="U357" s="22"/>
      <c r="V357" s="13" t="s">
        <v>2026</v>
      </c>
      <c r="W357" s="2">
        <v>0.15</v>
      </c>
      <c r="X357" s="13">
        <v>12</v>
      </c>
      <c r="Y357" s="2">
        <v>15</v>
      </c>
      <c r="Z357" s="13" t="s">
        <v>968</v>
      </c>
      <c r="AA357" s="2" t="s">
        <v>1604</v>
      </c>
      <c r="AB357" s="13" t="s">
        <v>968</v>
      </c>
      <c r="AC357" s="2" t="s">
        <v>1604</v>
      </c>
      <c r="AD357" s="13" t="s">
        <v>1611</v>
      </c>
      <c r="AE357" s="2" t="s">
        <v>1612</v>
      </c>
      <c r="AF357" s="13" t="s">
        <v>2026</v>
      </c>
      <c r="AG357" s="2" t="s">
        <v>89</v>
      </c>
      <c r="AH357" s="14" t="s">
        <v>67</v>
      </c>
      <c r="AI357" s="2" t="s">
        <v>100</v>
      </c>
      <c r="AJ357" s="13" t="s">
        <v>69</v>
      </c>
      <c r="AK357" s="2" t="s">
        <v>70</v>
      </c>
      <c r="AL357" s="9" t="s">
        <v>3411</v>
      </c>
      <c r="AM357" s="13" t="str">
        <f>IF(ISNA(VLOOKUP($AL357,'Ash-Archive Data-Don''t Delete'!$AL:$AT,2,FALSE)),"",VLOOKUP($AL357,'Ash-Archive Data-Don''t Delete'!$AL:$AT,2,FALSE))</f>
        <v>link</v>
      </c>
      <c r="AN357" s="2" t="str">
        <f>IF(ISNA(VLOOKUP($AL357,'Ash-Archive Data-Don''t Delete'!$AL:$AT,3,FALSE)),"",VLOOKUP($AL357,'Ash-Archive Data-Don''t Delete'!$AL:$AT,3,FALSE))</f>
        <v>http://csuef.csu.edu.cn/Files/16-08-31/2016-08-31%2004-43-51_1214.html,
 http://csuef.csu.edu.cn/Block/Archives.aspx,
 http://csuef.csu.edu.cn/Block/NewsList.aspx?KindID=1</v>
      </c>
      <c r="AO357" s="13">
        <f>IF(ISNA(VLOOKUP($AL357,'Ash-Archive Data-Don''t Delete'!$AL:$AT,4,FALSE)),"",VLOOKUP($AL357,'Ash-Archive Data-Don''t Delete'!$AL:$AT,4,FALSE))</f>
        <v>0</v>
      </c>
      <c r="AP357" s="2">
        <f>IF(ISNA(VLOOKUP($AL357,'Ash-Archive Data-Don''t Delete'!$AL:$AT,5,FALSE)),"",VLOOKUP($AL357,'Ash-Archive Data-Don''t Delete'!$AL:$AT,5,FALSE))</f>
        <v>0</v>
      </c>
      <c r="AQ357" s="13"/>
      <c r="AR357" s="2"/>
      <c r="AS357" s="13"/>
      <c r="AT357" s="2" t="s">
        <v>74</v>
      </c>
      <c r="AU357" s="25"/>
      <c r="AV357" s="23"/>
      <c r="AW357" s="25"/>
      <c r="AX357" s="23"/>
      <c r="AY357" s="9" t="s">
        <v>269</v>
      </c>
      <c r="AZ357" s="41">
        <v>42744</v>
      </c>
      <c r="BA357" s="18"/>
      <c r="BB357" s="18"/>
      <c r="BC357" s="15"/>
      <c r="BD357" s="15"/>
      <c r="BE357" s="15"/>
      <c r="BF357" s="15"/>
      <c r="BG357" s="15"/>
      <c r="BH357" s="15"/>
      <c r="BI357" s="15"/>
      <c r="BJ357" s="15"/>
    </row>
    <row r="358" spans="1:62" ht="14.25">
      <c r="A358" s="16" t="str">
        <f>IF(ISNA(VLOOKUP($G358,'Philanthropist Ranking'!$E$5:$H$105,4,FALSE)),"N","Y")</f>
        <v>Y</v>
      </c>
      <c r="B358" s="17">
        <f>VLOOKUP($G358,'Philanthropist Ranking'!$K$5:$M$281,3,FALSE)</f>
        <v>76</v>
      </c>
      <c r="C358" s="17">
        <f>VLOOKUP($G358,'Philanthropist Ranking'!$K$5:$M$281,2,FALSE)</f>
        <v>10.000000000000011</v>
      </c>
      <c r="D358" s="3"/>
      <c r="E358" s="18"/>
      <c r="F358" s="7" t="s">
        <v>637</v>
      </c>
      <c r="G358" s="8" t="s">
        <v>638</v>
      </c>
      <c r="H358" s="32"/>
      <c r="I358" s="19"/>
      <c r="J358" s="20" t="s">
        <v>62</v>
      </c>
      <c r="K358" s="19"/>
      <c r="L358" s="20"/>
      <c r="M358" s="19"/>
      <c r="N358" s="21"/>
      <c r="O358" s="22"/>
      <c r="P358" s="21"/>
      <c r="Q358" s="22"/>
      <c r="R358" s="21"/>
      <c r="S358" s="22"/>
      <c r="T358" s="21"/>
      <c r="U358" s="22"/>
      <c r="V358" s="13" t="s">
        <v>2026</v>
      </c>
      <c r="W358" s="2">
        <v>0.15</v>
      </c>
      <c r="X358" s="13">
        <v>12</v>
      </c>
      <c r="Y358" s="2">
        <v>15</v>
      </c>
      <c r="Z358" s="13" t="s">
        <v>968</v>
      </c>
      <c r="AA358" s="2" t="s">
        <v>1604</v>
      </c>
      <c r="AB358" s="13" t="s">
        <v>968</v>
      </c>
      <c r="AC358" s="2" t="s">
        <v>1604</v>
      </c>
      <c r="AD358" s="13" t="s">
        <v>1611</v>
      </c>
      <c r="AE358" s="2" t="s">
        <v>1612</v>
      </c>
      <c r="AF358" s="13" t="s">
        <v>2026</v>
      </c>
      <c r="AG358" s="2" t="s">
        <v>89</v>
      </c>
      <c r="AH358" s="14" t="s">
        <v>67</v>
      </c>
      <c r="AI358" s="2" t="s">
        <v>100</v>
      </c>
      <c r="AJ358" s="13" t="s">
        <v>69</v>
      </c>
      <c r="AK358" s="2" t="s">
        <v>70</v>
      </c>
      <c r="AL358" s="9" t="s">
        <v>3411</v>
      </c>
      <c r="AM358" s="13" t="str">
        <f>IF(ISNA(VLOOKUP($AL358,'Ash-Archive Data-Don''t Delete'!$AL:$AT,2,FALSE)),"",VLOOKUP($AL358,'Ash-Archive Data-Don''t Delete'!$AL:$AT,2,FALSE))</f>
        <v>link</v>
      </c>
      <c r="AN358" s="2" t="str">
        <f>IF(ISNA(VLOOKUP($AL358,'Ash-Archive Data-Don''t Delete'!$AL:$AT,3,FALSE)),"",VLOOKUP($AL358,'Ash-Archive Data-Don''t Delete'!$AL:$AT,3,FALSE))</f>
        <v>http://csuef.csu.edu.cn/Files/16-08-31/2016-08-31%2004-43-51_1214.html,
 http://csuef.csu.edu.cn/Block/Archives.aspx,
 http://csuef.csu.edu.cn/Block/NewsList.aspx?KindID=1</v>
      </c>
      <c r="AO358" s="13">
        <f>IF(ISNA(VLOOKUP($AL358,'Ash-Archive Data-Don''t Delete'!$AL:$AT,4,FALSE)),"",VLOOKUP($AL358,'Ash-Archive Data-Don''t Delete'!$AL:$AT,4,FALSE))</f>
        <v>0</v>
      </c>
      <c r="AP358" s="2">
        <f>IF(ISNA(VLOOKUP($AL358,'Ash-Archive Data-Don''t Delete'!$AL:$AT,5,FALSE)),"",VLOOKUP($AL358,'Ash-Archive Data-Don''t Delete'!$AL:$AT,5,FALSE))</f>
        <v>0</v>
      </c>
      <c r="AQ358" s="13"/>
      <c r="AR358" s="2"/>
      <c r="AS358" s="13"/>
      <c r="AT358" s="2" t="s">
        <v>74</v>
      </c>
      <c r="AU358" s="25"/>
      <c r="AV358" s="23"/>
      <c r="AW358" s="25"/>
      <c r="AX358" s="23"/>
      <c r="AY358" s="9" t="s">
        <v>269</v>
      </c>
      <c r="AZ358" s="41">
        <v>42744</v>
      </c>
      <c r="BA358" s="18"/>
      <c r="BB358" s="18"/>
      <c r="BC358" s="15"/>
      <c r="BD358" s="15"/>
      <c r="BE358" s="15"/>
      <c r="BF358" s="15"/>
      <c r="BG358" s="15"/>
      <c r="BH358" s="15"/>
      <c r="BI358" s="15"/>
      <c r="BJ358" s="15"/>
    </row>
    <row r="359" spans="1:62" ht="14.25">
      <c r="A359" s="16" t="str">
        <f>IF(ISNA(VLOOKUP($G359,'Philanthropist Ranking'!$E$5:$H$105,4,FALSE)),"N","Y")</f>
        <v>Y</v>
      </c>
      <c r="B359" s="17">
        <f>VLOOKUP($G359,'Philanthropist Ranking'!$K$5:$M$281,3,FALSE)</f>
        <v>76</v>
      </c>
      <c r="C359" s="17">
        <f>VLOOKUP($G359,'Philanthropist Ranking'!$K$5:$M$281,2,FALSE)</f>
        <v>10.000000000000011</v>
      </c>
      <c r="D359" s="3"/>
      <c r="E359" s="18"/>
      <c r="F359" s="7" t="s">
        <v>637</v>
      </c>
      <c r="G359" s="8" t="s">
        <v>638</v>
      </c>
      <c r="H359" s="32"/>
      <c r="I359" s="19"/>
      <c r="J359" s="20" t="s">
        <v>62</v>
      </c>
      <c r="K359" s="19"/>
      <c r="L359" s="20"/>
      <c r="M359" s="19"/>
      <c r="N359" s="21"/>
      <c r="O359" s="22"/>
      <c r="P359" s="21"/>
      <c r="Q359" s="22"/>
      <c r="R359" s="21"/>
      <c r="S359" s="22"/>
      <c r="T359" s="21"/>
      <c r="U359" s="22"/>
      <c r="V359" s="13" t="s">
        <v>2026</v>
      </c>
      <c r="W359" s="2">
        <v>0.15</v>
      </c>
      <c r="X359" s="13">
        <v>12</v>
      </c>
      <c r="Y359" s="2">
        <v>15</v>
      </c>
      <c r="Z359" s="13" t="s">
        <v>968</v>
      </c>
      <c r="AA359" s="2" t="s">
        <v>1604</v>
      </c>
      <c r="AB359" s="13" t="s">
        <v>968</v>
      </c>
      <c r="AC359" s="2" t="s">
        <v>1604</v>
      </c>
      <c r="AD359" s="13" t="s">
        <v>1611</v>
      </c>
      <c r="AE359" s="2" t="s">
        <v>1612</v>
      </c>
      <c r="AF359" s="13" t="s">
        <v>2026</v>
      </c>
      <c r="AG359" s="2" t="s">
        <v>89</v>
      </c>
      <c r="AH359" s="14" t="s">
        <v>67</v>
      </c>
      <c r="AI359" s="2" t="s">
        <v>100</v>
      </c>
      <c r="AJ359" s="13" t="s">
        <v>69</v>
      </c>
      <c r="AK359" s="2" t="s">
        <v>70</v>
      </c>
      <c r="AL359" s="9" t="s">
        <v>3411</v>
      </c>
      <c r="AM359" s="13" t="str">
        <f>IF(ISNA(VLOOKUP($AL359,'Ash-Archive Data-Don''t Delete'!$AL:$AT,2,FALSE)),"",VLOOKUP($AL359,'Ash-Archive Data-Don''t Delete'!$AL:$AT,2,FALSE))</f>
        <v>link</v>
      </c>
      <c r="AN359" s="2" t="str">
        <f>IF(ISNA(VLOOKUP($AL359,'Ash-Archive Data-Don''t Delete'!$AL:$AT,3,FALSE)),"",VLOOKUP($AL359,'Ash-Archive Data-Don''t Delete'!$AL:$AT,3,FALSE))</f>
        <v>http://csuef.csu.edu.cn/Files/16-08-31/2016-08-31%2004-43-51_1214.html,
 http://csuef.csu.edu.cn/Block/Archives.aspx,
 http://csuef.csu.edu.cn/Block/NewsList.aspx?KindID=1</v>
      </c>
      <c r="AO359" s="13">
        <f>IF(ISNA(VLOOKUP($AL359,'Ash-Archive Data-Don''t Delete'!$AL:$AT,4,FALSE)),"",VLOOKUP($AL359,'Ash-Archive Data-Don''t Delete'!$AL:$AT,4,FALSE))</f>
        <v>0</v>
      </c>
      <c r="AP359" s="2">
        <f>IF(ISNA(VLOOKUP($AL359,'Ash-Archive Data-Don''t Delete'!$AL:$AT,5,FALSE)),"",VLOOKUP($AL359,'Ash-Archive Data-Don''t Delete'!$AL:$AT,5,FALSE))</f>
        <v>0</v>
      </c>
      <c r="AQ359" s="13"/>
      <c r="AR359" s="2"/>
      <c r="AS359" s="13"/>
      <c r="AT359" s="2" t="s">
        <v>74</v>
      </c>
      <c r="AU359" s="25"/>
      <c r="AV359" s="23"/>
      <c r="AW359" s="25"/>
      <c r="AX359" s="23"/>
      <c r="AY359" s="9" t="s">
        <v>269</v>
      </c>
      <c r="AZ359" s="41">
        <v>42744</v>
      </c>
      <c r="BA359" s="18"/>
      <c r="BB359" s="18"/>
      <c r="BC359" s="15"/>
      <c r="BD359" s="15"/>
      <c r="BE359" s="15"/>
      <c r="BF359" s="15"/>
      <c r="BG359" s="15"/>
      <c r="BH359" s="15"/>
      <c r="BI359" s="15"/>
      <c r="BJ359" s="15"/>
    </row>
    <row r="360" spans="1:62" ht="14.25">
      <c r="A360" s="16" t="str">
        <f>IF(ISNA(VLOOKUP($G360,'Philanthropist Ranking'!$E$5:$H$105,4,FALSE)),"N","Y")</f>
        <v>Y</v>
      </c>
      <c r="B360" s="17">
        <f>VLOOKUP($G360,'Philanthropist Ranking'!$K$5:$M$281,3,FALSE)</f>
        <v>76</v>
      </c>
      <c r="C360" s="17">
        <f>VLOOKUP($G360,'Philanthropist Ranking'!$K$5:$M$281,2,FALSE)</f>
        <v>10.000000000000011</v>
      </c>
      <c r="D360" s="3"/>
      <c r="E360" s="18"/>
      <c r="F360" s="7" t="s">
        <v>637</v>
      </c>
      <c r="G360" s="8" t="s">
        <v>638</v>
      </c>
      <c r="H360" s="32"/>
      <c r="I360" s="19"/>
      <c r="J360" s="20" t="s">
        <v>62</v>
      </c>
      <c r="K360" s="19"/>
      <c r="L360" s="20"/>
      <c r="M360" s="19"/>
      <c r="N360" s="21"/>
      <c r="O360" s="22"/>
      <c r="P360" s="21"/>
      <c r="Q360" s="22"/>
      <c r="R360" s="21"/>
      <c r="S360" s="22"/>
      <c r="T360" s="21"/>
      <c r="U360" s="22"/>
      <c r="V360" s="13" t="s">
        <v>2026</v>
      </c>
      <c r="W360" s="2">
        <v>0.15</v>
      </c>
      <c r="X360" s="13">
        <v>12</v>
      </c>
      <c r="Y360" s="2">
        <v>15</v>
      </c>
      <c r="Z360" s="13" t="s">
        <v>968</v>
      </c>
      <c r="AA360" s="2" t="s">
        <v>1604</v>
      </c>
      <c r="AB360" s="13" t="s">
        <v>968</v>
      </c>
      <c r="AC360" s="2" t="s">
        <v>1604</v>
      </c>
      <c r="AD360" s="13" t="s">
        <v>1611</v>
      </c>
      <c r="AE360" s="2" t="s">
        <v>1612</v>
      </c>
      <c r="AF360" s="13" t="s">
        <v>2026</v>
      </c>
      <c r="AG360" s="2" t="s">
        <v>89</v>
      </c>
      <c r="AH360" s="14" t="s">
        <v>67</v>
      </c>
      <c r="AI360" s="2" t="s">
        <v>100</v>
      </c>
      <c r="AJ360" s="13" t="s">
        <v>69</v>
      </c>
      <c r="AK360" s="2" t="s">
        <v>70</v>
      </c>
      <c r="AL360" s="9" t="s">
        <v>3411</v>
      </c>
      <c r="AM360" s="13" t="str">
        <f>IF(ISNA(VLOOKUP($AL360,'Ash-Archive Data-Don''t Delete'!$AL:$AT,2,FALSE)),"",VLOOKUP($AL360,'Ash-Archive Data-Don''t Delete'!$AL:$AT,2,FALSE))</f>
        <v>link</v>
      </c>
      <c r="AN360" s="2" t="str">
        <f>IF(ISNA(VLOOKUP($AL360,'Ash-Archive Data-Don''t Delete'!$AL:$AT,3,FALSE)),"",VLOOKUP($AL360,'Ash-Archive Data-Don''t Delete'!$AL:$AT,3,FALSE))</f>
        <v>http://csuef.csu.edu.cn/Files/16-08-31/2016-08-31%2004-43-51_1214.html,
 http://csuef.csu.edu.cn/Block/Archives.aspx,
 http://csuef.csu.edu.cn/Block/NewsList.aspx?KindID=1</v>
      </c>
      <c r="AO360" s="13">
        <f>IF(ISNA(VLOOKUP($AL360,'Ash-Archive Data-Don''t Delete'!$AL:$AT,4,FALSE)),"",VLOOKUP($AL360,'Ash-Archive Data-Don''t Delete'!$AL:$AT,4,FALSE))</f>
        <v>0</v>
      </c>
      <c r="AP360" s="2">
        <f>IF(ISNA(VLOOKUP($AL360,'Ash-Archive Data-Don''t Delete'!$AL:$AT,5,FALSE)),"",VLOOKUP($AL360,'Ash-Archive Data-Don''t Delete'!$AL:$AT,5,FALSE))</f>
        <v>0</v>
      </c>
      <c r="AQ360" s="13"/>
      <c r="AR360" s="2"/>
      <c r="AS360" s="13"/>
      <c r="AT360" s="2" t="s">
        <v>74</v>
      </c>
      <c r="AU360" s="25"/>
      <c r="AV360" s="23"/>
      <c r="AW360" s="25"/>
      <c r="AX360" s="23"/>
      <c r="AY360" s="9" t="s">
        <v>269</v>
      </c>
      <c r="AZ360" s="41">
        <v>42744</v>
      </c>
      <c r="BA360" s="18"/>
      <c r="BB360" s="18"/>
      <c r="BC360" s="15"/>
      <c r="BD360" s="15"/>
      <c r="BE360" s="15"/>
      <c r="BF360" s="15"/>
      <c r="BG360" s="15"/>
      <c r="BH360" s="15"/>
      <c r="BI360" s="15"/>
      <c r="BJ360" s="15"/>
    </row>
    <row r="361" spans="1:62" ht="14.25">
      <c r="A361" s="16" t="str">
        <f>IF(ISNA(VLOOKUP($G361,'Philanthropist Ranking'!$E$5:$H$105,4,FALSE)),"N","Y")</f>
        <v>Y</v>
      </c>
      <c r="B361" s="17">
        <f>VLOOKUP($G361,'Philanthropist Ranking'!$K$5:$M$281,3,FALSE)</f>
        <v>76</v>
      </c>
      <c r="C361" s="17">
        <f>VLOOKUP($G361,'Philanthropist Ranking'!$K$5:$M$281,2,FALSE)</f>
        <v>10.000000000000011</v>
      </c>
      <c r="D361" s="3"/>
      <c r="E361" s="18"/>
      <c r="F361" s="7" t="s">
        <v>637</v>
      </c>
      <c r="G361" s="8" t="s">
        <v>638</v>
      </c>
      <c r="H361" s="32"/>
      <c r="I361" s="19"/>
      <c r="J361" s="20" t="s">
        <v>62</v>
      </c>
      <c r="K361" s="19"/>
      <c r="L361" s="20"/>
      <c r="M361" s="19"/>
      <c r="N361" s="21"/>
      <c r="O361" s="22"/>
      <c r="P361" s="21"/>
      <c r="Q361" s="22"/>
      <c r="R361" s="21"/>
      <c r="S361" s="22"/>
      <c r="T361" s="21"/>
      <c r="U361" s="22"/>
      <c r="V361" s="13" t="s">
        <v>2026</v>
      </c>
      <c r="W361" s="2">
        <v>0.15</v>
      </c>
      <c r="X361" s="13">
        <v>12</v>
      </c>
      <c r="Y361" s="2">
        <v>18</v>
      </c>
      <c r="Z361" s="13" t="s">
        <v>968</v>
      </c>
      <c r="AA361" s="2" t="s">
        <v>1604</v>
      </c>
      <c r="AB361" s="13" t="s">
        <v>968</v>
      </c>
      <c r="AC361" s="2" t="s">
        <v>1604</v>
      </c>
      <c r="AD361" s="13" t="s">
        <v>1611</v>
      </c>
      <c r="AE361" s="2" t="s">
        <v>1612</v>
      </c>
      <c r="AF361" s="13" t="s">
        <v>2026</v>
      </c>
      <c r="AG361" s="2" t="s">
        <v>89</v>
      </c>
      <c r="AH361" s="14" t="s">
        <v>67</v>
      </c>
      <c r="AI361" s="2" t="s">
        <v>100</v>
      </c>
      <c r="AJ361" s="13" t="s">
        <v>69</v>
      </c>
      <c r="AK361" s="2" t="s">
        <v>70</v>
      </c>
      <c r="AL361" s="9" t="s">
        <v>3411</v>
      </c>
      <c r="AM361" s="13" t="str">
        <f>IF(ISNA(VLOOKUP($AL361,'Ash-Archive Data-Don''t Delete'!$AL:$AT,2,FALSE)),"",VLOOKUP($AL361,'Ash-Archive Data-Don''t Delete'!$AL:$AT,2,FALSE))</f>
        <v>link</v>
      </c>
      <c r="AN361" s="2" t="str">
        <f>IF(ISNA(VLOOKUP($AL361,'Ash-Archive Data-Don''t Delete'!$AL:$AT,3,FALSE)),"",VLOOKUP($AL361,'Ash-Archive Data-Don''t Delete'!$AL:$AT,3,FALSE))</f>
        <v>http://csuef.csu.edu.cn/Files/16-08-31/2016-08-31%2004-43-51_1214.html,
 http://csuef.csu.edu.cn/Block/Archives.aspx,
 http://csuef.csu.edu.cn/Block/NewsList.aspx?KindID=1</v>
      </c>
      <c r="AO361" s="13">
        <f>IF(ISNA(VLOOKUP($AL361,'Ash-Archive Data-Don''t Delete'!$AL:$AT,4,FALSE)),"",VLOOKUP($AL361,'Ash-Archive Data-Don''t Delete'!$AL:$AT,4,FALSE))</f>
        <v>0</v>
      </c>
      <c r="AP361" s="2">
        <f>IF(ISNA(VLOOKUP($AL361,'Ash-Archive Data-Don''t Delete'!$AL:$AT,5,FALSE)),"",VLOOKUP($AL361,'Ash-Archive Data-Don''t Delete'!$AL:$AT,5,FALSE))</f>
        <v>0</v>
      </c>
      <c r="AQ361" s="13"/>
      <c r="AR361" s="2"/>
      <c r="AS361" s="13"/>
      <c r="AT361" s="2" t="s">
        <v>74</v>
      </c>
      <c r="AU361" s="25"/>
      <c r="AV361" s="23"/>
      <c r="AW361" s="25"/>
      <c r="AX361" s="23"/>
      <c r="AY361" s="9" t="s">
        <v>269</v>
      </c>
      <c r="AZ361" s="41">
        <v>42744</v>
      </c>
      <c r="BA361" s="18"/>
      <c r="BB361" s="18"/>
      <c r="BC361" s="15"/>
      <c r="BD361" s="15"/>
      <c r="BE361" s="15"/>
      <c r="BF361" s="15"/>
      <c r="BG361" s="15"/>
      <c r="BH361" s="15"/>
      <c r="BI361" s="15"/>
      <c r="BJ361" s="15"/>
    </row>
    <row r="362" spans="1:62" ht="14.25">
      <c r="A362" s="16" t="str">
        <f>IF(ISNA(VLOOKUP($G362,'Philanthropist Ranking'!$E$5:$H$105,4,FALSE)),"N","Y")</f>
        <v>Y</v>
      </c>
      <c r="B362" s="17">
        <f>VLOOKUP($G362,'Philanthropist Ranking'!$K$5:$M$281,3,FALSE)</f>
        <v>76</v>
      </c>
      <c r="C362" s="17">
        <f>VLOOKUP($G362,'Philanthropist Ranking'!$K$5:$M$281,2,FALSE)</f>
        <v>10.000000000000011</v>
      </c>
      <c r="D362" s="3"/>
      <c r="E362" s="18"/>
      <c r="F362" s="7" t="s">
        <v>637</v>
      </c>
      <c r="G362" s="8" t="s">
        <v>638</v>
      </c>
      <c r="H362" s="32"/>
      <c r="I362" s="19"/>
      <c r="J362" s="20" t="s">
        <v>62</v>
      </c>
      <c r="K362" s="19"/>
      <c r="L362" s="20"/>
      <c r="M362" s="19"/>
      <c r="N362" s="21"/>
      <c r="O362" s="22"/>
      <c r="P362" s="21"/>
      <c r="Q362" s="22"/>
      <c r="R362" s="21"/>
      <c r="S362" s="22"/>
      <c r="T362" s="21"/>
      <c r="U362" s="22"/>
      <c r="V362" s="13" t="s">
        <v>2026</v>
      </c>
      <c r="W362" s="2">
        <v>0.15</v>
      </c>
      <c r="X362" s="13">
        <v>12</v>
      </c>
      <c r="Y362" s="2">
        <v>18</v>
      </c>
      <c r="Z362" s="13" t="s">
        <v>968</v>
      </c>
      <c r="AA362" s="2" t="s">
        <v>1604</v>
      </c>
      <c r="AB362" s="13" t="s">
        <v>968</v>
      </c>
      <c r="AC362" s="2" t="s">
        <v>1604</v>
      </c>
      <c r="AD362" s="13" t="s">
        <v>1611</v>
      </c>
      <c r="AE362" s="2" t="s">
        <v>1612</v>
      </c>
      <c r="AF362" s="13" t="s">
        <v>2026</v>
      </c>
      <c r="AG362" s="2" t="s">
        <v>89</v>
      </c>
      <c r="AH362" s="14" t="s">
        <v>67</v>
      </c>
      <c r="AI362" s="2" t="s">
        <v>100</v>
      </c>
      <c r="AJ362" s="13" t="s">
        <v>69</v>
      </c>
      <c r="AK362" s="2" t="s">
        <v>70</v>
      </c>
      <c r="AL362" s="9" t="s">
        <v>3411</v>
      </c>
      <c r="AM362" s="13" t="str">
        <f>IF(ISNA(VLOOKUP($AL362,'Ash-Archive Data-Don''t Delete'!$AL:$AT,2,FALSE)),"",VLOOKUP($AL362,'Ash-Archive Data-Don''t Delete'!$AL:$AT,2,FALSE))</f>
        <v>link</v>
      </c>
      <c r="AN362" s="2" t="str">
        <f>IF(ISNA(VLOOKUP($AL362,'Ash-Archive Data-Don''t Delete'!$AL:$AT,3,FALSE)),"",VLOOKUP($AL362,'Ash-Archive Data-Don''t Delete'!$AL:$AT,3,FALSE))</f>
        <v>http://csuef.csu.edu.cn/Files/16-08-31/2016-08-31%2004-43-51_1214.html,
 http://csuef.csu.edu.cn/Block/Archives.aspx,
 http://csuef.csu.edu.cn/Block/NewsList.aspx?KindID=1</v>
      </c>
      <c r="AO362" s="13">
        <f>IF(ISNA(VLOOKUP($AL362,'Ash-Archive Data-Don''t Delete'!$AL:$AT,4,FALSE)),"",VLOOKUP($AL362,'Ash-Archive Data-Don''t Delete'!$AL:$AT,4,FALSE))</f>
        <v>0</v>
      </c>
      <c r="AP362" s="2">
        <f>IF(ISNA(VLOOKUP($AL362,'Ash-Archive Data-Don''t Delete'!$AL:$AT,5,FALSE)),"",VLOOKUP($AL362,'Ash-Archive Data-Don''t Delete'!$AL:$AT,5,FALSE))</f>
        <v>0</v>
      </c>
      <c r="AQ362" s="13"/>
      <c r="AR362" s="2"/>
      <c r="AS362" s="13"/>
      <c r="AT362" s="2" t="s">
        <v>74</v>
      </c>
      <c r="AU362" s="25"/>
      <c r="AV362" s="23"/>
      <c r="AW362" s="25"/>
      <c r="AX362" s="23"/>
      <c r="AY362" s="9" t="s">
        <v>269</v>
      </c>
      <c r="AZ362" s="41">
        <v>42744</v>
      </c>
      <c r="BA362" s="18"/>
      <c r="BB362" s="18"/>
      <c r="BC362" s="15"/>
      <c r="BD362" s="15"/>
      <c r="BE362" s="15"/>
      <c r="BF362" s="15"/>
      <c r="BG362" s="15"/>
      <c r="BH362" s="15"/>
      <c r="BI362" s="15"/>
      <c r="BJ362" s="15"/>
    </row>
    <row r="363" spans="1:62" ht="14.25">
      <c r="A363" s="16" t="str">
        <f>IF(ISNA(VLOOKUP($G363,'Philanthropist Ranking'!$E$5:$H$105,4,FALSE)),"N","Y")</f>
        <v>Y</v>
      </c>
      <c r="B363" s="17">
        <f>VLOOKUP($G363,'Philanthropist Ranking'!$K$5:$M$281,3,FALSE)</f>
        <v>76</v>
      </c>
      <c r="C363" s="17">
        <f>VLOOKUP($G363,'Philanthropist Ranking'!$K$5:$M$281,2,FALSE)</f>
        <v>10.000000000000011</v>
      </c>
      <c r="D363" s="3"/>
      <c r="E363" s="18"/>
      <c r="F363" s="7" t="s">
        <v>637</v>
      </c>
      <c r="G363" s="8" t="s">
        <v>638</v>
      </c>
      <c r="H363" s="32"/>
      <c r="I363" s="19"/>
      <c r="J363" s="20" t="s">
        <v>62</v>
      </c>
      <c r="K363" s="19"/>
      <c r="L363" s="20"/>
      <c r="M363" s="19"/>
      <c r="N363" s="21"/>
      <c r="O363" s="22"/>
      <c r="P363" s="21"/>
      <c r="Q363" s="22"/>
      <c r="R363" s="21"/>
      <c r="S363" s="22"/>
      <c r="T363" s="21"/>
      <c r="U363" s="22"/>
      <c r="V363" s="13" t="s">
        <v>2026</v>
      </c>
      <c r="W363" s="2">
        <v>0.15</v>
      </c>
      <c r="X363" s="13">
        <v>12</v>
      </c>
      <c r="Y363" s="2">
        <v>18</v>
      </c>
      <c r="Z363" s="13" t="s">
        <v>968</v>
      </c>
      <c r="AA363" s="2" t="s">
        <v>1604</v>
      </c>
      <c r="AB363" s="13" t="s">
        <v>968</v>
      </c>
      <c r="AC363" s="2" t="s">
        <v>1604</v>
      </c>
      <c r="AD363" s="13" t="s">
        <v>1611</v>
      </c>
      <c r="AE363" s="2" t="s">
        <v>1612</v>
      </c>
      <c r="AF363" s="13" t="s">
        <v>2026</v>
      </c>
      <c r="AG363" s="2" t="s">
        <v>89</v>
      </c>
      <c r="AH363" s="14" t="s">
        <v>67</v>
      </c>
      <c r="AI363" s="2" t="s">
        <v>100</v>
      </c>
      <c r="AJ363" s="13" t="s">
        <v>69</v>
      </c>
      <c r="AK363" s="2" t="s">
        <v>70</v>
      </c>
      <c r="AL363" s="9" t="s">
        <v>3411</v>
      </c>
      <c r="AM363" s="13" t="str">
        <f>IF(ISNA(VLOOKUP($AL363,'Ash-Archive Data-Don''t Delete'!$AL:$AT,2,FALSE)),"",VLOOKUP($AL363,'Ash-Archive Data-Don''t Delete'!$AL:$AT,2,FALSE))</f>
        <v>link</v>
      </c>
      <c r="AN363" s="2" t="str">
        <f>IF(ISNA(VLOOKUP($AL363,'Ash-Archive Data-Don''t Delete'!$AL:$AT,3,FALSE)),"",VLOOKUP($AL363,'Ash-Archive Data-Don''t Delete'!$AL:$AT,3,FALSE))</f>
        <v>http://csuef.csu.edu.cn/Files/16-08-31/2016-08-31%2004-43-51_1214.html,
 http://csuef.csu.edu.cn/Block/Archives.aspx,
 http://csuef.csu.edu.cn/Block/NewsList.aspx?KindID=1</v>
      </c>
      <c r="AO363" s="13">
        <f>IF(ISNA(VLOOKUP($AL363,'Ash-Archive Data-Don''t Delete'!$AL:$AT,4,FALSE)),"",VLOOKUP($AL363,'Ash-Archive Data-Don''t Delete'!$AL:$AT,4,FALSE))</f>
        <v>0</v>
      </c>
      <c r="AP363" s="2">
        <f>IF(ISNA(VLOOKUP($AL363,'Ash-Archive Data-Don''t Delete'!$AL:$AT,5,FALSE)),"",VLOOKUP($AL363,'Ash-Archive Data-Don''t Delete'!$AL:$AT,5,FALSE))</f>
        <v>0</v>
      </c>
      <c r="AQ363" s="13"/>
      <c r="AR363" s="2"/>
      <c r="AS363" s="13"/>
      <c r="AT363" s="2" t="s">
        <v>74</v>
      </c>
      <c r="AU363" s="25"/>
      <c r="AV363" s="23"/>
      <c r="AW363" s="25"/>
      <c r="AX363" s="23"/>
      <c r="AY363" s="9" t="s">
        <v>269</v>
      </c>
      <c r="AZ363" s="41">
        <v>42744</v>
      </c>
      <c r="BA363" s="18"/>
      <c r="BB363" s="18"/>
      <c r="BC363" s="15"/>
      <c r="BD363" s="15"/>
      <c r="BE363" s="15"/>
      <c r="BF363" s="15"/>
      <c r="BG363" s="15"/>
      <c r="BH363" s="15"/>
      <c r="BI363" s="15"/>
      <c r="BJ363" s="15"/>
    </row>
    <row r="364" spans="1:62" ht="14.25">
      <c r="A364" s="16" t="str">
        <f>IF(ISNA(VLOOKUP($G364,'Philanthropist Ranking'!$E$5:$H$105,4,FALSE)),"N","Y")</f>
        <v>Y</v>
      </c>
      <c r="B364" s="17">
        <f>VLOOKUP($G364,'Philanthropist Ranking'!$K$5:$M$281,3,FALSE)</f>
        <v>76</v>
      </c>
      <c r="C364" s="17">
        <f>VLOOKUP($G364,'Philanthropist Ranking'!$K$5:$M$281,2,FALSE)</f>
        <v>10.000000000000011</v>
      </c>
      <c r="D364" s="3"/>
      <c r="E364" s="18"/>
      <c r="F364" s="7" t="s">
        <v>637</v>
      </c>
      <c r="G364" s="8" t="s">
        <v>638</v>
      </c>
      <c r="H364" s="32"/>
      <c r="I364" s="19"/>
      <c r="J364" s="20" t="s">
        <v>62</v>
      </c>
      <c r="K364" s="19"/>
      <c r="L364" s="20"/>
      <c r="M364" s="19"/>
      <c r="N364" s="21"/>
      <c r="O364" s="22"/>
      <c r="P364" s="21"/>
      <c r="Q364" s="22"/>
      <c r="R364" s="21"/>
      <c r="S364" s="22"/>
      <c r="T364" s="21"/>
      <c r="U364" s="22"/>
      <c r="V364" s="13" t="s">
        <v>2026</v>
      </c>
      <c r="W364" s="2">
        <v>0.15</v>
      </c>
      <c r="X364" s="13">
        <v>12</v>
      </c>
      <c r="Y364" s="2">
        <v>18</v>
      </c>
      <c r="Z364" s="13" t="s">
        <v>968</v>
      </c>
      <c r="AA364" s="2" t="s">
        <v>1604</v>
      </c>
      <c r="AB364" s="13" t="s">
        <v>968</v>
      </c>
      <c r="AC364" s="2" t="s">
        <v>1604</v>
      </c>
      <c r="AD364" s="13" t="s">
        <v>1611</v>
      </c>
      <c r="AE364" s="2" t="s">
        <v>1612</v>
      </c>
      <c r="AF364" s="13" t="s">
        <v>2026</v>
      </c>
      <c r="AG364" s="2" t="s">
        <v>89</v>
      </c>
      <c r="AH364" s="14" t="s">
        <v>67</v>
      </c>
      <c r="AI364" s="2" t="s">
        <v>100</v>
      </c>
      <c r="AJ364" s="13" t="s">
        <v>69</v>
      </c>
      <c r="AK364" s="2" t="s">
        <v>70</v>
      </c>
      <c r="AL364" s="9" t="s">
        <v>3411</v>
      </c>
      <c r="AM364" s="13" t="str">
        <f>IF(ISNA(VLOOKUP($AL364,'Ash-Archive Data-Don''t Delete'!$AL:$AT,2,FALSE)),"",VLOOKUP($AL364,'Ash-Archive Data-Don''t Delete'!$AL:$AT,2,FALSE))</f>
        <v>link</v>
      </c>
      <c r="AN364" s="2" t="str">
        <f>IF(ISNA(VLOOKUP($AL364,'Ash-Archive Data-Don''t Delete'!$AL:$AT,3,FALSE)),"",VLOOKUP($AL364,'Ash-Archive Data-Don''t Delete'!$AL:$AT,3,FALSE))</f>
        <v>http://csuef.csu.edu.cn/Files/16-08-31/2016-08-31%2004-43-51_1214.html,
 http://csuef.csu.edu.cn/Block/Archives.aspx,
 http://csuef.csu.edu.cn/Block/NewsList.aspx?KindID=1</v>
      </c>
      <c r="AO364" s="13">
        <f>IF(ISNA(VLOOKUP($AL364,'Ash-Archive Data-Don''t Delete'!$AL:$AT,4,FALSE)),"",VLOOKUP($AL364,'Ash-Archive Data-Don''t Delete'!$AL:$AT,4,FALSE))</f>
        <v>0</v>
      </c>
      <c r="AP364" s="2">
        <f>IF(ISNA(VLOOKUP($AL364,'Ash-Archive Data-Don''t Delete'!$AL:$AT,5,FALSE)),"",VLOOKUP($AL364,'Ash-Archive Data-Don''t Delete'!$AL:$AT,5,FALSE))</f>
        <v>0</v>
      </c>
      <c r="AQ364" s="13"/>
      <c r="AR364" s="2"/>
      <c r="AS364" s="13"/>
      <c r="AT364" s="2" t="s">
        <v>74</v>
      </c>
      <c r="AU364" s="25"/>
      <c r="AV364" s="23"/>
      <c r="AW364" s="25"/>
      <c r="AX364" s="23"/>
      <c r="AY364" s="9" t="s">
        <v>269</v>
      </c>
      <c r="AZ364" s="41">
        <v>42744</v>
      </c>
      <c r="BA364" s="18"/>
      <c r="BB364" s="18"/>
      <c r="BC364" s="15"/>
      <c r="BD364" s="15"/>
      <c r="BE364" s="15"/>
      <c r="BF364" s="15"/>
      <c r="BG364" s="15"/>
      <c r="BH364" s="15"/>
      <c r="BI364" s="15"/>
      <c r="BJ364" s="15"/>
    </row>
    <row r="365" spans="1:62" ht="14.25">
      <c r="A365" s="16" t="str">
        <f>IF(ISNA(VLOOKUP($G365,'Philanthropist Ranking'!$E$5:$H$105,4,FALSE)),"N","Y")</f>
        <v>Y</v>
      </c>
      <c r="B365" s="17">
        <f>VLOOKUP($G365,'Philanthropist Ranking'!$K$5:$M$281,3,FALSE)</f>
        <v>76</v>
      </c>
      <c r="C365" s="17">
        <f>VLOOKUP($G365,'Philanthropist Ranking'!$K$5:$M$281,2,FALSE)</f>
        <v>10.000000000000011</v>
      </c>
      <c r="D365" s="3"/>
      <c r="E365" s="18"/>
      <c r="F365" s="7" t="s">
        <v>637</v>
      </c>
      <c r="G365" s="8" t="s">
        <v>638</v>
      </c>
      <c r="H365" s="32"/>
      <c r="I365" s="19"/>
      <c r="J365" s="20" t="s">
        <v>62</v>
      </c>
      <c r="K365" s="19"/>
      <c r="L365" s="20"/>
      <c r="M365" s="19"/>
      <c r="N365" s="21"/>
      <c r="O365" s="22"/>
      <c r="P365" s="21"/>
      <c r="Q365" s="22"/>
      <c r="R365" s="21"/>
      <c r="S365" s="22"/>
      <c r="T365" s="21"/>
      <c r="U365" s="22"/>
      <c r="V365" s="13" t="s">
        <v>2026</v>
      </c>
      <c r="W365" s="2">
        <v>0.15</v>
      </c>
      <c r="X365" s="13">
        <v>12</v>
      </c>
      <c r="Y365" s="2">
        <v>18</v>
      </c>
      <c r="Z365" s="13" t="s">
        <v>968</v>
      </c>
      <c r="AA365" s="2" t="s">
        <v>1604</v>
      </c>
      <c r="AB365" s="13" t="s">
        <v>968</v>
      </c>
      <c r="AC365" s="2" t="s">
        <v>1604</v>
      </c>
      <c r="AD365" s="13" t="s">
        <v>1611</v>
      </c>
      <c r="AE365" s="2" t="s">
        <v>1612</v>
      </c>
      <c r="AF365" s="13" t="s">
        <v>2026</v>
      </c>
      <c r="AG365" s="2" t="s">
        <v>89</v>
      </c>
      <c r="AH365" s="14" t="s">
        <v>67</v>
      </c>
      <c r="AI365" s="2" t="s">
        <v>100</v>
      </c>
      <c r="AJ365" s="13" t="s">
        <v>69</v>
      </c>
      <c r="AK365" s="2" t="s">
        <v>70</v>
      </c>
      <c r="AL365" s="9" t="s">
        <v>3411</v>
      </c>
      <c r="AM365" s="13" t="str">
        <f>IF(ISNA(VLOOKUP($AL365,'Ash-Archive Data-Don''t Delete'!$AL:$AT,2,FALSE)),"",VLOOKUP($AL365,'Ash-Archive Data-Don''t Delete'!$AL:$AT,2,FALSE))</f>
        <v>link</v>
      </c>
      <c r="AN365" s="2" t="str">
        <f>IF(ISNA(VLOOKUP($AL365,'Ash-Archive Data-Don''t Delete'!$AL:$AT,3,FALSE)),"",VLOOKUP($AL365,'Ash-Archive Data-Don''t Delete'!$AL:$AT,3,FALSE))</f>
        <v>http://csuef.csu.edu.cn/Files/16-08-31/2016-08-31%2004-43-51_1214.html,
 http://csuef.csu.edu.cn/Block/Archives.aspx,
 http://csuef.csu.edu.cn/Block/NewsList.aspx?KindID=1</v>
      </c>
      <c r="AO365" s="13">
        <f>IF(ISNA(VLOOKUP($AL365,'Ash-Archive Data-Don''t Delete'!$AL:$AT,4,FALSE)),"",VLOOKUP($AL365,'Ash-Archive Data-Don''t Delete'!$AL:$AT,4,FALSE))</f>
        <v>0</v>
      </c>
      <c r="AP365" s="2">
        <f>IF(ISNA(VLOOKUP($AL365,'Ash-Archive Data-Don''t Delete'!$AL:$AT,5,FALSE)),"",VLOOKUP($AL365,'Ash-Archive Data-Don''t Delete'!$AL:$AT,5,FALSE))</f>
        <v>0</v>
      </c>
      <c r="AQ365" s="13"/>
      <c r="AR365" s="2"/>
      <c r="AS365" s="13"/>
      <c r="AT365" s="2" t="s">
        <v>74</v>
      </c>
      <c r="AU365" s="25"/>
      <c r="AV365" s="23"/>
      <c r="AW365" s="25"/>
      <c r="AX365" s="23"/>
      <c r="AY365" s="9" t="s">
        <v>269</v>
      </c>
      <c r="AZ365" s="41">
        <v>42744</v>
      </c>
      <c r="BA365" s="18"/>
      <c r="BB365" s="18"/>
      <c r="BC365" s="15"/>
      <c r="BD365" s="15"/>
      <c r="BE365" s="15"/>
      <c r="BF365" s="15"/>
      <c r="BG365" s="15"/>
      <c r="BH365" s="15"/>
      <c r="BI365" s="15"/>
      <c r="BJ365" s="15"/>
    </row>
    <row r="366" spans="1:62" ht="14.25">
      <c r="A366" s="16" t="str">
        <f>IF(ISNA(VLOOKUP($G366,'Philanthropist Ranking'!$E$5:$H$105,4,FALSE)),"N","Y")</f>
        <v>Y</v>
      </c>
      <c r="B366" s="17">
        <f>VLOOKUP($G366,'Philanthropist Ranking'!$K$5:$M$281,3,FALSE)</f>
        <v>76</v>
      </c>
      <c r="C366" s="17">
        <f>VLOOKUP($G366,'Philanthropist Ranking'!$K$5:$M$281,2,FALSE)</f>
        <v>10.000000000000011</v>
      </c>
      <c r="D366" s="3"/>
      <c r="E366" s="18"/>
      <c r="F366" s="7" t="s">
        <v>637</v>
      </c>
      <c r="G366" s="8" t="s">
        <v>638</v>
      </c>
      <c r="H366" s="32"/>
      <c r="I366" s="19"/>
      <c r="J366" s="20" t="s">
        <v>62</v>
      </c>
      <c r="K366" s="19"/>
      <c r="L366" s="20"/>
      <c r="M366" s="19"/>
      <c r="N366" s="21"/>
      <c r="O366" s="22"/>
      <c r="P366" s="21"/>
      <c r="Q366" s="22"/>
      <c r="R366" s="21"/>
      <c r="S366" s="22"/>
      <c r="T366" s="21"/>
      <c r="U366" s="22"/>
      <c r="V366" s="13" t="s">
        <v>2026</v>
      </c>
      <c r="W366" s="2">
        <v>0.15</v>
      </c>
      <c r="X366" s="13">
        <v>12</v>
      </c>
      <c r="Y366" s="2">
        <v>18</v>
      </c>
      <c r="Z366" s="13" t="s">
        <v>968</v>
      </c>
      <c r="AA366" s="2" t="s">
        <v>1604</v>
      </c>
      <c r="AB366" s="13" t="s">
        <v>968</v>
      </c>
      <c r="AC366" s="2" t="s">
        <v>1604</v>
      </c>
      <c r="AD366" s="13" t="s">
        <v>1611</v>
      </c>
      <c r="AE366" s="2" t="s">
        <v>1612</v>
      </c>
      <c r="AF366" s="13" t="s">
        <v>2026</v>
      </c>
      <c r="AG366" s="2" t="s">
        <v>89</v>
      </c>
      <c r="AH366" s="14" t="s">
        <v>67</v>
      </c>
      <c r="AI366" s="2" t="s">
        <v>100</v>
      </c>
      <c r="AJ366" s="13" t="s">
        <v>69</v>
      </c>
      <c r="AK366" s="2" t="s">
        <v>70</v>
      </c>
      <c r="AL366" s="9" t="s">
        <v>3411</v>
      </c>
      <c r="AM366" s="13" t="str">
        <f>IF(ISNA(VLOOKUP($AL366,'Ash-Archive Data-Don''t Delete'!$AL:$AT,2,FALSE)),"",VLOOKUP($AL366,'Ash-Archive Data-Don''t Delete'!$AL:$AT,2,FALSE))</f>
        <v>link</v>
      </c>
      <c r="AN366" s="2" t="str">
        <f>IF(ISNA(VLOOKUP($AL366,'Ash-Archive Data-Don''t Delete'!$AL:$AT,3,FALSE)),"",VLOOKUP($AL366,'Ash-Archive Data-Don''t Delete'!$AL:$AT,3,FALSE))</f>
        <v>http://csuef.csu.edu.cn/Files/16-08-31/2016-08-31%2004-43-51_1214.html,
 http://csuef.csu.edu.cn/Block/Archives.aspx,
 http://csuef.csu.edu.cn/Block/NewsList.aspx?KindID=1</v>
      </c>
      <c r="AO366" s="13">
        <f>IF(ISNA(VLOOKUP($AL366,'Ash-Archive Data-Don''t Delete'!$AL:$AT,4,FALSE)),"",VLOOKUP($AL366,'Ash-Archive Data-Don''t Delete'!$AL:$AT,4,FALSE))</f>
        <v>0</v>
      </c>
      <c r="AP366" s="2">
        <f>IF(ISNA(VLOOKUP($AL366,'Ash-Archive Data-Don''t Delete'!$AL:$AT,5,FALSE)),"",VLOOKUP($AL366,'Ash-Archive Data-Don''t Delete'!$AL:$AT,5,FALSE))</f>
        <v>0</v>
      </c>
      <c r="AQ366" s="13"/>
      <c r="AR366" s="2"/>
      <c r="AS366" s="13"/>
      <c r="AT366" s="2" t="s">
        <v>74</v>
      </c>
      <c r="AU366" s="25"/>
      <c r="AV366" s="23"/>
      <c r="AW366" s="25"/>
      <c r="AX366" s="23"/>
      <c r="AY366" s="9" t="s">
        <v>269</v>
      </c>
      <c r="AZ366" s="41">
        <v>42744</v>
      </c>
      <c r="BA366" s="18"/>
      <c r="BB366" s="18"/>
      <c r="BC366" s="15"/>
      <c r="BD366" s="15"/>
      <c r="BE366" s="15"/>
      <c r="BF366" s="15"/>
      <c r="BG366" s="15"/>
      <c r="BH366" s="15"/>
      <c r="BI366" s="15"/>
      <c r="BJ366" s="15"/>
    </row>
    <row r="367" spans="1:62" ht="14.25">
      <c r="A367" s="16" t="str">
        <f>IF(ISNA(VLOOKUP($G367,'Philanthropist Ranking'!$E$5:$H$105,4,FALSE)),"N","Y")</f>
        <v>Y</v>
      </c>
      <c r="B367" s="17">
        <f>VLOOKUP($G367,'Philanthropist Ranking'!$K$5:$M$281,3,FALSE)</f>
        <v>76</v>
      </c>
      <c r="C367" s="17">
        <f>VLOOKUP($G367,'Philanthropist Ranking'!$K$5:$M$281,2,FALSE)</f>
        <v>10.000000000000011</v>
      </c>
      <c r="D367" s="3"/>
      <c r="E367" s="18"/>
      <c r="F367" s="7" t="s">
        <v>637</v>
      </c>
      <c r="G367" s="8" t="s">
        <v>638</v>
      </c>
      <c r="H367" s="32"/>
      <c r="I367" s="19"/>
      <c r="J367" s="20" t="s">
        <v>62</v>
      </c>
      <c r="K367" s="19"/>
      <c r="L367" s="20"/>
      <c r="M367" s="19"/>
      <c r="N367" s="21"/>
      <c r="O367" s="22"/>
      <c r="P367" s="21"/>
      <c r="Q367" s="22"/>
      <c r="R367" s="21"/>
      <c r="S367" s="22"/>
      <c r="T367" s="21"/>
      <c r="U367" s="22"/>
      <c r="V367" s="13" t="s">
        <v>2026</v>
      </c>
      <c r="W367" s="2">
        <v>0.15</v>
      </c>
      <c r="X367" s="13">
        <v>12</v>
      </c>
      <c r="Y367" s="2">
        <v>18</v>
      </c>
      <c r="Z367" s="13" t="s">
        <v>968</v>
      </c>
      <c r="AA367" s="2" t="s">
        <v>1604</v>
      </c>
      <c r="AB367" s="13" t="s">
        <v>968</v>
      </c>
      <c r="AC367" s="2" t="s">
        <v>1604</v>
      </c>
      <c r="AD367" s="13" t="s">
        <v>1611</v>
      </c>
      <c r="AE367" s="2" t="s">
        <v>1612</v>
      </c>
      <c r="AF367" s="13" t="s">
        <v>2026</v>
      </c>
      <c r="AG367" s="2" t="s">
        <v>89</v>
      </c>
      <c r="AH367" s="14" t="s">
        <v>67</v>
      </c>
      <c r="AI367" s="2" t="s">
        <v>100</v>
      </c>
      <c r="AJ367" s="13" t="s">
        <v>69</v>
      </c>
      <c r="AK367" s="2" t="s">
        <v>70</v>
      </c>
      <c r="AL367" s="9" t="s">
        <v>3411</v>
      </c>
      <c r="AM367" s="13" t="str">
        <f>IF(ISNA(VLOOKUP($AL367,'Ash-Archive Data-Don''t Delete'!$AL:$AT,2,FALSE)),"",VLOOKUP($AL367,'Ash-Archive Data-Don''t Delete'!$AL:$AT,2,FALSE))</f>
        <v>link</v>
      </c>
      <c r="AN367" s="2" t="str">
        <f>IF(ISNA(VLOOKUP($AL367,'Ash-Archive Data-Don''t Delete'!$AL:$AT,3,FALSE)),"",VLOOKUP($AL367,'Ash-Archive Data-Don''t Delete'!$AL:$AT,3,FALSE))</f>
        <v>http://csuef.csu.edu.cn/Files/16-08-31/2016-08-31%2004-43-51_1214.html,
 http://csuef.csu.edu.cn/Block/Archives.aspx,
 http://csuef.csu.edu.cn/Block/NewsList.aspx?KindID=1</v>
      </c>
      <c r="AO367" s="13">
        <f>IF(ISNA(VLOOKUP($AL367,'Ash-Archive Data-Don''t Delete'!$AL:$AT,4,FALSE)),"",VLOOKUP($AL367,'Ash-Archive Data-Don''t Delete'!$AL:$AT,4,FALSE))</f>
        <v>0</v>
      </c>
      <c r="AP367" s="2">
        <f>IF(ISNA(VLOOKUP($AL367,'Ash-Archive Data-Don''t Delete'!$AL:$AT,5,FALSE)),"",VLOOKUP($AL367,'Ash-Archive Data-Don''t Delete'!$AL:$AT,5,FALSE))</f>
        <v>0</v>
      </c>
      <c r="AQ367" s="13"/>
      <c r="AR367" s="2"/>
      <c r="AS367" s="13"/>
      <c r="AT367" s="2" t="s">
        <v>74</v>
      </c>
      <c r="AU367" s="25"/>
      <c r="AV367" s="23"/>
      <c r="AW367" s="25"/>
      <c r="AX367" s="23"/>
      <c r="AY367" s="9" t="s">
        <v>269</v>
      </c>
      <c r="AZ367" s="41">
        <v>42744</v>
      </c>
      <c r="BA367" s="18"/>
      <c r="BB367" s="18"/>
      <c r="BC367" s="15"/>
      <c r="BD367" s="15"/>
      <c r="BE367" s="15"/>
      <c r="BF367" s="15"/>
      <c r="BG367" s="15"/>
      <c r="BH367" s="15"/>
      <c r="BI367" s="15"/>
      <c r="BJ367" s="15"/>
    </row>
    <row r="368" spans="1:62" ht="14.25">
      <c r="A368" s="16" t="str">
        <f>IF(ISNA(VLOOKUP($G368,'Philanthropist Ranking'!$E$5:$H$105,4,FALSE)),"N","Y")</f>
        <v>Y</v>
      </c>
      <c r="B368" s="17">
        <f>VLOOKUP($G368,'Philanthropist Ranking'!$K$5:$M$281,3,FALSE)</f>
        <v>76</v>
      </c>
      <c r="C368" s="17">
        <f>VLOOKUP($G368,'Philanthropist Ranking'!$K$5:$M$281,2,FALSE)</f>
        <v>10.000000000000011</v>
      </c>
      <c r="D368" s="3"/>
      <c r="E368" s="18"/>
      <c r="F368" s="7" t="s">
        <v>637</v>
      </c>
      <c r="G368" s="8" t="s">
        <v>638</v>
      </c>
      <c r="H368" s="32"/>
      <c r="I368" s="19"/>
      <c r="J368" s="20" t="s">
        <v>62</v>
      </c>
      <c r="K368" s="19"/>
      <c r="L368" s="20"/>
      <c r="M368" s="19"/>
      <c r="N368" s="21"/>
      <c r="O368" s="22"/>
      <c r="P368" s="21"/>
      <c r="Q368" s="22"/>
      <c r="R368" s="21"/>
      <c r="S368" s="22"/>
      <c r="T368" s="21"/>
      <c r="U368" s="22"/>
      <c r="V368" s="13" t="s">
        <v>2026</v>
      </c>
      <c r="W368" s="2">
        <v>0.15</v>
      </c>
      <c r="X368" s="13">
        <v>12</v>
      </c>
      <c r="Y368" s="2">
        <v>18</v>
      </c>
      <c r="Z368" s="13" t="s">
        <v>968</v>
      </c>
      <c r="AA368" s="2" t="s">
        <v>1604</v>
      </c>
      <c r="AB368" s="13" t="s">
        <v>968</v>
      </c>
      <c r="AC368" s="2" t="s">
        <v>1604</v>
      </c>
      <c r="AD368" s="13" t="s">
        <v>1611</v>
      </c>
      <c r="AE368" s="2" t="s">
        <v>1612</v>
      </c>
      <c r="AF368" s="13" t="s">
        <v>2026</v>
      </c>
      <c r="AG368" s="2" t="s">
        <v>89</v>
      </c>
      <c r="AH368" s="14" t="s">
        <v>67</v>
      </c>
      <c r="AI368" s="2" t="s">
        <v>100</v>
      </c>
      <c r="AJ368" s="13" t="s">
        <v>69</v>
      </c>
      <c r="AK368" s="2" t="s">
        <v>70</v>
      </c>
      <c r="AL368" s="9" t="s">
        <v>3411</v>
      </c>
      <c r="AM368" s="13" t="str">
        <f>IF(ISNA(VLOOKUP($AL368,'Ash-Archive Data-Don''t Delete'!$AL:$AT,2,FALSE)),"",VLOOKUP($AL368,'Ash-Archive Data-Don''t Delete'!$AL:$AT,2,FALSE))</f>
        <v>link</v>
      </c>
      <c r="AN368" s="2" t="str">
        <f>IF(ISNA(VLOOKUP($AL368,'Ash-Archive Data-Don''t Delete'!$AL:$AT,3,FALSE)),"",VLOOKUP($AL368,'Ash-Archive Data-Don''t Delete'!$AL:$AT,3,FALSE))</f>
        <v>http://csuef.csu.edu.cn/Files/16-08-31/2016-08-31%2004-43-51_1214.html,
 http://csuef.csu.edu.cn/Block/Archives.aspx,
 http://csuef.csu.edu.cn/Block/NewsList.aspx?KindID=1</v>
      </c>
      <c r="AO368" s="13">
        <f>IF(ISNA(VLOOKUP($AL368,'Ash-Archive Data-Don''t Delete'!$AL:$AT,4,FALSE)),"",VLOOKUP($AL368,'Ash-Archive Data-Don''t Delete'!$AL:$AT,4,FALSE))</f>
        <v>0</v>
      </c>
      <c r="AP368" s="2">
        <f>IF(ISNA(VLOOKUP($AL368,'Ash-Archive Data-Don''t Delete'!$AL:$AT,5,FALSE)),"",VLOOKUP($AL368,'Ash-Archive Data-Don''t Delete'!$AL:$AT,5,FALSE))</f>
        <v>0</v>
      </c>
      <c r="AQ368" s="13"/>
      <c r="AR368" s="2"/>
      <c r="AS368" s="13"/>
      <c r="AT368" s="2" t="s">
        <v>74</v>
      </c>
      <c r="AU368" s="25"/>
      <c r="AV368" s="23"/>
      <c r="AW368" s="25"/>
      <c r="AX368" s="23"/>
      <c r="AY368" s="9" t="s">
        <v>269</v>
      </c>
      <c r="AZ368" s="41">
        <v>42744</v>
      </c>
      <c r="BA368" s="18"/>
      <c r="BB368" s="18"/>
      <c r="BC368" s="15"/>
      <c r="BD368" s="15"/>
      <c r="BE368" s="15"/>
      <c r="BF368" s="15"/>
      <c r="BG368" s="15"/>
      <c r="BH368" s="15"/>
      <c r="BI368" s="15"/>
      <c r="BJ368" s="15"/>
    </row>
    <row r="369" spans="1:62" ht="14.25">
      <c r="A369" s="16" t="str">
        <f>IF(ISNA(VLOOKUP($G369,'Philanthropist Ranking'!$E$5:$H$105,4,FALSE)),"N","Y")</f>
        <v>Y</v>
      </c>
      <c r="B369" s="17">
        <f>VLOOKUP($G369,'Philanthropist Ranking'!$K$5:$M$281,3,FALSE)</f>
        <v>76</v>
      </c>
      <c r="C369" s="17">
        <f>VLOOKUP($G369,'Philanthropist Ranking'!$K$5:$M$281,2,FALSE)</f>
        <v>10.000000000000011</v>
      </c>
      <c r="D369" s="3"/>
      <c r="E369" s="18"/>
      <c r="F369" s="7" t="s">
        <v>637</v>
      </c>
      <c r="G369" s="8" t="s">
        <v>638</v>
      </c>
      <c r="H369" s="32"/>
      <c r="I369" s="19"/>
      <c r="J369" s="20" t="s">
        <v>62</v>
      </c>
      <c r="K369" s="19"/>
      <c r="L369" s="20"/>
      <c r="M369" s="19"/>
      <c r="N369" s="21"/>
      <c r="O369" s="22"/>
      <c r="P369" s="21"/>
      <c r="Q369" s="22"/>
      <c r="R369" s="21"/>
      <c r="S369" s="22"/>
      <c r="T369" s="21"/>
      <c r="U369" s="22"/>
      <c r="V369" s="13" t="s">
        <v>2026</v>
      </c>
      <c r="W369" s="2">
        <v>0.15</v>
      </c>
      <c r="X369" s="13">
        <v>12</v>
      </c>
      <c r="Y369" s="2">
        <v>17</v>
      </c>
      <c r="Z369" s="13" t="s">
        <v>968</v>
      </c>
      <c r="AA369" s="2" t="s">
        <v>1604</v>
      </c>
      <c r="AB369" s="13" t="s">
        <v>968</v>
      </c>
      <c r="AC369" s="2" t="s">
        <v>1604</v>
      </c>
      <c r="AD369" s="13" t="s">
        <v>1611</v>
      </c>
      <c r="AE369" s="2" t="s">
        <v>1612</v>
      </c>
      <c r="AF369" s="13" t="s">
        <v>2026</v>
      </c>
      <c r="AG369" s="2" t="s">
        <v>89</v>
      </c>
      <c r="AH369" s="14" t="s">
        <v>67</v>
      </c>
      <c r="AI369" s="2" t="s">
        <v>100</v>
      </c>
      <c r="AJ369" s="13" t="s">
        <v>69</v>
      </c>
      <c r="AK369" s="2" t="s">
        <v>70</v>
      </c>
      <c r="AL369" s="9" t="s">
        <v>3411</v>
      </c>
      <c r="AM369" s="13" t="str">
        <f>IF(ISNA(VLOOKUP($AL369,'Ash-Archive Data-Don''t Delete'!$AL:$AT,2,FALSE)),"",VLOOKUP($AL369,'Ash-Archive Data-Don''t Delete'!$AL:$AT,2,FALSE))</f>
        <v>link</v>
      </c>
      <c r="AN369" s="2" t="str">
        <f>IF(ISNA(VLOOKUP($AL369,'Ash-Archive Data-Don''t Delete'!$AL:$AT,3,FALSE)),"",VLOOKUP($AL369,'Ash-Archive Data-Don''t Delete'!$AL:$AT,3,FALSE))</f>
        <v>http://csuef.csu.edu.cn/Files/16-08-31/2016-08-31%2004-43-51_1214.html,
 http://csuef.csu.edu.cn/Block/Archives.aspx,
 http://csuef.csu.edu.cn/Block/NewsList.aspx?KindID=1</v>
      </c>
      <c r="AO369" s="13">
        <f>IF(ISNA(VLOOKUP($AL369,'Ash-Archive Data-Don''t Delete'!$AL:$AT,4,FALSE)),"",VLOOKUP($AL369,'Ash-Archive Data-Don''t Delete'!$AL:$AT,4,FALSE))</f>
        <v>0</v>
      </c>
      <c r="AP369" s="2">
        <f>IF(ISNA(VLOOKUP($AL369,'Ash-Archive Data-Don''t Delete'!$AL:$AT,5,FALSE)),"",VLOOKUP($AL369,'Ash-Archive Data-Don''t Delete'!$AL:$AT,5,FALSE))</f>
        <v>0</v>
      </c>
      <c r="AQ369" s="13"/>
      <c r="AR369" s="2"/>
      <c r="AS369" s="13"/>
      <c r="AT369" s="2" t="s">
        <v>74</v>
      </c>
      <c r="AU369" s="25"/>
      <c r="AV369" s="23"/>
      <c r="AW369" s="25"/>
      <c r="AX369" s="23"/>
      <c r="AY369" s="9" t="s">
        <v>269</v>
      </c>
      <c r="AZ369" s="41">
        <v>42744</v>
      </c>
      <c r="BA369" s="18"/>
      <c r="BB369" s="18"/>
      <c r="BC369" s="15"/>
      <c r="BD369" s="15"/>
      <c r="BE369" s="15"/>
      <c r="BF369" s="15"/>
      <c r="BG369" s="15"/>
      <c r="BH369" s="15"/>
      <c r="BI369" s="15"/>
      <c r="BJ369" s="15"/>
    </row>
    <row r="370" spans="1:62" ht="14.25">
      <c r="A370" s="16" t="str">
        <f>IF(ISNA(VLOOKUP($G370,'Philanthropist Ranking'!$E$5:$H$105,4,FALSE)),"N","Y")</f>
        <v>Y</v>
      </c>
      <c r="B370" s="17">
        <f>VLOOKUP($G370,'Philanthropist Ranking'!$K$5:$M$281,3,FALSE)</f>
        <v>76</v>
      </c>
      <c r="C370" s="17">
        <f>VLOOKUP($G370,'Philanthropist Ranking'!$K$5:$M$281,2,FALSE)</f>
        <v>10.000000000000011</v>
      </c>
      <c r="D370" s="3"/>
      <c r="E370" s="18"/>
      <c r="F370" s="7" t="s">
        <v>637</v>
      </c>
      <c r="G370" s="8" t="s">
        <v>638</v>
      </c>
      <c r="H370" s="32"/>
      <c r="I370" s="19"/>
      <c r="J370" s="20" t="s">
        <v>62</v>
      </c>
      <c r="K370" s="19"/>
      <c r="L370" s="20"/>
      <c r="M370" s="19"/>
      <c r="N370" s="21"/>
      <c r="O370" s="22"/>
      <c r="P370" s="21"/>
      <c r="Q370" s="22"/>
      <c r="R370" s="21"/>
      <c r="S370" s="22"/>
      <c r="T370" s="21"/>
      <c r="U370" s="22"/>
      <c r="V370" s="13" t="s">
        <v>2026</v>
      </c>
      <c r="W370" s="2">
        <v>0.15</v>
      </c>
      <c r="X370" s="13">
        <v>12</v>
      </c>
      <c r="Y370" s="2">
        <v>17</v>
      </c>
      <c r="Z370" s="13" t="s">
        <v>968</v>
      </c>
      <c r="AA370" s="2" t="s">
        <v>1604</v>
      </c>
      <c r="AB370" s="13" t="s">
        <v>968</v>
      </c>
      <c r="AC370" s="2" t="s">
        <v>1604</v>
      </c>
      <c r="AD370" s="13" t="s">
        <v>1611</v>
      </c>
      <c r="AE370" s="2" t="s">
        <v>1612</v>
      </c>
      <c r="AF370" s="13" t="s">
        <v>2026</v>
      </c>
      <c r="AG370" s="2" t="s">
        <v>89</v>
      </c>
      <c r="AH370" s="14" t="s">
        <v>67</v>
      </c>
      <c r="AI370" s="2" t="s">
        <v>100</v>
      </c>
      <c r="AJ370" s="13" t="s">
        <v>69</v>
      </c>
      <c r="AK370" s="2" t="s">
        <v>70</v>
      </c>
      <c r="AL370" s="9" t="s">
        <v>3411</v>
      </c>
      <c r="AM370" s="13" t="str">
        <f>IF(ISNA(VLOOKUP($AL370,'Ash-Archive Data-Don''t Delete'!$AL:$AT,2,FALSE)),"",VLOOKUP($AL370,'Ash-Archive Data-Don''t Delete'!$AL:$AT,2,FALSE))</f>
        <v>link</v>
      </c>
      <c r="AN370" s="2" t="str">
        <f>IF(ISNA(VLOOKUP($AL370,'Ash-Archive Data-Don''t Delete'!$AL:$AT,3,FALSE)),"",VLOOKUP($AL370,'Ash-Archive Data-Don''t Delete'!$AL:$AT,3,FALSE))</f>
        <v>http://csuef.csu.edu.cn/Files/16-08-31/2016-08-31%2004-43-51_1214.html,
 http://csuef.csu.edu.cn/Block/Archives.aspx,
 http://csuef.csu.edu.cn/Block/NewsList.aspx?KindID=1</v>
      </c>
      <c r="AO370" s="13">
        <f>IF(ISNA(VLOOKUP($AL370,'Ash-Archive Data-Don''t Delete'!$AL:$AT,4,FALSE)),"",VLOOKUP($AL370,'Ash-Archive Data-Don''t Delete'!$AL:$AT,4,FALSE))</f>
        <v>0</v>
      </c>
      <c r="AP370" s="2">
        <f>IF(ISNA(VLOOKUP($AL370,'Ash-Archive Data-Don''t Delete'!$AL:$AT,5,FALSE)),"",VLOOKUP($AL370,'Ash-Archive Data-Don''t Delete'!$AL:$AT,5,FALSE))</f>
        <v>0</v>
      </c>
      <c r="AQ370" s="13"/>
      <c r="AR370" s="2"/>
      <c r="AS370" s="13"/>
      <c r="AT370" s="2" t="s">
        <v>74</v>
      </c>
      <c r="AU370" s="25"/>
      <c r="AV370" s="23"/>
      <c r="AW370" s="25"/>
      <c r="AX370" s="23"/>
      <c r="AY370" s="9" t="s">
        <v>269</v>
      </c>
      <c r="AZ370" s="41">
        <v>42744</v>
      </c>
      <c r="BA370" s="18"/>
      <c r="BB370" s="18"/>
      <c r="BC370" s="15"/>
      <c r="BD370" s="15"/>
      <c r="BE370" s="15"/>
      <c r="BF370" s="15"/>
      <c r="BG370" s="15"/>
      <c r="BH370" s="15"/>
      <c r="BI370" s="15"/>
      <c r="BJ370" s="15"/>
    </row>
    <row r="371" spans="1:62" ht="14.25">
      <c r="A371" s="16" t="str">
        <f>IF(ISNA(VLOOKUP($G371,'Philanthropist Ranking'!$E$5:$H$105,4,FALSE)),"N","Y")</f>
        <v>Y</v>
      </c>
      <c r="B371" s="17">
        <f>VLOOKUP($G371,'Philanthropist Ranking'!$K$5:$M$281,3,FALSE)</f>
        <v>76</v>
      </c>
      <c r="C371" s="17">
        <f>VLOOKUP($G371,'Philanthropist Ranking'!$K$5:$M$281,2,FALSE)</f>
        <v>10.000000000000011</v>
      </c>
      <c r="D371" s="3"/>
      <c r="E371" s="18"/>
      <c r="F371" s="7" t="s">
        <v>637</v>
      </c>
      <c r="G371" s="8" t="s">
        <v>638</v>
      </c>
      <c r="H371" s="32"/>
      <c r="I371" s="19"/>
      <c r="J371" s="20" t="s">
        <v>62</v>
      </c>
      <c r="K371" s="19"/>
      <c r="L371" s="20"/>
      <c r="M371" s="19"/>
      <c r="N371" s="21"/>
      <c r="O371" s="22"/>
      <c r="P371" s="21"/>
      <c r="Q371" s="22"/>
      <c r="R371" s="21"/>
      <c r="S371" s="22"/>
      <c r="T371" s="21"/>
      <c r="U371" s="22"/>
      <c r="V371" s="13" t="s">
        <v>2026</v>
      </c>
      <c r="W371" s="2">
        <v>0.15</v>
      </c>
      <c r="X371" s="13">
        <v>12</v>
      </c>
      <c r="Y371" s="2">
        <v>17</v>
      </c>
      <c r="Z371" s="13" t="s">
        <v>968</v>
      </c>
      <c r="AA371" s="2" t="s">
        <v>1604</v>
      </c>
      <c r="AB371" s="13" t="s">
        <v>968</v>
      </c>
      <c r="AC371" s="2" t="s">
        <v>1604</v>
      </c>
      <c r="AD371" s="13" t="s">
        <v>1611</v>
      </c>
      <c r="AE371" s="2" t="s">
        <v>1612</v>
      </c>
      <c r="AF371" s="13" t="s">
        <v>2026</v>
      </c>
      <c r="AG371" s="2" t="s">
        <v>89</v>
      </c>
      <c r="AH371" s="14" t="s">
        <v>67</v>
      </c>
      <c r="AI371" s="2" t="s">
        <v>100</v>
      </c>
      <c r="AJ371" s="13" t="s">
        <v>69</v>
      </c>
      <c r="AK371" s="2" t="s">
        <v>70</v>
      </c>
      <c r="AL371" s="9" t="s">
        <v>3411</v>
      </c>
      <c r="AM371" s="13" t="str">
        <f>IF(ISNA(VLOOKUP($AL371,'Ash-Archive Data-Don''t Delete'!$AL:$AT,2,FALSE)),"",VLOOKUP($AL371,'Ash-Archive Data-Don''t Delete'!$AL:$AT,2,FALSE))</f>
        <v>link</v>
      </c>
      <c r="AN371" s="2" t="str">
        <f>IF(ISNA(VLOOKUP($AL371,'Ash-Archive Data-Don''t Delete'!$AL:$AT,3,FALSE)),"",VLOOKUP($AL371,'Ash-Archive Data-Don''t Delete'!$AL:$AT,3,FALSE))</f>
        <v>http://csuef.csu.edu.cn/Files/16-08-31/2016-08-31%2004-43-51_1214.html,
 http://csuef.csu.edu.cn/Block/Archives.aspx,
 http://csuef.csu.edu.cn/Block/NewsList.aspx?KindID=1</v>
      </c>
      <c r="AO371" s="13">
        <f>IF(ISNA(VLOOKUP($AL371,'Ash-Archive Data-Don''t Delete'!$AL:$AT,4,FALSE)),"",VLOOKUP($AL371,'Ash-Archive Data-Don''t Delete'!$AL:$AT,4,FALSE))</f>
        <v>0</v>
      </c>
      <c r="AP371" s="2">
        <f>IF(ISNA(VLOOKUP($AL371,'Ash-Archive Data-Don''t Delete'!$AL:$AT,5,FALSE)),"",VLOOKUP($AL371,'Ash-Archive Data-Don''t Delete'!$AL:$AT,5,FALSE))</f>
        <v>0</v>
      </c>
      <c r="AQ371" s="13"/>
      <c r="AR371" s="2"/>
      <c r="AS371" s="13"/>
      <c r="AT371" s="2" t="s">
        <v>74</v>
      </c>
      <c r="AU371" s="25"/>
      <c r="AV371" s="23"/>
      <c r="AW371" s="25"/>
      <c r="AX371" s="23"/>
      <c r="AY371" s="9" t="s">
        <v>269</v>
      </c>
      <c r="AZ371" s="41">
        <v>42744</v>
      </c>
      <c r="BA371" s="18"/>
      <c r="BB371" s="18"/>
      <c r="BC371" s="15"/>
      <c r="BD371" s="15"/>
      <c r="BE371" s="15"/>
      <c r="BF371" s="15"/>
      <c r="BG371" s="15"/>
      <c r="BH371" s="15"/>
      <c r="BI371" s="15"/>
      <c r="BJ371" s="15"/>
    </row>
    <row r="372" spans="1:62" ht="14.25">
      <c r="A372" s="16" t="str">
        <f>IF(ISNA(VLOOKUP($G372,'Philanthropist Ranking'!$E$5:$H$105,4,FALSE)),"N","Y")</f>
        <v>Y</v>
      </c>
      <c r="B372" s="17">
        <f>VLOOKUP($G372,'Philanthropist Ranking'!$K$5:$M$281,3,FALSE)</f>
        <v>76</v>
      </c>
      <c r="C372" s="17">
        <f>VLOOKUP($G372,'Philanthropist Ranking'!$K$5:$M$281,2,FALSE)</f>
        <v>10.000000000000011</v>
      </c>
      <c r="D372" s="3"/>
      <c r="E372" s="18"/>
      <c r="F372" s="7" t="s">
        <v>637</v>
      </c>
      <c r="G372" s="8" t="s">
        <v>638</v>
      </c>
      <c r="H372" s="32"/>
      <c r="I372" s="19"/>
      <c r="J372" s="20" t="s">
        <v>62</v>
      </c>
      <c r="K372" s="19"/>
      <c r="L372" s="20"/>
      <c r="M372" s="19"/>
      <c r="N372" s="21"/>
      <c r="O372" s="22"/>
      <c r="P372" s="21"/>
      <c r="Q372" s="22"/>
      <c r="R372" s="21"/>
      <c r="S372" s="22"/>
      <c r="T372" s="21"/>
      <c r="U372" s="22"/>
      <c r="V372" s="13" t="s">
        <v>2026</v>
      </c>
      <c r="W372" s="2">
        <v>0.15</v>
      </c>
      <c r="X372" s="13">
        <v>12</v>
      </c>
      <c r="Y372" s="2">
        <v>17</v>
      </c>
      <c r="Z372" s="13" t="s">
        <v>968</v>
      </c>
      <c r="AA372" s="2" t="s">
        <v>1604</v>
      </c>
      <c r="AB372" s="13" t="s">
        <v>968</v>
      </c>
      <c r="AC372" s="2" t="s">
        <v>1604</v>
      </c>
      <c r="AD372" s="13" t="s">
        <v>1611</v>
      </c>
      <c r="AE372" s="2" t="s">
        <v>1612</v>
      </c>
      <c r="AF372" s="13" t="s">
        <v>2026</v>
      </c>
      <c r="AG372" s="2" t="s">
        <v>89</v>
      </c>
      <c r="AH372" s="14" t="s">
        <v>67</v>
      </c>
      <c r="AI372" s="2" t="s">
        <v>100</v>
      </c>
      <c r="AJ372" s="13" t="s">
        <v>69</v>
      </c>
      <c r="AK372" s="2" t="s">
        <v>70</v>
      </c>
      <c r="AL372" s="9" t="s">
        <v>3411</v>
      </c>
      <c r="AM372" s="13" t="str">
        <f>IF(ISNA(VLOOKUP($AL372,'Ash-Archive Data-Don''t Delete'!$AL:$AT,2,FALSE)),"",VLOOKUP($AL372,'Ash-Archive Data-Don''t Delete'!$AL:$AT,2,FALSE))</f>
        <v>link</v>
      </c>
      <c r="AN372" s="2" t="str">
        <f>IF(ISNA(VLOOKUP($AL372,'Ash-Archive Data-Don''t Delete'!$AL:$AT,3,FALSE)),"",VLOOKUP($AL372,'Ash-Archive Data-Don''t Delete'!$AL:$AT,3,FALSE))</f>
        <v>http://csuef.csu.edu.cn/Files/16-08-31/2016-08-31%2004-43-51_1214.html,
 http://csuef.csu.edu.cn/Block/Archives.aspx,
 http://csuef.csu.edu.cn/Block/NewsList.aspx?KindID=1</v>
      </c>
      <c r="AO372" s="13">
        <f>IF(ISNA(VLOOKUP($AL372,'Ash-Archive Data-Don''t Delete'!$AL:$AT,4,FALSE)),"",VLOOKUP($AL372,'Ash-Archive Data-Don''t Delete'!$AL:$AT,4,FALSE))</f>
        <v>0</v>
      </c>
      <c r="AP372" s="2">
        <f>IF(ISNA(VLOOKUP($AL372,'Ash-Archive Data-Don''t Delete'!$AL:$AT,5,FALSE)),"",VLOOKUP($AL372,'Ash-Archive Data-Don''t Delete'!$AL:$AT,5,FALSE))</f>
        <v>0</v>
      </c>
      <c r="AQ372" s="13"/>
      <c r="AR372" s="2"/>
      <c r="AS372" s="13"/>
      <c r="AT372" s="2" t="s">
        <v>74</v>
      </c>
      <c r="AU372" s="25"/>
      <c r="AV372" s="23"/>
      <c r="AW372" s="25"/>
      <c r="AX372" s="23"/>
      <c r="AY372" s="9" t="s">
        <v>269</v>
      </c>
      <c r="AZ372" s="41">
        <v>42744</v>
      </c>
      <c r="BA372" s="18"/>
      <c r="BB372" s="18"/>
      <c r="BC372" s="15"/>
      <c r="BD372" s="15"/>
      <c r="BE372" s="15"/>
      <c r="BF372" s="15"/>
      <c r="BG372" s="15"/>
      <c r="BH372" s="15"/>
      <c r="BI372" s="15"/>
      <c r="BJ372" s="15"/>
    </row>
    <row r="373" spans="1:62" ht="14.25">
      <c r="A373" s="16" t="str">
        <f>IF(ISNA(VLOOKUP($G373,'Philanthropist Ranking'!$E$5:$H$105,4,FALSE)),"N","Y")</f>
        <v>Y</v>
      </c>
      <c r="B373" s="17">
        <f>VLOOKUP($G373,'Philanthropist Ranking'!$K$5:$M$281,3,FALSE)</f>
        <v>76</v>
      </c>
      <c r="C373" s="17">
        <f>VLOOKUP($G373,'Philanthropist Ranking'!$K$5:$M$281,2,FALSE)</f>
        <v>10.000000000000011</v>
      </c>
      <c r="D373" s="3"/>
      <c r="E373" s="18"/>
      <c r="F373" s="7" t="s">
        <v>637</v>
      </c>
      <c r="G373" s="8" t="s">
        <v>638</v>
      </c>
      <c r="H373" s="32"/>
      <c r="I373" s="19"/>
      <c r="J373" s="20" t="s">
        <v>62</v>
      </c>
      <c r="K373" s="19"/>
      <c r="L373" s="20"/>
      <c r="M373" s="19"/>
      <c r="N373" s="21"/>
      <c r="O373" s="22"/>
      <c r="P373" s="21"/>
      <c r="Q373" s="22"/>
      <c r="R373" s="21"/>
      <c r="S373" s="22"/>
      <c r="T373" s="21"/>
      <c r="U373" s="22"/>
      <c r="V373" s="13" t="s">
        <v>2026</v>
      </c>
      <c r="W373" s="2">
        <v>0.15</v>
      </c>
      <c r="X373" s="13">
        <v>12</v>
      </c>
      <c r="Y373" s="2">
        <v>17</v>
      </c>
      <c r="Z373" s="13" t="s">
        <v>968</v>
      </c>
      <c r="AA373" s="2" t="s">
        <v>1604</v>
      </c>
      <c r="AB373" s="13" t="s">
        <v>968</v>
      </c>
      <c r="AC373" s="2" t="s">
        <v>1604</v>
      </c>
      <c r="AD373" s="13" t="s">
        <v>1611</v>
      </c>
      <c r="AE373" s="2" t="s">
        <v>1612</v>
      </c>
      <c r="AF373" s="13" t="s">
        <v>2026</v>
      </c>
      <c r="AG373" s="2" t="s">
        <v>89</v>
      </c>
      <c r="AH373" s="14" t="s">
        <v>67</v>
      </c>
      <c r="AI373" s="2" t="s">
        <v>100</v>
      </c>
      <c r="AJ373" s="13" t="s">
        <v>69</v>
      </c>
      <c r="AK373" s="2" t="s">
        <v>70</v>
      </c>
      <c r="AL373" s="9" t="s">
        <v>3411</v>
      </c>
      <c r="AM373" s="13" t="str">
        <f>IF(ISNA(VLOOKUP($AL373,'Ash-Archive Data-Don''t Delete'!$AL:$AT,2,FALSE)),"",VLOOKUP($AL373,'Ash-Archive Data-Don''t Delete'!$AL:$AT,2,FALSE))</f>
        <v>link</v>
      </c>
      <c r="AN373" s="2" t="str">
        <f>IF(ISNA(VLOOKUP($AL373,'Ash-Archive Data-Don''t Delete'!$AL:$AT,3,FALSE)),"",VLOOKUP($AL373,'Ash-Archive Data-Don''t Delete'!$AL:$AT,3,FALSE))</f>
        <v>http://csuef.csu.edu.cn/Files/16-08-31/2016-08-31%2004-43-51_1214.html,
 http://csuef.csu.edu.cn/Block/Archives.aspx,
 http://csuef.csu.edu.cn/Block/NewsList.aspx?KindID=1</v>
      </c>
      <c r="AO373" s="13">
        <f>IF(ISNA(VLOOKUP($AL373,'Ash-Archive Data-Don''t Delete'!$AL:$AT,4,FALSE)),"",VLOOKUP($AL373,'Ash-Archive Data-Don''t Delete'!$AL:$AT,4,FALSE))</f>
        <v>0</v>
      </c>
      <c r="AP373" s="2">
        <f>IF(ISNA(VLOOKUP($AL373,'Ash-Archive Data-Don''t Delete'!$AL:$AT,5,FALSE)),"",VLOOKUP($AL373,'Ash-Archive Data-Don''t Delete'!$AL:$AT,5,FALSE))</f>
        <v>0</v>
      </c>
      <c r="AQ373" s="13"/>
      <c r="AR373" s="2"/>
      <c r="AS373" s="13"/>
      <c r="AT373" s="2" t="s">
        <v>74</v>
      </c>
      <c r="AU373" s="25"/>
      <c r="AV373" s="23"/>
      <c r="AW373" s="25"/>
      <c r="AX373" s="23"/>
      <c r="AY373" s="9" t="s">
        <v>269</v>
      </c>
      <c r="AZ373" s="41">
        <v>42744</v>
      </c>
      <c r="BA373" s="18"/>
      <c r="BB373" s="18"/>
      <c r="BC373" s="15"/>
      <c r="BD373" s="15"/>
      <c r="BE373" s="15"/>
      <c r="BF373" s="15"/>
      <c r="BG373" s="15"/>
      <c r="BH373" s="15"/>
      <c r="BI373" s="15"/>
      <c r="BJ373" s="15"/>
    </row>
    <row r="374" spans="1:62" ht="14.25">
      <c r="A374" s="16" t="str">
        <f>IF(ISNA(VLOOKUP($G374,'Philanthropist Ranking'!$E$5:$H$105,4,FALSE)),"N","Y")</f>
        <v>Y</v>
      </c>
      <c r="B374" s="17">
        <f>VLOOKUP($G374,'Philanthropist Ranking'!$K$5:$M$281,3,FALSE)</f>
        <v>76</v>
      </c>
      <c r="C374" s="17">
        <f>VLOOKUP($G374,'Philanthropist Ranking'!$K$5:$M$281,2,FALSE)</f>
        <v>10.000000000000011</v>
      </c>
      <c r="D374" s="3"/>
      <c r="E374" s="18"/>
      <c r="F374" s="7" t="s">
        <v>637</v>
      </c>
      <c r="G374" s="8" t="s">
        <v>638</v>
      </c>
      <c r="H374" s="32"/>
      <c r="I374" s="19"/>
      <c r="J374" s="20" t="s">
        <v>62</v>
      </c>
      <c r="K374" s="19"/>
      <c r="L374" s="20"/>
      <c r="M374" s="19"/>
      <c r="N374" s="21"/>
      <c r="O374" s="22"/>
      <c r="P374" s="21"/>
      <c r="Q374" s="22"/>
      <c r="R374" s="21"/>
      <c r="S374" s="22"/>
      <c r="T374" s="21"/>
      <c r="U374" s="22"/>
      <c r="V374" s="13" t="s">
        <v>2026</v>
      </c>
      <c r="W374" s="2">
        <v>0.15</v>
      </c>
      <c r="X374" s="13">
        <v>12</v>
      </c>
      <c r="Y374" s="2">
        <v>17</v>
      </c>
      <c r="Z374" s="13" t="s">
        <v>968</v>
      </c>
      <c r="AA374" s="2" t="s">
        <v>1604</v>
      </c>
      <c r="AB374" s="13" t="s">
        <v>968</v>
      </c>
      <c r="AC374" s="2" t="s">
        <v>1604</v>
      </c>
      <c r="AD374" s="13" t="s">
        <v>1611</v>
      </c>
      <c r="AE374" s="2" t="s">
        <v>1612</v>
      </c>
      <c r="AF374" s="13" t="s">
        <v>2026</v>
      </c>
      <c r="AG374" s="2" t="s">
        <v>89</v>
      </c>
      <c r="AH374" s="14" t="s">
        <v>67</v>
      </c>
      <c r="AI374" s="2" t="s">
        <v>100</v>
      </c>
      <c r="AJ374" s="13" t="s">
        <v>69</v>
      </c>
      <c r="AK374" s="2" t="s">
        <v>70</v>
      </c>
      <c r="AL374" s="9" t="s">
        <v>3411</v>
      </c>
      <c r="AM374" s="13" t="str">
        <f>IF(ISNA(VLOOKUP($AL374,'Ash-Archive Data-Don''t Delete'!$AL:$AT,2,FALSE)),"",VLOOKUP($AL374,'Ash-Archive Data-Don''t Delete'!$AL:$AT,2,FALSE))</f>
        <v>link</v>
      </c>
      <c r="AN374" s="2" t="str">
        <f>IF(ISNA(VLOOKUP($AL374,'Ash-Archive Data-Don''t Delete'!$AL:$AT,3,FALSE)),"",VLOOKUP($AL374,'Ash-Archive Data-Don''t Delete'!$AL:$AT,3,FALSE))</f>
        <v>http://csuef.csu.edu.cn/Files/16-08-31/2016-08-31%2004-43-51_1214.html,
 http://csuef.csu.edu.cn/Block/Archives.aspx,
 http://csuef.csu.edu.cn/Block/NewsList.aspx?KindID=1</v>
      </c>
      <c r="AO374" s="13">
        <f>IF(ISNA(VLOOKUP($AL374,'Ash-Archive Data-Don''t Delete'!$AL:$AT,4,FALSE)),"",VLOOKUP($AL374,'Ash-Archive Data-Don''t Delete'!$AL:$AT,4,FALSE))</f>
        <v>0</v>
      </c>
      <c r="AP374" s="2">
        <f>IF(ISNA(VLOOKUP($AL374,'Ash-Archive Data-Don''t Delete'!$AL:$AT,5,FALSE)),"",VLOOKUP($AL374,'Ash-Archive Data-Don''t Delete'!$AL:$AT,5,FALSE))</f>
        <v>0</v>
      </c>
      <c r="AQ374" s="13"/>
      <c r="AR374" s="2"/>
      <c r="AS374" s="13"/>
      <c r="AT374" s="2" t="s">
        <v>74</v>
      </c>
      <c r="AU374" s="25"/>
      <c r="AV374" s="23"/>
      <c r="AW374" s="25"/>
      <c r="AX374" s="23"/>
      <c r="AY374" s="9" t="s">
        <v>269</v>
      </c>
      <c r="AZ374" s="41">
        <v>42744</v>
      </c>
      <c r="BA374" s="18"/>
      <c r="BB374" s="18"/>
      <c r="BC374" s="15"/>
      <c r="BD374" s="15"/>
      <c r="BE374" s="15"/>
      <c r="BF374" s="15"/>
      <c r="BG374" s="15"/>
      <c r="BH374" s="15"/>
      <c r="BI374" s="15"/>
      <c r="BJ374" s="15"/>
    </row>
    <row r="375" spans="1:62" ht="14.25">
      <c r="A375" s="16" t="str">
        <f>IF(ISNA(VLOOKUP($G375,'Philanthropist Ranking'!$E$5:$H$105,4,FALSE)),"N","Y")</f>
        <v>Y</v>
      </c>
      <c r="B375" s="17">
        <f>VLOOKUP($G375,'Philanthropist Ranking'!$K$5:$M$281,3,FALSE)</f>
        <v>76</v>
      </c>
      <c r="C375" s="17">
        <f>VLOOKUP($G375,'Philanthropist Ranking'!$K$5:$M$281,2,FALSE)</f>
        <v>10.000000000000011</v>
      </c>
      <c r="D375" s="3"/>
      <c r="E375" s="18"/>
      <c r="F375" s="7" t="s">
        <v>637</v>
      </c>
      <c r="G375" s="8" t="s">
        <v>638</v>
      </c>
      <c r="H375" s="32"/>
      <c r="I375" s="19"/>
      <c r="J375" s="20" t="s">
        <v>62</v>
      </c>
      <c r="K375" s="19"/>
      <c r="L375" s="20"/>
      <c r="M375" s="19"/>
      <c r="N375" s="21"/>
      <c r="O375" s="22"/>
      <c r="P375" s="21"/>
      <c r="Q375" s="22"/>
      <c r="R375" s="21"/>
      <c r="S375" s="22"/>
      <c r="T375" s="21"/>
      <c r="U375" s="22"/>
      <c r="V375" s="13" t="s">
        <v>2026</v>
      </c>
      <c r="W375" s="2">
        <v>0.15</v>
      </c>
      <c r="X375" s="13">
        <v>12</v>
      </c>
      <c r="Y375" s="2">
        <v>10</v>
      </c>
      <c r="Z375" s="13" t="s">
        <v>968</v>
      </c>
      <c r="AA375" s="2" t="s">
        <v>1604</v>
      </c>
      <c r="AB375" s="13" t="s">
        <v>968</v>
      </c>
      <c r="AC375" s="2" t="s">
        <v>1604</v>
      </c>
      <c r="AD375" s="13" t="s">
        <v>1611</v>
      </c>
      <c r="AE375" s="2" t="s">
        <v>1612</v>
      </c>
      <c r="AF375" s="13" t="s">
        <v>2026</v>
      </c>
      <c r="AG375" s="2" t="s">
        <v>89</v>
      </c>
      <c r="AH375" s="14" t="s">
        <v>67</v>
      </c>
      <c r="AI375" s="2" t="s">
        <v>100</v>
      </c>
      <c r="AJ375" s="13" t="s">
        <v>69</v>
      </c>
      <c r="AK375" s="2" t="s">
        <v>70</v>
      </c>
      <c r="AL375" s="9" t="s">
        <v>3411</v>
      </c>
      <c r="AM375" s="13" t="str">
        <f>IF(ISNA(VLOOKUP($AL375,'Ash-Archive Data-Don''t Delete'!$AL:$AT,2,FALSE)),"",VLOOKUP($AL375,'Ash-Archive Data-Don''t Delete'!$AL:$AT,2,FALSE))</f>
        <v>link</v>
      </c>
      <c r="AN375" s="2" t="str">
        <f>IF(ISNA(VLOOKUP($AL375,'Ash-Archive Data-Don''t Delete'!$AL:$AT,3,FALSE)),"",VLOOKUP($AL375,'Ash-Archive Data-Don''t Delete'!$AL:$AT,3,FALSE))</f>
        <v>http://csuef.csu.edu.cn/Files/16-08-31/2016-08-31%2004-43-51_1214.html,
 http://csuef.csu.edu.cn/Block/Archives.aspx,
 http://csuef.csu.edu.cn/Block/NewsList.aspx?KindID=1</v>
      </c>
      <c r="AO375" s="13">
        <f>IF(ISNA(VLOOKUP($AL375,'Ash-Archive Data-Don''t Delete'!$AL:$AT,4,FALSE)),"",VLOOKUP($AL375,'Ash-Archive Data-Don''t Delete'!$AL:$AT,4,FALSE))</f>
        <v>0</v>
      </c>
      <c r="AP375" s="2">
        <f>IF(ISNA(VLOOKUP($AL375,'Ash-Archive Data-Don''t Delete'!$AL:$AT,5,FALSE)),"",VLOOKUP($AL375,'Ash-Archive Data-Don''t Delete'!$AL:$AT,5,FALSE))</f>
        <v>0</v>
      </c>
      <c r="AQ375" s="13"/>
      <c r="AR375" s="2"/>
      <c r="AS375" s="13"/>
      <c r="AT375" s="2" t="s">
        <v>74</v>
      </c>
      <c r="AU375" s="25"/>
      <c r="AV375" s="23"/>
      <c r="AW375" s="25"/>
      <c r="AX375" s="23"/>
      <c r="AY375" s="9" t="s">
        <v>269</v>
      </c>
      <c r="AZ375" s="41">
        <v>42744</v>
      </c>
      <c r="BA375" s="18"/>
      <c r="BB375" s="18"/>
      <c r="BC375" s="15"/>
      <c r="BD375" s="15"/>
      <c r="BE375" s="15"/>
      <c r="BF375" s="15"/>
      <c r="BG375" s="15"/>
      <c r="BH375" s="15"/>
      <c r="BI375" s="15"/>
      <c r="BJ375" s="15"/>
    </row>
    <row r="376" spans="1:62" ht="14.25">
      <c r="A376" s="16" t="str">
        <f>IF(ISNA(VLOOKUP($G376,'Philanthropist Ranking'!$E$5:$H$105,4,FALSE)),"N","Y")</f>
        <v>Y</v>
      </c>
      <c r="B376" s="17">
        <f>VLOOKUP($G376,'Philanthropist Ranking'!$K$5:$M$281,3,FALSE)</f>
        <v>76</v>
      </c>
      <c r="C376" s="17">
        <f>VLOOKUP($G376,'Philanthropist Ranking'!$K$5:$M$281,2,FALSE)</f>
        <v>10.000000000000011</v>
      </c>
      <c r="D376" s="3"/>
      <c r="E376" s="18"/>
      <c r="F376" s="7" t="s">
        <v>637</v>
      </c>
      <c r="G376" s="8" t="s">
        <v>638</v>
      </c>
      <c r="H376" s="32"/>
      <c r="I376" s="19"/>
      <c r="J376" s="20" t="s">
        <v>62</v>
      </c>
      <c r="K376" s="19"/>
      <c r="L376" s="20"/>
      <c r="M376" s="19"/>
      <c r="N376" s="21"/>
      <c r="O376" s="22"/>
      <c r="P376" s="21"/>
      <c r="Q376" s="22"/>
      <c r="R376" s="21"/>
      <c r="S376" s="22"/>
      <c r="T376" s="21"/>
      <c r="U376" s="22"/>
      <c r="V376" s="13" t="s">
        <v>2026</v>
      </c>
      <c r="W376" s="2">
        <v>0.15</v>
      </c>
      <c r="X376" s="13">
        <v>12</v>
      </c>
      <c r="Y376" s="2">
        <v>10</v>
      </c>
      <c r="Z376" s="13" t="s">
        <v>968</v>
      </c>
      <c r="AA376" s="2" t="s">
        <v>1604</v>
      </c>
      <c r="AB376" s="13" t="s">
        <v>968</v>
      </c>
      <c r="AC376" s="2" t="s">
        <v>1604</v>
      </c>
      <c r="AD376" s="13" t="s">
        <v>1611</v>
      </c>
      <c r="AE376" s="2" t="s">
        <v>1612</v>
      </c>
      <c r="AF376" s="13" t="s">
        <v>2026</v>
      </c>
      <c r="AG376" s="2" t="s">
        <v>89</v>
      </c>
      <c r="AH376" s="14" t="s">
        <v>67</v>
      </c>
      <c r="AI376" s="2" t="s">
        <v>100</v>
      </c>
      <c r="AJ376" s="13" t="s">
        <v>69</v>
      </c>
      <c r="AK376" s="2" t="s">
        <v>70</v>
      </c>
      <c r="AL376" s="9" t="s">
        <v>3411</v>
      </c>
      <c r="AM376" s="13" t="str">
        <f>IF(ISNA(VLOOKUP($AL376,'Ash-Archive Data-Don''t Delete'!$AL:$AT,2,FALSE)),"",VLOOKUP($AL376,'Ash-Archive Data-Don''t Delete'!$AL:$AT,2,FALSE))</f>
        <v>link</v>
      </c>
      <c r="AN376" s="2" t="str">
        <f>IF(ISNA(VLOOKUP($AL376,'Ash-Archive Data-Don''t Delete'!$AL:$AT,3,FALSE)),"",VLOOKUP($AL376,'Ash-Archive Data-Don''t Delete'!$AL:$AT,3,FALSE))</f>
        <v>http://csuef.csu.edu.cn/Files/16-08-31/2016-08-31%2004-43-51_1214.html,
 http://csuef.csu.edu.cn/Block/Archives.aspx,
 http://csuef.csu.edu.cn/Block/NewsList.aspx?KindID=1</v>
      </c>
      <c r="AO376" s="13">
        <f>IF(ISNA(VLOOKUP($AL376,'Ash-Archive Data-Don''t Delete'!$AL:$AT,4,FALSE)),"",VLOOKUP($AL376,'Ash-Archive Data-Don''t Delete'!$AL:$AT,4,FALSE))</f>
        <v>0</v>
      </c>
      <c r="AP376" s="2">
        <f>IF(ISNA(VLOOKUP($AL376,'Ash-Archive Data-Don''t Delete'!$AL:$AT,5,FALSE)),"",VLOOKUP($AL376,'Ash-Archive Data-Don''t Delete'!$AL:$AT,5,FALSE))</f>
        <v>0</v>
      </c>
      <c r="AQ376" s="13"/>
      <c r="AR376" s="2"/>
      <c r="AS376" s="13"/>
      <c r="AT376" s="2" t="s">
        <v>74</v>
      </c>
      <c r="AU376" s="25"/>
      <c r="AV376" s="23"/>
      <c r="AW376" s="25"/>
      <c r="AX376" s="23"/>
      <c r="AY376" s="9" t="s">
        <v>269</v>
      </c>
      <c r="AZ376" s="41">
        <v>42744</v>
      </c>
      <c r="BA376" s="18"/>
      <c r="BB376" s="18"/>
      <c r="BC376" s="15"/>
      <c r="BD376" s="15"/>
      <c r="BE376" s="15"/>
      <c r="BF376" s="15"/>
      <c r="BG376" s="15"/>
      <c r="BH376" s="15"/>
      <c r="BI376" s="15"/>
      <c r="BJ376" s="15"/>
    </row>
    <row r="377" spans="1:62" ht="14.25">
      <c r="A377" s="16" t="str">
        <f>IF(ISNA(VLOOKUP($G377,'Philanthropist Ranking'!$E$5:$H$105,4,FALSE)),"N","Y")</f>
        <v>Y</v>
      </c>
      <c r="B377" s="17">
        <f>VLOOKUP($G377,'Philanthropist Ranking'!$K$5:$M$281,3,FALSE)</f>
        <v>76</v>
      </c>
      <c r="C377" s="17">
        <f>VLOOKUP($G377,'Philanthropist Ranking'!$K$5:$M$281,2,FALSE)</f>
        <v>10.000000000000011</v>
      </c>
      <c r="D377" s="3"/>
      <c r="E377" s="18"/>
      <c r="F377" s="7" t="s">
        <v>637</v>
      </c>
      <c r="G377" s="8" t="s">
        <v>638</v>
      </c>
      <c r="H377" s="32"/>
      <c r="I377" s="19"/>
      <c r="J377" s="20" t="s">
        <v>62</v>
      </c>
      <c r="K377" s="19"/>
      <c r="L377" s="20"/>
      <c r="M377" s="19"/>
      <c r="N377" s="21"/>
      <c r="O377" s="22"/>
      <c r="P377" s="21"/>
      <c r="Q377" s="22"/>
      <c r="R377" s="21"/>
      <c r="S377" s="22"/>
      <c r="T377" s="21"/>
      <c r="U377" s="22"/>
      <c r="V377" s="13" t="s">
        <v>2026</v>
      </c>
      <c r="W377" s="2">
        <v>0.15</v>
      </c>
      <c r="X377" s="13">
        <v>12</v>
      </c>
      <c r="Y377" s="2">
        <v>10</v>
      </c>
      <c r="Z377" s="13" t="s">
        <v>968</v>
      </c>
      <c r="AA377" s="2" t="s">
        <v>1604</v>
      </c>
      <c r="AB377" s="13" t="s">
        <v>968</v>
      </c>
      <c r="AC377" s="2" t="s">
        <v>1604</v>
      </c>
      <c r="AD377" s="13" t="s">
        <v>1611</v>
      </c>
      <c r="AE377" s="2" t="s">
        <v>1612</v>
      </c>
      <c r="AF377" s="13" t="s">
        <v>2026</v>
      </c>
      <c r="AG377" s="2" t="s">
        <v>89</v>
      </c>
      <c r="AH377" s="14" t="s">
        <v>67</v>
      </c>
      <c r="AI377" s="2" t="s">
        <v>100</v>
      </c>
      <c r="AJ377" s="13" t="s">
        <v>69</v>
      </c>
      <c r="AK377" s="2" t="s">
        <v>70</v>
      </c>
      <c r="AL377" s="9" t="s">
        <v>3411</v>
      </c>
      <c r="AM377" s="13" t="str">
        <f>IF(ISNA(VLOOKUP($AL377,'Ash-Archive Data-Don''t Delete'!$AL:$AT,2,FALSE)),"",VLOOKUP($AL377,'Ash-Archive Data-Don''t Delete'!$AL:$AT,2,FALSE))</f>
        <v>link</v>
      </c>
      <c r="AN377" s="2" t="str">
        <f>IF(ISNA(VLOOKUP($AL377,'Ash-Archive Data-Don''t Delete'!$AL:$AT,3,FALSE)),"",VLOOKUP($AL377,'Ash-Archive Data-Don''t Delete'!$AL:$AT,3,FALSE))</f>
        <v>http://csuef.csu.edu.cn/Files/16-08-31/2016-08-31%2004-43-51_1214.html,
 http://csuef.csu.edu.cn/Block/Archives.aspx,
 http://csuef.csu.edu.cn/Block/NewsList.aspx?KindID=1</v>
      </c>
      <c r="AO377" s="13">
        <f>IF(ISNA(VLOOKUP($AL377,'Ash-Archive Data-Don''t Delete'!$AL:$AT,4,FALSE)),"",VLOOKUP($AL377,'Ash-Archive Data-Don''t Delete'!$AL:$AT,4,FALSE))</f>
        <v>0</v>
      </c>
      <c r="AP377" s="2">
        <f>IF(ISNA(VLOOKUP($AL377,'Ash-Archive Data-Don''t Delete'!$AL:$AT,5,FALSE)),"",VLOOKUP($AL377,'Ash-Archive Data-Don''t Delete'!$AL:$AT,5,FALSE))</f>
        <v>0</v>
      </c>
      <c r="AQ377" s="13"/>
      <c r="AR377" s="2"/>
      <c r="AS377" s="13"/>
      <c r="AT377" s="2" t="s">
        <v>74</v>
      </c>
      <c r="AU377" s="25"/>
      <c r="AV377" s="23"/>
      <c r="AW377" s="25"/>
      <c r="AX377" s="23"/>
      <c r="AY377" s="9" t="s">
        <v>269</v>
      </c>
      <c r="AZ377" s="41">
        <v>42744</v>
      </c>
      <c r="BA377" s="18"/>
      <c r="BB377" s="18"/>
      <c r="BC377" s="15"/>
      <c r="BD377" s="15"/>
      <c r="BE377" s="15"/>
      <c r="BF377" s="15"/>
      <c r="BG377" s="15"/>
      <c r="BH377" s="15"/>
      <c r="BI377" s="15"/>
      <c r="BJ377" s="15"/>
    </row>
    <row r="378" spans="1:62" ht="14.25">
      <c r="A378" s="16" t="str">
        <f>IF(ISNA(VLOOKUP($G378,'Philanthropist Ranking'!$E$5:$H$105,4,FALSE)),"N","Y")</f>
        <v>Y</v>
      </c>
      <c r="B378" s="17">
        <f>VLOOKUP($G378,'Philanthropist Ranking'!$K$5:$M$281,3,FALSE)</f>
        <v>76</v>
      </c>
      <c r="C378" s="17">
        <f>VLOOKUP($G378,'Philanthropist Ranking'!$K$5:$M$281,2,FALSE)</f>
        <v>10.000000000000011</v>
      </c>
      <c r="D378" s="3"/>
      <c r="E378" s="18"/>
      <c r="F378" s="7" t="s">
        <v>637</v>
      </c>
      <c r="G378" s="8" t="s">
        <v>638</v>
      </c>
      <c r="H378" s="32"/>
      <c r="I378" s="19"/>
      <c r="J378" s="20" t="s">
        <v>62</v>
      </c>
      <c r="K378" s="19"/>
      <c r="L378" s="20"/>
      <c r="M378" s="19"/>
      <c r="N378" s="21"/>
      <c r="O378" s="22"/>
      <c r="P378" s="21"/>
      <c r="Q378" s="22"/>
      <c r="R378" s="21"/>
      <c r="S378" s="22"/>
      <c r="T378" s="21"/>
      <c r="U378" s="22"/>
      <c r="V378" s="13" t="s">
        <v>2026</v>
      </c>
      <c r="W378" s="2">
        <v>0.15</v>
      </c>
      <c r="X378" s="13">
        <v>12</v>
      </c>
      <c r="Y378" s="2">
        <v>10</v>
      </c>
      <c r="Z378" s="13" t="s">
        <v>968</v>
      </c>
      <c r="AA378" s="2" t="s">
        <v>1604</v>
      </c>
      <c r="AB378" s="13" t="s">
        <v>968</v>
      </c>
      <c r="AC378" s="2" t="s">
        <v>1604</v>
      </c>
      <c r="AD378" s="13" t="s">
        <v>1611</v>
      </c>
      <c r="AE378" s="2" t="s">
        <v>1612</v>
      </c>
      <c r="AF378" s="13" t="s">
        <v>2026</v>
      </c>
      <c r="AG378" s="2" t="s">
        <v>89</v>
      </c>
      <c r="AH378" s="14" t="s">
        <v>67</v>
      </c>
      <c r="AI378" s="2" t="s">
        <v>100</v>
      </c>
      <c r="AJ378" s="13" t="s">
        <v>69</v>
      </c>
      <c r="AK378" s="2" t="s">
        <v>70</v>
      </c>
      <c r="AL378" s="9" t="s">
        <v>3411</v>
      </c>
      <c r="AM378" s="13" t="str">
        <f>IF(ISNA(VLOOKUP($AL378,'Ash-Archive Data-Don''t Delete'!$AL:$AT,2,FALSE)),"",VLOOKUP($AL378,'Ash-Archive Data-Don''t Delete'!$AL:$AT,2,FALSE))</f>
        <v>link</v>
      </c>
      <c r="AN378" s="2" t="str">
        <f>IF(ISNA(VLOOKUP($AL378,'Ash-Archive Data-Don''t Delete'!$AL:$AT,3,FALSE)),"",VLOOKUP($AL378,'Ash-Archive Data-Don''t Delete'!$AL:$AT,3,FALSE))</f>
        <v>http://csuef.csu.edu.cn/Files/16-08-31/2016-08-31%2004-43-51_1214.html,
 http://csuef.csu.edu.cn/Block/Archives.aspx,
 http://csuef.csu.edu.cn/Block/NewsList.aspx?KindID=1</v>
      </c>
      <c r="AO378" s="13">
        <f>IF(ISNA(VLOOKUP($AL378,'Ash-Archive Data-Don''t Delete'!$AL:$AT,4,FALSE)),"",VLOOKUP($AL378,'Ash-Archive Data-Don''t Delete'!$AL:$AT,4,FALSE))</f>
        <v>0</v>
      </c>
      <c r="AP378" s="2">
        <f>IF(ISNA(VLOOKUP($AL378,'Ash-Archive Data-Don''t Delete'!$AL:$AT,5,FALSE)),"",VLOOKUP($AL378,'Ash-Archive Data-Don''t Delete'!$AL:$AT,5,FALSE))</f>
        <v>0</v>
      </c>
      <c r="AQ378" s="13"/>
      <c r="AR378" s="2"/>
      <c r="AS378" s="13"/>
      <c r="AT378" s="2" t="s">
        <v>74</v>
      </c>
      <c r="AU378" s="25"/>
      <c r="AV378" s="23"/>
      <c r="AW378" s="25"/>
      <c r="AX378" s="23"/>
      <c r="AY378" s="9" t="s">
        <v>269</v>
      </c>
      <c r="AZ378" s="41">
        <v>42744</v>
      </c>
      <c r="BA378" s="18"/>
      <c r="BB378" s="18"/>
      <c r="BC378" s="15"/>
      <c r="BD378" s="15"/>
      <c r="BE378" s="15"/>
      <c r="BF378" s="15"/>
      <c r="BG378" s="15"/>
      <c r="BH378" s="15"/>
      <c r="BI378" s="15"/>
      <c r="BJ378" s="15"/>
    </row>
    <row r="379" spans="1:62" ht="14.25">
      <c r="A379" s="16" t="str">
        <f>IF(ISNA(VLOOKUP($G379,'Philanthropist Ranking'!$E$5:$H$105,4,FALSE)),"N","Y")</f>
        <v>Y</v>
      </c>
      <c r="B379" s="17">
        <f>VLOOKUP($G379,'Philanthropist Ranking'!$K$5:$M$281,3,FALSE)</f>
        <v>76</v>
      </c>
      <c r="C379" s="17">
        <f>VLOOKUP($G379,'Philanthropist Ranking'!$K$5:$M$281,2,FALSE)</f>
        <v>10.000000000000011</v>
      </c>
      <c r="D379" s="3"/>
      <c r="E379" s="18"/>
      <c r="F379" s="7" t="s">
        <v>637</v>
      </c>
      <c r="G379" s="8" t="s">
        <v>638</v>
      </c>
      <c r="H379" s="32"/>
      <c r="I379" s="19"/>
      <c r="J379" s="20" t="s">
        <v>62</v>
      </c>
      <c r="K379" s="19"/>
      <c r="L379" s="20"/>
      <c r="M379" s="19"/>
      <c r="N379" s="21"/>
      <c r="O379" s="22"/>
      <c r="P379" s="21"/>
      <c r="Q379" s="22"/>
      <c r="R379" s="21"/>
      <c r="S379" s="22"/>
      <c r="T379" s="21"/>
      <c r="U379" s="22"/>
      <c r="V379" s="13" t="s">
        <v>2026</v>
      </c>
      <c r="W379" s="2">
        <v>0.15</v>
      </c>
      <c r="X379" s="13">
        <v>12</v>
      </c>
      <c r="Y379" s="2">
        <v>10</v>
      </c>
      <c r="Z379" s="13" t="s">
        <v>968</v>
      </c>
      <c r="AA379" s="2" t="s">
        <v>1604</v>
      </c>
      <c r="AB379" s="13" t="s">
        <v>968</v>
      </c>
      <c r="AC379" s="2" t="s">
        <v>1604</v>
      </c>
      <c r="AD379" s="13" t="s">
        <v>1611</v>
      </c>
      <c r="AE379" s="2" t="s">
        <v>1612</v>
      </c>
      <c r="AF379" s="13" t="s">
        <v>2026</v>
      </c>
      <c r="AG379" s="2" t="s">
        <v>89</v>
      </c>
      <c r="AH379" s="14" t="s">
        <v>67</v>
      </c>
      <c r="AI379" s="2" t="s">
        <v>100</v>
      </c>
      <c r="AJ379" s="13" t="s">
        <v>69</v>
      </c>
      <c r="AK379" s="2" t="s">
        <v>70</v>
      </c>
      <c r="AL379" s="9" t="s">
        <v>3411</v>
      </c>
      <c r="AM379" s="13" t="str">
        <f>IF(ISNA(VLOOKUP($AL379,'Ash-Archive Data-Don''t Delete'!$AL:$AT,2,FALSE)),"",VLOOKUP($AL379,'Ash-Archive Data-Don''t Delete'!$AL:$AT,2,FALSE))</f>
        <v>link</v>
      </c>
      <c r="AN379" s="2" t="str">
        <f>IF(ISNA(VLOOKUP($AL379,'Ash-Archive Data-Don''t Delete'!$AL:$AT,3,FALSE)),"",VLOOKUP($AL379,'Ash-Archive Data-Don''t Delete'!$AL:$AT,3,FALSE))</f>
        <v>http://csuef.csu.edu.cn/Files/16-08-31/2016-08-31%2004-43-51_1214.html,
 http://csuef.csu.edu.cn/Block/Archives.aspx,
 http://csuef.csu.edu.cn/Block/NewsList.aspx?KindID=1</v>
      </c>
      <c r="AO379" s="13">
        <f>IF(ISNA(VLOOKUP($AL379,'Ash-Archive Data-Don''t Delete'!$AL:$AT,4,FALSE)),"",VLOOKUP($AL379,'Ash-Archive Data-Don''t Delete'!$AL:$AT,4,FALSE))</f>
        <v>0</v>
      </c>
      <c r="AP379" s="2">
        <f>IF(ISNA(VLOOKUP($AL379,'Ash-Archive Data-Don''t Delete'!$AL:$AT,5,FALSE)),"",VLOOKUP($AL379,'Ash-Archive Data-Don''t Delete'!$AL:$AT,5,FALSE))</f>
        <v>0</v>
      </c>
      <c r="AQ379" s="13"/>
      <c r="AR379" s="2"/>
      <c r="AS379" s="13"/>
      <c r="AT379" s="2" t="s">
        <v>74</v>
      </c>
      <c r="AU379" s="25"/>
      <c r="AV379" s="23"/>
      <c r="AW379" s="25"/>
      <c r="AX379" s="23"/>
      <c r="AY379" s="9" t="s">
        <v>269</v>
      </c>
      <c r="AZ379" s="41">
        <v>42744</v>
      </c>
      <c r="BA379" s="18"/>
      <c r="BB379" s="18"/>
      <c r="BC379" s="15"/>
      <c r="BD379" s="15"/>
      <c r="BE379" s="15"/>
      <c r="BF379" s="15"/>
      <c r="BG379" s="15"/>
      <c r="BH379" s="15"/>
      <c r="BI379" s="15"/>
      <c r="BJ379" s="15"/>
    </row>
    <row r="380" spans="1:62" ht="14.25">
      <c r="A380" s="16" t="str">
        <f>IF(ISNA(VLOOKUP($G380,'Philanthropist Ranking'!$E$5:$H$105,4,FALSE)),"N","Y")</f>
        <v>Y</v>
      </c>
      <c r="B380" s="17">
        <f>VLOOKUP($G380,'Philanthropist Ranking'!$K$5:$M$281,3,FALSE)</f>
        <v>76</v>
      </c>
      <c r="C380" s="17">
        <f>VLOOKUP($G380,'Philanthropist Ranking'!$K$5:$M$281,2,FALSE)</f>
        <v>10.000000000000011</v>
      </c>
      <c r="D380" s="3"/>
      <c r="E380" s="18"/>
      <c r="F380" s="7" t="s">
        <v>637</v>
      </c>
      <c r="G380" s="8" t="s">
        <v>638</v>
      </c>
      <c r="H380" s="32"/>
      <c r="I380" s="19"/>
      <c r="J380" s="20" t="s">
        <v>62</v>
      </c>
      <c r="K380" s="19"/>
      <c r="L380" s="20"/>
      <c r="M380" s="19"/>
      <c r="N380" s="21"/>
      <c r="O380" s="22"/>
      <c r="P380" s="21"/>
      <c r="Q380" s="22"/>
      <c r="R380" s="21"/>
      <c r="S380" s="22"/>
      <c r="T380" s="21"/>
      <c r="U380" s="22"/>
      <c r="V380" s="13" t="s">
        <v>2026</v>
      </c>
      <c r="W380" s="2">
        <v>0.15</v>
      </c>
      <c r="X380" s="13">
        <v>12</v>
      </c>
      <c r="Y380" s="2">
        <v>11</v>
      </c>
      <c r="Z380" s="13" t="s">
        <v>968</v>
      </c>
      <c r="AA380" s="2" t="s">
        <v>1604</v>
      </c>
      <c r="AB380" s="13" t="s">
        <v>968</v>
      </c>
      <c r="AC380" s="2" t="s">
        <v>1604</v>
      </c>
      <c r="AD380" s="13" t="s">
        <v>1611</v>
      </c>
      <c r="AE380" s="2" t="s">
        <v>1612</v>
      </c>
      <c r="AF380" s="13" t="s">
        <v>2026</v>
      </c>
      <c r="AG380" s="2" t="s">
        <v>89</v>
      </c>
      <c r="AH380" s="14" t="s">
        <v>67</v>
      </c>
      <c r="AI380" s="2" t="s">
        <v>100</v>
      </c>
      <c r="AJ380" s="13" t="s">
        <v>69</v>
      </c>
      <c r="AK380" s="2" t="s">
        <v>70</v>
      </c>
      <c r="AL380" s="9" t="s">
        <v>3411</v>
      </c>
      <c r="AM380" s="13" t="str">
        <f>IF(ISNA(VLOOKUP($AL380,'Ash-Archive Data-Don''t Delete'!$AL:$AT,2,FALSE)),"",VLOOKUP($AL380,'Ash-Archive Data-Don''t Delete'!$AL:$AT,2,FALSE))</f>
        <v>link</v>
      </c>
      <c r="AN380" s="2" t="str">
        <f>IF(ISNA(VLOOKUP($AL380,'Ash-Archive Data-Don''t Delete'!$AL:$AT,3,FALSE)),"",VLOOKUP($AL380,'Ash-Archive Data-Don''t Delete'!$AL:$AT,3,FALSE))</f>
        <v>http://csuef.csu.edu.cn/Files/16-08-31/2016-08-31%2004-43-51_1214.html,
 http://csuef.csu.edu.cn/Block/Archives.aspx,
 http://csuef.csu.edu.cn/Block/NewsList.aspx?KindID=1</v>
      </c>
      <c r="AO380" s="13">
        <f>IF(ISNA(VLOOKUP($AL380,'Ash-Archive Data-Don''t Delete'!$AL:$AT,4,FALSE)),"",VLOOKUP($AL380,'Ash-Archive Data-Don''t Delete'!$AL:$AT,4,FALSE))</f>
        <v>0</v>
      </c>
      <c r="AP380" s="2">
        <f>IF(ISNA(VLOOKUP($AL380,'Ash-Archive Data-Don''t Delete'!$AL:$AT,5,FALSE)),"",VLOOKUP($AL380,'Ash-Archive Data-Don''t Delete'!$AL:$AT,5,FALSE))</f>
        <v>0</v>
      </c>
      <c r="AQ380" s="13"/>
      <c r="AR380" s="2"/>
      <c r="AS380" s="13"/>
      <c r="AT380" s="2" t="s">
        <v>74</v>
      </c>
      <c r="AU380" s="25"/>
      <c r="AV380" s="23"/>
      <c r="AW380" s="25"/>
      <c r="AX380" s="23"/>
      <c r="AY380" s="9" t="s">
        <v>269</v>
      </c>
      <c r="AZ380" s="41">
        <v>42744</v>
      </c>
      <c r="BA380" s="18"/>
      <c r="BB380" s="18"/>
      <c r="BC380" s="15"/>
      <c r="BD380" s="15"/>
      <c r="BE380" s="15"/>
      <c r="BF380" s="15"/>
      <c r="BG380" s="15"/>
      <c r="BH380" s="15"/>
      <c r="BI380" s="15"/>
      <c r="BJ380" s="15"/>
    </row>
    <row r="381" spans="1:62" ht="14.25">
      <c r="A381" s="16" t="str">
        <f>IF(ISNA(VLOOKUP($G381,'Philanthropist Ranking'!$E$5:$H$105,4,FALSE)),"N","Y")</f>
        <v>Y</v>
      </c>
      <c r="B381" s="17">
        <f>VLOOKUP($G381,'Philanthropist Ranking'!$K$5:$M$281,3,FALSE)</f>
        <v>76</v>
      </c>
      <c r="C381" s="17">
        <f>VLOOKUP($G381,'Philanthropist Ranking'!$K$5:$M$281,2,FALSE)</f>
        <v>10.000000000000011</v>
      </c>
      <c r="D381" s="3"/>
      <c r="E381" s="18"/>
      <c r="F381" s="7" t="s">
        <v>637</v>
      </c>
      <c r="G381" s="8" t="s">
        <v>638</v>
      </c>
      <c r="H381" s="32"/>
      <c r="I381" s="19"/>
      <c r="J381" s="20" t="s">
        <v>62</v>
      </c>
      <c r="K381" s="19"/>
      <c r="L381" s="20"/>
      <c r="M381" s="19"/>
      <c r="N381" s="21"/>
      <c r="O381" s="22"/>
      <c r="P381" s="21"/>
      <c r="Q381" s="22"/>
      <c r="R381" s="21"/>
      <c r="S381" s="22"/>
      <c r="T381" s="21"/>
      <c r="U381" s="22"/>
      <c r="V381" s="13" t="s">
        <v>2026</v>
      </c>
      <c r="W381" s="2">
        <v>0.15</v>
      </c>
      <c r="X381" s="13">
        <v>12</v>
      </c>
      <c r="Y381" s="2">
        <v>11</v>
      </c>
      <c r="Z381" s="13" t="s">
        <v>968</v>
      </c>
      <c r="AA381" s="2" t="s">
        <v>1604</v>
      </c>
      <c r="AB381" s="13" t="s">
        <v>968</v>
      </c>
      <c r="AC381" s="2" t="s">
        <v>1604</v>
      </c>
      <c r="AD381" s="13" t="s">
        <v>1611</v>
      </c>
      <c r="AE381" s="2" t="s">
        <v>1612</v>
      </c>
      <c r="AF381" s="13" t="s">
        <v>2026</v>
      </c>
      <c r="AG381" s="2" t="s">
        <v>89</v>
      </c>
      <c r="AH381" s="14" t="s">
        <v>67</v>
      </c>
      <c r="AI381" s="2" t="s">
        <v>100</v>
      </c>
      <c r="AJ381" s="13" t="s">
        <v>69</v>
      </c>
      <c r="AK381" s="2" t="s">
        <v>70</v>
      </c>
      <c r="AL381" s="9" t="s">
        <v>3411</v>
      </c>
      <c r="AM381" s="13" t="str">
        <f>IF(ISNA(VLOOKUP($AL381,'Ash-Archive Data-Don''t Delete'!$AL:$AT,2,FALSE)),"",VLOOKUP($AL381,'Ash-Archive Data-Don''t Delete'!$AL:$AT,2,FALSE))</f>
        <v>link</v>
      </c>
      <c r="AN381" s="2" t="str">
        <f>IF(ISNA(VLOOKUP($AL381,'Ash-Archive Data-Don''t Delete'!$AL:$AT,3,FALSE)),"",VLOOKUP($AL381,'Ash-Archive Data-Don''t Delete'!$AL:$AT,3,FALSE))</f>
        <v>http://csuef.csu.edu.cn/Files/16-08-31/2016-08-31%2004-43-51_1214.html,
 http://csuef.csu.edu.cn/Block/Archives.aspx,
 http://csuef.csu.edu.cn/Block/NewsList.aspx?KindID=1</v>
      </c>
      <c r="AO381" s="13">
        <f>IF(ISNA(VLOOKUP($AL381,'Ash-Archive Data-Don''t Delete'!$AL:$AT,4,FALSE)),"",VLOOKUP($AL381,'Ash-Archive Data-Don''t Delete'!$AL:$AT,4,FALSE))</f>
        <v>0</v>
      </c>
      <c r="AP381" s="2">
        <f>IF(ISNA(VLOOKUP($AL381,'Ash-Archive Data-Don''t Delete'!$AL:$AT,5,FALSE)),"",VLOOKUP($AL381,'Ash-Archive Data-Don''t Delete'!$AL:$AT,5,FALSE))</f>
        <v>0</v>
      </c>
      <c r="AQ381" s="13"/>
      <c r="AR381" s="2"/>
      <c r="AS381" s="13"/>
      <c r="AT381" s="2" t="s">
        <v>74</v>
      </c>
      <c r="AU381" s="25"/>
      <c r="AV381" s="23"/>
      <c r="AW381" s="25"/>
      <c r="AX381" s="23"/>
      <c r="AY381" s="9" t="s">
        <v>269</v>
      </c>
      <c r="AZ381" s="41">
        <v>42744</v>
      </c>
      <c r="BA381" s="18"/>
      <c r="BB381" s="18"/>
      <c r="BC381" s="15"/>
      <c r="BD381" s="15"/>
      <c r="BE381" s="15"/>
      <c r="BF381" s="15"/>
      <c r="BG381" s="15"/>
      <c r="BH381" s="15"/>
      <c r="BI381" s="15"/>
      <c r="BJ381" s="15"/>
    </row>
    <row r="382" spans="1:62" ht="14.25">
      <c r="A382" s="16" t="str">
        <f>IF(ISNA(VLOOKUP($G382,'Philanthropist Ranking'!$E$5:$H$105,4,FALSE)),"N","Y")</f>
        <v>Y</v>
      </c>
      <c r="B382" s="17">
        <f>VLOOKUP($G382,'Philanthropist Ranking'!$K$5:$M$281,3,FALSE)</f>
        <v>76</v>
      </c>
      <c r="C382" s="17">
        <f>VLOOKUP($G382,'Philanthropist Ranking'!$K$5:$M$281,2,FALSE)</f>
        <v>10.000000000000011</v>
      </c>
      <c r="D382" s="3"/>
      <c r="E382" s="18"/>
      <c r="F382" s="7" t="s">
        <v>637</v>
      </c>
      <c r="G382" s="8" t="s">
        <v>638</v>
      </c>
      <c r="H382" s="32"/>
      <c r="I382" s="19"/>
      <c r="J382" s="20" t="s">
        <v>62</v>
      </c>
      <c r="K382" s="19"/>
      <c r="L382" s="20"/>
      <c r="M382" s="19"/>
      <c r="N382" s="21"/>
      <c r="O382" s="22"/>
      <c r="P382" s="21"/>
      <c r="Q382" s="22"/>
      <c r="R382" s="21"/>
      <c r="S382" s="22"/>
      <c r="T382" s="21"/>
      <c r="U382" s="22"/>
      <c r="V382" s="13" t="s">
        <v>2026</v>
      </c>
      <c r="W382" s="2">
        <v>0.15</v>
      </c>
      <c r="X382" s="13">
        <v>12</v>
      </c>
      <c r="Y382" s="2">
        <v>11</v>
      </c>
      <c r="Z382" s="13" t="s">
        <v>968</v>
      </c>
      <c r="AA382" s="2" t="s">
        <v>1604</v>
      </c>
      <c r="AB382" s="13" t="s">
        <v>968</v>
      </c>
      <c r="AC382" s="2" t="s">
        <v>1604</v>
      </c>
      <c r="AD382" s="13" t="s">
        <v>1611</v>
      </c>
      <c r="AE382" s="2" t="s">
        <v>1612</v>
      </c>
      <c r="AF382" s="13" t="s">
        <v>2026</v>
      </c>
      <c r="AG382" s="2" t="s">
        <v>89</v>
      </c>
      <c r="AH382" s="14" t="s">
        <v>67</v>
      </c>
      <c r="AI382" s="2" t="s">
        <v>100</v>
      </c>
      <c r="AJ382" s="13" t="s">
        <v>69</v>
      </c>
      <c r="AK382" s="2" t="s">
        <v>70</v>
      </c>
      <c r="AL382" s="9" t="s">
        <v>3411</v>
      </c>
      <c r="AM382" s="13" t="str">
        <f>IF(ISNA(VLOOKUP($AL382,'Ash-Archive Data-Don''t Delete'!$AL:$AT,2,FALSE)),"",VLOOKUP($AL382,'Ash-Archive Data-Don''t Delete'!$AL:$AT,2,FALSE))</f>
        <v>link</v>
      </c>
      <c r="AN382" s="2" t="str">
        <f>IF(ISNA(VLOOKUP($AL382,'Ash-Archive Data-Don''t Delete'!$AL:$AT,3,FALSE)),"",VLOOKUP($AL382,'Ash-Archive Data-Don''t Delete'!$AL:$AT,3,FALSE))</f>
        <v>http://csuef.csu.edu.cn/Files/16-08-31/2016-08-31%2004-43-51_1214.html,
 http://csuef.csu.edu.cn/Block/Archives.aspx,
 http://csuef.csu.edu.cn/Block/NewsList.aspx?KindID=1</v>
      </c>
      <c r="AO382" s="13">
        <f>IF(ISNA(VLOOKUP($AL382,'Ash-Archive Data-Don''t Delete'!$AL:$AT,4,FALSE)),"",VLOOKUP($AL382,'Ash-Archive Data-Don''t Delete'!$AL:$AT,4,FALSE))</f>
        <v>0</v>
      </c>
      <c r="AP382" s="2">
        <f>IF(ISNA(VLOOKUP($AL382,'Ash-Archive Data-Don''t Delete'!$AL:$AT,5,FALSE)),"",VLOOKUP($AL382,'Ash-Archive Data-Don''t Delete'!$AL:$AT,5,FALSE))</f>
        <v>0</v>
      </c>
      <c r="AQ382" s="13"/>
      <c r="AR382" s="2"/>
      <c r="AS382" s="13"/>
      <c r="AT382" s="2" t="s">
        <v>74</v>
      </c>
      <c r="AU382" s="25"/>
      <c r="AV382" s="23"/>
      <c r="AW382" s="25"/>
      <c r="AX382" s="23"/>
      <c r="AY382" s="9" t="s">
        <v>269</v>
      </c>
      <c r="AZ382" s="41">
        <v>42744</v>
      </c>
      <c r="BA382" s="18"/>
      <c r="BB382" s="18"/>
      <c r="BC382" s="15"/>
      <c r="BD382" s="15"/>
      <c r="BE382" s="15"/>
      <c r="BF382" s="15"/>
      <c r="BG382" s="15"/>
      <c r="BH382" s="15"/>
      <c r="BI382" s="15"/>
      <c r="BJ382" s="15"/>
    </row>
    <row r="383" spans="1:62" ht="14.25">
      <c r="A383" s="16" t="str">
        <f>IF(ISNA(VLOOKUP($G383,'Philanthropist Ranking'!$E$5:$H$105,4,FALSE)),"N","Y")</f>
        <v>Y</v>
      </c>
      <c r="B383" s="17">
        <f>VLOOKUP($G383,'Philanthropist Ranking'!$K$5:$M$281,3,FALSE)</f>
        <v>76</v>
      </c>
      <c r="C383" s="17">
        <f>VLOOKUP($G383,'Philanthropist Ranking'!$K$5:$M$281,2,FALSE)</f>
        <v>10.000000000000011</v>
      </c>
      <c r="D383" s="3"/>
      <c r="E383" s="18"/>
      <c r="F383" s="7" t="s">
        <v>637</v>
      </c>
      <c r="G383" s="8" t="s">
        <v>638</v>
      </c>
      <c r="H383" s="32"/>
      <c r="I383" s="19"/>
      <c r="J383" s="20" t="s">
        <v>62</v>
      </c>
      <c r="K383" s="19"/>
      <c r="L383" s="20"/>
      <c r="M383" s="19"/>
      <c r="N383" s="21"/>
      <c r="O383" s="22"/>
      <c r="P383" s="21"/>
      <c r="Q383" s="22"/>
      <c r="R383" s="21"/>
      <c r="S383" s="22"/>
      <c r="T383" s="21"/>
      <c r="U383" s="22"/>
      <c r="V383" s="13" t="s">
        <v>2026</v>
      </c>
      <c r="W383" s="2">
        <v>0.15</v>
      </c>
      <c r="X383" s="13">
        <v>12</v>
      </c>
      <c r="Y383" s="2">
        <v>11</v>
      </c>
      <c r="Z383" s="13" t="s">
        <v>968</v>
      </c>
      <c r="AA383" s="2" t="s">
        <v>1604</v>
      </c>
      <c r="AB383" s="13" t="s">
        <v>968</v>
      </c>
      <c r="AC383" s="2" t="s">
        <v>1604</v>
      </c>
      <c r="AD383" s="13" t="s">
        <v>1611</v>
      </c>
      <c r="AE383" s="2" t="s">
        <v>1612</v>
      </c>
      <c r="AF383" s="13" t="s">
        <v>2026</v>
      </c>
      <c r="AG383" s="2" t="s">
        <v>89</v>
      </c>
      <c r="AH383" s="14" t="s">
        <v>67</v>
      </c>
      <c r="AI383" s="2" t="s">
        <v>100</v>
      </c>
      <c r="AJ383" s="13" t="s">
        <v>69</v>
      </c>
      <c r="AK383" s="2" t="s">
        <v>70</v>
      </c>
      <c r="AL383" s="9" t="s">
        <v>3411</v>
      </c>
      <c r="AM383" s="13" t="str">
        <f>IF(ISNA(VLOOKUP($AL383,'Ash-Archive Data-Don''t Delete'!$AL:$AT,2,FALSE)),"",VLOOKUP($AL383,'Ash-Archive Data-Don''t Delete'!$AL:$AT,2,FALSE))</f>
        <v>link</v>
      </c>
      <c r="AN383" s="2" t="str">
        <f>IF(ISNA(VLOOKUP($AL383,'Ash-Archive Data-Don''t Delete'!$AL:$AT,3,FALSE)),"",VLOOKUP($AL383,'Ash-Archive Data-Don''t Delete'!$AL:$AT,3,FALSE))</f>
        <v>http://csuef.csu.edu.cn/Files/16-08-31/2016-08-31%2004-43-51_1214.html,
 http://csuef.csu.edu.cn/Block/Archives.aspx,
 http://csuef.csu.edu.cn/Block/NewsList.aspx?KindID=1</v>
      </c>
      <c r="AO383" s="13">
        <f>IF(ISNA(VLOOKUP($AL383,'Ash-Archive Data-Don''t Delete'!$AL:$AT,4,FALSE)),"",VLOOKUP($AL383,'Ash-Archive Data-Don''t Delete'!$AL:$AT,4,FALSE))</f>
        <v>0</v>
      </c>
      <c r="AP383" s="2">
        <f>IF(ISNA(VLOOKUP($AL383,'Ash-Archive Data-Don''t Delete'!$AL:$AT,5,FALSE)),"",VLOOKUP($AL383,'Ash-Archive Data-Don''t Delete'!$AL:$AT,5,FALSE))</f>
        <v>0</v>
      </c>
      <c r="AQ383" s="13"/>
      <c r="AR383" s="2"/>
      <c r="AS383" s="13"/>
      <c r="AT383" s="2" t="s">
        <v>74</v>
      </c>
      <c r="AU383" s="25"/>
      <c r="AV383" s="23"/>
      <c r="AW383" s="25"/>
      <c r="AX383" s="23"/>
      <c r="AY383" s="9" t="s">
        <v>269</v>
      </c>
      <c r="AZ383" s="41">
        <v>42744</v>
      </c>
      <c r="BA383" s="18"/>
      <c r="BB383" s="18"/>
      <c r="BC383" s="15"/>
      <c r="BD383" s="15"/>
      <c r="BE383" s="15"/>
      <c r="BF383" s="15"/>
      <c r="BG383" s="15"/>
      <c r="BH383" s="15"/>
      <c r="BI383" s="15"/>
      <c r="BJ383" s="15"/>
    </row>
    <row r="384" spans="1:62" ht="14.25">
      <c r="A384" s="16" t="str">
        <f>IF(ISNA(VLOOKUP($G384,'Philanthropist Ranking'!$E$5:$H$105,4,FALSE)),"N","Y")</f>
        <v>Y</v>
      </c>
      <c r="B384" s="17">
        <f>VLOOKUP($G384,'Philanthropist Ranking'!$K$5:$M$281,3,FALSE)</f>
        <v>76</v>
      </c>
      <c r="C384" s="17">
        <f>VLOOKUP($G384,'Philanthropist Ranking'!$K$5:$M$281,2,FALSE)</f>
        <v>10.000000000000011</v>
      </c>
      <c r="D384" s="3"/>
      <c r="E384" s="18"/>
      <c r="F384" s="7" t="s">
        <v>637</v>
      </c>
      <c r="G384" s="8" t="s">
        <v>638</v>
      </c>
      <c r="H384" s="32"/>
      <c r="I384" s="19"/>
      <c r="J384" s="20" t="s">
        <v>62</v>
      </c>
      <c r="K384" s="19"/>
      <c r="L384" s="20"/>
      <c r="M384" s="19"/>
      <c r="N384" s="21"/>
      <c r="O384" s="22"/>
      <c r="P384" s="21"/>
      <c r="Q384" s="22"/>
      <c r="R384" s="21"/>
      <c r="S384" s="22"/>
      <c r="T384" s="21"/>
      <c r="U384" s="22"/>
      <c r="V384" s="13" t="s">
        <v>2026</v>
      </c>
      <c r="W384" s="2">
        <v>0.15</v>
      </c>
      <c r="X384" s="13">
        <v>12</v>
      </c>
      <c r="Y384" s="2">
        <v>14</v>
      </c>
      <c r="Z384" s="13" t="s">
        <v>968</v>
      </c>
      <c r="AA384" s="2" t="s">
        <v>1604</v>
      </c>
      <c r="AB384" s="13" t="s">
        <v>968</v>
      </c>
      <c r="AC384" s="2" t="s">
        <v>1604</v>
      </c>
      <c r="AD384" s="13" t="s">
        <v>1611</v>
      </c>
      <c r="AE384" s="2" t="s">
        <v>1612</v>
      </c>
      <c r="AF384" s="13" t="s">
        <v>2026</v>
      </c>
      <c r="AG384" s="2" t="s">
        <v>89</v>
      </c>
      <c r="AH384" s="14" t="s">
        <v>67</v>
      </c>
      <c r="AI384" s="2" t="s">
        <v>100</v>
      </c>
      <c r="AJ384" s="13" t="s">
        <v>69</v>
      </c>
      <c r="AK384" s="2" t="s">
        <v>70</v>
      </c>
      <c r="AL384" s="9" t="s">
        <v>3411</v>
      </c>
      <c r="AM384" s="13" t="str">
        <f>IF(ISNA(VLOOKUP($AL384,'Ash-Archive Data-Don''t Delete'!$AL:$AT,2,FALSE)),"",VLOOKUP($AL384,'Ash-Archive Data-Don''t Delete'!$AL:$AT,2,FALSE))</f>
        <v>link</v>
      </c>
      <c r="AN384" s="2" t="str">
        <f>IF(ISNA(VLOOKUP($AL384,'Ash-Archive Data-Don''t Delete'!$AL:$AT,3,FALSE)),"",VLOOKUP($AL384,'Ash-Archive Data-Don''t Delete'!$AL:$AT,3,FALSE))</f>
        <v>http://csuef.csu.edu.cn/Files/16-08-31/2016-08-31%2004-43-51_1214.html,
 http://csuef.csu.edu.cn/Block/Archives.aspx,
 http://csuef.csu.edu.cn/Block/NewsList.aspx?KindID=1</v>
      </c>
      <c r="AO384" s="13">
        <f>IF(ISNA(VLOOKUP($AL384,'Ash-Archive Data-Don''t Delete'!$AL:$AT,4,FALSE)),"",VLOOKUP($AL384,'Ash-Archive Data-Don''t Delete'!$AL:$AT,4,FALSE))</f>
        <v>0</v>
      </c>
      <c r="AP384" s="2">
        <f>IF(ISNA(VLOOKUP($AL384,'Ash-Archive Data-Don''t Delete'!$AL:$AT,5,FALSE)),"",VLOOKUP($AL384,'Ash-Archive Data-Don''t Delete'!$AL:$AT,5,FALSE))</f>
        <v>0</v>
      </c>
      <c r="AQ384" s="13"/>
      <c r="AR384" s="2"/>
      <c r="AS384" s="13"/>
      <c r="AT384" s="2" t="s">
        <v>74</v>
      </c>
      <c r="AU384" s="25"/>
      <c r="AV384" s="23"/>
      <c r="AW384" s="25"/>
      <c r="AX384" s="23"/>
      <c r="AY384" s="9" t="s">
        <v>269</v>
      </c>
      <c r="AZ384" s="41">
        <v>42744</v>
      </c>
      <c r="BA384" s="18"/>
      <c r="BB384" s="18"/>
      <c r="BC384" s="15"/>
      <c r="BD384" s="15"/>
      <c r="BE384" s="15"/>
      <c r="BF384" s="15"/>
      <c r="BG384" s="15"/>
      <c r="BH384" s="15"/>
      <c r="BI384" s="15"/>
      <c r="BJ384" s="15"/>
    </row>
    <row r="385" spans="1:62" ht="14.25">
      <c r="A385" s="16" t="str">
        <f>IF(ISNA(VLOOKUP($G385,'Philanthropist Ranking'!$E$5:$H$105,4,FALSE)),"N","Y")</f>
        <v>Y</v>
      </c>
      <c r="B385" s="17">
        <f>VLOOKUP($G385,'Philanthropist Ranking'!$K$5:$M$281,3,FALSE)</f>
        <v>76</v>
      </c>
      <c r="C385" s="17">
        <f>VLOOKUP($G385,'Philanthropist Ranking'!$K$5:$M$281,2,FALSE)</f>
        <v>10.000000000000011</v>
      </c>
      <c r="D385" s="3"/>
      <c r="E385" s="18"/>
      <c r="F385" s="7" t="s">
        <v>637</v>
      </c>
      <c r="G385" s="8" t="s">
        <v>638</v>
      </c>
      <c r="H385" s="32"/>
      <c r="I385" s="19"/>
      <c r="J385" s="20" t="s">
        <v>62</v>
      </c>
      <c r="K385" s="19"/>
      <c r="L385" s="20"/>
      <c r="M385" s="19"/>
      <c r="N385" s="21"/>
      <c r="O385" s="22"/>
      <c r="P385" s="21"/>
      <c r="Q385" s="22"/>
      <c r="R385" s="21"/>
      <c r="S385" s="22"/>
      <c r="T385" s="21"/>
      <c r="U385" s="22"/>
      <c r="V385" s="13" t="s">
        <v>2026</v>
      </c>
      <c r="W385" s="2">
        <v>0.15</v>
      </c>
      <c r="X385" s="13">
        <v>12</v>
      </c>
      <c r="Y385" s="2">
        <v>14</v>
      </c>
      <c r="Z385" s="13" t="s">
        <v>968</v>
      </c>
      <c r="AA385" s="2" t="s">
        <v>1604</v>
      </c>
      <c r="AB385" s="13" t="s">
        <v>968</v>
      </c>
      <c r="AC385" s="2" t="s">
        <v>1604</v>
      </c>
      <c r="AD385" s="13" t="s">
        <v>1611</v>
      </c>
      <c r="AE385" s="2" t="s">
        <v>1612</v>
      </c>
      <c r="AF385" s="13" t="s">
        <v>2026</v>
      </c>
      <c r="AG385" s="2" t="s">
        <v>89</v>
      </c>
      <c r="AH385" s="14" t="s">
        <v>67</v>
      </c>
      <c r="AI385" s="2" t="s">
        <v>100</v>
      </c>
      <c r="AJ385" s="13" t="s">
        <v>69</v>
      </c>
      <c r="AK385" s="2" t="s">
        <v>70</v>
      </c>
      <c r="AL385" s="9" t="s">
        <v>3411</v>
      </c>
      <c r="AM385" s="13" t="str">
        <f>IF(ISNA(VLOOKUP($AL385,'Ash-Archive Data-Don''t Delete'!$AL:$AT,2,FALSE)),"",VLOOKUP($AL385,'Ash-Archive Data-Don''t Delete'!$AL:$AT,2,FALSE))</f>
        <v>link</v>
      </c>
      <c r="AN385" s="2" t="str">
        <f>IF(ISNA(VLOOKUP($AL385,'Ash-Archive Data-Don''t Delete'!$AL:$AT,3,FALSE)),"",VLOOKUP($AL385,'Ash-Archive Data-Don''t Delete'!$AL:$AT,3,FALSE))</f>
        <v>http://csuef.csu.edu.cn/Files/16-08-31/2016-08-31%2004-43-51_1214.html,
 http://csuef.csu.edu.cn/Block/Archives.aspx,
 http://csuef.csu.edu.cn/Block/NewsList.aspx?KindID=1</v>
      </c>
      <c r="AO385" s="13">
        <f>IF(ISNA(VLOOKUP($AL385,'Ash-Archive Data-Don''t Delete'!$AL:$AT,4,FALSE)),"",VLOOKUP($AL385,'Ash-Archive Data-Don''t Delete'!$AL:$AT,4,FALSE))</f>
        <v>0</v>
      </c>
      <c r="AP385" s="2">
        <f>IF(ISNA(VLOOKUP($AL385,'Ash-Archive Data-Don''t Delete'!$AL:$AT,5,FALSE)),"",VLOOKUP($AL385,'Ash-Archive Data-Don''t Delete'!$AL:$AT,5,FALSE))</f>
        <v>0</v>
      </c>
      <c r="AQ385" s="13"/>
      <c r="AR385" s="2"/>
      <c r="AS385" s="13"/>
      <c r="AT385" s="2" t="s">
        <v>74</v>
      </c>
      <c r="AU385" s="25"/>
      <c r="AV385" s="23"/>
      <c r="AW385" s="25"/>
      <c r="AX385" s="23"/>
      <c r="AY385" s="9" t="s">
        <v>269</v>
      </c>
      <c r="AZ385" s="41">
        <v>42744</v>
      </c>
      <c r="BA385" s="18"/>
      <c r="BB385" s="18"/>
      <c r="BC385" s="15"/>
      <c r="BD385" s="15"/>
      <c r="BE385" s="15"/>
      <c r="BF385" s="15"/>
      <c r="BG385" s="15"/>
      <c r="BH385" s="15"/>
      <c r="BI385" s="15"/>
      <c r="BJ385" s="15"/>
    </row>
    <row r="386" spans="1:62" ht="14.25">
      <c r="A386" s="16" t="str">
        <f>IF(ISNA(VLOOKUP($G386,'Philanthropist Ranking'!$E$5:$H$105,4,FALSE)),"N","Y")</f>
        <v>Y</v>
      </c>
      <c r="B386" s="17">
        <f>VLOOKUP($G386,'Philanthropist Ranking'!$K$5:$M$281,3,FALSE)</f>
        <v>76</v>
      </c>
      <c r="C386" s="17">
        <f>VLOOKUP($G386,'Philanthropist Ranking'!$K$5:$M$281,2,FALSE)</f>
        <v>10.000000000000011</v>
      </c>
      <c r="D386" s="3"/>
      <c r="E386" s="18"/>
      <c r="F386" s="7" t="s">
        <v>637</v>
      </c>
      <c r="G386" s="8" t="s">
        <v>638</v>
      </c>
      <c r="H386" s="32"/>
      <c r="I386" s="19"/>
      <c r="J386" s="20" t="s">
        <v>62</v>
      </c>
      <c r="K386" s="19"/>
      <c r="L386" s="20"/>
      <c r="M386" s="19"/>
      <c r="N386" s="21"/>
      <c r="O386" s="22"/>
      <c r="P386" s="21"/>
      <c r="Q386" s="22"/>
      <c r="R386" s="21"/>
      <c r="S386" s="22"/>
      <c r="T386" s="21"/>
      <c r="U386" s="22"/>
      <c r="V386" s="13" t="s">
        <v>2026</v>
      </c>
      <c r="W386" s="2">
        <v>0.15</v>
      </c>
      <c r="X386" s="13">
        <v>12</v>
      </c>
      <c r="Y386" s="2">
        <v>14</v>
      </c>
      <c r="Z386" s="13" t="s">
        <v>968</v>
      </c>
      <c r="AA386" s="2" t="s">
        <v>1604</v>
      </c>
      <c r="AB386" s="13" t="s">
        <v>968</v>
      </c>
      <c r="AC386" s="2" t="s">
        <v>1604</v>
      </c>
      <c r="AD386" s="13" t="s">
        <v>1611</v>
      </c>
      <c r="AE386" s="2" t="s">
        <v>1612</v>
      </c>
      <c r="AF386" s="13" t="s">
        <v>2026</v>
      </c>
      <c r="AG386" s="2" t="s">
        <v>89</v>
      </c>
      <c r="AH386" s="14" t="s">
        <v>67</v>
      </c>
      <c r="AI386" s="2" t="s">
        <v>100</v>
      </c>
      <c r="AJ386" s="13" t="s">
        <v>69</v>
      </c>
      <c r="AK386" s="2" t="s">
        <v>70</v>
      </c>
      <c r="AL386" s="9" t="s">
        <v>3411</v>
      </c>
      <c r="AM386" s="13" t="str">
        <f>IF(ISNA(VLOOKUP($AL386,'Ash-Archive Data-Don''t Delete'!$AL:$AT,2,FALSE)),"",VLOOKUP($AL386,'Ash-Archive Data-Don''t Delete'!$AL:$AT,2,FALSE))</f>
        <v>link</v>
      </c>
      <c r="AN386" s="2" t="str">
        <f>IF(ISNA(VLOOKUP($AL386,'Ash-Archive Data-Don''t Delete'!$AL:$AT,3,FALSE)),"",VLOOKUP($AL386,'Ash-Archive Data-Don''t Delete'!$AL:$AT,3,FALSE))</f>
        <v>http://csuef.csu.edu.cn/Files/16-08-31/2016-08-31%2004-43-51_1214.html,
 http://csuef.csu.edu.cn/Block/Archives.aspx,
 http://csuef.csu.edu.cn/Block/NewsList.aspx?KindID=1</v>
      </c>
      <c r="AO386" s="13">
        <f>IF(ISNA(VLOOKUP($AL386,'Ash-Archive Data-Don''t Delete'!$AL:$AT,4,FALSE)),"",VLOOKUP($AL386,'Ash-Archive Data-Don''t Delete'!$AL:$AT,4,FALSE))</f>
        <v>0</v>
      </c>
      <c r="AP386" s="2">
        <f>IF(ISNA(VLOOKUP($AL386,'Ash-Archive Data-Don''t Delete'!$AL:$AT,5,FALSE)),"",VLOOKUP($AL386,'Ash-Archive Data-Don''t Delete'!$AL:$AT,5,FALSE))</f>
        <v>0</v>
      </c>
      <c r="AQ386" s="13"/>
      <c r="AR386" s="2"/>
      <c r="AS386" s="13"/>
      <c r="AT386" s="2" t="s">
        <v>74</v>
      </c>
      <c r="AU386" s="25"/>
      <c r="AV386" s="23"/>
      <c r="AW386" s="25"/>
      <c r="AX386" s="23"/>
      <c r="AY386" s="9" t="s">
        <v>269</v>
      </c>
      <c r="AZ386" s="41">
        <v>42744</v>
      </c>
      <c r="BA386" s="18"/>
      <c r="BB386" s="18"/>
      <c r="BC386" s="15"/>
      <c r="BD386" s="15"/>
      <c r="BE386" s="15"/>
      <c r="BF386" s="15"/>
      <c r="BG386" s="15"/>
      <c r="BH386" s="15"/>
      <c r="BI386" s="15"/>
      <c r="BJ386" s="15"/>
    </row>
    <row r="387" spans="1:62" ht="14.25">
      <c r="A387" s="16" t="str">
        <f>IF(ISNA(VLOOKUP($G387,'Philanthropist Ranking'!$E$5:$H$105,4,FALSE)),"N","Y")</f>
        <v>Y</v>
      </c>
      <c r="B387" s="17">
        <f>VLOOKUP($G387,'Philanthropist Ranking'!$K$5:$M$281,3,FALSE)</f>
        <v>76</v>
      </c>
      <c r="C387" s="17">
        <f>VLOOKUP($G387,'Philanthropist Ranking'!$K$5:$M$281,2,FALSE)</f>
        <v>10.000000000000011</v>
      </c>
      <c r="D387" s="3"/>
      <c r="E387" s="18"/>
      <c r="F387" s="7" t="s">
        <v>637</v>
      </c>
      <c r="G387" s="8" t="s">
        <v>638</v>
      </c>
      <c r="H387" s="32"/>
      <c r="I387" s="19"/>
      <c r="J387" s="20" t="s">
        <v>62</v>
      </c>
      <c r="K387" s="19"/>
      <c r="L387" s="20"/>
      <c r="M387" s="19"/>
      <c r="N387" s="21"/>
      <c r="O387" s="22"/>
      <c r="P387" s="21"/>
      <c r="Q387" s="22"/>
      <c r="R387" s="21"/>
      <c r="S387" s="22"/>
      <c r="T387" s="21"/>
      <c r="U387" s="22"/>
      <c r="V387" s="13" t="s">
        <v>2026</v>
      </c>
      <c r="W387" s="2">
        <v>0.15</v>
      </c>
      <c r="X387" s="13">
        <v>12</v>
      </c>
      <c r="Y387" s="2">
        <v>14</v>
      </c>
      <c r="Z387" s="13" t="s">
        <v>968</v>
      </c>
      <c r="AA387" s="2" t="s">
        <v>1604</v>
      </c>
      <c r="AB387" s="13" t="s">
        <v>968</v>
      </c>
      <c r="AC387" s="2" t="s">
        <v>1604</v>
      </c>
      <c r="AD387" s="13" t="s">
        <v>1611</v>
      </c>
      <c r="AE387" s="2" t="s">
        <v>1612</v>
      </c>
      <c r="AF387" s="13" t="s">
        <v>2026</v>
      </c>
      <c r="AG387" s="2" t="s">
        <v>89</v>
      </c>
      <c r="AH387" s="14" t="s">
        <v>67</v>
      </c>
      <c r="AI387" s="2" t="s">
        <v>100</v>
      </c>
      <c r="AJ387" s="13" t="s">
        <v>69</v>
      </c>
      <c r="AK387" s="2" t="s">
        <v>70</v>
      </c>
      <c r="AL387" s="9" t="s">
        <v>3411</v>
      </c>
      <c r="AM387" s="13" t="str">
        <f>IF(ISNA(VLOOKUP($AL387,'Ash-Archive Data-Don''t Delete'!$AL:$AT,2,FALSE)),"",VLOOKUP($AL387,'Ash-Archive Data-Don''t Delete'!$AL:$AT,2,FALSE))</f>
        <v>link</v>
      </c>
      <c r="AN387" s="2" t="str">
        <f>IF(ISNA(VLOOKUP($AL387,'Ash-Archive Data-Don''t Delete'!$AL:$AT,3,FALSE)),"",VLOOKUP($AL387,'Ash-Archive Data-Don''t Delete'!$AL:$AT,3,FALSE))</f>
        <v>http://csuef.csu.edu.cn/Files/16-08-31/2016-08-31%2004-43-51_1214.html,
 http://csuef.csu.edu.cn/Block/Archives.aspx,
 http://csuef.csu.edu.cn/Block/NewsList.aspx?KindID=1</v>
      </c>
      <c r="AO387" s="13">
        <f>IF(ISNA(VLOOKUP($AL387,'Ash-Archive Data-Don''t Delete'!$AL:$AT,4,FALSE)),"",VLOOKUP($AL387,'Ash-Archive Data-Don''t Delete'!$AL:$AT,4,FALSE))</f>
        <v>0</v>
      </c>
      <c r="AP387" s="2">
        <f>IF(ISNA(VLOOKUP($AL387,'Ash-Archive Data-Don''t Delete'!$AL:$AT,5,FALSE)),"",VLOOKUP($AL387,'Ash-Archive Data-Don''t Delete'!$AL:$AT,5,FALSE))</f>
        <v>0</v>
      </c>
      <c r="AQ387" s="13"/>
      <c r="AR387" s="2"/>
      <c r="AS387" s="13"/>
      <c r="AT387" s="2" t="s">
        <v>74</v>
      </c>
      <c r="AU387" s="25"/>
      <c r="AV387" s="23"/>
      <c r="AW387" s="25"/>
      <c r="AX387" s="23"/>
      <c r="AY387" s="9" t="s">
        <v>269</v>
      </c>
      <c r="AZ387" s="41">
        <v>42744</v>
      </c>
      <c r="BA387" s="18"/>
      <c r="BB387" s="18"/>
      <c r="BC387" s="15"/>
      <c r="BD387" s="15"/>
      <c r="BE387" s="15"/>
      <c r="BF387" s="15"/>
      <c r="BG387" s="15"/>
      <c r="BH387" s="15"/>
      <c r="BI387" s="15"/>
      <c r="BJ387" s="15"/>
    </row>
    <row r="388" spans="1:62" ht="14.25">
      <c r="A388" s="16" t="str">
        <f>IF(ISNA(VLOOKUP($G388,'Philanthropist Ranking'!$E$5:$H$105,4,FALSE)),"N","Y")</f>
        <v>Y</v>
      </c>
      <c r="B388" s="17">
        <f>VLOOKUP($G388,'Philanthropist Ranking'!$K$5:$M$281,3,FALSE)</f>
        <v>76</v>
      </c>
      <c r="C388" s="17">
        <f>VLOOKUP($G388,'Philanthropist Ranking'!$K$5:$M$281,2,FALSE)</f>
        <v>10.000000000000011</v>
      </c>
      <c r="D388" s="3"/>
      <c r="E388" s="18"/>
      <c r="F388" s="7" t="s">
        <v>637</v>
      </c>
      <c r="G388" s="8" t="s">
        <v>638</v>
      </c>
      <c r="H388" s="9"/>
      <c r="I388" s="19"/>
      <c r="J388" s="20" t="s">
        <v>62</v>
      </c>
      <c r="K388" s="19"/>
      <c r="L388" s="20"/>
      <c r="M388" s="295"/>
      <c r="N388" s="10" t="s">
        <v>119</v>
      </c>
      <c r="O388" s="11" t="s">
        <v>3550</v>
      </c>
      <c r="P388" s="370" t="s">
        <v>2026</v>
      </c>
      <c r="Q388" s="22"/>
      <c r="R388" s="10" t="s">
        <v>2888</v>
      </c>
      <c r="S388" s="11" t="s">
        <v>968</v>
      </c>
      <c r="T388" s="10" t="s">
        <v>1604</v>
      </c>
      <c r="U388" s="34" t="s">
        <v>3552</v>
      </c>
      <c r="V388" s="13" t="s">
        <v>2026</v>
      </c>
      <c r="W388" s="2">
        <v>0.1</v>
      </c>
      <c r="X388" s="13">
        <v>12</v>
      </c>
      <c r="Y388" s="2">
        <v>18</v>
      </c>
      <c r="Z388" s="13" t="s">
        <v>968</v>
      </c>
      <c r="AA388" s="2" t="s">
        <v>1604</v>
      </c>
      <c r="AB388" s="13" t="s">
        <v>968</v>
      </c>
      <c r="AC388" s="2" t="s">
        <v>1604</v>
      </c>
      <c r="AD388" s="13" t="s">
        <v>1611</v>
      </c>
      <c r="AE388" s="2" t="s">
        <v>1612</v>
      </c>
      <c r="AF388" s="13" t="s">
        <v>2026</v>
      </c>
      <c r="AG388" s="2" t="s">
        <v>89</v>
      </c>
      <c r="AH388" s="14" t="s">
        <v>67</v>
      </c>
      <c r="AI388" s="2" t="s">
        <v>100</v>
      </c>
      <c r="AJ388" s="13" t="s">
        <v>69</v>
      </c>
      <c r="AK388" s="2" t="s">
        <v>70</v>
      </c>
      <c r="AL388" s="9" t="s">
        <v>3553</v>
      </c>
      <c r="AM388" s="13" t="str">
        <f>IF(ISNA(VLOOKUP($AL388,'Ash-Archive Data-Don''t Delete'!$AL:$AT,2,FALSE)),"",VLOOKUP($AL388,'Ash-Archive Data-Don''t Delete'!$AL:$AT,2,FALSE))</f>
        <v>link</v>
      </c>
      <c r="AN388" s="2" t="str">
        <f>IF(ISNA(VLOOKUP($AL388,'Ash-Archive Data-Don''t Delete'!$AL:$AT,3,FALSE)),"",VLOOKUP($AL388,'Ash-Archive Data-Don''t Delete'!$AL:$AT,3,FALSE))</f>
        <v>http://csuef.csu.edu.cn/Files/16-08-31/2016-08-31%2004-43-51_1214.html,
 http://csuef.csu.edu.cn/Block/Archives.aspx,
 http://csuef.csu.edu.cn/Block/NewsList.aspx?KindID=1</v>
      </c>
      <c r="AO388" s="13">
        <f>IF(ISNA(VLOOKUP($AL388,'Ash-Archive Data-Don''t Delete'!$AL:$AT,4,FALSE)),"",VLOOKUP($AL388,'Ash-Archive Data-Don''t Delete'!$AL:$AT,4,FALSE))</f>
        <v>0</v>
      </c>
      <c r="AP388" s="2">
        <f>IF(ISNA(VLOOKUP($AL388,'Ash-Archive Data-Don''t Delete'!$AL:$AT,5,FALSE)),"",VLOOKUP($AL388,'Ash-Archive Data-Don''t Delete'!$AL:$AT,5,FALSE))</f>
        <v>0</v>
      </c>
      <c r="AQ388" s="13"/>
      <c r="AR388" s="2"/>
      <c r="AS388" s="13"/>
      <c r="AT388" s="2" t="s">
        <v>74</v>
      </c>
      <c r="AU388" s="25"/>
      <c r="AV388" s="23"/>
      <c r="AW388" s="25"/>
      <c r="AX388" s="23"/>
      <c r="AY388" s="9" t="s">
        <v>269</v>
      </c>
      <c r="AZ388" s="41">
        <v>42744</v>
      </c>
      <c r="BA388" s="18"/>
      <c r="BB388" s="18"/>
      <c r="BC388" s="15"/>
      <c r="BD388" s="15"/>
      <c r="BE388" s="15"/>
      <c r="BF388" s="15"/>
      <c r="BG388" s="15"/>
      <c r="BH388" s="15"/>
      <c r="BI388" s="15"/>
      <c r="BJ388" s="15"/>
    </row>
    <row r="389" spans="1:62" ht="14.25">
      <c r="A389" s="16" t="str">
        <f>IF(ISNA(VLOOKUP($G389,'Philanthropist Ranking'!$E$5:$H$105,4,FALSE)),"N","Y")</f>
        <v>Y</v>
      </c>
      <c r="B389" s="17">
        <f>VLOOKUP($G389,'Philanthropist Ranking'!$K$5:$M$281,3,FALSE)</f>
        <v>77</v>
      </c>
      <c r="C389" s="17">
        <f>VLOOKUP($G389,'Philanthropist Ranking'!$K$5:$M$281,2,FALSE)</f>
        <v>10</v>
      </c>
      <c r="D389" s="18"/>
      <c r="E389" s="18"/>
      <c r="F389" s="7" t="s">
        <v>214</v>
      </c>
      <c r="G389" s="8" t="s">
        <v>215</v>
      </c>
      <c r="H389" s="32"/>
      <c r="I389" s="7">
        <v>1948</v>
      </c>
      <c r="J389" s="20">
        <v>68</v>
      </c>
      <c r="K389" s="7" t="s">
        <v>78</v>
      </c>
      <c r="L389" s="8" t="s">
        <v>2047</v>
      </c>
      <c r="M389" s="33" t="s">
        <v>80</v>
      </c>
      <c r="N389" s="10" t="s">
        <v>122</v>
      </c>
      <c r="O389" s="11" t="s">
        <v>2048</v>
      </c>
      <c r="P389" s="10" t="s">
        <v>2052</v>
      </c>
      <c r="Q389" s="22"/>
      <c r="R389" s="10" t="s">
        <v>336</v>
      </c>
      <c r="S389" s="11" t="s">
        <v>1294</v>
      </c>
      <c r="T389" s="10" t="s">
        <v>2050</v>
      </c>
      <c r="U389" s="34" t="s">
        <v>80</v>
      </c>
      <c r="V389" s="13" t="s">
        <v>2049</v>
      </c>
      <c r="W389" s="2">
        <v>8</v>
      </c>
      <c r="X389" s="13">
        <v>12</v>
      </c>
      <c r="Y389" s="2">
        <v>15</v>
      </c>
      <c r="Z389" s="13" t="s">
        <v>1294</v>
      </c>
      <c r="AA389" s="2" t="s">
        <v>2050</v>
      </c>
      <c r="AB389" s="13" t="s">
        <v>222</v>
      </c>
      <c r="AC389" s="2" t="s">
        <v>222</v>
      </c>
      <c r="AD389" s="258" t="s">
        <v>963</v>
      </c>
      <c r="AE389" s="23"/>
      <c r="AF389" s="13" t="s">
        <v>2051</v>
      </c>
      <c r="AG389" s="2" t="s">
        <v>109</v>
      </c>
      <c r="AH389" s="14" t="str">
        <f>VLOOKUP($AF389,'Program-Causes'!$C:$D,2,FALSE)</f>
        <v>Disaster Relief</v>
      </c>
      <c r="AI389" s="2" t="s">
        <v>100</v>
      </c>
      <c r="AJ389" s="13" t="s">
        <v>69</v>
      </c>
      <c r="AK389" s="2" t="s">
        <v>70</v>
      </c>
      <c r="AL389" s="9" t="s">
        <v>3556</v>
      </c>
      <c r="AM389" s="35" t="str">
        <f>IF(ISNA(VLOOKUP($AL389,'Ash-Archive Data-Don''t Delete'!$AL:$AT,2,FALSE)),"",VLOOKUP($AL389,'Ash-Archive Data-Don''t Delete'!$AL:$AT,2,FALSE))</f>
        <v>Link</v>
      </c>
      <c r="AN389" s="2">
        <f>IF(ISNA(VLOOKUP($AL389,'Ash-Archive Data-Don''t Delete'!$AL:$AT,3,FALSE)),"",VLOOKUP($AL389,'Ash-Archive Data-Don''t Delete'!$AL:$AT,3,FALSE))</f>
        <v>0</v>
      </c>
      <c r="AO389" s="13">
        <f>IF(ISNA(VLOOKUP($AL389,'Ash-Archive Data-Don''t Delete'!$AL:$AT,4,FALSE)),"",VLOOKUP($AL389,'Ash-Archive Data-Don''t Delete'!$AL:$AT,4,FALSE))</f>
        <v>0</v>
      </c>
      <c r="AP389" s="2">
        <f>IF(ISNA(VLOOKUP($AL389,'Ash-Archive Data-Don''t Delete'!$AL:$AT,5,FALSE)),"",VLOOKUP($AL389,'Ash-Archive Data-Don''t Delete'!$AL:$AT,5,FALSE))</f>
        <v>0</v>
      </c>
      <c r="AQ389" s="13"/>
      <c r="AR389" s="2"/>
      <c r="AS389" s="13"/>
      <c r="AT389" s="2" t="s">
        <v>74</v>
      </c>
      <c r="AU389" s="25"/>
      <c r="AV389" s="23"/>
      <c r="AW389" s="25"/>
      <c r="AX389" s="23"/>
      <c r="AY389" s="32"/>
      <c r="AZ389" s="19"/>
      <c r="BA389" s="18"/>
      <c r="BB389" s="18"/>
      <c r="BC389" s="15"/>
      <c r="BD389" s="15"/>
      <c r="BE389" s="15"/>
      <c r="BF389" s="15"/>
      <c r="BG389" s="15"/>
      <c r="BH389" s="15"/>
      <c r="BI389" s="15"/>
      <c r="BJ389" s="15"/>
    </row>
    <row r="390" spans="1:62" ht="14.25">
      <c r="A390" s="16" t="str">
        <f>IF(ISNA(VLOOKUP($G390,'Philanthropist Ranking'!$E$5:$H$105,4,FALSE)),"N","Y")</f>
        <v>Y</v>
      </c>
      <c r="B390" s="17">
        <f>VLOOKUP($G390,'Philanthropist Ranking'!$K$5:$M$281,3,FALSE)</f>
        <v>77</v>
      </c>
      <c r="C390" s="17">
        <f>VLOOKUP($G390,'Philanthropist Ranking'!$K$5:$M$281,2,FALSE)</f>
        <v>10</v>
      </c>
      <c r="D390" s="3"/>
      <c r="E390" s="18"/>
      <c r="F390" s="7" t="s">
        <v>214</v>
      </c>
      <c r="G390" s="8" t="s">
        <v>215</v>
      </c>
      <c r="H390" s="9"/>
      <c r="I390" s="19"/>
      <c r="J390" s="20" t="s">
        <v>62</v>
      </c>
      <c r="K390" s="19"/>
      <c r="L390" s="20"/>
      <c r="M390" s="19"/>
      <c r="N390" s="21"/>
      <c r="O390" s="395"/>
      <c r="P390" s="21"/>
      <c r="Q390" s="22"/>
      <c r="R390" s="21"/>
      <c r="S390" s="22"/>
      <c r="T390" s="21"/>
      <c r="U390" s="22"/>
      <c r="V390" s="13" t="s">
        <v>2052</v>
      </c>
      <c r="W390" s="2">
        <v>2</v>
      </c>
      <c r="X390" s="13">
        <v>4</v>
      </c>
      <c r="Y390" s="2">
        <v>11</v>
      </c>
      <c r="Z390" s="24" t="s">
        <v>1294</v>
      </c>
      <c r="AA390" s="2" t="s">
        <v>2050</v>
      </c>
      <c r="AB390" s="13" t="s">
        <v>1294</v>
      </c>
      <c r="AC390" s="2" t="s">
        <v>2050</v>
      </c>
      <c r="AD390" s="25"/>
      <c r="AE390" s="2" t="s">
        <v>1733</v>
      </c>
      <c r="AF390" s="13" t="s">
        <v>1735</v>
      </c>
      <c r="AG390" s="2" t="s">
        <v>89</v>
      </c>
      <c r="AH390" s="14" t="str">
        <f>VLOOKUP($AF390,'Program-Causes'!$C:$D,2,FALSE)</f>
        <v>Education</v>
      </c>
      <c r="AI390" s="2" t="s">
        <v>100</v>
      </c>
      <c r="AJ390" s="13" t="s">
        <v>69</v>
      </c>
      <c r="AK390" s="2" t="s">
        <v>70</v>
      </c>
      <c r="AL390" s="9" t="s">
        <v>3560</v>
      </c>
      <c r="AM390" s="13" t="str">
        <f>IF(ISNA(VLOOKUP($AL390,'Ash-Archive Data-Don''t Delete'!$AL:$AT,2,FALSE)),"",VLOOKUP($AL390,'Ash-Archive Data-Don''t Delete'!$AL:$AT,2,FALSE))</f>
        <v/>
      </c>
      <c r="AN390" s="2" t="str">
        <f>IF(ISNA(VLOOKUP($AL390,'Ash-Archive Data-Don''t Delete'!$AL:$AT,3,FALSE)),"",VLOOKUP($AL390,'Ash-Archive Data-Don''t Delete'!$AL:$AT,3,FALSE))</f>
        <v/>
      </c>
      <c r="AO390" s="13" t="str">
        <f>IF(ISNA(VLOOKUP($AL390,'Ash-Archive Data-Don''t Delete'!$AL:$AT,4,FALSE)),"",VLOOKUP($AL390,'Ash-Archive Data-Don''t Delete'!$AL:$AT,4,FALSE))</f>
        <v/>
      </c>
      <c r="AP390" s="2" t="str">
        <f>IF(ISNA(VLOOKUP($AL390,'Ash-Archive Data-Don''t Delete'!$AL:$AT,5,FALSE)),"",VLOOKUP($AL390,'Ash-Archive Data-Don''t Delete'!$AL:$AT,5,FALSE))</f>
        <v/>
      </c>
      <c r="AQ390" s="13" t="s">
        <v>62</v>
      </c>
      <c r="AR390" s="2" t="s">
        <v>62</v>
      </c>
      <c r="AS390" s="13" t="s">
        <v>62</v>
      </c>
      <c r="AT390" s="2" t="s">
        <v>74</v>
      </c>
      <c r="AU390" s="25"/>
      <c r="AV390" s="23"/>
      <c r="AW390" s="25"/>
      <c r="AX390" s="23"/>
      <c r="AY390" s="9" t="s">
        <v>118</v>
      </c>
      <c r="AZ390" s="41">
        <v>42744</v>
      </c>
      <c r="BA390" s="18"/>
      <c r="BB390" s="18"/>
      <c r="BC390" s="15"/>
      <c r="BD390" s="15"/>
      <c r="BE390" s="15"/>
      <c r="BF390" s="15"/>
      <c r="BG390" s="15"/>
      <c r="BH390" s="15"/>
      <c r="BI390" s="15"/>
      <c r="BJ390" s="15"/>
    </row>
    <row r="391" spans="1:62" ht="14.25">
      <c r="A391" s="16" t="str">
        <f>IF(ISNA(VLOOKUP($G391,'Philanthropist Ranking'!$E$5:$H$105,4,FALSE)),"N","Y")</f>
        <v>Y</v>
      </c>
      <c r="B391" s="17">
        <f>VLOOKUP($G391,'Philanthropist Ranking'!$K$5:$M$281,3,FALSE)</f>
        <v>77</v>
      </c>
      <c r="C391" s="17">
        <f>VLOOKUP($G391,'Philanthropist Ranking'!$K$5:$M$281,2,FALSE)</f>
        <v>10</v>
      </c>
      <c r="D391" s="3"/>
      <c r="E391" s="18"/>
      <c r="F391" s="7" t="s">
        <v>639</v>
      </c>
      <c r="G391" s="8" t="s">
        <v>640</v>
      </c>
      <c r="H391" s="9"/>
      <c r="I391" s="19"/>
      <c r="J391" s="20" t="s">
        <v>62</v>
      </c>
      <c r="K391" s="7" t="s">
        <v>78</v>
      </c>
      <c r="L391" s="20"/>
      <c r="M391" s="33" t="s">
        <v>80</v>
      </c>
      <c r="N391" s="10" t="s">
        <v>9</v>
      </c>
      <c r="O391" s="11" t="s">
        <v>2055</v>
      </c>
      <c r="P391" s="10" t="s">
        <v>2057</v>
      </c>
      <c r="Q391" s="22"/>
      <c r="R391" s="10" t="s">
        <v>336</v>
      </c>
      <c r="S391" s="11" t="s">
        <v>292</v>
      </c>
      <c r="T391" s="10" t="s">
        <v>1565</v>
      </c>
      <c r="U391" s="34" t="s">
        <v>80</v>
      </c>
      <c r="V391" s="13" t="s">
        <v>2057</v>
      </c>
      <c r="W391" s="2">
        <v>10</v>
      </c>
      <c r="X391" s="13">
        <v>1</v>
      </c>
      <c r="Y391" s="2">
        <v>29</v>
      </c>
      <c r="Z391" s="13" t="s">
        <v>292</v>
      </c>
      <c r="AA391" s="2" t="s">
        <v>1565</v>
      </c>
      <c r="AB391" s="13" t="s">
        <v>292</v>
      </c>
      <c r="AC391" s="2" t="s">
        <v>1565</v>
      </c>
      <c r="AD391" s="404" t="s">
        <v>2058</v>
      </c>
      <c r="AE391" s="23"/>
      <c r="AF391" s="25"/>
      <c r="AG391" s="2" t="s">
        <v>98</v>
      </c>
      <c r="AH391" s="14" t="s">
        <v>99</v>
      </c>
      <c r="AI391" s="2" t="s">
        <v>100</v>
      </c>
      <c r="AJ391" s="13" t="s">
        <v>69</v>
      </c>
      <c r="AK391" s="2" t="s">
        <v>70</v>
      </c>
      <c r="AL391" s="9" t="s">
        <v>3563</v>
      </c>
      <c r="AM391" s="35" t="str">
        <f>IF(ISNA(VLOOKUP($AL391,'Ash-Archive Data-Don''t Delete'!$AL:$AT,2,FALSE)),"",VLOOKUP($AL391,'Ash-Archive Data-Don''t Delete'!$AL:$AT,2,FALSE))</f>
        <v>Link</v>
      </c>
      <c r="AN391" s="2">
        <f>IF(ISNA(VLOOKUP($AL391,'Ash-Archive Data-Don''t Delete'!$AL:$AT,3,FALSE)),"",VLOOKUP($AL391,'Ash-Archive Data-Don''t Delete'!$AL:$AT,3,FALSE))</f>
        <v>0</v>
      </c>
      <c r="AO391" s="13">
        <f>IF(ISNA(VLOOKUP($AL391,'Ash-Archive Data-Don''t Delete'!$AL:$AT,4,FALSE)),"",VLOOKUP($AL391,'Ash-Archive Data-Don''t Delete'!$AL:$AT,4,FALSE))</f>
        <v>0</v>
      </c>
      <c r="AP391" s="2">
        <f>IF(ISNA(VLOOKUP($AL391,'Ash-Archive Data-Don''t Delete'!$AL:$AT,5,FALSE)),"",VLOOKUP($AL391,'Ash-Archive Data-Don''t Delete'!$AL:$AT,5,FALSE))</f>
        <v>0</v>
      </c>
      <c r="AQ391" s="13"/>
      <c r="AR391" s="2"/>
      <c r="AS391" s="13"/>
      <c r="AT391" s="2"/>
      <c r="AU391" s="25"/>
      <c r="AV391" s="23"/>
      <c r="AW391" s="25"/>
      <c r="AX391" s="23"/>
      <c r="AY391" s="32"/>
      <c r="AZ391" s="19"/>
      <c r="BA391" s="18"/>
      <c r="BB391" s="18"/>
      <c r="BC391" s="15"/>
      <c r="BD391" s="15"/>
      <c r="BE391" s="15"/>
      <c r="BF391" s="15"/>
      <c r="BG391" s="15"/>
      <c r="BH391" s="15"/>
      <c r="BI391" s="15"/>
      <c r="BJ391" s="15"/>
    </row>
    <row r="392" spans="1:62" ht="14.25">
      <c r="A392" s="16" t="str">
        <f>IF(ISNA(VLOOKUP($G392,'Philanthropist Ranking'!$E$5:$H$105,4,FALSE)),"N","Y")</f>
        <v>Y</v>
      </c>
      <c r="B392" s="17">
        <f>VLOOKUP($G392,'Philanthropist Ranking'!$K$5:$M$281,3,FALSE)</f>
        <v>77</v>
      </c>
      <c r="C392" s="17">
        <f>VLOOKUP($G392,'Philanthropist Ranking'!$K$5:$M$281,2,FALSE)</f>
        <v>10</v>
      </c>
      <c r="D392" s="18"/>
      <c r="E392" s="18"/>
      <c r="F392" s="7" t="s">
        <v>298</v>
      </c>
      <c r="G392" s="8" t="s">
        <v>299</v>
      </c>
      <c r="H392" s="9"/>
      <c r="I392" s="7">
        <v>1953</v>
      </c>
      <c r="J392" s="20">
        <v>63</v>
      </c>
      <c r="K392" s="7" t="s">
        <v>78</v>
      </c>
      <c r="L392" s="20"/>
      <c r="M392" s="33" t="s">
        <v>80</v>
      </c>
      <c r="N392" s="10" t="s">
        <v>123</v>
      </c>
      <c r="O392" s="11" t="s">
        <v>2077</v>
      </c>
      <c r="P392" s="10" t="s">
        <v>2078</v>
      </c>
      <c r="Q392" s="22"/>
      <c r="R392" s="10" t="s">
        <v>336</v>
      </c>
      <c r="S392" s="11" t="s">
        <v>292</v>
      </c>
      <c r="T392" s="10" t="s">
        <v>776</v>
      </c>
      <c r="U392" s="34" t="s">
        <v>80</v>
      </c>
      <c r="V392" s="13" t="s">
        <v>2077</v>
      </c>
      <c r="W392" s="2">
        <v>10</v>
      </c>
      <c r="X392" s="13">
        <v>1</v>
      </c>
      <c r="Y392" s="2">
        <v>28</v>
      </c>
      <c r="Z392" s="13" t="s">
        <v>292</v>
      </c>
      <c r="AA392" s="2" t="s">
        <v>776</v>
      </c>
      <c r="AB392" s="13" t="s">
        <v>292</v>
      </c>
      <c r="AC392" s="2" t="s">
        <v>776</v>
      </c>
      <c r="AD392" s="24" t="s">
        <v>777</v>
      </c>
      <c r="AE392" s="23"/>
      <c r="AF392" s="25"/>
      <c r="AG392" s="2" t="s">
        <v>109</v>
      </c>
      <c r="AH392" s="14" t="s">
        <v>99</v>
      </c>
      <c r="AI392" s="2" t="s">
        <v>100</v>
      </c>
      <c r="AJ392" s="13" t="s">
        <v>69</v>
      </c>
      <c r="AK392" s="2" t="s">
        <v>70</v>
      </c>
      <c r="AL392" s="9" t="s">
        <v>3566</v>
      </c>
      <c r="AM392" s="35" t="str">
        <f>IF(ISNA(VLOOKUP($AL392,'Ash-Archive Data-Don''t Delete'!$AL:$AT,2,FALSE)),"",VLOOKUP($AL392,'Ash-Archive Data-Don''t Delete'!$AL:$AT,2,FALSE))</f>
        <v>Link</v>
      </c>
      <c r="AN392" s="2">
        <f>IF(ISNA(VLOOKUP($AL392,'Ash-Archive Data-Don''t Delete'!$AL:$AT,3,FALSE)),"",VLOOKUP($AL392,'Ash-Archive Data-Don''t Delete'!$AL:$AT,3,FALSE))</f>
        <v>0</v>
      </c>
      <c r="AO392" s="13">
        <f>IF(ISNA(VLOOKUP($AL392,'Ash-Archive Data-Don''t Delete'!$AL:$AT,4,FALSE)),"",VLOOKUP($AL392,'Ash-Archive Data-Don''t Delete'!$AL:$AT,4,FALSE))</f>
        <v>0</v>
      </c>
      <c r="AP392" s="2">
        <f>IF(ISNA(VLOOKUP($AL392,'Ash-Archive Data-Don''t Delete'!$AL:$AT,5,FALSE)),"",VLOOKUP($AL392,'Ash-Archive Data-Don''t Delete'!$AL:$AT,5,FALSE))</f>
        <v>0</v>
      </c>
      <c r="AQ392" s="13" t="s">
        <v>74</v>
      </c>
      <c r="AR392" s="2"/>
      <c r="AS392" s="13"/>
      <c r="AT392" s="2"/>
      <c r="AU392" s="25"/>
      <c r="AV392" s="2" t="s">
        <v>1562</v>
      </c>
      <c r="AW392" s="25"/>
      <c r="AX392" s="2" t="s">
        <v>76</v>
      </c>
      <c r="AY392" s="9" t="s">
        <v>77</v>
      </c>
      <c r="AZ392" s="31">
        <v>42443</v>
      </c>
      <c r="BA392" s="18"/>
      <c r="BB392" s="18"/>
      <c r="BC392" s="15"/>
      <c r="BD392" s="15"/>
      <c r="BE392" s="15"/>
      <c r="BF392" s="15"/>
      <c r="BG392" s="15"/>
      <c r="BH392" s="15"/>
      <c r="BI392" s="15"/>
      <c r="BJ392" s="15"/>
    </row>
    <row r="393" spans="1:62" ht="14.25">
      <c r="A393" s="16" t="str">
        <f>IF(ISNA(VLOOKUP($G393,'Philanthropist Ranking'!$E$5:$H$105,4,FALSE)),"N","Y")</f>
        <v>Y</v>
      </c>
      <c r="B393" s="17">
        <f>VLOOKUP($G393,'Philanthropist Ranking'!$K$5:$M$281,3,FALSE)</f>
        <v>77</v>
      </c>
      <c r="C393" s="17">
        <f>VLOOKUP($G393,'Philanthropist Ranking'!$K$5:$M$281,2,FALSE)</f>
        <v>10</v>
      </c>
      <c r="D393" s="18"/>
      <c r="E393" s="18"/>
      <c r="F393" s="7" t="s">
        <v>298</v>
      </c>
      <c r="G393" s="8" t="s">
        <v>299</v>
      </c>
      <c r="H393" s="9"/>
      <c r="I393" s="19"/>
      <c r="J393" s="20" t="s">
        <v>62</v>
      </c>
      <c r="K393" s="19"/>
      <c r="L393" s="20"/>
      <c r="M393" s="19"/>
      <c r="N393" s="21"/>
      <c r="O393" s="22"/>
      <c r="P393" s="21"/>
      <c r="Q393" s="22"/>
      <c r="R393" s="21"/>
      <c r="S393" s="22"/>
      <c r="T393" s="21"/>
      <c r="U393" s="22"/>
      <c r="V393" s="13" t="s">
        <v>2077</v>
      </c>
      <c r="W393" s="23"/>
      <c r="X393" s="13">
        <v>12</v>
      </c>
      <c r="Y393" s="2">
        <v>18</v>
      </c>
      <c r="Z393" s="13" t="s">
        <v>292</v>
      </c>
      <c r="AA393" s="2" t="s">
        <v>776</v>
      </c>
      <c r="AB393" s="13" t="s">
        <v>292</v>
      </c>
      <c r="AC393" s="2" t="s">
        <v>776</v>
      </c>
      <c r="AD393" s="24" t="s">
        <v>2081</v>
      </c>
      <c r="AE393" s="23"/>
      <c r="AF393" s="25"/>
      <c r="AG393" s="2" t="s">
        <v>98</v>
      </c>
      <c r="AH393" s="14" t="s">
        <v>99</v>
      </c>
      <c r="AI393" s="2" t="s">
        <v>100</v>
      </c>
      <c r="AJ393" s="13" t="s">
        <v>2082</v>
      </c>
      <c r="AK393" s="2" t="s">
        <v>70</v>
      </c>
      <c r="AL393" s="9" t="s">
        <v>3567</v>
      </c>
      <c r="AM393" s="35" t="str">
        <f>IF(ISNA(VLOOKUP($AL393,'Ash-Archive Data-Don''t Delete'!$AL:$AT,2,FALSE)),"",VLOOKUP($AL393,'Ash-Archive Data-Don''t Delete'!$AL:$AT,2,FALSE))</f>
        <v>Link</v>
      </c>
      <c r="AN393" s="2">
        <f>IF(ISNA(VLOOKUP($AL393,'Ash-Archive Data-Don''t Delete'!$AL:$AT,3,FALSE)),"",VLOOKUP($AL393,'Ash-Archive Data-Don''t Delete'!$AL:$AT,3,FALSE))</f>
        <v>0</v>
      </c>
      <c r="AO393" s="13">
        <f>IF(ISNA(VLOOKUP($AL393,'Ash-Archive Data-Don''t Delete'!$AL:$AT,4,FALSE)),"",VLOOKUP($AL393,'Ash-Archive Data-Don''t Delete'!$AL:$AT,4,FALSE))</f>
        <v>0</v>
      </c>
      <c r="AP393" s="2">
        <f>IF(ISNA(VLOOKUP($AL393,'Ash-Archive Data-Don''t Delete'!$AL:$AT,5,FALSE)),"",VLOOKUP($AL393,'Ash-Archive Data-Don''t Delete'!$AL:$AT,5,FALSE))</f>
        <v>0</v>
      </c>
      <c r="AQ393" s="13"/>
      <c r="AR393" s="2"/>
      <c r="AS393" s="13"/>
      <c r="AT393" s="2"/>
      <c r="AU393" s="25"/>
      <c r="AV393" s="2" t="s">
        <v>986</v>
      </c>
      <c r="AW393" s="25"/>
      <c r="AX393" s="2" t="s">
        <v>2083</v>
      </c>
      <c r="AY393" s="9" t="s">
        <v>103</v>
      </c>
      <c r="AZ393" s="31">
        <v>42706</v>
      </c>
      <c r="BA393" s="18"/>
      <c r="BB393" s="18"/>
      <c r="BC393" s="15"/>
      <c r="BD393" s="15"/>
      <c r="BE393" s="15"/>
      <c r="BF393" s="15"/>
      <c r="BG393" s="15"/>
      <c r="BH393" s="15"/>
      <c r="BI393" s="15"/>
      <c r="BJ393" s="15"/>
    </row>
    <row r="394" spans="1:62" ht="14.25">
      <c r="A394" s="16" t="str">
        <f>IF(ISNA(VLOOKUP($G394,'Philanthropist Ranking'!$E$5:$H$105,4,FALSE)),"N","Y")</f>
        <v>Y</v>
      </c>
      <c r="B394" s="17">
        <f>VLOOKUP($G394,'Philanthropist Ranking'!$K$5:$M$281,3,FALSE)</f>
        <v>77</v>
      </c>
      <c r="C394" s="17">
        <f>VLOOKUP($G394,'Philanthropist Ranking'!$K$5:$M$281,2,FALSE)</f>
        <v>10</v>
      </c>
      <c r="D394" s="18"/>
      <c r="E394" s="18"/>
      <c r="F394" s="7" t="s">
        <v>394</v>
      </c>
      <c r="G394" s="8" t="s">
        <v>395</v>
      </c>
      <c r="H394" s="9"/>
      <c r="I394" s="7">
        <v>1949</v>
      </c>
      <c r="J394" s="20">
        <v>67</v>
      </c>
      <c r="K394" s="7" t="s">
        <v>703</v>
      </c>
      <c r="L394" s="8" t="s">
        <v>79</v>
      </c>
      <c r="M394" s="33" t="s">
        <v>80</v>
      </c>
      <c r="N394" s="10" t="s">
        <v>123</v>
      </c>
      <c r="O394" s="11" t="s">
        <v>2087</v>
      </c>
      <c r="P394" s="415" t="s">
        <v>2088</v>
      </c>
      <c r="Q394" s="22"/>
      <c r="R394" s="10" t="s">
        <v>336</v>
      </c>
      <c r="S394" s="11" t="s">
        <v>1551</v>
      </c>
      <c r="T394" s="10" t="s">
        <v>1552</v>
      </c>
      <c r="U394" s="34" t="s">
        <v>3578</v>
      </c>
      <c r="V394" s="13" t="s">
        <v>2087</v>
      </c>
      <c r="W394" s="2">
        <v>10</v>
      </c>
      <c r="X394" s="13">
        <v>2</v>
      </c>
      <c r="Y394" s="2">
        <v>27</v>
      </c>
      <c r="Z394" s="13" t="s">
        <v>1551</v>
      </c>
      <c r="AA394" s="2" t="s">
        <v>1552</v>
      </c>
      <c r="AB394" s="13" t="s">
        <v>222</v>
      </c>
      <c r="AC394" s="2" t="s">
        <v>222</v>
      </c>
      <c r="AD394" s="13" t="s">
        <v>2090</v>
      </c>
      <c r="AE394" s="2" t="s">
        <v>2091</v>
      </c>
      <c r="AF394" s="25"/>
      <c r="AG394" s="2" t="s">
        <v>109</v>
      </c>
      <c r="AH394" s="14" t="s">
        <v>131</v>
      </c>
      <c r="AI394" s="2" t="s">
        <v>100</v>
      </c>
      <c r="AJ394" s="13" t="s">
        <v>69</v>
      </c>
      <c r="AK394" s="2" t="s">
        <v>70</v>
      </c>
      <c r="AL394" s="9" t="s">
        <v>3584</v>
      </c>
      <c r="AM394" s="35" t="str">
        <f>IF(ISNA(VLOOKUP($AL394,'Ash-Archive Data-Don''t Delete'!$AL:$AT,2,FALSE)),"",VLOOKUP($AL394,'Ash-Archive Data-Don''t Delete'!$AL:$AT,2,FALSE))</f>
        <v>Link</v>
      </c>
      <c r="AN394" s="2">
        <f>IF(ISNA(VLOOKUP($AL394,'Ash-Archive Data-Don''t Delete'!$AL:$AT,3,FALSE)),"",VLOOKUP($AL394,'Ash-Archive Data-Don''t Delete'!$AL:$AT,3,FALSE))</f>
        <v>0</v>
      </c>
      <c r="AO394" s="13">
        <f>IF(ISNA(VLOOKUP($AL394,'Ash-Archive Data-Don''t Delete'!$AL:$AT,4,FALSE)),"",VLOOKUP($AL394,'Ash-Archive Data-Don''t Delete'!$AL:$AT,4,FALSE))</f>
        <v>0</v>
      </c>
      <c r="AP394" s="2">
        <f>IF(ISNA(VLOOKUP($AL394,'Ash-Archive Data-Don''t Delete'!$AL:$AT,5,FALSE)),"",VLOOKUP($AL394,'Ash-Archive Data-Don''t Delete'!$AL:$AT,5,FALSE))</f>
        <v>0</v>
      </c>
      <c r="AQ394" s="13" t="s">
        <v>74</v>
      </c>
      <c r="AR394" s="2"/>
      <c r="AS394" s="13"/>
      <c r="AT394" s="2"/>
      <c r="AU394" s="25"/>
      <c r="AV394" s="2" t="s">
        <v>766</v>
      </c>
      <c r="AW394" s="25"/>
      <c r="AX394" s="2" t="s">
        <v>84</v>
      </c>
      <c r="AY394" s="9" t="s">
        <v>103</v>
      </c>
      <c r="AZ394" s="31">
        <v>42704</v>
      </c>
      <c r="BA394" s="18"/>
      <c r="BB394" s="18"/>
      <c r="BC394" s="15"/>
      <c r="BD394" s="15"/>
      <c r="BE394" s="15"/>
      <c r="BF394" s="15"/>
      <c r="BG394" s="15"/>
      <c r="BH394" s="15"/>
      <c r="BI394" s="15"/>
      <c r="BJ394" s="15"/>
    </row>
    <row r="395" spans="1:62" ht="14.25">
      <c r="A395" s="16" t="str">
        <f>IF(ISNA(VLOOKUP($G395,'Philanthropist Ranking'!$E$5:$H$105,4,FALSE)),"N","Y")</f>
        <v>N</v>
      </c>
      <c r="B395" s="17" t="e">
        <f>VLOOKUP($G395,'Philanthropist Ranking'!$K$5:$M$281,3,FALSE)</f>
        <v>#N/A</v>
      </c>
      <c r="C395" s="17" t="e">
        <f>VLOOKUP($G395,'Philanthropist Ranking'!$K$5:$M$281,2,FALSE)</f>
        <v>#N/A</v>
      </c>
      <c r="D395" s="3"/>
      <c r="E395" s="18"/>
      <c r="F395" s="7" t="s">
        <v>3603</v>
      </c>
      <c r="G395" s="8" t="s">
        <v>3604</v>
      </c>
      <c r="H395" s="10" t="s">
        <v>3605</v>
      </c>
      <c r="I395" s="19"/>
      <c r="J395" s="20" t="s">
        <v>62</v>
      </c>
      <c r="K395" s="7" t="s">
        <v>78</v>
      </c>
      <c r="L395" s="20"/>
      <c r="M395" s="19"/>
      <c r="N395" s="10" t="s">
        <v>127</v>
      </c>
      <c r="O395" s="22"/>
      <c r="P395" s="21"/>
      <c r="Q395" s="22"/>
      <c r="R395" s="21"/>
      <c r="S395" s="22"/>
      <c r="T395" s="21"/>
      <c r="U395" s="22"/>
      <c r="V395" s="13" t="s">
        <v>684</v>
      </c>
      <c r="W395" s="2">
        <v>10</v>
      </c>
      <c r="X395" s="13">
        <v>9</v>
      </c>
      <c r="Y395" s="2">
        <v>3</v>
      </c>
      <c r="Z395" s="189"/>
      <c r="AA395" s="23"/>
      <c r="AB395" s="13" t="s">
        <v>961</v>
      </c>
      <c r="AC395" s="2" t="s">
        <v>1058</v>
      </c>
      <c r="AD395" s="25"/>
      <c r="AE395" s="2" t="s">
        <v>2114</v>
      </c>
      <c r="AF395" s="25"/>
      <c r="AG395" s="2" t="s">
        <v>89</v>
      </c>
      <c r="AH395" s="14" t="s">
        <v>67</v>
      </c>
      <c r="AI395" s="2" t="s">
        <v>68</v>
      </c>
      <c r="AJ395" s="13" t="s">
        <v>69</v>
      </c>
      <c r="AK395" s="2" t="s">
        <v>70</v>
      </c>
      <c r="AL395" s="9" t="s">
        <v>3608</v>
      </c>
      <c r="AM395" s="13" t="str">
        <f>IF(ISNA(VLOOKUP($AL395,'Ash-Archive Data-Don''t Delete'!$AL:$AT,2,FALSE)),"",VLOOKUP($AL395,'Ash-Archive Data-Don''t Delete'!$AL:$AT,2,FALSE))</f>
        <v/>
      </c>
      <c r="AN395" s="2" t="str">
        <f>IF(ISNA(VLOOKUP($AL395,'Ash-Archive Data-Don''t Delete'!$AL:$AT,3,FALSE)),"",VLOOKUP($AL395,'Ash-Archive Data-Don''t Delete'!$AL:$AT,3,FALSE))</f>
        <v/>
      </c>
      <c r="AO395" s="13" t="str">
        <f>IF(ISNA(VLOOKUP($AL395,'Ash-Archive Data-Don''t Delete'!$AL:$AT,4,FALSE)),"",VLOOKUP($AL395,'Ash-Archive Data-Don''t Delete'!$AL:$AT,4,FALSE))</f>
        <v/>
      </c>
      <c r="AP395" s="2" t="str">
        <f>IF(ISNA(VLOOKUP($AL395,'Ash-Archive Data-Don''t Delete'!$AL:$AT,5,FALSE)),"",VLOOKUP($AL395,'Ash-Archive Data-Don''t Delete'!$AL:$AT,5,FALSE))</f>
        <v/>
      </c>
      <c r="AQ395" s="13" t="s">
        <v>62</v>
      </c>
      <c r="AR395" s="2" t="s">
        <v>62</v>
      </c>
      <c r="AS395" s="13" t="s">
        <v>62</v>
      </c>
      <c r="AT395" s="2" t="s">
        <v>62</v>
      </c>
      <c r="AU395" s="25"/>
      <c r="AV395" s="2" t="s">
        <v>1689</v>
      </c>
      <c r="AW395" s="25"/>
      <c r="AX395" s="2" t="s">
        <v>84</v>
      </c>
      <c r="AY395" s="9" t="s">
        <v>945</v>
      </c>
      <c r="AZ395" s="31">
        <v>42711</v>
      </c>
      <c r="BA395" s="18"/>
      <c r="BB395" s="18"/>
      <c r="BC395" s="15"/>
      <c r="BD395" s="15"/>
      <c r="BE395" s="15"/>
      <c r="BF395" s="15"/>
      <c r="BG395" s="15"/>
      <c r="BH395" s="15"/>
      <c r="BI395" s="15"/>
      <c r="BJ395" s="15"/>
    </row>
    <row r="396" spans="1:62" ht="14.25">
      <c r="A396" s="16" t="str">
        <f>IF(ISNA(VLOOKUP($G396,'Philanthropist Ranking'!$E$5:$H$105,4,FALSE)),"N","Y")</f>
        <v>Y</v>
      </c>
      <c r="B396" s="17">
        <f>VLOOKUP($G396,'Philanthropist Ranking'!$K$5:$M$281,3,FALSE)</f>
        <v>77</v>
      </c>
      <c r="C396" s="17">
        <f>VLOOKUP($G396,'Philanthropist Ranking'!$K$5:$M$281,2,FALSE)</f>
        <v>10</v>
      </c>
      <c r="D396" s="18"/>
      <c r="E396" s="18"/>
      <c r="F396" s="7" t="s">
        <v>593</v>
      </c>
      <c r="G396" s="8" t="s">
        <v>594</v>
      </c>
      <c r="H396" s="32"/>
      <c r="I396" s="19"/>
      <c r="J396" s="20" t="s">
        <v>62</v>
      </c>
      <c r="K396" s="19"/>
      <c r="L396" s="20"/>
      <c r="M396" s="19"/>
      <c r="N396" s="21"/>
      <c r="O396" s="22"/>
      <c r="P396" s="21"/>
      <c r="Q396" s="22"/>
      <c r="R396" s="21"/>
      <c r="S396" s="22"/>
      <c r="T396" s="21"/>
      <c r="U396" s="22"/>
      <c r="V396" s="13" t="s">
        <v>2104</v>
      </c>
      <c r="W396" s="2">
        <v>90</v>
      </c>
      <c r="X396" s="13">
        <v>3</v>
      </c>
      <c r="Y396" s="2">
        <v>18</v>
      </c>
      <c r="Z396" s="13" t="s">
        <v>63</v>
      </c>
      <c r="AA396" s="2" t="s">
        <v>64</v>
      </c>
      <c r="AB396" s="13" t="s">
        <v>63</v>
      </c>
      <c r="AC396" s="2" t="s">
        <v>64</v>
      </c>
      <c r="AD396" s="13" t="s">
        <v>2105</v>
      </c>
      <c r="AE396" s="23"/>
      <c r="AF396" s="25"/>
      <c r="AG396" s="2" t="s">
        <v>89</v>
      </c>
      <c r="AH396" s="14" t="s">
        <v>67</v>
      </c>
      <c r="AI396" s="2" t="s">
        <v>100</v>
      </c>
      <c r="AJ396" s="13" t="s">
        <v>69</v>
      </c>
      <c r="AK396" s="2" t="s">
        <v>84</v>
      </c>
      <c r="AL396" s="9" t="s">
        <v>3611</v>
      </c>
      <c r="AM396" s="35" t="str">
        <f>IF(ISNA(VLOOKUP($AL396,'Ash-Archive Data-Don''t Delete'!$AL:$AT,2,FALSE)),"",VLOOKUP($AL396,'Ash-Archive Data-Don''t Delete'!$AL:$AT,2,FALSE))</f>
        <v>Link1</v>
      </c>
      <c r="AN396" s="36" t="str">
        <f>IF(ISNA(VLOOKUP($AL396,'Ash-Archive Data-Don''t Delete'!$AL:$AT,3,FALSE)),"",VLOOKUP($AL396,'Ash-Archive Data-Don''t Delete'!$AL:$AT,3,FALSE))</f>
        <v>Link2</v>
      </c>
      <c r="AO396" s="13">
        <f>IF(ISNA(VLOOKUP($AL396,'Ash-Archive Data-Don''t Delete'!$AL:$AT,4,FALSE)),"",VLOOKUP($AL396,'Ash-Archive Data-Don''t Delete'!$AL:$AT,4,FALSE))</f>
        <v>0</v>
      </c>
      <c r="AP396" s="2">
        <f>IF(ISNA(VLOOKUP($AL396,'Ash-Archive Data-Don''t Delete'!$AL:$AT,5,FALSE)),"",VLOOKUP($AL396,'Ash-Archive Data-Don''t Delete'!$AL:$AT,5,FALSE))</f>
        <v>0</v>
      </c>
      <c r="AQ396" s="13" t="s">
        <v>74</v>
      </c>
      <c r="AR396" s="2"/>
      <c r="AS396" s="13"/>
      <c r="AT396" s="2"/>
      <c r="AU396" s="25"/>
      <c r="AV396" s="23"/>
      <c r="AW396" s="25"/>
      <c r="AX396" s="23"/>
      <c r="AY396" s="9" t="s">
        <v>103</v>
      </c>
      <c r="AZ396" s="31">
        <v>42706</v>
      </c>
      <c r="BA396" s="18"/>
      <c r="BB396" s="18"/>
      <c r="BC396" s="15"/>
      <c r="BD396" s="15"/>
      <c r="BE396" s="15"/>
      <c r="BF396" s="15"/>
      <c r="BG396" s="15"/>
      <c r="BH396" s="15"/>
      <c r="BI396" s="15"/>
      <c r="BJ396" s="15"/>
    </row>
    <row r="397" spans="1:62" ht="14.25">
      <c r="A397" s="16" t="str">
        <f>IF(ISNA(VLOOKUP($G397,'Philanthropist Ranking'!$E$5:$H$105,4,FALSE)),"N","Y")</f>
        <v>Y</v>
      </c>
      <c r="B397" s="17">
        <f>VLOOKUP($G397,'Philanthropist Ranking'!$K$5:$M$281,3,FALSE)</f>
        <v>77</v>
      </c>
      <c r="C397" s="17">
        <f>VLOOKUP($G397,'Philanthropist Ranking'!$K$5:$M$281,2,FALSE)</f>
        <v>10</v>
      </c>
      <c r="D397" s="18"/>
      <c r="E397" s="18"/>
      <c r="F397" s="7" t="s">
        <v>593</v>
      </c>
      <c r="G397" s="8" t="s">
        <v>594</v>
      </c>
      <c r="H397" s="32"/>
      <c r="I397" s="7">
        <v>1970</v>
      </c>
      <c r="J397" s="20">
        <v>46</v>
      </c>
      <c r="K397" s="7" t="s">
        <v>78</v>
      </c>
      <c r="L397" s="8" t="s">
        <v>79</v>
      </c>
      <c r="M397" s="33" t="s">
        <v>80</v>
      </c>
      <c r="N397" s="10" t="s">
        <v>9</v>
      </c>
      <c r="O397" s="11" t="s">
        <v>2099</v>
      </c>
      <c r="P397" s="10" t="s">
        <v>2100</v>
      </c>
      <c r="Q397" s="11" t="s">
        <v>70</v>
      </c>
      <c r="R397" s="10" t="s">
        <v>336</v>
      </c>
      <c r="S397" s="11" t="s">
        <v>63</v>
      </c>
      <c r="T397" s="10" t="s">
        <v>64</v>
      </c>
      <c r="U397" s="34" t="s">
        <v>80</v>
      </c>
      <c r="V397" s="13" t="s">
        <v>2104</v>
      </c>
      <c r="W397" s="2">
        <v>10</v>
      </c>
      <c r="X397" s="13">
        <v>3</v>
      </c>
      <c r="Y397" s="2">
        <v>18</v>
      </c>
      <c r="Z397" s="13" t="s">
        <v>63</v>
      </c>
      <c r="AA397" s="2" t="s">
        <v>64</v>
      </c>
      <c r="AB397" s="13" t="s">
        <v>63</v>
      </c>
      <c r="AC397" s="2" t="s">
        <v>64</v>
      </c>
      <c r="AD397" s="13" t="s">
        <v>2105</v>
      </c>
      <c r="AE397" s="23"/>
      <c r="AF397" s="25"/>
      <c r="AG397" s="2" t="s">
        <v>89</v>
      </c>
      <c r="AH397" s="14" t="s">
        <v>67</v>
      </c>
      <c r="AI397" s="2" t="s">
        <v>100</v>
      </c>
      <c r="AJ397" s="13" t="s">
        <v>69</v>
      </c>
      <c r="AK397" s="2" t="s">
        <v>70</v>
      </c>
      <c r="AL397" s="9" t="s">
        <v>3614</v>
      </c>
      <c r="AM397" s="35" t="str">
        <f>IF(ISNA(VLOOKUP($AL397,'Ash-Archive Data-Don''t Delete'!$AL:$AT,2,FALSE)),"",VLOOKUP($AL397,'Ash-Archive Data-Don''t Delete'!$AL:$AT,2,FALSE))</f>
        <v>Link1</v>
      </c>
      <c r="AN397" s="36" t="str">
        <f>IF(ISNA(VLOOKUP($AL397,'Ash-Archive Data-Don''t Delete'!$AL:$AT,3,FALSE)),"",VLOOKUP($AL397,'Ash-Archive Data-Don''t Delete'!$AL:$AT,3,FALSE))</f>
        <v>Link2</v>
      </c>
      <c r="AO397" s="35" t="str">
        <f>IF(ISNA(VLOOKUP($AL397,'Ash-Archive Data-Don''t Delete'!$AL:$AT,4,FALSE)),"",VLOOKUP($AL397,'Ash-Archive Data-Don''t Delete'!$AL:$AT,4,FALSE))</f>
        <v>Link3</v>
      </c>
      <c r="AP397" s="2">
        <f>IF(ISNA(VLOOKUP($AL397,'Ash-Archive Data-Don''t Delete'!$AL:$AT,5,FALSE)),"",VLOOKUP($AL397,'Ash-Archive Data-Don''t Delete'!$AL:$AT,5,FALSE))</f>
        <v>0</v>
      </c>
      <c r="AQ397" s="13" t="s">
        <v>74</v>
      </c>
      <c r="AR397" s="2"/>
      <c r="AS397" s="13"/>
      <c r="AT397" s="2"/>
      <c r="AU397" s="25"/>
      <c r="AV397" s="2" t="s">
        <v>487</v>
      </c>
      <c r="AW397" s="25"/>
      <c r="AX397" s="2" t="s">
        <v>84</v>
      </c>
      <c r="AY397" s="9" t="s">
        <v>77</v>
      </c>
      <c r="AZ397" s="31">
        <v>42466</v>
      </c>
      <c r="BA397" s="18"/>
      <c r="BB397" s="18"/>
      <c r="BC397" s="15"/>
      <c r="BD397" s="15"/>
      <c r="BE397" s="15"/>
      <c r="BF397" s="15"/>
      <c r="BG397" s="15"/>
      <c r="BH397" s="15"/>
      <c r="BI397" s="15"/>
      <c r="BJ397" s="15"/>
    </row>
    <row r="398" spans="1:62" ht="14.25">
      <c r="A398" s="16" t="str">
        <f>IF(ISNA(VLOOKUP($G398,'Philanthropist Ranking'!$E$5:$H$105,4,FALSE)),"N","Y")</f>
        <v>Y</v>
      </c>
      <c r="B398" s="17">
        <f>VLOOKUP($G398,'Philanthropist Ranking'!$K$5:$M$281,3,FALSE)</f>
        <v>77</v>
      </c>
      <c r="C398" s="17">
        <f>VLOOKUP($G398,'Philanthropist Ranking'!$K$5:$M$281,2,FALSE)</f>
        <v>10</v>
      </c>
      <c r="D398" s="18"/>
      <c r="E398" s="18"/>
      <c r="F398" s="7" t="s">
        <v>166</v>
      </c>
      <c r="G398" s="8" t="s">
        <v>167</v>
      </c>
      <c r="H398" s="32"/>
      <c r="I398" s="7">
        <v>1964</v>
      </c>
      <c r="J398" s="20">
        <v>52</v>
      </c>
      <c r="K398" s="7" t="s">
        <v>78</v>
      </c>
      <c r="L398" s="20"/>
      <c r="M398" s="33" t="s">
        <v>80</v>
      </c>
      <c r="N398" s="10" t="s">
        <v>126</v>
      </c>
      <c r="O398" s="11" t="s">
        <v>2038</v>
      </c>
      <c r="P398" s="10" t="s">
        <v>2039</v>
      </c>
      <c r="Q398" s="22"/>
      <c r="R398" s="10" t="s">
        <v>2040</v>
      </c>
      <c r="S398" s="11" t="s">
        <v>222</v>
      </c>
      <c r="T398" s="10" t="s">
        <v>222</v>
      </c>
      <c r="U398" s="34" t="s">
        <v>80</v>
      </c>
      <c r="V398" s="13" t="s">
        <v>166</v>
      </c>
      <c r="W398" s="2">
        <v>10</v>
      </c>
      <c r="X398" s="13">
        <v>11</v>
      </c>
      <c r="Y398" s="2">
        <v>2</v>
      </c>
      <c r="Z398" s="24" t="s">
        <v>222</v>
      </c>
      <c r="AA398" s="2" t="s">
        <v>222</v>
      </c>
      <c r="AB398" s="13" t="s">
        <v>63</v>
      </c>
      <c r="AC398" s="2" t="s">
        <v>94</v>
      </c>
      <c r="AD398" s="24" t="s">
        <v>2044</v>
      </c>
      <c r="AE398" s="23"/>
      <c r="AF398" s="25"/>
      <c r="AG398" s="2" t="s">
        <v>89</v>
      </c>
      <c r="AH398" s="14" t="s">
        <v>67</v>
      </c>
      <c r="AI398" s="2" t="s">
        <v>68</v>
      </c>
      <c r="AJ398" s="13" t="s">
        <v>69</v>
      </c>
      <c r="AK398" s="2" t="s">
        <v>70</v>
      </c>
      <c r="AL398" s="9" t="s">
        <v>3615</v>
      </c>
      <c r="AM398" s="35" t="str">
        <f>IF(ISNA(VLOOKUP($AL398,'Ash-Archive Data-Don''t Delete'!$AL:$AT,2,FALSE)),"",VLOOKUP($AL398,'Ash-Archive Data-Don''t Delete'!$AL:$AT,2,FALSE))</f>
        <v>Link1</v>
      </c>
      <c r="AN398" s="36" t="str">
        <f>IF(ISNA(VLOOKUP($AL398,'Ash-Archive Data-Don''t Delete'!$AL:$AT,3,FALSE)),"",VLOOKUP($AL398,'Ash-Archive Data-Don''t Delete'!$AL:$AT,3,FALSE))</f>
        <v>Link2</v>
      </c>
      <c r="AO398" s="13">
        <f>IF(ISNA(VLOOKUP($AL398,'Ash-Archive Data-Don''t Delete'!$AL:$AT,4,FALSE)),"",VLOOKUP($AL398,'Ash-Archive Data-Don''t Delete'!$AL:$AT,4,FALSE))</f>
        <v>0</v>
      </c>
      <c r="AP398" s="2">
        <f>IF(ISNA(VLOOKUP($AL398,'Ash-Archive Data-Don''t Delete'!$AL:$AT,5,FALSE)),"",VLOOKUP($AL398,'Ash-Archive Data-Don''t Delete'!$AL:$AT,5,FALSE))</f>
        <v>0</v>
      </c>
      <c r="AQ398" s="13" t="s">
        <v>74</v>
      </c>
      <c r="AR398" s="2"/>
      <c r="AS398" s="13"/>
      <c r="AT398" s="2"/>
      <c r="AU398" s="25"/>
      <c r="AV398" s="2" t="s">
        <v>2046</v>
      </c>
      <c r="AW398" s="25"/>
      <c r="AX398" s="2" t="s">
        <v>84</v>
      </c>
      <c r="AY398" s="9" t="s">
        <v>945</v>
      </c>
      <c r="AZ398" s="31">
        <v>42705</v>
      </c>
      <c r="BA398" s="18"/>
      <c r="BB398" s="18"/>
      <c r="BC398" s="15"/>
      <c r="BD398" s="15"/>
      <c r="BE398" s="15"/>
      <c r="BF398" s="15"/>
      <c r="BG398" s="15"/>
      <c r="BH398" s="15"/>
      <c r="BI398" s="15"/>
      <c r="BJ398" s="15"/>
    </row>
    <row r="399" spans="1:62" ht="14.25">
      <c r="A399" s="16" t="str">
        <f>IF(ISNA(VLOOKUP($G399,'Philanthropist Ranking'!$E$5:$H$105,4,FALSE)),"N","Y")</f>
        <v>Y</v>
      </c>
      <c r="B399" s="17">
        <f>VLOOKUP($G399,'Philanthropist Ranking'!$K$5:$M$281,3,FALSE)</f>
        <v>77</v>
      </c>
      <c r="C399" s="17">
        <f>VLOOKUP($G399,'Philanthropist Ranking'!$K$5:$M$281,2,FALSE)</f>
        <v>10</v>
      </c>
      <c r="D399" s="3"/>
      <c r="E399" s="18"/>
      <c r="F399" s="7" t="s">
        <v>641</v>
      </c>
      <c r="G399" s="8" t="s">
        <v>642</v>
      </c>
      <c r="H399" s="9"/>
      <c r="I399" s="19"/>
      <c r="J399" s="20" t="s">
        <v>62</v>
      </c>
      <c r="K399" s="19"/>
      <c r="L399" s="20"/>
      <c r="M399" s="19"/>
      <c r="N399" s="21"/>
      <c r="O399" s="11"/>
      <c r="P399" s="37"/>
      <c r="Q399" s="22"/>
      <c r="R399" s="21"/>
      <c r="S399" s="22"/>
      <c r="T399" s="21"/>
      <c r="U399" s="22"/>
      <c r="V399" s="13" t="s">
        <v>2053</v>
      </c>
      <c r="W399" s="2">
        <v>9</v>
      </c>
      <c r="X399" s="13">
        <v>9</v>
      </c>
      <c r="Y399" s="2">
        <v>30</v>
      </c>
      <c r="Z399" s="24" t="s">
        <v>63</v>
      </c>
      <c r="AA399" s="2" t="s">
        <v>713</v>
      </c>
      <c r="AB399" s="13" t="s">
        <v>63</v>
      </c>
      <c r="AC399" s="2" t="s">
        <v>94</v>
      </c>
      <c r="AD399" s="25"/>
      <c r="AE399" s="2" t="s">
        <v>108</v>
      </c>
      <c r="AF399" s="25"/>
      <c r="AG399" s="2" t="s">
        <v>109</v>
      </c>
      <c r="AH399" s="14" t="s">
        <v>99</v>
      </c>
      <c r="AI399" s="2" t="s">
        <v>100</v>
      </c>
      <c r="AJ399" s="13" t="s">
        <v>69</v>
      </c>
      <c r="AK399" s="2" t="s">
        <v>70</v>
      </c>
      <c r="AL399" s="9" t="s">
        <v>3616</v>
      </c>
      <c r="AM399" s="13" t="str">
        <f>IF(ISNA(VLOOKUP($AL399,'Ash-Archive Data-Don''t Delete'!$AL:$AT,2,FALSE)),"",VLOOKUP($AL399,'Ash-Archive Data-Don''t Delete'!$AL:$AT,2,FALSE))</f>
        <v/>
      </c>
      <c r="AN399" s="2" t="str">
        <f>IF(ISNA(VLOOKUP($AL399,'Ash-Archive Data-Don''t Delete'!$AL:$AT,3,FALSE)),"",VLOOKUP($AL399,'Ash-Archive Data-Don''t Delete'!$AL:$AT,3,FALSE))</f>
        <v/>
      </c>
      <c r="AO399" s="13" t="str">
        <f>IF(ISNA(VLOOKUP($AL399,'Ash-Archive Data-Don''t Delete'!$AL:$AT,4,FALSE)),"",VLOOKUP($AL399,'Ash-Archive Data-Don''t Delete'!$AL:$AT,4,FALSE))</f>
        <v/>
      </c>
      <c r="AP399" s="2" t="str">
        <f>IF(ISNA(VLOOKUP($AL399,'Ash-Archive Data-Don''t Delete'!$AL:$AT,5,FALSE)),"",VLOOKUP($AL399,'Ash-Archive Data-Don''t Delete'!$AL:$AT,5,FALSE))</f>
        <v/>
      </c>
      <c r="AQ399" s="13" t="s">
        <v>62</v>
      </c>
      <c r="AR399" s="2" t="s">
        <v>62</v>
      </c>
      <c r="AS399" s="13" t="s">
        <v>62</v>
      </c>
      <c r="AT399" s="2" t="s">
        <v>74</v>
      </c>
      <c r="AU399" s="25"/>
      <c r="AV399" s="23"/>
      <c r="AW399" s="25"/>
      <c r="AX399" s="23"/>
      <c r="AY399" s="9" t="s">
        <v>118</v>
      </c>
      <c r="AZ399" s="41">
        <v>42744</v>
      </c>
      <c r="BA399" s="18"/>
      <c r="BB399" s="18"/>
      <c r="BC399" s="15"/>
      <c r="BD399" s="15"/>
      <c r="BE399" s="15"/>
      <c r="BF399" s="15"/>
      <c r="BG399" s="15"/>
      <c r="BH399" s="15"/>
      <c r="BI399" s="15"/>
      <c r="BJ399" s="15"/>
    </row>
    <row r="400" spans="1:62" ht="14.25">
      <c r="A400" s="16" t="str">
        <f>IF(ISNA(VLOOKUP($G400,'Philanthropist Ranking'!$E$5:$H$105,4,FALSE)),"N","Y")</f>
        <v>Y</v>
      </c>
      <c r="B400" s="17">
        <f>VLOOKUP($G400,'Philanthropist Ranking'!$K$5:$M$281,3,FALSE)</f>
        <v>77</v>
      </c>
      <c r="C400" s="17">
        <f>VLOOKUP($G400,'Philanthropist Ranking'!$K$5:$M$281,2,FALSE)</f>
        <v>10</v>
      </c>
      <c r="D400" s="3"/>
      <c r="E400" s="18"/>
      <c r="F400" s="7" t="s">
        <v>641</v>
      </c>
      <c r="G400" s="8" t="s">
        <v>642</v>
      </c>
      <c r="H400" s="9"/>
      <c r="I400" s="141">
        <v>1967</v>
      </c>
      <c r="J400" s="20">
        <v>49</v>
      </c>
      <c r="K400" s="141" t="s">
        <v>78</v>
      </c>
      <c r="L400" s="143" t="s">
        <v>79</v>
      </c>
      <c r="M400" s="176" t="str">
        <f>HYPERLINK("http://baike.baidu.com/link?url=VGH7s04ePbbDDLwnMLPf1NlfNM7c6d4dR9BCLI3WzRJeqmYnxZOvIs6MVm5xNd5A70EzQyGnN5H7-YzqHHSfT2ZH9qFdwpXuYOD3kTIFVpRF3_8enjGQzn0pfpvrRqli","Link")</f>
        <v>Link</v>
      </c>
      <c r="N400" s="10" t="s">
        <v>121</v>
      </c>
      <c r="O400" s="11" t="s">
        <v>3447</v>
      </c>
      <c r="P400" s="37" t="s">
        <v>2053</v>
      </c>
      <c r="Q400" s="38" t="s">
        <v>70</v>
      </c>
      <c r="R400" s="37" t="s">
        <v>336</v>
      </c>
      <c r="S400" s="38" t="s">
        <v>63</v>
      </c>
      <c r="T400" s="37" t="s">
        <v>713</v>
      </c>
      <c r="U400" s="22"/>
      <c r="V400" s="13" t="s">
        <v>2053</v>
      </c>
      <c r="W400" s="2">
        <v>1</v>
      </c>
      <c r="X400" s="13">
        <v>9</v>
      </c>
      <c r="Y400" s="2">
        <v>30</v>
      </c>
      <c r="Z400" s="24" t="s">
        <v>63</v>
      </c>
      <c r="AA400" s="2" t="s">
        <v>713</v>
      </c>
      <c r="AB400" s="13" t="s">
        <v>63</v>
      </c>
      <c r="AC400" s="2" t="s">
        <v>94</v>
      </c>
      <c r="AD400" s="25"/>
      <c r="AE400" s="2" t="s">
        <v>108</v>
      </c>
      <c r="AF400" s="25"/>
      <c r="AG400" s="2" t="s">
        <v>109</v>
      </c>
      <c r="AH400" s="14" t="s">
        <v>99</v>
      </c>
      <c r="AI400" s="2" t="s">
        <v>100</v>
      </c>
      <c r="AJ400" s="13" t="s">
        <v>69</v>
      </c>
      <c r="AK400" s="2" t="s">
        <v>70</v>
      </c>
      <c r="AL400" s="9" t="s">
        <v>3617</v>
      </c>
      <c r="AM400" s="13" t="str">
        <f>IF(ISNA(VLOOKUP($AL400,'Ash-Archive Data-Don''t Delete'!$AL:$AT,2,FALSE)),"",VLOOKUP($AL400,'Ash-Archive Data-Don''t Delete'!$AL:$AT,2,FALSE))</f>
        <v/>
      </c>
      <c r="AN400" s="2" t="str">
        <f>IF(ISNA(VLOOKUP($AL400,'Ash-Archive Data-Don''t Delete'!$AL:$AT,3,FALSE)),"",VLOOKUP($AL400,'Ash-Archive Data-Don''t Delete'!$AL:$AT,3,FALSE))</f>
        <v/>
      </c>
      <c r="AO400" s="13" t="str">
        <f>IF(ISNA(VLOOKUP($AL400,'Ash-Archive Data-Don''t Delete'!$AL:$AT,4,FALSE)),"",VLOOKUP($AL400,'Ash-Archive Data-Don''t Delete'!$AL:$AT,4,FALSE))</f>
        <v/>
      </c>
      <c r="AP400" s="2" t="str">
        <f>IF(ISNA(VLOOKUP($AL400,'Ash-Archive Data-Don''t Delete'!$AL:$AT,5,FALSE)),"",VLOOKUP($AL400,'Ash-Archive Data-Don''t Delete'!$AL:$AT,5,FALSE))</f>
        <v/>
      </c>
      <c r="AQ400" s="13" t="s">
        <v>62</v>
      </c>
      <c r="AR400" s="2" t="s">
        <v>62</v>
      </c>
      <c r="AS400" s="13" t="s">
        <v>62</v>
      </c>
      <c r="AT400" s="2" t="s">
        <v>74</v>
      </c>
      <c r="AU400" s="25"/>
      <c r="AV400" s="23"/>
      <c r="AW400" s="25"/>
      <c r="AX400" s="23"/>
      <c r="AY400" s="9" t="s">
        <v>118</v>
      </c>
      <c r="AZ400" s="41">
        <v>42744</v>
      </c>
      <c r="BA400" s="18"/>
      <c r="BB400" s="18"/>
      <c r="BC400" s="15"/>
      <c r="BD400" s="15"/>
      <c r="BE400" s="15"/>
      <c r="BF400" s="15"/>
      <c r="BG400" s="15"/>
      <c r="BH400" s="15"/>
      <c r="BI400" s="15"/>
      <c r="BJ400" s="15"/>
    </row>
    <row r="401" spans="1:62" ht="14.25">
      <c r="A401" s="16" t="str">
        <f>IF(ISNA(VLOOKUP($G401,'Philanthropist Ranking'!$E$5:$H$105,4,FALSE)),"N","Y")</f>
        <v>Y</v>
      </c>
      <c r="B401" s="17">
        <f>VLOOKUP($G401,'Philanthropist Ranking'!$K$5:$M$281,3,FALSE)</f>
        <v>77</v>
      </c>
      <c r="C401" s="17">
        <f>VLOOKUP($G401,'Philanthropist Ranking'!$K$5:$M$281,2,FALSE)</f>
        <v>10</v>
      </c>
      <c r="D401" s="18"/>
      <c r="E401" s="18"/>
      <c r="F401" s="7" t="s">
        <v>474</v>
      </c>
      <c r="G401" s="8" t="s">
        <v>475</v>
      </c>
      <c r="H401" s="32"/>
      <c r="I401" s="7">
        <v>1958</v>
      </c>
      <c r="J401" s="20">
        <v>58</v>
      </c>
      <c r="K401" s="7" t="s">
        <v>78</v>
      </c>
      <c r="L401" s="8" t="s">
        <v>79</v>
      </c>
      <c r="M401" s="33" t="s">
        <v>80</v>
      </c>
      <c r="N401" s="10" t="s">
        <v>125</v>
      </c>
      <c r="O401" s="11" t="s">
        <v>2107</v>
      </c>
      <c r="P401" s="10" t="s">
        <v>2108</v>
      </c>
      <c r="Q401" s="11" t="s">
        <v>84</v>
      </c>
      <c r="R401" s="10" t="s">
        <v>336</v>
      </c>
      <c r="S401" s="11" t="s">
        <v>1824</v>
      </c>
      <c r="T401" s="10" t="s">
        <v>1824</v>
      </c>
      <c r="U401" s="34" t="s">
        <v>80</v>
      </c>
      <c r="V401" s="13" t="s">
        <v>2107</v>
      </c>
      <c r="W401" s="2">
        <v>10</v>
      </c>
      <c r="X401" s="13">
        <v>6</v>
      </c>
      <c r="Y401" s="2">
        <v>24</v>
      </c>
      <c r="Z401" s="13" t="s">
        <v>1824</v>
      </c>
      <c r="AA401" s="2" t="s">
        <v>1824</v>
      </c>
      <c r="AB401" s="13" t="s">
        <v>105</v>
      </c>
      <c r="AC401" s="2" t="s">
        <v>3345</v>
      </c>
      <c r="AD401" s="13" t="s">
        <v>2112</v>
      </c>
      <c r="AE401" s="23"/>
      <c r="AF401" s="25"/>
      <c r="AG401" s="2" t="s">
        <v>98</v>
      </c>
      <c r="AH401" s="14" t="s">
        <v>134</v>
      </c>
      <c r="AI401" s="2" t="s">
        <v>100</v>
      </c>
      <c r="AJ401" s="13" t="s">
        <v>69</v>
      </c>
      <c r="AK401" s="2" t="s">
        <v>70</v>
      </c>
      <c r="AL401" s="9" t="s">
        <v>3618</v>
      </c>
      <c r="AM401" s="35" t="str">
        <f>IF(ISNA(VLOOKUP($AL401,'Ash-Archive Data-Don''t Delete'!$AL:$AT,2,FALSE)),"",VLOOKUP($AL401,'Ash-Archive Data-Don''t Delete'!$AL:$AT,2,FALSE))</f>
        <v>Link</v>
      </c>
      <c r="AN401" s="2">
        <f>IF(ISNA(VLOOKUP($AL401,'Ash-Archive Data-Don''t Delete'!$AL:$AT,3,FALSE)),"",VLOOKUP($AL401,'Ash-Archive Data-Don''t Delete'!$AL:$AT,3,FALSE))</f>
        <v>0</v>
      </c>
      <c r="AO401" s="13">
        <f>IF(ISNA(VLOOKUP($AL401,'Ash-Archive Data-Don''t Delete'!$AL:$AT,4,FALSE)),"",VLOOKUP($AL401,'Ash-Archive Data-Don''t Delete'!$AL:$AT,4,FALSE))</f>
        <v>0</v>
      </c>
      <c r="AP401" s="2">
        <f>IF(ISNA(VLOOKUP($AL401,'Ash-Archive Data-Don''t Delete'!$AL:$AT,5,FALSE)),"",VLOOKUP($AL401,'Ash-Archive Data-Don''t Delete'!$AL:$AT,5,FALSE))</f>
        <v>0</v>
      </c>
      <c r="AQ401" s="13" t="s">
        <v>74</v>
      </c>
      <c r="AR401" s="2"/>
      <c r="AS401" s="13"/>
      <c r="AT401" s="2"/>
      <c r="AU401" s="25"/>
      <c r="AV401" s="2" t="s">
        <v>421</v>
      </c>
      <c r="AW401" s="25"/>
      <c r="AX401" s="2" t="s">
        <v>76</v>
      </c>
      <c r="AY401" s="9" t="s">
        <v>103</v>
      </c>
      <c r="AZ401" s="31">
        <v>42706</v>
      </c>
      <c r="BA401" s="18"/>
      <c r="BB401" s="18"/>
      <c r="BC401" s="15"/>
      <c r="BD401" s="15"/>
      <c r="BE401" s="15"/>
      <c r="BF401" s="15"/>
      <c r="BG401" s="15"/>
      <c r="BH401" s="15"/>
      <c r="BI401" s="15"/>
      <c r="BJ401" s="15"/>
    </row>
    <row r="402" spans="1:62" ht="14.25">
      <c r="A402" s="16" t="str">
        <f>IF(ISNA(VLOOKUP($G402,'Philanthropist Ranking'!$E$5:$H$105,4,FALSE)),"N","Y")</f>
        <v>Y</v>
      </c>
      <c r="B402" s="17">
        <f>VLOOKUP($G402,'Philanthropist Ranking'!$K$5:$M$281,3,FALSE)</f>
        <v>77</v>
      </c>
      <c r="C402" s="17">
        <f>VLOOKUP($G402,'Philanthropist Ranking'!$K$5:$M$281,2,FALSE)</f>
        <v>10</v>
      </c>
      <c r="D402" s="3"/>
      <c r="E402" s="18"/>
      <c r="F402" s="7" t="s">
        <v>261</v>
      </c>
      <c r="G402" s="8" t="s">
        <v>262</v>
      </c>
      <c r="H402" s="9" t="s">
        <v>3619</v>
      </c>
      <c r="I402" s="19"/>
      <c r="J402" s="20" t="s">
        <v>62</v>
      </c>
      <c r="K402" s="19"/>
      <c r="L402" s="20"/>
      <c r="M402" s="33" t="s">
        <v>3620</v>
      </c>
      <c r="N402" s="10" t="s">
        <v>3621</v>
      </c>
      <c r="O402" s="11" t="s">
        <v>3622</v>
      </c>
      <c r="P402" s="10" t="s">
        <v>1037</v>
      </c>
      <c r="Q402" s="22"/>
      <c r="R402" s="10" t="s">
        <v>2209</v>
      </c>
      <c r="S402" s="11" t="s">
        <v>222</v>
      </c>
      <c r="T402" s="10" t="s">
        <v>222</v>
      </c>
      <c r="U402" s="431" t="str">
        <f>HYPERLINK("http://www.ymjjh.org/","Link")</f>
        <v>Link</v>
      </c>
      <c r="V402" s="13" t="s">
        <v>262</v>
      </c>
      <c r="W402" s="2">
        <v>10</v>
      </c>
      <c r="X402" s="13">
        <v>9</v>
      </c>
      <c r="Y402" s="2">
        <v>10</v>
      </c>
      <c r="Z402" s="13" t="s">
        <v>222</v>
      </c>
      <c r="AA402" s="2" t="s">
        <v>222</v>
      </c>
      <c r="AB402" s="13" t="s">
        <v>387</v>
      </c>
      <c r="AC402" s="2" t="s">
        <v>2480</v>
      </c>
      <c r="AD402" s="25"/>
      <c r="AE402" s="2" t="s">
        <v>2059</v>
      </c>
      <c r="AF402" s="25"/>
      <c r="AG402" s="2" t="s">
        <v>89</v>
      </c>
      <c r="AH402" s="14" t="s">
        <v>67</v>
      </c>
      <c r="AI402" s="2" t="s">
        <v>68</v>
      </c>
      <c r="AJ402" s="13" t="s">
        <v>69</v>
      </c>
      <c r="AK402" s="2" t="s">
        <v>70</v>
      </c>
      <c r="AL402" s="9" t="s">
        <v>3623</v>
      </c>
      <c r="AM402" s="13" t="str">
        <f>IF(ISNA(VLOOKUP($AL402,'Ash-Archive Data-Don''t Delete'!$AL:$AT,2,FALSE)),"",VLOOKUP($AL402,'Ash-Archive Data-Don''t Delete'!$AL:$AT,2,FALSE))</f>
        <v/>
      </c>
      <c r="AN402" s="2" t="str">
        <f>IF(ISNA(VLOOKUP($AL402,'Ash-Archive Data-Don''t Delete'!$AL:$AT,3,FALSE)),"",VLOOKUP($AL402,'Ash-Archive Data-Don''t Delete'!$AL:$AT,3,FALSE))</f>
        <v/>
      </c>
      <c r="AO402" s="13" t="str">
        <f>IF(ISNA(VLOOKUP($AL402,'Ash-Archive Data-Don''t Delete'!$AL:$AT,4,FALSE)),"",VLOOKUP($AL402,'Ash-Archive Data-Don''t Delete'!$AL:$AT,4,FALSE))</f>
        <v/>
      </c>
      <c r="AP402" s="2" t="str">
        <f>IF(ISNA(VLOOKUP($AL402,'Ash-Archive Data-Don''t Delete'!$AL:$AT,5,FALSE)),"",VLOOKUP($AL402,'Ash-Archive Data-Don''t Delete'!$AL:$AT,5,FALSE))</f>
        <v/>
      </c>
      <c r="AQ402" s="13" t="s">
        <v>62</v>
      </c>
      <c r="AR402" s="2" t="s">
        <v>62</v>
      </c>
      <c r="AS402" s="13" t="s">
        <v>62</v>
      </c>
      <c r="AT402" s="2" t="s">
        <v>62</v>
      </c>
      <c r="AU402" s="25"/>
      <c r="AV402" s="2" t="s">
        <v>1925</v>
      </c>
      <c r="AW402" s="25"/>
      <c r="AX402" s="2" t="s">
        <v>84</v>
      </c>
      <c r="AY402" s="9" t="s">
        <v>945</v>
      </c>
      <c r="AZ402" s="31">
        <v>42711</v>
      </c>
      <c r="BA402" s="18"/>
      <c r="BB402" s="18"/>
      <c r="BC402" s="15"/>
      <c r="BD402" s="15"/>
      <c r="BE402" s="15"/>
      <c r="BF402" s="15"/>
      <c r="BG402" s="15"/>
      <c r="BH402" s="15"/>
      <c r="BI402" s="15"/>
      <c r="BJ402" s="15"/>
    </row>
    <row r="403" spans="1:62" ht="14.25">
      <c r="A403" s="16" t="str">
        <f>IF(ISNA(VLOOKUP($G403,'Philanthropist Ranking'!$E$5:$H$105,4,FALSE)),"N","Y")</f>
        <v>Y</v>
      </c>
      <c r="B403" s="17">
        <f>VLOOKUP($G403,'Philanthropist Ranking'!$K$5:$M$281,3,FALSE)</f>
        <v>77</v>
      </c>
      <c r="C403" s="17">
        <f>VLOOKUP($G403,'Philanthropist Ranking'!$K$5:$M$281,2,FALSE)</f>
        <v>10</v>
      </c>
      <c r="D403" s="3"/>
      <c r="E403" s="18"/>
      <c r="F403" s="7" t="s">
        <v>688</v>
      </c>
      <c r="G403" s="8" t="s">
        <v>689</v>
      </c>
      <c r="H403" s="9" t="s">
        <v>3450</v>
      </c>
      <c r="I403" s="19"/>
      <c r="J403" s="20" t="s">
        <v>62</v>
      </c>
      <c r="K403" s="19"/>
      <c r="L403" s="20"/>
      <c r="M403" s="19"/>
      <c r="N403" s="10" t="s">
        <v>127</v>
      </c>
      <c r="O403" s="22"/>
      <c r="P403" s="21"/>
      <c r="Q403" s="22"/>
      <c r="R403" s="21"/>
      <c r="S403" s="22"/>
      <c r="T403" s="21"/>
      <c r="U403" s="22"/>
      <c r="V403" s="13" t="s">
        <v>689</v>
      </c>
      <c r="W403" s="2">
        <v>10</v>
      </c>
      <c r="X403" s="25">
        <v>12</v>
      </c>
      <c r="Y403" s="23">
        <v>14</v>
      </c>
      <c r="Z403" s="25"/>
      <c r="AA403" s="2"/>
      <c r="AB403" s="13" t="s">
        <v>223</v>
      </c>
      <c r="AC403" s="2" t="s">
        <v>223</v>
      </c>
      <c r="AD403" s="13" t="s">
        <v>2063</v>
      </c>
      <c r="AE403" s="2" t="s">
        <v>2064</v>
      </c>
      <c r="AF403" s="13" t="s">
        <v>2065</v>
      </c>
      <c r="AG403" s="2" t="s">
        <v>136</v>
      </c>
      <c r="AH403" s="14" t="s">
        <v>131</v>
      </c>
      <c r="AI403" s="2" t="s">
        <v>68</v>
      </c>
      <c r="AJ403" s="13" t="s">
        <v>69</v>
      </c>
      <c r="AK403" s="2" t="s">
        <v>70</v>
      </c>
      <c r="AL403" s="9" t="s">
        <v>3624</v>
      </c>
      <c r="AM403" s="13" t="str">
        <f>IF(ISNA(VLOOKUP($AL403,'Ash-Archive Data-Don''t Delete'!$AL:$AT,2,FALSE)),"",VLOOKUP($AL403,'Ash-Archive Data-Don''t Delete'!$AL:$AT,2,FALSE))</f>
        <v/>
      </c>
      <c r="AN403" s="2" t="str">
        <f>IF(ISNA(VLOOKUP($AL403,'Ash-Archive Data-Don''t Delete'!$AL:$AT,3,FALSE)),"",VLOOKUP($AL403,'Ash-Archive Data-Don''t Delete'!$AL:$AT,3,FALSE))</f>
        <v/>
      </c>
      <c r="AO403" s="13" t="str">
        <f>IF(ISNA(VLOOKUP($AL403,'Ash-Archive Data-Don''t Delete'!$AL:$AT,4,FALSE)),"",VLOOKUP($AL403,'Ash-Archive Data-Don''t Delete'!$AL:$AT,4,FALSE))</f>
        <v/>
      </c>
      <c r="AP403" s="2" t="str">
        <f>IF(ISNA(VLOOKUP($AL403,'Ash-Archive Data-Don''t Delete'!$AL:$AT,5,FALSE)),"",VLOOKUP($AL403,'Ash-Archive Data-Don''t Delete'!$AL:$AT,5,FALSE))</f>
        <v/>
      </c>
      <c r="AQ403" s="13" t="s">
        <v>62</v>
      </c>
      <c r="AR403" s="2" t="s">
        <v>62</v>
      </c>
      <c r="AS403" s="13" t="s">
        <v>62</v>
      </c>
      <c r="AT403" s="2" t="s">
        <v>62</v>
      </c>
      <c r="AU403" s="25"/>
      <c r="AV403" s="23"/>
      <c r="AW403" s="25"/>
      <c r="AX403" s="23"/>
      <c r="AY403" s="9" t="s">
        <v>269</v>
      </c>
      <c r="AZ403" s="41">
        <v>42744</v>
      </c>
      <c r="BA403" s="18"/>
      <c r="BB403" s="18"/>
      <c r="BC403" s="15"/>
      <c r="BD403" s="15"/>
      <c r="BE403" s="15"/>
      <c r="BF403" s="15"/>
      <c r="BG403" s="15"/>
      <c r="BH403" s="15"/>
      <c r="BI403" s="15"/>
      <c r="BJ403" s="15"/>
    </row>
    <row r="404" spans="1:62" ht="14.25">
      <c r="A404" s="16" t="str">
        <f>IF(ISNA(VLOOKUP($G404,'Philanthropist Ranking'!$E$5:$H$105,4,FALSE)),"N","Y")</f>
        <v>Y</v>
      </c>
      <c r="B404" s="17">
        <f>VLOOKUP($G404,'Philanthropist Ranking'!$K$5:$M$281,3,FALSE)</f>
        <v>77</v>
      </c>
      <c r="C404" s="17">
        <f>VLOOKUP($G404,'Philanthropist Ranking'!$K$5:$M$281,2,FALSE)</f>
        <v>10</v>
      </c>
      <c r="D404" s="3"/>
      <c r="E404" s="18"/>
      <c r="F404" s="7" t="s">
        <v>643</v>
      </c>
      <c r="G404" s="8" t="s">
        <v>644</v>
      </c>
      <c r="H404" s="9"/>
      <c r="I404" s="141">
        <v>1968</v>
      </c>
      <c r="J404" s="20">
        <v>48</v>
      </c>
      <c r="K404" s="141" t="s">
        <v>78</v>
      </c>
      <c r="L404" s="143" t="s">
        <v>79</v>
      </c>
      <c r="M404" s="176" t="str">
        <f>HYPERLINK("http://baike.baidu.com/link?url=DESkXfpv-LS64pawruRYjefaQwMdzQTHrndt9yfVE9dcPqjUIAT26_kEpoirIGZHuKJagYXIZyPNuKo16qHOw8aWRcFty5OwKPKuUPYnVJSuRi9BhEEENAxh7c_OEFhP","Link")</f>
        <v>Link</v>
      </c>
      <c r="N404" s="10" t="s">
        <v>129</v>
      </c>
      <c r="O404" s="11" t="s">
        <v>3451</v>
      </c>
      <c r="P404" s="37" t="s">
        <v>2067</v>
      </c>
      <c r="Q404" s="38" t="s">
        <v>70</v>
      </c>
      <c r="R404" s="37" t="s">
        <v>336</v>
      </c>
      <c r="S404" s="38" t="s">
        <v>222</v>
      </c>
      <c r="T404" s="37" t="s">
        <v>222</v>
      </c>
      <c r="U404" s="22"/>
      <c r="V404" s="13" t="s">
        <v>2067</v>
      </c>
      <c r="W404" s="2">
        <v>10</v>
      </c>
      <c r="X404" s="13">
        <v>7</v>
      </c>
      <c r="Y404" s="2" t="s">
        <v>173</v>
      </c>
      <c r="Z404" s="24" t="s">
        <v>222</v>
      </c>
      <c r="AA404" s="225" t="s">
        <v>222</v>
      </c>
      <c r="AB404" s="13" t="s">
        <v>222</v>
      </c>
      <c r="AC404" s="2" t="s">
        <v>222</v>
      </c>
      <c r="AD404" s="25"/>
      <c r="AE404" s="2" t="s">
        <v>1507</v>
      </c>
      <c r="AF404" s="13" t="s">
        <v>2068</v>
      </c>
      <c r="AG404" s="2" t="s">
        <v>109</v>
      </c>
      <c r="AH404" s="14" t="str">
        <f>VLOOKUP($AF404,'Program-Causes'!$C:$D,2,FALSE)</f>
        <v>Unspecified</v>
      </c>
      <c r="AI404" s="2" t="s">
        <v>100</v>
      </c>
      <c r="AJ404" s="13" t="s">
        <v>69</v>
      </c>
      <c r="AK404" s="2" t="s">
        <v>70</v>
      </c>
      <c r="AL404" s="9" t="s">
        <v>3625</v>
      </c>
      <c r="AM404" s="13" t="str">
        <f>IF(ISNA(VLOOKUP($AL404,'Ash-Archive Data-Don''t Delete'!$AL:$AT,2,FALSE)),"",VLOOKUP($AL404,'Ash-Archive Data-Don''t Delete'!$AL:$AT,2,FALSE))</f>
        <v/>
      </c>
      <c r="AN404" s="2" t="str">
        <f>IF(ISNA(VLOOKUP($AL404,'Ash-Archive Data-Don''t Delete'!$AL:$AT,3,FALSE)),"",VLOOKUP($AL404,'Ash-Archive Data-Don''t Delete'!$AL:$AT,3,FALSE))</f>
        <v/>
      </c>
      <c r="AO404" s="13" t="str">
        <f>IF(ISNA(VLOOKUP($AL404,'Ash-Archive Data-Don''t Delete'!$AL:$AT,4,FALSE)),"",VLOOKUP($AL404,'Ash-Archive Data-Don''t Delete'!$AL:$AT,4,FALSE))</f>
        <v/>
      </c>
      <c r="AP404" s="2" t="str">
        <f>IF(ISNA(VLOOKUP($AL404,'Ash-Archive Data-Don''t Delete'!$AL:$AT,5,FALSE)),"",VLOOKUP($AL404,'Ash-Archive Data-Don''t Delete'!$AL:$AT,5,FALSE))</f>
        <v/>
      </c>
      <c r="AQ404" s="13" t="s">
        <v>62</v>
      </c>
      <c r="AR404" s="2" t="s">
        <v>62</v>
      </c>
      <c r="AS404" s="13" t="s">
        <v>62</v>
      </c>
      <c r="AT404" s="2" t="s">
        <v>74</v>
      </c>
      <c r="AU404" s="25"/>
      <c r="AV404" s="23"/>
      <c r="AW404" s="25"/>
      <c r="AX404" s="23"/>
      <c r="AY404" s="9" t="s">
        <v>118</v>
      </c>
      <c r="AZ404" s="41">
        <v>42744</v>
      </c>
      <c r="BA404" s="18"/>
      <c r="BB404" s="18"/>
      <c r="BC404" s="15"/>
      <c r="BD404" s="15"/>
      <c r="BE404" s="15"/>
      <c r="BF404" s="15"/>
      <c r="BG404" s="15"/>
      <c r="BH404" s="15"/>
      <c r="BI404" s="15"/>
      <c r="BJ404" s="15"/>
    </row>
    <row r="405" spans="1:62" ht="14.25">
      <c r="A405" s="16" t="str">
        <f>IF(ISNA(VLOOKUP($G405,'Philanthropist Ranking'!$E$5:$H$105,4,FALSE)),"N","Y")</f>
        <v>Y</v>
      </c>
      <c r="B405" s="17">
        <f>VLOOKUP($G405,'Philanthropist Ranking'!$K$5:$M$281,3,FALSE)</f>
        <v>77</v>
      </c>
      <c r="C405" s="17">
        <f>VLOOKUP($G405,'Philanthropist Ranking'!$K$5:$M$281,2,FALSE)</f>
        <v>10</v>
      </c>
      <c r="D405" s="3"/>
      <c r="E405" s="18"/>
      <c r="F405" s="7" t="s">
        <v>645</v>
      </c>
      <c r="G405" s="8" t="s">
        <v>646</v>
      </c>
      <c r="H405" s="32"/>
      <c r="I405" s="19"/>
      <c r="J405" s="20" t="s">
        <v>62</v>
      </c>
      <c r="K405" s="19"/>
      <c r="L405" s="20"/>
      <c r="M405" s="19"/>
      <c r="N405" s="21"/>
      <c r="O405" s="22"/>
      <c r="P405" s="21"/>
      <c r="Q405" s="22"/>
      <c r="R405" s="21"/>
      <c r="S405" s="22"/>
      <c r="T405" s="21"/>
      <c r="U405" s="22"/>
      <c r="V405" s="13" t="s">
        <v>2095</v>
      </c>
      <c r="W405" s="2">
        <v>9</v>
      </c>
      <c r="X405" s="25">
        <v>9</v>
      </c>
      <c r="Y405" s="23">
        <v>22</v>
      </c>
      <c r="Z405" s="24" t="s">
        <v>222</v>
      </c>
      <c r="AA405" s="225" t="s">
        <v>222</v>
      </c>
      <c r="AB405" s="13" t="s">
        <v>222</v>
      </c>
      <c r="AC405" s="2" t="s">
        <v>222</v>
      </c>
      <c r="AD405" s="13" t="s">
        <v>2096</v>
      </c>
      <c r="AE405" s="2" t="s">
        <v>2097</v>
      </c>
      <c r="AF405" s="25"/>
      <c r="AG405" s="2" t="s">
        <v>89</v>
      </c>
      <c r="AH405" s="14" t="s">
        <v>67</v>
      </c>
      <c r="AI405" s="2" t="s">
        <v>100</v>
      </c>
      <c r="AJ405" s="13" t="s">
        <v>69</v>
      </c>
      <c r="AK405" s="2" t="s">
        <v>70</v>
      </c>
      <c r="AL405" s="9" t="s">
        <v>3626</v>
      </c>
      <c r="AM405" s="13" t="str">
        <f>IF(ISNA(VLOOKUP($AL405,'Ash-Archive Data-Don''t Delete'!$AL:$AT,2,FALSE)),"",VLOOKUP($AL405,'Ash-Archive Data-Don''t Delete'!$AL:$AT,2,FALSE))</f>
        <v/>
      </c>
      <c r="AN405" s="2" t="str">
        <f>IF(ISNA(VLOOKUP($AL405,'Ash-Archive Data-Don''t Delete'!$AL:$AT,3,FALSE)),"",VLOOKUP($AL405,'Ash-Archive Data-Don''t Delete'!$AL:$AT,3,FALSE))</f>
        <v/>
      </c>
      <c r="AO405" s="13" t="str">
        <f>IF(ISNA(VLOOKUP($AL405,'Ash-Archive Data-Don''t Delete'!$AL:$AT,4,FALSE)),"",VLOOKUP($AL405,'Ash-Archive Data-Don''t Delete'!$AL:$AT,4,FALSE))</f>
        <v/>
      </c>
      <c r="AP405" s="2" t="str">
        <f>IF(ISNA(VLOOKUP($AL405,'Ash-Archive Data-Don''t Delete'!$AL:$AT,5,FALSE)),"",VLOOKUP($AL405,'Ash-Archive Data-Don''t Delete'!$AL:$AT,5,FALSE))</f>
        <v/>
      </c>
      <c r="AQ405" s="13" t="s">
        <v>62</v>
      </c>
      <c r="AR405" s="2" t="s">
        <v>62</v>
      </c>
      <c r="AS405" s="13" t="s">
        <v>62</v>
      </c>
      <c r="AT405" s="2" t="s">
        <v>62</v>
      </c>
      <c r="AU405" s="25"/>
      <c r="AV405" s="23"/>
      <c r="AW405" s="25"/>
      <c r="AX405" s="23"/>
      <c r="AY405" s="9" t="s">
        <v>269</v>
      </c>
      <c r="AZ405" s="41">
        <v>42744</v>
      </c>
      <c r="BA405" s="18"/>
      <c r="BB405" s="18"/>
      <c r="BC405" s="15"/>
      <c r="BD405" s="15"/>
      <c r="BE405" s="15"/>
      <c r="BF405" s="15"/>
      <c r="BG405" s="15"/>
      <c r="BH405" s="15"/>
      <c r="BI405" s="15"/>
      <c r="BJ405" s="15"/>
    </row>
    <row r="406" spans="1:62" ht="16.5">
      <c r="A406" s="16" t="str">
        <f>IF(ISNA(VLOOKUP($G406,'Philanthropist Ranking'!$E$5:$H$105,4,FALSE)),"N","Y")</f>
        <v>Y</v>
      </c>
      <c r="B406" s="17">
        <f>VLOOKUP($G406,'Philanthropist Ranking'!$K$5:$M$281,3,FALSE)</f>
        <v>77</v>
      </c>
      <c r="C406" s="17">
        <f>VLOOKUP($G406,'Philanthropist Ranking'!$K$5:$M$281,2,FALSE)</f>
        <v>10</v>
      </c>
      <c r="D406" s="3"/>
      <c r="E406" s="18"/>
      <c r="F406" s="7" t="s">
        <v>645</v>
      </c>
      <c r="G406" s="8" t="s">
        <v>646</v>
      </c>
      <c r="H406" s="9"/>
      <c r="I406" s="19"/>
      <c r="J406" s="20" t="s">
        <v>62</v>
      </c>
      <c r="K406" s="7" t="s">
        <v>78</v>
      </c>
      <c r="L406" s="20"/>
      <c r="M406" s="33" t="s">
        <v>3627</v>
      </c>
      <c r="N406" s="10" t="s">
        <v>119</v>
      </c>
      <c r="O406" s="432" t="s">
        <v>3628</v>
      </c>
      <c r="P406" s="10" t="s">
        <v>3629</v>
      </c>
      <c r="Q406" s="11"/>
      <c r="R406" s="433" t="s">
        <v>336</v>
      </c>
      <c r="S406" s="434" t="s">
        <v>222</v>
      </c>
      <c r="T406" s="433" t="s">
        <v>222</v>
      </c>
      <c r="U406" s="34" t="s">
        <v>3630</v>
      </c>
      <c r="V406" s="13" t="s">
        <v>2095</v>
      </c>
      <c r="W406" s="2">
        <v>1</v>
      </c>
      <c r="X406" s="25">
        <v>9</v>
      </c>
      <c r="Y406" s="23">
        <v>22</v>
      </c>
      <c r="Z406" s="24" t="s">
        <v>222</v>
      </c>
      <c r="AA406" s="225" t="s">
        <v>222</v>
      </c>
      <c r="AB406" s="13" t="s">
        <v>222</v>
      </c>
      <c r="AC406" s="2" t="s">
        <v>222</v>
      </c>
      <c r="AD406" s="13" t="s">
        <v>2096</v>
      </c>
      <c r="AE406" s="2" t="s">
        <v>2097</v>
      </c>
      <c r="AF406" s="25"/>
      <c r="AG406" s="2" t="s">
        <v>89</v>
      </c>
      <c r="AH406" s="14" t="s">
        <v>67</v>
      </c>
      <c r="AI406" s="2" t="s">
        <v>100</v>
      </c>
      <c r="AJ406" s="13" t="s">
        <v>69</v>
      </c>
      <c r="AK406" s="2" t="s">
        <v>70</v>
      </c>
      <c r="AL406" s="9" t="s">
        <v>3631</v>
      </c>
      <c r="AM406" s="13" t="str">
        <f>IF(ISNA(VLOOKUP($AL406,'Ash-Archive Data-Don''t Delete'!$AL:$AT,2,FALSE)),"",VLOOKUP($AL406,'Ash-Archive Data-Don''t Delete'!$AL:$AT,2,FALSE))</f>
        <v/>
      </c>
      <c r="AN406" s="2" t="str">
        <f>IF(ISNA(VLOOKUP($AL406,'Ash-Archive Data-Don''t Delete'!$AL:$AT,3,FALSE)),"",VLOOKUP($AL406,'Ash-Archive Data-Don''t Delete'!$AL:$AT,3,FALSE))</f>
        <v/>
      </c>
      <c r="AO406" s="13" t="str">
        <f>IF(ISNA(VLOOKUP($AL406,'Ash-Archive Data-Don''t Delete'!$AL:$AT,4,FALSE)),"",VLOOKUP($AL406,'Ash-Archive Data-Don''t Delete'!$AL:$AT,4,FALSE))</f>
        <v/>
      </c>
      <c r="AP406" s="2" t="str">
        <f>IF(ISNA(VLOOKUP($AL406,'Ash-Archive Data-Don''t Delete'!$AL:$AT,5,FALSE)),"",VLOOKUP($AL406,'Ash-Archive Data-Don''t Delete'!$AL:$AT,5,FALSE))</f>
        <v/>
      </c>
      <c r="AQ406" s="13" t="s">
        <v>62</v>
      </c>
      <c r="AR406" s="2" t="s">
        <v>62</v>
      </c>
      <c r="AS406" s="13" t="s">
        <v>62</v>
      </c>
      <c r="AT406" s="2" t="s">
        <v>62</v>
      </c>
      <c r="AU406" s="25"/>
      <c r="AV406" s="23"/>
      <c r="AW406" s="25"/>
      <c r="AX406" s="23"/>
      <c r="AY406" s="9" t="s">
        <v>269</v>
      </c>
      <c r="AZ406" s="41">
        <v>42744</v>
      </c>
      <c r="BA406" s="18"/>
      <c r="BB406" s="18"/>
      <c r="BC406" s="15"/>
      <c r="BD406" s="15"/>
      <c r="BE406" s="15"/>
      <c r="BF406" s="15"/>
      <c r="BG406" s="15"/>
      <c r="BH406" s="15"/>
      <c r="BI406" s="15"/>
      <c r="BJ406" s="15"/>
    </row>
    <row r="407" spans="1:62" ht="14.25">
      <c r="A407" s="16" t="str">
        <f>IF(ISNA(VLOOKUP($G407,'Philanthropist Ranking'!$E$5:$H$105,4,FALSE)),"N","Y")</f>
        <v>Y</v>
      </c>
      <c r="B407" s="17">
        <f>VLOOKUP($G407,'Philanthropist Ranking'!$K$5:$M$281,3,FALSE)</f>
        <v>77</v>
      </c>
      <c r="C407" s="17">
        <f>VLOOKUP($G407,'Philanthropist Ranking'!$K$5:$M$281,2,FALSE)</f>
        <v>10</v>
      </c>
      <c r="D407" s="3"/>
      <c r="E407" s="18"/>
      <c r="F407" s="7" t="s">
        <v>690</v>
      </c>
      <c r="G407" s="8" t="s">
        <v>691</v>
      </c>
      <c r="H407" s="9" t="s">
        <v>3454</v>
      </c>
      <c r="I407" s="19"/>
      <c r="J407" s="20" t="s">
        <v>62</v>
      </c>
      <c r="K407" s="7" t="s">
        <v>78</v>
      </c>
      <c r="L407" s="20"/>
      <c r="M407" s="19"/>
      <c r="N407" s="37" t="s">
        <v>9</v>
      </c>
      <c r="O407" s="11" t="s">
        <v>3455</v>
      </c>
      <c r="P407" s="37" t="s">
        <v>2093</v>
      </c>
      <c r="Q407" s="38" t="s">
        <v>70</v>
      </c>
      <c r="R407" s="37" t="s">
        <v>336</v>
      </c>
      <c r="S407" s="38" t="s">
        <v>63</v>
      </c>
      <c r="T407" s="37" t="s">
        <v>3456</v>
      </c>
      <c r="U407" s="22"/>
      <c r="V407" s="13" t="s">
        <v>2093</v>
      </c>
      <c r="W407" s="2">
        <v>5</v>
      </c>
      <c r="X407" s="13">
        <v>11</v>
      </c>
      <c r="Y407" s="2">
        <v>9</v>
      </c>
      <c r="Z407" s="24" t="s">
        <v>63</v>
      </c>
      <c r="AA407" s="2" t="s">
        <v>3456</v>
      </c>
      <c r="AB407" s="13" t="s">
        <v>63</v>
      </c>
      <c r="AC407" s="2" t="s">
        <v>94</v>
      </c>
      <c r="AD407" s="25"/>
      <c r="AE407" s="2" t="s">
        <v>108</v>
      </c>
      <c r="AF407" s="25"/>
      <c r="AG407" s="2" t="s">
        <v>109</v>
      </c>
      <c r="AH407" s="14" t="s">
        <v>99</v>
      </c>
      <c r="AI407" s="2" t="s">
        <v>100</v>
      </c>
      <c r="AJ407" s="13" t="s">
        <v>69</v>
      </c>
      <c r="AK407" s="2" t="s">
        <v>70</v>
      </c>
      <c r="AL407" s="9" t="s">
        <v>3632</v>
      </c>
      <c r="AM407" s="13" t="str">
        <f>IF(ISNA(VLOOKUP($AL407,'Ash-Archive Data-Don''t Delete'!$AL:$AT,2,FALSE)),"",VLOOKUP($AL407,'Ash-Archive Data-Don''t Delete'!$AL:$AT,2,FALSE))</f>
        <v/>
      </c>
      <c r="AN407" s="2" t="str">
        <f>IF(ISNA(VLOOKUP($AL407,'Ash-Archive Data-Don''t Delete'!$AL:$AT,3,FALSE)),"",VLOOKUP($AL407,'Ash-Archive Data-Don''t Delete'!$AL:$AT,3,FALSE))</f>
        <v/>
      </c>
      <c r="AO407" s="13" t="str">
        <f>IF(ISNA(VLOOKUP($AL407,'Ash-Archive Data-Don''t Delete'!$AL:$AT,4,FALSE)),"",VLOOKUP($AL407,'Ash-Archive Data-Don''t Delete'!$AL:$AT,4,FALSE))</f>
        <v/>
      </c>
      <c r="AP407" s="2" t="str">
        <f>IF(ISNA(VLOOKUP($AL407,'Ash-Archive Data-Don''t Delete'!$AL:$AT,5,FALSE)),"",VLOOKUP($AL407,'Ash-Archive Data-Don''t Delete'!$AL:$AT,5,FALSE))</f>
        <v/>
      </c>
      <c r="AQ407" s="13" t="s">
        <v>62</v>
      </c>
      <c r="AR407" s="2" t="s">
        <v>62</v>
      </c>
      <c r="AS407" s="13" t="s">
        <v>62</v>
      </c>
      <c r="AT407" s="2" t="s">
        <v>74</v>
      </c>
      <c r="AU407" s="25"/>
      <c r="AV407" s="23"/>
      <c r="AW407" s="25"/>
      <c r="AX407" s="23"/>
      <c r="AY407" s="9" t="s">
        <v>118</v>
      </c>
      <c r="AZ407" s="41">
        <v>42744</v>
      </c>
      <c r="BA407" s="18"/>
      <c r="BB407" s="18"/>
      <c r="BC407" s="15"/>
      <c r="BD407" s="15"/>
      <c r="BE407" s="15"/>
      <c r="BF407" s="15"/>
      <c r="BG407" s="15"/>
      <c r="BH407" s="15"/>
      <c r="BI407" s="15"/>
      <c r="BJ407" s="15"/>
    </row>
    <row r="408" spans="1:62" ht="14.25">
      <c r="A408" s="16" t="str">
        <f>IF(ISNA(VLOOKUP($G408,'Philanthropist Ranking'!$E$5:$H$105,4,FALSE)),"N","Y")</f>
        <v>Y</v>
      </c>
      <c r="B408" s="17">
        <f>VLOOKUP($G408,'Philanthropist Ranking'!$K$5:$M$281,3,FALSE)</f>
        <v>77</v>
      </c>
      <c r="C408" s="17">
        <f>VLOOKUP($G408,'Philanthropist Ranking'!$K$5:$M$281,2,FALSE)</f>
        <v>10</v>
      </c>
      <c r="D408" s="3"/>
      <c r="E408" s="18"/>
      <c r="F408" s="7" t="s">
        <v>690</v>
      </c>
      <c r="G408" s="8" t="s">
        <v>691</v>
      </c>
      <c r="H408" s="9" t="s">
        <v>3454</v>
      </c>
      <c r="I408" s="19"/>
      <c r="J408" s="20" t="s">
        <v>62</v>
      </c>
      <c r="K408" s="7"/>
      <c r="L408" s="20"/>
      <c r="M408" s="19"/>
      <c r="N408" s="21"/>
      <c r="O408" s="11"/>
      <c r="P408" s="37"/>
      <c r="Q408" s="22"/>
      <c r="R408" s="21"/>
      <c r="S408" s="22"/>
      <c r="T408" s="21"/>
      <c r="U408" s="22"/>
      <c r="V408" s="13" t="s">
        <v>2093</v>
      </c>
      <c r="W408" s="2">
        <v>5</v>
      </c>
      <c r="X408" s="13">
        <v>11</v>
      </c>
      <c r="Y408" s="2">
        <v>9</v>
      </c>
      <c r="Z408" s="24" t="s">
        <v>63</v>
      </c>
      <c r="AA408" s="2" t="s">
        <v>3456</v>
      </c>
      <c r="AB408" s="13" t="s">
        <v>63</v>
      </c>
      <c r="AC408" s="2" t="s">
        <v>94</v>
      </c>
      <c r="AD408" s="25"/>
      <c r="AE408" s="2" t="s">
        <v>108</v>
      </c>
      <c r="AF408" s="25"/>
      <c r="AG408" s="2" t="s">
        <v>109</v>
      </c>
      <c r="AH408" s="14" t="s">
        <v>99</v>
      </c>
      <c r="AI408" s="2" t="s">
        <v>100</v>
      </c>
      <c r="AJ408" s="13" t="s">
        <v>69</v>
      </c>
      <c r="AK408" s="2" t="s">
        <v>70</v>
      </c>
      <c r="AL408" s="9" t="s">
        <v>3632</v>
      </c>
      <c r="AM408" s="13" t="str">
        <f>IF(ISNA(VLOOKUP($AL408,'Ash-Archive Data-Don''t Delete'!$AL:$AT,2,FALSE)),"",VLOOKUP($AL408,'Ash-Archive Data-Don''t Delete'!$AL:$AT,2,FALSE))</f>
        <v/>
      </c>
      <c r="AN408" s="2" t="str">
        <f>IF(ISNA(VLOOKUP($AL408,'Ash-Archive Data-Don''t Delete'!$AL:$AT,3,FALSE)),"",VLOOKUP($AL408,'Ash-Archive Data-Don''t Delete'!$AL:$AT,3,FALSE))</f>
        <v/>
      </c>
      <c r="AO408" s="13" t="str">
        <f>IF(ISNA(VLOOKUP($AL408,'Ash-Archive Data-Don''t Delete'!$AL:$AT,4,FALSE)),"",VLOOKUP($AL408,'Ash-Archive Data-Don''t Delete'!$AL:$AT,4,FALSE))</f>
        <v/>
      </c>
      <c r="AP408" s="2" t="str">
        <f>IF(ISNA(VLOOKUP($AL408,'Ash-Archive Data-Don''t Delete'!$AL:$AT,5,FALSE)),"",VLOOKUP($AL408,'Ash-Archive Data-Don''t Delete'!$AL:$AT,5,FALSE))</f>
        <v/>
      </c>
      <c r="AQ408" s="13" t="s">
        <v>62</v>
      </c>
      <c r="AR408" s="2" t="s">
        <v>62</v>
      </c>
      <c r="AS408" s="13" t="s">
        <v>62</v>
      </c>
      <c r="AT408" s="2" t="s">
        <v>74</v>
      </c>
      <c r="AU408" s="25"/>
      <c r="AV408" s="23"/>
      <c r="AW408" s="25"/>
      <c r="AX408" s="23"/>
      <c r="AY408" s="9" t="s">
        <v>118</v>
      </c>
      <c r="AZ408" s="41">
        <v>42744</v>
      </c>
      <c r="BA408" s="18"/>
      <c r="BB408" s="18"/>
      <c r="BC408" s="15"/>
      <c r="BD408" s="15"/>
      <c r="BE408" s="15"/>
      <c r="BF408" s="15"/>
      <c r="BG408" s="15"/>
      <c r="BH408" s="15"/>
      <c r="BI408" s="15"/>
      <c r="BJ408" s="15"/>
    </row>
    <row r="409" spans="1:62" ht="14.25">
      <c r="A409" s="16" t="str">
        <f>IF(ISNA(VLOOKUP($G409,'Philanthropist Ranking'!$E$5:$H$105,4,FALSE)),"N","Y")</f>
        <v>Y</v>
      </c>
      <c r="B409" s="17">
        <f>VLOOKUP($G409,'Philanthropist Ranking'!$K$5:$M$281,3,FALSE)</f>
        <v>77</v>
      </c>
      <c r="C409" s="17">
        <f>VLOOKUP($G409,'Philanthropist Ranking'!$K$5:$M$281,2,FALSE)</f>
        <v>10</v>
      </c>
      <c r="D409" s="3"/>
      <c r="E409" s="18"/>
      <c r="F409" s="7" t="s">
        <v>287</v>
      </c>
      <c r="G409" s="8" t="s">
        <v>288</v>
      </c>
      <c r="H409" s="9"/>
      <c r="I409" s="7">
        <v>1932</v>
      </c>
      <c r="J409" s="20">
        <v>84</v>
      </c>
      <c r="K409" s="7" t="s">
        <v>78</v>
      </c>
      <c r="L409" s="20"/>
      <c r="M409" s="33" t="s">
        <v>3633</v>
      </c>
      <c r="N409" s="10" t="s">
        <v>9</v>
      </c>
      <c r="O409" s="11" t="s">
        <v>3634</v>
      </c>
      <c r="P409" s="10" t="s">
        <v>2071</v>
      </c>
      <c r="Q409" s="22"/>
      <c r="R409" s="10" t="s">
        <v>336</v>
      </c>
      <c r="S409" s="11" t="s">
        <v>63</v>
      </c>
      <c r="T409" s="10" t="s">
        <v>2231</v>
      </c>
      <c r="U409" s="34" t="s">
        <v>3635</v>
      </c>
      <c r="V409" s="13" t="s">
        <v>2071</v>
      </c>
      <c r="W409" s="2">
        <v>10</v>
      </c>
      <c r="X409" s="25">
        <v>3</v>
      </c>
      <c r="Y409" s="23">
        <v>16</v>
      </c>
      <c r="Z409" s="13" t="s">
        <v>63</v>
      </c>
      <c r="AA409" s="2" t="s">
        <v>2231</v>
      </c>
      <c r="AB409" s="13" t="s">
        <v>324</v>
      </c>
      <c r="AC409" s="2" t="s">
        <v>1957</v>
      </c>
      <c r="AD409" s="13" t="s">
        <v>2072</v>
      </c>
      <c r="AE409" s="2" t="s">
        <v>2073</v>
      </c>
      <c r="AF409" s="13" t="s">
        <v>2074</v>
      </c>
      <c r="AG409" s="2" t="s">
        <v>109</v>
      </c>
      <c r="AH409" s="14" t="s">
        <v>132</v>
      </c>
      <c r="AI409" s="2" t="s">
        <v>100</v>
      </c>
      <c r="AJ409" s="13" t="s">
        <v>69</v>
      </c>
      <c r="AK409" s="2" t="s">
        <v>70</v>
      </c>
      <c r="AL409" s="9" t="s">
        <v>3636</v>
      </c>
      <c r="AM409" s="13" t="str">
        <f>IF(ISNA(VLOOKUP($AL409,'Ash-Archive Data-Don''t Delete'!$AL:$AT,2,FALSE)),"",VLOOKUP($AL409,'Ash-Archive Data-Don''t Delete'!$AL:$AT,2,FALSE))</f>
        <v/>
      </c>
      <c r="AN409" s="2" t="str">
        <f>IF(ISNA(VLOOKUP($AL409,'Ash-Archive Data-Don''t Delete'!$AL:$AT,3,FALSE)),"",VLOOKUP($AL409,'Ash-Archive Data-Don''t Delete'!$AL:$AT,3,FALSE))</f>
        <v/>
      </c>
      <c r="AO409" s="13" t="str">
        <f>IF(ISNA(VLOOKUP($AL409,'Ash-Archive Data-Don''t Delete'!$AL:$AT,4,FALSE)),"",VLOOKUP($AL409,'Ash-Archive Data-Don''t Delete'!$AL:$AT,4,FALSE))</f>
        <v/>
      </c>
      <c r="AP409" s="2" t="str">
        <f>IF(ISNA(VLOOKUP($AL409,'Ash-Archive Data-Don''t Delete'!$AL:$AT,5,FALSE)),"",VLOOKUP($AL409,'Ash-Archive Data-Don''t Delete'!$AL:$AT,5,FALSE))</f>
        <v/>
      </c>
      <c r="AQ409" s="13" t="s">
        <v>62</v>
      </c>
      <c r="AR409" s="2" t="s">
        <v>62</v>
      </c>
      <c r="AS409" s="13" t="s">
        <v>62</v>
      </c>
      <c r="AT409" s="2" t="s">
        <v>62</v>
      </c>
      <c r="AU409" s="25"/>
      <c r="AV409" s="23"/>
      <c r="AW409" s="25"/>
      <c r="AX409" s="23"/>
      <c r="AY409" s="9" t="s">
        <v>269</v>
      </c>
      <c r="AZ409" s="41">
        <v>42744</v>
      </c>
      <c r="BA409" s="18"/>
      <c r="BB409" s="18"/>
      <c r="BC409" s="15"/>
      <c r="BD409" s="15"/>
      <c r="BE409" s="15"/>
      <c r="BF409" s="15"/>
      <c r="BG409" s="15"/>
      <c r="BH409" s="15"/>
      <c r="BI409" s="15"/>
      <c r="BJ409" s="15"/>
    </row>
    <row r="410" spans="1:62" ht="14.25">
      <c r="A410" s="16" t="str">
        <f>IF(ISNA(VLOOKUP($G410,'Philanthropist Ranking'!$E$5:$H$105,4,FALSE)),"N","Y")</f>
        <v>Y</v>
      </c>
      <c r="B410" s="17">
        <f>VLOOKUP($G410,'Philanthropist Ranking'!$K$5:$M$281,3,FALSE)</f>
        <v>77</v>
      </c>
      <c r="C410" s="17">
        <f>VLOOKUP($G410,'Philanthropist Ranking'!$K$5:$M$281,2,FALSE)</f>
        <v>10</v>
      </c>
      <c r="D410" s="3"/>
      <c r="E410" s="18"/>
      <c r="F410" s="7" t="s">
        <v>647</v>
      </c>
      <c r="G410" s="8" t="s">
        <v>648</v>
      </c>
      <c r="H410" s="9"/>
      <c r="I410" s="19"/>
      <c r="J410" s="20" t="s">
        <v>62</v>
      </c>
      <c r="K410" s="7" t="s">
        <v>78</v>
      </c>
      <c r="L410" s="20"/>
      <c r="M410" s="33" t="s">
        <v>3637</v>
      </c>
      <c r="N410" s="435" t="s">
        <v>124</v>
      </c>
      <c r="O410" s="11" t="s">
        <v>3638</v>
      </c>
      <c r="P410" s="10" t="s">
        <v>3639</v>
      </c>
      <c r="Q410" s="22"/>
      <c r="R410" s="10" t="s">
        <v>3640</v>
      </c>
      <c r="S410" s="11" t="s">
        <v>223</v>
      </c>
      <c r="T410" s="10" t="s">
        <v>223</v>
      </c>
      <c r="U410" s="34" t="s">
        <v>3641</v>
      </c>
      <c r="V410" s="13" t="s">
        <v>3642</v>
      </c>
      <c r="W410" s="2">
        <v>10</v>
      </c>
      <c r="X410" s="25">
        <v>5</v>
      </c>
      <c r="Y410" s="23">
        <v>4</v>
      </c>
      <c r="Z410" s="13" t="s">
        <v>223</v>
      </c>
      <c r="AA410" s="2" t="s">
        <v>223</v>
      </c>
      <c r="AB410" s="13" t="s">
        <v>223</v>
      </c>
      <c r="AC410" s="2" t="s">
        <v>223</v>
      </c>
      <c r="AD410" s="13" t="s">
        <v>1777</v>
      </c>
      <c r="AE410" s="2" t="s">
        <v>1778</v>
      </c>
      <c r="AF410" s="13" t="s">
        <v>2085</v>
      </c>
      <c r="AG410" s="2" t="s">
        <v>89</v>
      </c>
      <c r="AH410" s="14" t="s">
        <v>67</v>
      </c>
      <c r="AI410" s="2" t="s">
        <v>100</v>
      </c>
      <c r="AJ410" s="13" t="s">
        <v>69</v>
      </c>
      <c r="AK410" s="2" t="s">
        <v>70</v>
      </c>
      <c r="AL410" s="9" t="s">
        <v>3643</v>
      </c>
      <c r="AM410" s="13" t="str">
        <f>IF(ISNA(VLOOKUP($AL410,'Ash-Archive Data-Don''t Delete'!$AL:$AT,2,FALSE)),"",VLOOKUP($AL410,'Ash-Archive Data-Don''t Delete'!$AL:$AT,2,FALSE))</f>
        <v/>
      </c>
      <c r="AN410" s="2" t="str">
        <f>IF(ISNA(VLOOKUP($AL410,'Ash-Archive Data-Don''t Delete'!$AL:$AT,3,FALSE)),"",VLOOKUP($AL410,'Ash-Archive Data-Don''t Delete'!$AL:$AT,3,FALSE))</f>
        <v/>
      </c>
      <c r="AO410" s="13" t="str">
        <f>IF(ISNA(VLOOKUP($AL410,'Ash-Archive Data-Don''t Delete'!$AL:$AT,4,FALSE)),"",VLOOKUP($AL410,'Ash-Archive Data-Don''t Delete'!$AL:$AT,4,FALSE))</f>
        <v/>
      </c>
      <c r="AP410" s="2" t="str">
        <f>IF(ISNA(VLOOKUP($AL410,'Ash-Archive Data-Don''t Delete'!$AL:$AT,5,FALSE)),"",VLOOKUP($AL410,'Ash-Archive Data-Don''t Delete'!$AL:$AT,5,FALSE))</f>
        <v/>
      </c>
      <c r="AQ410" s="13" t="s">
        <v>62</v>
      </c>
      <c r="AR410" s="2" t="s">
        <v>62</v>
      </c>
      <c r="AS410" s="13" t="s">
        <v>62</v>
      </c>
      <c r="AT410" s="2" t="s">
        <v>62</v>
      </c>
      <c r="AU410" s="25"/>
      <c r="AV410" s="23"/>
      <c r="AW410" s="25"/>
      <c r="AX410" s="23"/>
      <c r="AY410" s="9" t="s">
        <v>269</v>
      </c>
      <c r="AZ410" s="41">
        <v>42744</v>
      </c>
      <c r="BA410" s="18"/>
      <c r="BB410" s="18"/>
      <c r="BC410" s="15"/>
      <c r="BD410" s="15"/>
      <c r="BE410" s="15"/>
      <c r="BF410" s="15"/>
      <c r="BG410" s="15"/>
      <c r="BH410" s="15"/>
      <c r="BI410" s="15"/>
      <c r="BJ410" s="15"/>
    </row>
    <row r="411" spans="1:62" ht="14.25">
      <c r="A411" s="16" t="str">
        <f>IF(ISNA(VLOOKUP($G411,'Philanthropist Ranking'!$E$5:$H$105,4,FALSE)),"N","Y")</f>
        <v>Y</v>
      </c>
      <c r="B411" s="17">
        <f>VLOOKUP($G411,'Philanthropist Ranking'!$K$5:$M$281,3,FALSE)</f>
        <v>77</v>
      </c>
      <c r="C411" s="17">
        <f>VLOOKUP($G411,'Philanthropist Ranking'!$K$5:$M$281,2,FALSE)</f>
        <v>10</v>
      </c>
      <c r="D411" s="3"/>
      <c r="E411" s="18"/>
      <c r="F411" s="7" t="s">
        <v>408</v>
      </c>
      <c r="G411" s="8" t="s">
        <v>409</v>
      </c>
      <c r="H411" s="9"/>
      <c r="I411" s="7">
        <v>1966</v>
      </c>
      <c r="J411" s="20">
        <v>50</v>
      </c>
      <c r="K411" s="7" t="s">
        <v>78</v>
      </c>
      <c r="L411" s="8" t="s">
        <v>79</v>
      </c>
      <c r="M411" s="33" t="s">
        <v>3644</v>
      </c>
      <c r="N411" s="10" t="s">
        <v>126</v>
      </c>
      <c r="O411" s="337" t="s">
        <v>3645</v>
      </c>
      <c r="P411" s="436" t="s">
        <v>2092</v>
      </c>
      <c r="Q411" s="22"/>
      <c r="R411" s="10" t="s">
        <v>336</v>
      </c>
      <c r="S411" s="11" t="s">
        <v>63</v>
      </c>
      <c r="T411" s="10" t="s">
        <v>64</v>
      </c>
      <c r="U411" s="34" t="s">
        <v>3646</v>
      </c>
      <c r="V411" s="13" t="s">
        <v>2092</v>
      </c>
      <c r="W411" s="2">
        <v>10</v>
      </c>
      <c r="X411" s="13">
        <v>12</v>
      </c>
      <c r="Y411" s="2">
        <v>30</v>
      </c>
      <c r="Z411" s="13" t="s">
        <v>63</v>
      </c>
      <c r="AA411" s="2" t="s">
        <v>64</v>
      </c>
      <c r="AB411" s="13" t="s">
        <v>968</v>
      </c>
      <c r="AC411" s="2" t="s">
        <v>1604</v>
      </c>
      <c r="AD411" s="13" t="s">
        <v>1611</v>
      </c>
      <c r="AE411" s="2" t="s">
        <v>1612</v>
      </c>
      <c r="AF411" s="13" t="s">
        <v>2092</v>
      </c>
      <c r="AG411" s="2" t="s">
        <v>89</v>
      </c>
      <c r="AH411" s="14" t="s">
        <v>67</v>
      </c>
      <c r="AI411" s="2" t="s">
        <v>100</v>
      </c>
      <c r="AJ411" s="13" t="s">
        <v>69</v>
      </c>
      <c r="AK411" s="2" t="s">
        <v>70</v>
      </c>
      <c r="AL411" s="9" t="s">
        <v>3647</v>
      </c>
      <c r="AM411" s="13" t="str">
        <f>IF(ISNA(VLOOKUP($AL411,'Ash-Archive Data-Don''t Delete'!$AL:$AT,2,FALSE)),"",VLOOKUP($AL411,'Ash-Archive Data-Don''t Delete'!$AL:$AT,2,FALSE))</f>
        <v>link</v>
      </c>
      <c r="AN411" s="2" t="str">
        <f>IF(ISNA(VLOOKUP($AL411,'Ash-Archive Data-Don''t Delete'!$AL:$AT,3,FALSE)),"",VLOOKUP($AL411,'Ash-Archive Data-Don''t Delete'!$AL:$AT,3,FALSE))</f>
        <v>http://csuef.csu.edu.cn/Files/16-08-31/2016-08-31%2004-43-51_1214.html,
 http://csuef.csu.edu.cn/Block/Archives.aspx,
 http://csuef.csu.edu.cn/Block/NewsList.aspx?KindID=1</v>
      </c>
      <c r="AO411" s="13">
        <f>IF(ISNA(VLOOKUP($AL411,'Ash-Archive Data-Don''t Delete'!$AL:$AT,4,FALSE)),"",VLOOKUP($AL411,'Ash-Archive Data-Don''t Delete'!$AL:$AT,4,FALSE))</f>
        <v>0</v>
      </c>
      <c r="AP411" s="2">
        <f>IF(ISNA(VLOOKUP($AL411,'Ash-Archive Data-Don''t Delete'!$AL:$AT,5,FALSE)),"",VLOOKUP($AL411,'Ash-Archive Data-Don''t Delete'!$AL:$AT,5,FALSE))</f>
        <v>0</v>
      </c>
      <c r="AQ411" s="13"/>
      <c r="AR411" s="2"/>
      <c r="AS411" s="13"/>
      <c r="AT411" s="2" t="s">
        <v>74</v>
      </c>
      <c r="AU411" s="25"/>
      <c r="AV411" s="23"/>
      <c r="AW411" s="25"/>
      <c r="AX411" s="23"/>
      <c r="AY411" s="9" t="s">
        <v>269</v>
      </c>
      <c r="AZ411" s="41">
        <v>42744</v>
      </c>
      <c r="BA411" s="18"/>
      <c r="BB411" s="18"/>
      <c r="BC411" s="15"/>
      <c r="BD411" s="15"/>
      <c r="BE411" s="15"/>
      <c r="BF411" s="15"/>
      <c r="BG411" s="15"/>
      <c r="BH411" s="15"/>
      <c r="BI411" s="15"/>
      <c r="BJ411" s="15"/>
    </row>
    <row r="412" spans="1:62" ht="14.25">
      <c r="A412" s="16" t="str">
        <f>IF(ISNA(VLOOKUP($G412,'Philanthropist Ranking'!$E$5:$H$105,4,FALSE)),"N","Y")</f>
        <v>Y</v>
      </c>
      <c r="B412" s="17">
        <f>VLOOKUP($G412,'Philanthropist Ranking'!$K$5:$M$281,3,FALSE)</f>
        <v>94</v>
      </c>
      <c r="C412" s="17">
        <f>VLOOKUP($G412,'Philanthropist Ranking'!$K$5:$M$281,2,FALSE)</f>
        <v>9</v>
      </c>
      <c r="D412" s="18"/>
      <c r="E412" s="18"/>
      <c r="F412" s="7" t="s">
        <v>231</v>
      </c>
      <c r="G412" s="8" t="s">
        <v>232</v>
      </c>
      <c r="H412" s="32"/>
      <c r="I412" s="7"/>
      <c r="J412" s="20"/>
      <c r="K412" s="7"/>
      <c r="L412" s="8"/>
      <c r="M412" s="7"/>
      <c r="N412" s="10"/>
      <c r="O412" s="11"/>
      <c r="P412" s="10"/>
      <c r="Q412" s="22"/>
      <c r="R412" s="10"/>
      <c r="S412" s="11"/>
      <c r="T412" s="10"/>
      <c r="U412" s="11"/>
      <c r="V412" s="13" t="s">
        <v>231</v>
      </c>
      <c r="W412" s="2">
        <v>2900</v>
      </c>
      <c r="X412" s="13">
        <v>9</v>
      </c>
      <c r="Y412" s="2">
        <v>18</v>
      </c>
      <c r="Z412" s="13" t="s">
        <v>222</v>
      </c>
      <c r="AA412" s="2" t="s">
        <v>222</v>
      </c>
      <c r="AB412" s="13" t="s">
        <v>222</v>
      </c>
      <c r="AC412" s="2" t="s">
        <v>222</v>
      </c>
      <c r="AD412" s="13" t="s">
        <v>2120</v>
      </c>
      <c r="AE412" s="2" t="s">
        <v>2121</v>
      </c>
      <c r="AF412" s="25"/>
      <c r="AG412" s="2" t="s">
        <v>136</v>
      </c>
      <c r="AH412" s="14" t="s">
        <v>133</v>
      </c>
      <c r="AI412" s="2" t="s">
        <v>68</v>
      </c>
      <c r="AJ412" s="13" t="s">
        <v>742</v>
      </c>
      <c r="AK412" s="2" t="s">
        <v>84</v>
      </c>
      <c r="AL412" s="9" t="s">
        <v>3648</v>
      </c>
      <c r="AM412" s="35" t="str">
        <f>IF(ISNA(VLOOKUP($AL412,'Ash-Archive Data-Don''t Delete'!$AL:$AT,2,FALSE)),"",VLOOKUP($AL412,'Ash-Archive Data-Don''t Delete'!$AL:$AT,2,FALSE))</f>
        <v>Link1</v>
      </c>
      <c r="AN412" s="36" t="str">
        <f>IF(ISNA(VLOOKUP($AL412,'Ash-Archive Data-Don''t Delete'!$AL:$AT,3,FALSE)),"",VLOOKUP($AL412,'Ash-Archive Data-Don''t Delete'!$AL:$AT,3,FALSE))</f>
        <v>Link2</v>
      </c>
      <c r="AO412" s="13">
        <f>IF(ISNA(VLOOKUP($AL412,'Ash-Archive Data-Don''t Delete'!$AL:$AT,4,FALSE)),"",VLOOKUP($AL412,'Ash-Archive Data-Don''t Delete'!$AL:$AT,4,FALSE))</f>
        <v>0</v>
      </c>
      <c r="AP412" s="2">
        <f>IF(ISNA(VLOOKUP($AL412,'Ash-Archive Data-Don''t Delete'!$AL:$AT,5,FALSE)),"",VLOOKUP($AL412,'Ash-Archive Data-Don''t Delete'!$AL:$AT,5,FALSE))</f>
        <v>0</v>
      </c>
      <c r="AQ412" s="13" t="s">
        <v>74</v>
      </c>
      <c r="AR412" s="2"/>
      <c r="AS412" s="13"/>
      <c r="AT412" s="2"/>
      <c r="AU412" s="25"/>
      <c r="AV412" s="2" t="s">
        <v>1535</v>
      </c>
      <c r="AW412" s="25"/>
      <c r="AX412" s="2" t="s">
        <v>76</v>
      </c>
      <c r="AY412" s="9" t="s">
        <v>103</v>
      </c>
      <c r="AZ412" s="31">
        <v>42692</v>
      </c>
      <c r="BA412" s="18"/>
      <c r="BB412" s="18"/>
      <c r="BC412" s="15"/>
      <c r="BD412" s="15"/>
      <c r="BE412" s="15"/>
      <c r="BF412" s="15"/>
      <c r="BG412" s="15"/>
      <c r="BH412" s="15"/>
      <c r="BI412" s="15"/>
      <c r="BJ412" s="15"/>
    </row>
    <row r="413" spans="1:62" ht="14.25">
      <c r="A413" s="16" t="str">
        <f>IF(ISNA(VLOOKUP($G413,'Philanthropist Ranking'!$E$5:$H$105,4,FALSE)),"N","Y")</f>
        <v>Y</v>
      </c>
      <c r="B413" s="17">
        <f>VLOOKUP($G413,'Philanthropist Ranking'!$K$5:$M$281,3,FALSE)</f>
        <v>94</v>
      </c>
      <c r="C413" s="17">
        <f>VLOOKUP($G413,'Philanthropist Ranking'!$K$5:$M$281,2,FALSE)</f>
        <v>9</v>
      </c>
      <c r="D413" s="18"/>
      <c r="E413" s="18"/>
      <c r="F413" s="7" t="s">
        <v>231</v>
      </c>
      <c r="G413" s="8" t="s">
        <v>232</v>
      </c>
      <c r="H413" s="32"/>
      <c r="I413" s="7">
        <v>1966</v>
      </c>
      <c r="J413" s="20">
        <v>50</v>
      </c>
      <c r="K413" s="7" t="s">
        <v>703</v>
      </c>
      <c r="L413" s="8" t="s">
        <v>79</v>
      </c>
      <c r="M413" s="33" t="s">
        <v>80</v>
      </c>
      <c r="N413" s="10" t="s">
        <v>124</v>
      </c>
      <c r="O413" s="11" t="s">
        <v>2115</v>
      </c>
      <c r="P413" s="10" t="s">
        <v>2116</v>
      </c>
      <c r="Q413" s="22"/>
      <c r="R413" s="10" t="s">
        <v>336</v>
      </c>
      <c r="S413" s="11" t="s">
        <v>222</v>
      </c>
      <c r="T413" s="10" t="s">
        <v>222</v>
      </c>
      <c r="U413" s="34" t="s">
        <v>80</v>
      </c>
      <c r="V413" s="13" t="s">
        <v>231</v>
      </c>
      <c r="W413" s="2">
        <v>9</v>
      </c>
      <c r="X413" s="13">
        <v>11</v>
      </c>
      <c r="Y413" s="23"/>
      <c r="Z413" s="13" t="s">
        <v>222</v>
      </c>
      <c r="AA413" s="2" t="s">
        <v>222</v>
      </c>
      <c r="AB413" s="13" t="s">
        <v>63</v>
      </c>
      <c r="AC413" s="2" t="s">
        <v>64</v>
      </c>
      <c r="AD413" s="13" t="s">
        <v>2122</v>
      </c>
      <c r="AE413" s="2" t="s">
        <v>2123</v>
      </c>
      <c r="AF413" s="25"/>
      <c r="AG413" s="2" t="s">
        <v>139</v>
      </c>
      <c r="AH413" s="14" t="s">
        <v>67</v>
      </c>
      <c r="AI413" s="2" t="s">
        <v>68</v>
      </c>
      <c r="AJ413" s="13" t="s">
        <v>69</v>
      </c>
      <c r="AK413" s="2" t="s">
        <v>70</v>
      </c>
      <c r="AL413" s="9" t="s">
        <v>3649</v>
      </c>
      <c r="AM413" s="35" t="str">
        <f>IF(ISNA(VLOOKUP($AL413,'Ash-Archive Data-Don''t Delete'!$AL:$AT,2,FALSE)),"",VLOOKUP($AL413,'Ash-Archive Data-Don''t Delete'!$AL:$AT,2,FALSE))</f>
        <v>Link</v>
      </c>
      <c r="AN413" s="2">
        <f>IF(ISNA(VLOOKUP($AL413,'Ash-Archive Data-Don''t Delete'!$AL:$AT,3,FALSE)),"",VLOOKUP($AL413,'Ash-Archive Data-Don''t Delete'!$AL:$AT,3,FALSE))</f>
        <v>0</v>
      </c>
      <c r="AO413" s="13">
        <f>IF(ISNA(VLOOKUP($AL413,'Ash-Archive Data-Don''t Delete'!$AL:$AT,4,FALSE)),"",VLOOKUP($AL413,'Ash-Archive Data-Don''t Delete'!$AL:$AT,4,FALSE))</f>
        <v>0</v>
      </c>
      <c r="AP413" s="2">
        <f>IF(ISNA(VLOOKUP($AL413,'Ash-Archive Data-Don''t Delete'!$AL:$AT,5,FALSE)),"",VLOOKUP($AL413,'Ash-Archive Data-Don''t Delete'!$AL:$AT,5,FALSE))</f>
        <v>0</v>
      </c>
      <c r="AQ413" s="13" t="s">
        <v>74</v>
      </c>
      <c r="AR413" s="2"/>
      <c r="AS413" s="13"/>
      <c r="AT413" s="2"/>
      <c r="AU413" s="25"/>
      <c r="AV413" s="2" t="s">
        <v>421</v>
      </c>
      <c r="AW413" s="25"/>
      <c r="AX413" s="2" t="s">
        <v>76</v>
      </c>
      <c r="AY413" s="9" t="s">
        <v>103</v>
      </c>
      <c r="AZ413" s="31">
        <v>42692</v>
      </c>
      <c r="BA413" s="18"/>
      <c r="BB413" s="18"/>
      <c r="BC413" s="15"/>
      <c r="BD413" s="15"/>
      <c r="BE413" s="15"/>
      <c r="BF413" s="15"/>
      <c r="BG413" s="15"/>
      <c r="BH413" s="15"/>
      <c r="BI413" s="15"/>
      <c r="BJ413" s="15"/>
    </row>
    <row r="414" spans="1:62" ht="14.25">
      <c r="A414" s="16" t="str">
        <f>IF(ISNA(VLOOKUP($G414,'Philanthropist Ranking'!$E$5:$H$105,4,FALSE)),"N","Y")</f>
        <v>Y</v>
      </c>
      <c r="B414" s="17">
        <f>VLOOKUP($G414,'Philanthropist Ranking'!$K$5:$M$281,3,FALSE)</f>
        <v>94</v>
      </c>
      <c r="C414" s="17">
        <f>VLOOKUP($G414,'Philanthropist Ranking'!$K$5:$M$281,2,FALSE)</f>
        <v>9</v>
      </c>
      <c r="D414" s="18"/>
      <c r="E414" s="18"/>
      <c r="F414" s="7" t="s">
        <v>587</v>
      </c>
      <c r="G414" s="8" t="s">
        <v>588</v>
      </c>
      <c r="H414" s="32"/>
      <c r="I414" s="7">
        <v>1953</v>
      </c>
      <c r="J414" s="20">
        <v>63</v>
      </c>
      <c r="K414" s="7" t="s">
        <v>78</v>
      </c>
      <c r="L414" s="8" t="s">
        <v>79</v>
      </c>
      <c r="M414" s="33" t="s">
        <v>80</v>
      </c>
      <c r="N414" s="10" t="s">
        <v>121</v>
      </c>
      <c r="O414" s="11" t="s">
        <v>2125</v>
      </c>
      <c r="P414" s="437" t="s">
        <v>3302</v>
      </c>
      <c r="Q414" s="22"/>
      <c r="R414" s="10" t="s">
        <v>336</v>
      </c>
      <c r="S414" s="11" t="s">
        <v>385</v>
      </c>
      <c r="T414" s="10" t="s">
        <v>2127</v>
      </c>
      <c r="U414" s="34" t="s">
        <v>80</v>
      </c>
      <c r="V414" s="13" t="s">
        <v>2125</v>
      </c>
      <c r="W414" s="2">
        <v>9</v>
      </c>
      <c r="X414" s="13">
        <v>10</v>
      </c>
      <c r="Y414" s="2">
        <v>12</v>
      </c>
      <c r="Z414" s="13" t="s">
        <v>385</v>
      </c>
      <c r="AA414" s="2" t="s">
        <v>2127</v>
      </c>
      <c r="AB414" s="13" t="s">
        <v>292</v>
      </c>
      <c r="AC414" s="2" t="s">
        <v>776</v>
      </c>
      <c r="AD414" s="13" t="s">
        <v>2130</v>
      </c>
      <c r="AE414" s="2" t="s">
        <v>2131</v>
      </c>
      <c r="AF414" s="25"/>
      <c r="AG414" s="2" t="s">
        <v>89</v>
      </c>
      <c r="AH414" s="14" t="s">
        <v>67</v>
      </c>
      <c r="AI414" s="2" t="s">
        <v>100</v>
      </c>
      <c r="AJ414" s="13" t="s">
        <v>69</v>
      </c>
      <c r="AK414" s="2" t="s">
        <v>70</v>
      </c>
      <c r="AL414" s="9" t="s">
        <v>3650</v>
      </c>
      <c r="AM414" s="35" t="str">
        <f>IF(ISNA(VLOOKUP($AL414,'Ash-Archive Data-Don''t Delete'!$AL:$AT,2,FALSE)),"",VLOOKUP($AL414,'Ash-Archive Data-Don''t Delete'!$AL:$AT,2,FALSE))</f>
        <v>News Link with higher amount</v>
      </c>
      <c r="AN414" s="36" t="str">
        <f>IF(ISNA(VLOOKUP($AL414,'Ash-Archive Data-Don''t Delete'!$AL:$AT,3,FALSE)),"",VLOOKUP($AL414,'Ash-Archive Data-Don''t Delete'!$AL:$AT,3,FALSE))</f>
        <v>Foundation Link</v>
      </c>
      <c r="AO414" s="13">
        <f>IF(ISNA(VLOOKUP($AL414,'Ash-Archive Data-Don''t Delete'!$AL:$AT,4,FALSE)),"",VLOOKUP($AL414,'Ash-Archive Data-Don''t Delete'!$AL:$AT,4,FALSE))</f>
        <v>0</v>
      </c>
      <c r="AP414" s="2">
        <f>IF(ISNA(VLOOKUP($AL414,'Ash-Archive Data-Don''t Delete'!$AL:$AT,5,FALSE)),"",VLOOKUP($AL414,'Ash-Archive Data-Don''t Delete'!$AL:$AT,5,FALSE))</f>
        <v>0</v>
      </c>
      <c r="AQ414" s="13" t="s">
        <v>74</v>
      </c>
      <c r="AR414" s="2"/>
      <c r="AS414" s="13"/>
      <c r="AT414" s="2" t="s">
        <v>420</v>
      </c>
      <c r="AU414" s="189"/>
      <c r="AV414" s="193"/>
      <c r="AW414" s="189"/>
      <c r="AX414" s="2" t="s">
        <v>766</v>
      </c>
      <c r="AY414" s="9" t="s">
        <v>269</v>
      </c>
      <c r="AZ414" s="31">
        <v>42744</v>
      </c>
      <c r="BA414" s="18"/>
      <c r="BB414" s="18"/>
      <c r="BC414" s="15"/>
      <c r="BD414" s="15"/>
      <c r="BE414" s="15"/>
      <c r="BF414" s="15"/>
      <c r="BG414" s="15"/>
      <c r="BH414" s="15"/>
      <c r="BI414" s="15"/>
      <c r="BJ414" s="15"/>
    </row>
    <row r="415" spans="1:62" ht="14.25">
      <c r="A415" s="16" t="str">
        <f>IF(ISNA(VLOOKUP($G415,'Philanthropist Ranking'!$E$5:$H$105,4,FALSE)),"N","Y")</f>
        <v>Y</v>
      </c>
      <c r="B415" s="17">
        <f>VLOOKUP($G415,'Philanthropist Ranking'!$K$5:$M$281,3,FALSE)</f>
        <v>96</v>
      </c>
      <c r="C415" s="17">
        <f>VLOOKUP($G415,'Philanthropist Ranking'!$K$5:$M$281,2,FALSE)</f>
        <v>8.8230000000000004</v>
      </c>
      <c r="D415" s="3"/>
      <c r="E415" s="18"/>
      <c r="F415" s="7" t="s">
        <v>356</v>
      </c>
      <c r="G415" s="8" t="s">
        <v>357</v>
      </c>
      <c r="H415" s="9"/>
      <c r="I415" s="7">
        <v>1949</v>
      </c>
      <c r="J415" s="20">
        <v>67</v>
      </c>
      <c r="K415" s="7" t="s">
        <v>78</v>
      </c>
      <c r="L415" s="8" t="s">
        <v>79</v>
      </c>
      <c r="M415" s="33" t="s">
        <v>80</v>
      </c>
      <c r="N415" s="10" t="s">
        <v>9</v>
      </c>
      <c r="O415" s="11" t="s">
        <v>2133</v>
      </c>
      <c r="P415" s="10" t="s">
        <v>2134</v>
      </c>
      <c r="Q415" s="11" t="s">
        <v>84</v>
      </c>
      <c r="R415" s="10" t="s">
        <v>1550</v>
      </c>
      <c r="S415" s="11" t="s">
        <v>387</v>
      </c>
      <c r="T415" s="10" t="s">
        <v>388</v>
      </c>
      <c r="U415" s="34" t="s">
        <v>80</v>
      </c>
      <c r="V415" s="13" t="s">
        <v>2133</v>
      </c>
      <c r="W415" s="2">
        <v>5</v>
      </c>
      <c r="X415" s="13">
        <v>9</v>
      </c>
      <c r="Y415" s="2">
        <v>29</v>
      </c>
      <c r="Z415" s="13" t="s">
        <v>387</v>
      </c>
      <c r="AA415" s="2" t="s">
        <v>388</v>
      </c>
      <c r="AB415" s="13" t="s">
        <v>387</v>
      </c>
      <c r="AC415" s="2" t="s">
        <v>3651</v>
      </c>
      <c r="AD415" s="39" t="s">
        <v>2138</v>
      </c>
      <c r="AE415" s="23"/>
      <c r="AF415" s="25"/>
      <c r="AG415" s="2" t="s">
        <v>138</v>
      </c>
      <c r="AH415" s="14" t="s">
        <v>67</v>
      </c>
      <c r="AI415" s="2" t="s">
        <v>100</v>
      </c>
      <c r="AJ415" s="13" t="s">
        <v>69</v>
      </c>
      <c r="AK415" s="2" t="s">
        <v>70</v>
      </c>
      <c r="AL415" s="9" t="s">
        <v>3652</v>
      </c>
      <c r="AM415" s="35" t="str">
        <f>IF(ISNA(VLOOKUP($AL415,'Ash-Archive Data-Don''t Delete'!$AL:$AT,2,FALSE)),"",VLOOKUP($AL415,'Ash-Archive Data-Don''t Delete'!$AL:$AT,2,FALSE))</f>
        <v>Link</v>
      </c>
      <c r="AN415" s="2">
        <f>IF(ISNA(VLOOKUP($AL415,'Ash-Archive Data-Don''t Delete'!$AL:$AT,3,FALSE)),"",VLOOKUP($AL415,'Ash-Archive Data-Don''t Delete'!$AL:$AT,3,FALSE))</f>
        <v>0</v>
      </c>
      <c r="AO415" s="13">
        <f>IF(ISNA(VLOOKUP($AL415,'Ash-Archive Data-Don''t Delete'!$AL:$AT,4,FALSE)),"",VLOOKUP($AL415,'Ash-Archive Data-Don''t Delete'!$AL:$AT,4,FALSE))</f>
        <v>0</v>
      </c>
      <c r="AP415" s="2">
        <f>IF(ISNA(VLOOKUP($AL415,'Ash-Archive Data-Don''t Delete'!$AL:$AT,5,FALSE)),"",VLOOKUP($AL415,'Ash-Archive Data-Don''t Delete'!$AL:$AT,5,FALSE))</f>
        <v>0</v>
      </c>
      <c r="AQ415" s="13" t="s">
        <v>74</v>
      </c>
      <c r="AR415" s="2"/>
      <c r="AS415" s="13"/>
      <c r="AT415" s="2"/>
      <c r="AU415" s="25"/>
      <c r="AV415" s="2" t="s">
        <v>421</v>
      </c>
      <c r="AW415" s="25"/>
      <c r="AX415" s="2" t="s">
        <v>422</v>
      </c>
      <c r="AY415" s="9" t="s">
        <v>103</v>
      </c>
      <c r="AZ415" s="31">
        <v>42691</v>
      </c>
      <c r="BA415" s="18"/>
      <c r="BB415" s="18"/>
      <c r="BC415" s="15"/>
      <c r="BD415" s="15"/>
      <c r="BE415" s="15"/>
      <c r="BF415" s="15"/>
      <c r="BG415" s="15"/>
      <c r="BH415" s="15"/>
      <c r="BI415" s="15"/>
      <c r="BJ415" s="15"/>
    </row>
    <row r="416" spans="1:62" ht="14.25">
      <c r="A416" s="16" t="str">
        <f>IF(ISNA(VLOOKUP($G416,'Philanthropist Ranking'!$E$5:$H$105,4,FALSE)),"N","Y")</f>
        <v>Y</v>
      </c>
      <c r="B416" s="17">
        <f>VLOOKUP($G416,'Philanthropist Ranking'!$K$5:$M$281,3,FALSE)</f>
        <v>96</v>
      </c>
      <c r="C416" s="17">
        <f>VLOOKUP($G416,'Philanthropist Ranking'!$K$5:$M$281,2,FALSE)</f>
        <v>8.8230000000000004</v>
      </c>
      <c r="D416" s="18"/>
      <c r="E416" s="18"/>
      <c r="F416" s="7" t="s">
        <v>356</v>
      </c>
      <c r="G416" s="8" t="s">
        <v>357</v>
      </c>
      <c r="H416" s="9"/>
      <c r="I416" s="19"/>
      <c r="J416" s="20" t="s">
        <v>62</v>
      </c>
      <c r="K416" s="19"/>
      <c r="L416" s="20"/>
      <c r="M416" s="19"/>
      <c r="N416" s="21"/>
      <c r="O416" s="22"/>
      <c r="P416" s="21"/>
      <c r="Q416" s="22"/>
      <c r="R416" s="21"/>
      <c r="S416" s="22"/>
      <c r="T416" s="21"/>
      <c r="U416" s="22"/>
      <c r="V416" s="13" t="s">
        <v>2139</v>
      </c>
      <c r="W416" s="2">
        <v>2.5</v>
      </c>
      <c r="X416" s="25">
        <v>10</v>
      </c>
      <c r="Y416" s="23">
        <v>19</v>
      </c>
      <c r="Z416" s="13" t="s">
        <v>387</v>
      </c>
      <c r="AA416" s="2" t="s">
        <v>388</v>
      </c>
      <c r="AB416" s="13" t="s">
        <v>387</v>
      </c>
      <c r="AC416" s="2" t="s">
        <v>388</v>
      </c>
      <c r="AD416" s="39" t="s">
        <v>389</v>
      </c>
      <c r="AE416" s="2" t="s">
        <v>390</v>
      </c>
      <c r="AF416" s="13" t="s">
        <v>2140</v>
      </c>
      <c r="AG416" s="2" t="s">
        <v>109</v>
      </c>
      <c r="AH416" s="14" t="s">
        <v>133</v>
      </c>
      <c r="AI416" s="2" t="s">
        <v>100</v>
      </c>
      <c r="AJ416" s="13" t="s">
        <v>69</v>
      </c>
      <c r="AK416" s="2" t="s">
        <v>70</v>
      </c>
      <c r="AL416" s="9" t="s">
        <v>3653</v>
      </c>
      <c r="AM416" s="13" t="str">
        <f>IF(ISNA(VLOOKUP($AL416,'Ash-Archive Data-Don''t Delete'!$AL:$AT,2,FALSE)),"",VLOOKUP($AL416,'Ash-Archive Data-Don''t Delete'!$AL:$AT,2,FALSE))</f>
        <v/>
      </c>
      <c r="AN416" s="2" t="str">
        <f>IF(ISNA(VLOOKUP($AL416,'Ash-Archive Data-Don''t Delete'!$AL:$AT,3,FALSE)),"",VLOOKUP($AL416,'Ash-Archive Data-Don''t Delete'!$AL:$AT,3,FALSE))</f>
        <v/>
      </c>
      <c r="AO416" s="13" t="str">
        <f>IF(ISNA(VLOOKUP($AL416,'Ash-Archive Data-Don''t Delete'!$AL:$AT,4,FALSE)),"",VLOOKUP($AL416,'Ash-Archive Data-Don''t Delete'!$AL:$AT,4,FALSE))</f>
        <v/>
      </c>
      <c r="AP416" s="2" t="str">
        <f>IF(ISNA(VLOOKUP($AL416,'Ash-Archive Data-Don''t Delete'!$AL:$AT,5,FALSE)),"",VLOOKUP($AL416,'Ash-Archive Data-Don''t Delete'!$AL:$AT,5,FALSE))</f>
        <v/>
      </c>
      <c r="AQ416" s="13" t="s">
        <v>62</v>
      </c>
      <c r="AR416" s="2" t="s">
        <v>62</v>
      </c>
      <c r="AS416" s="13" t="s">
        <v>62</v>
      </c>
      <c r="AT416" s="2" t="s">
        <v>62</v>
      </c>
      <c r="AU416" s="25"/>
      <c r="AV416" s="23"/>
      <c r="AW416" s="25"/>
      <c r="AX416" s="23"/>
      <c r="AY416" s="9" t="s">
        <v>269</v>
      </c>
      <c r="AZ416" s="41">
        <v>42744</v>
      </c>
      <c r="BA416" s="18"/>
      <c r="BB416" s="18"/>
      <c r="BC416" s="15"/>
      <c r="BD416" s="15"/>
      <c r="BE416" s="15"/>
      <c r="BF416" s="15"/>
      <c r="BG416" s="15"/>
      <c r="BH416" s="15"/>
      <c r="BI416" s="15"/>
      <c r="BJ416" s="15"/>
    </row>
    <row r="417" spans="1:62" ht="16.5">
      <c r="A417" s="16" t="str">
        <f>IF(ISNA(VLOOKUP($G417,'Philanthropist Ranking'!$E$5:$H$105,4,FALSE)),"N","Y")</f>
        <v>Y</v>
      </c>
      <c r="B417" s="17">
        <f>VLOOKUP($G417,'Philanthropist Ranking'!$K$5:$M$281,3,FALSE)</f>
        <v>96</v>
      </c>
      <c r="C417" s="17">
        <f>VLOOKUP($G417,'Philanthropist Ranking'!$K$5:$M$281,2,FALSE)</f>
        <v>8.8230000000000004</v>
      </c>
      <c r="D417" s="3"/>
      <c r="E417" s="18"/>
      <c r="F417" s="7" t="s">
        <v>356</v>
      </c>
      <c r="G417" s="8" t="s">
        <v>357</v>
      </c>
      <c r="H417" s="9"/>
      <c r="I417" s="19"/>
      <c r="J417" s="20" t="s">
        <v>62</v>
      </c>
      <c r="K417" s="19"/>
      <c r="L417" s="20"/>
      <c r="M417" s="19"/>
      <c r="N417" s="21"/>
      <c r="O417" s="22"/>
      <c r="P417" s="21"/>
      <c r="Q417" s="22"/>
      <c r="R417" s="21"/>
      <c r="S417" s="22"/>
      <c r="T417" s="21"/>
      <c r="U417" s="22"/>
      <c r="V417" s="438" t="s">
        <v>3654</v>
      </c>
      <c r="W417" s="2">
        <v>1.25</v>
      </c>
      <c r="X417" s="13">
        <v>10</v>
      </c>
      <c r="Y417" s="2">
        <v>27</v>
      </c>
      <c r="Z417" s="13" t="s">
        <v>387</v>
      </c>
      <c r="AA417" s="2" t="s">
        <v>388</v>
      </c>
      <c r="AB417" s="13" t="s">
        <v>387</v>
      </c>
      <c r="AC417" s="2" t="s">
        <v>388</v>
      </c>
      <c r="AD417" s="24" t="s">
        <v>2142</v>
      </c>
      <c r="AE417" s="23"/>
      <c r="AF417" s="25"/>
      <c r="AG417" s="2" t="s">
        <v>138</v>
      </c>
      <c r="AH417" s="14" t="s">
        <v>67</v>
      </c>
      <c r="AI417" s="2" t="s">
        <v>141</v>
      </c>
      <c r="AJ417" s="13" t="s">
        <v>69</v>
      </c>
      <c r="AK417" s="2" t="s">
        <v>70</v>
      </c>
      <c r="AL417" s="9" t="s">
        <v>3655</v>
      </c>
      <c r="AM417" s="13" t="str">
        <f>IF(ISNA(VLOOKUP($AL417,'Ash-Archive Data-Don''t Delete'!$AL:$AT,2,FALSE)),"",VLOOKUP($AL417,'Ash-Archive Data-Don''t Delete'!$AL:$AT,2,FALSE))</f>
        <v/>
      </c>
      <c r="AN417" s="2" t="str">
        <f>IF(ISNA(VLOOKUP($AL417,'Ash-Archive Data-Don''t Delete'!$AL:$AT,3,FALSE)),"",VLOOKUP($AL417,'Ash-Archive Data-Don''t Delete'!$AL:$AT,3,FALSE))</f>
        <v/>
      </c>
      <c r="AO417" s="13" t="str">
        <f>IF(ISNA(VLOOKUP($AL417,'Ash-Archive Data-Don''t Delete'!$AL:$AT,4,FALSE)),"",VLOOKUP($AL417,'Ash-Archive Data-Don''t Delete'!$AL:$AT,4,FALSE))</f>
        <v/>
      </c>
      <c r="AP417" s="2" t="str">
        <f>IF(ISNA(VLOOKUP($AL417,'Ash-Archive Data-Don''t Delete'!$AL:$AT,5,FALSE)),"",VLOOKUP($AL417,'Ash-Archive Data-Don''t Delete'!$AL:$AT,5,FALSE))</f>
        <v/>
      </c>
      <c r="AQ417" s="13" t="s">
        <v>62</v>
      </c>
      <c r="AR417" s="2" t="s">
        <v>62</v>
      </c>
      <c r="AS417" s="13" t="s">
        <v>62</v>
      </c>
      <c r="AT417" s="2" t="s">
        <v>62</v>
      </c>
      <c r="AU417" s="25"/>
      <c r="AV417" s="2" t="s">
        <v>1535</v>
      </c>
      <c r="AW417" s="25"/>
      <c r="AX417" s="2" t="s">
        <v>2144</v>
      </c>
      <c r="AY417" s="9" t="s">
        <v>269</v>
      </c>
      <c r="AZ417" s="31">
        <v>42746</v>
      </c>
      <c r="BA417" s="18"/>
      <c r="BB417" s="18"/>
      <c r="BC417" s="15"/>
      <c r="BD417" s="15"/>
      <c r="BE417" s="15"/>
      <c r="BF417" s="15"/>
      <c r="BG417" s="15"/>
      <c r="BH417" s="15"/>
      <c r="BI417" s="15"/>
      <c r="BJ417" s="15"/>
    </row>
    <row r="418" spans="1:62" ht="16.5">
      <c r="A418" s="16" t="str">
        <f>IF(ISNA(VLOOKUP($G418,'Philanthropist Ranking'!$E$5:$H$105,4,FALSE)),"N","Y")</f>
        <v>Y</v>
      </c>
      <c r="B418" s="17">
        <f>VLOOKUP($G418,'Philanthropist Ranking'!$K$5:$M$281,3,FALSE)</f>
        <v>96</v>
      </c>
      <c r="C418" s="17">
        <f>VLOOKUP($G418,'Philanthropist Ranking'!$K$5:$M$281,2,FALSE)</f>
        <v>8.8230000000000004</v>
      </c>
      <c r="D418" s="3"/>
      <c r="E418" s="18"/>
      <c r="F418" s="7" t="s">
        <v>356</v>
      </c>
      <c r="G418" s="8" t="s">
        <v>357</v>
      </c>
      <c r="H418" s="9"/>
      <c r="I418" s="19"/>
      <c r="J418" s="20"/>
      <c r="K418" s="19"/>
      <c r="L418" s="20"/>
      <c r="M418" s="19"/>
      <c r="N418" s="21"/>
      <c r="O418" s="22"/>
      <c r="P418" s="21"/>
      <c r="Q418" s="22"/>
      <c r="R418" s="21"/>
      <c r="S418" s="22"/>
      <c r="T418" s="21"/>
      <c r="U418" s="22"/>
      <c r="V418" s="438" t="s">
        <v>3654</v>
      </c>
      <c r="W418" s="2">
        <v>7.2999999999999995E-2</v>
      </c>
      <c r="X418" s="13">
        <v>1</v>
      </c>
      <c r="Y418" s="2">
        <v>26</v>
      </c>
      <c r="Z418" s="13"/>
      <c r="AA418" s="2"/>
      <c r="AB418" s="13"/>
      <c r="AC418" s="2"/>
      <c r="AD418" s="24" t="s">
        <v>2142</v>
      </c>
      <c r="AE418" s="23"/>
      <c r="AF418" s="25"/>
      <c r="AG418" s="2" t="s">
        <v>138</v>
      </c>
      <c r="AH418" s="14" t="s">
        <v>67</v>
      </c>
      <c r="AI418" s="2" t="s">
        <v>141</v>
      </c>
      <c r="AJ418" s="13" t="s">
        <v>69</v>
      </c>
      <c r="AK418" s="2" t="s">
        <v>70</v>
      </c>
      <c r="AL418" s="9" t="s">
        <v>3656</v>
      </c>
      <c r="AM418" s="13" t="str">
        <f>IF(ISNA(VLOOKUP($AL418,'Ash-Archive Data-Don''t Delete'!$AL:$AT,2,FALSE)),"",VLOOKUP($AL418,'Ash-Archive Data-Don''t Delete'!$AL:$AT,2,FALSE))</f>
        <v/>
      </c>
      <c r="AN418" s="2" t="str">
        <f>IF(ISNA(VLOOKUP($AL418,'Ash-Archive Data-Don''t Delete'!$AL:$AT,3,FALSE)),"",VLOOKUP($AL418,'Ash-Archive Data-Don''t Delete'!$AL:$AT,3,FALSE))</f>
        <v/>
      </c>
      <c r="AO418" s="13" t="str">
        <f>IF(ISNA(VLOOKUP($AL418,'Ash-Archive Data-Don''t Delete'!$AL:$AT,4,FALSE)),"",VLOOKUP($AL418,'Ash-Archive Data-Don''t Delete'!$AL:$AT,4,FALSE))</f>
        <v/>
      </c>
      <c r="AP418" s="2" t="str">
        <f>IF(ISNA(VLOOKUP($AL418,'Ash-Archive Data-Don''t Delete'!$AL:$AT,5,FALSE)),"",VLOOKUP($AL418,'Ash-Archive Data-Don''t Delete'!$AL:$AT,5,FALSE))</f>
        <v/>
      </c>
      <c r="AQ418" s="13" t="s">
        <v>62</v>
      </c>
      <c r="AR418" s="2" t="s">
        <v>62</v>
      </c>
      <c r="AS418" s="13" t="s">
        <v>62</v>
      </c>
      <c r="AT418" s="2" t="s">
        <v>62</v>
      </c>
      <c r="AU418" s="25"/>
      <c r="AV418" s="2"/>
      <c r="AW418" s="25"/>
      <c r="AX418" s="2"/>
      <c r="AY418" s="9" t="s">
        <v>269</v>
      </c>
      <c r="AZ418" s="31">
        <v>42747</v>
      </c>
      <c r="BA418" s="18"/>
      <c r="BB418" s="18"/>
      <c r="BC418" s="15"/>
      <c r="BD418" s="15"/>
      <c r="BE418" s="15"/>
      <c r="BF418" s="15"/>
      <c r="BG418" s="15"/>
      <c r="BH418" s="15"/>
      <c r="BI418" s="15"/>
      <c r="BJ418" s="15"/>
    </row>
    <row r="419" spans="1:62" ht="14.25">
      <c r="A419" s="16" t="str">
        <f>IF(ISNA(VLOOKUP($G419,'Philanthropist Ranking'!$E$5:$H$105,4,FALSE)),"N","Y")</f>
        <v>Y</v>
      </c>
      <c r="B419" s="17">
        <f>VLOOKUP($G419,'Philanthropist Ranking'!$K$5:$M$281,3,FALSE)</f>
        <v>97</v>
      </c>
      <c r="C419" s="17">
        <f>VLOOKUP($G419,'Philanthropist Ranking'!$K$5:$M$281,2,FALSE)</f>
        <v>8.6</v>
      </c>
      <c r="D419" s="3"/>
      <c r="E419" s="18"/>
      <c r="F419" s="7" t="s">
        <v>352</v>
      </c>
      <c r="G419" s="8" t="s">
        <v>353</v>
      </c>
      <c r="H419" s="9"/>
      <c r="I419" s="19"/>
      <c r="J419" s="20" t="s">
        <v>62</v>
      </c>
      <c r="K419" s="19"/>
      <c r="L419" s="20"/>
      <c r="M419" s="19"/>
      <c r="N419" s="21"/>
      <c r="O419" s="22"/>
      <c r="P419" s="21"/>
      <c r="Q419" s="22"/>
      <c r="R419" s="21"/>
      <c r="S419" s="22"/>
      <c r="T419" s="21"/>
      <c r="U419" s="22"/>
      <c r="V419" s="13" t="s">
        <v>2145</v>
      </c>
      <c r="W419" s="2">
        <v>5</v>
      </c>
      <c r="X419" s="13">
        <v>2</v>
      </c>
      <c r="Y419" s="2">
        <v>1</v>
      </c>
      <c r="Z419" s="24" t="s">
        <v>105</v>
      </c>
      <c r="AA419" s="2" t="s">
        <v>2147</v>
      </c>
      <c r="AB419" s="13" t="s">
        <v>105</v>
      </c>
      <c r="AC419" s="2" t="s">
        <v>3658</v>
      </c>
      <c r="AD419" s="189"/>
      <c r="AE419" s="2" t="s">
        <v>3659</v>
      </c>
      <c r="AF419" s="25"/>
      <c r="AG419" s="2" t="s">
        <v>109</v>
      </c>
      <c r="AH419" s="14" t="s">
        <v>133</v>
      </c>
      <c r="AI419" s="2" t="s">
        <v>100</v>
      </c>
      <c r="AJ419" s="13" t="s">
        <v>69</v>
      </c>
      <c r="AK419" s="2" t="s">
        <v>70</v>
      </c>
      <c r="AL419" s="9" t="s">
        <v>3660</v>
      </c>
      <c r="AM419" s="13" t="str">
        <f>IF(ISNA(VLOOKUP($AL419,'Ash-Archive Data-Don''t Delete'!$AL:$AT,2,FALSE)),"",VLOOKUP($AL419,'Ash-Archive Data-Don''t Delete'!$AL:$AT,2,FALSE))</f>
        <v/>
      </c>
      <c r="AN419" s="2" t="str">
        <f>IF(ISNA(VLOOKUP($AL419,'Ash-Archive Data-Don''t Delete'!$AL:$AT,3,FALSE)),"",VLOOKUP($AL419,'Ash-Archive Data-Don''t Delete'!$AL:$AT,3,FALSE))</f>
        <v/>
      </c>
      <c r="AO419" s="13" t="str">
        <f>IF(ISNA(VLOOKUP($AL419,'Ash-Archive Data-Don''t Delete'!$AL:$AT,4,FALSE)),"",VLOOKUP($AL419,'Ash-Archive Data-Don''t Delete'!$AL:$AT,4,FALSE))</f>
        <v/>
      </c>
      <c r="AP419" s="2" t="str">
        <f>IF(ISNA(VLOOKUP($AL419,'Ash-Archive Data-Don''t Delete'!$AL:$AT,5,FALSE)),"",VLOOKUP($AL419,'Ash-Archive Data-Don''t Delete'!$AL:$AT,5,FALSE))</f>
        <v/>
      </c>
      <c r="AQ419" s="13" t="s">
        <v>62</v>
      </c>
      <c r="AR419" s="2" t="s">
        <v>62</v>
      </c>
      <c r="AS419" s="13" t="s">
        <v>62</v>
      </c>
      <c r="AT419" s="2" t="s">
        <v>62</v>
      </c>
      <c r="AU419" s="25"/>
      <c r="AV419" s="2" t="s">
        <v>2154</v>
      </c>
      <c r="AW419" s="25"/>
      <c r="AX419" s="2" t="s">
        <v>84</v>
      </c>
      <c r="AY419" s="9" t="s">
        <v>103</v>
      </c>
      <c r="AZ419" s="31">
        <v>42691</v>
      </c>
      <c r="BA419" s="18"/>
      <c r="BB419" s="18"/>
      <c r="BC419" s="15"/>
      <c r="BD419" s="15"/>
      <c r="BE419" s="15"/>
      <c r="BF419" s="15"/>
      <c r="BG419" s="15"/>
      <c r="BH419" s="15"/>
      <c r="BI419" s="15"/>
      <c r="BJ419" s="15"/>
    </row>
    <row r="420" spans="1:62" ht="14.25">
      <c r="A420" s="16" t="str">
        <f>IF(ISNA(VLOOKUP($G420,'Philanthropist Ranking'!$E$5:$H$105,4,FALSE)),"N","Y")</f>
        <v>Y</v>
      </c>
      <c r="B420" s="17">
        <f>VLOOKUP($G420,'Philanthropist Ranking'!$K$5:$M$281,3,FALSE)</f>
        <v>97</v>
      </c>
      <c r="C420" s="17">
        <f>VLOOKUP($G420,'Philanthropist Ranking'!$K$5:$M$281,2,FALSE)</f>
        <v>8.6</v>
      </c>
      <c r="D420" s="3"/>
      <c r="E420" s="18"/>
      <c r="F420" s="7" t="s">
        <v>352</v>
      </c>
      <c r="G420" s="8" t="s">
        <v>353</v>
      </c>
      <c r="H420" s="9"/>
      <c r="I420" s="19"/>
      <c r="J420" s="20" t="s">
        <v>62</v>
      </c>
      <c r="K420" s="19"/>
      <c r="L420" s="20"/>
      <c r="M420" s="19"/>
      <c r="N420" s="21"/>
      <c r="O420" s="22"/>
      <c r="P420" s="21"/>
      <c r="Q420" s="22"/>
      <c r="R420" s="21"/>
      <c r="S420" s="22"/>
      <c r="T420" s="21"/>
      <c r="U420" s="22"/>
      <c r="V420" s="13" t="s">
        <v>2145</v>
      </c>
      <c r="W420" s="2">
        <v>1.8</v>
      </c>
      <c r="X420" s="25"/>
      <c r="Y420" s="23"/>
      <c r="Z420" s="24" t="s">
        <v>105</v>
      </c>
      <c r="AA420" s="2" t="s">
        <v>2147</v>
      </c>
      <c r="AB420" s="13" t="s">
        <v>105</v>
      </c>
      <c r="AC420" s="23"/>
      <c r="AD420" s="24" t="s">
        <v>2155</v>
      </c>
      <c r="AE420" s="23"/>
      <c r="AF420" s="25"/>
      <c r="AG420" s="2" t="s">
        <v>98</v>
      </c>
      <c r="AH420" s="14" t="s">
        <v>132</v>
      </c>
      <c r="AI420" s="2" t="s">
        <v>100</v>
      </c>
      <c r="AJ420" s="13" t="s">
        <v>69</v>
      </c>
      <c r="AK420" s="2" t="s">
        <v>70</v>
      </c>
      <c r="AL420" s="9" t="s">
        <v>3662</v>
      </c>
      <c r="AM420" s="35" t="str">
        <f>IF(ISNA(VLOOKUP($AL420,'Ash-Archive Data-Don''t Delete'!$AL:$AT,2,FALSE)),"",VLOOKUP($AL420,'Ash-Archive Data-Don''t Delete'!$AL:$AT,2,FALSE))</f>
        <v>Link1</v>
      </c>
      <c r="AN420" s="2">
        <f>IF(ISNA(VLOOKUP($AL420,'Ash-Archive Data-Don''t Delete'!$AL:$AT,3,FALSE)),"",VLOOKUP($AL420,'Ash-Archive Data-Don''t Delete'!$AL:$AT,3,FALSE))</f>
        <v>0</v>
      </c>
      <c r="AO420" s="13">
        <f>IF(ISNA(VLOOKUP($AL420,'Ash-Archive Data-Don''t Delete'!$AL:$AT,4,FALSE)),"",VLOOKUP($AL420,'Ash-Archive Data-Don''t Delete'!$AL:$AT,4,FALSE))</f>
        <v>0</v>
      </c>
      <c r="AP420" s="2">
        <f>IF(ISNA(VLOOKUP($AL420,'Ash-Archive Data-Don''t Delete'!$AL:$AT,5,FALSE)),"",VLOOKUP($AL420,'Ash-Archive Data-Don''t Delete'!$AL:$AT,5,FALSE))</f>
        <v>0</v>
      </c>
      <c r="AQ420" s="13" t="s">
        <v>74</v>
      </c>
      <c r="AR420" s="2"/>
      <c r="AS420" s="13"/>
      <c r="AT420" s="2"/>
      <c r="AU420" s="25"/>
      <c r="AV420" s="2" t="s">
        <v>986</v>
      </c>
      <c r="AW420" s="25"/>
      <c r="AX420" s="2" t="s">
        <v>76</v>
      </c>
      <c r="AY420" s="9" t="s">
        <v>103</v>
      </c>
      <c r="AZ420" s="31">
        <v>42691</v>
      </c>
      <c r="BA420" s="18"/>
      <c r="BB420" s="18"/>
      <c r="BC420" s="15"/>
      <c r="BD420" s="15"/>
      <c r="BE420" s="15"/>
      <c r="BF420" s="15"/>
      <c r="BG420" s="15"/>
      <c r="BH420" s="15"/>
      <c r="BI420" s="15"/>
      <c r="BJ420" s="15"/>
    </row>
    <row r="421" spans="1:62" ht="14.25">
      <c r="A421" s="16" t="str">
        <f>IF(ISNA(VLOOKUP($G421,'Philanthropist Ranking'!$E$5:$H$105,4,FALSE)),"N","Y")</f>
        <v>Y</v>
      </c>
      <c r="B421" s="17">
        <f>VLOOKUP($G421,'Philanthropist Ranking'!$K$5:$M$281,3,FALSE)</f>
        <v>97</v>
      </c>
      <c r="C421" s="17">
        <f>VLOOKUP($G421,'Philanthropist Ranking'!$K$5:$M$281,2,FALSE)</f>
        <v>8.6</v>
      </c>
      <c r="D421" s="3"/>
      <c r="E421" s="18"/>
      <c r="F421" s="7" t="s">
        <v>352</v>
      </c>
      <c r="G421" s="8" t="s">
        <v>353</v>
      </c>
      <c r="H421" s="9"/>
      <c r="I421" s="7">
        <v>1966</v>
      </c>
      <c r="J421" s="20">
        <v>50</v>
      </c>
      <c r="K421" s="7" t="s">
        <v>78</v>
      </c>
      <c r="L421" s="20"/>
      <c r="M421" s="33" t="s">
        <v>80</v>
      </c>
      <c r="N421" s="10" t="s">
        <v>121</v>
      </c>
      <c r="O421" s="11" t="s">
        <v>2145</v>
      </c>
      <c r="P421" s="10" t="s">
        <v>2146</v>
      </c>
      <c r="Q421" s="11" t="s">
        <v>84</v>
      </c>
      <c r="R421" s="10" t="s">
        <v>336</v>
      </c>
      <c r="S421" s="11" t="s">
        <v>105</v>
      </c>
      <c r="T421" s="10" t="s">
        <v>2147</v>
      </c>
      <c r="U421" s="34" t="s">
        <v>80</v>
      </c>
      <c r="V421" s="13" t="s">
        <v>2145</v>
      </c>
      <c r="W421" s="2">
        <v>1</v>
      </c>
      <c r="X421" s="13">
        <v>1</v>
      </c>
      <c r="Y421" s="2">
        <v>20</v>
      </c>
      <c r="Z421" s="24" t="s">
        <v>105</v>
      </c>
      <c r="AA421" s="2" t="s">
        <v>2147</v>
      </c>
      <c r="AB421" s="13" t="s">
        <v>105</v>
      </c>
      <c r="AC421" s="2" t="s">
        <v>106</v>
      </c>
      <c r="AD421" s="24" t="s">
        <v>2151</v>
      </c>
      <c r="AE421" s="23"/>
      <c r="AF421" s="25"/>
      <c r="AG421" s="2" t="s">
        <v>66</v>
      </c>
      <c r="AH421" s="14" t="s">
        <v>131</v>
      </c>
      <c r="AI421" s="2" t="s">
        <v>100</v>
      </c>
      <c r="AJ421" s="13" t="s">
        <v>69</v>
      </c>
      <c r="AK421" s="2" t="s">
        <v>70</v>
      </c>
      <c r="AL421" s="9" t="s">
        <v>3663</v>
      </c>
      <c r="AM421" s="35" t="str">
        <f>IF(ISNA(VLOOKUP($AL421,'Ash-Archive Data-Don''t Delete'!$AL:$AT,2,FALSE)),"",VLOOKUP($AL421,'Ash-Archive Data-Don''t Delete'!$AL:$AT,2,FALSE))</f>
        <v>Link1</v>
      </c>
      <c r="AN421" s="2">
        <f>IF(ISNA(VLOOKUP($AL421,'Ash-Archive Data-Don''t Delete'!$AL:$AT,3,FALSE)),"",VLOOKUP($AL421,'Ash-Archive Data-Don''t Delete'!$AL:$AT,3,FALSE))</f>
        <v>0</v>
      </c>
      <c r="AO421" s="13">
        <f>IF(ISNA(VLOOKUP($AL421,'Ash-Archive Data-Don''t Delete'!$AL:$AT,4,FALSE)),"",VLOOKUP($AL421,'Ash-Archive Data-Don''t Delete'!$AL:$AT,4,FALSE))</f>
        <v>0</v>
      </c>
      <c r="AP421" s="2">
        <f>IF(ISNA(VLOOKUP($AL421,'Ash-Archive Data-Don''t Delete'!$AL:$AT,5,FALSE)),"",VLOOKUP($AL421,'Ash-Archive Data-Don''t Delete'!$AL:$AT,5,FALSE))</f>
        <v>0</v>
      </c>
      <c r="AQ421" s="13" t="s">
        <v>74</v>
      </c>
      <c r="AR421" s="2"/>
      <c r="AS421" s="13"/>
      <c r="AT421" s="2"/>
      <c r="AU421" s="25"/>
      <c r="AV421" s="2" t="s">
        <v>986</v>
      </c>
      <c r="AW421" s="25"/>
      <c r="AX421" s="2" t="s">
        <v>76</v>
      </c>
      <c r="AY421" s="9" t="s">
        <v>103</v>
      </c>
      <c r="AZ421" s="31">
        <v>42691</v>
      </c>
      <c r="BA421" s="18"/>
      <c r="BB421" s="18"/>
      <c r="BC421" s="15"/>
      <c r="BD421" s="15"/>
      <c r="BE421" s="15"/>
      <c r="BF421" s="15"/>
      <c r="BG421" s="15"/>
      <c r="BH421" s="15"/>
      <c r="BI421" s="15"/>
      <c r="BJ421" s="15"/>
    </row>
    <row r="422" spans="1:62" ht="14.25">
      <c r="A422" s="16" t="str">
        <f>IF(ISNA(VLOOKUP($G422,'Philanthropist Ranking'!$E$5:$H$105,4,FALSE)),"N","Y")</f>
        <v>Y</v>
      </c>
      <c r="B422" s="17">
        <f>VLOOKUP($G422,'Philanthropist Ranking'!$K$5:$M$281,3,FALSE)</f>
        <v>97</v>
      </c>
      <c r="C422" s="17">
        <f>VLOOKUP($G422,'Philanthropist Ranking'!$K$5:$M$281,2,FALSE)</f>
        <v>8.6</v>
      </c>
      <c r="D422" s="3"/>
      <c r="E422" s="18"/>
      <c r="F422" s="7" t="s">
        <v>352</v>
      </c>
      <c r="G422" s="8" t="s">
        <v>353</v>
      </c>
      <c r="H422" s="9"/>
      <c r="I422" s="19"/>
      <c r="J422" s="20" t="s">
        <v>62</v>
      </c>
      <c r="K422" s="19"/>
      <c r="L422" s="20"/>
      <c r="M422" s="19"/>
      <c r="N422" s="21"/>
      <c r="O422" s="22"/>
      <c r="P422" s="21"/>
      <c r="Q422" s="22"/>
      <c r="R422" s="21"/>
      <c r="S422" s="22"/>
      <c r="T422" s="21"/>
      <c r="U422" s="22"/>
      <c r="V422" s="13" t="s">
        <v>2145</v>
      </c>
      <c r="W422" s="2">
        <v>0.8</v>
      </c>
      <c r="X422" s="13">
        <v>1</v>
      </c>
      <c r="Y422" s="23"/>
      <c r="Z422" s="24" t="s">
        <v>105</v>
      </c>
      <c r="AA422" s="2" t="s">
        <v>2147</v>
      </c>
      <c r="AB422" s="13" t="s">
        <v>105</v>
      </c>
      <c r="AC422" s="2" t="s">
        <v>3658</v>
      </c>
      <c r="AD422" s="24" t="s">
        <v>2153</v>
      </c>
      <c r="AE422" s="23"/>
      <c r="AF422" s="25"/>
      <c r="AG422" s="2" t="s">
        <v>66</v>
      </c>
      <c r="AH422" s="14" t="s">
        <v>99</v>
      </c>
      <c r="AI422" s="2" t="s">
        <v>100</v>
      </c>
      <c r="AJ422" s="13" t="s">
        <v>69</v>
      </c>
      <c r="AK422" s="2" t="s">
        <v>70</v>
      </c>
      <c r="AL422" s="9" t="s">
        <v>3664</v>
      </c>
      <c r="AM422" s="13" t="str">
        <f>IF(ISNA(VLOOKUP($AL422,'Ash-Archive Data-Don''t Delete'!$AL:$AT,2,FALSE)),"",VLOOKUP($AL422,'Ash-Archive Data-Don''t Delete'!$AL:$AT,2,FALSE))</f>
        <v/>
      </c>
      <c r="AN422" s="2" t="str">
        <f>IF(ISNA(VLOOKUP($AL422,'Ash-Archive Data-Don''t Delete'!$AL:$AT,3,FALSE)),"",VLOOKUP($AL422,'Ash-Archive Data-Don''t Delete'!$AL:$AT,3,FALSE))</f>
        <v/>
      </c>
      <c r="AO422" s="13" t="str">
        <f>IF(ISNA(VLOOKUP($AL422,'Ash-Archive Data-Don''t Delete'!$AL:$AT,4,FALSE)),"",VLOOKUP($AL422,'Ash-Archive Data-Don''t Delete'!$AL:$AT,4,FALSE))</f>
        <v/>
      </c>
      <c r="AP422" s="2" t="str">
        <f>IF(ISNA(VLOOKUP($AL422,'Ash-Archive Data-Don''t Delete'!$AL:$AT,5,FALSE)),"",VLOOKUP($AL422,'Ash-Archive Data-Don''t Delete'!$AL:$AT,5,FALSE))</f>
        <v/>
      </c>
      <c r="AQ422" s="13" t="s">
        <v>62</v>
      </c>
      <c r="AR422" s="2" t="s">
        <v>62</v>
      </c>
      <c r="AS422" s="13" t="s">
        <v>62</v>
      </c>
      <c r="AT422" s="2" t="s">
        <v>62</v>
      </c>
      <c r="AU422" s="25"/>
      <c r="AV422" s="2" t="s">
        <v>2154</v>
      </c>
      <c r="AW422" s="25"/>
      <c r="AX422" s="2" t="s">
        <v>84</v>
      </c>
      <c r="AY422" s="9" t="s">
        <v>103</v>
      </c>
      <c r="AZ422" s="31">
        <v>42691</v>
      </c>
      <c r="BA422" s="18"/>
      <c r="BB422" s="18"/>
      <c r="BC422" s="15"/>
      <c r="BD422" s="15"/>
      <c r="BE422" s="15"/>
      <c r="BF422" s="15"/>
      <c r="BG422" s="15"/>
      <c r="BH422" s="15"/>
      <c r="BI422" s="15"/>
      <c r="BJ422" s="15"/>
    </row>
    <row r="423" spans="1:62" ht="14.25">
      <c r="A423" s="16" t="str">
        <f>IF(ISNA(VLOOKUP($G423,'Philanthropist Ranking'!$E$5:$H$105,4,FALSE)),"N","Y")</f>
        <v>Y</v>
      </c>
      <c r="B423" s="17">
        <f>VLOOKUP($G423,'Philanthropist Ranking'!$K$5:$M$281,3,FALSE)</f>
        <v>98</v>
      </c>
      <c r="C423" s="17">
        <f>VLOOKUP($G423,'Philanthropist Ranking'!$K$5:$M$281,2,FALSE)</f>
        <v>8.0217099999999988</v>
      </c>
      <c r="D423" s="18"/>
      <c r="E423" s="18"/>
      <c r="F423" s="7" t="s">
        <v>649</v>
      </c>
      <c r="G423" s="8" t="s">
        <v>650</v>
      </c>
      <c r="H423" s="9"/>
      <c r="I423" s="19"/>
      <c r="J423" s="20" t="s">
        <v>62</v>
      </c>
      <c r="K423" s="19"/>
      <c r="L423" s="20"/>
      <c r="M423" s="19"/>
      <c r="N423" s="21"/>
      <c r="O423" s="22"/>
      <c r="P423" s="21"/>
      <c r="Q423" s="22"/>
      <c r="R423" s="21"/>
      <c r="S423" s="22"/>
      <c r="T423" s="21"/>
      <c r="U423" s="22"/>
      <c r="V423" s="13" t="s">
        <v>2171</v>
      </c>
      <c r="W423" s="2">
        <v>4</v>
      </c>
      <c r="X423" s="13">
        <v>7</v>
      </c>
      <c r="Y423" s="2">
        <v>24</v>
      </c>
      <c r="Z423" s="13" t="s">
        <v>222</v>
      </c>
      <c r="AA423" s="2" t="s">
        <v>222</v>
      </c>
      <c r="AB423" s="13" t="s">
        <v>2015</v>
      </c>
      <c r="AC423" s="23"/>
      <c r="AD423" s="24" t="s">
        <v>2174</v>
      </c>
      <c r="AE423" s="23"/>
      <c r="AF423" s="25"/>
      <c r="AG423" s="2" t="s">
        <v>98</v>
      </c>
      <c r="AH423" s="14" t="s">
        <v>134</v>
      </c>
      <c r="AI423" s="2" t="s">
        <v>100</v>
      </c>
      <c r="AJ423" s="13" t="s">
        <v>69</v>
      </c>
      <c r="AK423" s="2" t="s">
        <v>70</v>
      </c>
      <c r="AL423" s="9" t="s">
        <v>3665</v>
      </c>
      <c r="AM423" s="35" t="str">
        <f>IF(ISNA(VLOOKUP($AL423,'Ash-Archive Data-Don''t Delete'!$AL:$AT,2,FALSE)),"",VLOOKUP($AL423,'Ash-Archive Data-Don''t Delete'!$AL:$AT,2,FALSE))</f>
        <v>Link</v>
      </c>
      <c r="AN423" s="2">
        <f>IF(ISNA(VLOOKUP($AL423,'Ash-Archive Data-Don''t Delete'!$AL:$AT,3,FALSE)),"",VLOOKUP($AL423,'Ash-Archive Data-Don''t Delete'!$AL:$AT,3,FALSE))</f>
        <v>0</v>
      </c>
      <c r="AO423" s="13">
        <f>IF(ISNA(VLOOKUP($AL423,'Ash-Archive Data-Don''t Delete'!$AL:$AT,4,FALSE)),"",VLOOKUP($AL423,'Ash-Archive Data-Don''t Delete'!$AL:$AT,4,FALSE))</f>
        <v>0</v>
      </c>
      <c r="AP423" s="2">
        <f>IF(ISNA(VLOOKUP($AL423,'Ash-Archive Data-Don''t Delete'!$AL:$AT,5,FALSE)),"",VLOOKUP($AL423,'Ash-Archive Data-Don''t Delete'!$AL:$AT,5,FALSE))</f>
        <v>0</v>
      </c>
      <c r="AQ423" s="13" t="s">
        <v>74</v>
      </c>
      <c r="AR423" s="2"/>
      <c r="AS423" s="13"/>
      <c r="AT423" s="2" t="s">
        <v>74</v>
      </c>
      <c r="AU423" s="25"/>
      <c r="AV423" s="2" t="s">
        <v>744</v>
      </c>
      <c r="AW423" s="25"/>
      <c r="AX423" s="2" t="s">
        <v>76</v>
      </c>
      <c r="AY423" s="9" t="s">
        <v>945</v>
      </c>
      <c r="AZ423" s="31">
        <v>42709</v>
      </c>
      <c r="BA423" s="18"/>
      <c r="BB423" s="18"/>
      <c r="BC423" s="15"/>
      <c r="BD423" s="15"/>
      <c r="BE423" s="15"/>
      <c r="BF423" s="15"/>
      <c r="BG423" s="15"/>
      <c r="BH423" s="15"/>
      <c r="BI423" s="15"/>
      <c r="BJ423" s="15"/>
    </row>
    <row r="424" spans="1:62" ht="14.25">
      <c r="A424" s="16" t="str">
        <f>IF(ISNA(VLOOKUP($G424,'Philanthropist Ranking'!$E$5:$H$105,4,FALSE)),"N","Y")</f>
        <v>Y</v>
      </c>
      <c r="B424" s="17">
        <f>VLOOKUP($G424,'Philanthropist Ranking'!$K$5:$M$281,3,FALSE)</f>
        <v>98</v>
      </c>
      <c r="C424" s="17">
        <f>VLOOKUP($G424,'Philanthropist Ranking'!$K$5:$M$281,2,FALSE)</f>
        <v>8.0217099999999988</v>
      </c>
      <c r="D424" s="18"/>
      <c r="E424" s="18"/>
      <c r="F424" s="7" t="s">
        <v>649</v>
      </c>
      <c r="G424" s="8" t="s">
        <v>650</v>
      </c>
      <c r="H424" s="9"/>
      <c r="I424" s="19"/>
      <c r="J424" s="20" t="s">
        <v>62</v>
      </c>
      <c r="K424" s="7"/>
      <c r="L424" s="8"/>
      <c r="M424" s="7"/>
      <c r="N424" s="10"/>
      <c r="O424" s="11"/>
      <c r="P424" s="10"/>
      <c r="Q424" s="11"/>
      <c r="R424" s="10"/>
      <c r="S424" s="11"/>
      <c r="T424" s="10"/>
      <c r="U424" s="11"/>
      <c r="V424" s="13" t="s">
        <v>2171</v>
      </c>
      <c r="W424" s="2">
        <v>2</v>
      </c>
      <c r="X424" s="13">
        <v>7</v>
      </c>
      <c r="Y424" s="2">
        <v>11</v>
      </c>
      <c r="Z424" s="13" t="s">
        <v>222</v>
      </c>
      <c r="AA424" s="2" t="s">
        <v>222</v>
      </c>
      <c r="AB424" s="13" t="s">
        <v>292</v>
      </c>
      <c r="AC424" s="23"/>
      <c r="AD424" s="39"/>
      <c r="AE424" s="23"/>
      <c r="AF424" s="25"/>
      <c r="AG424" s="2" t="s">
        <v>98</v>
      </c>
      <c r="AH424" s="14" t="s">
        <v>134</v>
      </c>
      <c r="AI424" s="2" t="s">
        <v>100</v>
      </c>
      <c r="AJ424" s="13" t="s">
        <v>69</v>
      </c>
      <c r="AK424" s="2" t="s">
        <v>84</v>
      </c>
      <c r="AL424" s="9" t="s">
        <v>3666</v>
      </c>
      <c r="AM424" s="13" t="str">
        <f>IF(ISNA(VLOOKUP($AL424,'Ash-Archive Data-Don''t Delete'!$AL:$AT,2,FALSE)),"",VLOOKUP($AL424,'Ash-Archive Data-Don''t Delete'!$AL:$AT,2,FALSE))</f>
        <v/>
      </c>
      <c r="AN424" s="2" t="str">
        <f>IF(ISNA(VLOOKUP($AL424,'Ash-Archive Data-Don''t Delete'!$AL:$AT,3,FALSE)),"",VLOOKUP($AL424,'Ash-Archive Data-Don''t Delete'!$AL:$AT,3,FALSE))</f>
        <v/>
      </c>
      <c r="AO424" s="13" t="str">
        <f>IF(ISNA(VLOOKUP($AL424,'Ash-Archive Data-Don''t Delete'!$AL:$AT,4,FALSE)),"",VLOOKUP($AL424,'Ash-Archive Data-Don''t Delete'!$AL:$AT,4,FALSE))</f>
        <v/>
      </c>
      <c r="AP424" s="2" t="str">
        <f>IF(ISNA(VLOOKUP($AL424,'Ash-Archive Data-Don''t Delete'!$AL:$AT,5,FALSE)),"",VLOOKUP($AL424,'Ash-Archive Data-Don''t Delete'!$AL:$AT,5,FALSE))</f>
        <v/>
      </c>
      <c r="AQ424" s="13" t="s">
        <v>62</v>
      </c>
      <c r="AR424" s="2" t="s">
        <v>62</v>
      </c>
      <c r="AS424" s="13" t="s">
        <v>62</v>
      </c>
      <c r="AT424" s="2" t="s">
        <v>62</v>
      </c>
      <c r="AU424" s="25"/>
      <c r="AV424" s="2" t="s">
        <v>744</v>
      </c>
      <c r="AW424" s="25"/>
      <c r="AX424" s="2" t="s">
        <v>76</v>
      </c>
      <c r="AY424" s="9" t="s">
        <v>77</v>
      </c>
      <c r="AZ424" s="31">
        <v>42453</v>
      </c>
      <c r="BA424" s="18"/>
      <c r="BB424" s="18"/>
      <c r="BC424" s="15"/>
      <c r="BD424" s="15"/>
      <c r="BE424" s="15"/>
      <c r="BF424" s="15"/>
      <c r="BG424" s="15"/>
      <c r="BH424" s="15"/>
      <c r="BI424" s="15"/>
      <c r="BJ424" s="15"/>
    </row>
    <row r="425" spans="1:62" ht="14.25">
      <c r="A425" s="16" t="str">
        <f>IF(ISNA(VLOOKUP($G425,'Philanthropist Ranking'!$E$5:$H$105,4,FALSE)),"N","Y")</f>
        <v>Y</v>
      </c>
      <c r="B425" s="17">
        <f>VLOOKUP($G425,'Philanthropist Ranking'!$K$5:$M$281,3,FALSE)</f>
        <v>98</v>
      </c>
      <c r="C425" s="17">
        <f>VLOOKUP($G425,'Philanthropist Ranking'!$K$5:$M$281,2,FALSE)</f>
        <v>8.0217099999999988</v>
      </c>
      <c r="D425" s="18"/>
      <c r="E425" s="18"/>
      <c r="F425" s="7" t="s">
        <v>649</v>
      </c>
      <c r="G425" s="8" t="s">
        <v>650</v>
      </c>
      <c r="H425" s="9"/>
      <c r="I425" s="19"/>
      <c r="J425" s="20" t="s">
        <v>62</v>
      </c>
      <c r="K425" s="19"/>
      <c r="L425" s="20"/>
      <c r="M425" s="19"/>
      <c r="N425" s="21"/>
      <c r="O425" s="22"/>
      <c r="P425" s="21"/>
      <c r="Q425" s="22"/>
      <c r="R425" s="21"/>
      <c r="S425" s="22"/>
      <c r="T425" s="21"/>
      <c r="U425" s="22"/>
      <c r="V425" s="13" t="s">
        <v>2171</v>
      </c>
      <c r="W425" s="2">
        <v>0.8</v>
      </c>
      <c r="X425" s="13">
        <v>5</v>
      </c>
      <c r="Y425" s="2">
        <v>28</v>
      </c>
      <c r="Z425" s="13" t="s">
        <v>222</v>
      </c>
      <c r="AA425" s="2" t="s">
        <v>222</v>
      </c>
      <c r="AB425" s="13" t="s">
        <v>222</v>
      </c>
      <c r="AC425" s="23"/>
      <c r="AD425" s="24" t="s">
        <v>2175</v>
      </c>
      <c r="AE425" s="23"/>
      <c r="AF425" s="25"/>
      <c r="AG425" s="2" t="s">
        <v>66</v>
      </c>
      <c r="AH425" s="14" t="s">
        <v>67</v>
      </c>
      <c r="AI425" s="2" t="s">
        <v>100</v>
      </c>
      <c r="AJ425" s="13" t="s">
        <v>69</v>
      </c>
      <c r="AK425" s="2" t="s">
        <v>70</v>
      </c>
      <c r="AL425" s="9" t="s">
        <v>3667</v>
      </c>
      <c r="AM425" s="13" t="str">
        <f>IF(ISNA(VLOOKUP($AL425,'Ash-Archive Data-Don''t Delete'!$AL:$AT,2,FALSE)),"",VLOOKUP($AL425,'Ash-Archive Data-Don''t Delete'!$AL:$AT,2,FALSE))</f>
        <v/>
      </c>
      <c r="AN425" s="2" t="str">
        <f>IF(ISNA(VLOOKUP($AL425,'Ash-Archive Data-Don''t Delete'!$AL:$AT,3,FALSE)),"",VLOOKUP($AL425,'Ash-Archive Data-Don''t Delete'!$AL:$AT,3,FALSE))</f>
        <v/>
      </c>
      <c r="AO425" s="13" t="str">
        <f>IF(ISNA(VLOOKUP($AL425,'Ash-Archive Data-Don''t Delete'!$AL:$AT,4,FALSE)),"",VLOOKUP($AL425,'Ash-Archive Data-Don''t Delete'!$AL:$AT,4,FALSE))</f>
        <v/>
      </c>
      <c r="AP425" s="2" t="str">
        <f>IF(ISNA(VLOOKUP($AL425,'Ash-Archive Data-Don''t Delete'!$AL:$AT,5,FALSE)),"",VLOOKUP($AL425,'Ash-Archive Data-Don''t Delete'!$AL:$AT,5,FALSE))</f>
        <v/>
      </c>
      <c r="AQ425" s="13" t="s">
        <v>62</v>
      </c>
      <c r="AR425" s="2" t="s">
        <v>62</v>
      </c>
      <c r="AS425" s="13" t="s">
        <v>62</v>
      </c>
      <c r="AT425" s="2" t="s">
        <v>62</v>
      </c>
      <c r="AU425" s="25"/>
      <c r="AV425" s="2" t="s">
        <v>377</v>
      </c>
      <c r="AW425" s="25"/>
      <c r="AX425" s="2" t="s">
        <v>84</v>
      </c>
      <c r="AY425" s="9" t="s">
        <v>945</v>
      </c>
      <c r="AZ425" s="31">
        <v>42709</v>
      </c>
      <c r="BA425" s="18"/>
      <c r="BB425" s="18"/>
      <c r="BC425" s="15"/>
      <c r="BD425" s="15"/>
      <c r="BE425" s="15"/>
      <c r="BF425" s="15"/>
      <c r="BG425" s="15"/>
      <c r="BH425" s="15"/>
      <c r="BI425" s="15"/>
      <c r="BJ425" s="15"/>
    </row>
    <row r="426" spans="1:62" ht="14.25">
      <c r="A426" s="16" t="str">
        <f>IF(ISNA(VLOOKUP($G426,'Philanthropist Ranking'!$E$5:$H$105,4,FALSE)),"N","Y")</f>
        <v>Y</v>
      </c>
      <c r="B426" s="17">
        <f>VLOOKUP($G426,'Philanthropist Ranking'!$K$5:$M$281,3,FALSE)</f>
        <v>98</v>
      </c>
      <c r="C426" s="17">
        <f>VLOOKUP($G426,'Philanthropist Ranking'!$K$5:$M$281,2,FALSE)</f>
        <v>8.0217099999999988</v>
      </c>
      <c r="D426" s="18"/>
      <c r="E426" s="18"/>
      <c r="F426" s="7" t="s">
        <v>649</v>
      </c>
      <c r="G426" s="8" t="s">
        <v>650</v>
      </c>
      <c r="H426" s="9"/>
      <c r="I426" s="19"/>
      <c r="J426" s="20" t="s">
        <v>62</v>
      </c>
      <c r="K426" s="19"/>
      <c r="L426" s="20"/>
      <c r="M426" s="19"/>
      <c r="N426" s="21"/>
      <c r="O426" s="22"/>
      <c r="P426" s="21"/>
      <c r="Q426" s="22"/>
      <c r="R426" s="21"/>
      <c r="S426" s="22"/>
      <c r="T426" s="21"/>
      <c r="U426" s="22"/>
      <c r="V426" s="13" t="s">
        <v>2171</v>
      </c>
      <c r="W426" s="2">
        <v>0.8</v>
      </c>
      <c r="X426" s="13">
        <v>5</v>
      </c>
      <c r="Y426" s="2">
        <v>28</v>
      </c>
      <c r="Z426" s="13" t="s">
        <v>222</v>
      </c>
      <c r="AA426" s="2" t="s">
        <v>222</v>
      </c>
      <c r="AB426" s="13" t="s">
        <v>1337</v>
      </c>
      <c r="AC426" s="23"/>
      <c r="AD426" s="24" t="s">
        <v>2175</v>
      </c>
      <c r="AE426" s="23"/>
      <c r="AF426" s="25"/>
      <c r="AG426" s="2" t="s">
        <v>66</v>
      </c>
      <c r="AH426" s="14" t="s">
        <v>67</v>
      </c>
      <c r="AI426" s="2" t="s">
        <v>100</v>
      </c>
      <c r="AJ426" s="13" t="s">
        <v>69</v>
      </c>
      <c r="AK426" s="2" t="s">
        <v>70</v>
      </c>
      <c r="AL426" s="9" t="s">
        <v>3667</v>
      </c>
      <c r="AM426" s="13" t="str">
        <f>IF(ISNA(VLOOKUP($AL426,'Ash-Archive Data-Don''t Delete'!$AL:$AT,2,FALSE)),"",VLOOKUP($AL426,'Ash-Archive Data-Don''t Delete'!$AL:$AT,2,FALSE))</f>
        <v/>
      </c>
      <c r="AN426" s="2" t="str">
        <f>IF(ISNA(VLOOKUP($AL426,'Ash-Archive Data-Don''t Delete'!$AL:$AT,3,FALSE)),"",VLOOKUP($AL426,'Ash-Archive Data-Don''t Delete'!$AL:$AT,3,FALSE))</f>
        <v/>
      </c>
      <c r="AO426" s="13" t="str">
        <f>IF(ISNA(VLOOKUP($AL426,'Ash-Archive Data-Don''t Delete'!$AL:$AT,4,FALSE)),"",VLOOKUP($AL426,'Ash-Archive Data-Don''t Delete'!$AL:$AT,4,FALSE))</f>
        <v/>
      </c>
      <c r="AP426" s="2" t="str">
        <f>IF(ISNA(VLOOKUP($AL426,'Ash-Archive Data-Don''t Delete'!$AL:$AT,5,FALSE)),"",VLOOKUP($AL426,'Ash-Archive Data-Don''t Delete'!$AL:$AT,5,FALSE))</f>
        <v/>
      </c>
      <c r="AQ426" s="13" t="s">
        <v>62</v>
      </c>
      <c r="AR426" s="2" t="s">
        <v>62</v>
      </c>
      <c r="AS426" s="13" t="s">
        <v>62</v>
      </c>
      <c r="AT426" s="2" t="s">
        <v>62</v>
      </c>
      <c r="AU426" s="25"/>
      <c r="AV426" s="2" t="s">
        <v>377</v>
      </c>
      <c r="AW426" s="25"/>
      <c r="AX426" s="2" t="s">
        <v>84</v>
      </c>
      <c r="AY426" s="9" t="s">
        <v>945</v>
      </c>
      <c r="AZ426" s="31">
        <v>42709</v>
      </c>
      <c r="BA426" s="18"/>
      <c r="BB426" s="18"/>
      <c r="BC426" s="15"/>
      <c r="BD426" s="15"/>
      <c r="BE426" s="15"/>
      <c r="BF426" s="15"/>
      <c r="BG426" s="15"/>
      <c r="BH426" s="15"/>
      <c r="BI426" s="15"/>
      <c r="BJ426" s="15"/>
    </row>
    <row r="427" spans="1:62" ht="14.25">
      <c r="A427" s="16" t="str">
        <f>IF(ISNA(VLOOKUP($G427,'Philanthropist Ranking'!$E$5:$H$105,4,FALSE)),"N","Y")</f>
        <v>Y</v>
      </c>
      <c r="B427" s="17">
        <f>VLOOKUP($G427,'Philanthropist Ranking'!$K$5:$M$281,3,FALSE)</f>
        <v>98</v>
      </c>
      <c r="C427" s="17">
        <f>VLOOKUP($G427,'Philanthropist Ranking'!$K$5:$M$281,2,FALSE)</f>
        <v>8.0217099999999988</v>
      </c>
      <c r="D427" s="18"/>
      <c r="E427" s="18"/>
      <c r="F427" s="7" t="s">
        <v>649</v>
      </c>
      <c r="G427" s="8" t="s">
        <v>650</v>
      </c>
      <c r="H427" s="9"/>
      <c r="I427" s="19"/>
      <c r="J427" s="20" t="s">
        <v>62</v>
      </c>
      <c r="K427" s="19"/>
      <c r="L427" s="20"/>
      <c r="M427" s="19"/>
      <c r="N427" s="21"/>
      <c r="O427" s="22"/>
      <c r="P427" s="21"/>
      <c r="Q427" s="22"/>
      <c r="R427" s="21"/>
      <c r="S427" s="22"/>
      <c r="T427" s="21"/>
      <c r="U427" s="22"/>
      <c r="V427" s="13" t="s">
        <v>2171</v>
      </c>
      <c r="W427" s="2">
        <v>0.8</v>
      </c>
      <c r="X427" s="13">
        <v>5</v>
      </c>
      <c r="Y427" s="2">
        <v>28</v>
      </c>
      <c r="Z427" s="13" t="s">
        <v>222</v>
      </c>
      <c r="AA427" s="2" t="s">
        <v>222</v>
      </c>
      <c r="AB427" s="13" t="s">
        <v>776</v>
      </c>
      <c r="AC427" s="23"/>
      <c r="AD427" s="24" t="s">
        <v>2175</v>
      </c>
      <c r="AE427" s="23"/>
      <c r="AF427" s="25"/>
      <c r="AG427" s="2" t="s">
        <v>66</v>
      </c>
      <c r="AH427" s="14" t="s">
        <v>67</v>
      </c>
      <c r="AI427" s="2" t="s">
        <v>100</v>
      </c>
      <c r="AJ427" s="13" t="s">
        <v>69</v>
      </c>
      <c r="AK427" s="2" t="s">
        <v>70</v>
      </c>
      <c r="AL427" s="9" t="s">
        <v>3667</v>
      </c>
      <c r="AM427" s="13" t="str">
        <f>IF(ISNA(VLOOKUP($AL427,'Ash-Archive Data-Don''t Delete'!$AL:$AT,2,FALSE)),"",VLOOKUP($AL427,'Ash-Archive Data-Don''t Delete'!$AL:$AT,2,FALSE))</f>
        <v/>
      </c>
      <c r="AN427" s="2" t="str">
        <f>IF(ISNA(VLOOKUP($AL427,'Ash-Archive Data-Don''t Delete'!$AL:$AT,3,FALSE)),"",VLOOKUP($AL427,'Ash-Archive Data-Don''t Delete'!$AL:$AT,3,FALSE))</f>
        <v/>
      </c>
      <c r="AO427" s="13" t="str">
        <f>IF(ISNA(VLOOKUP($AL427,'Ash-Archive Data-Don''t Delete'!$AL:$AT,4,FALSE)),"",VLOOKUP($AL427,'Ash-Archive Data-Don''t Delete'!$AL:$AT,4,FALSE))</f>
        <v/>
      </c>
      <c r="AP427" s="2" t="str">
        <f>IF(ISNA(VLOOKUP($AL427,'Ash-Archive Data-Don''t Delete'!$AL:$AT,5,FALSE)),"",VLOOKUP($AL427,'Ash-Archive Data-Don''t Delete'!$AL:$AT,5,FALSE))</f>
        <v/>
      </c>
      <c r="AQ427" s="13" t="s">
        <v>62</v>
      </c>
      <c r="AR427" s="2" t="s">
        <v>62</v>
      </c>
      <c r="AS427" s="13" t="s">
        <v>62</v>
      </c>
      <c r="AT427" s="2" t="s">
        <v>62</v>
      </c>
      <c r="AU427" s="25"/>
      <c r="AV427" s="2" t="s">
        <v>377</v>
      </c>
      <c r="AW427" s="25"/>
      <c r="AX427" s="2" t="s">
        <v>84</v>
      </c>
      <c r="AY427" s="9" t="s">
        <v>945</v>
      </c>
      <c r="AZ427" s="31">
        <v>42709</v>
      </c>
      <c r="BA427" s="18"/>
      <c r="BB427" s="18"/>
      <c r="BC427" s="15"/>
      <c r="BD427" s="15"/>
      <c r="BE427" s="15"/>
      <c r="BF427" s="15"/>
      <c r="BG427" s="15"/>
      <c r="BH427" s="15"/>
      <c r="BI427" s="15"/>
      <c r="BJ427" s="15"/>
    </row>
    <row r="428" spans="1:62" ht="14.25">
      <c r="A428" s="16" t="str">
        <f>IF(ISNA(VLOOKUP($G428,'Philanthropist Ranking'!$E$5:$H$105,4,FALSE)),"N","Y")</f>
        <v>Y</v>
      </c>
      <c r="B428" s="17">
        <f>VLOOKUP($G428,'Philanthropist Ranking'!$K$5:$M$281,3,FALSE)</f>
        <v>98</v>
      </c>
      <c r="C428" s="17">
        <f>VLOOKUP($G428,'Philanthropist Ranking'!$K$5:$M$281,2,FALSE)</f>
        <v>8.0217099999999988</v>
      </c>
      <c r="D428" s="18"/>
      <c r="E428" s="18"/>
      <c r="F428" s="7" t="s">
        <v>649</v>
      </c>
      <c r="G428" s="8" t="s">
        <v>650</v>
      </c>
      <c r="H428" s="9"/>
      <c r="I428" s="19"/>
      <c r="J428" s="20" t="s">
        <v>62</v>
      </c>
      <c r="K428" s="19"/>
      <c r="L428" s="20"/>
      <c r="M428" s="19"/>
      <c r="N428" s="21"/>
      <c r="O428" s="22"/>
      <c r="P428" s="21"/>
      <c r="Q428" s="22"/>
      <c r="R428" s="21"/>
      <c r="S428" s="22"/>
      <c r="T428" s="21"/>
      <c r="U428" s="22"/>
      <c r="V428" s="13" t="s">
        <v>2171</v>
      </c>
      <c r="W428" s="2">
        <v>0.8</v>
      </c>
      <c r="X428" s="13">
        <v>5</v>
      </c>
      <c r="Y428" s="2">
        <v>28</v>
      </c>
      <c r="Z428" s="13" t="s">
        <v>222</v>
      </c>
      <c r="AA428" s="2" t="s">
        <v>222</v>
      </c>
      <c r="AB428" s="13" t="s">
        <v>961</v>
      </c>
      <c r="AC428" s="23"/>
      <c r="AD428" s="24" t="s">
        <v>2175</v>
      </c>
      <c r="AE428" s="23"/>
      <c r="AF428" s="25"/>
      <c r="AG428" s="2" t="s">
        <v>66</v>
      </c>
      <c r="AH428" s="14" t="s">
        <v>67</v>
      </c>
      <c r="AI428" s="2" t="s">
        <v>100</v>
      </c>
      <c r="AJ428" s="13" t="s">
        <v>69</v>
      </c>
      <c r="AK428" s="2" t="s">
        <v>70</v>
      </c>
      <c r="AL428" s="9" t="s">
        <v>3667</v>
      </c>
      <c r="AM428" s="13" t="str">
        <f>IF(ISNA(VLOOKUP($AL428,'Ash-Archive Data-Don''t Delete'!$AL:$AT,2,FALSE)),"",VLOOKUP($AL428,'Ash-Archive Data-Don''t Delete'!$AL:$AT,2,FALSE))</f>
        <v/>
      </c>
      <c r="AN428" s="2" t="str">
        <f>IF(ISNA(VLOOKUP($AL428,'Ash-Archive Data-Don''t Delete'!$AL:$AT,3,FALSE)),"",VLOOKUP($AL428,'Ash-Archive Data-Don''t Delete'!$AL:$AT,3,FALSE))</f>
        <v/>
      </c>
      <c r="AO428" s="13" t="str">
        <f>IF(ISNA(VLOOKUP($AL428,'Ash-Archive Data-Don''t Delete'!$AL:$AT,4,FALSE)),"",VLOOKUP($AL428,'Ash-Archive Data-Don''t Delete'!$AL:$AT,4,FALSE))</f>
        <v/>
      </c>
      <c r="AP428" s="2" t="str">
        <f>IF(ISNA(VLOOKUP($AL428,'Ash-Archive Data-Don''t Delete'!$AL:$AT,5,FALSE)),"",VLOOKUP($AL428,'Ash-Archive Data-Don''t Delete'!$AL:$AT,5,FALSE))</f>
        <v/>
      </c>
      <c r="AQ428" s="13" t="s">
        <v>62</v>
      </c>
      <c r="AR428" s="2" t="s">
        <v>62</v>
      </c>
      <c r="AS428" s="13" t="s">
        <v>62</v>
      </c>
      <c r="AT428" s="2" t="s">
        <v>62</v>
      </c>
      <c r="AU428" s="25"/>
      <c r="AV428" s="2" t="s">
        <v>377</v>
      </c>
      <c r="AW428" s="25"/>
      <c r="AX428" s="2" t="s">
        <v>84</v>
      </c>
      <c r="AY428" s="9" t="s">
        <v>945</v>
      </c>
      <c r="AZ428" s="31">
        <v>42709</v>
      </c>
      <c r="BA428" s="18"/>
      <c r="BB428" s="18"/>
      <c r="BC428" s="15"/>
      <c r="BD428" s="15"/>
      <c r="BE428" s="15"/>
      <c r="BF428" s="15"/>
      <c r="BG428" s="15"/>
      <c r="BH428" s="15"/>
      <c r="BI428" s="15"/>
      <c r="BJ428" s="15"/>
    </row>
    <row r="429" spans="1:62" ht="14.25">
      <c r="A429" s="16" t="str">
        <f>IF(ISNA(VLOOKUP($G429,'Philanthropist Ranking'!$E$5:$H$105,4,FALSE)),"N","Y")</f>
        <v>Y</v>
      </c>
      <c r="B429" s="17">
        <f>VLOOKUP($G429,'Philanthropist Ranking'!$K$5:$M$281,3,FALSE)</f>
        <v>98</v>
      </c>
      <c r="C429" s="17">
        <f>VLOOKUP($G429,'Philanthropist Ranking'!$K$5:$M$281,2,FALSE)</f>
        <v>8.0217099999999988</v>
      </c>
      <c r="D429" s="18"/>
      <c r="E429" s="18"/>
      <c r="F429" s="7" t="s">
        <v>649</v>
      </c>
      <c r="G429" s="8" t="s">
        <v>650</v>
      </c>
      <c r="H429" s="9"/>
      <c r="I429" s="19"/>
      <c r="J429" s="20" t="s">
        <v>62</v>
      </c>
      <c r="K429" s="19"/>
      <c r="L429" s="20"/>
      <c r="M429" s="19"/>
      <c r="N429" s="21"/>
      <c r="O429" s="22"/>
      <c r="P429" s="21"/>
      <c r="Q429" s="22"/>
      <c r="R429" s="21"/>
      <c r="S429" s="22"/>
      <c r="T429" s="21"/>
      <c r="U429" s="22"/>
      <c r="V429" s="13" t="s">
        <v>2171</v>
      </c>
      <c r="W429" s="2">
        <v>0.8</v>
      </c>
      <c r="X429" s="13">
        <v>5</v>
      </c>
      <c r="Y429" s="2">
        <v>28</v>
      </c>
      <c r="Z429" s="13" t="s">
        <v>222</v>
      </c>
      <c r="AA429" s="2" t="s">
        <v>222</v>
      </c>
      <c r="AB429" s="13" t="s">
        <v>223</v>
      </c>
      <c r="AC429" s="23"/>
      <c r="AD429" s="24" t="s">
        <v>2175</v>
      </c>
      <c r="AE429" s="23"/>
      <c r="AF429" s="25"/>
      <c r="AG429" s="2" t="s">
        <v>66</v>
      </c>
      <c r="AH429" s="14" t="s">
        <v>67</v>
      </c>
      <c r="AI429" s="2" t="s">
        <v>100</v>
      </c>
      <c r="AJ429" s="13" t="s">
        <v>69</v>
      </c>
      <c r="AK429" s="2" t="s">
        <v>70</v>
      </c>
      <c r="AL429" s="9" t="s">
        <v>3667</v>
      </c>
      <c r="AM429" s="13" t="str">
        <f>IF(ISNA(VLOOKUP($AL429,'Ash-Archive Data-Don''t Delete'!$AL:$AT,2,FALSE)),"",VLOOKUP($AL429,'Ash-Archive Data-Don''t Delete'!$AL:$AT,2,FALSE))</f>
        <v/>
      </c>
      <c r="AN429" s="2" t="str">
        <f>IF(ISNA(VLOOKUP($AL429,'Ash-Archive Data-Don''t Delete'!$AL:$AT,3,FALSE)),"",VLOOKUP($AL429,'Ash-Archive Data-Don''t Delete'!$AL:$AT,3,FALSE))</f>
        <v/>
      </c>
      <c r="AO429" s="13" t="str">
        <f>IF(ISNA(VLOOKUP($AL429,'Ash-Archive Data-Don''t Delete'!$AL:$AT,4,FALSE)),"",VLOOKUP($AL429,'Ash-Archive Data-Don''t Delete'!$AL:$AT,4,FALSE))</f>
        <v/>
      </c>
      <c r="AP429" s="2" t="str">
        <f>IF(ISNA(VLOOKUP($AL429,'Ash-Archive Data-Don''t Delete'!$AL:$AT,5,FALSE)),"",VLOOKUP($AL429,'Ash-Archive Data-Don''t Delete'!$AL:$AT,5,FALSE))</f>
        <v/>
      </c>
      <c r="AQ429" s="13" t="s">
        <v>62</v>
      </c>
      <c r="AR429" s="2" t="s">
        <v>62</v>
      </c>
      <c r="AS429" s="13" t="s">
        <v>62</v>
      </c>
      <c r="AT429" s="2" t="s">
        <v>62</v>
      </c>
      <c r="AU429" s="25"/>
      <c r="AV429" s="2" t="s">
        <v>377</v>
      </c>
      <c r="AW429" s="25"/>
      <c r="AX429" s="2" t="s">
        <v>84</v>
      </c>
      <c r="AY429" s="9" t="s">
        <v>945</v>
      </c>
      <c r="AZ429" s="31">
        <v>42709</v>
      </c>
      <c r="BA429" s="18"/>
      <c r="BB429" s="18"/>
      <c r="BC429" s="15"/>
      <c r="BD429" s="15"/>
      <c r="BE429" s="15"/>
      <c r="BF429" s="15"/>
      <c r="BG429" s="15"/>
      <c r="BH429" s="15"/>
      <c r="BI429" s="15"/>
      <c r="BJ429" s="15"/>
    </row>
    <row r="430" spans="1:62" ht="14.25">
      <c r="A430" s="16" t="str">
        <f>IF(ISNA(VLOOKUP($G430,'Philanthropist Ranking'!$E$5:$H$105,4,FALSE)),"N","Y")</f>
        <v>Y</v>
      </c>
      <c r="B430" s="17">
        <f>VLOOKUP($G430,'Philanthropist Ranking'!$K$5:$M$281,3,FALSE)</f>
        <v>98</v>
      </c>
      <c r="C430" s="17">
        <f>VLOOKUP($G430,'Philanthropist Ranking'!$K$5:$M$281,2,FALSE)</f>
        <v>8.0217099999999988</v>
      </c>
      <c r="D430" s="3"/>
      <c r="E430" s="18"/>
      <c r="F430" s="7" t="s">
        <v>649</v>
      </c>
      <c r="G430" s="8" t="s">
        <v>650</v>
      </c>
      <c r="H430" s="9"/>
      <c r="I430" s="7">
        <v>1957</v>
      </c>
      <c r="J430" s="20">
        <v>59</v>
      </c>
      <c r="K430" s="7" t="s">
        <v>78</v>
      </c>
      <c r="L430" s="8" t="s">
        <v>79</v>
      </c>
      <c r="M430" s="33" t="s">
        <v>80</v>
      </c>
      <c r="N430" s="10" t="s">
        <v>119</v>
      </c>
      <c r="O430" s="11" t="s">
        <v>2165</v>
      </c>
      <c r="P430" s="10" t="s">
        <v>2166</v>
      </c>
      <c r="Q430" s="11" t="s">
        <v>70</v>
      </c>
      <c r="R430" s="10" t="s">
        <v>1550</v>
      </c>
      <c r="S430" s="11" t="s">
        <v>222</v>
      </c>
      <c r="T430" s="10" t="s">
        <v>222</v>
      </c>
      <c r="U430" s="34" t="s">
        <v>80</v>
      </c>
      <c r="V430" s="13" t="s">
        <v>2171</v>
      </c>
      <c r="W430" s="2">
        <v>2.171E-2</v>
      </c>
      <c r="X430" s="13">
        <v>5</v>
      </c>
      <c r="Y430" s="2">
        <v>29</v>
      </c>
      <c r="Z430" s="13" t="s">
        <v>222</v>
      </c>
      <c r="AA430" s="2" t="s">
        <v>222</v>
      </c>
      <c r="AB430" s="13" t="s">
        <v>324</v>
      </c>
      <c r="AC430" s="2" t="s">
        <v>2742</v>
      </c>
      <c r="AD430" s="39"/>
      <c r="AE430" s="2" t="s">
        <v>2173</v>
      </c>
      <c r="AF430" s="25"/>
      <c r="AG430" s="2" t="s">
        <v>138</v>
      </c>
      <c r="AH430" s="14" t="s">
        <v>67</v>
      </c>
      <c r="AI430" s="2" t="s">
        <v>100</v>
      </c>
      <c r="AJ430" s="13" t="s">
        <v>69</v>
      </c>
      <c r="AK430" s="2" t="s">
        <v>70</v>
      </c>
      <c r="AL430" s="9" t="s">
        <v>3668</v>
      </c>
      <c r="AM430" s="35" t="str">
        <f>IF(ISNA(VLOOKUP($AL430,'Ash-Archive Data-Don''t Delete'!$AL:$AT,2,FALSE)),"",VLOOKUP($AL430,'Ash-Archive Data-Don''t Delete'!$AL:$AT,2,FALSE))</f>
        <v>Link</v>
      </c>
      <c r="AN430" s="2">
        <f>IF(ISNA(VLOOKUP($AL430,'Ash-Archive Data-Don''t Delete'!$AL:$AT,3,FALSE)),"",VLOOKUP($AL430,'Ash-Archive Data-Don''t Delete'!$AL:$AT,3,FALSE))</f>
        <v>0</v>
      </c>
      <c r="AO430" s="13">
        <f>IF(ISNA(VLOOKUP($AL430,'Ash-Archive Data-Don''t Delete'!$AL:$AT,4,FALSE)),"",VLOOKUP($AL430,'Ash-Archive Data-Don''t Delete'!$AL:$AT,4,FALSE))</f>
        <v>0</v>
      </c>
      <c r="AP430" s="2">
        <f>IF(ISNA(VLOOKUP($AL430,'Ash-Archive Data-Don''t Delete'!$AL:$AT,5,FALSE)),"",VLOOKUP($AL430,'Ash-Archive Data-Don''t Delete'!$AL:$AT,5,FALSE))</f>
        <v>0</v>
      </c>
      <c r="AQ430" s="13" t="s">
        <v>74</v>
      </c>
      <c r="AR430" s="2"/>
      <c r="AS430" s="13"/>
      <c r="AT430" s="2"/>
      <c r="AU430" s="25"/>
      <c r="AV430" s="2" t="s">
        <v>744</v>
      </c>
      <c r="AW430" s="25"/>
      <c r="AX430" s="23"/>
      <c r="AY430" s="9" t="s">
        <v>951</v>
      </c>
      <c r="AZ430" s="31">
        <v>42691</v>
      </c>
      <c r="BA430" s="18"/>
      <c r="BB430" s="18"/>
      <c r="BC430" s="15"/>
      <c r="BD430" s="15"/>
      <c r="BE430" s="15"/>
      <c r="BF430" s="15"/>
      <c r="BG430" s="15"/>
      <c r="BH430" s="15"/>
      <c r="BI430" s="15"/>
      <c r="BJ430" s="15"/>
    </row>
    <row r="431" spans="1:62" ht="14.25">
      <c r="A431" s="16" t="str">
        <f>IF(ISNA(VLOOKUP($G431,'Philanthropist Ranking'!$E$5:$H$105,4,FALSE)),"N","Y")</f>
        <v>Y</v>
      </c>
      <c r="B431" s="17">
        <f>VLOOKUP($G431,'Philanthropist Ranking'!$K$5:$M$281,3,FALSE)</f>
        <v>99</v>
      </c>
      <c r="C431" s="17">
        <f>VLOOKUP($G431,'Philanthropist Ranking'!$K$5:$M$281,2,FALSE)</f>
        <v>8</v>
      </c>
      <c r="D431" s="18"/>
      <c r="E431" s="18"/>
      <c r="F431" s="7" t="s">
        <v>686</v>
      </c>
      <c r="G431" s="8" t="s">
        <v>687</v>
      </c>
      <c r="H431" s="9"/>
      <c r="I431" s="19"/>
      <c r="J431" s="20" t="s">
        <v>62</v>
      </c>
      <c r="K431" s="19"/>
      <c r="L431" s="20"/>
      <c r="M431" s="19"/>
      <c r="N431" s="10" t="s">
        <v>9</v>
      </c>
      <c r="O431" s="395"/>
      <c r="P431" s="10" t="s">
        <v>2185</v>
      </c>
      <c r="Q431" s="22"/>
      <c r="R431" s="10" t="s">
        <v>336</v>
      </c>
      <c r="S431" s="298" t="s">
        <v>63</v>
      </c>
      <c r="T431" s="10" t="s">
        <v>3669</v>
      </c>
      <c r="U431" s="22"/>
      <c r="V431" s="13" t="s">
        <v>2185</v>
      </c>
      <c r="W431" s="2">
        <v>5</v>
      </c>
      <c r="X431" s="13">
        <v>6</v>
      </c>
      <c r="Y431" s="2">
        <v>22</v>
      </c>
      <c r="Z431" s="24" t="s">
        <v>63</v>
      </c>
      <c r="AA431" s="2" t="s">
        <v>3669</v>
      </c>
      <c r="AB431" s="13" t="s">
        <v>63</v>
      </c>
      <c r="AC431" s="2" t="s">
        <v>94</v>
      </c>
      <c r="AD431" s="25"/>
      <c r="AE431" s="2" t="s">
        <v>108</v>
      </c>
      <c r="AF431" s="25"/>
      <c r="AG431" s="2" t="s">
        <v>109</v>
      </c>
      <c r="AH431" s="14" t="s">
        <v>99</v>
      </c>
      <c r="AI431" s="2" t="s">
        <v>100</v>
      </c>
      <c r="AJ431" s="13" t="s">
        <v>69</v>
      </c>
      <c r="AK431" s="2" t="s">
        <v>70</v>
      </c>
      <c r="AL431" s="9" t="s">
        <v>3670</v>
      </c>
      <c r="AM431" s="13" t="str">
        <f>IF(ISNA(VLOOKUP($AL431,'Ash-Archive Data-Don''t Delete'!$AL:$AT,2,FALSE)),"",VLOOKUP($AL431,'Ash-Archive Data-Don''t Delete'!$AL:$AT,2,FALSE))</f>
        <v/>
      </c>
      <c r="AN431" s="2" t="str">
        <f>IF(ISNA(VLOOKUP($AL431,'Ash-Archive Data-Don''t Delete'!$AL:$AT,3,FALSE)),"",VLOOKUP($AL431,'Ash-Archive Data-Don''t Delete'!$AL:$AT,3,FALSE))</f>
        <v/>
      </c>
      <c r="AO431" s="13" t="str">
        <f>IF(ISNA(VLOOKUP($AL431,'Ash-Archive Data-Don''t Delete'!$AL:$AT,4,FALSE)),"",VLOOKUP($AL431,'Ash-Archive Data-Don''t Delete'!$AL:$AT,4,FALSE))</f>
        <v/>
      </c>
      <c r="AP431" s="2" t="str">
        <f>IF(ISNA(VLOOKUP($AL431,'Ash-Archive Data-Don''t Delete'!$AL:$AT,5,FALSE)),"",VLOOKUP($AL431,'Ash-Archive Data-Don''t Delete'!$AL:$AT,5,FALSE))</f>
        <v/>
      </c>
      <c r="AQ431" s="13" t="s">
        <v>62</v>
      </c>
      <c r="AR431" s="2" t="s">
        <v>62</v>
      </c>
      <c r="AS431" s="13" t="s">
        <v>62</v>
      </c>
      <c r="AT431" s="2" t="s">
        <v>74</v>
      </c>
      <c r="AU431" s="25"/>
      <c r="AV431" s="23"/>
      <c r="AW431" s="25"/>
      <c r="AX431" s="23"/>
      <c r="AY431" s="9" t="s">
        <v>118</v>
      </c>
      <c r="AZ431" s="41">
        <v>42744</v>
      </c>
      <c r="BA431" s="18"/>
      <c r="BB431" s="18"/>
      <c r="BC431" s="15"/>
      <c r="BD431" s="15"/>
      <c r="BE431" s="15"/>
      <c r="BF431" s="15"/>
      <c r="BG431" s="15"/>
      <c r="BH431" s="15"/>
      <c r="BI431" s="15"/>
      <c r="BJ431" s="15"/>
    </row>
    <row r="432" spans="1:62" ht="14.25">
      <c r="A432" s="16" t="str">
        <f>IF(ISNA(VLOOKUP($G432,'Philanthropist Ranking'!$E$5:$H$105,4,FALSE)),"N","Y")</f>
        <v>Y</v>
      </c>
      <c r="B432" s="17">
        <f>VLOOKUP($G432,'Philanthropist Ranking'!$K$5:$M$281,3,FALSE)</f>
        <v>99</v>
      </c>
      <c r="C432" s="17">
        <f>VLOOKUP($G432,'Philanthropist Ranking'!$K$5:$M$281,2,FALSE)</f>
        <v>8</v>
      </c>
      <c r="D432" s="18"/>
      <c r="E432" s="18"/>
      <c r="F432" s="7" t="s">
        <v>686</v>
      </c>
      <c r="G432" s="8" t="s">
        <v>687</v>
      </c>
      <c r="H432" s="9" t="s">
        <v>3671</v>
      </c>
      <c r="I432" s="19"/>
      <c r="J432" s="20" t="s">
        <v>62</v>
      </c>
      <c r="K432" s="7" t="s">
        <v>78</v>
      </c>
      <c r="L432" s="20"/>
      <c r="M432" s="19"/>
      <c r="N432" s="10" t="s">
        <v>9</v>
      </c>
      <c r="O432" s="395"/>
      <c r="P432" s="10" t="s">
        <v>2186</v>
      </c>
      <c r="Q432" s="22"/>
      <c r="R432" s="10" t="s">
        <v>336</v>
      </c>
      <c r="S432" s="298" t="s">
        <v>292</v>
      </c>
      <c r="T432" s="10" t="s">
        <v>3672</v>
      </c>
      <c r="U432" s="22"/>
      <c r="V432" s="13" t="s">
        <v>2186</v>
      </c>
      <c r="W432" s="2">
        <v>3</v>
      </c>
      <c r="X432" s="13">
        <v>1</v>
      </c>
      <c r="Y432" s="2">
        <v>22</v>
      </c>
      <c r="Z432" s="24" t="s">
        <v>292</v>
      </c>
      <c r="AA432" s="2" t="s">
        <v>3672</v>
      </c>
      <c r="AB432" s="13" t="s">
        <v>63</v>
      </c>
      <c r="AC432" s="2" t="s">
        <v>94</v>
      </c>
      <c r="AD432" s="25"/>
      <c r="AE432" s="2" t="s">
        <v>108</v>
      </c>
      <c r="AF432" s="25"/>
      <c r="AG432" s="2" t="s">
        <v>109</v>
      </c>
      <c r="AH432" s="14" t="s">
        <v>99</v>
      </c>
      <c r="AI432" s="2" t="s">
        <v>100</v>
      </c>
      <c r="AJ432" s="13" t="s">
        <v>69</v>
      </c>
      <c r="AK432" s="2" t="s">
        <v>70</v>
      </c>
      <c r="AL432" s="9" t="s">
        <v>3673</v>
      </c>
      <c r="AM432" s="13" t="str">
        <f>IF(ISNA(VLOOKUP($AL432,'Ash-Archive Data-Don''t Delete'!$AL:$AT,2,FALSE)),"",VLOOKUP($AL432,'Ash-Archive Data-Don''t Delete'!$AL:$AT,2,FALSE))</f>
        <v/>
      </c>
      <c r="AN432" s="2" t="str">
        <f>IF(ISNA(VLOOKUP($AL432,'Ash-Archive Data-Don''t Delete'!$AL:$AT,3,FALSE)),"",VLOOKUP($AL432,'Ash-Archive Data-Don''t Delete'!$AL:$AT,3,FALSE))</f>
        <v/>
      </c>
      <c r="AO432" s="13" t="str">
        <f>IF(ISNA(VLOOKUP($AL432,'Ash-Archive Data-Don''t Delete'!$AL:$AT,4,FALSE)),"",VLOOKUP($AL432,'Ash-Archive Data-Don''t Delete'!$AL:$AT,4,FALSE))</f>
        <v/>
      </c>
      <c r="AP432" s="2" t="str">
        <f>IF(ISNA(VLOOKUP($AL432,'Ash-Archive Data-Don''t Delete'!$AL:$AT,5,FALSE)),"",VLOOKUP($AL432,'Ash-Archive Data-Don''t Delete'!$AL:$AT,5,FALSE))</f>
        <v/>
      </c>
      <c r="AQ432" s="13" t="s">
        <v>62</v>
      </c>
      <c r="AR432" s="2" t="s">
        <v>62</v>
      </c>
      <c r="AS432" s="13" t="s">
        <v>62</v>
      </c>
      <c r="AT432" s="2" t="s">
        <v>74</v>
      </c>
      <c r="AU432" s="25"/>
      <c r="AV432" s="23"/>
      <c r="AW432" s="25"/>
      <c r="AX432" s="23"/>
      <c r="AY432" s="9" t="s">
        <v>118</v>
      </c>
      <c r="AZ432" s="41">
        <v>42744</v>
      </c>
      <c r="BA432" s="18"/>
      <c r="BB432" s="18"/>
      <c r="BC432" s="15"/>
      <c r="BD432" s="15"/>
      <c r="BE432" s="15"/>
      <c r="BF432" s="15"/>
      <c r="BG432" s="15"/>
      <c r="BH432" s="15"/>
      <c r="BI432" s="15"/>
      <c r="BJ432" s="15"/>
    </row>
    <row r="433" spans="1:62" ht="14.25">
      <c r="A433" s="16" t="str">
        <f>IF(ISNA(VLOOKUP($G433,'Philanthropist Ranking'!$E$5:$H$105,4,FALSE)),"N","Y")</f>
        <v>Y</v>
      </c>
      <c r="B433" s="17">
        <f>VLOOKUP($G433,'Philanthropist Ranking'!$K$5:$M$281,3,FALSE)</f>
        <v>99</v>
      </c>
      <c r="C433" s="17">
        <f>VLOOKUP($G433,'Philanthropist Ranking'!$K$5:$M$281,2,FALSE)</f>
        <v>8</v>
      </c>
      <c r="D433" s="3"/>
      <c r="E433" s="18"/>
      <c r="F433" s="7" t="s">
        <v>413</v>
      </c>
      <c r="G433" s="8" t="s">
        <v>414</v>
      </c>
      <c r="H433" s="9"/>
      <c r="I433" s="19"/>
      <c r="J433" s="20" t="s">
        <v>62</v>
      </c>
      <c r="K433" s="7" t="s">
        <v>78</v>
      </c>
      <c r="L433" s="8" t="s">
        <v>79</v>
      </c>
      <c r="M433" s="33" t="s">
        <v>80</v>
      </c>
      <c r="N433" s="10" t="s">
        <v>122</v>
      </c>
      <c r="O433" s="11" t="s">
        <v>2177</v>
      </c>
      <c r="P433" s="10" t="s">
        <v>2178</v>
      </c>
      <c r="Q433" s="11" t="s">
        <v>70</v>
      </c>
      <c r="R433" s="10" t="s">
        <v>1837</v>
      </c>
      <c r="S433" s="11" t="s">
        <v>1294</v>
      </c>
      <c r="T433" s="10" t="s">
        <v>2179</v>
      </c>
      <c r="U433" s="34" t="s">
        <v>80</v>
      </c>
      <c r="V433" s="13" t="s">
        <v>2178</v>
      </c>
      <c r="W433" s="2">
        <v>8</v>
      </c>
      <c r="X433" s="13">
        <v>2</v>
      </c>
      <c r="Y433" s="2">
        <v>23</v>
      </c>
      <c r="Z433" s="13" t="s">
        <v>1294</v>
      </c>
      <c r="AA433" s="2" t="s">
        <v>2179</v>
      </c>
      <c r="AB433" s="13" t="s">
        <v>1294</v>
      </c>
      <c r="AC433" s="2" t="s">
        <v>2179</v>
      </c>
      <c r="AD433" s="13" t="s">
        <v>2183</v>
      </c>
      <c r="AE433" s="23"/>
      <c r="AF433" s="25"/>
      <c r="AG433" s="2" t="s">
        <v>66</v>
      </c>
      <c r="AH433" s="14" t="s">
        <v>99</v>
      </c>
      <c r="AI433" s="2" t="s">
        <v>100</v>
      </c>
      <c r="AJ433" s="13" t="s">
        <v>69</v>
      </c>
      <c r="AK433" s="2" t="s">
        <v>70</v>
      </c>
      <c r="AL433" s="9" t="s">
        <v>3674</v>
      </c>
      <c r="AM433" s="13" t="str">
        <f>IF(ISNA(VLOOKUP($AL433,'Ash-Archive Data-Don''t Delete'!$AL:$AT,2,FALSE)),"",VLOOKUP($AL433,'Ash-Archive Data-Don''t Delete'!$AL:$AT,2,FALSE))</f>
        <v/>
      </c>
      <c r="AN433" s="2" t="str">
        <f>IF(ISNA(VLOOKUP($AL433,'Ash-Archive Data-Don''t Delete'!$AL:$AT,3,FALSE)),"",VLOOKUP($AL433,'Ash-Archive Data-Don''t Delete'!$AL:$AT,3,FALSE))</f>
        <v/>
      </c>
      <c r="AO433" s="13" t="str">
        <f>IF(ISNA(VLOOKUP($AL433,'Ash-Archive Data-Don''t Delete'!$AL:$AT,4,FALSE)),"",VLOOKUP($AL433,'Ash-Archive Data-Don''t Delete'!$AL:$AT,4,FALSE))</f>
        <v/>
      </c>
      <c r="AP433" s="2" t="str">
        <f>IF(ISNA(VLOOKUP($AL433,'Ash-Archive Data-Don''t Delete'!$AL:$AT,5,FALSE)),"",VLOOKUP($AL433,'Ash-Archive Data-Don''t Delete'!$AL:$AT,5,FALSE))</f>
        <v/>
      </c>
      <c r="AQ433" s="13" t="s">
        <v>62</v>
      </c>
      <c r="AR433" s="2" t="s">
        <v>62</v>
      </c>
      <c r="AS433" s="13" t="s">
        <v>62</v>
      </c>
      <c r="AT433" s="2" t="s">
        <v>62</v>
      </c>
      <c r="AU433" s="25"/>
      <c r="AV433" s="2" t="s">
        <v>1535</v>
      </c>
      <c r="AW433" s="25"/>
      <c r="AX433" s="2" t="s">
        <v>76</v>
      </c>
      <c r="AY433" s="9" t="s">
        <v>103</v>
      </c>
      <c r="AZ433" s="31">
        <v>42706</v>
      </c>
      <c r="BA433" s="18"/>
      <c r="BB433" s="18"/>
      <c r="BC433" s="15"/>
      <c r="BD433" s="15"/>
      <c r="BE433" s="15"/>
      <c r="BF433" s="15"/>
      <c r="BG433" s="15"/>
      <c r="BH433" s="15"/>
      <c r="BI433" s="15"/>
      <c r="BJ433" s="15"/>
    </row>
    <row r="434" spans="1:62" ht="14.25">
      <c r="A434" s="16" t="str">
        <f>IF(ISNA(VLOOKUP($G434,'Philanthropist Ranking'!$E$5:$H$105,4,FALSE)),"N","Y")</f>
        <v>Y</v>
      </c>
      <c r="B434" s="17">
        <f>VLOOKUP($G434,'Philanthropist Ranking'!$K$5:$M$281,3,FALSE)</f>
        <v>99</v>
      </c>
      <c r="C434" s="17">
        <f>VLOOKUP($G434,'Philanthropist Ranking'!$K$5:$M$281,2,FALSE)</f>
        <v>8</v>
      </c>
      <c r="D434" s="18"/>
      <c r="E434" s="18"/>
      <c r="F434" s="7" t="s">
        <v>651</v>
      </c>
      <c r="G434" s="8" t="s">
        <v>652</v>
      </c>
      <c r="H434" s="9"/>
      <c r="I434" s="19"/>
      <c r="J434" s="20" t="s">
        <v>62</v>
      </c>
      <c r="K434" s="19"/>
      <c r="L434" s="20"/>
      <c r="M434" s="19"/>
      <c r="N434" s="10"/>
      <c r="O434" s="22"/>
      <c r="P434" s="10"/>
      <c r="Q434" s="22"/>
      <c r="R434" s="10"/>
      <c r="S434" s="11"/>
      <c r="T434" s="10"/>
      <c r="U434" s="11"/>
      <c r="V434" s="13" t="s">
        <v>2187</v>
      </c>
      <c r="W434" s="2">
        <v>7</v>
      </c>
      <c r="X434" s="25">
        <v>12</v>
      </c>
      <c r="Y434" s="23">
        <v>24</v>
      </c>
      <c r="Z434" s="13" t="s">
        <v>3044</v>
      </c>
      <c r="AA434" s="2" t="s">
        <v>3675</v>
      </c>
      <c r="AB434" s="13" t="s">
        <v>3044</v>
      </c>
      <c r="AC434" s="2" t="s">
        <v>3675</v>
      </c>
      <c r="AD434" s="13" t="s">
        <v>2188</v>
      </c>
      <c r="AE434" s="2" t="s">
        <v>2189</v>
      </c>
      <c r="AF434" s="13" t="s">
        <v>2190</v>
      </c>
      <c r="AG434" s="2" t="s">
        <v>89</v>
      </c>
      <c r="AH434" s="14" t="s">
        <v>67</v>
      </c>
      <c r="AI434" s="2" t="s">
        <v>100</v>
      </c>
      <c r="AJ434" s="13" t="s">
        <v>69</v>
      </c>
      <c r="AK434" s="2" t="s">
        <v>70</v>
      </c>
      <c r="AL434" s="9" t="s">
        <v>3676</v>
      </c>
      <c r="AM434" s="13" t="str">
        <f>IF(ISNA(VLOOKUP($AL434,'Ash-Archive Data-Don''t Delete'!$AL:$AT,2,FALSE)),"",VLOOKUP($AL434,'Ash-Archive Data-Don''t Delete'!$AL:$AT,2,FALSE))</f>
        <v/>
      </c>
      <c r="AN434" s="2" t="str">
        <f>IF(ISNA(VLOOKUP($AL434,'Ash-Archive Data-Don''t Delete'!$AL:$AT,3,FALSE)),"",VLOOKUP($AL434,'Ash-Archive Data-Don''t Delete'!$AL:$AT,3,FALSE))</f>
        <v/>
      </c>
      <c r="AO434" s="13" t="str">
        <f>IF(ISNA(VLOOKUP($AL434,'Ash-Archive Data-Don''t Delete'!$AL:$AT,4,FALSE)),"",VLOOKUP($AL434,'Ash-Archive Data-Don''t Delete'!$AL:$AT,4,FALSE))</f>
        <v/>
      </c>
      <c r="AP434" s="2" t="str">
        <f>IF(ISNA(VLOOKUP($AL434,'Ash-Archive Data-Don''t Delete'!$AL:$AT,5,FALSE)),"",VLOOKUP($AL434,'Ash-Archive Data-Don''t Delete'!$AL:$AT,5,FALSE))</f>
        <v/>
      </c>
      <c r="AQ434" s="13" t="s">
        <v>62</v>
      </c>
      <c r="AR434" s="2" t="s">
        <v>62</v>
      </c>
      <c r="AS434" s="13" t="s">
        <v>62</v>
      </c>
      <c r="AT434" s="2" t="s">
        <v>62</v>
      </c>
      <c r="AU434" s="25"/>
      <c r="AV434" s="23"/>
      <c r="AW434" s="25"/>
      <c r="AX434" s="23"/>
      <c r="AY434" s="9" t="s">
        <v>269</v>
      </c>
      <c r="AZ434" s="41">
        <v>42744</v>
      </c>
      <c r="BA434" s="18"/>
      <c r="BB434" s="18"/>
      <c r="BC434" s="15"/>
      <c r="BD434" s="15"/>
      <c r="BE434" s="15"/>
      <c r="BF434" s="15"/>
      <c r="BG434" s="15"/>
      <c r="BH434" s="15"/>
      <c r="BI434" s="15"/>
      <c r="BJ434" s="15"/>
    </row>
    <row r="435" spans="1:62" ht="14.25">
      <c r="A435" s="16" t="str">
        <f>IF(ISNA(VLOOKUP($G435,'Philanthropist Ranking'!$E$5:$H$105,4,FALSE)),"N","Y")</f>
        <v>Y</v>
      </c>
      <c r="B435" s="17">
        <f>VLOOKUP($G435,'Philanthropist Ranking'!$K$5:$M$281,3,FALSE)</f>
        <v>99</v>
      </c>
      <c r="C435" s="17">
        <f>VLOOKUP($G435,'Philanthropist Ranking'!$K$5:$M$281,2,FALSE)</f>
        <v>8</v>
      </c>
      <c r="D435" s="18"/>
      <c r="E435" s="18"/>
      <c r="F435" s="7" t="s">
        <v>651</v>
      </c>
      <c r="G435" s="8" t="s">
        <v>652</v>
      </c>
      <c r="H435" s="9" t="s">
        <v>3677</v>
      </c>
      <c r="I435" s="19"/>
      <c r="J435" s="20" t="s">
        <v>62</v>
      </c>
      <c r="K435" s="7" t="s">
        <v>78</v>
      </c>
      <c r="L435" s="8" t="s">
        <v>79</v>
      </c>
      <c r="M435" s="7" t="s">
        <v>3678</v>
      </c>
      <c r="N435" s="10" t="s">
        <v>9</v>
      </c>
      <c r="O435" s="22"/>
      <c r="P435" s="10" t="s">
        <v>2187</v>
      </c>
      <c r="Q435" s="22"/>
      <c r="R435" s="10" t="s">
        <v>336</v>
      </c>
      <c r="S435" s="11" t="s">
        <v>968</v>
      </c>
      <c r="T435" s="10" t="s">
        <v>3675</v>
      </c>
      <c r="U435" s="34" t="s">
        <v>3679</v>
      </c>
      <c r="V435" s="13" t="s">
        <v>2187</v>
      </c>
      <c r="W435" s="2">
        <v>1</v>
      </c>
      <c r="X435" s="25">
        <v>11</v>
      </c>
      <c r="Y435" s="23">
        <v>27</v>
      </c>
      <c r="Z435" s="13" t="s">
        <v>3044</v>
      </c>
      <c r="AA435" s="2" t="s">
        <v>3675</v>
      </c>
      <c r="AB435" s="13" t="s">
        <v>3044</v>
      </c>
      <c r="AC435" s="2" t="s">
        <v>3675</v>
      </c>
      <c r="AD435" s="13" t="s">
        <v>2188</v>
      </c>
      <c r="AE435" s="2" t="s">
        <v>2189</v>
      </c>
      <c r="AF435" s="13" t="s">
        <v>2190</v>
      </c>
      <c r="AG435" s="2" t="s">
        <v>89</v>
      </c>
      <c r="AH435" s="14" t="s">
        <v>67</v>
      </c>
      <c r="AI435" s="2" t="s">
        <v>100</v>
      </c>
      <c r="AJ435" s="13" t="s">
        <v>69</v>
      </c>
      <c r="AK435" s="2" t="s">
        <v>70</v>
      </c>
      <c r="AL435" s="9" t="s">
        <v>3680</v>
      </c>
      <c r="AM435" s="13" t="str">
        <f>IF(ISNA(VLOOKUP($AL435,'Ash-Archive Data-Don''t Delete'!$AL:$AT,2,FALSE)),"",VLOOKUP($AL435,'Ash-Archive Data-Don''t Delete'!$AL:$AT,2,FALSE))</f>
        <v/>
      </c>
      <c r="AN435" s="2" t="str">
        <f>IF(ISNA(VLOOKUP($AL435,'Ash-Archive Data-Don''t Delete'!$AL:$AT,3,FALSE)),"",VLOOKUP($AL435,'Ash-Archive Data-Don''t Delete'!$AL:$AT,3,FALSE))</f>
        <v/>
      </c>
      <c r="AO435" s="13" t="str">
        <f>IF(ISNA(VLOOKUP($AL435,'Ash-Archive Data-Don''t Delete'!$AL:$AT,4,FALSE)),"",VLOOKUP($AL435,'Ash-Archive Data-Don''t Delete'!$AL:$AT,4,FALSE))</f>
        <v/>
      </c>
      <c r="AP435" s="2" t="str">
        <f>IF(ISNA(VLOOKUP($AL435,'Ash-Archive Data-Don''t Delete'!$AL:$AT,5,FALSE)),"",VLOOKUP($AL435,'Ash-Archive Data-Don''t Delete'!$AL:$AT,5,FALSE))</f>
        <v/>
      </c>
      <c r="AQ435" s="13" t="s">
        <v>62</v>
      </c>
      <c r="AR435" s="2" t="s">
        <v>62</v>
      </c>
      <c r="AS435" s="13" t="s">
        <v>62</v>
      </c>
      <c r="AT435" s="2" t="s">
        <v>62</v>
      </c>
      <c r="AU435" s="25"/>
      <c r="AV435" s="23"/>
      <c r="AW435" s="25"/>
      <c r="AX435" s="23"/>
      <c r="AY435" s="9" t="s">
        <v>269</v>
      </c>
      <c r="AZ435" s="41">
        <v>42744</v>
      </c>
      <c r="BA435" s="18"/>
      <c r="BB435" s="18"/>
      <c r="BC435" s="15"/>
      <c r="BD435" s="15"/>
      <c r="BE435" s="15"/>
      <c r="BF435" s="15"/>
      <c r="BG435" s="15"/>
      <c r="BH435" s="15"/>
      <c r="BI435" s="15"/>
      <c r="BJ435" s="15"/>
    </row>
    <row r="436" spans="1:62" ht="14.25">
      <c r="A436" s="416"/>
      <c r="B436" s="416"/>
      <c r="C436" s="439"/>
      <c r="D436" s="216"/>
      <c r="E436" s="216"/>
      <c r="F436" s="218"/>
      <c r="G436" s="219"/>
      <c r="H436" s="440"/>
      <c r="I436" s="350"/>
      <c r="J436" s="344"/>
      <c r="K436" s="218"/>
      <c r="L436" s="344"/>
      <c r="M436" s="350"/>
      <c r="N436" s="341"/>
      <c r="O436" s="342"/>
      <c r="P436" s="441"/>
      <c r="Q436" s="342"/>
      <c r="R436" s="341"/>
      <c r="S436" s="342"/>
      <c r="T436" s="341"/>
      <c r="U436" s="342"/>
      <c r="V436" s="220"/>
      <c r="W436" s="442"/>
      <c r="X436" s="220"/>
      <c r="Y436" s="442"/>
      <c r="Z436" s="220"/>
      <c r="AA436" s="442"/>
      <c r="AB436" s="220"/>
      <c r="AC436" s="442"/>
      <c r="AD436" s="220"/>
      <c r="AE436" s="443"/>
      <c r="AF436" s="444"/>
      <c r="AG436" s="442"/>
      <c r="AH436" s="445"/>
      <c r="AI436" s="442"/>
      <c r="AJ436" s="220"/>
      <c r="AK436" s="442"/>
      <c r="AL436" s="446"/>
      <c r="AM436" s="447"/>
      <c r="AN436" s="446"/>
      <c r="AO436" s="448"/>
      <c r="AP436" s="220"/>
      <c r="AQ436" s="443"/>
      <c r="AR436" s="444"/>
      <c r="AS436" s="443"/>
      <c r="AT436" s="444"/>
      <c r="AU436" s="442"/>
      <c r="AV436" s="444"/>
      <c r="AW436" s="442"/>
      <c r="AX436" s="340"/>
      <c r="AY436" s="449"/>
      <c r="AZ436" s="442"/>
      <c r="BA436" s="216"/>
      <c r="BB436" s="216"/>
      <c r="BC436" s="216"/>
      <c r="BD436" s="216"/>
      <c r="BE436" s="216"/>
      <c r="BF436" s="216"/>
      <c r="BG436" s="216"/>
      <c r="BH436" s="216"/>
      <c r="BI436" s="216"/>
      <c r="BJ436" s="216"/>
    </row>
    <row r="437" spans="1:62" ht="14.25">
      <c r="A437" s="416"/>
      <c r="B437" s="416"/>
      <c r="C437" s="439"/>
      <c r="D437" s="216"/>
      <c r="E437" s="216"/>
      <c r="F437" s="218"/>
      <c r="G437" s="219"/>
      <c r="H437" s="440"/>
      <c r="I437" s="350"/>
      <c r="J437" s="344"/>
      <c r="K437" s="350"/>
      <c r="L437" s="344"/>
      <c r="M437" s="350"/>
      <c r="N437" s="346"/>
      <c r="O437" s="348"/>
      <c r="P437" s="450"/>
      <c r="Q437" s="348"/>
      <c r="R437" s="346"/>
      <c r="S437" s="348"/>
      <c r="T437" s="346"/>
      <c r="U437" s="348"/>
      <c r="V437" s="220"/>
      <c r="W437" s="442"/>
      <c r="X437" s="444"/>
      <c r="Y437" s="443"/>
      <c r="Z437" s="444"/>
      <c r="AA437" s="443"/>
      <c r="AB437" s="444"/>
      <c r="AC437" s="443"/>
      <c r="AD437" s="220"/>
      <c r="AE437" s="442"/>
      <c r="AF437" s="220"/>
      <c r="AG437" s="443"/>
      <c r="AH437" s="445"/>
      <c r="AI437" s="443"/>
      <c r="AJ437" s="220"/>
      <c r="AK437" s="442"/>
      <c r="AL437" s="446"/>
      <c r="AM437" s="411"/>
      <c r="AN437" s="451"/>
      <c r="AO437" s="448"/>
      <c r="AP437" s="444"/>
      <c r="AQ437" s="443"/>
      <c r="AR437" s="444"/>
      <c r="AS437" s="442"/>
      <c r="AT437" s="444"/>
      <c r="AU437" s="443"/>
      <c r="AV437" s="444"/>
      <c r="AW437" s="443"/>
      <c r="AX437" s="340"/>
      <c r="AY437" s="452"/>
      <c r="AZ437" s="442"/>
      <c r="BA437" s="216"/>
      <c r="BB437" s="216"/>
      <c r="BC437" s="216"/>
      <c r="BD437" s="216"/>
      <c r="BE437" s="216"/>
      <c r="BF437" s="216"/>
      <c r="BG437" s="216"/>
      <c r="BH437" s="216"/>
      <c r="BI437" s="216"/>
      <c r="BJ437" s="216"/>
    </row>
    <row r="438" spans="1:62" ht="14.25">
      <c r="A438" s="416"/>
      <c r="B438" s="416"/>
      <c r="C438" s="439"/>
      <c r="D438" s="216"/>
      <c r="E438" s="216"/>
      <c r="F438" s="350"/>
      <c r="G438" s="219"/>
      <c r="H438" s="440"/>
      <c r="I438" s="350"/>
      <c r="J438" s="344"/>
      <c r="K438" s="350"/>
      <c r="L438" s="344"/>
      <c r="M438" s="350"/>
      <c r="N438" s="346"/>
      <c r="O438" s="342"/>
      <c r="P438" s="450"/>
      <c r="Q438" s="348"/>
      <c r="R438" s="346"/>
      <c r="S438" s="348"/>
      <c r="T438" s="346"/>
      <c r="U438" s="348"/>
      <c r="V438" s="220"/>
      <c r="W438" s="442"/>
      <c r="X438" s="220"/>
      <c r="Y438" s="442"/>
      <c r="Z438" s="453"/>
      <c r="AA438" s="443"/>
      <c r="AB438" s="444"/>
      <c r="AC438" s="443"/>
      <c r="AD438" s="444"/>
      <c r="AE438" s="442"/>
      <c r="AF438" s="220"/>
      <c r="AG438" s="442"/>
      <c r="AH438" s="445"/>
      <c r="AI438" s="442"/>
      <c r="AJ438" s="220"/>
      <c r="AK438" s="442"/>
      <c r="AL438" s="446"/>
      <c r="AM438" s="448"/>
      <c r="AN438" s="451"/>
      <c r="AO438" s="448"/>
      <c r="AP438" s="220"/>
      <c r="AQ438" s="443"/>
      <c r="AR438" s="444"/>
      <c r="AS438" s="442"/>
      <c r="AT438" s="444"/>
      <c r="AU438" s="443"/>
      <c r="AV438" s="444"/>
      <c r="AW438" s="443"/>
      <c r="AX438" s="340"/>
      <c r="AY438" s="452"/>
      <c r="AZ438" s="442"/>
      <c r="BA438" s="216"/>
      <c r="BB438" s="216"/>
      <c r="BC438" s="216"/>
      <c r="BD438" s="216"/>
      <c r="BE438" s="216"/>
      <c r="BF438" s="216"/>
      <c r="BG438" s="216"/>
      <c r="BH438" s="216"/>
      <c r="BI438" s="216"/>
      <c r="BJ438" s="216"/>
    </row>
    <row r="439" spans="1:62" ht="14.25">
      <c r="A439" s="416"/>
      <c r="B439" s="416"/>
      <c r="C439" s="439"/>
      <c r="D439" s="216"/>
      <c r="E439" s="216"/>
      <c r="F439" s="218"/>
      <c r="G439" s="219"/>
      <c r="H439" s="440"/>
      <c r="I439" s="350"/>
      <c r="J439" s="344"/>
      <c r="K439" s="350"/>
      <c r="L439" s="344"/>
      <c r="M439" s="350"/>
      <c r="N439" s="346"/>
      <c r="O439" s="348"/>
      <c r="P439" s="450"/>
      <c r="Q439" s="348"/>
      <c r="R439" s="346"/>
      <c r="S439" s="348"/>
      <c r="T439" s="346"/>
      <c r="U439" s="348"/>
      <c r="V439" s="220"/>
      <c r="W439" s="442"/>
      <c r="X439" s="220"/>
      <c r="Y439" s="442"/>
      <c r="Z439" s="453"/>
      <c r="AA439" s="442"/>
      <c r="AB439" s="220"/>
      <c r="AC439" s="442"/>
      <c r="AD439" s="220"/>
      <c r="AE439" s="443"/>
      <c r="AF439" s="444"/>
      <c r="AG439" s="442"/>
      <c r="AH439" s="445"/>
      <c r="AI439" s="442"/>
      <c r="AJ439" s="220"/>
      <c r="AK439" s="442"/>
      <c r="AL439" s="446"/>
      <c r="AM439" s="448"/>
      <c r="AN439" s="451"/>
      <c r="AO439" s="448"/>
      <c r="AP439" s="220"/>
      <c r="AQ439" s="443"/>
      <c r="AR439" s="444"/>
      <c r="AS439" s="443"/>
      <c r="AT439" s="444"/>
      <c r="AU439" s="442"/>
      <c r="AV439" s="444"/>
      <c r="AW439" s="442"/>
      <c r="AX439" s="340"/>
      <c r="AY439" s="449"/>
      <c r="AZ439" s="442"/>
      <c r="BA439" s="216"/>
      <c r="BB439" s="216"/>
      <c r="BC439" s="216"/>
      <c r="BD439" s="216"/>
      <c r="BE439" s="216"/>
      <c r="BF439" s="216"/>
      <c r="BG439" s="216"/>
      <c r="BH439" s="216"/>
      <c r="BI439" s="216"/>
      <c r="BJ439" s="216"/>
    </row>
    <row r="440" spans="1:62" ht="14.25">
      <c r="A440" s="416"/>
      <c r="B440" s="416"/>
      <c r="C440" s="439"/>
      <c r="D440" s="216"/>
      <c r="E440" s="216"/>
      <c r="F440" s="218"/>
      <c r="G440" s="219"/>
      <c r="H440" s="440"/>
      <c r="I440" s="350"/>
      <c r="J440" s="344"/>
      <c r="K440" s="218"/>
      <c r="L440" s="344"/>
      <c r="M440" s="218"/>
      <c r="N440" s="341"/>
      <c r="O440" s="342"/>
      <c r="P440" s="441"/>
      <c r="Q440" s="348"/>
      <c r="R440" s="341"/>
      <c r="S440" s="342"/>
      <c r="T440" s="341"/>
      <c r="U440" s="342"/>
      <c r="V440" s="220"/>
      <c r="W440" s="442"/>
      <c r="X440" s="220"/>
      <c r="Y440" s="442"/>
      <c r="Z440" s="453"/>
      <c r="AA440" s="442"/>
      <c r="AB440" s="220"/>
      <c r="AC440" s="442"/>
      <c r="AD440" s="220"/>
      <c r="AE440" s="443"/>
      <c r="AF440" s="444"/>
      <c r="AG440" s="442"/>
      <c r="AH440" s="445"/>
      <c r="AI440" s="442"/>
      <c r="AJ440" s="220"/>
      <c r="AK440" s="442"/>
      <c r="AL440" s="446"/>
      <c r="AM440" s="447"/>
      <c r="AN440" s="451"/>
      <c r="AO440" s="448"/>
      <c r="AP440" s="220"/>
      <c r="AQ440" s="443"/>
      <c r="AR440" s="444"/>
      <c r="AS440" s="443"/>
      <c r="AT440" s="444"/>
      <c r="AU440" s="442"/>
      <c r="AV440" s="444"/>
      <c r="AW440" s="442"/>
      <c r="AX440" s="340"/>
      <c r="AY440" s="449"/>
      <c r="AZ440" s="442"/>
      <c r="BA440" s="216"/>
      <c r="BB440" s="216"/>
      <c r="BC440" s="216"/>
      <c r="BD440" s="216"/>
      <c r="BE440" s="216"/>
      <c r="BF440" s="216"/>
      <c r="BG440" s="216"/>
      <c r="BH440" s="216"/>
      <c r="BI440" s="216"/>
      <c r="BJ440" s="216"/>
    </row>
    <row r="441" spans="1:62" ht="14.25">
      <c r="A441" s="416"/>
      <c r="B441" s="416"/>
      <c r="C441" s="439"/>
      <c r="D441" s="216"/>
      <c r="E441" s="216"/>
      <c r="F441" s="218"/>
      <c r="G441" s="219"/>
      <c r="H441" s="440"/>
      <c r="I441" s="350"/>
      <c r="J441" s="344"/>
      <c r="K441" s="350"/>
      <c r="L441" s="344"/>
      <c r="M441" s="350"/>
      <c r="N441" s="346"/>
      <c r="O441" s="348"/>
      <c r="P441" s="450"/>
      <c r="Q441" s="348"/>
      <c r="R441" s="346"/>
      <c r="S441" s="348"/>
      <c r="T441" s="346"/>
      <c r="U441" s="348"/>
      <c r="V441" s="220"/>
      <c r="W441" s="442"/>
      <c r="X441" s="220"/>
      <c r="Y441" s="442"/>
      <c r="Z441" s="453"/>
      <c r="AA441" s="442"/>
      <c r="AB441" s="220"/>
      <c r="AC441" s="442"/>
      <c r="AD441" s="220"/>
      <c r="AE441" s="443"/>
      <c r="AF441" s="444"/>
      <c r="AG441" s="442"/>
      <c r="AH441" s="445"/>
      <c r="AI441" s="442"/>
      <c r="AJ441" s="220"/>
      <c r="AK441" s="442"/>
      <c r="AL441" s="446"/>
      <c r="AM441" s="448"/>
      <c r="AN441" s="451"/>
      <c r="AO441" s="448"/>
      <c r="AP441" s="220"/>
      <c r="AQ441" s="443"/>
      <c r="AR441" s="444"/>
      <c r="AS441" s="443"/>
      <c r="AT441" s="444"/>
      <c r="AU441" s="442"/>
      <c r="AV441" s="444"/>
      <c r="AW441" s="442"/>
      <c r="AX441" s="340"/>
      <c r="AY441" s="449"/>
      <c r="AZ441" s="442"/>
      <c r="BA441" s="216"/>
      <c r="BB441" s="216"/>
      <c r="BC441" s="216"/>
      <c r="BD441" s="216"/>
      <c r="BE441" s="216"/>
      <c r="BF441" s="216"/>
      <c r="BG441" s="216"/>
      <c r="BH441" s="216"/>
      <c r="BI441" s="216"/>
      <c r="BJ441" s="216"/>
    </row>
    <row r="442" spans="1:62" ht="14.25">
      <c r="A442" s="416"/>
      <c r="B442" s="416"/>
      <c r="C442" s="439"/>
      <c r="D442" s="216"/>
      <c r="E442" s="216"/>
      <c r="F442" s="350"/>
      <c r="G442" s="219"/>
      <c r="H442" s="440"/>
      <c r="I442" s="350"/>
      <c r="J442" s="344"/>
      <c r="K442" s="350"/>
      <c r="L442" s="344"/>
      <c r="M442" s="350"/>
      <c r="N442" s="346"/>
      <c r="O442" s="348"/>
      <c r="P442" s="450"/>
      <c r="Q442" s="348"/>
      <c r="R442" s="346"/>
      <c r="S442" s="348"/>
      <c r="T442" s="346"/>
      <c r="U442" s="348"/>
      <c r="V442" s="220"/>
      <c r="W442" s="442"/>
      <c r="X442" s="444"/>
      <c r="Y442" s="443"/>
      <c r="Z442" s="444"/>
      <c r="AA442" s="443"/>
      <c r="AB442" s="444"/>
      <c r="AC442" s="443"/>
      <c r="AD442" s="220"/>
      <c r="AE442" s="442"/>
      <c r="AF442" s="220"/>
      <c r="AG442" s="442"/>
      <c r="AH442" s="445"/>
      <c r="AI442" s="443"/>
      <c r="AJ442" s="220"/>
      <c r="AK442" s="442"/>
      <c r="AL442" s="446"/>
      <c r="AM442" s="411"/>
      <c r="AN442" s="451"/>
      <c r="AO442" s="448"/>
      <c r="AP442" s="444"/>
      <c r="AQ442" s="443"/>
      <c r="AR442" s="444"/>
      <c r="AS442" s="442"/>
      <c r="AT442" s="444"/>
      <c r="AU442" s="443"/>
      <c r="AV442" s="444"/>
      <c r="AW442" s="443"/>
      <c r="AX442" s="340"/>
      <c r="AY442" s="452"/>
      <c r="AZ442" s="442"/>
      <c r="BA442" s="216"/>
      <c r="BB442" s="216"/>
      <c r="BC442" s="216"/>
      <c r="BD442" s="216"/>
      <c r="BE442" s="216"/>
      <c r="BF442" s="216"/>
      <c r="BG442" s="216"/>
      <c r="BH442" s="216"/>
      <c r="BI442" s="216"/>
      <c r="BJ442" s="216"/>
    </row>
    <row r="443" spans="1:62" ht="14.25">
      <c r="A443" s="416"/>
      <c r="B443" s="416"/>
      <c r="C443" s="439"/>
      <c r="D443" s="216"/>
      <c r="E443" s="216"/>
      <c r="F443" s="218"/>
      <c r="G443" s="219"/>
      <c r="H443" s="440"/>
      <c r="I443" s="350"/>
      <c r="J443" s="344"/>
      <c r="K443" s="218"/>
      <c r="L443" s="219"/>
      <c r="M443" s="218"/>
      <c r="N443" s="341"/>
      <c r="O443" s="342"/>
      <c r="P443" s="441"/>
      <c r="Q443" s="342"/>
      <c r="R443" s="341"/>
      <c r="S443" s="342"/>
      <c r="T443" s="341"/>
      <c r="U443" s="342"/>
      <c r="V443" s="444"/>
      <c r="W443" s="442"/>
      <c r="X443" s="220"/>
      <c r="Y443" s="442"/>
      <c r="Z443" s="220"/>
      <c r="AA443" s="442"/>
      <c r="AB443" s="220"/>
      <c r="AC443" s="442"/>
      <c r="AD443" s="220"/>
      <c r="AE443" s="443"/>
      <c r="AF443" s="444"/>
      <c r="AG443" s="442"/>
      <c r="AH443" s="445"/>
      <c r="AI443" s="442"/>
      <c r="AJ443" s="220"/>
      <c r="AK443" s="442"/>
      <c r="AL443" s="446"/>
      <c r="AM443" s="447"/>
      <c r="AN443" s="451"/>
      <c r="AO443" s="411"/>
      <c r="AP443" s="444"/>
      <c r="AQ443" s="443"/>
      <c r="AR443" s="444"/>
      <c r="AS443" s="443"/>
      <c r="AT443" s="444"/>
      <c r="AU443" s="443"/>
      <c r="AV443" s="444"/>
      <c r="AW443" s="443"/>
      <c r="AX443" s="340"/>
      <c r="AY443" s="449"/>
      <c r="AZ443" s="442"/>
      <c r="BA443" s="216"/>
      <c r="BB443" s="216"/>
      <c r="BC443" s="216"/>
      <c r="BD443" s="216"/>
      <c r="BE443" s="216"/>
      <c r="BF443" s="216"/>
      <c r="BG443" s="216"/>
      <c r="BH443" s="216"/>
      <c r="BI443" s="216"/>
      <c r="BJ443" s="216"/>
    </row>
    <row r="444" spans="1:62" ht="14.25">
      <c r="A444" s="416"/>
      <c r="B444" s="416"/>
      <c r="C444" s="439"/>
      <c r="D444" s="216"/>
      <c r="E444" s="216"/>
      <c r="F444" s="350"/>
      <c r="G444" s="219"/>
      <c r="H444" s="440"/>
      <c r="I444" s="350"/>
      <c r="J444" s="344"/>
      <c r="K444" s="350"/>
      <c r="L444" s="344"/>
      <c r="M444" s="350"/>
      <c r="N444" s="346"/>
      <c r="O444" s="342"/>
      <c r="P444" s="450"/>
      <c r="Q444" s="348"/>
      <c r="R444" s="346"/>
      <c r="S444" s="348"/>
      <c r="T444" s="346"/>
      <c r="U444" s="348"/>
      <c r="V444" s="220"/>
      <c r="W444" s="442"/>
      <c r="X444" s="220"/>
      <c r="Y444" s="442"/>
      <c r="Z444" s="453"/>
      <c r="AA444" s="443"/>
      <c r="AB444" s="444"/>
      <c r="AC444" s="443"/>
      <c r="AD444" s="444"/>
      <c r="AE444" s="442"/>
      <c r="AF444" s="220"/>
      <c r="AG444" s="442"/>
      <c r="AH444" s="445"/>
      <c r="AI444" s="442"/>
      <c r="AJ444" s="220"/>
      <c r="AK444" s="442"/>
      <c r="AL444" s="446"/>
      <c r="AM444" s="448"/>
      <c r="AN444" s="451"/>
      <c r="AO444" s="448"/>
      <c r="AP444" s="220"/>
      <c r="AQ444" s="443"/>
      <c r="AR444" s="444"/>
      <c r="AS444" s="442"/>
      <c r="AT444" s="444"/>
      <c r="AU444" s="443"/>
      <c r="AV444" s="444"/>
      <c r="AW444" s="443"/>
      <c r="AX444" s="340"/>
      <c r="AY444" s="452"/>
      <c r="AZ444" s="442"/>
      <c r="BA444" s="216"/>
      <c r="BB444" s="216"/>
      <c r="BC444" s="216"/>
      <c r="BD444" s="216"/>
      <c r="BE444" s="216"/>
      <c r="BF444" s="216"/>
      <c r="BG444" s="216"/>
      <c r="BH444" s="216"/>
      <c r="BI444" s="216"/>
      <c r="BJ444" s="216"/>
    </row>
    <row r="445" spans="1:62" ht="14.25">
      <c r="A445" s="416"/>
      <c r="B445" s="416"/>
      <c r="C445" s="439"/>
      <c r="D445" s="216"/>
      <c r="E445" s="216"/>
      <c r="F445" s="350"/>
      <c r="G445" s="219"/>
      <c r="H445" s="440"/>
      <c r="I445" s="350"/>
      <c r="J445" s="344"/>
      <c r="K445" s="350"/>
      <c r="L445" s="344"/>
      <c r="M445" s="350"/>
      <c r="N445" s="346"/>
      <c r="O445" s="342"/>
      <c r="P445" s="450"/>
      <c r="Q445" s="348"/>
      <c r="R445" s="346"/>
      <c r="S445" s="348"/>
      <c r="T445" s="346"/>
      <c r="U445" s="348"/>
      <c r="V445" s="220"/>
      <c r="W445" s="442"/>
      <c r="X445" s="220"/>
      <c r="Y445" s="442"/>
      <c r="Z445" s="453"/>
      <c r="AA445" s="443"/>
      <c r="AB445" s="444"/>
      <c r="AC445" s="443"/>
      <c r="AD445" s="444"/>
      <c r="AE445" s="442"/>
      <c r="AF445" s="220"/>
      <c r="AG445" s="442"/>
      <c r="AH445" s="445"/>
      <c r="AI445" s="442"/>
      <c r="AJ445" s="220"/>
      <c r="AK445" s="442"/>
      <c r="AL445" s="446"/>
      <c r="AM445" s="448"/>
      <c r="AN445" s="451"/>
      <c r="AO445" s="448"/>
      <c r="AP445" s="220"/>
      <c r="AQ445" s="443"/>
      <c r="AR445" s="444"/>
      <c r="AS445" s="442"/>
      <c r="AT445" s="444"/>
      <c r="AU445" s="443"/>
      <c r="AV445" s="444"/>
      <c r="AW445" s="443"/>
      <c r="AX445" s="340"/>
      <c r="AY445" s="452"/>
      <c r="AZ445" s="442"/>
      <c r="BA445" s="216"/>
      <c r="BB445" s="216"/>
      <c r="BC445" s="216"/>
      <c r="BD445" s="216"/>
      <c r="BE445" s="216"/>
      <c r="BF445" s="216"/>
      <c r="BG445" s="216"/>
      <c r="BH445" s="216"/>
      <c r="BI445" s="216"/>
      <c r="BJ445" s="216"/>
    </row>
    <row r="446" spans="1:62" ht="14.25">
      <c r="A446" s="416"/>
      <c r="B446" s="416"/>
      <c r="C446" s="439"/>
      <c r="D446" s="216"/>
      <c r="E446" s="216"/>
      <c r="F446" s="350"/>
      <c r="G446" s="219"/>
      <c r="H446" s="440"/>
      <c r="I446" s="350"/>
      <c r="J446" s="344"/>
      <c r="K446" s="350"/>
      <c r="L446" s="344"/>
      <c r="M446" s="350"/>
      <c r="N446" s="346"/>
      <c r="O446" s="342"/>
      <c r="P446" s="450"/>
      <c r="Q446" s="348"/>
      <c r="R446" s="346"/>
      <c r="S446" s="348"/>
      <c r="T446" s="346"/>
      <c r="U446" s="348"/>
      <c r="V446" s="220"/>
      <c r="W446" s="442"/>
      <c r="X446" s="220"/>
      <c r="Y446" s="442"/>
      <c r="Z446" s="453"/>
      <c r="AA446" s="443"/>
      <c r="AB446" s="444"/>
      <c r="AC446" s="443"/>
      <c r="AD446" s="444"/>
      <c r="AE446" s="442"/>
      <c r="AF446" s="220"/>
      <c r="AG446" s="442"/>
      <c r="AH446" s="445"/>
      <c r="AI446" s="442"/>
      <c r="AJ446" s="220"/>
      <c r="AK446" s="442"/>
      <c r="AL446" s="446"/>
      <c r="AM446" s="448"/>
      <c r="AN446" s="451"/>
      <c r="AO446" s="448"/>
      <c r="AP446" s="220"/>
      <c r="AQ446" s="443"/>
      <c r="AR446" s="444"/>
      <c r="AS446" s="442"/>
      <c r="AT446" s="444"/>
      <c r="AU446" s="443"/>
      <c r="AV446" s="444"/>
      <c r="AW446" s="443"/>
      <c r="AX446" s="340"/>
      <c r="AY446" s="452"/>
      <c r="AZ446" s="442"/>
      <c r="BA446" s="216"/>
      <c r="BB446" s="216"/>
      <c r="BC446" s="216"/>
      <c r="BD446" s="216"/>
      <c r="BE446" s="216"/>
      <c r="BF446" s="216"/>
      <c r="BG446" s="216"/>
      <c r="BH446" s="216"/>
      <c r="BI446" s="216"/>
      <c r="BJ446" s="216"/>
    </row>
    <row r="447" spans="1:62" ht="14.25">
      <c r="A447" s="416"/>
      <c r="B447" s="416"/>
      <c r="C447" s="439"/>
      <c r="D447" s="216"/>
      <c r="E447" s="216"/>
      <c r="F447" s="350"/>
      <c r="G447" s="219"/>
      <c r="H447" s="440"/>
      <c r="I447" s="350"/>
      <c r="J447" s="344"/>
      <c r="K447" s="350"/>
      <c r="L447" s="344"/>
      <c r="M447" s="350"/>
      <c r="N447" s="346"/>
      <c r="O447" s="342"/>
      <c r="P447" s="450"/>
      <c r="Q447" s="348"/>
      <c r="R447" s="346"/>
      <c r="S447" s="348"/>
      <c r="T447" s="346"/>
      <c r="U447" s="348"/>
      <c r="V447" s="220"/>
      <c r="W447" s="442"/>
      <c r="X447" s="220"/>
      <c r="Y447" s="442"/>
      <c r="Z447" s="453"/>
      <c r="AA447" s="443"/>
      <c r="AB447" s="444"/>
      <c r="AC447" s="443"/>
      <c r="AD447" s="444"/>
      <c r="AE447" s="442"/>
      <c r="AF447" s="220"/>
      <c r="AG447" s="442"/>
      <c r="AH447" s="445"/>
      <c r="AI447" s="442"/>
      <c r="AJ447" s="220"/>
      <c r="AK447" s="442"/>
      <c r="AL447" s="446"/>
      <c r="AM447" s="448"/>
      <c r="AN447" s="451"/>
      <c r="AO447" s="448"/>
      <c r="AP447" s="220"/>
      <c r="AQ447" s="443"/>
      <c r="AR447" s="444"/>
      <c r="AS447" s="442"/>
      <c r="AT447" s="444"/>
      <c r="AU447" s="443"/>
      <c r="AV447" s="444"/>
      <c r="AW447" s="443"/>
      <c r="AX447" s="340"/>
      <c r="AY447" s="452"/>
      <c r="AZ447" s="442"/>
      <c r="BA447" s="216"/>
      <c r="BB447" s="216"/>
      <c r="BC447" s="216"/>
      <c r="BD447" s="216"/>
      <c r="BE447" s="216"/>
      <c r="BF447" s="216"/>
      <c r="BG447" s="216"/>
      <c r="BH447" s="216"/>
      <c r="BI447" s="216"/>
      <c r="BJ447" s="216"/>
    </row>
    <row r="448" spans="1:62" ht="14.25">
      <c r="A448" s="416"/>
      <c r="B448" s="416"/>
      <c r="C448" s="439"/>
      <c r="D448" s="216"/>
      <c r="E448" s="216"/>
      <c r="F448" s="350"/>
      <c r="G448" s="219"/>
      <c r="H448" s="440"/>
      <c r="I448" s="350"/>
      <c r="J448" s="344"/>
      <c r="K448" s="350"/>
      <c r="L448" s="344"/>
      <c r="M448" s="350"/>
      <c r="N448" s="346"/>
      <c r="O448" s="342"/>
      <c r="P448" s="450"/>
      <c r="Q448" s="348"/>
      <c r="R448" s="346"/>
      <c r="S448" s="348"/>
      <c r="T448" s="346"/>
      <c r="U448" s="348"/>
      <c r="V448" s="220"/>
      <c r="W448" s="442"/>
      <c r="X448" s="220"/>
      <c r="Y448" s="442"/>
      <c r="Z448" s="453"/>
      <c r="AA448" s="443"/>
      <c r="AB448" s="444"/>
      <c r="AC448" s="443"/>
      <c r="AD448" s="444"/>
      <c r="AE448" s="442"/>
      <c r="AF448" s="220"/>
      <c r="AG448" s="442"/>
      <c r="AH448" s="445"/>
      <c r="AI448" s="442"/>
      <c r="AJ448" s="220"/>
      <c r="AK448" s="442"/>
      <c r="AL448" s="446"/>
      <c r="AM448" s="448"/>
      <c r="AN448" s="451"/>
      <c r="AO448" s="448"/>
      <c r="AP448" s="220"/>
      <c r="AQ448" s="443"/>
      <c r="AR448" s="444"/>
      <c r="AS448" s="442"/>
      <c r="AT448" s="444"/>
      <c r="AU448" s="443"/>
      <c r="AV448" s="444"/>
      <c r="AW448" s="443"/>
      <c r="AX448" s="340"/>
      <c r="AY448" s="452"/>
      <c r="AZ448" s="442"/>
      <c r="BA448" s="216"/>
      <c r="BB448" s="216"/>
      <c r="BC448" s="216"/>
      <c r="BD448" s="216"/>
      <c r="BE448" s="216"/>
      <c r="BF448" s="216"/>
      <c r="BG448" s="216"/>
      <c r="BH448" s="216"/>
      <c r="BI448" s="216"/>
      <c r="BJ448" s="216"/>
    </row>
    <row r="449" spans="1:62" ht="14.25">
      <c r="A449" s="416"/>
      <c r="B449" s="416"/>
      <c r="C449" s="439"/>
      <c r="D449" s="216"/>
      <c r="E449" s="216"/>
      <c r="F449" s="350"/>
      <c r="G449" s="219"/>
      <c r="H449" s="440"/>
      <c r="I449" s="350"/>
      <c r="J449" s="344"/>
      <c r="K449" s="350"/>
      <c r="L449" s="344"/>
      <c r="M449" s="350"/>
      <c r="N449" s="346"/>
      <c r="O449" s="342"/>
      <c r="P449" s="450"/>
      <c r="Q449" s="348"/>
      <c r="R449" s="346"/>
      <c r="S449" s="348"/>
      <c r="T449" s="346"/>
      <c r="U449" s="348"/>
      <c r="V449" s="220"/>
      <c r="W449" s="442"/>
      <c r="X449" s="220"/>
      <c r="Y449" s="442"/>
      <c r="Z449" s="453"/>
      <c r="AA449" s="443"/>
      <c r="AB449" s="444"/>
      <c r="AC449" s="443"/>
      <c r="AD449" s="444"/>
      <c r="AE449" s="442"/>
      <c r="AF449" s="220"/>
      <c r="AG449" s="442"/>
      <c r="AH449" s="445"/>
      <c r="AI449" s="442"/>
      <c r="AJ449" s="220"/>
      <c r="AK449" s="442"/>
      <c r="AL449" s="446"/>
      <c r="AM449" s="448"/>
      <c r="AN449" s="451"/>
      <c r="AO449" s="448"/>
      <c r="AP449" s="220"/>
      <c r="AQ449" s="443"/>
      <c r="AR449" s="444"/>
      <c r="AS449" s="442"/>
      <c r="AT449" s="444"/>
      <c r="AU449" s="443"/>
      <c r="AV449" s="444"/>
      <c r="AW449" s="443"/>
      <c r="AX449" s="340"/>
      <c r="AY449" s="452"/>
      <c r="AZ449" s="442"/>
      <c r="BA449" s="216"/>
      <c r="BB449" s="216"/>
      <c r="BC449" s="216"/>
      <c r="BD449" s="216"/>
      <c r="BE449" s="216"/>
      <c r="BF449" s="216"/>
      <c r="BG449" s="216"/>
      <c r="BH449" s="216"/>
      <c r="BI449" s="216"/>
      <c r="BJ449" s="216"/>
    </row>
    <row r="450" spans="1:62" ht="14.25">
      <c r="A450" s="416"/>
      <c r="B450" s="416"/>
      <c r="C450" s="439"/>
      <c r="D450" s="216"/>
      <c r="E450" s="216"/>
      <c r="F450" s="350"/>
      <c r="G450" s="219"/>
      <c r="H450" s="440"/>
      <c r="I450" s="350"/>
      <c r="J450" s="344"/>
      <c r="K450" s="350"/>
      <c r="L450" s="344"/>
      <c r="M450" s="350"/>
      <c r="N450" s="346"/>
      <c r="O450" s="342"/>
      <c r="P450" s="450"/>
      <c r="Q450" s="348"/>
      <c r="R450" s="346"/>
      <c r="S450" s="348"/>
      <c r="T450" s="346"/>
      <c r="U450" s="348"/>
      <c r="V450" s="220"/>
      <c r="W450" s="442"/>
      <c r="X450" s="220"/>
      <c r="Y450" s="442"/>
      <c r="Z450" s="453"/>
      <c r="AA450" s="443"/>
      <c r="AB450" s="444"/>
      <c r="AC450" s="443"/>
      <c r="AD450" s="444"/>
      <c r="AE450" s="442"/>
      <c r="AF450" s="220"/>
      <c r="AG450" s="442"/>
      <c r="AH450" s="445"/>
      <c r="AI450" s="442"/>
      <c r="AJ450" s="220"/>
      <c r="AK450" s="442"/>
      <c r="AL450" s="446"/>
      <c r="AM450" s="448"/>
      <c r="AN450" s="451"/>
      <c r="AO450" s="448"/>
      <c r="AP450" s="220"/>
      <c r="AQ450" s="443"/>
      <c r="AR450" s="444"/>
      <c r="AS450" s="442"/>
      <c r="AT450" s="444"/>
      <c r="AU450" s="443"/>
      <c r="AV450" s="444"/>
      <c r="AW450" s="443"/>
      <c r="AX450" s="340"/>
      <c r="AY450" s="452"/>
      <c r="AZ450" s="442"/>
      <c r="BA450" s="216"/>
      <c r="BB450" s="216"/>
      <c r="BC450" s="216"/>
      <c r="BD450" s="216"/>
      <c r="BE450" s="216"/>
      <c r="BF450" s="216"/>
      <c r="BG450" s="216"/>
      <c r="BH450" s="216"/>
      <c r="BI450" s="216"/>
      <c r="BJ450" s="216"/>
    </row>
    <row r="451" spans="1:62" ht="14.25">
      <c r="A451" s="416"/>
      <c r="B451" s="416"/>
      <c r="C451" s="439"/>
      <c r="D451" s="216"/>
      <c r="E451" s="216"/>
      <c r="F451" s="350"/>
      <c r="G451" s="219"/>
      <c r="H451" s="440"/>
      <c r="I451" s="350"/>
      <c r="J451" s="344"/>
      <c r="K451" s="350"/>
      <c r="L451" s="344"/>
      <c r="M451" s="350"/>
      <c r="N451" s="346"/>
      <c r="O451" s="342"/>
      <c r="P451" s="450"/>
      <c r="Q451" s="348"/>
      <c r="R451" s="346"/>
      <c r="S451" s="348"/>
      <c r="T451" s="346"/>
      <c r="U451" s="348"/>
      <c r="V451" s="220"/>
      <c r="W451" s="442"/>
      <c r="X451" s="220"/>
      <c r="Y451" s="442"/>
      <c r="Z451" s="453"/>
      <c r="AA451" s="443"/>
      <c r="AB451" s="444"/>
      <c r="AC451" s="443"/>
      <c r="AD451" s="444"/>
      <c r="AE451" s="442"/>
      <c r="AF451" s="220"/>
      <c r="AG451" s="442"/>
      <c r="AH451" s="445"/>
      <c r="AI451" s="442"/>
      <c r="AJ451" s="220"/>
      <c r="AK451" s="442"/>
      <c r="AL451" s="446"/>
      <c r="AM451" s="448"/>
      <c r="AN451" s="451"/>
      <c r="AO451" s="448"/>
      <c r="AP451" s="220"/>
      <c r="AQ451" s="443"/>
      <c r="AR451" s="444"/>
      <c r="AS451" s="442"/>
      <c r="AT451" s="444"/>
      <c r="AU451" s="443"/>
      <c r="AV451" s="444"/>
      <c r="AW451" s="443"/>
      <c r="AX451" s="340"/>
      <c r="AY451" s="452"/>
      <c r="AZ451" s="442"/>
      <c r="BA451" s="216"/>
      <c r="BB451" s="216"/>
      <c r="BC451" s="216"/>
      <c r="BD451" s="216"/>
      <c r="BE451" s="216"/>
      <c r="BF451" s="216"/>
      <c r="BG451" s="216"/>
      <c r="BH451" s="216"/>
      <c r="BI451" s="216"/>
      <c r="BJ451" s="216"/>
    </row>
    <row r="452" spans="1:62" ht="14.25">
      <c r="A452" s="416"/>
      <c r="B452" s="416"/>
      <c r="C452" s="439"/>
      <c r="D452" s="216"/>
      <c r="E452" s="216"/>
      <c r="F452" s="218"/>
      <c r="G452" s="219"/>
      <c r="H452" s="440"/>
      <c r="I452" s="350"/>
      <c r="J452" s="344"/>
      <c r="K452" s="350"/>
      <c r="L452" s="344"/>
      <c r="M452" s="350"/>
      <c r="N452" s="346"/>
      <c r="O452" s="348"/>
      <c r="P452" s="450"/>
      <c r="Q452" s="348"/>
      <c r="R452" s="346"/>
      <c r="S452" s="348"/>
      <c r="T452" s="346"/>
      <c r="U452" s="348"/>
      <c r="V452" s="220"/>
      <c r="W452" s="442"/>
      <c r="X452" s="220"/>
      <c r="Y452" s="442"/>
      <c r="Z452" s="453"/>
      <c r="AA452" s="442"/>
      <c r="AB452" s="220"/>
      <c r="AC452" s="442"/>
      <c r="AD452" s="220"/>
      <c r="AE452" s="443"/>
      <c r="AF452" s="444"/>
      <c r="AG452" s="442"/>
      <c r="AH452" s="445"/>
      <c r="AI452" s="442"/>
      <c r="AJ452" s="220"/>
      <c r="AK452" s="442"/>
      <c r="AL452" s="446"/>
      <c r="AM452" s="448"/>
      <c r="AN452" s="451"/>
      <c r="AO452" s="448"/>
      <c r="AP452" s="220"/>
      <c r="AQ452" s="443"/>
      <c r="AR452" s="444"/>
      <c r="AS452" s="443"/>
      <c r="AT452" s="444"/>
      <c r="AU452" s="442"/>
      <c r="AV452" s="444"/>
      <c r="AW452" s="442"/>
      <c r="AX452" s="340"/>
      <c r="AY452" s="449"/>
      <c r="AZ452" s="442"/>
      <c r="BA452" s="216"/>
      <c r="BB452" s="216"/>
      <c r="BC452" s="216"/>
      <c r="BD452" s="216"/>
      <c r="BE452" s="216"/>
      <c r="BF452" s="216"/>
      <c r="BG452" s="216"/>
      <c r="BH452" s="216"/>
      <c r="BI452" s="216"/>
      <c r="BJ452" s="216"/>
    </row>
    <row r="453" spans="1:62" ht="14.25">
      <c r="A453" s="416"/>
      <c r="B453" s="416"/>
      <c r="C453" s="439"/>
      <c r="D453" s="216"/>
      <c r="E453" s="216"/>
      <c r="F453" s="218"/>
      <c r="G453" s="219"/>
      <c r="H453" s="440"/>
      <c r="I453" s="350"/>
      <c r="J453" s="344"/>
      <c r="K453" s="350"/>
      <c r="L453" s="344"/>
      <c r="M453" s="350"/>
      <c r="N453" s="346"/>
      <c r="O453" s="348"/>
      <c r="P453" s="450"/>
      <c r="Q453" s="348"/>
      <c r="R453" s="346"/>
      <c r="S453" s="348"/>
      <c r="T453" s="346"/>
      <c r="U453" s="348"/>
      <c r="V453" s="220"/>
      <c r="W453" s="442"/>
      <c r="X453" s="220"/>
      <c r="Y453" s="442"/>
      <c r="Z453" s="453"/>
      <c r="AA453" s="442"/>
      <c r="AB453" s="220"/>
      <c r="AC453" s="442"/>
      <c r="AD453" s="220"/>
      <c r="AE453" s="442"/>
      <c r="AF453" s="444"/>
      <c r="AG453" s="442"/>
      <c r="AH453" s="445"/>
      <c r="AI453" s="442"/>
      <c r="AJ453" s="220"/>
      <c r="AK453" s="442"/>
      <c r="AL453" s="446"/>
      <c r="AM453" s="448"/>
      <c r="AN453" s="451"/>
      <c r="AO453" s="448"/>
      <c r="AP453" s="220"/>
      <c r="AQ453" s="443"/>
      <c r="AR453" s="444"/>
      <c r="AS453" s="443"/>
      <c r="AT453" s="444"/>
      <c r="AU453" s="442"/>
      <c r="AV453" s="444"/>
      <c r="AW453" s="442"/>
      <c r="AX453" s="340"/>
      <c r="AY453" s="449"/>
      <c r="AZ453" s="442"/>
      <c r="BA453" s="216"/>
      <c r="BB453" s="216"/>
      <c r="BC453" s="216"/>
      <c r="BD453" s="216"/>
      <c r="BE453" s="216"/>
      <c r="BF453" s="216"/>
      <c r="BG453" s="216"/>
      <c r="BH453" s="216"/>
      <c r="BI453" s="216"/>
      <c r="BJ453" s="216"/>
    </row>
    <row r="454" spans="1:62" ht="14.25">
      <c r="A454" s="416"/>
      <c r="B454" s="416"/>
      <c r="C454" s="439"/>
      <c r="D454" s="216"/>
      <c r="E454" s="216"/>
      <c r="F454" s="218"/>
      <c r="G454" s="219"/>
      <c r="H454" s="440"/>
      <c r="I454" s="350"/>
      <c r="J454" s="344"/>
      <c r="K454" s="218"/>
      <c r="L454" s="219"/>
      <c r="M454" s="218"/>
      <c r="N454" s="341"/>
      <c r="O454" s="342"/>
      <c r="P454" s="441"/>
      <c r="Q454" s="342"/>
      <c r="R454" s="341"/>
      <c r="S454" s="342"/>
      <c r="T454" s="341"/>
      <c r="U454" s="342"/>
      <c r="V454" s="220"/>
      <c r="W454" s="442"/>
      <c r="X454" s="220"/>
      <c r="Y454" s="443"/>
      <c r="Z454" s="453"/>
      <c r="AA454" s="443"/>
      <c r="AB454" s="444"/>
      <c r="AC454" s="443"/>
      <c r="AD454" s="220"/>
      <c r="AE454" s="443"/>
      <c r="AF454" s="444"/>
      <c r="AG454" s="442"/>
      <c r="AH454" s="220"/>
      <c r="AI454" s="454"/>
      <c r="AJ454" s="220"/>
      <c r="AK454" s="442"/>
      <c r="AL454" s="446"/>
      <c r="AM454" s="447"/>
      <c r="AN454" s="451"/>
      <c r="AO454" s="448"/>
      <c r="AP454" s="220"/>
      <c r="AQ454" s="443"/>
      <c r="AR454" s="444"/>
      <c r="AS454" s="443"/>
      <c r="AT454" s="444"/>
      <c r="AU454" s="442"/>
      <c r="AV454" s="444"/>
      <c r="AW454" s="442"/>
      <c r="AX454" s="340"/>
      <c r="AY454" s="449"/>
      <c r="AZ454" s="442"/>
      <c r="BA454" s="216"/>
      <c r="BB454" s="216"/>
      <c r="BC454" s="216"/>
      <c r="BD454" s="216"/>
      <c r="BE454" s="216"/>
      <c r="BF454" s="216"/>
      <c r="BG454" s="216"/>
      <c r="BH454" s="216"/>
      <c r="BI454" s="216"/>
      <c r="BJ454" s="216"/>
    </row>
    <row r="455" spans="1:62" ht="14.25">
      <c r="A455" s="416"/>
      <c r="B455" s="416"/>
      <c r="C455" s="439"/>
      <c r="D455" s="216"/>
      <c r="E455" s="216"/>
      <c r="F455" s="218"/>
      <c r="G455" s="219"/>
      <c r="H455" s="440"/>
      <c r="I455" s="350"/>
      <c r="J455" s="344"/>
      <c r="K455" s="350"/>
      <c r="L455" s="344"/>
      <c r="M455" s="350"/>
      <c r="N455" s="346"/>
      <c r="O455" s="348"/>
      <c r="P455" s="450"/>
      <c r="Q455" s="348"/>
      <c r="R455" s="346"/>
      <c r="S455" s="348"/>
      <c r="T455" s="346"/>
      <c r="U455" s="348"/>
      <c r="V455" s="220"/>
      <c r="W455" s="442"/>
      <c r="X455" s="220"/>
      <c r="Y455" s="443"/>
      <c r="Z455" s="453"/>
      <c r="AA455" s="442"/>
      <c r="AB455" s="220"/>
      <c r="AC455" s="442"/>
      <c r="AD455" s="220"/>
      <c r="AE455" s="442"/>
      <c r="AF455" s="444"/>
      <c r="AG455" s="442"/>
      <c r="AH455" s="445"/>
      <c r="AI455" s="442"/>
      <c r="AJ455" s="220"/>
      <c r="AK455" s="442"/>
      <c r="AL455" s="446"/>
      <c r="AM455" s="447"/>
      <c r="AN455" s="451"/>
      <c r="AO455" s="448"/>
      <c r="AP455" s="220"/>
      <c r="AQ455" s="443"/>
      <c r="AR455" s="444"/>
      <c r="AS455" s="443"/>
      <c r="AT455" s="444"/>
      <c r="AU455" s="442"/>
      <c r="AV455" s="444"/>
      <c r="AW455" s="442"/>
      <c r="AX455" s="340"/>
      <c r="AY455" s="449"/>
      <c r="AZ455" s="442"/>
      <c r="BA455" s="216"/>
      <c r="BB455" s="216"/>
      <c r="BC455" s="216"/>
      <c r="BD455" s="216"/>
      <c r="BE455" s="216"/>
      <c r="BF455" s="216"/>
      <c r="BG455" s="216"/>
      <c r="BH455" s="216"/>
      <c r="BI455" s="216"/>
      <c r="BJ455" s="216"/>
    </row>
    <row r="456" spans="1:62" ht="14.25">
      <c r="A456" s="416"/>
      <c r="B456" s="416"/>
      <c r="C456" s="439"/>
      <c r="D456" s="216"/>
      <c r="E456" s="216"/>
      <c r="F456" s="218"/>
      <c r="G456" s="219"/>
      <c r="H456" s="440"/>
      <c r="I456" s="350"/>
      <c r="J456" s="344"/>
      <c r="K456" s="218"/>
      <c r="L456" s="219"/>
      <c r="M456" s="218"/>
      <c r="N456" s="341"/>
      <c r="O456" s="342"/>
      <c r="P456" s="441"/>
      <c r="Q456" s="342"/>
      <c r="R456" s="341"/>
      <c r="S456" s="342"/>
      <c r="T456" s="341"/>
      <c r="U456" s="342"/>
      <c r="V456" s="220"/>
      <c r="W456" s="442"/>
      <c r="X456" s="220"/>
      <c r="Y456" s="442"/>
      <c r="Z456" s="220"/>
      <c r="AA456" s="442"/>
      <c r="AB456" s="220"/>
      <c r="AC456" s="442"/>
      <c r="AD456" s="220"/>
      <c r="AE456" s="443"/>
      <c r="AF456" s="444"/>
      <c r="AG456" s="442"/>
      <c r="AH456" s="445"/>
      <c r="AI456" s="442"/>
      <c r="AJ456" s="220"/>
      <c r="AK456" s="442"/>
      <c r="AL456" s="446"/>
      <c r="AM456" s="447"/>
      <c r="AN456" s="451"/>
      <c r="AO456" s="448"/>
      <c r="AP456" s="220"/>
      <c r="AQ456" s="443"/>
      <c r="AR456" s="444"/>
      <c r="AS456" s="442"/>
      <c r="AT456" s="444"/>
      <c r="AU456" s="442"/>
      <c r="AV456" s="444"/>
      <c r="AW456" s="442"/>
      <c r="AX456" s="340"/>
      <c r="AY456" s="449"/>
      <c r="AZ456" s="442"/>
      <c r="BA456" s="216"/>
      <c r="BB456" s="216"/>
      <c r="BC456" s="216"/>
      <c r="BD456" s="216"/>
      <c r="BE456" s="216"/>
      <c r="BF456" s="216"/>
      <c r="BG456" s="216"/>
      <c r="BH456" s="216"/>
      <c r="BI456" s="216"/>
      <c r="BJ456" s="216"/>
    </row>
    <row r="457" spans="1:62" ht="14.25">
      <c r="A457" s="416"/>
      <c r="B457" s="416"/>
      <c r="C457" s="439"/>
      <c r="D457" s="216"/>
      <c r="E457" s="216"/>
      <c r="F457" s="350"/>
      <c r="G457" s="219"/>
      <c r="H457" s="440"/>
      <c r="I457" s="350"/>
      <c r="J457" s="344"/>
      <c r="K457" s="350"/>
      <c r="L457" s="344"/>
      <c r="M457" s="350"/>
      <c r="N457" s="346"/>
      <c r="O457" s="348"/>
      <c r="P457" s="450"/>
      <c r="Q457" s="348"/>
      <c r="R457" s="346"/>
      <c r="S457" s="348"/>
      <c r="T457" s="346"/>
      <c r="U457" s="348"/>
      <c r="V457" s="220"/>
      <c r="W457" s="442"/>
      <c r="X457" s="220"/>
      <c r="Y457" s="442"/>
      <c r="Z457" s="453"/>
      <c r="AA457" s="443"/>
      <c r="AB457" s="444"/>
      <c r="AC457" s="443"/>
      <c r="AD457" s="444"/>
      <c r="AE457" s="442"/>
      <c r="AF457" s="220"/>
      <c r="AG457" s="442"/>
      <c r="AH457" s="445"/>
      <c r="AI457" s="442"/>
      <c r="AJ457" s="220"/>
      <c r="AK457" s="442"/>
      <c r="AL457" s="446"/>
      <c r="AM457" s="448"/>
      <c r="AN457" s="451"/>
      <c r="AO457" s="448"/>
      <c r="AP457" s="444"/>
      <c r="AQ457" s="443"/>
      <c r="AR457" s="444"/>
      <c r="AS457" s="442"/>
      <c r="AT457" s="444"/>
      <c r="AU457" s="443"/>
      <c r="AV457" s="444"/>
      <c r="AW457" s="443"/>
      <c r="AX457" s="340"/>
      <c r="AY457" s="452"/>
      <c r="AZ457" s="442"/>
      <c r="BA457" s="216"/>
      <c r="BB457" s="216"/>
      <c r="BC457" s="216"/>
      <c r="BD457" s="216"/>
      <c r="BE457" s="216"/>
      <c r="BF457" s="216"/>
      <c r="BG457" s="216"/>
      <c r="BH457" s="216"/>
      <c r="BI457" s="216"/>
      <c r="BJ457" s="216"/>
    </row>
    <row r="458" spans="1:62" ht="14.25">
      <c r="A458" s="416"/>
      <c r="B458" s="416"/>
      <c r="C458" s="439"/>
      <c r="D458" s="216"/>
      <c r="E458" s="216"/>
      <c r="F458" s="350"/>
      <c r="G458" s="219"/>
      <c r="H458" s="440"/>
      <c r="I458" s="350"/>
      <c r="J458" s="344"/>
      <c r="K458" s="350"/>
      <c r="L458" s="344"/>
      <c r="M458" s="350"/>
      <c r="N458" s="346"/>
      <c r="O458" s="342"/>
      <c r="P458" s="450"/>
      <c r="Q458" s="348"/>
      <c r="R458" s="346"/>
      <c r="S458" s="348"/>
      <c r="T458" s="346"/>
      <c r="U458" s="348"/>
      <c r="V458" s="220"/>
      <c r="W458" s="442"/>
      <c r="X458" s="220"/>
      <c r="Y458" s="442"/>
      <c r="Z458" s="453"/>
      <c r="AA458" s="443"/>
      <c r="AB458" s="444"/>
      <c r="AC458" s="443"/>
      <c r="AD458" s="444"/>
      <c r="AE458" s="442"/>
      <c r="AF458" s="220"/>
      <c r="AG458" s="442"/>
      <c r="AH458" s="445"/>
      <c r="AI458" s="410"/>
      <c r="AJ458" s="220"/>
      <c r="AK458" s="442"/>
      <c r="AL458" s="446"/>
      <c r="AM458" s="448"/>
      <c r="AN458" s="451"/>
      <c r="AO458" s="411"/>
      <c r="AP458" s="220"/>
      <c r="AQ458" s="443"/>
      <c r="AR458" s="444"/>
      <c r="AS458" s="442"/>
      <c r="AT458" s="444"/>
      <c r="AU458" s="443"/>
      <c r="AV458" s="444"/>
      <c r="AW458" s="443"/>
      <c r="AX458" s="340"/>
      <c r="AY458" s="452"/>
      <c r="AZ458" s="442"/>
      <c r="BA458" s="216"/>
      <c r="BB458" s="216"/>
      <c r="BC458" s="216"/>
      <c r="BD458" s="216"/>
      <c r="BE458" s="216"/>
      <c r="BF458" s="216"/>
      <c r="BG458" s="216"/>
      <c r="BH458" s="216"/>
      <c r="BI458" s="216"/>
      <c r="BJ458" s="216"/>
    </row>
    <row r="459" spans="1:62" ht="14.25">
      <c r="A459" s="416"/>
      <c r="B459" s="416"/>
      <c r="C459" s="439"/>
      <c r="D459" s="216"/>
      <c r="E459" s="216"/>
      <c r="F459" s="350"/>
      <c r="G459" s="219"/>
      <c r="H459" s="440"/>
      <c r="I459" s="350"/>
      <c r="J459" s="344"/>
      <c r="K459" s="350"/>
      <c r="L459" s="344"/>
      <c r="M459" s="350"/>
      <c r="N459" s="346"/>
      <c r="O459" s="342"/>
      <c r="P459" s="450"/>
      <c r="Q459" s="348"/>
      <c r="R459" s="346"/>
      <c r="S459" s="348"/>
      <c r="T459" s="346"/>
      <c r="U459" s="348"/>
      <c r="V459" s="220"/>
      <c r="W459" s="442"/>
      <c r="X459" s="220"/>
      <c r="Y459" s="442"/>
      <c r="Z459" s="453"/>
      <c r="AA459" s="443"/>
      <c r="AB459" s="444"/>
      <c r="AC459" s="443"/>
      <c r="AD459" s="444"/>
      <c r="AE459" s="442"/>
      <c r="AF459" s="220"/>
      <c r="AG459" s="442"/>
      <c r="AH459" s="445"/>
      <c r="AI459" s="442"/>
      <c r="AJ459" s="220"/>
      <c r="AK459" s="442"/>
      <c r="AL459" s="446"/>
      <c r="AM459" s="448"/>
      <c r="AN459" s="451"/>
      <c r="AO459" s="448"/>
      <c r="AP459" s="220"/>
      <c r="AQ459" s="443"/>
      <c r="AR459" s="444"/>
      <c r="AS459" s="442"/>
      <c r="AT459" s="444"/>
      <c r="AU459" s="443"/>
      <c r="AV459" s="444"/>
      <c r="AW459" s="443"/>
      <c r="AX459" s="340"/>
      <c r="AY459" s="452"/>
      <c r="AZ459" s="442"/>
      <c r="BA459" s="216"/>
      <c r="BB459" s="216"/>
      <c r="BC459" s="216"/>
      <c r="BD459" s="216"/>
      <c r="BE459" s="216"/>
      <c r="BF459" s="216"/>
      <c r="BG459" s="216"/>
      <c r="BH459" s="216"/>
      <c r="BI459" s="216"/>
      <c r="BJ459" s="216"/>
    </row>
    <row r="460" spans="1:62" ht="14.25">
      <c r="A460" s="416"/>
      <c r="B460" s="416"/>
      <c r="C460" s="439"/>
      <c r="D460" s="216"/>
      <c r="E460" s="216"/>
      <c r="F460" s="350"/>
      <c r="G460" s="219"/>
      <c r="H460" s="440"/>
      <c r="I460" s="350"/>
      <c r="J460" s="344"/>
      <c r="K460" s="350"/>
      <c r="L460" s="344"/>
      <c r="M460" s="350"/>
      <c r="N460" s="346"/>
      <c r="O460" s="342"/>
      <c r="P460" s="450"/>
      <c r="Q460" s="348"/>
      <c r="R460" s="346"/>
      <c r="S460" s="348"/>
      <c r="T460" s="346"/>
      <c r="U460" s="348"/>
      <c r="V460" s="220"/>
      <c r="W460" s="442"/>
      <c r="X460" s="220"/>
      <c r="Y460" s="442"/>
      <c r="Z460" s="453"/>
      <c r="AA460" s="443"/>
      <c r="AB460" s="444"/>
      <c r="AC460" s="443"/>
      <c r="AD460" s="444"/>
      <c r="AE460" s="442"/>
      <c r="AF460" s="444"/>
      <c r="AG460" s="442"/>
      <c r="AH460" s="220"/>
      <c r="AI460" s="442"/>
      <c r="AJ460" s="220"/>
      <c r="AK460" s="442"/>
      <c r="AL460" s="446"/>
      <c r="AM460" s="448"/>
      <c r="AN460" s="451"/>
      <c r="AO460" s="448"/>
      <c r="AP460" s="220"/>
      <c r="AQ460" s="443"/>
      <c r="AR460" s="444"/>
      <c r="AS460" s="442"/>
      <c r="AT460" s="444"/>
      <c r="AU460" s="443"/>
      <c r="AV460" s="444"/>
      <c r="AW460" s="443"/>
      <c r="AX460" s="340"/>
      <c r="AY460" s="452"/>
      <c r="AZ460" s="442"/>
      <c r="BA460" s="216"/>
      <c r="BB460" s="216"/>
      <c r="BC460" s="216"/>
      <c r="BD460" s="216"/>
      <c r="BE460" s="216"/>
      <c r="BF460" s="216"/>
      <c r="BG460" s="216"/>
      <c r="BH460" s="216"/>
      <c r="BI460" s="216"/>
      <c r="BJ460" s="216"/>
    </row>
    <row r="461" spans="1:62" ht="14.25">
      <c r="A461" s="416"/>
      <c r="B461" s="416"/>
      <c r="C461" s="439"/>
      <c r="D461" s="216"/>
      <c r="E461" s="216"/>
      <c r="F461" s="218"/>
      <c r="G461" s="219"/>
      <c r="H461" s="440"/>
      <c r="I461" s="350"/>
      <c r="J461" s="344"/>
      <c r="K461" s="218"/>
      <c r="L461" s="344"/>
      <c r="M461" s="218"/>
      <c r="N461" s="341"/>
      <c r="O461" s="342"/>
      <c r="P461" s="441"/>
      <c r="Q461" s="348"/>
      <c r="R461" s="341"/>
      <c r="S461" s="342"/>
      <c r="T461" s="341"/>
      <c r="U461" s="342"/>
      <c r="V461" s="220"/>
      <c r="W461" s="442"/>
      <c r="X461" s="220"/>
      <c r="Y461" s="442"/>
      <c r="Z461" s="453"/>
      <c r="AA461" s="442"/>
      <c r="AB461" s="220"/>
      <c r="AC461" s="442"/>
      <c r="AD461" s="220"/>
      <c r="AE461" s="442"/>
      <c r="AF461" s="444"/>
      <c r="AG461" s="442"/>
      <c r="AH461" s="445"/>
      <c r="AI461" s="442"/>
      <c r="AJ461" s="220"/>
      <c r="AK461" s="442"/>
      <c r="AL461" s="446"/>
      <c r="AM461" s="448"/>
      <c r="AN461" s="451"/>
      <c r="AO461" s="448"/>
      <c r="AP461" s="220"/>
      <c r="AQ461" s="443"/>
      <c r="AR461" s="444"/>
      <c r="AS461" s="442"/>
      <c r="AT461" s="444"/>
      <c r="AU461" s="442"/>
      <c r="AV461" s="444"/>
      <c r="AW461" s="442"/>
      <c r="AX461" s="340"/>
      <c r="AY461" s="449"/>
      <c r="AZ461" s="442"/>
      <c r="BA461" s="216"/>
      <c r="BB461" s="216"/>
      <c r="BC461" s="216"/>
      <c r="BD461" s="216"/>
      <c r="BE461" s="216"/>
      <c r="BF461" s="216"/>
      <c r="BG461" s="216"/>
      <c r="BH461" s="216"/>
      <c r="BI461" s="216"/>
      <c r="BJ461" s="216"/>
    </row>
    <row r="462" spans="1:62" ht="14.25">
      <c r="A462" s="416"/>
      <c r="B462" s="416"/>
      <c r="C462" s="439"/>
      <c r="D462" s="216"/>
      <c r="E462" s="216"/>
      <c r="F462" s="218"/>
      <c r="G462" s="219"/>
      <c r="H462" s="440"/>
      <c r="I462" s="350"/>
      <c r="J462" s="344"/>
      <c r="K462" s="350"/>
      <c r="L462" s="344"/>
      <c r="M462" s="350"/>
      <c r="N462" s="346"/>
      <c r="O462" s="348"/>
      <c r="P462" s="450"/>
      <c r="Q462" s="348"/>
      <c r="R462" s="346"/>
      <c r="S462" s="348"/>
      <c r="T462" s="346"/>
      <c r="U462" s="348"/>
      <c r="V462" s="444"/>
      <c r="W462" s="442"/>
      <c r="X462" s="220"/>
      <c r="Y462" s="442"/>
      <c r="Z462" s="453"/>
      <c r="AA462" s="442"/>
      <c r="AB462" s="220"/>
      <c r="AC462" s="442"/>
      <c r="AD462" s="220"/>
      <c r="AE462" s="442"/>
      <c r="AF462" s="444"/>
      <c r="AG462" s="442"/>
      <c r="AH462" s="445"/>
      <c r="AI462" s="442"/>
      <c r="AJ462" s="220"/>
      <c r="AK462" s="442"/>
      <c r="AL462" s="446"/>
      <c r="AM462" s="447"/>
      <c r="AN462" s="451"/>
      <c r="AO462" s="448"/>
      <c r="AP462" s="220"/>
      <c r="AQ462" s="443"/>
      <c r="AR462" s="444"/>
      <c r="AS462" s="443"/>
      <c r="AT462" s="444"/>
      <c r="AU462" s="442"/>
      <c r="AV462" s="444"/>
      <c r="AW462" s="442"/>
      <c r="AX462" s="340"/>
      <c r="AY462" s="449"/>
      <c r="AZ462" s="442"/>
      <c r="BA462" s="216"/>
      <c r="BB462" s="216"/>
      <c r="BC462" s="216"/>
      <c r="BD462" s="216"/>
      <c r="BE462" s="216"/>
      <c r="BF462" s="216"/>
      <c r="BG462" s="216"/>
      <c r="BH462" s="216"/>
      <c r="BI462" s="216"/>
      <c r="BJ462" s="216"/>
    </row>
    <row r="463" spans="1:62" ht="14.25">
      <c r="A463" s="416"/>
      <c r="B463" s="416"/>
      <c r="C463" s="439"/>
      <c r="D463" s="216"/>
      <c r="E463" s="216"/>
      <c r="F463" s="350"/>
      <c r="G463" s="219"/>
      <c r="H463" s="440"/>
      <c r="I463" s="350"/>
      <c r="J463" s="344"/>
      <c r="K463" s="350"/>
      <c r="L463" s="344"/>
      <c r="M463" s="350"/>
      <c r="N463" s="346"/>
      <c r="O463" s="348"/>
      <c r="P463" s="450"/>
      <c r="Q463" s="348"/>
      <c r="R463" s="346"/>
      <c r="S463" s="348"/>
      <c r="T463" s="346"/>
      <c r="U463" s="348"/>
      <c r="V463" s="220"/>
      <c r="W463" s="442"/>
      <c r="X463" s="444"/>
      <c r="Y463" s="443"/>
      <c r="Z463" s="444"/>
      <c r="AA463" s="443"/>
      <c r="AB463" s="444"/>
      <c r="AC463" s="443"/>
      <c r="AD463" s="220"/>
      <c r="AE463" s="442"/>
      <c r="AF463" s="444"/>
      <c r="AG463" s="442"/>
      <c r="AH463" s="445"/>
      <c r="AI463" s="443"/>
      <c r="AJ463" s="220"/>
      <c r="AK463" s="442"/>
      <c r="AL463" s="446"/>
      <c r="AM463" s="447"/>
      <c r="AN463" s="451"/>
      <c r="AO463" s="448"/>
      <c r="AP463" s="444"/>
      <c r="AQ463" s="443"/>
      <c r="AR463" s="444"/>
      <c r="AS463" s="442"/>
      <c r="AT463" s="444"/>
      <c r="AU463" s="443"/>
      <c r="AV463" s="444"/>
      <c r="AW463" s="443"/>
      <c r="AX463" s="340"/>
      <c r="AY463" s="452"/>
      <c r="AZ463" s="442"/>
      <c r="BA463" s="216"/>
      <c r="BB463" s="216"/>
      <c r="BC463" s="216"/>
      <c r="BD463" s="216"/>
      <c r="BE463" s="216"/>
      <c r="BF463" s="216"/>
      <c r="BG463" s="216"/>
      <c r="BH463" s="216"/>
      <c r="BI463" s="216"/>
      <c r="BJ463" s="216"/>
    </row>
    <row r="464" spans="1:62" ht="14.25">
      <c r="A464" s="416"/>
      <c r="B464" s="416"/>
      <c r="C464" s="439"/>
      <c r="D464" s="216"/>
      <c r="E464" s="216"/>
      <c r="F464" s="350"/>
      <c r="G464" s="219"/>
      <c r="H464" s="440"/>
      <c r="I464" s="350"/>
      <c r="J464" s="344"/>
      <c r="K464" s="350"/>
      <c r="L464" s="344"/>
      <c r="M464" s="350"/>
      <c r="N464" s="346"/>
      <c r="O464" s="348"/>
      <c r="P464" s="450"/>
      <c r="Q464" s="348"/>
      <c r="R464" s="346"/>
      <c r="S464" s="348"/>
      <c r="T464" s="346"/>
      <c r="U464" s="348"/>
      <c r="V464" s="220"/>
      <c r="W464" s="442"/>
      <c r="X464" s="444"/>
      <c r="Y464" s="443"/>
      <c r="Z464" s="444"/>
      <c r="AA464" s="443"/>
      <c r="AB464" s="444"/>
      <c r="AC464" s="443"/>
      <c r="AD464" s="220"/>
      <c r="AE464" s="442"/>
      <c r="AF464" s="444"/>
      <c r="AG464" s="442"/>
      <c r="AH464" s="445"/>
      <c r="AI464" s="443"/>
      <c r="AJ464" s="220"/>
      <c r="AK464" s="442"/>
      <c r="AL464" s="446"/>
      <c r="AM464" s="447"/>
      <c r="AN464" s="451"/>
      <c r="AO464" s="448"/>
      <c r="AP464" s="444"/>
      <c r="AQ464" s="443"/>
      <c r="AR464" s="444"/>
      <c r="AS464" s="442"/>
      <c r="AT464" s="444"/>
      <c r="AU464" s="443"/>
      <c r="AV464" s="444"/>
      <c r="AW464" s="443"/>
      <c r="AX464" s="340"/>
      <c r="AY464" s="452"/>
      <c r="AZ464" s="442"/>
      <c r="BA464" s="216"/>
      <c r="BB464" s="216"/>
      <c r="BC464" s="216"/>
      <c r="BD464" s="216"/>
      <c r="BE464" s="216"/>
      <c r="BF464" s="216"/>
      <c r="BG464" s="216"/>
      <c r="BH464" s="216"/>
      <c r="BI464" s="216"/>
      <c r="BJ464" s="216"/>
    </row>
    <row r="465" spans="1:62" ht="14.25">
      <c r="A465" s="416"/>
      <c r="B465" s="416"/>
      <c r="C465" s="439"/>
      <c r="D465" s="216"/>
      <c r="E465" s="216"/>
      <c r="F465" s="350"/>
      <c r="G465" s="219"/>
      <c r="H465" s="440"/>
      <c r="I465" s="350"/>
      <c r="J465" s="344"/>
      <c r="K465" s="350"/>
      <c r="L465" s="344"/>
      <c r="M465" s="350"/>
      <c r="N465" s="346"/>
      <c r="O465" s="342"/>
      <c r="P465" s="450"/>
      <c r="Q465" s="348"/>
      <c r="R465" s="346"/>
      <c r="S465" s="348"/>
      <c r="T465" s="346"/>
      <c r="U465" s="348"/>
      <c r="V465" s="220"/>
      <c r="W465" s="442"/>
      <c r="X465" s="220"/>
      <c r="Y465" s="442"/>
      <c r="Z465" s="453"/>
      <c r="AA465" s="443"/>
      <c r="AB465" s="444"/>
      <c r="AC465" s="443"/>
      <c r="AD465" s="444"/>
      <c r="AE465" s="442"/>
      <c r="AF465" s="444"/>
      <c r="AG465" s="442"/>
      <c r="AH465" s="220"/>
      <c r="AI465" s="442"/>
      <c r="AJ465" s="220"/>
      <c r="AK465" s="442"/>
      <c r="AL465" s="446"/>
      <c r="AM465" s="448"/>
      <c r="AN465" s="451"/>
      <c r="AO465" s="448"/>
      <c r="AP465" s="220"/>
      <c r="AQ465" s="443"/>
      <c r="AR465" s="444"/>
      <c r="AS465" s="442"/>
      <c r="AT465" s="444"/>
      <c r="AU465" s="443"/>
      <c r="AV465" s="444"/>
      <c r="AW465" s="443"/>
      <c r="AX465" s="340"/>
      <c r="AY465" s="452"/>
      <c r="AZ465" s="442"/>
      <c r="BA465" s="216"/>
      <c r="BB465" s="216"/>
      <c r="BC465" s="216"/>
      <c r="BD465" s="216"/>
      <c r="BE465" s="216"/>
      <c r="BF465" s="216"/>
      <c r="BG465" s="216"/>
      <c r="BH465" s="216"/>
      <c r="BI465" s="216"/>
      <c r="BJ465" s="216"/>
    </row>
    <row r="466" spans="1:62" ht="14.25">
      <c r="A466" s="416"/>
      <c r="B466" s="416"/>
      <c r="C466" s="439"/>
      <c r="D466" s="216"/>
      <c r="E466" s="216"/>
      <c r="F466" s="218"/>
      <c r="G466" s="219"/>
      <c r="H466" s="440"/>
      <c r="I466" s="350"/>
      <c r="J466" s="344"/>
      <c r="K466" s="350"/>
      <c r="L466" s="344"/>
      <c r="M466" s="350"/>
      <c r="N466" s="346"/>
      <c r="O466" s="348"/>
      <c r="P466" s="441"/>
      <c r="Q466" s="348"/>
      <c r="R466" s="341"/>
      <c r="S466" s="342"/>
      <c r="T466" s="341"/>
      <c r="U466" s="342"/>
      <c r="V466" s="220"/>
      <c r="W466" s="442"/>
      <c r="X466" s="220"/>
      <c r="Y466" s="442"/>
      <c r="Z466" s="453"/>
      <c r="AA466" s="442"/>
      <c r="AB466" s="444"/>
      <c r="AC466" s="443"/>
      <c r="AD466" s="220"/>
      <c r="AE466" s="443"/>
      <c r="AF466" s="444"/>
      <c r="AG466" s="442"/>
      <c r="AH466" s="445"/>
      <c r="AI466" s="442"/>
      <c r="AJ466" s="220"/>
      <c r="AK466" s="442"/>
      <c r="AL466" s="446"/>
      <c r="AM466" s="448"/>
      <c r="AN466" s="451"/>
      <c r="AO466" s="448"/>
      <c r="AP466" s="444"/>
      <c r="AQ466" s="443"/>
      <c r="AR466" s="444"/>
      <c r="AS466" s="442"/>
      <c r="AT466" s="444"/>
      <c r="AU466" s="443"/>
      <c r="AV466" s="444"/>
      <c r="AW466" s="443"/>
      <c r="AX466" s="340"/>
      <c r="AY466" s="449"/>
      <c r="AZ466" s="442"/>
      <c r="BA466" s="216"/>
      <c r="BB466" s="216"/>
      <c r="BC466" s="216"/>
      <c r="BD466" s="216"/>
      <c r="BE466" s="216"/>
      <c r="BF466" s="216"/>
      <c r="BG466" s="216"/>
      <c r="BH466" s="216"/>
      <c r="BI466" s="216"/>
      <c r="BJ466" s="216"/>
    </row>
    <row r="467" spans="1:62" ht="14.25">
      <c r="A467" s="416"/>
      <c r="B467" s="416"/>
      <c r="C467" s="439"/>
      <c r="D467" s="216"/>
      <c r="E467" s="216"/>
      <c r="F467" s="218"/>
      <c r="G467" s="219"/>
      <c r="H467" s="440"/>
      <c r="I467" s="350"/>
      <c r="J467" s="344"/>
      <c r="K467" s="218"/>
      <c r="L467" s="344"/>
      <c r="M467" s="218"/>
      <c r="N467" s="346"/>
      <c r="O467" s="348"/>
      <c r="P467" s="441"/>
      <c r="Q467" s="348"/>
      <c r="R467" s="341"/>
      <c r="S467" s="342"/>
      <c r="T467" s="341"/>
      <c r="U467" s="342"/>
      <c r="V467" s="220"/>
      <c r="W467" s="442"/>
      <c r="X467" s="220"/>
      <c r="Y467" s="442"/>
      <c r="Z467" s="220"/>
      <c r="AA467" s="442"/>
      <c r="AB467" s="444"/>
      <c r="AC467" s="443"/>
      <c r="AD467" s="220"/>
      <c r="AE467" s="443"/>
      <c r="AF467" s="444"/>
      <c r="AG467" s="442"/>
      <c r="AH467" s="445"/>
      <c r="AI467" s="443"/>
      <c r="AJ467" s="220"/>
      <c r="AK467" s="442"/>
      <c r="AL467" s="446"/>
      <c r="AM467" s="448"/>
      <c r="AN467" s="451"/>
      <c r="AO467" s="448"/>
      <c r="AP467" s="444"/>
      <c r="AQ467" s="443"/>
      <c r="AR467" s="444"/>
      <c r="AS467" s="442"/>
      <c r="AT467" s="444"/>
      <c r="AU467" s="443"/>
      <c r="AV467" s="444"/>
      <c r="AW467" s="443"/>
      <c r="AX467" s="340"/>
      <c r="AY467" s="449"/>
      <c r="AZ467" s="442"/>
      <c r="BA467" s="216"/>
      <c r="BB467" s="216"/>
      <c r="BC467" s="216"/>
      <c r="BD467" s="216"/>
      <c r="BE467" s="216"/>
      <c r="BF467" s="216"/>
      <c r="BG467" s="216"/>
      <c r="BH467" s="216"/>
      <c r="BI467" s="216"/>
      <c r="BJ467" s="216"/>
    </row>
    <row r="468" spans="1:62" ht="14.25">
      <c r="A468" s="416"/>
      <c r="B468" s="416"/>
      <c r="C468" s="439"/>
      <c r="D468" s="216"/>
      <c r="E468" s="216"/>
      <c r="F468" s="218"/>
      <c r="G468" s="219"/>
      <c r="H468" s="440"/>
      <c r="I468" s="350"/>
      <c r="J468" s="344"/>
      <c r="K468" s="350"/>
      <c r="L468" s="344"/>
      <c r="M468" s="350"/>
      <c r="N468" s="346"/>
      <c r="O468" s="348"/>
      <c r="P468" s="450"/>
      <c r="Q468" s="348"/>
      <c r="R468" s="346"/>
      <c r="S468" s="348"/>
      <c r="T468" s="346"/>
      <c r="U468" s="348"/>
      <c r="V468" s="220"/>
      <c r="W468" s="442"/>
      <c r="X468" s="220"/>
      <c r="Y468" s="442"/>
      <c r="Z468" s="453"/>
      <c r="AA468" s="442"/>
      <c r="AB468" s="444"/>
      <c r="AC468" s="443"/>
      <c r="AD468" s="220"/>
      <c r="AE468" s="443"/>
      <c r="AF468" s="444"/>
      <c r="AG468" s="442"/>
      <c r="AH468" s="445"/>
      <c r="AI468" s="442"/>
      <c r="AJ468" s="220"/>
      <c r="AK468" s="442"/>
      <c r="AL468" s="446"/>
      <c r="AM468" s="448"/>
      <c r="AN468" s="451"/>
      <c r="AO468" s="448"/>
      <c r="AP468" s="444"/>
      <c r="AQ468" s="443"/>
      <c r="AR468" s="444"/>
      <c r="AS468" s="442"/>
      <c r="AT468" s="444"/>
      <c r="AU468" s="443"/>
      <c r="AV468" s="444"/>
      <c r="AW468" s="443"/>
      <c r="AX468" s="340"/>
      <c r="AY468" s="449"/>
      <c r="AZ468" s="442"/>
      <c r="BA468" s="216"/>
      <c r="BB468" s="216"/>
      <c r="BC468" s="216"/>
      <c r="BD468" s="216"/>
      <c r="BE468" s="216"/>
      <c r="BF468" s="216"/>
      <c r="BG468" s="216"/>
      <c r="BH468" s="216"/>
      <c r="BI468" s="216"/>
      <c r="BJ468" s="216"/>
    </row>
    <row r="469" spans="1:62" ht="14.25">
      <c r="A469" s="416"/>
      <c r="B469" s="416"/>
      <c r="C469" s="439"/>
      <c r="D469" s="216"/>
      <c r="E469" s="216"/>
      <c r="F469" s="218"/>
      <c r="G469" s="219"/>
      <c r="H469" s="440"/>
      <c r="I469" s="350"/>
      <c r="J469" s="344"/>
      <c r="K469" s="218"/>
      <c r="L469" s="219"/>
      <c r="M469" s="218"/>
      <c r="N469" s="341"/>
      <c r="O469" s="342"/>
      <c r="P469" s="441"/>
      <c r="Q469" s="342"/>
      <c r="R469" s="341"/>
      <c r="S469" s="342"/>
      <c r="T469" s="341"/>
      <c r="U469" s="342"/>
      <c r="V469" s="220"/>
      <c r="W469" s="442"/>
      <c r="X469" s="220"/>
      <c r="Y469" s="442"/>
      <c r="Z469" s="453"/>
      <c r="AA469" s="442"/>
      <c r="AB469" s="444"/>
      <c r="AC469" s="443"/>
      <c r="AD469" s="220"/>
      <c r="AE469" s="443"/>
      <c r="AF469" s="444"/>
      <c r="AG469" s="442"/>
      <c r="AH469" s="445"/>
      <c r="AI469" s="442"/>
      <c r="AJ469" s="220"/>
      <c r="AK469" s="442"/>
      <c r="AL469" s="446"/>
      <c r="AM469" s="448"/>
      <c r="AN469" s="451"/>
      <c r="AO469" s="448"/>
      <c r="AP469" s="444"/>
      <c r="AQ469" s="443"/>
      <c r="AR469" s="444"/>
      <c r="AS469" s="442"/>
      <c r="AT469" s="444"/>
      <c r="AU469" s="443"/>
      <c r="AV469" s="444"/>
      <c r="AW469" s="443"/>
      <c r="AX469" s="340"/>
      <c r="AY469" s="449"/>
      <c r="AZ469" s="442"/>
      <c r="BA469" s="216"/>
      <c r="BB469" s="216"/>
      <c r="BC469" s="216"/>
      <c r="BD469" s="216"/>
      <c r="BE469" s="216"/>
      <c r="BF469" s="216"/>
      <c r="BG469" s="216"/>
      <c r="BH469" s="216"/>
      <c r="BI469" s="216"/>
      <c r="BJ469" s="216"/>
    </row>
    <row r="470" spans="1:62" ht="14.25">
      <c r="A470" s="416"/>
      <c r="B470" s="416"/>
      <c r="C470" s="439"/>
      <c r="D470" s="216"/>
      <c r="E470" s="216"/>
      <c r="F470" s="218"/>
      <c r="G470" s="219"/>
      <c r="H470" s="440"/>
      <c r="I470" s="350"/>
      <c r="J470" s="344"/>
      <c r="K470" s="350"/>
      <c r="L470" s="344"/>
      <c r="M470" s="350"/>
      <c r="N470" s="346"/>
      <c r="O470" s="348"/>
      <c r="P470" s="450"/>
      <c r="Q470" s="348"/>
      <c r="R470" s="346"/>
      <c r="S470" s="348"/>
      <c r="T470" s="346"/>
      <c r="U470" s="348"/>
      <c r="V470" s="220"/>
      <c r="W470" s="442"/>
      <c r="X470" s="220"/>
      <c r="Y470" s="442"/>
      <c r="Z470" s="453"/>
      <c r="AA470" s="442"/>
      <c r="AB470" s="444"/>
      <c r="AC470" s="443"/>
      <c r="AD470" s="220"/>
      <c r="AE470" s="443"/>
      <c r="AF470" s="444"/>
      <c r="AG470" s="442"/>
      <c r="AH470" s="445"/>
      <c r="AI470" s="442"/>
      <c r="AJ470" s="220"/>
      <c r="AK470" s="442"/>
      <c r="AL470" s="446"/>
      <c r="AM470" s="448"/>
      <c r="AN470" s="451"/>
      <c r="AO470" s="448"/>
      <c r="AP470" s="444"/>
      <c r="AQ470" s="443"/>
      <c r="AR470" s="444"/>
      <c r="AS470" s="442"/>
      <c r="AT470" s="444"/>
      <c r="AU470" s="443"/>
      <c r="AV470" s="444"/>
      <c r="AW470" s="443"/>
      <c r="AX470" s="340"/>
      <c r="AY470" s="449"/>
      <c r="AZ470" s="442"/>
      <c r="BA470" s="216"/>
      <c r="BB470" s="216"/>
      <c r="BC470" s="216"/>
      <c r="BD470" s="216"/>
      <c r="BE470" s="216"/>
      <c r="BF470" s="216"/>
      <c r="BG470" s="216"/>
      <c r="BH470" s="216"/>
      <c r="BI470" s="216"/>
      <c r="BJ470" s="216"/>
    </row>
    <row r="471" spans="1:62" ht="14.25">
      <c r="A471" s="416"/>
      <c r="B471" s="416"/>
      <c r="C471" s="439"/>
      <c r="D471" s="216"/>
      <c r="E471" s="216"/>
      <c r="F471" s="218"/>
      <c r="G471" s="219"/>
      <c r="H471" s="440"/>
      <c r="I471" s="350"/>
      <c r="J471" s="344"/>
      <c r="K471" s="350"/>
      <c r="L471" s="344"/>
      <c r="M471" s="350"/>
      <c r="N471" s="346"/>
      <c r="O471" s="348"/>
      <c r="P471" s="450"/>
      <c r="Q471" s="348"/>
      <c r="R471" s="346"/>
      <c r="S471" s="348"/>
      <c r="T471" s="346"/>
      <c r="U471" s="348"/>
      <c r="V471" s="220"/>
      <c r="W471" s="442"/>
      <c r="X471" s="220"/>
      <c r="Y471" s="442"/>
      <c r="Z471" s="453"/>
      <c r="AA471" s="442"/>
      <c r="AB471" s="444"/>
      <c r="AC471" s="443"/>
      <c r="AD471" s="220"/>
      <c r="AE471" s="443"/>
      <c r="AF471" s="444"/>
      <c r="AG471" s="442"/>
      <c r="AH471" s="445"/>
      <c r="AI471" s="442"/>
      <c r="AJ471" s="220"/>
      <c r="AK471" s="442"/>
      <c r="AL471" s="446"/>
      <c r="AM471" s="448"/>
      <c r="AN471" s="451"/>
      <c r="AO471" s="448"/>
      <c r="AP471" s="444"/>
      <c r="AQ471" s="443"/>
      <c r="AR471" s="444"/>
      <c r="AS471" s="442"/>
      <c r="AT471" s="444"/>
      <c r="AU471" s="443"/>
      <c r="AV471" s="444"/>
      <c r="AW471" s="443"/>
      <c r="AX471" s="340"/>
      <c r="AY471" s="449"/>
      <c r="AZ471" s="442"/>
      <c r="BA471" s="216"/>
      <c r="BB471" s="216"/>
      <c r="BC471" s="216"/>
      <c r="BD471" s="216"/>
      <c r="BE471" s="216"/>
      <c r="BF471" s="216"/>
      <c r="BG471" s="216"/>
      <c r="BH471" s="216"/>
      <c r="BI471" s="216"/>
      <c r="BJ471" s="216"/>
    </row>
    <row r="472" spans="1:62" ht="14.25">
      <c r="A472" s="416"/>
      <c r="B472" s="416"/>
      <c r="C472" s="439"/>
      <c r="D472" s="216"/>
      <c r="E472" s="216"/>
      <c r="F472" s="218"/>
      <c r="G472" s="219"/>
      <c r="H472" s="440"/>
      <c r="I472" s="350"/>
      <c r="J472" s="344"/>
      <c r="K472" s="350"/>
      <c r="L472" s="344"/>
      <c r="M472" s="350"/>
      <c r="N472" s="346"/>
      <c r="O472" s="348"/>
      <c r="P472" s="450"/>
      <c r="Q472" s="348"/>
      <c r="R472" s="346"/>
      <c r="S472" s="348"/>
      <c r="T472" s="346"/>
      <c r="U472" s="348"/>
      <c r="V472" s="220"/>
      <c r="W472" s="442"/>
      <c r="X472" s="220"/>
      <c r="Y472" s="442"/>
      <c r="Z472" s="453"/>
      <c r="AA472" s="442"/>
      <c r="AB472" s="444"/>
      <c r="AC472" s="443"/>
      <c r="AD472" s="220"/>
      <c r="AE472" s="443"/>
      <c r="AF472" s="444"/>
      <c r="AG472" s="442"/>
      <c r="AH472" s="445"/>
      <c r="AI472" s="442"/>
      <c r="AJ472" s="220"/>
      <c r="AK472" s="442"/>
      <c r="AL472" s="446"/>
      <c r="AM472" s="448"/>
      <c r="AN472" s="451"/>
      <c r="AO472" s="448"/>
      <c r="AP472" s="444"/>
      <c r="AQ472" s="443"/>
      <c r="AR472" s="444"/>
      <c r="AS472" s="442"/>
      <c r="AT472" s="444"/>
      <c r="AU472" s="443"/>
      <c r="AV472" s="444"/>
      <c r="AW472" s="443"/>
      <c r="AX472" s="340"/>
      <c r="AY472" s="449"/>
      <c r="AZ472" s="442"/>
      <c r="BA472" s="216"/>
      <c r="BB472" s="216"/>
      <c r="BC472" s="216"/>
      <c r="BD472" s="216"/>
      <c r="BE472" s="216"/>
      <c r="BF472" s="216"/>
      <c r="BG472" s="216"/>
      <c r="BH472" s="216"/>
      <c r="BI472" s="216"/>
      <c r="BJ472" s="216"/>
    </row>
    <row r="473" spans="1:62" ht="14.25">
      <c r="A473" s="416"/>
      <c r="B473" s="416"/>
      <c r="C473" s="439"/>
      <c r="D473" s="216"/>
      <c r="E473" s="216"/>
      <c r="F473" s="350"/>
      <c r="G473" s="219"/>
      <c r="H473" s="440"/>
      <c r="I473" s="350"/>
      <c r="J473" s="344"/>
      <c r="K473" s="350"/>
      <c r="L473" s="344"/>
      <c r="M473" s="350"/>
      <c r="N473" s="346"/>
      <c r="O473" s="342"/>
      <c r="P473" s="450"/>
      <c r="Q473" s="348"/>
      <c r="R473" s="346"/>
      <c r="S473" s="348"/>
      <c r="T473" s="346"/>
      <c r="U473" s="348"/>
      <c r="V473" s="220"/>
      <c r="W473" s="442"/>
      <c r="X473" s="220"/>
      <c r="Y473" s="442"/>
      <c r="Z473" s="453"/>
      <c r="AA473" s="443"/>
      <c r="AB473" s="444"/>
      <c r="AC473" s="443"/>
      <c r="AD473" s="444"/>
      <c r="AE473" s="442"/>
      <c r="AF473" s="220"/>
      <c r="AG473" s="442"/>
      <c r="AH473" s="445"/>
      <c r="AI473" s="442"/>
      <c r="AJ473" s="220"/>
      <c r="AK473" s="442"/>
      <c r="AL473" s="446"/>
      <c r="AM473" s="448"/>
      <c r="AN473" s="451"/>
      <c r="AO473" s="448"/>
      <c r="AP473" s="220"/>
      <c r="AQ473" s="443"/>
      <c r="AR473" s="444"/>
      <c r="AS473" s="442"/>
      <c r="AT473" s="444"/>
      <c r="AU473" s="443"/>
      <c r="AV473" s="444"/>
      <c r="AW473" s="443"/>
      <c r="AX473" s="340"/>
      <c r="AY473" s="452"/>
      <c r="AZ473" s="442"/>
      <c r="BA473" s="216"/>
      <c r="BB473" s="216"/>
      <c r="BC473" s="216"/>
      <c r="BD473" s="216"/>
      <c r="BE473" s="216"/>
      <c r="BF473" s="216"/>
      <c r="BG473" s="216"/>
      <c r="BH473" s="216"/>
      <c r="BI473" s="216"/>
      <c r="BJ473" s="216"/>
    </row>
    <row r="474" spans="1:62" ht="14.25">
      <c r="A474" s="416"/>
      <c r="B474" s="416"/>
      <c r="C474" s="439"/>
      <c r="D474" s="216"/>
      <c r="E474" s="216"/>
      <c r="F474" s="218"/>
      <c r="G474" s="219"/>
      <c r="H474" s="440"/>
      <c r="I474" s="350"/>
      <c r="J474" s="344"/>
      <c r="K474" s="350"/>
      <c r="L474" s="344"/>
      <c r="M474" s="350"/>
      <c r="N474" s="346"/>
      <c r="O474" s="348"/>
      <c r="P474" s="450"/>
      <c r="Q474" s="348"/>
      <c r="R474" s="346"/>
      <c r="S474" s="348"/>
      <c r="T474" s="346"/>
      <c r="U474" s="348"/>
      <c r="V474" s="220"/>
      <c r="W474" s="442"/>
      <c r="X474" s="220"/>
      <c r="Y474" s="442"/>
      <c r="Z474" s="220"/>
      <c r="AA474" s="442"/>
      <c r="AB474" s="444"/>
      <c r="AC474" s="442"/>
      <c r="AD474" s="220"/>
      <c r="AE474" s="443"/>
      <c r="AF474" s="444"/>
      <c r="AG474" s="442"/>
      <c r="AH474" s="445"/>
      <c r="AI474" s="442"/>
      <c r="AJ474" s="220"/>
      <c r="AK474" s="442"/>
      <c r="AL474" s="446"/>
      <c r="AM474" s="447"/>
      <c r="AN474" s="451"/>
      <c r="AO474" s="411"/>
      <c r="AP474" s="444"/>
      <c r="AQ474" s="443"/>
      <c r="AR474" s="444"/>
      <c r="AS474" s="442"/>
      <c r="AT474" s="444"/>
      <c r="AU474" s="442"/>
      <c r="AV474" s="444"/>
      <c r="AW474" s="442"/>
      <c r="AX474" s="340"/>
      <c r="AY474" s="449"/>
      <c r="AZ474" s="442"/>
      <c r="BA474" s="216"/>
      <c r="BB474" s="216"/>
      <c r="BC474" s="216"/>
      <c r="BD474" s="216"/>
      <c r="BE474" s="216"/>
      <c r="BF474" s="216"/>
      <c r="BG474" s="216"/>
      <c r="BH474" s="216"/>
      <c r="BI474" s="216"/>
      <c r="BJ474" s="216"/>
    </row>
    <row r="475" spans="1:62" ht="14.25">
      <c r="A475" s="416"/>
      <c r="B475" s="416"/>
      <c r="C475" s="439"/>
      <c r="D475" s="216"/>
      <c r="E475" s="216"/>
      <c r="F475" s="218"/>
      <c r="G475" s="219"/>
      <c r="H475" s="440"/>
      <c r="I475" s="350"/>
      <c r="J475" s="344"/>
      <c r="K475" s="218"/>
      <c r="L475" s="219"/>
      <c r="M475" s="218"/>
      <c r="N475" s="341"/>
      <c r="O475" s="342"/>
      <c r="P475" s="441"/>
      <c r="Q475" s="342"/>
      <c r="R475" s="341"/>
      <c r="S475" s="342"/>
      <c r="T475" s="341"/>
      <c r="U475" s="342"/>
      <c r="V475" s="220"/>
      <c r="W475" s="442"/>
      <c r="X475" s="220"/>
      <c r="Y475" s="442"/>
      <c r="Z475" s="220"/>
      <c r="AA475" s="442"/>
      <c r="AB475" s="220"/>
      <c r="AC475" s="442"/>
      <c r="AD475" s="220"/>
      <c r="AE475" s="443"/>
      <c r="AF475" s="444"/>
      <c r="AG475" s="442"/>
      <c r="AH475" s="445"/>
      <c r="AI475" s="442"/>
      <c r="AJ475" s="220"/>
      <c r="AK475" s="442"/>
      <c r="AL475" s="446"/>
      <c r="AM475" s="447"/>
      <c r="AN475" s="451"/>
      <c r="AO475" s="411"/>
      <c r="AP475" s="444"/>
      <c r="AQ475" s="443"/>
      <c r="AR475" s="444"/>
      <c r="AS475" s="443"/>
      <c r="AT475" s="444"/>
      <c r="AU475" s="442"/>
      <c r="AV475" s="444"/>
      <c r="AW475" s="442"/>
      <c r="AX475" s="340"/>
      <c r="AY475" s="449"/>
      <c r="AZ475" s="442"/>
      <c r="BA475" s="216"/>
      <c r="BB475" s="216"/>
      <c r="BC475" s="216"/>
      <c r="BD475" s="216"/>
      <c r="BE475" s="216"/>
      <c r="BF475" s="216"/>
      <c r="BG475" s="216"/>
      <c r="BH475" s="216"/>
      <c r="BI475" s="216"/>
      <c r="BJ475" s="216"/>
    </row>
    <row r="476" spans="1:62" ht="14.25">
      <c r="A476" s="416"/>
      <c r="B476" s="416"/>
      <c r="C476" s="439"/>
      <c r="D476" s="216"/>
      <c r="E476" s="216"/>
      <c r="F476" s="218"/>
      <c r="G476" s="219"/>
      <c r="H476" s="440"/>
      <c r="I476" s="350"/>
      <c r="J476" s="344"/>
      <c r="K476" s="350"/>
      <c r="L476" s="344"/>
      <c r="M476" s="350"/>
      <c r="N476" s="346"/>
      <c r="O476" s="342"/>
      <c r="P476" s="450"/>
      <c r="Q476" s="348"/>
      <c r="R476" s="346"/>
      <c r="S476" s="348"/>
      <c r="T476" s="346"/>
      <c r="U476" s="348"/>
      <c r="V476" s="220"/>
      <c r="W476" s="442"/>
      <c r="X476" s="220"/>
      <c r="Y476" s="442"/>
      <c r="Z476" s="453"/>
      <c r="AA476" s="443"/>
      <c r="AB476" s="444"/>
      <c r="AC476" s="443"/>
      <c r="AD476" s="444"/>
      <c r="AE476" s="442"/>
      <c r="AF476" s="220"/>
      <c r="AG476" s="442"/>
      <c r="AH476" s="445"/>
      <c r="AI476" s="442"/>
      <c r="AJ476" s="220"/>
      <c r="AK476" s="442"/>
      <c r="AL476" s="446"/>
      <c r="AM476" s="448"/>
      <c r="AN476" s="451"/>
      <c r="AO476" s="448"/>
      <c r="AP476" s="220"/>
      <c r="AQ476" s="443"/>
      <c r="AR476" s="444"/>
      <c r="AS476" s="443"/>
      <c r="AT476" s="444"/>
      <c r="AU476" s="443"/>
      <c r="AV476" s="444"/>
      <c r="AW476" s="443"/>
      <c r="AX476" s="340"/>
      <c r="AY476" s="452"/>
      <c r="AZ476" s="442"/>
      <c r="BA476" s="216"/>
      <c r="BB476" s="216"/>
      <c r="BC476" s="216"/>
      <c r="BD476" s="216"/>
      <c r="BE476" s="216"/>
      <c r="BF476" s="216"/>
      <c r="BG476" s="216"/>
      <c r="BH476" s="216"/>
      <c r="BI476" s="216"/>
      <c r="BJ476" s="216"/>
    </row>
    <row r="477" spans="1:62" ht="14.25">
      <c r="A477" s="416"/>
      <c r="B477" s="416"/>
      <c r="C477" s="439"/>
      <c r="D477" s="216"/>
      <c r="E477" s="216"/>
      <c r="F477" s="350"/>
      <c r="G477" s="219"/>
      <c r="H477" s="440"/>
      <c r="I477" s="350"/>
      <c r="J477" s="344"/>
      <c r="K477" s="350"/>
      <c r="L477" s="344"/>
      <c r="M477" s="350"/>
      <c r="N477" s="346"/>
      <c r="O477" s="348"/>
      <c r="P477" s="450"/>
      <c r="Q477" s="348"/>
      <c r="R477" s="346"/>
      <c r="S477" s="348"/>
      <c r="T477" s="346"/>
      <c r="U477" s="348"/>
      <c r="V477" s="220"/>
      <c r="W477" s="442"/>
      <c r="X477" s="444"/>
      <c r="Y477" s="443"/>
      <c r="Z477" s="444"/>
      <c r="AA477" s="443"/>
      <c r="AB477" s="444"/>
      <c r="AC477" s="443"/>
      <c r="AD477" s="220"/>
      <c r="AE477" s="442"/>
      <c r="AF477" s="220"/>
      <c r="AG477" s="443"/>
      <c r="AH477" s="445"/>
      <c r="AI477" s="443"/>
      <c r="AJ477" s="220"/>
      <c r="AK477" s="442"/>
      <c r="AL477" s="446"/>
      <c r="AM477" s="411"/>
      <c r="AN477" s="451"/>
      <c r="AO477" s="448"/>
      <c r="AP477" s="444"/>
      <c r="AQ477" s="443"/>
      <c r="AR477" s="444"/>
      <c r="AS477" s="442"/>
      <c r="AT477" s="444"/>
      <c r="AU477" s="443"/>
      <c r="AV477" s="444"/>
      <c r="AW477" s="443"/>
      <c r="AX477" s="340"/>
      <c r="AY477" s="452"/>
      <c r="AZ477" s="442"/>
      <c r="BA477" s="216"/>
      <c r="BB477" s="216"/>
      <c r="BC477" s="216"/>
      <c r="BD477" s="216"/>
      <c r="BE477" s="216"/>
      <c r="BF477" s="216"/>
      <c r="BG477" s="216"/>
      <c r="BH477" s="216"/>
      <c r="BI477" s="216"/>
      <c r="BJ477" s="216"/>
    </row>
    <row r="478" spans="1:62" ht="14.25">
      <c r="A478" s="416"/>
      <c r="B478" s="416"/>
      <c r="C478" s="439"/>
      <c r="D478" s="216"/>
      <c r="E478" s="216"/>
      <c r="F478" s="350"/>
      <c r="G478" s="219"/>
      <c r="H478" s="440"/>
      <c r="I478" s="350"/>
      <c r="J478" s="344"/>
      <c r="K478" s="350"/>
      <c r="L478" s="344"/>
      <c r="M478" s="350"/>
      <c r="N478" s="346"/>
      <c r="O478" s="348"/>
      <c r="P478" s="450"/>
      <c r="Q478" s="348"/>
      <c r="R478" s="346"/>
      <c r="S478" s="348"/>
      <c r="T478" s="346"/>
      <c r="U478" s="348"/>
      <c r="V478" s="220"/>
      <c r="W478" s="442"/>
      <c r="X478" s="187"/>
      <c r="Y478" s="410"/>
      <c r="Z478" s="453"/>
      <c r="AA478" s="443"/>
      <c r="AB478" s="444"/>
      <c r="AC478" s="443"/>
      <c r="AD478" s="220"/>
      <c r="AE478" s="442"/>
      <c r="AF478" s="444"/>
      <c r="AG478" s="443"/>
      <c r="AH478" s="445"/>
      <c r="AI478" s="410"/>
      <c r="AJ478" s="396"/>
      <c r="AK478" s="442"/>
      <c r="AL478" s="446"/>
      <c r="AM478" s="448"/>
      <c r="AN478" s="412"/>
      <c r="AO478" s="448"/>
      <c r="AP478" s="444"/>
      <c r="AQ478" s="410"/>
      <c r="AR478" s="187"/>
      <c r="AS478" s="442"/>
      <c r="AT478" s="444"/>
      <c r="AU478" s="443"/>
      <c r="AV478" s="444"/>
      <c r="AW478" s="443"/>
      <c r="AX478" s="340"/>
      <c r="AY478" s="452"/>
      <c r="AZ478" s="442"/>
      <c r="BA478" s="216"/>
      <c r="BB478" s="216"/>
      <c r="BC478" s="216"/>
      <c r="BD478" s="216"/>
      <c r="BE478" s="216"/>
      <c r="BF478" s="216"/>
      <c r="BG478" s="216"/>
      <c r="BH478" s="216"/>
      <c r="BI478" s="216"/>
      <c r="BJ478" s="216"/>
    </row>
    <row r="479" spans="1:62" ht="14.25">
      <c r="A479" s="416"/>
      <c r="B479" s="416"/>
      <c r="C479" s="439"/>
      <c r="D479" s="216"/>
      <c r="E479" s="216"/>
      <c r="F479" s="350"/>
      <c r="G479" s="219"/>
      <c r="H479" s="440"/>
      <c r="I479" s="350"/>
      <c r="J479" s="344"/>
      <c r="K479" s="350"/>
      <c r="L479" s="344"/>
      <c r="M479" s="350"/>
      <c r="N479" s="346"/>
      <c r="O479" s="348"/>
      <c r="P479" s="450"/>
      <c r="Q479" s="348"/>
      <c r="R479" s="346"/>
      <c r="S479" s="348"/>
      <c r="T479" s="346"/>
      <c r="U479" s="348"/>
      <c r="V479" s="220"/>
      <c r="W479" s="442"/>
      <c r="X479" s="220"/>
      <c r="Y479" s="442"/>
      <c r="Z479" s="444"/>
      <c r="AA479" s="443"/>
      <c r="AB479" s="444"/>
      <c r="AC479" s="443"/>
      <c r="AD479" s="220"/>
      <c r="AE479" s="442"/>
      <c r="AF479" s="220"/>
      <c r="AG479" s="443"/>
      <c r="AH479" s="445"/>
      <c r="AI479" s="443"/>
      <c r="AJ479" s="220"/>
      <c r="AK479" s="442"/>
      <c r="AL479" s="446"/>
      <c r="AM479" s="411"/>
      <c r="AN479" s="451"/>
      <c r="AO479" s="448"/>
      <c r="AP479" s="444"/>
      <c r="AQ479" s="443"/>
      <c r="AR479" s="444"/>
      <c r="AS479" s="442"/>
      <c r="AT479" s="444"/>
      <c r="AU479" s="443"/>
      <c r="AV479" s="444"/>
      <c r="AW479" s="443"/>
      <c r="AX479" s="340"/>
      <c r="AY479" s="452"/>
      <c r="AZ479" s="442"/>
      <c r="BA479" s="216"/>
      <c r="BB479" s="216"/>
      <c r="BC479" s="216"/>
      <c r="BD479" s="216"/>
      <c r="BE479" s="216"/>
      <c r="BF479" s="216"/>
      <c r="BG479" s="216"/>
      <c r="BH479" s="216"/>
      <c r="BI479" s="216"/>
      <c r="BJ479" s="216"/>
    </row>
    <row r="480" spans="1:62" ht="14.25">
      <c r="A480" s="416"/>
      <c r="B480" s="416"/>
      <c r="C480" s="439"/>
      <c r="D480" s="216"/>
      <c r="E480" s="216"/>
      <c r="F480" s="218"/>
      <c r="G480" s="219"/>
      <c r="H480" s="440"/>
      <c r="I480" s="350"/>
      <c r="J480" s="344"/>
      <c r="K480" s="218"/>
      <c r="L480" s="344"/>
      <c r="M480" s="218"/>
      <c r="N480" s="341"/>
      <c r="O480" s="342"/>
      <c r="P480" s="441"/>
      <c r="Q480" s="342"/>
      <c r="R480" s="341"/>
      <c r="S480" s="342"/>
      <c r="T480" s="341"/>
      <c r="U480" s="342"/>
      <c r="V480" s="444"/>
      <c r="W480" s="442"/>
      <c r="X480" s="220"/>
      <c r="Y480" s="442"/>
      <c r="Z480" s="220"/>
      <c r="AA480" s="442"/>
      <c r="AB480" s="220"/>
      <c r="AC480" s="442"/>
      <c r="AD480" s="220"/>
      <c r="AE480" s="443"/>
      <c r="AF480" s="444"/>
      <c r="AG480" s="442"/>
      <c r="AH480" s="445"/>
      <c r="AI480" s="442"/>
      <c r="AJ480" s="220"/>
      <c r="AK480" s="442"/>
      <c r="AL480" s="446"/>
      <c r="AM480" s="447"/>
      <c r="AN480" s="446"/>
      <c r="AO480" s="447"/>
      <c r="AP480" s="220"/>
      <c r="AQ480" s="443"/>
      <c r="AR480" s="444"/>
      <c r="AS480" s="443"/>
      <c r="AT480" s="444"/>
      <c r="AU480" s="442"/>
      <c r="AV480" s="444"/>
      <c r="AW480" s="442"/>
      <c r="AX480" s="340"/>
      <c r="AY480" s="449"/>
      <c r="AZ480" s="442"/>
      <c r="BA480" s="216"/>
      <c r="BB480" s="216"/>
      <c r="BC480" s="216"/>
      <c r="BD480" s="216"/>
      <c r="BE480" s="216"/>
      <c r="BF480" s="216"/>
      <c r="BG480" s="216"/>
      <c r="BH480" s="216"/>
      <c r="BI480" s="216"/>
      <c r="BJ480" s="216"/>
    </row>
    <row r="481" spans="1:62" ht="14.25">
      <c r="A481" s="416"/>
      <c r="B481" s="416"/>
      <c r="C481" s="439"/>
      <c r="D481" s="216"/>
      <c r="E481" s="216"/>
      <c r="F481" s="350"/>
      <c r="G481" s="219"/>
      <c r="H481" s="440"/>
      <c r="I481" s="350"/>
      <c r="J481" s="344"/>
      <c r="K481" s="350"/>
      <c r="L481" s="344"/>
      <c r="M481" s="350"/>
      <c r="N481" s="346"/>
      <c r="O481" s="348"/>
      <c r="P481" s="450"/>
      <c r="Q481" s="348"/>
      <c r="R481" s="346"/>
      <c r="S481" s="348"/>
      <c r="T481" s="346"/>
      <c r="U481" s="348"/>
      <c r="V481" s="220"/>
      <c r="W481" s="442"/>
      <c r="X481" s="220"/>
      <c r="Y481" s="442"/>
      <c r="Z481" s="444"/>
      <c r="AA481" s="443"/>
      <c r="AB481" s="444"/>
      <c r="AC481" s="443"/>
      <c r="AD481" s="220"/>
      <c r="AE481" s="442"/>
      <c r="AF481" s="444"/>
      <c r="AG481" s="443"/>
      <c r="AH481" s="445"/>
      <c r="AI481" s="443"/>
      <c r="AJ481" s="220"/>
      <c r="AK481" s="442"/>
      <c r="AL481" s="446"/>
      <c r="AM481" s="411"/>
      <c r="AN481" s="451"/>
      <c r="AO481" s="448"/>
      <c r="AP481" s="444"/>
      <c r="AQ481" s="443"/>
      <c r="AR481" s="444"/>
      <c r="AS481" s="442"/>
      <c r="AT481" s="444"/>
      <c r="AU481" s="443"/>
      <c r="AV481" s="444"/>
      <c r="AW481" s="443"/>
      <c r="AX481" s="340"/>
      <c r="AY481" s="452"/>
      <c r="AZ481" s="442"/>
      <c r="BA481" s="216"/>
      <c r="BB481" s="216"/>
      <c r="BC481" s="216"/>
      <c r="BD481" s="216"/>
      <c r="BE481" s="216"/>
      <c r="BF481" s="216"/>
      <c r="BG481" s="216"/>
      <c r="BH481" s="216"/>
      <c r="BI481" s="216"/>
      <c r="BJ481" s="216"/>
    </row>
    <row r="482" spans="1:62" ht="14.25">
      <c r="A482" s="416"/>
      <c r="B482" s="416"/>
      <c r="C482" s="439"/>
      <c r="D482" s="216"/>
      <c r="E482" s="216"/>
      <c r="F482" s="218"/>
      <c r="G482" s="219"/>
      <c r="H482" s="440"/>
      <c r="I482" s="350"/>
      <c r="J482" s="344"/>
      <c r="K482" s="350"/>
      <c r="L482" s="344"/>
      <c r="M482" s="350"/>
      <c r="N482" s="341"/>
      <c r="O482" s="342"/>
      <c r="P482" s="441"/>
      <c r="Q482" s="342"/>
      <c r="R482" s="341"/>
      <c r="S482" s="342"/>
      <c r="T482" s="341"/>
      <c r="U482" s="342"/>
      <c r="V482" s="220"/>
      <c r="W482" s="442"/>
      <c r="X482" s="444"/>
      <c r="Y482" s="443"/>
      <c r="Z482" s="220"/>
      <c r="AA482" s="442"/>
      <c r="AB482" s="220"/>
      <c r="AC482" s="442"/>
      <c r="AD482" s="220"/>
      <c r="AE482" s="443"/>
      <c r="AF482" s="444"/>
      <c r="AG482" s="442"/>
      <c r="AH482" s="445"/>
      <c r="AI482" s="442"/>
      <c r="AJ482" s="220"/>
      <c r="AK482" s="442"/>
      <c r="AL482" s="446"/>
      <c r="AM482" s="448"/>
      <c r="AN482" s="451"/>
      <c r="AO482" s="411"/>
      <c r="AP482" s="444"/>
      <c r="AQ482" s="443"/>
      <c r="AR482" s="444"/>
      <c r="AS482" s="443"/>
      <c r="AT482" s="444"/>
      <c r="AU482" s="442"/>
      <c r="AV482" s="444"/>
      <c r="AW482" s="442"/>
      <c r="AX482" s="340"/>
      <c r="AY482" s="449"/>
      <c r="AZ482" s="442"/>
      <c r="BA482" s="216"/>
      <c r="BB482" s="216"/>
      <c r="BC482" s="216"/>
      <c r="BD482" s="216"/>
      <c r="BE482" s="216"/>
      <c r="BF482" s="216"/>
      <c r="BG482" s="216"/>
      <c r="BH482" s="216"/>
      <c r="BI482" s="216"/>
      <c r="BJ482" s="216"/>
    </row>
    <row r="483" spans="1:62" ht="14.25">
      <c r="A483" s="416"/>
      <c r="B483" s="416"/>
      <c r="C483" s="439"/>
      <c r="D483" s="216"/>
      <c r="E483" s="216"/>
      <c r="F483" s="350"/>
      <c r="G483" s="219"/>
      <c r="H483" s="440"/>
      <c r="I483" s="350"/>
      <c r="J483" s="344"/>
      <c r="K483" s="350"/>
      <c r="L483" s="344"/>
      <c r="M483" s="350"/>
      <c r="N483" s="346"/>
      <c r="O483" s="342"/>
      <c r="P483" s="450"/>
      <c r="Q483" s="348"/>
      <c r="R483" s="346"/>
      <c r="S483" s="348"/>
      <c r="T483" s="346"/>
      <c r="U483" s="348"/>
      <c r="V483" s="220"/>
      <c r="W483" s="442"/>
      <c r="X483" s="220"/>
      <c r="Y483" s="442"/>
      <c r="Z483" s="453"/>
      <c r="AA483" s="443"/>
      <c r="AB483" s="444"/>
      <c r="AC483" s="443"/>
      <c r="AD483" s="444"/>
      <c r="AE483" s="442"/>
      <c r="AF483" s="220"/>
      <c r="AG483" s="442"/>
      <c r="AH483" s="445"/>
      <c r="AI483" s="442"/>
      <c r="AJ483" s="220"/>
      <c r="AK483" s="442"/>
      <c r="AL483" s="446"/>
      <c r="AM483" s="448"/>
      <c r="AN483" s="451"/>
      <c r="AO483" s="448"/>
      <c r="AP483" s="220"/>
      <c r="AQ483" s="443"/>
      <c r="AR483" s="444"/>
      <c r="AS483" s="442"/>
      <c r="AT483" s="444"/>
      <c r="AU483" s="443"/>
      <c r="AV483" s="444"/>
      <c r="AW483" s="443"/>
      <c r="AX483" s="340"/>
      <c r="AY483" s="452"/>
      <c r="AZ483" s="442"/>
      <c r="BA483" s="216"/>
      <c r="BB483" s="216"/>
      <c r="BC483" s="216"/>
      <c r="BD483" s="216"/>
      <c r="BE483" s="216"/>
      <c r="BF483" s="216"/>
      <c r="BG483" s="216"/>
      <c r="BH483" s="216"/>
      <c r="BI483" s="216"/>
      <c r="BJ483" s="216"/>
    </row>
    <row r="484" spans="1:62" ht="14.25">
      <c r="A484" s="416"/>
      <c r="B484" s="416"/>
      <c r="C484" s="439"/>
      <c r="D484" s="216"/>
      <c r="E484" s="216"/>
      <c r="F484" s="350"/>
      <c r="G484" s="219"/>
      <c r="H484" s="440"/>
      <c r="I484" s="350"/>
      <c r="J484" s="344"/>
      <c r="K484" s="350"/>
      <c r="L484" s="344"/>
      <c r="M484" s="350"/>
      <c r="N484" s="346"/>
      <c r="O484" s="342"/>
      <c r="P484" s="450"/>
      <c r="Q484" s="348"/>
      <c r="R484" s="346"/>
      <c r="S484" s="348"/>
      <c r="T484" s="346"/>
      <c r="U484" s="348"/>
      <c r="V484" s="220"/>
      <c r="W484" s="442"/>
      <c r="X484" s="220"/>
      <c r="Y484" s="442"/>
      <c r="Z484" s="453"/>
      <c r="AA484" s="443"/>
      <c r="AB484" s="444"/>
      <c r="AC484" s="443"/>
      <c r="AD484" s="444"/>
      <c r="AE484" s="442"/>
      <c r="AF484" s="220"/>
      <c r="AG484" s="442"/>
      <c r="AH484" s="445"/>
      <c r="AI484" s="442"/>
      <c r="AJ484" s="220"/>
      <c r="AK484" s="442"/>
      <c r="AL484" s="446"/>
      <c r="AM484" s="448"/>
      <c r="AN484" s="451"/>
      <c r="AO484" s="448"/>
      <c r="AP484" s="220"/>
      <c r="AQ484" s="443"/>
      <c r="AR484" s="444"/>
      <c r="AS484" s="442"/>
      <c r="AT484" s="444"/>
      <c r="AU484" s="443"/>
      <c r="AV484" s="444"/>
      <c r="AW484" s="443"/>
      <c r="AX484" s="340"/>
      <c r="AY484" s="452"/>
      <c r="AZ484" s="442"/>
      <c r="BA484" s="216"/>
      <c r="BB484" s="216"/>
      <c r="BC484" s="216"/>
      <c r="BD484" s="216"/>
      <c r="BE484" s="216"/>
      <c r="BF484" s="216"/>
      <c r="BG484" s="216"/>
      <c r="BH484" s="216"/>
      <c r="BI484" s="216"/>
      <c r="BJ484" s="216"/>
    </row>
    <row r="485" spans="1:62" ht="14.25">
      <c r="A485" s="416"/>
      <c r="B485" s="416"/>
      <c r="C485" s="439"/>
      <c r="D485" s="216"/>
      <c r="E485" s="216"/>
      <c r="F485" s="218"/>
      <c r="G485" s="219"/>
      <c r="H485" s="440"/>
      <c r="I485" s="350"/>
      <c r="J485" s="344"/>
      <c r="K485" s="218"/>
      <c r="L485" s="344"/>
      <c r="M485" s="218"/>
      <c r="N485" s="341"/>
      <c r="O485" s="342"/>
      <c r="P485" s="441"/>
      <c r="Q485" s="348"/>
      <c r="R485" s="341"/>
      <c r="S485" s="342"/>
      <c r="T485" s="341"/>
      <c r="U485" s="342"/>
      <c r="V485" s="220"/>
      <c r="W485" s="442"/>
      <c r="X485" s="220"/>
      <c r="Y485" s="442"/>
      <c r="Z485" s="453"/>
      <c r="AA485" s="442"/>
      <c r="AB485" s="220"/>
      <c r="AC485" s="442"/>
      <c r="AD485" s="220"/>
      <c r="AE485" s="443"/>
      <c r="AF485" s="444"/>
      <c r="AG485" s="442"/>
      <c r="AH485" s="445"/>
      <c r="AI485" s="442"/>
      <c r="AJ485" s="220"/>
      <c r="AK485" s="442"/>
      <c r="AL485" s="446"/>
      <c r="AM485" s="448"/>
      <c r="AN485" s="451"/>
      <c r="AO485" s="448"/>
      <c r="AP485" s="220"/>
      <c r="AQ485" s="443"/>
      <c r="AR485" s="444"/>
      <c r="AS485" s="442"/>
      <c r="AT485" s="444"/>
      <c r="AU485" s="442"/>
      <c r="AV485" s="444"/>
      <c r="AW485" s="442"/>
      <c r="AX485" s="340"/>
      <c r="AY485" s="449"/>
      <c r="AZ485" s="442"/>
      <c r="BA485" s="216"/>
      <c r="BB485" s="216"/>
      <c r="BC485" s="216"/>
      <c r="BD485" s="216"/>
      <c r="BE485" s="216"/>
      <c r="BF485" s="216"/>
      <c r="BG485" s="216"/>
      <c r="BH485" s="216"/>
      <c r="BI485" s="216"/>
      <c r="BJ485" s="216"/>
    </row>
    <row r="486" spans="1:62" ht="14.25">
      <c r="A486" s="416"/>
      <c r="B486" s="416"/>
      <c r="C486" s="439"/>
      <c r="D486" s="215"/>
      <c r="E486" s="216"/>
      <c r="F486" s="218"/>
      <c r="G486" s="219"/>
      <c r="H486" s="440"/>
      <c r="I486" s="350"/>
      <c r="J486" s="344"/>
      <c r="K486" s="350"/>
      <c r="L486" s="344"/>
      <c r="M486" s="350"/>
      <c r="N486" s="346"/>
      <c r="O486" s="348"/>
      <c r="P486" s="450"/>
      <c r="Q486" s="348"/>
      <c r="R486" s="346"/>
      <c r="S486" s="348"/>
      <c r="T486" s="346"/>
      <c r="U486" s="348"/>
      <c r="V486" s="444"/>
      <c r="W486" s="442"/>
      <c r="X486" s="220"/>
      <c r="Y486" s="442"/>
      <c r="Z486" s="453"/>
      <c r="AA486" s="443"/>
      <c r="AB486" s="220"/>
      <c r="AC486" s="442"/>
      <c r="AD486" s="444"/>
      <c r="AE486" s="442"/>
      <c r="AF486" s="444"/>
      <c r="AG486" s="442"/>
      <c r="AH486" s="445"/>
      <c r="AI486" s="442"/>
      <c r="AJ486" s="220"/>
      <c r="AK486" s="442"/>
      <c r="AL486" s="446"/>
      <c r="AM486" s="448"/>
      <c r="AN486" s="451"/>
      <c r="AO486" s="448"/>
      <c r="AP486" s="444"/>
      <c r="AQ486" s="443"/>
      <c r="AR486" s="444"/>
      <c r="AS486" s="443"/>
      <c r="AT486" s="444"/>
      <c r="AU486" s="442"/>
      <c r="AV486" s="444"/>
      <c r="AW486" s="442"/>
      <c r="AX486" s="340"/>
      <c r="AY486" s="449"/>
      <c r="AZ486" s="442"/>
      <c r="BA486" s="216"/>
      <c r="BB486" s="216"/>
      <c r="BC486" s="216"/>
      <c r="BD486" s="216"/>
      <c r="BE486" s="216"/>
      <c r="BF486" s="216"/>
      <c r="BG486" s="216"/>
      <c r="BH486" s="216"/>
      <c r="BI486" s="216"/>
      <c r="BJ486" s="216"/>
    </row>
    <row r="487" spans="1:62" ht="14.25">
      <c r="A487" s="416"/>
      <c r="B487" s="416"/>
      <c r="C487" s="439"/>
      <c r="D487" s="216"/>
      <c r="E487" s="216"/>
      <c r="F487" s="350"/>
      <c r="G487" s="219"/>
      <c r="H487" s="440"/>
      <c r="I487" s="350"/>
      <c r="J487" s="344"/>
      <c r="K487" s="350"/>
      <c r="L487" s="344"/>
      <c r="M487" s="350"/>
      <c r="N487" s="346"/>
      <c r="O487" s="342"/>
      <c r="P487" s="450"/>
      <c r="Q487" s="348"/>
      <c r="R487" s="346"/>
      <c r="S487" s="348"/>
      <c r="T487" s="346"/>
      <c r="U487" s="348"/>
      <c r="V487" s="220"/>
      <c r="W487" s="442"/>
      <c r="X487" s="220"/>
      <c r="Y487" s="442"/>
      <c r="Z487" s="453"/>
      <c r="AA487" s="443"/>
      <c r="AB487" s="444"/>
      <c r="AC487" s="443"/>
      <c r="AD487" s="444"/>
      <c r="AE487" s="442"/>
      <c r="AF487" s="220"/>
      <c r="AG487" s="442"/>
      <c r="AH487" s="445"/>
      <c r="AI487" s="442"/>
      <c r="AJ487" s="220"/>
      <c r="AK487" s="442"/>
      <c r="AL487" s="446"/>
      <c r="AM487" s="448"/>
      <c r="AN487" s="451"/>
      <c r="AO487" s="448"/>
      <c r="AP487" s="220"/>
      <c r="AQ487" s="443"/>
      <c r="AR487" s="444"/>
      <c r="AS487" s="443"/>
      <c r="AT487" s="444"/>
      <c r="AU487" s="443"/>
      <c r="AV487" s="444"/>
      <c r="AW487" s="443"/>
      <c r="AX487" s="340"/>
      <c r="AY487" s="452"/>
      <c r="AZ487" s="442"/>
      <c r="BA487" s="216"/>
      <c r="BB487" s="216"/>
      <c r="BC487" s="216"/>
      <c r="BD487" s="216"/>
      <c r="BE487" s="216"/>
      <c r="BF487" s="216"/>
      <c r="BG487" s="216"/>
      <c r="BH487" s="216"/>
      <c r="BI487" s="216"/>
      <c r="BJ487" s="216"/>
    </row>
    <row r="488" spans="1:62" ht="14.25">
      <c r="A488" s="416"/>
      <c r="B488" s="416"/>
      <c r="C488" s="439"/>
      <c r="D488" s="216"/>
      <c r="E488" s="216"/>
      <c r="F488" s="350"/>
      <c r="G488" s="219"/>
      <c r="H488" s="440"/>
      <c r="I488" s="350"/>
      <c r="J488" s="344"/>
      <c r="K488" s="350"/>
      <c r="L488" s="344"/>
      <c r="M488" s="350"/>
      <c r="N488" s="346"/>
      <c r="O488" s="342"/>
      <c r="P488" s="450"/>
      <c r="Q488" s="348"/>
      <c r="R488" s="346"/>
      <c r="S488" s="348"/>
      <c r="T488" s="346"/>
      <c r="U488" s="348"/>
      <c r="V488" s="220"/>
      <c r="W488" s="442"/>
      <c r="X488" s="220"/>
      <c r="Y488" s="442"/>
      <c r="Z488" s="453"/>
      <c r="AA488" s="443"/>
      <c r="AB488" s="444"/>
      <c r="AC488" s="443"/>
      <c r="AD488" s="444"/>
      <c r="AE488" s="442"/>
      <c r="AF488" s="220"/>
      <c r="AG488" s="442"/>
      <c r="AH488" s="445"/>
      <c r="AI488" s="442"/>
      <c r="AJ488" s="220"/>
      <c r="AK488" s="442"/>
      <c r="AL488" s="446"/>
      <c r="AM488" s="448"/>
      <c r="AN488" s="451"/>
      <c r="AO488" s="448"/>
      <c r="AP488" s="220"/>
      <c r="AQ488" s="443"/>
      <c r="AR488" s="444"/>
      <c r="AS488" s="443"/>
      <c r="AT488" s="444"/>
      <c r="AU488" s="443"/>
      <c r="AV488" s="444"/>
      <c r="AW488" s="443"/>
      <c r="AX488" s="340"/>
      <c r="AY488" s="452"/>
      <c r="AZ488" s="442"/>
      <c r="BA488" s="216"/>
      <c r="BB488" s="216"/>
      <c r="BC488" s="216"/>
      <c r="BD488" s="216"/>
      <c r="BE488" s="216"/>
      <c r="BF488" s="216"/>
      <c r="BG488" s="216"/>
      <c r="BH488" s="216"/>
      <c r="BI488" s="216"/>
      <c r="BJ488" s="216"/>
    </row>
    <row r="489" spans="1:62" ht="14.25">
      <c r="A489" s="416"/>
      <c r="B489" s="416"/>
      <c r="C489" s="439"/>
      <c r="D489" s="216"/>
      <c r="E489" s="216"/>
      <c r="F489" s="218"/>
      <c r="G489" s="219"/>
      <c r="H489" s="440"/>
      <c r="I489" s="218"/>
      <c r="J489" s="344"/>
      <c r="K489" s="218"/>
      <c r="L489" s="344"/>
      <c r="M489" s="218"/>
      <c r="N489" s="341"/>
      <c r="O489" s="348"/>
      <c r="P489" s="441"/>
      <c r="Q489" s="348"/>
      <c r="R489" s="341"/>
      <c r="S489" s="342"/>
      <c r="T489" s="341"/>
      <c r="U489" s="342"/>
      <c r="V489" s="220"/>
      <c r="W489" s="442"/>
      <c r="X489" s="220"/>
      <c r="Y489" s="442"/>
      <c r="Z489" s="453"/>
      <c r="AA489" s="442"/>
      <c r="AB489" s="444"/>
      <c r="AC489" s="443"/>
      <c r="AD489" s="220"/>
      <c r="AE489" s="443"/>
      <c r="AF489" s="444"/>
      <c r="AG489" s="442"/>
      <c r="AH489" s="445"/>
      <c r="AI489" s="442"/>
      <c r="AJ489" s="220"/>
      <c r="AK489" s="442"/>
      <c r="AL489" s="446"/>
      <c r="AM489" s="448"/>
      <c r="AN489" s="451"/>
      <c r="AO489" s="448"/>
      <c r="AP489" s="444"/>
      <c r="AQ489" s="443"/>
      <c r="AR489" s="444"/>
      <c r="AS489" s="442"/>
      <c r="AT489" s="444"/>
      <c r="AU489" s="443"/>
      <c r="AV489" s="444"/>
      <c r="AW489" s="443"/>
      <c r="AX489" s="340"/>
      <c r="AY489" s="350"/>
      <c r="AZ489" s="442"/>
      <c r="BA489" s="216"/>
      <c r="BB489" s="216"/>
      <c r="BC489" s="216"/>
      <c r="BD489" s="216"/>
      <c r="BE489" s="216"/>
      <c r="BF489" s="216"/>
      <c r="BG489" s="216"/>
      <c r="BH489" s="216"/>
      <c r="BI489" s="216"/>
      <c r="BJ489" s="216"/>
    </row>
    <row r="490" spans="1:62" ht="14.25">
      <c r="A490" s="416"/>
      <c r="B490" s="416"/>
      <c r="C490" s="439"/>
      <c r="D490" s="215"/>
      <c r="E490" s="216"/>
      <c r="F490" s="218"/>
      <c r="G490" s="219"/>
      <c r="H490" s="440"/>
      <c r="I490" s="350"/>
      <c r="J490" s="344"/>
      <c r="K490" s="350"/>
      <c r="L490" s="344"/>
      <c r="M490" s="350"/>
      <c r="N490" s="346"/>
      <c r="O490" s="348"/>
      <c r="P490" s="450"/>
      <c r="Q490" s="348"/>
      <c r="R490" s="346"/>
      <c r="S490" s="348"/>
      <c r="T490" s="346"/>
      <c r="U490" s="348"/>
      <c r="V490" s="220"/>
      <c r="W490" s="442"/>
      <c r="X490" s="220"/>
      <c r="Y490" s="442"/>
      <c r="Z490" s="453"/>
      <c r="AA490" s="442"/>
      <c r="AB490" s="444"/>
      <c r="AC490" s="443"/>
      <c r="AD490" s="220"/>
      <c r="AE490" s="443"/>
      <c r="AF490" s="444"/>
      <c r="AG490" s="442"/>
      <c r="AH490" s="445"/>
      <c r="AI490" s="442"/>
      <c r="AJ490" s="220"/>
      <c r="AK490" s="442"/>
      <c r="AL490" s="446"/>
      <c r="AM490" s="448"/>
      <c r="AN490" s="451"/>
      <c r="AO490" s="448"/>
      <c r="AP490" s="444"/>
      <c r="AQ490" s="443"/>
      <c r="AR490" s="444"/>
      <c r="AS490" s="442"/>
      <c r="AT490" s="444"/>
      <c r="AU490" s="443"/>
      <c r="AV490" s="444"/>
      <c r="AW490" s="443"/>
      <c r="AX490" s="340"/>
      <c r="AY490" s="350"/>
      <c r="AZ490" s="442"/>
      <c r="BA490" s="216"/>
      <c r="BB490" s="216"/>
      <c r="BC490" s="216"/>
      <c r="BD490" s="216"/>
      <c r="BE490" s="216"/>
      <c r="BF490" s="216"/>
      <c r="BG490" s="216"/>
      <c r="BH490" s="216"/>
      <c r="BI490" s="216"/>
      <c r="BJ490" s="216"/>
    </row>
    <row r="491" spans="1:62" ht="14.25">
      <c r="A491" s="416"/>
      <c r="B491" s="416"/>
      <c r="C491" s="439"/>
      <c r="D491" s="215"/>
      <c r="E491" s="216"/>
      <c r="F491" s="218"/>
      <c r="G491" s="219"/>
      <c r="H491" s="440"/>
      <c r="I491" s="350"/>
      <c r="J491" s="344"/>
      <c r="K491" s="350"/>
      <c r="L491" s="344"/>
      <c r="M491" s="350"/>
      <c r="N491" s="346"/>
      <c r="O491" s="348"/>
      <c r="P491" s="450"/>
      <c r="Q491" s="348"/>
      <c r="R491" s="346"/>
      <c r="S491" s="348"/>
      <c r="T491" s="346"/>
      <c r="U491" s="348"/>
      <c r="V491" s="220"/>
      <c r="W491" s="442"/>
      <c r="X491" s="220"/>
      <c r="Y491" s="442"/>
      <c r="Z491" s="453"/>
      <c r="AA491" s="442"/>
      <c r="AB491" s="444"/>
      <c r="AC491" s="443"/>
      <c r="AD491" s="220"/>
      <c r="AE491" s="443"/>
      <c r="AF491" s="444"/>
      <c r="AG491" s="442"/>
      <c r="AH491" s="445"/>
      <c r="AI491" s="442"/>
      <c r="AJ491" s="220"/>
      <c r="AK491" s="442"/>
      <c r="AL491" s="446"/>
      <c r="AM491" s="448"/>
      <c r="AN491" s="451"/>
      <c r="AO491" s="448"/>
      <c r="AP491" s="444"/>
      <c r="AQ491" s="443"/>
      <c r="AR491" s="444"/>
      <c r="AS491" s="442"/>
      <c r="AT491" s="444"/>
      <c r="AU491" s="443"/>
      <c r="AV491" s="444"/>
      <c r="AW491" s="443"/>
      <c r="AX491" s="340"/>
      <c r="AY491" s="350"/>
      <c r="AZ491" s="442"/>
      <c r="BA491" s="216"/>
      <c r="BB491" s="216"/>
      <c r="BC491" s="216"/>
      <c r="BD491" s="216"/>
      <c r="BE491" s="216"/>
      <c r="BF491" s="216"/>
      <c r="BG491" s="216"/>
      <c r="BH491" s="216"/>
      <c r="BI491" s="216"/>
      <c r="BJ491" s="216"/>
    </row>
    <row r="492" spans="1:62" ht="14.25">
      <c r="A492" s="416"/>
      <c r="B492" s="416"/>
      <c r="C492" s="439"/>
      <c r="D492" s="215"/>
      <c r="E492" s="216"/>
      <c r="F492" s="218"/>
      <c r="G492" s="219"/>
      <c r="H492" s="440"/>
      <c r="I492" s="350"/>
      <c r="J492" s="344"/>
      <c r="K492" s="350"/>
      <c r="L492" s="344"/>
      <c r="M492" s="350"/>
      <c r="N492" s="346"/>
      <c r="O492" s="348"/>
      <c r="P492" s="450"/>
      <c r="Q492" s="348"/>
      <c r="R492" s="346"/>
      <c r="S492" s="348"/>
      <c r="T492" s="346"/>
      <c r="U492" s="348"/>
      <c r="V492" s="220"/>
      <c r="W492" s="442"/>
      <c r="X492" s="220"/>
      <c r="Y492" s="442"/>
      <c r="Z492" s="453"/>
      <c r="AA492" s="442"/>
      <c r="AB492" s="220"/>
      <c r="AC492" s="442"/>
      <c r="AD492" s="220"/>
      <c r="AE492" s="442"/>
      <c r="AF492" s="444"/>
      <c r="AG492" s="442"/>
      <c r="AH492" s="445"/>
      <c r="AI492" s="442"/>
      <c r="AJ492" s="220"/>
      <c r="AK492" s="442"/>
      <c r="AL492" s="446"/>
      <c r="AM492" s="448"/>
      <c r="AN492" s="451"/>
      <c r="AO492" s="448"/>
      <c r="AP492" s="444"/>
      <c r="AQ492" s="443"/>
      <c r="AR492" s="444"/>
      <c r="AS492" s="442"/>
      <c r="AT492" s="444"/>
      <c r="AU492" s="443"/>
      <c r="AV492" s="444"/>
      <c r="AW492" s="443"/>
      <c r="AX492" s="340"/>
      <c r="AY492" s="449"/>
      <c r="AZ492" s="442"/>
      <c r="BA492" s="216"/>
      <c r="BB492" s="216"/>
      <c r="BC492" s="216"/>
      <c r="BD492" s="216"/>
      <c r="BE492" s="216"/>
      <c r="BF492" s="216"/>
      <c r="BG492" s="216"/>
      <c r="BH492" s="216"/>
      <c r="BI492" s="216"/>
      <c r="BJ492" s="216"/>
    </row>
    <row r="493" spans="1:62" ht="14.25">
      <c r="A493" s="416"/>
      <c r="B493" s="416"/>
      <c r="C493" s="439"/>
      <c r="D493" s="215"/>
      <c r="E493" s="216"/>
      <c r="F493" s="218"/>
      <c r="G493" s="219"/>
      <c r="H493" s="440"/>
      <c r="I493" s="350"/>
      <c r="J493" s="344"/>
      <c r="K493" s="350"/>
      <c r="L493" s="344"/>
      <c r="M493" s="350"/>
      <c r="N493" s="341"/>
      <c r="O493" s="342"/>
      <c r="P493" s="441"/>
      <c r="Q493" s="348"/>
      <c r="R493" s="341"/>
      <c r="S493" s="342"/>
      <c r="T493" s="341"/>
      <c r="U493" s="342"/>
      <c r="V493" s="220"/>
      <c r="W493" s="442"/>
      <c r="X493" s="220"/>
      <c r="Y493" s="442"/>
      <c r="Z493" s="453"/>
      <c r="AA493" s="442"/>
      <c r="AB493" s="220"/>
      <c r="AC493" s="442"/>
      <c r="AD493" s="220"/>
      <c r="AE493" s="443"/>
      <c r="AF493" s="220"/>
      <c r="AG493" s="442"/>
      <c r="AH493" s="445"/>
      <c r="AI493" s="442"/>
      <c r="AJ493" s="220"/>
      <c r="AK493" s="442"/>
      <c r="AL493" s="446"/>
      <c r="AM493" s="448"/>
      <c r="AN493" s="451"/>
      <c r="AO493" s="448"/>
      <c r="AP493" s="444"/>
      <c r="AQ493" s="443"/>
      <c r="AR493" s="444"/>
      <c r="AS493" s="442"/>
      <c r="AT493" s="444"/>
      <c r="AU493" s="443"/>
      <c r="AV493" s="444"/>
      <c r="AW493" s="443"/>
      <c r="AX493" s="340"/>
      <c r="AY493" s="350"/>
      <c r="AZ493" s="442"/>
      <c r="BA493" s="216"/>
      <c r="BB493" s="216"/>
      <c r="BC493" s="216"/>
      <c r="BD493" s="216"/>
      <c r="BE493" s="216"/>
      <c r="BF493" s="216"/>
      <c r="BG493" s="216"/>
      <c r="BH493" s="216"/>
      <c r="BI493" s="216"/>
      <c r="BJ493" s="216"/>
    </row>
    <row r="494" spans="1:62" ht="14.25">
      <c r="A494" s="416"/>
      <c r="B494" s="416"/>
      <c r="C494" s="439"/>
      <c r="D494" s="216"/>
      <c r="E494" s="216"/>
      <c r="F494" s="350"/>
      <c r="G494" s="219"/>
      <c r="H494" s="440"/>
      <c r="I494" s="350"/>
      <c r="J494" s="344"/>
      <c r="K494" s="350"/>
      <c r="L494" s="344"/>
      <c r="M494" s="350"/>
      <c r="N494" s="346"/>
      <c r="O494" s="348"/>
      <c r="P494" s="450"/>
      <c r="Q494" s="348"/>
      <c r="R494" s="346"/>
      <c r="S494" s="348"/>
      <c r="T494" s="346"/>
      <c r="U494" s="348"/>
      <c r="V494" s="220"/>
      <c r="W494" s="442"/>
      <c r="X494" s="220"/>
      <c r="Y494" s="442"/>
      <c r="Z494" s="453"/>
      <c r="AA494" s="443"/>
      <c r="AB494" s="444"/>
      <c r="AC494" s="443"/>
      <c r="AD494" s="444"/>
      <c r="AE494" s="442"/>
      <c r="AF494" s="220"/>
      <c r="AG494" s="442"/>
      <c r="AH494" s="445"/>
      <c r="AI494" s="442"/>
      <c r="AJ494" s="220"/>
      <c r="AK494" s="442"/>
      <c r="AL494" s="446"/>
      <c r="AM494" s="448"/>
      <c r="AN494" s="451"/>
      <c r="AO494" s="448"/>
      <c r="AP494" s="444"/>
      <c r="AQ494" s="443"/>
      <c r="AR494" s="444"/>
      <c r="AS494" s="442"/>
      <c r="AT494" s="444"/>
      <c r="AU494" s="443"/>
      <c r="AV494" s="444"/>
      <c r="AW494" s="443"/>
      <c r="AX494" s="340"/>
      <c r="AY494" s="452"/>
      <c r="AZ494" s="442"/>
      <c r="BA494" s="216"/>
      <c r="BB494" s="216"/>
      <c r="BC494" s="216"/>
      <c r="BD494" s="216"/>
      <c r="BE494" s="216"/>
      <c r="BF494" s="216"/>
      <c r="BG494" s="216"/>
      <c r="BH494" s="216"/>
      <c r="BI494" s="216"/>
      <c r="BJ494" s="216"/>
    </row>
    <row r="495" spans="1:62" ht="14.25">
      <c r="A495" s="416"/>
      <c r="B495" s="416"/>
      <c r="C495" s="439"/>
      <c r="D495" s="216"/>
      <c r="E495" s="216"/>
      <c r="F495" s="350"/>
      <c r="G495" s="219"/>
      <c r="H495" s="440"/>
      <c r="I495" s="350"/>
      <c r="J495" s="344"/>
      <c r="K495" s="350"/>
      <c r="L495" s="344"/>
      <c r="M495" s="350"/>
      <c r="N495" s="346"/>
      <c r="O495" s="348"/>
      <c r="P495" s="450"/>
      <c r="Q495" s="348"/>
      <c r="R495" s="346"/>
      <c r="S495" s="348"/>
      <c r="T495" s="346"/>
      <c r="U495" s="348"/>
      <c r="V495" s="220"/>
      <c r="W495" s="442"/>
      <c r="X495" s="220"/>
      <c r="Y495" s="442"/>
      <c r="Z495" s="453"/>
      <c r="AA495" s="443"/>
      <c r="AB495" s="444"/>
      <c r="AC495" s="443"/>
      <c r="AD495" s="444"/>
      <c r="AE495" s="442"/>
      <c r="AF495" s="220"/>
      <c r="AG495" s="442"/>
      <c r="AH495" s="445"/>
      <c r="AI495" s="442"/>
      <c r="AJ495" s="220"/>
      <c r="AK495" s="442"/>
      <c r="AL495" s="446"/>
      <c r="AM495" s="448"/>
      <c r="AN495" s="451"/>
      <c r="AO495" s="448"/>
      <c r="AP495" s="444"/>
      <c r="AQ495" s="443"/>
      <c r="AR495" s="444"/>
      <c r="AS495" s="442"/>
      <c r="AT495" s="444"/>
      <c r="AU495" s="443"/>
      <c r="AV495" s="444"/>
      <c r="AW495" s="443"/>
      <c r="AX495" s="340"/>
      <c r="AY495" s="452"/>
      <c r="AZ495" s="442"/>
      <c r="BA495" s="216"/>
      <c r="BB495" s="216"/>
      <c r="BC495" s="216"/>
      <c r="BD495" s="216"/>
      <c r="BE495" s="216"/>
      <c r="BF495" s="216"/>
      <c r="BG495" s="216"/>
      <c r="BH495" s="216"/>
      <c r="BI495" s="216"/>
      <c r="BJ495" s="216"/>
    </row>
    <row r="496" spans="1:62" ht="14.25">
      <c r="A496" s="416"/>
      <c r="B496" s="416"/>
      <c r="C496" s="439"/>
      <c r="D496" s="216"/>
      <c r="E496" s="216"/>
      <c r="F496" s="350"/>
      <c r="G496" s="219"/>
      <c r="H496" s="440"/>
      <c r="I496" s="350"/>
      <c r="J496" s="344"/>
      <c r="K496" s="350"/>
      <c r="L496" s="344"/>
      <c r="M496" s="350"/>
      <c r="N496" s="346"/>
      <c r="O496" s="348"/>
      <c r="P496" s="450"/>
      <c r="Q496" s="348"/>
      <c r="R496" s="346"/>
      <c r="S496" s="348"/>
      <c r="T496" s="346"/>
      <c r="U496" s="348"/>
      <c r="V496" s="220"/>
      <c r="W496" s="442"/>
      <c r="X496" s="444"/>
      <c r="Y496" s="443"/>
      <c r="Z496" s="444"/>
      <c r="AA496" s="443"/>
      <c r="AB496" s="444"/>
      <c r="AC496" s="443"/>
      <c r="AD496" s="220"/>
      <c r="AE496" s="442"/>
      <c r="AF496" s="220"/>
      <c r="AG496" s="443"/>
      <c r="AH496" s="220"/>
      <c r="AI496" s="443"/>
      <c r="AJ496" s="220"/>
      <c r="AK496" s="442"/>
      <c r="AL496" s="446"/>
      <c r="AM496" s="411"/>
      <c r="AN496" s="451"/>
      <c r="AO496" s="448"/>
      <c r="AP496" s="444"/>
      <c r="AQ496" s="443"/>
      <c r="AR496" s="444"/>
      <c r="AS496" s="442"/>
      <c r="AT496" s="444"/>
      <c r="AU496" s="443"/>
      <c r="AV496" s="444"/>
      <c r="AW496" s="443"/>
      <c r="AX496" s="340"/>
      <c r="AY496" s="452"/>
      <c r="AZ496" s="442"/>
      <c r="BA496" s="216"/>
      <c r="BB496" s="216"/>
      <c r="BC496" s="216"/>
      <c r="BD496" s="216"/>
      <c r="BE496" s="216"/>
      <c r="BF496" s="216"/>
      <c r="BG496" s="216"/>
      <c r="BH496" s="216"/>
      <c r="BI496" s="216"/>
      <c r="BJ496" s="216"/>
    </row>
    <row r="497" spans="1:62" ht="14.25">
      <c r="A497" s="416"/>
      <c r="B497" s="416"/>
      <c r="C497" s="439"/>
      <c r="D497" s="215"/>
      <c r="E497" s="216"/>
      <c r="F497" s="218"/>
      <c r="G497" s="219"/>
      <c r="H497" s="440"/>
      <c r="I497" s="350"/>
      <c r="J497" s="344"/>
      <c r="K497" s="218"/>
      <c r="L497" s="344"/>
      <c r="M497" s="350"/>
      <c r="N497" s="341"/>
      <c r="O497" s="342"/>
      <c r="P497" s="441"/>
      <c r="Q497" s="348"/>
      <c r="R497" s="341"/>
      <c r="S497" s="342"/>
      <c r="T497" s="341"/>
      <c r="U497" s="342"/>
      <c r="V497" s="220"/>
      <c r="W497" s="442"/>
      <c r="X497" s="220"/>
      <c r="Y497" s="442"/>
      <c r="Z497" s="453"/>
      <c r="AA497" s="442"/>
      <c r="AB497" s="220"/>
      <c r="AC497" s="442"/>
      <c r="AD497" s="220"/>
      <c r="AE497" s="442"/>
      <c r="AF497" s="444"/>
      <c r="AG497" s="442"/>
      <c r="AH497" s="445"/>
      <c r="AI497" s="442"/>
      <c r="AJ497" s="220"/>
      <c r="AK497" s="442"/>
      <c r="AL497" s="446"/>
      <c r="AM497" s="448"/>
      <c r="AN497" s="451"/>
      <c r="AO497" s="448"/>
      <c r="AP497" s="220"/>
      <c r="AQ497" s="443"/>
      <c r="AR497" s="444"/>
      <c r="AS497" s="443"/>
      <c r="AT497" s="444"/>
      <c r="AU497" s="442"/>
      <c r="AV497" s="444"/>
      <c r="AW497" s="442"/>
      <c r="AX497" s="340"/>
      <c r="AY497" s="449"/>
      <c r="AZ497" s="442"/>
      <c r="BA497" s="216"/>
      <c r="BB497" s="216"/>
      <c r="BC497" s="216"/>
      <c r="BD497" s="216"/>
      <c r="BE497" s="216"/>
      <c r="BF497" s="216"/>
      <c r="BG497" s="216"/>
      <c r="BH497" s="216"/>
      <c r="BI497" s="216"/>
      <c r="BJ497" s="216"/>
    </row>
    <row r="498" spans="1:62" ht="14.25">
      <c r="A498" s="416"/>
      <c r="B498" s="416"/>
      <c r="C498" s="439"/>
      <c r="D498" s="216"/>
      <c r="E498" s="216"/>
      <c r="F498" s="350"/>
      <c r="G498" s="219"/>
      <c r="H498" s="440"/>
      <c r="I498" s="350"/>
      <c r="J498" s="344"/>
      <c r="K498" s="350"/>
      <c r="L498" s="344"/>
      <c r="M498" s="350"/>
      <c r="N498" s="346"/>
      <c r="O498" s="342"/>
      <c r="P498" s="450"/>
      <c r="Q498" s="348"/>
      <c r="R498" s="346"/>
      <c r="S498" s="348"/>
      <c r="T498" s="346"/>
      <c r="U498" s="348"/>
      <c r="V498" s="220"/>
      <c r="W498" s="442"/>
      <c r="X498" s="220"/>
      <c r="Y498" s="442"/>
      <c r="Z498" s="453"/>
      <c r="AA498" s="443"/>
      <c r="AB498" s="444"/>
      <c r="AC498" s="443"/>
      <c r="AD498" s="444"/>
      <c r="AE498" s="442"/>
      <c r="AF498" s="220"/>
      <c r="AG498" s="442"/>
      <c r="AH498" s="445"/>
      <c r="AI498" s="442"/>
      <c r="AJ498" s="220"/>
      <c r="AK498" s="442"/>
      <c r="AL498" s="446"/>
      <c r="AM498" s="448"/>
      <c r="AN498" s="451"/>
      <c r="AO498" s="448"/>
      <c r="AP498" s="220"/>
      <c r="AQ498" s="443"/>
      <c r="AR498" s="444"/>
      <c r="AS498" s="443"/>
      <c r="AT498" s="444"/>
      <c r="AU498" s="443"/>
      <c r="AV498" s="444"/>
      <c r="AW498" s="443"/>
      <c r="AX498" s="340"/>
      <c r="AY498" s="452"/>
      <c r="AZ498" s="442"/>
      <c r="BA498" s="216"/>
      <c r="BB498" s="216"/>
      <c r="BC498" s="216"/>
      <c r="BD498" s="216"/>
      <c r="BE498" s="216"/>
      <c r="BF498" s="216"/>
      <c r="BG498" s="216"/>
      <c r="BH498" s="216"/>
      <c r="BI498" s="216"/>
      <c r="BJ498" s="216"/>
    </row>
    <row r="499" spans="1:62" ht="14.25">
      <c r="A499" s="416"/>
      <c r="B499" s="416"/>
      <c r="C499" s="439"/>
      <c r="D499" s="216"/>
      <c r="E499" s="216"/>
      <c r="F499" s="350"/>
      <c r="G499" s="219"/>
      <c r="H499" s="440"/>
      <c r="I499" s="350"/>
      <c r="J499" s="344"/>
      <c r="K499" s="350"/>
      <c r="L499" s="344"/>
      <c r="M499" s="350"/>
      <c r="N499" s="346"/>
      <c r="O499" s="342"/>
      <c r="P499" s="450"/>
      <c r="Q499" s="348"/>
      <c r="R499" s="346"/>
      <c r="S499" s="348"/>
      <c r="T499" s="346"/>
      <c r="U499" s="348"/>
      <c r="V499" s="220"/>
      <c r="W499" s="442"/>
      <c r="X499" s="220"/>
      <c r="Y499" s="442"/>
      <c r="Z499" s="453"/>
      <c r="AA499" s="443"/>
      <c r="AB499" s="444"/>
      <c r="AC499" s="443"/>
      <c r="AD499" s="444"/>
      <c r="AE499" s="442"/>
      <c r="AF499" s="220"/>
      <c r="AG499" s="442"/>
      <c r="AH499" s="445"/>
      <c r="AI499" s="442"/>
      <c r="AJ499" s="220"/>
      <c r="AK499" s="442"/>
      <c r="AL499" s="446"/>
      <c r="AM499" s="448"/>
      <c r="AN499" s="451"/>
      <c r="AO499" s="448"/>
      <c r="AP499" s="220"/>
      <c r="AQ499" s="443"/>
      <c r="AR499" s="444"/>
      <c r="AS499" s="443"/>
      <c r="AT499" s="444"/>
      <c r="AU499" s="443"/>
      <c r="AV499" s="444"/>
      <c r="AW499" s="443"/>
      <c r="AX499" s="340"/>
      <c r="AY499" s="452"/>
      <c r="AZ499" s="442"/>
      <c r="BA499" s="216"/>
      <c r="BB499" s="216"/>
      <c r="BC499" s="216"/>
      <c r="BD499" s="216"/>
      <c r="BE499" s="216"/>
      <c r="BF499" s="216"/>
      <c r="BG499" s="216"/>
      <c r="BH499" s="216"/>
      <c r="BI499" s="216"/>
      <c r="BJ499" s="216"/>
    </row>
    <row r="500" spans="1:62" ht="14.25">
      <c r="A500" s="416"/>
      <c r="B500" s="416"/>
      <c r="C500" s="439"/>
      <c r="D500" s="216"/>
      <c r="E500" s="216"/>
      <c r="F500" s="218"/>
      <c r="G500" s="219"/>
      <c r="H500" s="440"/>
      <c r="I500" s="366"/>
      <c r="J500" s="344"/>
      <c r="K500" s="218"/>
      <c r="L500" s="219"/>
      <c r="M500" s="218"/>
      <c r="N500" s="341"/>
      <c r="O500" s="342"/>
      <c r="P500" s="441"/>
      <c r="Q500" s="342"/>
      <c r="R500" s="341"/>
      <c r="S500" s="342"/>
      <c r="T500" s="341"/>
      <c r="U500" s="342"/>
      <c r="V500" s="220"/>
      <c r="W500" s="442"/>
      <c r="X500" s="220"/>
      <c r="Y500" s="442"/>
      <c r="Z500" s="220"/>
      <c r="AA500" s="442"/>
      <c r="AB500" s="220"/>
      <c r="AC500" s="442"/>
      <c r="AD500" s="220"/>
      <c r="AE500" s="443"/>
      <c r="AF500" s="444"/>
      <c r="AG500" s="442"/>
      <c r="AH500" s="445"/>
      <c r="AI500" s="442"/>
      <c r="AJ500" s="220"/>
      <c r="AK500" s="442"/>
      <c r="AL500" s="446"/>
      <c r="AM500" s="447"/>
      <c r="AN500" s="451"/>
      <c r="AO500" s="411"/>
      <c r="AP500" s="444"/>
      <c r="AQ500" s="443"/>
      <c r="AR500" s="444"/>
      <c r="AS500" s="443"/>
      <c r="AT500" s="444"/>
      <c r="AU500" s="442"/>
      <c r="AV500" s="444"/>
      <c r="AW500" s="442"/>
      <c r="AX500" s="340"/>
      <c r="AY500" s="449"/>
      <c r="AZ500" s="442"/>
      <c r="BA500" s="216"/>
      <c r="BB500" s="216"/>
      <c r="BC500" s="216"/>
      <c r="BD500" s="216"/>
      <c r="BE500" s="216"/>
      <c r="BF500" s="216"/>
      <c r="BG500" s="216"/>
      <c r="BH500" s="216"/>
      <c r="BI500" s="216"/>
      <c r="BJ500" s="216"/>
    </row>
    <row r="501" spans="1:62" ht="14.25">
      <c r="A501" s="416"/>
      <c r="B501" s="416"/>
      <c r="C501" s="439"/>
      <c r="D501" s="215"/>
      <c r="E501" s="216"/>
      <c r="F501" s="218"/>
      <c r="G501" s="219"/>
      <c r="H501" s="440"/>
      <c r="I501" s="350"/>
      <c r="J501" s="344"/>
      <c r="K501" s="350"/>
      <c r="L501" s="344"/>
      <c r="M501" s="350"/>
      <c r="N501" s="346"/>
      <c r="O501" s="348"/>
      <c r="P501" s="441"/>
      <c r="Q501" s="348"/>
      <c r="R501" s="341"/>
      <c r="S501" s="342"/>
      <c r="T501" s="341"/>
      <c r="U501" s="348"/>
      <c r="V501" s="220"/>
      <c r="W501" s="442"/>
      <c r="X501" s="220"/>
      <c r="Y501" s="442"/>
      <c r="Z501" s="453"/>
      <c r="AA501" s="442"/>
      <c r="AB501" s="444"/>
      <c r="AC501" s="443"/>
      <c r="AD501" s="220"/>
      <c r="AE501" s="443"/>
      <c r="AF501" s="220"/>
      <c r="AG501" s="442"/>
      <c r="AH501" s="445"/>
      <c r="AI501" s="442"/>
      <c r="AJ501" s="220"/>
      <c r="AK501" s="442"/>
      <c r="AL501" s="446"/>
      <c r="AM501" s="448"/>
      <c r="AN501" s="451"/>
      <c r="AO501" s="448"/>
      <c r="AP501" s="444"/>
      <c r="AQ501" s="443"/>
      <c r="AR501" s="444"/>
      <c r="AS501" s="442"/>
      <c r="AT501" s="444"/>
      <c r="AU501" s="443"/>
      <c r="AV501" s="444"/>
      <c r="AW501" s="443"/>
      <c r="AX501" s="340"/>
      <c r="AY501" s="350"/>
      <c r="AZ501" s="442"/>
      <c r="BA501" s="216"/>
      <c r="BB501" s="216"/>
      <c r="BC501" s="216"/>
      <c r="BD501" s="216"/>
      <c r="BE501" s="216"/>
      <c r="BF501" s="216"/>
      <c r="BG501" s="216"/>
      <c r="BH501" s="216"/>
      <c r="BI501" s="216"/>
      <c r="BJ501" s="216"/>
    </row>
    <row r="502" spans="1:62" ht="14.25">
      <c r="A502" s="416"/>
      <c r="B502" s="416"/>
      <c r="C502" s="439"/>
      <c r="D502" s="216"/>
      <c r="E502" s="216"/>
      <c r="F502" s="350"/>
      <c r="G502" s="219"/>
      <c r="H502" s="440"/>
      <c r="I502" s="350"/>
      <c r="J502" s="344"/>
      <c r="K502" s="350"/>
      <c r="L502" s="344"/>
      <c r="M502" s="350"/>
      <c r="N502" s="346"/>
      <c r="O502" s="348"/>
      <c r="P502" s="450"/>
      <c r="Q502" s="348"/>
      <c r="R502" s="346"/>
      <c r="S502" s="348"/>
      <c r="T502" s="346"/>
      <c r="U502" s="348"/>
      <c r="V502" s="220"/>
      <c r="W502" s="442"/>
      <c r="X502" s="444"/>
      <c r="Y502" s="443"/>
      <c r="Z502" s="444"/>
      <c r="AA502" s="443"/>
      <c r="AB502" s="444"/>
      <c r="AC502" s="443"/>
      <c r="AD502" s="220"/>
      <c r="AE502" s="442"/>
      <c r="AF502" s="444"/>
      <c r="AG502" s="443"/>
      <c r="AH502" s="445"/>
      <c r="AI502" s="443"/>
      <c r="AJ502" s="220"/>
      <c r="AK502" s="442"/>
      <c r="AL502" s="446"/>
      <c r="AM502" s="411"/>
      <c r="AN502" s="451"/>
      <c r="AO502" s="448"/>
      <c r="AP502" s="444"/>
      <c r="AQ502" s="443"/>
      <c r="AR502" s="444"/>
      <c r="AS502" s="442"/>
      <c r="AT502" s="444"/>
      <c r="AU502" s="443"/>
      <c r="AV502" s="444"/>
      <c r="AW502" s="443"/>
      <c r="AX502" s="340"/>
      <c r="AY502" s="452"/>
      <c r="AZ502" s="442"/>
      <c r="BA502" s="216"/>
      <c r="BB502" s="216"/>
      <c r="BC502" s="216"/>
      <c r="BD502" s="216"/>
      <c r="BE502" s="216"/>
      <c r="BF502" s="216"/>
      <c r="BG502" s="216"/>
      <c r="BH502" s="216"/>
      <c r="BI502" s="216"/>
      <c r="BJ502" s="216"/>
    </row>
    <row r="503" spans="1:62" ht="14.25">
      <c r="A503" s="416"/>
      <c r="B503" s="416"/>
      <c r="C503" s="439"/>
      <c r="D503" s="216"/>
      <c r="E503" s="216"/>
      <c r="F503" s="218"/>
      <c r="G503" s="219"/>
      <c r="H503" s="440"/>
      <c r="I503" s="350"/>
      <c r="J503" s="344"/>
      <c r="K503" s="350"/>
      <c r="L503" s="344"/>
      <c r="M503" s="350"/>
      <c r="N503" s="346"/>
      <c r="O503" s="348"/>
      <c r="P503" s="450"/>
      <c r="Q503" s="348"/>
      <c r="R503" s="346"/>
      <c r="S503" s="348"/>
      <c r="T503" s="346"/>
      <c r="U503" s="348"/>
      <c r="V503" s="220"/>
      <c r="W503" s="442"/>
      <c r="X503" s="220"/>
      <c r="Y503" s="442"/>
      <c r="Z503" s="453"/>
      <c r="AA503" s="442"/>
      <c r="AB503" s="220"/>
      <c r="AC503" s="442"/>
      <c r="AD503" s="444"/>
      <c r="AE503" s="443"/>
      <c r="AF503" s="444"/>
      <c r="AG503" s="442"/>
      <c r="AH503" s="445"/>
      <c r="AI503" s="442"/>
      <c r="AJ503" s="220"/>
      <c r="AK503" s="442"/>
      <c r="AL503" s="446"/>
      <c r="AM503" s="447"/>
      <c r="AN503" s="451"/>
      <c r="AO503" s="411"/>
      <c r="AP503" s="444"/>
      <c r="AQ503" s="443"/>
      <c r="AR503" s="444"/>
      <c r="AS503" s="443"/>
      <c r="AT503" s="444"/>
      <c r="AU503" s="442"/>
      <c r="AV503" s="444"/>
      <c r="AW503" s="442"/>
      <c r="AX503" s="340"/>
      <c r="AY503" s="449"/>
      <c r="AZ503" s="442"/>
      <c r="BA503" s="216"/>
      <c r="BB503" s="216"/>
      <c r="BC503" s="216"/>
      <c r="BD503" s="216"/>
      <c r="BE503" s="216"/>
      <c r="BF503" s="216"/>
      <c r="BG503" s="216"/>
      <c r="BH503" s="216"/>
      <c r="BI503" s="216"/>
      <c r="BJ503" s="216"/>
    </row>
    <row r="504" spans="1:62" ht="14.25">
      <c r="A504" s="416"/>
      <c r="B504" s="416"/>
      <c r="C504" s="439"/>
      <c r="D504" s="216"/>
      <c r="E504" s="216"/>
      <c r="F504" s="218"/>
      <c r="G504" s="219"/>
      <c r="H504" s="440"/>
      <c r="I504" s="218"/>
      <c r="J504" s="344"/>
      <c r="K504" s="218"/>
      <c r="L504" s="219"/>
      <c r="M504" s="218"/>
      <c r="N504" s="341"/>
      <c r="O504" s="348"/>
      <c r="P504" s="441"/>
      <c r="Q504" s="348"/>
      <c r="R504" s="341"/>
      <c r="S504" s="342"/>
      <c r="T504" s="341"/>
      <c r="U504" s="342"/>
      <c r="V504" s="220"/>
      <c r="W504" s="442"/>
      <c r="X504" s="220"/>
      <c r="Y504" s="443"/>
      <c r="Z504" s="453"/>
      <c r="AA504" s="443"/>
      <c r="AB504" s="444"/>
      <c r="AC504" s="443"/>
      <c r="AD504" s="220"/>
      <c r="AE504" s="443"/>
      <c r="AF504" s="444"/>
      <c r="AG504" s="442"/>
      <c r="AH504" s="220"/>
      <c r="AI504" s="454"/>
      <c r="AJ504" s="220"/>
      <c r="AK504" s="442"/>
      <c r="AL504" s="446"/>
      <c r="AM504" s="447"/>
      <c r="AN504" s="451"/>
      <c r="AO504" s="411"/>
      <c r="AP504" s="187"/>
      <c r="AQ504" s="443"/>
      <c r="AR504" s="444"/>
      <c r="AS504" s="443"/>
      <c r="AT504" s="187"/>
      <c r="AU504" s="442"/>
      <c r="AV504" s="220"/>
      <c r="AW504" s="443"/>
      <c r="AX504" s="340"/>
      <c r="AY504" s="449"/>
      <c r="AZ504" s="442"/>
      <c r="BA504" s="216"/>
      <c r="BB504" s="216"/>
      <c r="BC504" s="216"/>
      <c r="BD504" s="216"/>
      <c r="BE504" s="216"/>
      <c r="BF504" s="216"/>
      <c r="BG504" s="216"/>
      <c r="BH504" s="216"/>
      <c r="BI504" s="216"/>
      <c r="BJ504" s="216"/>
    </row>
    <row r="505" spans="1:62" ht="14.25">
      <c r="A505" s="416"/>
      <c r="B505" s="416"/>
      <c r="C505" s="439"/>
      <c r="D505" s="216"/>
      <c r="E505" s="216"/>
      <c r="F505" s="218"/>
      <c r="G505" s="219"/>
      <c r="H505" s="440"/>
      <c r="I505" s="218"/>
      <c r="J505" s="344"/>
      <c r="K505" s="218"/>
      <c r="L505" s="219"/>
      <c r="M505" s="218"/>
      <c r="N505" s="341"/>
      <c r="O505" s="348"/>
      <c r="P505" s="450"/>
      <c r="Q505" s="342"/>
      <c r="R505" s="346"/>
      <c r="S505" s="342"/>
      <c r="T505" s="341"/>
      <c r="U505" s="342"/>
      <c r="V505" s="220"/>
      <c r="W505" s="442"/>
      <c r="X505" s="220"/>
      <c r="Y505" s="442"/>
      <c r="Z505" s="453"/>
      <c r="AA505" s="442"/>
      <c r="AB505" s="220"/>
      <c r="AC505" s="442"/>
      <c r="AD505" s="444"/>
      <c r="AE505" s="443"/>
      <c r="AF505" s="444"/>
      <c r="AG505" s="442"/>
      <c r="AH505" s="445"/>
      <c r="AI505" s="442"/>
      <c r="AJ505" s="220"/>
      <c r="AK505" s="442"/>
      <c r="AL505" s="446"/>
      <c r="AM505" s="447"/>
      <c r="AN505" s="451"/>
      <c r="AO505" s="411"/>
      <c r="AP505" s="444"/>
      <c r="AQ505" s="443"/>
      <c r="AR505" s="444"/>
      <c r="AS505" s="443"/>
      <c r="AT505" s="444"/>
      <c r="AU505" s="442"/>
      <c r="AV505" s="444"/>
      <c r="AW505" s="442"/>
      <c r="AX505" s="340"/>
      <c r="AY505" s="449"/>
      <c r="AZ505" s="442"/>
      <c r="BA505" s="216"/>
      <c r="BB505" s="216"/>
      <c r="BC505" s="216"/>
      <c r="BD505" s="216"/>
      <c r="BE505" s="216"/>
      <c r="BF505" s="216"/>
      <c r="BG505" s="216"/>
      <c r="BH505" s="216"/>
      <c r="BI505" s="216"/>
      <c r="BJ505" s="216"/>
    </row>
    <row r="506" spans="1:62" ht="14.25">
      <c r="A506" s="416"/>
      <c r="B506" s="416"/>
      <c r="C506" s="439"/>
      <c r="D506" s="215"/>
      <c r="E506" s="216"/>
      <c r="F506" s="218"/>
      <c r="G506" s="219"/>
      <c r="H506" s="440"/>
      <c r="I506" s="350"/>
      <c r="J506" s="344"/>
      <c r="K506" s="350"/>
      <c r="L506" s="344"/>
      <c r="M506" s="350"/>
      <c r="N506" s="346"/>
      <c r="O506" s="348"/>
      <c r="P506" s="450"/>
      <c r="Q506" s="348"/>
      <c r="R506" s="346"/>
      <c r="S506" s="348"/>
      <c r="T506" s="346"/>
      <c r="U506" s="348"/>
      <c r="V506" s="444"/>
      <c r="W506" s="442"/>
      <c r="X506" s="220"/>
      <c r="Y506" s="443"/>
      <c r="Z506" s="453"/>
      <c r="AA506" s="443"/>
      <c r="AB506" s="220"/>
      <c r="AC506" s="442"/>
      <c r="AD506" s="444"/>
      <c r="AE506" s="442"/>
      <c r="AF506" s="444"/>
      <c r="AG506" s="442"/>
      <c r="AH506" s="445"/>
      <c r="AI506" s="442"/>
      <c r="AJ506" s="220"/>
      <c r="AK506" s="442"/>
      <c r="AL506" s="446"/>
      <c r="AM506" s="448"/>
      <c r="AN506" s="451"/>
      <c r="AO506" s="448"/>
      <c r="AP506" s="444"/>
      <c r="AQ506" s="443"/>
      <c r="AR506" s="444"/>
      <c r="AS506" s="443"/>
      <c r="AT506" s="444"/>
      <c r="AU506" s="443"/>
      <c r="AV506" s="444"/>
      <c r="AW506" s="443"/>
      <c r="AX506" s="340"/>
      <c r="AY506" s="350"/>
      <c r="AZ506" s="442"/>
      <c r="BA506" s="216"/>
      <c r="BB506" s="216"/>
      <c r="BC506" s="216"/>
      <c r="BD506" s="216"/>
      <c r="BE506" s="216"/>
      <c r="BF506" s="216"/>
      <c r="BG506" s="216"/>
      <c r="BH506" s="216"/>
      <c r="BI506" s="216"/>
      <c r="BJ506" s="216"/>
    </row>
    <row r="507" spans="1:62" ht="14.25">
      <c r="A507" s="416"/>
      <c r="B507" s="416"/>
      <c r="C507" s="439"/>
      <c r="D507" s="216"/>
      <c r="E507" s="216"/>
      <c r="F507" s="350"/>
      <c r="G507" s="219"/>
      <c r="H507" s="440"/>
      <c r="I507" s="350"/>
      <c r="J507" s="344"/>
      <c r="K507" s="350"/>
      <c r="L507" s="344"/>
      <c r="M507" s="350"/>
      <c r="N507" s="346"/>
      <c r="O507" s="342"/>
      <c r="P507" s="450"/>
      <c r="Q507" s="348"/>
      <c r="R507" s="346"/>
      <c r="S507" s="348"/>
      <c r="T507" s="346"/>
      <c r="U507" s="348"/>
      <c r="V507" s="220"/>
      <c r="W507" s="442"/>
      <c r="X507" s="220"/>
      <c r="Y507" s="442"/>
      <c r="Z507" s="453"/>
      <c r="AA507" s="443"/>
      <c r="AB507" s="444"/>
      <c r="AC507" s="443"/>
      <c r="AD507" s="444"/>
      <c r="AE507" s="442"/>
      <c r="AF507" s="220"/>
      <c r="AG507" s="442"/>
      <c r="AH507" s="445"/>
      <c r="AI507" s="442"/>
      <c r="AJ507" s="220"/>
      <c r="AK507" s="442"/>
      <c r="AL507" s="446"/>
      <c r="AM507" s="448"/>
      <c r="AN507" s="451"/>
      <c r="AO507" s="448"/>
      <c r="AP507" s="220"/>
      <c r="AQ507" s="443"/>
      <c r="AR507" s="444"/>
      <c r="AS507" s="443"/>
      <c r="AT507" s="444"/>
      <c r="AU507" s="443"/>
      <c r="AV507" s="444"/>
      <c r="AW507" s="443"/>
      <c r="AX507" s="340"/>
      <c r="AY507" s="452"/>
      <c r="AZ507" s="442"/>
      <c r="BA507" s="216"/>
      <c r="BB507" s="216"/>
      <c r="BC507" s="216"/>
      <c r="BD507" s="216"/>
      <c r="BE507" s="216"/>
      <c r="BF507" s="216"/>
      <c r="BG507" s="216"/>
      <c r="BH507" s="216"/>
      <c r="BI507" s="216"/>
      <c r="BJ507" s="216"/>
    </row>
    <row r="508" spans="1:62" ht="14.25">
      <c r="A508" s="416"/>
      <c r="B508" s="416"/>
      <c r="C508" s="439"/>
      <c r="D508" s="216"/>
      <c r="E508" s="216"/>
      <c r="F508" s="350"/>
      <c r="G508" s="219"/>
      <c r="H508" s="440"/>
      <c r="I508" s="350"/>
      <c r="J508" s="344"/>
      <c r="K508" s="350"/>
      <c r="L508" s="344"/>
      <c r="M508" s="350"/>
      <c r="N508" s="346"/>
      <c r="O508" s="342"/>
      <c r="P508" s="450"/>
      <c r="Q508" s="348"/>
      <c r="R508" s="346"/>
      <c r="S508" s="348"/>
      <c r="T508" s="346"/>
      <c r="U508" s="348"/>
      <c r="V508" s="220"/>
      <c r="W508" s="442"/>
      <c r="X508" s="220"/>
      <c r="Y508" s="442"/>
      <c r="Z508" s="453"/>
      <c r="AA508" s="443"/>
      <c r="AB508" s="444"/>
      <c r="AC508" s="443"/>
      <c r="AD508" s="444"/>
      <c r="AE508" s="442"/>
      <c r="AF508" s="220"/>
      <c r="AG508" s="442"/>
      <c r="AH508" s="445"/>
      <c r="AI508" s="442"/>
      <c r="AJ508" s="220"/>
      <c r="AK508" s="442"/>
      <c r="AL508" s="446"/>
      <c r="AM508" s="448"/>
      <c r="AN508" s="451"/>
      <c r="AO508" s="448"/>
      <c r="AP508" s="220"/>
      <c r="AQ508" s="443"/>
      <c r="AR508" s="444"/>
      <c r="AS508" s="443"/>
      <c r="AT508" s="444"/>
      <c r="AU508" s="443"/>
      <c r="AV508" s="444"/>
      <c r="AW508" s="443"/>
      <c r="AX508" s="340"/>
      <c r="AY508" s="452"/>
      <c r="AZ508" s="442"/>
      <c r="BA508" s="216"/>
      <c r="BB508" s="216"/>
      <c r="BC508" s="216"/>
      <c r="BD508" s="216"/>
      <c r="BE508" s="216"/>
      <c r="BF508" s="216"/>
      <c r="BG508" s="216"/>
      <c r="BH508" s="216"/>
      <c r="BI508" s="216"/>
      <c r="BJ508" s="216"/>
    </row>
    <row r="509" spans="1:62" ht="14.25">
      <c r="A509" s="416"/>
      <c r="B509" s="416"/>
      <c r="C509" s="439"/>
      <c r="D509" s="216"/>
      <c r="E509" s="216"/>
      <c r="F509" s="350"/>
      <c r="G509" s="219"/>
      <c r="H509" s="440"/>
      <c r="I509" s="350"/>
      <c r="J509" s="344"/>
      <c r="K509" s="350"/>
      <c r="L509" s="344"/>
      <c r="M509" s="350"/>
      <c r="N509" s="346"/>
      <c r="O509" s="342"/>
      <c r="P509" s="450"/>
      <c r="Q509" s="348"/>
      <c r="R509" s="346"/>
      <c r="S509" s="348"/>
      <c r="T509" s="346"/>
      <c r="U509" s="348"/>
      <c r="V509" s="220"/>
      <c r="W509" s="442"/>
      <c r="X509" s="220"/>
      <c r="Y509" s="442"/>
      <c r="Z509" s="453"/>
      <c r="AA509" s="443"/>
      <c r="AB509" s="444"/>
      <c r="AC509" s="443"/>
      <c r="AD509" s="444"/>
      <c r="AE509" s="442"/>
      <c r="AF509" s="220"/>
      <c r="AG509" s="442"/>
      <c r="AH509" s="445"/>
      <c r="AI509" s="442"/>
      <c r="AJ509" s="220"/>
      <c r="AK509" s="442"/>
      <c r="AL509" s="446"/>
      <c r="AM509" s="448"/>
      <c r="AN509" s="451"/>
      <c r="AO509" s="448"/>
      <c r="AP509" s="220"/>
      <c r="AQ509" s="443"/>
      <c r="AR509" s="444"/>
      <c r="AS509" s="443"/>
      <c r="AT509" s="444"/>
      <c r="AU509" s="443"/>
      <c r="AV509" s="444"/>
      <c r="AW509" s="443"/>
      <c r="AX509" s="340"/>
      <c r="AY509" s="452"/>
      <c r="AZ509" s="442"/>
      <c r="BA509" s="216"/>
      <c r="BB509" s="216"/>
      <c r="BC509" s="216"/>
      <c r="BD509" s="216"/>
      <c r="BE509" s="216"/>
      <c r="BF509" s="216"/>
      <c r="BG509" s="216"/>
      <c r="BH509" s="216"/>
      <c r="BI509" s="216"/>
      <c r="BJ509" s="216"/>
    </row>
    <row r="510" spans="1:62" ht="14.25">
      <c r="A510" s="416"/>
      <c r="B510" s="416"/>
      <c r="C510" s="439"/>
      <c r="D510" s="216"/>
      <c r="E510" s="216"/>
      <c r="F510" s="218"/>
      <c r="G510" s="219"/>
      <c r="H510" s="440"/>
      <c r="I510" s="350"/>
      <c r="J510" s="344"/>
      <c r="K510" s="218"/>
      <c r="L510" s="219"/>
      <c r="M510" s="218"/>
      <c r="N510" s="341"/>
      <c r="O510" s="342"/>
      <c r="P510" s="441"/>
      <c r="Q510" s="342"/>
      <c r="R510" s="341"/>
      <c r="S510" s="342"/>
      <c r="T510" s="341"/>
      <c r="U510" s="342"/>
      <c r="V510" s="220"/>
      <c r="W510" s="442"/>
      <c r="X510" s="220"/>
      <c r="Y510" s="442"/>
      <c r="Z510" s="444"/>
      <c r="AA510" s="442"/>
      <c r="AB510" s="220"/>
      <c r="AC510" s="442"/>
      <c r="AD510" s="220"/>
      <c r="AE510" s="443"/>
      <c r="AF510" s="444"/>
      <c r="AG510" s="442"/>
      <c r="AH510" s="445"/>
      <c r="AI510" s="442"/>
      <c r="AJ510" s="220"/>
      <c r="AK510" s="442"/>
      <c r="AL510" s="446"/>
      <c r="AM510" s="447"/>
      <c r="AN510" s="451"/>
      <c r="AO510" s="411"/>
      <c r="AP510" s="444"/>
      <c r="AQ510" s="443"/>
      <c r="AR510" s="444"/>
      <c r="AS510" s="443"/>
      <c r="AT510" s="444"/>
      <c r="AU510" s="442"/>
      <c r="AV510" s="444"/>
      <c r="AW510" s="442"/>
      <c r="AX510" s="340"/>
      <c r="AY510" s="449"/>
      <c r="AZ510" s="442"/>
      <c r="BA510" s="216"/>
      <c r="BB510" s="216"/>
      <c r="BC510" s="216"/>
      <c r="BD510" s="216"/>
      <c r="BE510" s="216"/>
      <c r="BF510" s="216"/>
      <c r="BG510" s="216"/>
      <c r="BH510" s="216"/>
      <c r="BI510" s="216"/>
      <c r="BJ510" s="216"/>
    </row>
    <row r="511" spans="1:62" ht="14.25">
      <c r="A511" s="416"/>
      <c r="B511" s="416"/>
      <c r="C511" s="439"/>
      <c r="D511" s="216"/>
      <c r="E511" s="216"/>
      <c r="F511" s="218"/>
      <c r="G511" s="219"/>
      <c r="H511" s="440"/>
      <c r="I511" s="350"/>
      <c r="J511" s="344"/>
      <c r="K511" s="350"/>
      <c r="L511" s="344"/>
      <c r="M511" s="350"/>
      <c r="N511" s="346"/>
      <c r="O511" s="348"/>
      <c r="P511" s="450"/>
      <c r="Q511" s="348"/>
      <c r="R511" s="346"/>
      <c r="S511" s="348"/>
      <c r="T511" s="346"/>
      <c r="U511" s="348"/>
      <c r="V511" s="220"/>
      <c r="W511" s="442"/>
      <c r="X511" s="220"/>
      <c r="Y511" s="442"/>
      <c r="Z511" s="453"/>
      <c r="AA511" s="442"/>
      <c r="AB511" s="220"/>
      <c r="AC511" s="442"/>
      <c r="AD511" s="220"/>
      <c r="AE511" s="443"/>
      <c r="AF511" s="444"/>
      <c r="AG511" s="442"/>
      <c r="AH511" s="445"/>
      <c r="AI511" s="442"/>
      <c r="AJ511" s="220"/>
      <c r="AK511" s="442"/>
      <c r="AL511" s="446"/>
      <c r="AM511" s="447"/>
      <c r="AN511" s="451"/>
      <c r="AO511" s="448"/>
      <c r="AP511" s="220"/>
      <c r="AQ511" s="443"/>
      <c r="AR511" s="444"/>
      <c r="AS511" s="443"/>
      <c r="AT511" s="444"/>
      <c r="AU511" s="442"/>
      <c r="AV511" s="444"/>
      <c r="AW511" s="442"/>
      <c r="AX511" s="340"/>
      <c r="AY511" s="449"/>
      <c r="AZ511" s="442"/>
      <c r="BA511" s="216"/>
      <c r="BB511" s="216"/>
      <c r="BC511" s="216"/>
      <c r="BD511" s="216"/>
      <c r="BE511" s="216"/>
      <c r="BF511" s="216"/>
      <c r="BG511" s="216"/>
      <c r="BH511" s="216"/>
      <c r="BI511" s="216"/>
      <c r="BJ511" s="216"/>
    </row>
    <row r="512" spans="1:62" ht="14.25">
      <c r="A512" s="416"/>
      <c r="B512" s="416"/>
      <c r="C512" s="439"/>
      <c r="D512" s="216"/>
      <c r="E512" s="216"/>
      <c r="F512" s="350"/>
      <c r="G512" s="219"/>
      <c r="H512" s="440"/>
      <c r="I512" s="350"/>
      <c r="J512" s="344"/>
      <c r="K512" s="350"/>
      <c r="L512" s="344"/>
      <c r="M512" s="350"/>
      <c r="N512" s="346"/>
      <c r="O512" s="348"/>
      <c r="P512" s="450"/>
      <c r="Q512" s="348"/>
      <c r="R512" s="346"/>
      <c r="S512" s="348"/>
      <c r="T512" s="346"/>
      <c r="U512" s="348"/>
      <c r="V512" s="220"/>
      <c r="W512" s="442"/>
      <c r="X512" s="444"/>
      <c r="Y512" s="443"/>
      <c r="Z512" s="444"/>
      <c r="AA512" s="443"/>
      <c r="AB512" s="444"/>
      <c r="AC512" s="443"/>
      <c r="AD512" s="220"/>
      <c r="AE512" s="442"/>
      <c r="AF512" s="220"/>
      <c r="AG512" s="442"/>
      <c r="AH512" s="445"/>
      <c r="AI512" s="443"/>
      <c r="AJ512" s="220"/>
      <c r="AK512" s="442"/>
      <c r="AL512" s="446"/>
      <c r="AM512" s="411"/>
      <c r="AN512" s="451"/>
      <c r="AO512" s="448"/>
      <c r="AP512" s="444"/>
      <c r="AQ512" s="443"/>
      <c r="AR512" s="444"/>
      <c r="AS512" s="442"/>
      <c r="AT512" s="444"/>
      <c r="AU512" s="443"/>
      <c r="AV512" s="444"/>
      <c r="AW512" s="443"/>
      <c r="AX512" s="340"/>
      <c r="AY512" s="452"/>
      <c r="AZ512" s="442"/>
      <c r="BA512" s="216"/>
      <c r="BB512" s="216"/>
      <c r="BC512" s="216"/>
      <c r="BD512" s="216"/>
      <c r="BE512" s="216"/>
      <c r="BF512" s="216"/>
      <c r="BG512" s="216"/>
      <c r="BH512" s="216"/>
      <c r="BI512" s="216"/>
      <c r="BJ512" s="216"/>
    </row>
    <row r="513" spans="1:62" ht="14.25">
      <c r="A513" s="416"/>
      <c r="B513" s="416"/>
      <c r="C513" s="439"/>
      <c r="D513" s="216"/>
      <c r="E513" s="216"/>
      <c r="F513" s="350"/>
      <c r="G513" s="219"/>
      <c r="H513" s="440"/>
      <c r="I513" s="350"/>
      <c r="J513" s="344"/>
      <c r="K513" s="350"/>
      <c r="L513" s="344"/>
      <c r="M513" s="350"/>
      <c r="N513" s="346"/>
      <c r="O513" s="348"/>
      <c r="P513" s="450"/>
      <c r="Q513" s="348"/>
      <c r="R513" s="346"/>
      <c r="S513" s="348"/>
      <c r="T513" s="346"/>
      <c r="U513" s="348"/>
      <c r="V513" s="220"/>
      <c r="W513" s="442"/>
      <c r="X513" s="444"/>
      <c r="Y513" s="443"/>
      <c r="Z513" s="444"/>
      <c r="AA513" s="443"/>
      <c r="AB513" s="444"/>
      <c r="AC513" s="443"/>
      <c r="AD513" s="220"/>
      <c r="AE513" s="442"/>
      <c r="AF513" s="444"/>
      <c r="AG513" s="442"/>
      <c r="AH513" s="445"/>
      <c r="AI513" s="443"/>
      <c r="AJ513" s="220"/>
      <c r="AK513" s="442"/>
      <c r="AL513" s="446"/>
      <c r="AM513" s="411"/>
      <c r="AN513" s="451"/>
      <c r="AO513" s="448"/>
      <c r="AP513" s="444"/>
      <c r="AQ513" s="443"/>
      <c r="AR513" s="444"/>
      <c r="AS513" s="442"/>
      <c r="AT513" s="444"/>
      <c r="AU513" s="443"/>
      <c r="AV513" s="444"/>
      <c r="AW513" s="443"/>
      <c r="AX513" s="340"/>
      <c r="AY513" s="452"/>
      <c r="AZ513" s="442"/>
      <c r="BA513" s="216"/>
      <c r="BB513" s="216"/>
      <c r="BC513" s="216"/>
      <c r="BD513" s="216"/>
      <c r="BE513" s="216"/>
      <c r="BF513" s="216"/>
      <c r="BG513" s="216"/>
      <c r="BH513" s="216"/>
      <c r="BI513" s="216"/>
      <c r="BJ513" s="216"/>
    </row>
    <row r="514" spans="1:62" ht="14.25">
      <c r="A514" s="416"/>
      <c r="B514" s="416"/>
      <c r="C514" s="439"/>
      <c r="D514" s="216"/>
      <c r="E514" s="216"/>
      <c r="F514" s="350"/>
      <c r="G514" s="219"/>
      <c r="H514" s="440"/>
      <c r="I514" s="350"/>
      <c r="J514" s="344"/>
      <c r="K514" s="350"/>
      <c r="L514" s="344"/>
      <c r="M514" s="350"/>
      <c r="N514" s="346"/>
      <c r="O514" s="348"/>
      <c r="P514" s="450"/>
      <c r="Q514" s="348"/>
      <c r="R514" s="346"/>
      <c r="S514" s="348"/>
      <c r="T514" s="346"/>
      <c r="U514" s="348"/>
      <c r="V514" s="220"/>
      <c r="W514" s="442"/>
      <c r="X514" s="444"/>
      <c r="Y514" s="443"/>
      <c r="Z514" s="444"/>
      <c r="AA514" s="443"/>
      <c r="AB514" s="444"/>
      <c r="AC514" s="443"/>
      <c r="AD514" s="220"/>
      <c r="AE514" s="442"/>
      <c r="AF514" s="444"/>
      <c r="AG514" s="442"/>
      <c r="AH514" s="445"/>
      <c r="AI514" s="443"/>
      <c r="AJ514" s="220"/>
      <c r="AK514" s="442"/>
      <c r="AL514" s="446"/>
      <c r="AM514" s="411"/>
      <c r="AN514" s="451"/>
      <c r="AO514" s="448"/>
      <c r="AP514" s="444"/>
      <c r="AQ514" s="443"/>
      <c r="AR514" s="444"/>
      <c r="AS514" s="442"/>
      <c r="AT514" s="444"/>
      <c r="AU514" s="443"/>
      <c r="AV514" s="444"/>
      <c r="AW514" s="443"/>
      <c r="AX514" s="340"/>
      <c r="AY514" s="452"/>
      <c r="AZ514" s="442"/>
      <c r="BA514" s="216"/>
      <c r="BB514" s="216"/>
      <c r="BC514" s="216"/>
      <c r="BD514" s="216"/>
      <c r="BE514" s="216"/>
      <c r="BF514" s="216"/>
      <c r="BG514" s="216"/>
      <c r="BH514" s="216"/>
      <c r="BI514" s="216"/>
      <c r="BJ514" s="216"/>
    </row>
    <row r="515" spans="1:62" ht="14.25">
      <c r="A515" s="416"/>
      <c r="B515" s="416"/>
      <c r="C515" s="439"/>
      <c r="D515" s="216"/>
      <c r="E515" s="216"/>
      <c r="F515" s="350"/>
      <c r="G515" s="219"/>
      <c r="H515" s="440"/>
      <c r="I515" s="350"/>
      <c r="J515" s="344"/>
      <c r="K515" s="350"/>
      <c r="L515" s="344"/>
      <c r="M515" s="350"/>
      <c r="N515" s="346"/>
      <c r="O515" s="348"/>
      <c r="P515" s="450"/>
      <c r="Q515" s="348"/>
      <c r="R515" s="346"/>
      <c r="S515" s="348"/>
      <c r="T515" s="346"/>
      <c r="U515" s="348"/>
      <c r="V515" s="220"/>
      <c r="W515" s="442"/>
      <c r="X515" s="444"/>
      <c r="Y515" s="443"/>
      <c r="Z515" s="444"/>
      <c r="AA515" s="443"/>
      <c r="AB515" s="444"/>
      <c r="AC515" s="443"/>
      <c r="AD515" s="220"/>
      <c r="AE515" s="442"/>
      <c r="AF515" s="220"/>
      <c r="AG515" s="442"/>
      <c r="AH515" s="445"/>
      <c r="AI515" s="443"/>
      <c r="AJ515" s="220"/>
      <c r="AK515" s="442"/>
      <c r="AL515" s="446"/>
      <c r="AM515" s="411"/>
      <c r="AN515" s="451"/>
      <c r="AO515" s="448"/>
      <c r="AP515" s="444"/>
      <c r="AQ515" s="443"/>
      <c r="AR515" s="444"/>
      <c r="AS515" s="442"/>
      <c r="AT515" s="444"/>
      <c r="AU515" s="443"/>
      <c r="AV515" s="444"/>
      <c r="AW515" s="443"/>
      <c r="AX515" s="340"/>
      <c r="AY515" s="452"/>
      <c r="AZ515" s="442"/>
      <c r="BA515" s="216"/>
      <c r="BB515" s="216"/>
      <c r="BC515" s="216"/>
      <c r="BD515" s="216"/>
      <c r="BE515" s="216"/>
      <c r="BF515" s="216"/>
      <c r="BG515" s="216"/>
      <c r="BH515" s="216"/>
      <c r="BI515" s="216"/>
      <c r="BJ515" s="216"/>
    </row>
    <row r="516" spans="1:62" ht="14.25">
      <c r="A516" s="416"/>
      <c r="B516" s="416"/>
      <c r="C516" s="439"/>
      <c r="D516" s="216"/>
      <c r="E516" s="216"/>
      <c r="F516" s="218"/>
      <c r="G516" s="219"/>
      <c r="H516" s="440"/>
      <c r="I516" s="350"/>
      <c r="J516" s="344"/>
      <c r="K516" s="350"/>
      <c r="L516" s="344"/>
      <c r="M516" s="350"/>
      <c r="N516" s="346"/>
      <c r="O516" s="348"/>
      <c r="P516" s="450"/>
      <c r="Q516" s="348"/>
      <c r="R516" s="346"/>
      <c r="S516" s="348"/>
      <c r="T516" s="346"/>
      <c r="U516" s="348"/>
      <c r="V516" s="220"/>
      <c r="W516" s="442"/>
      <c r="X516" s="220"/>
      <c r="Y516" s="442"/>
      <c r="Z516" s="453"/>
      <c r="AA516" s="442"/>
      <c r="AB516" s="444"/>
      <c r="AC516" s="443"/>
      <c r="AD516" s="220"/>
      <c r="AE516" s="443"/>
      <c r="AF516" s="220"/>
      <c r="AG516" s="442"/>
      <c r="AH516" s="445"/>
      <c r="AI516" s="442"/>
      <c r="AJ516" s="220"/>
      <c r="AK516" s="442"/>
      <c r="AL516" s="446"/>
      <c r="AM516" s="448"/>
      <c r="AN516" s="451"/>
      <c r="AO516" s="448"/>
      <c r="AP516" s="444"/>
      <c r="AQ516" s="443"/>
      <c r="AR516" s="444"/>
      <c r="AS516" s="442"/>
      <c r="AT516" s="444"/>
      <c r="AU516" s="443"/>
      <c r="AV516" s="444"/>
      <c r="AW516" s="443"/>
      <c r="AX516" s="340"/>
      <c r="AY516" s="350"/>
      <c r="AZ516" s="442"/>
      <c r="BA516" s="216"/>
      <c r="BB516" s="216"/>
      <c r="BC516" s="216"/>
      <c r="BD516" s="216"/>
      <c r="BE516" s="216"/>
      <c r="BF516" s="216"/>
      <c r="BG516" s="216"/>
      <c r="BH516" s="216"/>
      <c r="BI516" s="216"/>
      <c r="BJ516" s="216"/>
    </row>
    <row r="517" spans="1:62" ht="14.25">
      <c r="A517" s="416"/>
      <c r="B517" s="416"/>
      <c r="C517" s="439"/>
      <c r="D517" s="216"/>
      <c r="E517" s="216"/>
      <c r="F517" s="218"/>
      <c r="G517" s="219"/>
      <c r="H517" s="440"/>
      <c r="I517" s="218"/>
      <c r="J517" s="344"/>
      <c r="K517" s="218"/>
      <c r="L517" s="344"/>
      <c r="M517" s="218"/>
      <c r="N517" s="341"/>
      <c r="O517" s="342"/>
      <c r="P517" s="441"/>
      <c r="Q517" s="348"/>
      <c r="R517" s="341"/>
      <c r="S517" s="342"/>
      <c r="T517" s="341"/>
      <c r="U517" s="342"/>
      <c r="V517" s="220"/>
      <c r="W517" s="442"/>
      <c r="X517" s="220"/>
      <c r="Y517" s="442"/>
      <c r="Z517" s="453"/>
      <c r="AA517" s="442"/>
      <c r="AB517" s="444"/>
      <c r="AC517" s="443"/>
      <c r="AD517" s="220"/>
      <c r="AE517" s="443"/>
      <c r="AF517" s="444"/>
      <c r="AG517" s="442"/>
      <c r="AH517" s="445"/>
      <c r="AI517" s="442"/>
      <c r="AJ517" s="220"/>
      <c r="AK517" s="442"/>
      <c r="AL517" s="446"/>
      <c r="AM517" s="448"/>
      <c r="AN517" s="451"/>
      <c r="AO517" s="448"/>
      <c r="AP517" s="444"/>
      <c r="AQ517" s="443"/>
      <c r="AR517" s="444"/>
      <c r="AS517" s="442"/>
      <c r="AT517" s="444"/>
      <c r="AU517" s="443"/>
      <c r="AV517" s="444"/>
      <c r="AW517" s="443"/>
      <c r="AX517" s="340"/>
      <c r="AY517" s="350"/>
      <c r="AZ517" s="442"/>
      <c r="BA517" s="216"/>
      <c r="BB517" s="216"/>
      <c r="BC517" s="216"/>
      <c r="BD517" s="216"/>
      <c r="BE517" s="216"/>
      <c r="BF517" s="216"/>
      <c r="BG517" s="216"/>
      <c r="BH517" s="216"/>
      <c r="BI517" s="216"/>
      <c r="BJ517" s="216"/>
    </row>
    <row r="518" spans="1:62" ht="14.25">
      <c r="A518" s="416"/>
      <c r="B518" s="416"/>
      <c r="C518" s="439"/>
      <c r="D518" s="216"/>
      <c r="E518" s="216"/>
      <c r="F518" s="218"/>
      <c r="G518" s="219"/>
      <c r="H518" s="440"/>
      <c r="I518" s="350"/>
      <c r="J518" s="344"/>
      <c r="K518" s="350"/>
      <c r="L518" s="344"/>
      <c r="M518" s="350"/>
      <c r="N518" s="346"/>
      <c r="O518" s="348"/>
      <c r="P518" s="450"/>
      <c r="Q518" s="348"/>
      <c r="R518" s="346"/>
      <c r="S518" s="348"/>
      <c r="T518" s="346"/>
      <c r="U518" s="348"/>
      <c r="V518" s="220"/>
      <c r="W518" s="442"/>
      <c r="X518" s="220"/>
      <c r="Y518" s="442"/>
      <c r="Z518" s="453"/>
      <c r="AA518" s="442"/>
      <c r="AB518" s="444"/>
      <c r="AC518" s="443"/>
      <c r="AD518" s="220"/>
      <c r="AE518" s="443"/>
      <c r="AF518" s="220"/>
      <c r="AG518" s="442"/>
      <c r="AH518" s="445"/>
      <c r="AI518" s="442"/>
      <c r="AJ518" s="220"/>
      <c r="AK518" s="442"/>
      <c r="AL518" s="446"/>
      <c r="AM518" s="448"/>
      <c r="AN518" s="451"/>
      <c r="AO518" s="448"/>
      <c r="AP518" s="444"/>
      <c r="AQ518" s="443"/>
      <c r="AR518" s="444"/>
      <c r="AS518" s="442"/>
      <c r="AT518" s="444"/>
      <c r="AU518" s="443"/>
      <c r="AV518" s="444"/>
      <c r="AW518" s="443"/>
      <c r="AX518" s="340"/>
      <c r="AY518" s="350"/>
      <c r="AZ518" s="442"/>
      <c r="BA518" s="216"/>
      <c r="BB518" s="216"/>
      <c r="BC518" s="216"/>
      <c r="BD518" s="216"/>
      <c r="BE518" s="216"/>
      <c r="BF518" s="216"/>
      <c r="BG518" s="216"/>
      <c r="BH518" s="216"/>
      <c r="BI518" s="216"/>
      <c r="BJ518" s="216"/>
    </row>
    <row r="519" spans="1:62" ht="14.25">
      <c r="A519" s="416"/>
      <c r="B519" s="416"/>
      <c r="C519" s="439"/>
      <c r="D519" s="216"/>
      <c r="E519" s="216"/>
      <c r="F519" s="218"/>
      <c r="G519" s="219"/>
      <c r="H519" s="440"/>
      <c r="I519" s="218"/>
      <c r="J519" s="344"/>
      <c r="K519" s="218"/>
      <c r="L519" s="219"/>
      <c r="M519" s="218"/>
      <c r="N519" s="341"/>
      <c r="O519" s="342"/>
      <c r="P519" s="441"/>
      <c r="Q519" s="348"/>
      <c r="R519" s="341"/>
      <c r="S519" s="342"/>
      <c r="T519" s="341"/>
      <c r="U519" s="342"/>
      <c r="V519" s="220"/>
      <c r="W519" s="442"/>
      <c r="X519" s="220"/>
      <c r="Y519" s="442"/>
      <c r="Z519" s="453"/>
      <c r="AA519" s="442"/>
      <c r="AB519" s="444"/>
      <c r="AC519" s="443"/>
      <c r="AD519" s="220"/>
      <c r="AE519" s="443"/>
      <c r="AF519" s="220"/>
      <c r="AG519" s="442"/>
      <c r="AH519" s="445"/>
      <c r="AI519" s="442"/>
      <c r="AJ519" s="220"/>
      <c r="AK519" s="442"/>
      <c r="AL519" s="446"/>
      <c r="AM519" s="448"/>
      <c r="AN519" s="451"/>
      <c r="AO519" s="448"/>
      <c r="AP519" s="444"/>
      <c r="AQ519" s="443"/>
      <c r="AR519" s="444"/>
      <c r="AS519" s="442"/>
      <c r="AT519" s="444"/>
      <c r="AU519" s="443"/>
      <c r="AV519" s="444"/>
      <c r="AW519" s="443"/>
      <c r="AX519" s="340"/>
      <c r="AY519" s="350"/>
      <c r="AZ519" s="442"/>
      <c r="BA519" s="216"/>
      <c r="BB519" s="216"/>
      <c r="BC519" s="216"/>
      <c r="BD519" s="216"/>
      <c r="BE519" s="216"/>
      <c r="BF519" s="216"/>
      <c r="BG519" s="216"/>
      <c r="BH519" s="216"/>
      <c r="BI519" s="216"/>
      <c r="BJ519" s="216"/>
    </row>
    <row r="520" spans="1:62" ht="14.25">
      <c r="A520" s="416"/>
      <c r="B520" s="416"/>
      <c r="C520" s="439"/>
      <c r="D520" s="216"/>
      <c r="E520" s="216"/>
      <c r="F520" s="218"/>
      <c r="G520" s="219"/>
      <c r="H520" s="440"/>
      <c r="I520" s="350"/>
      <c r="J520" s="344"/>
      <c r="K520" s="350"/>
      <c r="L520" s="344"/>
      <c r="M520" s="350"/>
      <c r="N520" s="346"/>
      <c r="O520" s="348"/>
      <c r="P520" s="450"/>
      <c r="Q520" s="348"/>
      <c r="R520" s="346"/>
      <c r="S520" s="348"/>
      <c r="T520" s="346"/>
      <c r="U520" s="348"/>
      <c r="V520" s="220"/>
      <c r="W520" s="442"/>
      <c r="X520" s="220"/>
      <c r="Y520" s="442"/>
      <c r="Z520" s="453"/>
      <c r="AA520" s="442"/>
      <c r="AB520" s="444"/>
      <c r="AC520" s="443"/>
      <c r="AD520" s="220"/>
      <c r="AE520" s="443"/>
      <c r="AF520" s="220"/>
      <c r="AG520" s="442"/>
      <c r="AH520" s="445"/>
      <c r="AI520" s="442"/>
      <c r="AJ520" s="220"/>
      <c r="AK520" s="442"/>
      <c r="AL520" s="446"/>
      <c r="AM520" s="448"/>
      <c r="AN520" s="451"/>
      <c r="AO520" s="448"/>
      <c r="AP520" s="444"/>
      <c r="AQ520" s="443"/>
      <c r="AR520" s="444"/>
      <c r="AS520" s="442"/>
      <c r="AT520" s="444"/>
      <c r="AU520" s="443"/>
      <c r="AV520" s="444"/>
      <c r="AW520" s="443"/>
      <c r="AX520" s="340"/>
      <c r="AY520" s="350"/>
      <c r="AZ520" s="442"/>
      <c r="BA520" s="216"/>
      <c r="BB520" s="216"/>
      <c r="BC520" s="216"/>
      <c r="BD520" s="216"/>
      <c r="BE520" s="216"/>
      <c r="BF520" s="216"/>
      <c r="BG520" s="216"/>
      <c r="BH520" s="216"/>
      <c r="BI520" s="216"/>
      <c r="BJ520" s="216"/>
    </row>
    <row r="521" spans="1:62" ht="14.25">
      <c r="A521" s="416"/>
      <c r="B521" s="416"/>
      <c r="C521" s="439"/>
      <c r="D521" s="216"/>
      <c r="E521" s="216"/>
      <c r="F521" s="218"/>
      <c r="G521" s="219"/>
      <c r="H521" s="440"/>
      <c r="I521" s="350"/>
      <c r="J521" s="344"/>
      <c r="K521" s="218"/>
      <c r="L521" s="344"/>
      <c r="M521" s="218"/>
      <c r="N521" s="346"/>
      <c r="O521" s="348"/>
      <c r="P521" s="450"/>
      <c r="Q521" s="348"/>
      <c r="R521" s="346"/>
      <c r="S521" s="348"/>
      <c r="T521" s="346"/>
      <c r="U521" s="348"/>
      <c r="V521" s="220"/>
      <c r="W521" s="442"/>
      <c r="X521" s="220"/>
      <c r="Y521" s="442"/>
      <c r="Z521" s="453"/>
      <c r="AA521" s="443"/>
      <c r="AB521" s="220"/>
      <c r="AC521" s="442"/>
      <c r="AD521" s="444"/>
      <c r="AE521" s="443"/>
      <c r="AF521" s="444"/>
      <c r="AG521" s="442"/>
      <c r="AH521" s="445"/>
      <c r="AI521" s="442"/>
      <c r="AJ521" s="220"/>
      <c r="AK521" s="442"/>
      <c r="AL521" s="446"/>
      <c r="AM521" s="447"/>
      <c r="AN521" s="451"/>
      <c r="AO521" s="448"/>
      <c r="AP521" s="220"/>
      <c r="AQ521" s="443"/>
      <c r="AR521" s="444"/>
      <c r="AS521" s="442"/>
      <c r="AT521" s="444"/>
      <c r="AU521" s="442"/>
      <c r="AV521" s="444"/>
      <c r="AW521" s="442"/>
      <c r="AX521" s="340"/>
      <c r="AY521" s="449"/>
      <c r="AZ521" s="442"/>
      <c r="BA521" s="216"/>
      <c r="BB521" s="216"/>
      <c r="BC521" s="216"/>
      <c r="BD521" s="216"/>
      <c r="BE521" s="216"/>
      <c r="BF521" s="216"/>
      <c r="BG521" s="216"/>
      <c r="BH521" s="216"/>
      <c r="BI521" s="216"/>
      <c r="BJ521" s="216"/>
    </row>
    <row r="522" spans="1:62" ht="14.25">
      <c r="A522" s="416"/>
      <c r="B522" s="416"/>
      <c r="C522" s="439"/>
      <c r="D522" s="216"/>
      <c r="E522" s="216"/>
      <c r="F522" s="218"/>
      <c r="G522" s="219"/>
      <c r="H522" s="440"/>
      <c r="I522" s="350"/>
      <c r="J522" s="344"/>
      <c r="K522" s="218"/>
      <c r="L522" s="344"/>
      <c r="M522" s="218"/>
      <c r="N522" s="346"/>
      <c r="O522" s="348"/>
      <c r="P522" s="441"/>
      <c r="Q522" s="348"/>
      <c r="R522" s="341"/>
      <c r="S522" s="342"/>
      <c r="T522" s="341"/>
      <c r="U522" s="342"/>
      <c r="V522" s="220"/>
      <c r="W522" s="442"/>
      <c r="X522" s="220"/>
      <c r="Y522" s="442"/>
      <c r="Z522" s="453"/>
      <c r="AA522" s="442"/>
      <c r="AB522" s="444"/>
      <c r="AC522" s="443"/>
      <c r="AD522" s="220"/>
      <c r="AE522" s="443"/>
      <c r="AF522" s="220"/>
      <c r="AG522" s="442"/>
      <c r="AH522" s="445"/>
      <c r="AI522" s="442"/>
      <c r="AJ522" s="220"/>
      <c r="AK522" s="442"/>
      <c r="AL522" s="446"/>
      <c r="AM522" s="448"/>
      <c r="AN522" s="451"/>
      <c r="AO522" s="448"/>
      <c r="AP522" s="444"/>
      <c r="AQ522" s="443"/>
      <c r="AR522" s="444"/>
      <c r="AS522" s="442"/>
      <c r="AT522" s="444"/>
      <c r="AU522" s="443"/>
      <c r="AV522" s="444"/>
      <c r="AW522" s="443"/>
      <c r="AX522" s="340"/>
      <c r="AY522" s="350"/>
      <c r="AZ522" s="442"/>
      <c r="BA522" s="216"/>
      <c r="BB522" s="216"/>
      <c r="BC522" s="216"/>
      <c r="BD522" s="216"/>
      <c r="BE522" s="216"/>
      <c r="BF522" s="216"/>
      <c r="BG522" s="216"/>
      <c r="BH522" s="216"/>
      <c r="BI522" s="216"/>
      <c r="BJ522" s="216"/>
    </row>
    <row r="523" spans="1:62" ht="14.25">
      <c r="A523" s="416"/>
      <c r="B523" s="416"/>
      <c r="C523" s="439"/>
      <c r="D523" s="216"/>
      <c r="E523" s="216"/>
      <c r="F523" s="350"/>
      <c r="G523" s="219"/>
      <c r="H523" s="440"/>
      <c r="I523" s="350"/>
      <c r="J523" s="344"/>
      <c r="K523" s="350"/>
      <c r="L523" s="344"/>
      <c r="M523" s="350"/>
      <c r="N523" s="346"/>
      <c r="O523" s="342"/>
      <c r="P523" s="450"/>
      <c r="Q523" s="348"/>
      <c r="R523" s="346"/>
      <c r="S523" s="348"/>
      <c r="T523" s="346"/>
      <c r="U523" s="348"/>
      <c r="V523" s="220"/>
      <c r="W523" s="442"/>
      <c r="X523" s="220"/>
      <c r="Y523" s="442"/>
      <c r="Z523" s="453"/>
      <c r="AA523" s="443"/>
      <c r="AB523" s="444"/>
      <c r="AC523" s="443"/>
      <c r="AD523" s="444"/>
      <c r="AE523" s="442"/>
      <c r="AF523" s="444"/>
      <c r="AG523" s="442"/>
      <c r="AH523" s="445"/>
      <c r="AI523" s="442"/>
      <c r="AJ523" s="220"/>
      <c r="AK523" s="442"/>
      <c r="AL523" s="446"/>
      <c r="AM523" s="448"/>
      <c r="AN523" s="451"/>
      <c r="AO523" s="448"/>
      <c r="AP523" s="220"/>
      <c r="AQ523" s="443"/>
      <c r="AR523" s="444"/>
      <c r="AS523" s="443"/>
      <c r="AT523" s="444"/>
      <c r="AU523" s="443"/>
      <c r="AV523" s="444"/>
      <c r="AW523" s="443"/>
      <c r="AX523" s="340"/>
      <c r="AY523" s="452"/>
      <c r="AZ523" s="442"/>
      <c r="BA523" s="216"/>
      <c r="BB523" s="216"/>
      <c r="BC523" s="216"/>
      <c r="BD523" s="216"/>
      <c r="BE523" s="216"/>
      <c r="BF523" s="216"/>
      <c r="BG523" s="216"/>
      <c r="BH523" s="216"/>
      <c r="BI523" s="216"/>
      <c r="BJ523" s="216"/>
    </row>
    <row r="524" spans="1:62" ht="14.25">
      <c r="A524" s="416"/>
      <c r="B524" s="416"/>
      <c r="C524" s="439"/>
      <c r="D524" s="215"/>
      <c r="E524" s="216"/>
      <c r="F524" s="218"/>
      <c r="G524" s="219"/>
      <c r="H524" s="440"/>
      <c r="I524" s="350"/>
      <c r="J524" s="344"/>
      <c r="K524" s="218"/>
      <c r="L524" s="344"/>
      <c r="M524" s="350"/>
      <c r="N524" s="346"/>
      <c r="O524" s="348"/>
      <c r="P524" s="441"/>
      <c r="Q524" s="342"/>
      <c r="R524" s="341"/>
      <c r="S524" s="342"/>
      <c r="T524" s="341"/>
      <c r="U524" s="342"/>
      <c r="V524" s="220"/>
      <c r="W524" s="442"/>
      <c r="X524" s="220"/>
      <c r="Y524" s="442"/>
      <c r="Z524" s="453"/>
      <c r="AA524" s="442"/>
      <c r="AB524" s="444"/>
      <c r="AC524" s="443"/>
      <c r="AD524" s="220"/>
      <c r="AE524" s="443"/>
      <c r="AF524" s="220"/>
      <c r="AG524" s="442"/>
      <c r="AH524" s="445"/>
      <c r="AI524" s="442"/>
      <c r="AJ524" s="220"/>
      <c r="AK524" s="442"/>
      <c r="AL524" s="446"/>
      <c r="AM524" s="448"/>
      <c r="AN524" s="451"/>
      <c r="AO524" s="448"/>
      <c r="AP524" s="444"/>
      <c r="AQ524" s="443"/>
      <c r="AR524" s="444"/>
      <c r="AS524" s="442"/>
      <c r="AT524" s="444"/>
      <c r="AU524" s="443"/>
      <c r="AV524" s="444"/>
      <c r="AW524" s="443"/>
      <c r="AX524" s="343"/>
      <c r="AY524" s="350"/>
      <c r="AZ524" s="442"/>
      <c r="BA524" s="216"/>
      <c r="BB524" s="216"/>
      <c r="BC524" s="216"/>
      <c r="BD524" s="216"/>
      <c r="BE524" s="216"/>
      <c r="BF524" s="216"/>
      <c r="BG524" s="216"/>
      <c r="BH524" s="216"/>
      <c r="BI524" s="216"/>
      <c r="BJ524" s="216"/>
    </row>
    <row r="525" spans="1:62" ht="14.25">
      <c r="A525" s="416"/>
      <c r="B525" s="416"/>
      <c r="C525" s="439"/>
      <c r="D525" s="216"/>
      <c r="E525" s="216"/>
      <c r="F525" s="350"/>
      <c r="G525" s="219"/>
      <c r="H525" s="440"/>
      <c r="I525" s="350"/>
      <c r="J525" s="344"/>
      <c r="K525" s="350"/>
      <c r="L525" s="344"/>
      <c r="M525" s="350"/>
      <c r="N525" s="346"/>
      <c r="O525" s="348"/>
      <c r="P525" s="450"/>
      <c r="Q525" s="348"/>
      <c r="R525" s="346"/>
      <c r="S525" s="348"/>
      <c r="T525" s="346"/>
      <c r="U525" s="348"/>
      <c r="V525" s="220"/>
      <c r="W525" s="442"/>
      <c r="X525" s="220"/>
      <c r="Y525" s="442"/>
      <c r="Z525" s="444"/>
      <c r="AA525" s="443"/>
      <c r="AB525" s="444"/>
      <c r="AC525" s="443"/>
      <c r="AD525" s="220"/>
      <c r="AE525" s="442"/>
      <c r="AF525" s="444"/>
      <c r="AG525" s="443"/>
      <c r="AH525" s="445"/>
      <c r="AI525" s="443"/>
      <c r="AJ525" s="220"/>
      <c r="AK525" s="442"/>
      <c r="AL525" s="446"/>
      <c r="AM525" s="411"/>
      <c r="AN525" s="451"/>
      <c r="AO525" s="448"/>
      <c r="AP525" s="444"/>
      <c r="AQ525" s="443"/>
      <c r="AR525" s="444"/>
      <c r="AS525" s="442"/>
      <c r="AT525" s="444"/>
      <c r="AU525" s="443"/>
      <c r="AV525" s="444"/>
      <c r="AW525" s="443"/>
      <c r="AX525" s="340"/>
      <c r="AY525" s="452"/>
      <c r="AZ525" s="442"/>
      <c r="BA525" s="216"/>
      <c r="BB525" s="216"/>
      <c r="BC525" s="216"/>
      <c r="BD525" s="216"/>
      <c r="BE525" s="216"/>
      <c r="BF525" s="216"/>
      <c r="BG525" s="216"/>
      <c r="BH525" s="216"/>
      <c r="BI525" s="216"/>
      <c r="BJ525" s="216"/>
    </row>
    <row r="526" spans="1:62" ht="14.25">
      <c r="A526" s="416"/>
      <c r="B526" s="416"/>
      <c r="C526" s="439"/>
      <c r="D526" s="216"/>
      <c r="E526" s="216"/>
      <c r="F526" s="350"/>
      <c r="G526" s="219"/>
      <c r="H526" s="440"/>
      <c r="I526" s="350"/>
      <c r="J526" s="344"/>
      <c r="K526" s="350"/>
      <c r="L526" s="344"/>
      <c r="M526" s="350"/>
      <c r="N526" s="346"/>
      <c r="O526" s="348"/>
      <c r="P526" s="450"/>
      <c r="Q526" s="348"/>
      <c r="R526" s="346"/>
      <c r="S526" s="348"/>
      <c r="T526" s="346"/>
      <c r="U526" s="348"/>
      <c r="V526" s="220"/>
      <c r="W526" s="442"/>
      <c r="X526" s="220"/>
      <c r="Y526" s="442"/>
      <c r="Z526" s="444"/>
      <c r="AA526" s="443"/>
      <c r="AB526" s="444"/>
      <c r="AC526" s="443"/>
      <c r="AD526" s="220"/>
      <c r="AE526" s="442"/>
      <c r="AF526" s="444"/>
      <c r="AG526" s="443"/>
      <c r="AH526" s="445"/>
      <c r="AI526" s="443"/>
      <c r="AJ526" s="220"/>
      <c r="AK526" s="442"/>
      <c r="AL526" s="446"/>
      <c r="AM526" s="411"/>
      <c r="AN526" s="451"/>
      <c r="AO526" s="448"/>
      <c r="AP526" s="444"/>
      <c r="AQ526" s="443"/>
      <c r="AR526" s="444"/>
      <c r="AS526" s="442"/>
      <c r="AT526" s="444"/>
      <c r="AU526" s="443"/>
      <c r="AV526" s="444"/>
      <c r="AW526" s="443"/>
      <c r="AX526" s="340"/>
      <c r="AY526" s="452"/>
      <c r="AZ526" s="442"/>
      <c r="BA526" s="216"/>
      <c r="BB526" s="216"/>
      <c r="BC526" s="216"/>
      <c r="BD526" s="216"/>
      <c r="BE526" s="216"/>
      <c r="BF526" s="216"/>
      <c r="BG526" s="216"/>
      <c r="BH526" s="216"/>
      <c r="BI526" s="216"/>
      <c r="BJ526" s="216"/>
    </row>
    <row r="527" spans="1:62" ht="14.25">
      <c r="A527" s="416"/>
      <c r="B527" s="416"/>
      <c r="C527" s="439"/>
      <c r="D527" s="216"/>
      <c r="E527" s="216"/>
      <c r="F527" s="350"/>
      <c r="G527" s="219"/>
      <c r="H527" s="440"/>
      <c r="I527" s="350"/>
      <c r="J527" s="344"/>
      <c r="K527" s="350"/>
      <c r="L527" s="344"/>
      <c r="M527" s="350"/>
      <c r="N527" s="346"/>
      <c r="O527" s="348"/>
      <c r="P527" s="450"/>
      <c r="Q527" s="348"/>
      <c r="R527" s="346"/>
      <c r="S527" s="348"/>
      <c r="T527" s="346"/>
      <c r="U527" s="348"/>
      <c r="V527" s="220"/>
      <c r="W527" s="442"/>
      <c r="X527" s="220"/>
      <c r="Y527" s="442"/>
      <c r="Z527" s="444"/>
      <c r="AA527" s="443"/>
      <c r="AB527" s="444"/>
      <c r="AC527" s="443"/>
      <c r="AD527" s="220"/>
      <c r="AE527" s="442"/>
      <c r="AF527" s="444"/>
      <c r="AG527" s="443"/>
      <c r="AH527" s="445"/>
      <c r="AI527" s="443"/>
      <c r="AJ527" s="220"/>
      <c r="AK527" s="442"/>
      <c r="AL527" s="446"/>
      <c r="AM527" s="411"/>
      <c r="AN527" s="451"/>
      <c r="AO527" s="448"/>
      <c r="AP527" s="444"/>
      <c r="AQ527" s="443"/>
      <c r="AR527" s="444"/>
      <c r="AS527" s="442"/>
      <c r="AT527" s="444"/>
      <c r="AU527" s="443"/>
      <c r="AV527" s="444"/>
      <c r="AW527" s="443"/>
      <c r="AX527" s="340"/>
      <c r="AY527" s="452"/>
      <c r="AZ527" s="442"/>
      <c r="BA527" s="216"/>
      <c r="BB527" s="216"/>
      <c r="BC527" s="216"/>
      <c r="BD527" s="216"/>
      <c r="BE527" s="216"/>
      <c r="BF527" s="216"/>
      <c r="BG527" s="216"/>
      <c r="BH527" s="216"/>
      <c r="BI527" s="216"/>
      <c r="BJ527" s="216"/>
    </row>
    <row r="528" spans="1:62" ht="14.25">
      <c r="A528" s="416"/>
      <c r="B528" s="416"/>
      <c r="C528" s="439"/>
      <c r="D528" s="216"/>
      <c r="E528" s="216"/>
      <c r="F528" s="350"/>
      <c r="G528" s="219"/>
      <c r="H528" s="440"/>
      <c r="I528" s="350"/>
      <c r="J528" s="344"/>
      <c r="K528" s="350"/>
      <c r="L528" s="344"/>
      <c r="M528" s="350"/>
      <c r="N528" s="346"/>
      <c r="O528" s="348"/>
      <c r="P528" s="450"/>
      <c r="Q528" s="348"/>
      <c r="R528" s="346"/>
      <c r="S528" s="348"/>
      <c r="T528" s="346"/>
      <c r="U528" s="348"/>
      <c r="V528" s="220"/>
      <c r="W528" s="442"/>
      <c r="X528" s="220"/>
      <c r="Y528" s="442"/>
      <c r="Z528" s="444"/>
      <c r="AA528" s="443"/>
      <c r="AB528" s="444"/>
      <c r="AC528" s="443"/>
      <c r="AD528" s="220"/>
      <c r="AE528" s="442"/>
      <c r="AF528" s="444"/>
      <c r="AG528" s="443"/>
      <c r="AH528" s="445"/>
      <c r="AI528" s="443"/>
      <c r="AJ528" s="220"/>
      <c r="AK528" s="442"/>
      <c r="AL528" s="446"/>
      <c r="AM528" s="411"/>
      <c r="AN528" s="451"/>
      <c r="AO528" s="448"/>
      <c r="AP528" s="444"/>
      <c r="AQ528" s="443"/>
      <c r="AR528" s="444"/>
      <c r="AS528" s="442"/>
      <c r="AT528" s="444"/>
      <c r="AU528" s="443"/>
      <c r="AV528" s="444"/>
      <c r="AW528" s="443"/>
      <c r="AX528" s="340"/>
      <c r="AY528" s="452"/>
      <c r="AZ528" s="442"/>
      <c r="BA528" s="216"/>
      <c r="BB528" s="216"/>
      <c r="BC528" s="216"/>
      <c r="BD528" s="216"/>
      <c r="BE528" s="216"/>
      <c r="BF528" s="216"/>
      <c r="BG528" s="216"/>
      <c r="BH528" s="216"/>
      <c r="BI528" s="216"/>
      <c r="BJ528" s="216"/>
    </row>
    <row r="529" spans="1:62" ht="14.25">
      <c r="A529" s="416"/>
      <c r="B529" s="416"/>
      <c r="C529" s="439"/>
      <c r="D529" s="216"/>
      <c r="E529" s="216"/>
      <c r="F529" s="350"/>
      <c r="G529" s="219"/>
      <c r="H529" s="440"/>
      <c r="I529" s="350"/>
      <c r="J529" s="344"/>
      <c r="K529" s="350"/>
      <c r="L529" s="344"/>
      <c r="M529" s="350"/>
      <c r="N529" s="346"/>
      <c r="O529" s="348"/>
      <c r="P529" s="450"/>
      <c r="Q529" s="348"/>
      <c r="R529" s="346"/>
      <c r="S529" s="348"/>
      <c r="T529" s="346"/>
      <c r="U529" s="348"/>
      <c r="V529" s="220"/>
      <c r="W529" s="442"/>
      <c r="X529" s="220"/>
      <c r="Y529" s="442"/>
      <c r="Z529" s="444"/>
      <c r="AA529" s="443"/>
      <c r="AB529" s="444"/>
      <c r="AC529" s="443"/>
      <c r="AD529" s="220"/>
      <c r="AE529" s="442"/>
      <c r="AF529" s="444"/>
      <c r="AG529" s="443"/>
      <c r="AH529" s="445"/>
      <c r="AI529" s="443"/>
      <c r="AJ529" s="220"/>
      <c r="AK529" s="442"/>
      <c r="AL529" s="446"/>
      <c r="AM529" s="411"/>
      <c r="AN529" s="451"/>
      <c r="AO529" s="448"/>
      <c r="AP529" s="444"/>
      <c r="AQ529" s="443"/>
      <c r="AR529" s="444"/>
      <c r="AS529" s="442"/>
      <c r="AT529" s="444"/>
      <c r="AU529" s="443"/>
      <c r="AV529" s="444"/>
      <c r="AW529" s="443"/>
      <c r="AX529" s="340"/>
      <c r="AY529" s="452"/>
      <c r="AZ529" s="442"/>
      <c r="BA529" s="216"/>
      <c r="BB529" s="216"/>
      <c r="BC529" s="216"/>
      <c r="BD529" s="216"/>
      <c r="BE529" s="216"/>
      <c r="BF529" s="216"/>
      <c r="BG529" s="216"/>
      <c r="BH529" s="216"/>
      <c r="BI529" s="216"/>
      <c r="BJ529" s="216"/>
    </row>
    <row r="530" spans="1:62" ht="14.25">
      <c r="A530" s="416"/>
      <c r="B530" s="416"/>
      <c r="C530" s="439"/>
      <c r="D530" s="216"/>
      <c r="E530" s="216"/>
      <c r="F530" s="218"/>
      <c r="G530" s="219"/>
      <c r="H530" s="440"/>
      <c r="I530" s="350"/>
      <c r="J530" s="344"/>
      <c r="K530" s="218"/>
      <c r="L530" s="219"/>
      <c r="M530" s="218"/>
      <c r="N530" s="341"/>
      <c r="O530" s="342"/>
      <c r="P530" s="441"/>
      <c r="Q530" s="342"/>
      <c r="R530" s="341"/>
      <c r="S530" s="342"/>
      <c r="T530" s="341"/>
      <c r="U530" s="342"/>
      <c r="V530" s="220"/>
      <c r="W530" s="442"/>
      <c r="X530" s="220"/>
      <c r="Y530" s="442"/>
      <c r="Z530" s="220"/>
      <c r="AA530" s="442"/>
      <c r="AB530" s="220"/>
      <c r="AC530" s="442"/>
      <c r="AD530" s="220"/>
      <c r="AE530" s="443"/>
      <c r="AF530" s="444"/>
      <c r="AG530" s="442"/>
      <c r="AH530" s="445"/>
      <c r="AI530" s="442"/>
      <c r="AJ530" s="220"/>
      <c r="AK530" s="442"/>
      <c r="AL530" s="446"/>
      <c r="AM530" s="447"/>
      <c r="AN530" s="451"/>
      <c r="AO530" s="411"/>
      <c r="AP530" s="444"/>
      <c r="AQ530" s="443"/>
      <c r="AR530" s="444"/>
      <c r="AS530" s="443"/>
      <c r="AT530" s="444"/>
      <c r="AU530" s="442"/>
      <c r="AV530" s="444"/>
      <c r="AW530" s="442"/>
      <c r="AX530" s="340"/>
      <c r="AY530" s="449"/>
      <c r="AZ530" s="442"/>
      <c r="BA530" s="216"/>
      <c r="BB530" s="216"/>
      <c r="BC530" s="216"/>
      <c r="BD530" s="216"/>
      <c r="BE530" s="216"/>
      <c r="BF530" s="216"/>
      <c r="BG530" s="216"/>
      <c r="BH530" s="216"/>
      <c r="BI530" s="216"/>
      <c r="BJ530" s="216"/>
    </row>
    <row r="531" spans="1:62" ht="14.25">
      <c r="A531" s="416"/>
      <c r="B531" s="416"/>
      <c r="C531" s="439"/>
      <c r="D531" s="216"/>
      <c r="E531" s="216"/>
      <c r="F531" s="218"/>
      <c r="G531" s="219"/>
      <c r="H531" s="440"/>
      <c r="I531" s="350"/>
      <c r="J531" s="344"/>
      <c r="K531" s="350"/>
      <c r="L531" s="344"/>
      <c r="M531" s="350"/>
      <c r="N531" s="346"/>
      <c r="O531" s="348"/>
      <c r="P531" s="450"/>
      <c r="Q531" s="348"/>
      <c r="R531" s="346"/>
      <c r="S531" s="348"/>
      <c r="T531" s="346"/>
      <c r="U531" s="348"/>
      <c r="V531" s="220"/>
      <c r="W531" s="442"/>
      <c r="X531" s="220"/>
      <c r="Y531" s="442"/>
      <c r="Z531" s="453"/>
      <c r="AA531" s="442"/>
      <c r="AB531" s="220"/>
      <c r="AC531" s="443"/>
      <c r="AD531" s="220"/>
      <c r="AE531" s="443"/>
      <c r="AF531" s="444"/>
      <c r="AG531" s="442"/>
      <c r="AH531" s="445"/>
      <c r="AI531" s="442"/>
      <c r="AJ531" s="220"/>
      <c r="AK531" s="442"/>
      <c r="AL531" s="446"/>
      <c r="AM531" s="448"/>
      <c r="AN531" s="451"/>
      <c r="AO531" s="448"/>
      <c r="AP531" s="220"/>
      <c r="AQ531" s="443"/>
      <c r="AR531" s="444"/>
      <c r="AS531" s="443"/>
      <c r="AT531" s="444"/>
      <c r="AU531" s="442"/>
      <c r="AV531" s="444"/>
      <c r="AW531" s="442"/>
      <c r="AX531" s="340"/>
      <c r="AY531" s="449"/>
      <c r="AZ531" s="442"/>
      <c r="BA531" s="216"/>
      <c r="BB531" s="216"/>
      <c r="BC531" s="216"/>
      <c r="BD531" s="216"/>
      <c r="BE531" s="216"/>
      <c r="BF531" s="216"/>
      <c r="BG531" s="216"/>
      <c r="BH531" s="216"/>
      <c r="BI531" s="216"/>
      <c r="BJ531" s="216"/>
    </row>
    <row r="532" spans="1:62" ht="14.25">
      <c r="A532" s="416"/>
      <c r="B532" s="416"/>
      <c r="C532" s="439"/>
      <c r="D532" s="216"/>
      <c r="E532" s="216"/>
      <c r="F532" s="218"/>
      <c r="G532" s="219"/>
      <c r="H532" s="440"/>
      <c r="I532" s="350"/>
      <c r="J532" s="344"/>
      <c r="K532" s="350"/>
      <c r="L532" s="344"/>
      <c r="M532" s="350"/>
      <c r="N532" s="346"/>
      <c r="O532" s="348"/>
      <c r="P532" s="450"/>
      <c r="Q532" s="348"/>
      <c r="R532" s="346"/>
      <c r="S532" s="348"/>
      <c r="T532" s="346"/>
      <c r="U532" s="348"/>
      <c r="V532" s="220"/>
      <c r="W532" s="442"/>
      <c r="X532" s="220"/>
      <c r="Y532" s="442"/>
      <c r="Z532" s="444"/>
      <c r="AA532" s="443"/>
      <c r="AB532" s="444"/>
      <c r="AC532" s="443"/>
      <c r="AD532" s="220"/>
      <c r="AE532" s="442"/>
      <c r="AF532" s="220"/>
      <c r="AG532" s="443"/>
      <c r="AH532" s="445"/>
      <c r="AI532" s="443"/>
      <c r="AJ532" s="220"/>
      <c r="AK532" s="442"/>
      <c r="AL532" s="446"/>
      <c r="AM532" s="411"/>
      <c r="AN532" s="451"/>
      <c r="AO532" s="448"/>
      <c r="AP532" s="444"/>
      <c r="AQ532" s="443"/>
      <c r="AR532" s="444"/>
      <c r="AS532" s="442"/>
      <c r="AT532" s="444"/>
      <c r="AU532" s="443"/>
      <c r="AV532" s="444"/>
      <c r="AW532" s="443"/>
      <c r="AX532" s="340"/>
      <c r="AY532" s="452"/>
      <c r="AZ532" s="442"/>
      <c r="BA532" s="216"/>
      <c r="BB532" s="216"/>
      <c r="BC532" s="216"/>
      <c r="BD532" s="216"/>
      <c r="BE532" s="216"/>
      <c r="BF532" s="216"/>
      <c r="BG532" s="216"/>
      <c r="BH532" s="216"/>
      <c r="BI532" s="216"/>
      <c r="BJ532" s="216"/>
    </row>
    <row r="533" spans="1:62" ht="14.25">
      <c r="A533" s="416"/>
      <c r="B533" s="416"/>
      <c r="C533" s="439"/>
      <c r="D533" s="216"/>
      <c r="E533" s="216"/>
      <c r="F533" s="218"/>
      <c r="G533" s="219"/>
      <c r="H533" s="440"/>
      <c r="I533" s="218"/>
      <c r="J533" s="344"/>
      <c r="K533" s="350"/>
      <c r="L533" s="344"/>
      <c r="M533" s="218"/>
      <c r="N533" s="341"/>
      <c r="O533" s="342"/>
      <c r="P533" s="441"/>
      <c r="Q533" s="348"/>
      <c r="R533" s="341"/>
      <c r="S533" s="342"/>
      <c r="T533" s="341"/>
      <c r="U533" s="342"/>
      <c r="V533" s="220"/>
      <c r="W533" s="442"/>
      <c r="X533" s="220"/>
      <c r="Y533" s="442"/>
      <c r="Z533" s="453"/>
      <c r="AA533" s="442"/>
      <c r="AB533" s="220"/>
      <c r="AC533" s="442"/>
      <c r="AD533" s="220"/>
      <c r="AE533" s="443"/>
      <c r="AF533" s="444"/>
      <c r="AG533" s="442"/>
      <c r="AH533" s="445"/>
      <c r="AI533" s="442"/>
      <c r="AJ533" s="220"/>
      <c r="AK533" s="442"/>
      <c r="AL533" s="446"/>
      <c r="AM533" s="448"/>
      <c r="AN533" s="451"/>
      <c r="AO533" s="448"/>
      <c r="AP533" s="220"/>
      <c r="AQ533" s="443"/>
      <c r="AR533" s="444"/>
      <c r="AS533" s="443"/>
      <c r="AT533" s="444"/>
      <c r="AU533" s="443"/>
      <c r="AV533" s="444"/>
      <c r="AW533" s="443"/>
      <c r="AX533" s="340"/>
      <c r="AY533" s="350"/>
      <c r="AZ533" s="442"/>
      <c r="BA533" s="216"/>
      <c r="BB533" s="216"/>
      <c r="BC533" s="216"/>
      <c r="BD533" s="216"/>
      <c r="BE533" s="216"/>
      <c r="BF533" s="216"/>
      <c r="BG533" s="216"/>
      <c r="BH533" s="216"/>
      <c r="BI533" s="216"/>
      <c r="BJ533" s="216"/>
    </row>
    <row r="534" spans="1:62" ht="14.25">
      <c r="A534" s="416"/>
      <c r="B534" s="416"/>
      <c r="C534" s="439"/>
      <c r="D534" s="216"/>
      <c r="E534" s="216"/>
      <c r="F534" s="218"/>
      <c r="G534" s="219"/>
      <c r="H534" s="440"/>
      <c r="I534" s="218"/>
      <c r="J534" s="344"/>
      <c r="K534" s="218"/>
      <c r="L534" s="344"/>
      <c r="M534" s="218"/>
      <c r="N534" s="341"/>
      <c r="O534" s="342"/>
      <c r="P534" s="441"/>
      <c r="Q534" s="348"/>
      <c r="R534" s="341"/>
      <c r="S534" s="342"/>
      <c r="T534" s="341"/>
      <c r="U534" s="342"/>
      <c r="V534" s="220"/>
      <c r="W534" s="442"/>
      <c r="X534" s="220"/>
      <c r="Y534" s="442"/>
      <c r="Z534" s="453"/>
      <c r="AA534" s="442"/>
      <c r="AB534" s="444"/>
      <c r="AC534" s="443"/>
      <c r="AD534" s="220"/>
      <c r="AE534" s="443"/>
      <c r="AF534" s="444"/>
      <c r="AG534" s="442"/>
      <c r="AH534" s="445"/>
      <c r="AI534" s="442"/>
      <c r="AJ534" s="220"/>
      <c r="AK534" s="442"/>
      <c r="AL534" s="446"/>
      <c r="AM534" s="448"/>
      <c r="AN534" s="451"/>
      <c r="AO534" s="448"/>
      <c r="AP534" s="444"/>
      <c r="AQ534" s="443"/>
      <c r="AR534" s="444"/>
      <c r="AS534" s="442"/>
      <c r="AT534" s="444"/>
      <c r="AU534" s="443"/>
      <c r="AV534" s="444"/>
      <c r="AW534" s="443"/>
      <c r="AX534" s="340"/>
      <c r="AY534" s="350"/>
      <c r="AZ534" s="442"/>
      <c r="BA534" s="216"/>
      <c r="BB534" s="216"/>
      <c r="BC534" s="216"/>
      <c r="BD534" s="216"/>
      <c r="BE534" s="216"/>
      <c r="BF534" s="216"/>
      <c r="BG534" s="216"/>
      <c r="BH534" s="216"/>
      <c r="BI534" s="216"/>
      <c r="BJ534" s="216"/>
    </row>
    <row r="535" spans="1:62" ht="14.25">
      <c r="A535" s="416"/>
      <c r="B535" s="416"/>
      <c r="C535" s="439"/>
      <c r="D535" s="216"/>
      <c r="E535" s="216"/>
      <c r="F535" s="218"/>
      <c r="G535" s="219"/>
      <c r="H535" s="440"/>
      <c r="I535" s="350"/>
      <c r="J535" s="344"/>
      <c r="K535" s="350"/>
      <c r="L535" s="344"/>
      <c r="M535" s="218"/>
      <c r="N535" s="341"/>
      <c r="O535" s="342"/>
      <c r="P535" s="441"/>
      <c r="Q535" s="348"/>
      <c r="R535" s="341"/>
      <c r="S535" s="342"/>
      <c r="T535" s="341"/>
      <c r="U535" s="342"/>
      <c r="V535" s="220"/>
      <c r="W535" s="442"/>
      <c r="X535" s="220"/>
      <c r="Y535" s="442"/>
      <c r="Z535" s="453"/>
      <c r="AA535" s="442"/>
      <c r="AB535" s="444"/>
      <c r="AC535" s="443"/>
      <c r="AD535" s="220"/>
      <c r="AE535" s="443"/>
      <c r="AF535" s="220"/>
      <c r="AG535" s="442"/>
      <c r="AH535" s="445"/>
      <c r="AI535" s="442"/>
      <c r="AJ535" s="220"/>
      <c r="AK535" s="442"/>
      <c r="AL535" s="446"/>
      <c r="AM535" s="448"/>
      <c r="AN535" s="451"/>
      <c r="AO535" s="448"/>
      <c r="AP535" s="444"/>
      <c r="AQ535" s="443"/>
      <c r="AR535" s="444"/>
      <c r="AS535" s="442"/>
      <c r="AT535" s="444"/>
      <c r="AU535" s="443"/>
      <c r="AV535" s="444"/>
      <c r="AW535" s="443"/>
      <c r="AX535" s="340"/>
      <c r="AY535" s="350"/>
      <c r="AZ535" s="442"/>
      <c r="BA535" s="216"/>
      <c r="BB535" s="216"/>
      <c r="BC535" s="216"/>
      <c r="BD535" s="216"/>
      <c r="BE535" s="216"/>
      <c r="BF535" s="216"/>
      <c r="BG535" s="216"/>
      <c r="BH535" s="216"/>
      <c r="BI535" s="216"/>
      <c r="BJ535" s="216"/>
    </row>
    <row r="536" spans="1:62" ht="14.25">
      <c r="A536" s="416"/>
      <c r="B536" s="416"/>
      <c r="C536" s="439"/>
      <c r="D536" s="216"/>
      <c r="E536" s="216"/>
      <c r="F536" s="350"/>
      <c r="G536" s="219"/>
      <c r="H536" s="440"/>
      <c r="I536" s="350"/>
      <c r="J536" s="344"/>
      <c r="K536" s="350"/>
      <c r="L536" s="344"/>
      <c r="M536" s="350"/>
      <c r="N536" s="346"/>
      <c r="O536" s="348"/>
      <c r="P536" s="450"/>
      <c r="Q536" s="348"/>
      <c r="R536" s="346"/>
      <c r="S536" s="348"/>
      <c r="T536" s="346"/>
      <c r="U536" s="348"/>
      <c r="V536" s="220"/>
      <c r="W536" s="442"/>
      <c r="X536" s="220"/>
      <c r="Y536" s="442"/>
      <c r="Z536" s="444"/>
      <c r="AA536" s="443"/>
      <c r="AB536" s="444"/>
      <c r="AC536" s="443"/>
      <c r="AD536" s="220"/>
      <c r="AE536" s="442"/>
      <c r="AF536" s="444"/>
      <c r="AG536" s="443"/>
      <c r="AH536" s="445"/>
      <c r="AI536" s="443"/>
      <c r="AJ536" s="220"/>
      <c r="AK536" s="442"/>
      <c r="AL536" s="446"/>
      <c r="AM536" s="411"/>
      <c r="AN536" s="451"/>
      <c r="AO536" s="448"/>
      <c r="AP536" s="444"/>
      <c r="AQ536" s="443"/>
      <c r="AR536" s="444"/>
      <c r="AS536" s="442"/>
      <c r="AT536" s="444"/>
      <c r="AU536" s="443"/>
      <c r="AV536" s="444"/>
      <c r="AW536" s="443"/>
      <c r="AX536" s="340"/>
      <c r="AY536" s="452"/>
      <c r="AZ536" s="442"/>
      <c r="BA536" s="216"/>
      <c r="BB536" s="216"/>
      <c r="BC536" s="216"/>
      <c r="BD536" s="216"/>
      <c r="BE536" s="216"/>
      <c r="BF536" s="216"/>
      <c r="BG536" s="216"/>
      <c r="BH536" s="216"/>
      <c r="BI536" s="216"/>
      <c r="BJ536" s="216"/>
    </row>
    <row r="537" spans="1:62" ht="14.25">
      <c r="A537" s="416"/>
      <c r="B537" s="416"/>
      <c r="C537" s="439"/>
      <c r="D537" s="216"/>
      <c r="E537" s="216"/>
      <c r="F537" s="350"/>
      <c r="G537" s="219"/>
      <c r="H537" s="440"/>
      <c r="I537" s="350"/>
      <c r="J537" s="344"/>
      <c r="K537" s="350"/>
      <c r="L537" s="344"/>
      <c r="M537" s="350"/>
      <c r="N537" s="346"/>
      <c r="O537" s="342"/>
      <c r="P537" s="450"/>
      <c r="Q537" s="348"/>
      <c r="R537" s="346"/>
      <c r="S537" s="348"/>
      <c r="T537" s="346"/>
      <c r="U537" s="348"/>
      <c r="V537" s="220"/>
      <c r="W537" s="442"/>
      <c r="X537" s="220"/>
      <c r="Y537" s="442"/>
      <c r="Z537" s="453"/>
      <c r="AA537" s="443"/>
      <c r="AB537" s="444"/>
      <c r="AC537" s="443"/>
      <c r="AD537" s="444"/>
      <c r="AE537" s="442"/>
      <c r="AF537" s="444"/>
      <c r="AG537" s="442"/>
      <c r="AH537" s="445"/>
      <c r="AI537" s="442"/>
      <c r="AJ537" s="220"/>
      <c r="AK537" s="442"/>
      <c r="AL537" s="446"/>
      <c r="AM537" s="448"/>
      <c r="AN537" s="451"/>
      <c r="AO537" s="448"/>
      <c r="AP537" s="220"/>
      <c r="AQ537" s="443"/>
      <c r="AR537" s="444"/>
      <c r="AS537" s="443"/>
      <c r="AT537" s="444"/>
      <c r="AU537" s="443"/>
      <c r="AV537" s="444"/>
      <c r="AW537" s="443"/>
      <c r="AX537" s="340"/>
      <c r="AY537" s="452"/>
      <c r="AZ537" s="442"/>
      <c r="BA537" s="216"/>
      <c r="BB537" s="216"/>
      <c r="BC537" s="216"/>
      <c r="BD537" s="216"/>
      <c r="BE537" s="216"/>
      <c r="BF537" s="216"/>
      <c r="BG537" s="216"/>
      <c r="BH537" s="216"/>
      <c r="BI537" s="216"/>
      <c r="BJ537" s="216"/>
    </row>
    <row r="538" spans="1:62" ht="14.25">
      <c r="A538" s="416"/>
      <c r="B538" s="416"/>
      <c r="C538" s="439"/>
      <c r="D538" s="216"/>
      <c r="E538" s="216"/>
      <c r="F538" s="350"/>
      <c r="G538" s="219"/>
      <c r="H538" s="440"/>
      <c r="I538" s="350"/>
      <c r="J538" s="344"/>
      <c r="K538" s="350"/>
      <c r="L538" s="344"/>
      <c r="M538" s="350"/>
      <c r="N538" s="346"/>
      <c r="O538" s="342"/>
      <c r="P538" s="450"/>
      <c r="Q538" s="348"/>
      <c r="R538" s="346"/>
      <c r="S538" s="348"/>
      <c r="T538" s="346"/>
      <c r="U538" s="348"/>
      <c r="V538" s="220"/>
      <c r="W538" s="442"/>
      <c r="X538" s="220"/>
      <c r="Y538" s="442"/>
      <c r="Z538" s="453"/>
      <c r="AA538" s="443"/>
      <c r="AB538" s="444"/>
      <c r="AC538" s="443"/>
      <c r="AD538" s="444"/>
      <c r="AE538" s="442"/>
      <c r="AF538" s="220"/>
      <c r="AG538" s="442"/>
      <c r="AH538" s="445"/>
      <c r="AI538" s="442"/>
      <c r="AJ538" s="220"/>
      <c r="AK538" s="442"/>
      <c r="AL538" s="446"/>
      <c r="AM538" s="448"/>
      <c r="AN538" s="451"/>
      <c r="AO538" s="448"/>
      <c r="AP538" s="220"/>
      <c r="AQ538" s="443"/>
      <c r="AR538" s="444"/>
      <c r="AS538" s="443"/>
      <c r="AT538" s="444"/>
      <c r="AU538" s="443"/>
      <c r="AV538" s="444"/>
      <c r="AW538" s="443"/>
      <c r="AX538" s="340"/>
      <c r="AY538" s="452"/>
      <c r="AZ538" s="442"/>
      <c r="BA538" s="216"/>
      <c r="BB538" s="216"/>
      <c r="BC538" s="216"/>
      <c r="BD538" s="216"/>
      <c r="BE538" s="216"/>
      <c r="BF538" s="216"/>
      <c r="BG538" s="216"/>
      <c r="BH538" s="216"/>
      <c r="BI538" s="216"/>
      <c r="BJ538" s="216"/>
    </row>
    <row r="539" spans="1:62" ht="14.25">
      <c r="A539" s="416"/>
      <c r="B539" s="416"/>
      <c r="C539" s="439"/>
      <c r="D539" s="216"/>
      <c r="E539" s="216"/>
      <c r="F539" s="350"/>
      <c r="G539" s="219"/>
      <c r="H539" s="440"/>
      <c r="I539" s="350"/>
      <c r="J539" s="344"/>
      <c r="K539" s="350"/>
      <c r="L539" s="344"/>
      <c r="M539" s="350"/>
      <c r="N539" s="346"/>
      <c r="O539" s="342"/>
      <c r="P539" s="450"/>
      <c r="Q539" s="348"/>
      <c r="R539" s="346"/>
      <c r="S539" s="348"/>
      <c r="T539" s="346"/>
      <c r="U539" s="348"/>
      <c r="V539" s="220"/>
      <c r="W539" s="442"/>
      <c r="X539" s="220"/>
      <c r="Y539" s="442"/>
      <c r="Z539" s="453"/>
      <c r="AA539" s="443"/>
      <c r="AB539" s="444"/>
      <c r="AC539" s="443"/>
      <c r="AD539" s="444"/>
      <c r="AE539" s="442"/>
      <c r="AF539" s="220"/>
      <c r="AG539" s="442"/>
      <c r="AH539" s="445"/>
      <c r="AI539" s="442"/>
      <c r="AJ539" s="220"/>
      <c r="AK539" s="442"/>
      <c r="AL539" s="446"/>
      <c r="AM539" s="448"/>
      <c r="AN539" s="451"/>
      <c r="AO539" s="448"/>
      <c r="AP539" s="220"/>
      <c r="AQ539" s="443"/>
      <c r="AR539" s="444"/>
      <c r="AS539" s="443"/>
      <c r="AT539" s="444"/>
      <c r="AU539" s="443"/>
      <c r="AV539" s="444"/>
      <c r="AW539" s="443"/>
      <c r="AX539" s="340"/>
      <c r="AY539" s="452"/>
      <c r="AZ539" s="442"/>
      <c r="BA539" s="216"/>
      <c r="BB539" s="216"/>
      <c r="BC539" s="216"/>
      <c r="BD539" s="216"/>
      <c r="BE539" s="216"/>
      <c r="BF539" s="216"/>
      <c r="BG539" s="216"/>
      <c r="BH539" s="216"/>
      <c r="BI539" s="216"/>
      <c r="BJ539" s="216"/>
    </row>
    <row r="540" spans="1:62" ht="14.25">
      <c r="A540" s="416"/>
      <c r="B540" s="416"/>
      <c r="C540" s="439"/>
      <c r="D540" s="215"/>
      <c r="E540" s="216"/>
      <c r="F540" s="218"/>
      <c r="G540" s="219"/>
      <c r="H540" s="440"/>
      <c r="I540" s="350"/>
      <c r="J540" s="344"/>
      <c r="K540" s="218"/>
      <c r="L540" s="344"/>
      <c r="M540" s="350"/>
      <c r="N540" s="341"/>
      <c r="O540" s="342"/>
      <c r="P540" s="441"/>
      <c r="Q540" s="342"/>
      <c r="R540" s="341"/>
      <c r="S540" s="342"/>
      <c r="T540" s="341"/>
      <c r="U540" s="342"/>
      <c r="V540" s="220"/>
      <c r="W540" s="442"/>
      <c r="X540" s="220"/>
      <c r="Y540" s="442"/>
      <c r="Z540" s="453"/>
      <c r="AA540" s="442"/>
      <c r="AB540" s="444"/>
      <c r="AC540" s="443"/>
      <c r="AD540" s="220"/>
      <c r="AE540" s="443"/>
      <c r="AF540" s="444"/>
      <c r="AG540" s="442"/>
      <c r="AH540" s="445"/>
      <c r="AI540" s="442"/>
      <c r="AJ540" s="220"/>
      <c r="AK540" s="442"/>
      <c r="AL540" s="446"/>
      <c r="AM540" s="448"/>
      <c r="AN540" s="451"/>
      <c r="AO540" s="448"/>
      <c r="AP540" s="444"/>
      <c r="AQ540" s="443"/>
      <c r="AR540" s="444"/>
      <c r="AS540" s="442"/>
      <c r="AT540" s="444"/>
      <c r="AU540" s="443"/>
      <c r="AV540" s="444"/>
      <c r="AW540" s="443"/>
      <c r="AX540" s="340"/>
      <c r="AY540" s="350"/>
      <c r="AZ540" s="442"/>
      <c r="BA540" s="216"/>
      <c r="BB540" s="216"/>
      <c r="BC540" s="216"/>
      <c r="BD540" s="216"/>
      <c r="BE540" s="216"/>
      <c r="BF540" s="216"/>
      <c r="BG540" s="216"/>
      <c r="BH540" s="216"/>
      <c r="BI540" s="216"/>
      <c r="BJ540" s="216"/>
    </row>
    <row r="541" spans="1:62" ht="14.25">
      <c r="A541" s="416"/>
      <c r="B541" s="416"/>
      <c r="C541" s="439"/>
      <c r="D541" s="215"/>
      <c r="E541" s="216"/>
      <c r="F541" s="218"/>
      <c r="G541" s="219"/>
      <c r="H541" s="440"/>
      <c r="I541" s="350"/>
      <c r="J541" s="344"/>
      <c r="K541" s="350"/>
      <c r="L541" s="344"/>
      <c r="M541" s="350"/>
      <c r="N541" s="346"/>
      <c r="O541" s="348"/>
      <c r="P541" s="450"/>
      <c r="Q541" s="348"/>
      <c r="R541" s="346"/>
      <c r="S541" s="348"/>
      <c r="T541" s="346"/>
      <c r="U541" s="348"/>
      <c r="V541" s="220"/>
      <c r="W541" s="442"/>
      <c r="X541" s="220"/>
      <c r="Y541" s="442"/>
      <c r="Z541" s="453"/>
      <c r="AA541" s="442"/>
      <c r="AB541" s="444"/>
      <c r="AC541" s="443"/>
      <c r="AD541" s="220"/>
      <c r="AE541" s="443"/>
      <c r="AF541" s="444"/>
      <c r="AG541" s="442"/>
      <c r="AH541" s="445"/>
      <c r="AI541" s="442"/>
      <c r="AJ541" s="220"/>
      <c r="AK541" s="442"/>
      <c r="AL541" s="446"/>
      <c r="AM541" s="448"/>
      <c r="AN541" s="451"/>
      <c r="AO541" s="448"/>
      <c r="AP541" s="444"/>
      <c r="AQ541" s="443"/>
      <c r="AR541" s="444"/>
      <c r="AS541" s="442"/>
      <c r="AT541" s="444"/>
      <c r="AU541" s="443"/>
      <c r="AV541" s="444"/>
      <c r="AW541" s="443"/>
      <c r="AX541" s="340"/>
      <c r="AY541" s="350"/>
      <c r="AZ541" s="442"/>
      <c r="BA541" s="216"/>
      <c r="BB541" s="216"/>
      <c r="BC541" s="216"/>
      <c r="BD541" s="216"/>
      <c r="BE541" s="216"/>
      <c r="BF541" s="216"/>
      <c r="BG541" s="216"/>
      <c r="BH541" s="216"/>
      <c r="BI541" s="216"/>
      <c r="BJ541" s="216"/>
    </row>
    <row r="542" spans="1:62" ht="14.25">
      <c r="A542" s="416"/>
      <c r="B542" s="416"/>
      <c r="C542" s="439"/>
      <c r="D542" s="216"/>
      <c r="E542" s="216"/>
      <c r="F542" s="350"/>
      <c r="G542" s="219"/>
      <c r="H542" s="440"/>
      <c r="I542" s="350"/>
      <c r="J542" s="344"/>
      <c r="K542" s="350"/>
      <c r="L542" s="344"/>
      <c r="M542" s="350"/>
      <c r="N542" s="346"/>
      <c r="O542" s="342"/>
      <c r="P542" s="450"/>
      <c r="Q542" s="348"/>
      <c r="R542" s="346"/>
      <c r="S542" s="348"/>
      <c r="T542" s="346"/>
      <c r="U542" s="348"/>
      <c r="V542" s="220"/>
      <c r="W542" s="442"/>
      <c r="X542" s="220"/>
      <c r="Y542" s="442"/>
      <c r="Z542" s="453"/>
      <c r="AA542" s="443"/>
      <c r="AB542" s="444"/>
      <c r="AC542" s="443"/>
      <c r="AD542" s="444"/>
      <c r="AE542" s="442"/>
      <c r="AF542" s="220"/>
      <c r="AG542" s="442"/>
      <c r="AH542" s="445"/>
      <c r="AI542" s="442"/>
      <c r="AJ542" s="220"/>
      <c r="AK542" s="442"/>
      <c r="AL542" s="446"/>
      <c r="AM542" s="448"/>
      <c r="AN542" s="451"/>
      <c r="AO542" s="448"/>
      <c r="AP542" s="220"/>
      <c r="AQ542" s="443"/>
      <c r="AR542" s="444"/>
      <c r="AS542" s="443"/>
      <c r="AT542" s="444"/>
      <c r="AU542" s="443"/>
      <c r="AV542" s="444"/>
      <c r="AW542" s="443"/>
      <c r="AX542" s="340"/>
      <c r="AY542" s="452"/>
      <c r="AZ542" s="442"/>
      <c r="BA542" s="216"/>
      <c r="BB542" s="216"/>
      <c r="BC542" s="216"/>
      <c r="BD542" s="216"/>
      <c r="BE542" s="216"/>
      <c r="BF542" s="216"/>
      <c r="BG542" s="216"/>
      <c r="BH542" s="216"/>
      <c r="BI542" s="216"/>
      <c r="BJ542" s="216"/>
    </row>
    <row r="543" spans="1:62" ht="14.25">
      <c r="A543" s="416"/>
      <c r="B543" s="416"/>
      <c r="C543" s="439"/>
      <c r="D543" s="216"/>
      <c r="E543" s="216"/>
      <c r="F543" s="350"/>
      <c r="G543" s="219"/>
      <c r="H543" s="440"/>
      <c r="I543" s="350"/>
      <c r="J543" s="344"/>
      <c r="K543" s="350"/>
      <c r="L543" s="344"/>
      <c r="M543" s="350"/>
      <c r="N543" s="346"/>
      <c r="O543" s="348"/>
      <c r="P543" s="450"/>
      <c r="Q543" s="348"/>
      <c r="R543" s="346"/>
      <c r="S543" s="348"/>
      <c r="T543" s="346"/>
      <c r="U543" s="348"/>
      <c r="V543" s="220"/>
      <c r="W543" s="442"/>
      <c r="X543" s="444"/>
      <c r="Y543" s="443"/>
      <c r="Z543" s="444"/>
      <c r="AA543" s="443"/>
      <c r="AB543" s="444"/>
      <c r="AC543" s="443"/>
      <c r="AD543" s="220"/>
      <c r="AE543" s="442"/>
      <c r="AF543" s="220"/>
      <c r="AG543" s="442"/>
      <c r="AH543" s="445"/>
      <c r="AI543" s="443"/>
      <c r="AJ543" s="220"/>
      <c r="AK543" s="442"/>
      <c r="AL543" s="446"/>
      <c r="AM543" s="411"/>
      <c r="AN543" s="451"/>
      <c r="AO543" s="448"/>
      <c r="AP543" s="444"/>
      <c r="AQ543" s="443"/>
      <c r="AR543" s="444"/>
      <c r="AS543" s="442"/>
      <c r="AT543" s="444"/>
      <c r="AU543" s="443"/>
      <c r="AV543" s="444"/>
      <c r="AW543" s="443"/>
      <c r="AX543" s="340"/>
      <c r="AY543" s="452"/>
      <c r="AZ543" s="442"/>
      <c r="BA543" s="216"/>
      <c r="BB543" s="216"/>
      <c r="BC543" s="216"/>
      <c r="BD543" s="216"/>
      <c r="BE543" s="216"/>
      <c r="BF543" s="216"/>
      <c r="BG543" s="216"/>
      <c r="BH543" s="216"/>
      <c r="BI543" s="216"/>
      <c r="BJ543" s="216"/>
    </row>
    <row r="544" spans="1:62" ht="14.25">
      <c r="A544" s="416"/>
      <c r="B544" s="416"/>
      <c r="C544" s="439"/>
      <c r="D544" s="216"/>
      <c r="E544" s="216"/>
      <c r="F544" s="218"/>
      <c r="G544" s="219"/>
      <c r="H544" s="440"/>
      <c r="I544" s="218"/>
      <c r="J544" s="344"/>
      <c r="K544" s="218"/>
      <c r="L544" s="344"/>
      <c r="M544" s="218"/>
      <c r="N544" s="341"/>
      <c r="O544" s="342"/>
      <c r="P544" s="441"/>
      <c r="Q544" s="348"/>
      <c r="R544" s="341"/>
      <c r="S544" s="342"/>
      <c r="T544" s="341"/>
      <c r="U544" s="342"/>
      <c r="V544" s="220"/>
      <c r="W544" s="442"/>
      <c r="X544" s="220"/>
      <c r="Y544" s="442"/>
      <c r="Z544" s="453"/>
      <c r="AA544" s="442"/>
      <c r="AB544" s="220"/>
      <c r="AC544" s="442"/>
      <c r="AD544" s="220"/>
      <c r="AE544" s="442"/>
      <c r="AF544" s="444"/>
      <c r="AG544" s="442"/>
      <c r="AH544" s="445"/>
      <c r="AI544" s="442"/>
      <c r="AJ544" s="220"/>
      <c r="AK544" s="442"/>
      <c r="AL544" s="446"/>
      <c r="AM544" s="448"/>
      <c r="AN544" s="451"/>
      <c r="AO544" s="448"/>
      <c r="AP544" s="220"/>
      <c r="AQ544" s="443"/>
      <c r="AR544" s="444"/>
      <c r="AS544" s="443"/>
      <c r="AT544" s="444"/>
      <c r="AU544" s="442"/>
      <c r="AV544" s="444"/>
      <c r="AW544" s="442"/>
      <c r="AX544" s="340"/>
      <c r="AY544" s="449"/>
      <c r="AZ544" s="442"/>
      <c r="BA544" s="216"/>
      <c r="BB544" s="216"/>
      <c r="BC544" s="216"/>
      <c r="BD544" s="216"/>
      <c r="BE544" s="216"/>
      <c r="BF544" s="216"/>
      <c r="BG544" s="216"/>
      <c r="BH544" s="216"/>
      <c r="BI544" s="216"/>
      <c r="BJ544" s="216"/>
    </row>
    <row r="545" spans="1:62" ht="14.25">
      <c r="A545" s="416"/>
      <c r="B545" s="416"/>
      <c r="C545" s="439"/>
      <c r="D545" s="216"/>
      <c r="E545" s="216"/>
      <c r="F545" s="218"/>
      <c r="G545" s="219"/>
      <c r="H545" s="440"/>
      <c r="I545" s="350"/>
      <c r="J545" s="344"/>
      <c r="K545" s="218"/>
      <c r="L545" s="344"/>
      <c r="M545" s="218"/>
      <c r="N545" s="341"/>
      <c r="O545" s="342"/>
      <c r="P545" s="441"/>
      <c r="Q545" s="342"/>
      <c r="R545" s="341"/>
      <c r="S545" s="342"/>
      <c r="T545" s="341"/>
      <c r="U545" s="342"/>
      <c r="V545" s="220"/>
      <c r="W545" s="442"/>
      <c r="X545" s="220"/>
      <c r="Y545" s="442"/>
      <c r="Z545" s="220"/>
      <c r="AA545" s="442"/>
      <c r="AB545" s="220"/>
      <c r="AC545" s="442"/>
      <c r="AD545" s="220"/>
      <c r="AE545" s="443"/>
      <c r="AF545" s="444"/>
      <c r="AG545" s="442"/>
      <c r="AH545" s="445"/>
      <c r="AI545" s="442"/>
      <c r="AJ545" s="220"/>
      <c r="AK545" s="442"/>
      <c r="AL545" s="446"/>
      <c r="AM545" s="448"/>
      <c r="AN545" s="451"/>
      <c r="AO545" s="411"/>
      <c r="AP545" s="444"/>
      <c r="AQ545" s="443"/>
      <c r="AR545" s="444"/>
      <c r="AS545" s="443"/>
      <c r="AT545" s="444"/>
      <c r="AU545" s="442"/>
      <c r="AV545" s="444"/>
      <c r="AW545" s="442"/>
      <c r="AX545" s="340"/>
      <c r="AY545" s="449"/>
      <c r="AZ545" s="442"/>
      <c r="BA545" s="216"/>
      <c r="BB545" s="216"/>
      <c r="BC545" s="216"/>
      <c r="BD545" s="216"/>
      <c r="BE545" s="216"/>
      <c r="BF545" s="216"/>
      <c r="BG545" s="216"/>
      <c r="BH545" s="216"/>
      <c r="BI545" s="216"/>
      <c r="BJ545" s="216"/>
    </row>
    <row r="546" spans="1:62" ht="14.25">
      <c r="A546" s="416"/>
      <c r="B546" s="416"/>
      <c r="C546" s="439"/>
      <c r="D546" s="216"/>
      <c r="E546" s="216"/>
      <c r="F546" s="218"/>
      <c r="G546" s="219"/>
      <c r="H546" s="440"/>
      <c r="I546" s="218"/>
      <c r="J546" s="344"/>
      <c r="K546" s="218"/>
      <c r="L546" s="219"/>
      <c r="M546" s="218"/>
      <c r="N546" s="341"/>
      <c r="O546" s="342"/>
      <c r="P546" s="441"/>
      <c r="Q546" s="348"/>
      <c r="R546" s="341"/>
      <c r="S546" s="342"/>
      <c r="T546" s="341"/>
      <c r="U546" s="342"/>
      <c r="V546" s="220"/>
      <c r="W546" s="442"/>
      <c r="X546" s="220"/>
      <c r="Y546" s="442"/>
      <c r="Z546" s="453"/>
      <c r="AA546" s="442"/>
      <c r="AB546" s="444"/>
      <c r="AC546" s="443"/>
      <c r="AD546" s="220"/>
      <c r="AE546" s="443"/>
      <c r="AF546" s="220"/>
      <c r="AG546" s="442"/>
      <c r="AH546" s="445"/>
      <c r="AI546" s="442"/>
      <c r="AJ546" s="220"/>
      <c r="AK546" s="442"/>
      <c r="AL546" s="446"/>
      <c r="AM546" s="448"/>
      <c r="AN546" s="451"/>
      <c r="AO546" s="448"/>
      <c r="AP546" s="444"/>
      <c r="AQ546" s="443"/>
      <c r="AR546" s="444"/>
      <c r="AS546" s="442"/>
      <c r="AT546" s="444"/>
      <c r="AU546" s="443"/>
      <c r="AV546" s="444"/>
      <c r="AW546" s="443"/>
      <c r="AX546" s="340"/>
      <c r="AY546" s="350"/>
      <c r="AZ546" s="442"/>
      <c r="BA546" s="216"/>
      <c r="BB546" s="216"/>
      <c r="BC546" s="216"/>
      <c r="BD546" s="216"/>
      <c r="BE546" s="216"/>
      <c r="BF546" s="216"/>
      <c r="BG546" s="216"/>
      <c r="BH546" s="216"/>
      <c r="BI546" s="216"/>
      <c r="BJ546" s="216"/>
    </row>
    <row r="547" spans="1:62" ht="14.25">
      <c r="A547" s="416"/>
      <c r="B547" s="416"/>
      <c r="C547" s="439"/>
      <c r="D547" s="216"/>
      <c r="E547" s="216"/>
      <c r="F547" s="218"/>
      <c r="G547" s="219"/>
      <c r="H547" s="440"/>
      <c r="I547" s="350"/>
      <c r="J547" s="344"/>
      <c r="K547" s="350"/>
      <c r="L547" s="344"/>
      <c r="M547" s="350"/>
      <c r="N547" s="346"/>
      <c r="O547" s="348"/>
      <c r="P547" s="450"/>
      <c r="Q547" s="348"/>
      <c r="R547" s="346"/>
      <c r="S547" s="348"/>
      <c r="T547" s="346"/>
      <c r="U547" s="348"/>
      <c r="V547" s="220"/>
      <c r="W547" s="442"/>
      <c r="X547" s="220"/>
      <c r="Y547" s="442"/>
      <c r="Z547" s="453"/>
      <c r="AA547" s="442"/>
      <c r="AB547" s="444"/>
      <c r="AC547" s="443"/>
      <c r="AD547" s="220"/>
      <c r="AE547" s="443"/>
      <c r="AF547" s="220"/>
      <c r="AG547" s="442"/>
      <c r="AH547" s="445"/>
      <c r="AI547" s="442"/>
      <c r="AJ547" s="220"/>
      <c r="AK547" s="442"/>
      <c r="AL547" s="446"/>
      <c r="AM547" s="448"/>
      <c r="AN547" s="451"/>
      <c r="AO547" s="448"/>
      <c r="AP547" s="444"/>
      <c r="AQ547" s="443"/>
      <c r="AR547" s="444"/>
      <c r="AS547" s="442"/>
      <c r="AT547" s="444"/>
      <c r="AU547" s="443"/>
      <c r="AV547" s="444"/>
      <c r="AW547" s="443"/>
      <c r="AX547" s="340"/>
      <c r="AY547" s="350"/>
      <c r="AZ547" s="442"/>
      <c r="BA547" s="216"/>
      <c r="BB547" s="216"/>
      <c r="BC547" s="216"/>
      <c r="BD547" s="216"/>
      <c r="BE547" s="216"/>
      <c r="BF547" s="216"/>
      <c r="BG547" s="216"/>
      <c r="BH547" s="216"/>
      <c r="BI547" s="216"/>
      <c r="BJ547" s="216"/>
    </row>
    <row r="548" spans="1:62" ht="14.25">
      <c r="A548" s="416"/>
      <c r="B548" s="416"/>
      <c r="C548" s="439"/>
      <c r="D548" s="216"/>
      <c r="E548" s="216"/>
      <c r="F548" s="350"/>
      <c r="G548" s="219"/>
      <c r="H548" s="440"/>
      <c r="I548" s="350"/>
      <c r="J548" s="344"/>
      <c r="K548" s="350"/>
      <c r="L548" s="344"/>
      <c r="M548" s="350"/>
      <c r="N548" s="346"/>
      <c r="O548" s="342"/>
      <c r="P548" s="450"/>
      <c r="Q548" s="348"/>
      <c r="R548" s="346"/>
      <c r="S548" s="348"/>
      <c r="T548" s="346"/>
      <c r="U548" s="348"/>
      <c r="V548" s="220"/>
      <c r="W548" s="442"/>
      <c r="X548" s="220"/>
      <c r="Y548" s="442"/>
      <c r="Z548" s="453"/>
      <c r="AA548" s="443"/>
      <c r="AB548" s="444"/>
      <c r="AC548" s="443"/>
      <c r="AD548" s="444"/>
      <c r="AE548" s="442"/>
      <c r="AF548" s="220"/>
      <c r="AG548" s="442"/>
      <c r="AH548" s="445"/>
      <c r="AI548" s="442"/>
      <c r="AJ548" s="220"/>
      <c r="AK548" s="442"/>
      <c r="AL548" s="446"/>
      <c r="AM548" s="448"/>
      <c r="AN548" s="451"/>
      <c r="AO548" s="448"/>
      <c r="AP548" s="220"/>
      <c r="AQ548" s="443"/>
      <c r="AR548" s="444"/>
      <c r="AS548" s="443"/>
      <c r="AT548" s="444"/>
      <c r="AU548" s="443"/>
      <c r="AV548" s="444"/>
      <c r="AW548" s="443"/>
      <c r="AX548" s="340"/>
      <c r="AY548" s="452"/>
      <c r="AZ548" s="442"/>
      <c r="BA548" s="216"/>
      <c r="BB548" s="216"/>
      <c r="BC548" s="216"/>
      <c r="BD548" s="216"/>
      <c r="BE548" s="216"/>
      <c r="BF548" s="216"/>
      <c r="BG548" s="216"/>
      <c r="BH548" s="216"/>
      <c r="BI548" s="216"/>
      <c r="BJ548" s="216"/>
    </row>
    <row r="549" spans="1:62" ht="14.25">
      <c r="A549" s="416"/>
      <c r="B549" s="416"/>
      <c r="C549" s="439"/>
      <c r="D549" s="215"/>
      <c r="E549" s="216"/>
      <c r="F549" s="218"/>
      <c r="G549" s="219"/>
      <c r="H549" s="440"/>
      <c r="I549" s="350"/>
      <c r="J549" s="344"/>
      <c r="K549" s="350"/>
      <c r="L549" s="344"/>
      <c r="M549" s="350"/>
      <c r="N549" s="346"/>
      <c r="O549" s="348"/>
      <c r="P549" s="450"/>
      <c r="Q549" s="348"/>
      <c r="R549" s="346"/>
      <c r="S549" s="348"/>
      <c r="T549" s="346"/>
      <c r="U549" s="348"/>
      <c r="V549" s="444"/>
      <c r="W549" s="442"/>
      <c r="X549" s="220"/>
      <c r="Y549" s="442"/>
      <c r="Z549" s="453"/>
      <c r="AA549" s="443"/>
      <c r="AB549" s="220"/>
      <c r="AC549" s="442"/>
      <c r="AD549" s="444"/>
      <c r="AE549" s="442"/>
      <c r="AF549" s="444"/>
      <c r="AG549" s="442"/>
      <c r="AH549" s="445"/>
      <c r="AI549" s="442"/>
      <c r="AJ549" s="220"/>
      <c r="AK549" s="442"/>
      <c r="AL549" s="446"/>
      <c r="AM549" s="448"/>
      <c r="AN549" s="451"/>
      <c r="AO549" s="448"/>
      <c r="AP549" s="220"/>
      <c r="AQ549" s="443"/>
      <c r="AR549" s="444"/>
      <c r="AS549" s="443"/>
      <c r="AT549" s="444"/>
      <c r="AU549" s="443"/>
      <c r="AV549" s="444"/>
      <c r="AW549" s="443"/>
      <c r="AX549" s="340"/>
      <c r="AY549" s="449"/>
      <c r="AZ549" s="442"/>
      <c r="BA549" s="216"/>
      <c r="BB549" s="216"/>
      <c r="BC549" s="216"/>
      <c r="BD549" s="216"/>
      <c r="BE549" s="216"/>
      <c r="BF549" s="216"/>
      <c r="BG549" s="216"/>
      <c r="BH549" s="216"/>
      <c r="BI549" s="216"/>
      <c r="BJ549" s="216"/>
    </row>
    <row r="550" spans="1:62" ht="14.25">
      <c r="A550" s="416"/>
      <c r="B550" s="416"/>
      <c r="C550" s="439"/>
      <c r="D550" s="216"/>
      <c r="E550" s="216"/>
      <c r="F550" s="218"/>
      <c r="G550" s="219"/>
      <c r="H550" s="440"/>
      <c r="I550" s="350"/>
      <c r="J550" s="344"/>
      <c r="K550" s="218"/>
      <c r="L550" s="344"/>
      <c r="M550" s="218"/>
      <c r="N550" s="341"/>
      <c r="O550" s="342"/>
      <c r="P550" s="441"/>
      <c r="Q550" s="348"/>
      <c r="R550" s="341"/>
      <c r="S550" s="342"/>
      <c r="T550" s="341"/>
      <c r="U550" s="342"/>
      <c r="V550" s="220"/>
      <c r="W550" s="442"/>
      <c r="X550" s="220"/>
      <c r="Y550" s="442"/>
      <c r="Z550" s="444"/>
      <c r="AA550" s="443"/>
      <c r="AB550" s="444"/>
      <c r="AC550" s="443"/>
      <c r="AD550" s="220"/>
      <c r="AE550" s="442"/>
      <c r="AF550" s="220"/>
      <c r="AG550" s="442"/>
      <c r="AH550" s="445"/>
      <c r="AI550" s="442"/>
      <c r="AJ550" s="220"/>
      <c r="AK550" s="442"/>
      <c r="AL550" s="446"/>
      <c r="AM550" s="447"/>
      <c r="AN550" s="451"/>
      <c r="AO550" s="448"/>
      <c r="AP550" s="220"/>
      <c r="AQ550" s="443"/>
      <c r="AR550" s="444"/>
      <c r="AS550" s="442"/>
      <c r="AT550" s="444"/>
      <c r="AU550" s="442"/>
      <c r="AV550" s="444"/>
      <c r="AW550" s="442"/>
      <c r="AX550" s="340"/>
      <c r="AY550" s="452"/>
      <c r="AZ550" s="442"/>
      <c r="BA550" s="216"/>
      <c r="BB550" s="216"/>
      <c r="BC550" s="216"/>
      <c r="BD550" s="216"/>
      <c r="BE550" s="216"/>
      <c r="BF550" s="216"/>
      <c r="BG550" s="216"/>
      <c r="BH550" s="216"/>
      <c r="BI550" s="216"/>
      <c r="BJ550" s="216"/>
    </row>
    <row r="551" spans="1:62" ht="14.25">
      <c r="A551" s="416"/>
      <c r="B551" s="416"/>
      <c r="C551" s="439"/>
      <c r="D551" s="216"/>
      <c r="E551" s="216"/>
      <c r="F551" s="350"/>
      <c r="G551" s="219"/>
      <c r="H551" s="440"/>
      <c r="I551" s="350"/>
      <c r="J551" s="344"/>
      <c r="K551" s="350"/>
      <c r="L551" s="344"/>
      <c r="M551" s="350"/>
      <c r="N551" s="346"/>
      <c r="O551" s="348"/>
      <c r="P551" s="450"/>
      <c r="Q551" s="348"/>
      <c r="R551" s="346"/>
      <c r="S551" s="348"/>
      <c r="T551" s="346"/>
      <c r="U551" s="348"/>
      <c r="V551" s="220"/>
      <c r="W551" s="442"/>
      <c r="X551" s="444"/>
      <c r="Y551" s="443"/>
      <c r="Z551" s="444"/>
      <c r="AA551" s="443"/>
      <c r="AB551" s="444"/>
      <c r="AC551" s="443"/>
      <c r="AD551" s="220"/>
      <c r="AE551" s="442"/>
      <c r="AF551" s="220"/>
      <c r="AG551" s="442"/>
      <c r="AH551" s="445"/>
      <c r="AI551" s="443"/>
      <c r="AJ551" s="220"/>
      <c r="AK551" s="442"/>
      <c r="AL551" s="446"/>
      <c r="AM551" s="411"/>
      <c r="AN551" s="451"/>
      <c r="AO551" s="448"/>
      <c r="AP551" s="444"/>
      <c r="AQ551" s="443"/>
      <c r="AR551" s="444"/>
      <c r="AS551" s="442"/>
      <c r="AT551" s="444"/>
      <c r="AU551" s="443"/>
      <c r="AV551" s="444"/>
      <c r="AW551" s="443"/>
      <c r="AX551" s="340"/>
      <c r="AY551" s="452"/>
      <c r="AZ551" s="442"/>
      <c r="BA551" s="216"/>
      <c r="BB551" s="216"/>
      <c r="BC551" s="216"/>
      <c r="BD551" s="216"/>
      <c r="BE551" s="216"/>
      <c r="BF551" s="216"/>
      <c r="BG551" s="216"/>
      <c r="BH551" s="216"/>
      <c r="BI551" s="216"/>
      <c r="BJ551" s="216"/>
    </row>
    <row r="552" spans="1:62" ht="14.25">
      <c r="A552" s="416"/>
      <c r="B552" s="416"/>
      <c r="C552" s="439"/>
      <c r="D552" s="215"/>
      <c r="E552" s="216"/>
      <c r="F552" s="218"/>
      <c r="G552" s="219"/>
      <c r="H552" s="440"/>
      <c r="I552" s="350"/>
      <c r="J552" s="344"/>
      <c r="K552" s="350"/>
      <c r="L552" s="344"/>
      <c r="M552" s="350"/>
      <c r="N552" s="346"/>
      <c r="O552" s="348"/>
      <c r="P552" s="450"/>
      <c r="Q552" s="348"/>
      <c r="R552" s="346"/>
      <c r="S552" s="348"/>
      <c r="T552" s="346"/>
      <c r="U552" s="348"/>
      <c r="V552" s="220"/>
      <c r="W552" s="442"/>
      <c r="X552" s="220"/>
      <c r="Y552" s="442"/>
      <c r="Z552" s="453"/>
      <c r="AA552" s="442"/>
      <c r="AB552" s="220"/>
      <c r="AC552" s="442"/>
      <c r="AD552" s="220"/>
      <c r="AE552" s="443"/>
      <c r="AF552" s="444"/>
      <c r="AG552" s="442"/>
      <c r="AH552" s="445"/>
      <c r="AI552" s="442"/>
      <c r="AJ552" s="220"/>
      <c r="AK552" s="442"/>
      <c r="AL552" s="446"/>
      <c r="AM552" s="448"/>
      <c r="AN552" s="451"/>
      <c r="AO552" s="448"/>
      <c r="AP552" s="220"/>
      <c r="AQ552" s="443"/>
      <c r="AR552" s="444"/>
      <c r="AS552" s="443"/>
      <c r="AT552" s="444"/>
      <c r="AU552" s="442"/>
      <c r="AV552" s="444"/>
      <c r="AW552" s="442"/>
      <c r="AX552" s="340"/>
      <c r="AY552" s="449"/>
      <c r="AZ552" s="442"/>
      <c r="BA552" s="216"/>
      <c r="BB552" s="216"/>
      <c r="BC552" s="216"/>
      <c r="BD552" s="216"/>
      <c r="BE552" s="216"/>
      <c r="BF552" s="216"/>
      <c r="BG552" s="216"/>
      <c r="BH552" s="216"/>
      <c r="BI552" s="216"/>
      <c r="BJ552" s="216"/>
    </row>
    <row r="553" spans="1:62" ht="14.25">
      <c r="A553" s="416"/>
      <c r="B553" s="416"/>
      <c r="C553" s="439"/>
      <c r="D553" s="215"/>
      <c r="E553" s="216"/>
      <c r="F553" s="218"/>
      <c r="G553" s="219"/>
      <c r="H553" s="440"/>
      <c r="I553" s="350"/>
      <c r="J553" s="344"/>
      <c r="K553" s="350"/>
      <c r="L553" s="344"/>
      <c r="M553" s="350"/>
      <c r="N553" s="346"/>
      <c r="O553" s="342"/>
      <c r="P553" s="441"/>
      <c r="Q553" s="348"/>
      <c r="R553" s="341"/>
      <c r="S553" s="342"/>
      <c r="T553" s="341"/>
      <c r="U553" s="342"/>
      <c r="V553" s="220"/>
      <c r="W553" s="442"/>
      <c r="X553" s="220"/>
      <c r="Y553" s="442"/>
      <c r="Z553" s="453"/>
      <c r="AA553" s="442"/>
      <c r="AB553" s="220"/>
      <c r="AC553" s="442"/>
      <c r="AD553" s="220"/>
      <c r="AE553" s="443"/>
      <c r="AF553" s="444"/>
      <c r="AG553" s="442"/>
      <c r="AH553" s="445"/>
      <c r="AI553" s="442"/>
      <c r="AJ553" s="220"/>
      <c r="AK553" s="442"/>
      <c r="AL553" s="446"/>
      <c r="AM553" s="448"/>
      <c r="AN553" s="451"/>
      <c r="AO553" s="448"/>
      <c r="AP553" s="220"/>
      <c r="AQ553" s="443"/>
      <c r="AR553" s="444"/>
      <c r="AS553" s="443"/>
      <c r="AT553" s="444"/>
      <c r="AU553" s="442"/>
      <c r="AV553" s="444"/>
      <c r="AW553" s="442"/>
      <c r="AX553" s="340"/>
      <c r="AY553" s="449"/>
      <c r="AZ553" s="442"/>
      <c r="BA553" s="216"/>
      <c r="BB553" s="216"/>
      <c r="BC553" s="216"/>
      <c r="BD553" s="216"/>
      <c r="BE553" s="216"/>
      <c r="BF553" s="216"/>
      <c r="BG553" s="216"/>
      <c r="BH553" s="216"/>
      <c r="BI553" s="216"/>
      <c r="BJ553" s="216"/>
    </row>
    <row r="554" spans="1:62" ht="14.25">
      <c r="A554" s="416"/>
      <c r="B554" s="416"/>
      <c r="C554" s="439"/>
      <c r="D554" s="216"/>
      <c r="E554" s="216"/>
      <c r="F554" s="350"/>
      <c r="G554" s="219"/>
      <c r="H554" s="440"/>
      <c r="I554" s="350"/>
      <c r="J554" s="344"/>
      <c r="K554" s="350"/>
      <c r="L554" s="344"/>
      <c r="M554" s="350"/>
      <c r="N554" s="346"/>
      <c r="O554" s="348"/>
      <c r="P554" s="450"/>
      <c r="Q554" s="348"/>
      <c r="R554" s="346"/>
      <c r="S554" s="348"/>
      <c r="T554" s="346"/>
      <c r="U554" s="348"/>
      <c r="V554" s="220"/>
      <c r="W554" s="442"/>
      <c r="X554" s="444"/>
      <c r="Y554" s="443"/>
      <c r="Z554" s="444"/>
      <c r="AA554" s="443"/>
      <c r="AB554" s="444"/>
      <c r="AC554" s="443"/>
      <c r="AD554" s="220"/>
      <c r="AE554" s="442"/>
      <c r="AF554" s="220"/>
      <c r="AG554" s="442"/>
      <c r="AH554" s="445"/>
      <c r="AI554" s="443"/>
      <c r="AJ554" s="220"/>
      <c r="AK554" s="442"/>
      <c r="AL554" s="446"/>
      <c r="AM554" s="411"/>
      <c r="AN554" s="451"/>
      <c r="AO554" s="448"/>
      <c r="AP554" s="444"/>
      <c r="AQ554" s="443"/>
      <c r="AR554" s="444"/>
      <c r="AS554" s="442"/>
      <c r="AT554" s="444"/>
      <c r="AU554" s="443"/>
      <c r="AV554" s="444"/>
      <c r="AW554" s="443"/>
      <c r="AX554" s="340"/>
      <c r="AY554" s="452"/>
      <c r="AZ554" s="442"/>
      <c r="BA554" s="216"/>
      <c r="BB554" s="216"/>
      <c r="BC554" s="216"/>
      <c r="BD554" s="216"/>
      <c r="BE554" s="216"/>
      <c r="BF554" s="216"/>
      <c r="BG554" s="216"/>
      <c r="BH554" s="216"/>
      <c r="BI554" s="216"/>
      <c r="BJ554" s="216"/>
    </row>
    <row r="555" spans="1:62" ht="14.25">
      <c r="A555" s="416"/>
      <c r="B555" s="416"/>
      <c r="C555" s="439"/>
      <c r="D555" s="215"/>
      <c r="E555" s="216"/>
      <c r="F555" s="218"/>
      <c r="G555" s="219"/>
      <c r="H555" s="440"/>
      <c r="I555" s="350"/>
      <c r="J555" s="344"/>
      <c r="K555" s="350"/>
      <c r="L555" s="344"/>
      <c r="M555" s="350"/>
      <c r="N555" s="346"/>
      <c r="O555" s="348"/>
      <c r="P555" s="441"/>
      <c r="Q555" s="348"/>
      <c r="R555" s="341"/>
      <c r="S555" s="342"/>
      <c r="T555" s="341"/>
      <c r="U555" s="348"/>
      <c r="V555" s="444"/>
      <c r="W555" s="442"/>
      <c r="X555" s="220"/>
      <c r="Y555" s="442"/>
      <c r="Z555" s="453"/>
      <c r="AA555" s="442"/>
      <c r="AB555" s="220"/>
      <c r="AC555" s="442"/>
      <c r="AD555" s="220"/>
      <c r="AE555" s="442"/>
      <c r="AF555" s="444"/>
      <c r="AG555" s="442"/>
      <c r="AH555" s="445"/>
      <c r="AI555" s="442"/>
      <c r="AJ555" s="220"/>
      <c r="AK555" s="442"/>
      <c r="AL555" s="446"/>
      <c r="AM555" s="448"/>
      <c r="AN555" s="451"/>
      <c r="AO555" s="448"/>
      <c r="AP555" s="220"/>
      <c r="AQ555" s="443"/>
      <c r="AR555" s="444"/>
      <c r="AS555" s="443"/>
      <c r="AT555" s="444"/>
      <c r="AU555" s="442"/>
      <c r="AV555" s="444"/>
      <c r="AW555" s="442"/>
      <c r="AX555" s="340"/>
      <c r="AY555" s="449"/>
      <c r="AZ555" s="442"/>
      <c r="BA555" s="216"/>
      <c r="BB555" s="216"/>
      <c r="BC555" s="216"/>
      <c r="BD555" s="216"/>
      <c r="BE555" s="216"/>
      <c r="BF555" s="216"/>
      <c r="BG555" s="216"/>
      <c r="BH555" s="216"/>
      <c r="BI555" s="216"/>
      <c r="BJ555" s="216"/>
    </row>
    <row r="556" spans="1:62" ht="14.25">
      <c r="A556" s="416"/>
      <c r="B556" s="416"/>
      <c r="C556" s="439"/>
      <c r="D556" s="216"/>
      <c r="E556" s="216"/>
      <c r="F556" s="350"/>
      <c r="G556" s="219"/>
      <c r="H556" s="440"/>
      <c r="I556" s="350"/>
      <c r="J556" s="344"/>
      <c r="K556" s="350"/>
      <c r="L556" s="344"/>
      <c r="M556" s="350"/>
      <c r="N556" s="346"/>
      <c r="O556" s="348"/>
      <c r="P556" s="450"/>
      <c r="Q556" s="348"/>
      <c r="R556" s="346"/>
      <c r="S556" s="348"/>
      <c r="T556" s="346"/>
      <c r="U556" s="348"/>
      <c r="V556" s="220"/>
      <c r="W556" s="442"/>
      <c r="X556" s="444"/>
      <c r="Y556" s="443"/>
      <c r="Z556" s="444"/>
      <c r="AA556" s="443"/>
      <c r="AB556" s="444"/>
      <c r="AC556" s="443"/>
      <c r="AD556" s="220"/>
      <c r="AE556" s="442"/>
      <c r="AF556" s="220"/>
      <c r="AG556" s="442"/>
      <c r="AH556" s="445"/>
      <c r="AI556" s="443"/>
      <c r="AJ556" s="220"/>
      <c r="AK556" s="442"/>
      <c r="AL556" s="446"/>
      <c r="AM556" s="411"/>
      <c r="AN556" s="451"/>
      <c r="AO556" s="448"/>
      <c r="AP556" s="444"/>
      <c r="AQ556" s="443"/>
      <c r="AR556" s="444"/>
      <c r="AS556" s="442"/>
      <c r="AT556" s="444"/>
      <c r="AU556" s="443"/>
      <c r="AV556" s="444"/>
      <c r="AW556" s="443"/>
      <c r="AX556" s="340"/>
      <c r="AY556" s="452"/>
      <c r="AZ556" s="442"/>
      <c r="BA556" s="216"/>
      <c r="BB556" s="216"/>
      <c r="BC556" s="216"/>
      <c r="BD556" s="216"/>
      <c r="BE556" s="216"/>
      <c r="BF556" s="216"/>
      <c r="BG556" s="216"/>
      <c r="BH556" s="216"/>
      <c r="BI556" s="216"/>
      <c r="BJ556" s="216"/>
    </row>
    <row r="557" spans="1:62" ht="14.25">
      <c r="A557" s="416"/>
      <c r="B557" s="416"/>
      <c r="C557" s="439"/>
      <c r="D557" s="215"/>
      <c r="E557" s="216"/>
      <c r="F557" s="218"/>
      <c r="G557" s="219"/>
      <c r="H557" s="440"/>
      <c r="I557" s="350"/>
      <c r="J557" s="344"/>
      <c r="K557" s="350"/>
      <c r="L557" s="344"/>
      <c r="M557" s="350"/>
      <c r="N557" s="346"/>
      <c r="O557" s="348"/>
      <c r="P557" s="450"/>
      <c r="Q557" s="348"/>
      <c r="R557" s="346"/>
      <c r="S557" s="348"/>
      <c r="T557" s="346"/>
      <c r="U557" s="348"/>
      <c r="V557" s="444"/>
      <c r="W557" s="442"/>
      <c r="X557" s="220"/>
      <c r="Y557" s="442"/>
      <c r="Z557" s="453"/>
      <c r="AA557" s="443"/>
      <c r="AB557" s="220"/>
      <c r="AC557" s="443"/>
      <c r="AD557" s="444"/>
      <c r="AE557" s="442"/>
      <c r="AF557" s="444"/>
      <c r="AG557" s="442"/>
      <c r="AH557" s="445"/>
      <c r="AI557" s="442"/>
      <c r="AJ557" s="220"/>
      <c r="AK557" s="442"/>
      <c r="AL557" s="446"/>
      <c r="AM557" s="448"/>
      <c r="AN557" s="451"/>
      <c r="AO557" s="448"/>
      <c r="AP557" s="220"/>
      <c r="AQ557" s="443"/>
      <c r="AR557" s="444"/>
      <c r="AS557" s="443"/>
      <c r="AT557" s="444"/>
      <c r="AU557" s="442"/>
      <c r="AV557" s="444"/>
      <c r="AW557" s="442"/>
      <c r="AX557" s="340"/>
      <c r="AY557" s="449"/>
      <c r="AZ557" s="442"/>
      <c r="BA557" s="216"/>
      <c r="BB557" s="216"/>
      <c r="BC557" s="216"/>
      <c r="BD557" s="216"/>
      <c r="BE557" s="216"/>
      <c r="BF557" s="216"/>
      <c r="BG557" s="216"/>
      <c r="BH557" s="216"/>
      <c r="BI557" s="216"/>
      <c r="BJ557" s="216"/>
    </row>
    <row r="558" spans="1:62" ht="14.25">
      <c r="A558" s="416"/>
      <c r="B558" s="416"/>
      <c r="C558" s="439"/>
      <c r="D558" s="216"/>
      <c r="E558" s="216"/>
      <c r="F558" s="350"/>
      <c r="G558" s="219"/>
      <c r="H558" s="440"/>
      <c r="I558" s="350"/>
      <c r="J558" s="344"/>
      <c r="K558" s="350"/>
      <c r="L558" s="344"/>
      <c r="M558" s="350"/>
      <c r="N558" s="346"/>
      <c r="O558" s="348"/>
      <c r="P558" s="450"/>
      <c r="Q558" s="348"/>
      <c r="R558" s="346"/>
      <c r="S558" s="348"/>
      <c r="T558" s="346"/>
      <c r="U558" s="348"/>
      <c r="V558" s="220"/>
      <c r="W558" s="442"/>
      <c r="X558" s="444"/>
      <c r="Y558" s="443"/>
      <c r="Z558" s="444"/>
      <c r="AA558" s="443"/>
      <c r="AB558" s="444"/>
      <c r="AC558" s="443"/>
      <c r="AD558" s="220"/>
      <c r="AE558" s="442"/>
      <c r="AF558" s="444"/>
      <c r="AG558" s="442"/>
      <c r="AH558" s="445"/>
      <c r="AI558" s="443"/>
      <c r="AJ558" s="220"/>
      <c r="AK558" s="442"/>
      <c r="AL558" s="446"/>
      <c r="AM558" s="411"/>
      <c r="AN558" s="451"/>
      <c r="AO558" s="448"/>
      <c r="AP558" s="444"/>
      <c r="AQ558" s="443"/>
      <c r="AR558" s="444"/>
      <c r="AS558" s="442"/>
      <c r="AT558" s="444"/>
      <c r="AU558" s="443"/>
      <c r="AV558" s="444"/>
      <c r="AW558" s="443"/>
      <c r="AX558" s="340"/>
      <c r="AY558" s="452"/>
      <c r="AZ558" s="442"/>
      <c r="BA558" s="216"/>
      <c r="BB558" s="216"/>
      <c r="BC558" s="216"/>
      <c r="BD558" s="216"/>
      <c r="BE558" s="216"/>
      <c r="BF558" s="216"/>
      <c r="BG558" s="216"/>
      <c r="BH558" s="216"/>
      <c r="BI558" s="216"/>
      <c r="BJ558" s="216"/>
    </row>
    <row r="559" spans="1:62" ht="14.25">
      <c r="A559" s="416"/>
      <c r="B559" s="416"/>
      <c r="C559" s="439"/>
      <c r="D559" s="216"/>
      <c r="E559" s="216"/>
      <c r="F559" s="350"/>
      <c r="G559" s="219"/>
      <c r="H559" s="440"/>
      <c r="I559" s="350"/>
      <c r="J559" s="344"/>
      <c r="K559" s="350"/>
      <c r="L559" s="344"/>
      <c r="M559" s="350"/>
      <c r="N559" s="346"/>
      <c r="O559" s="348"/>
      <c r="P559" s="450"/>
      <c r="Q559" s="348"/>
      <c r="R559" s="346"/>
      <c r="S559" s="348"/>
      <c r="T559" s="346"/>
      <c r="U559" s="348"/>
      <c r="V559" s="220"/>
      <c r="W559" s="442"/>
      <c r="X559" s="444"/>
      <c r="Y559" s="443"/>
      <c r="Z559" s="444"/>
      <c r="AA559" s="443"/>
      <c r="AB559" s="444"/>
      <c r="AC559" s="443"/>
      <c r="AD559" s="220"/>
      <c r="AE559" s="442"/>
      <c r="AF559" s="444"/>
      <c r="AG559" s="442"/>
      <c r="AH559" s="445"/>
      <c r="AI559" s="443"/>
      <c r="AJ559" s="220"/>
      <c r="AK559" s="442"/>
      <c r="AL559" s="446"/>
      <c r="AM559" s="411"/>
      <c r="AN559" s="451"/>
      <c r="AO559" s="448"/>
      <c r="AP559" s="444"/>
      <c r="AQ559" s="443"/>
      <c r="AR559" s="444"/>
      <c r="AS559" s="442"/>
      <c r="AT559" s="444"/>
      <c r="AU559" s="443"/>
      <c r="AV559" s="444"/>
      <c r="AW559" s="443"/>
      <c r="AX559" s="340"/>
      <c r="AY559" s="452"/>
      <c r="AZ559" s="442"/>
      <c r="BA559" s="216"/>
      <c r="BB559" s="216"/>
      <c r="BC559" s="216"/>
      <c r="BD559" s="216"/>
      <c r="BE559" s="216"/>
      <c r="BF559" s="216"/>
      <c r="BG559" s="216"/>
      <c r="BH559" s="216"/>
      <c r="BI559" s="216"/>
      <c r="BJ559" s="216"/>
    </row>
    <row r="560" spans="1:62" ht="14.25">
      <c r="A560" s="416"/>
      <c r="B560" s="416"/>
      <c r="C560" s="439"/>
      <c r="D560" s="216"/>
      <c r="E560" s="216"/>
      <c r="F560" s="350"/>
      <c r="G560" s="219"/>
      <c r="H560" s="440"/>
      <c r="I560" s="350"/>
      <c r="J560" s="344"/>
      <c r="K560" s="350"/>
      <c r="L560" s="344"/>
      <c r="M560" s="350"/>
      <c r="N560" s="346"/>
      <c r="O560" s="348"/>
      <c r="P560" s="450"/>
      <c r="Q560" s="348"/>
      <c r="R560" s="346"/>
      <c r="S560" s="348"/>
      <c r="T560" s="346"/>
      <c r="U560" s="348"/>
      <c r="V560" s="220"/>
      <c r="W560" s="442"/>
      <c r="X560" s="444"/>
      <c r="Y560" s="443"/>
      <c r="Z560" s="444"/>
      <c r="AA560" s="443"/>
      <c r="AB560" s="444"/>
      <c r="AC560" s="443"/>
      <c r="AD560" s="220"/>
      <c r="AE560" s="442"/>
      <c r="AF560" s="444"/>
      <c r="AG560" s="442"/>
      <c r="AH560" s="445"/>
      <c r="AI560" s="443"/>
      <c r="AJ560" s="220"/>
      <c r="AK560" s="442"/>
      <c r="AL560" s="446"/>
      <c r="AM560" s="411"/>
      <c r="AN560" s="451"/>
      <c r="AO560" s="448"/>
      <c r="AP560" s="444"/>
      <c r="AQ560" s="443"/>
      <c r="AR560" s="444"/>
      <c r="AS560" s="442"/>
      <c r="AT560" s="444"/>
      <c r="AU560" s="443"/>
      <c r="AV560" s="444"/>
      <c r="AW560" s="443"/>
      <c r="AX560" s="340"/>
      <c r="AY560" s="452"/>
      <c r="AZ560" s="442"/>
      <c r="BA560" s="216"/>
      <c r="BB560" s="216"/>
      <c r="BC560" s="216"/>
      <c r="BD560" s="216"/>
      <c r="BE560" s="216"/>
      <c r="BF560" s="216"/>
      <c r="BG560" s="216"/>
      <c r="BH560" s="216"/>
      <c r="BI560" s="216"/>
      <c r="BJ560" s="216"/>
    </row>
    <row r="561" spans="1:62" ht="14.25">
      <c r="A561" s="416"/>
      <c r="B561" s="416"/>
      <c r="C561" s="439"/>
      <c r="D561" s="216"/>
      <c r="E561" s="216"/>
      <c r="F561" s="350"/>
      <c r="G561" s="219"/>
      <c r="H561" s="440"/>
      <c r="I561" s="350"/>
      <c r="J561" s="344"/>
      <c r="K561" s="350"/>
      <c r="L561" s="344"/>
      <c r="M561" s="350"/>
      <c r="N561" s="346"/>
      <c r="O561" s="342"/>
      <c r="P561" s="450"/>
      <c r="Q561" s="348"/>
      <c r="R561" s="346"/>
      <c r="S561" s="348"/>
      <c r="T561" s="346"/>
      <c r="U561" s="348"/>
      <c r="V561" s="220"/>
      <c r="W561" s="442"/>
      <c r="X561" s="220"/>
      <c r="Y561" s="442"/>
      <c r="Z561" s="453"/>
      <c r="AA561" s="443"/>
      <c r="AB561" s="444"/>
      <c r="AC561" s="443"/>
      <c r="AD561" s="444"/>
      <c r="AE561" s="442"/>
      <c r="AF561" s="220"/>
      <c r="AG561" s="442"/>
      <c r="AH561" s="445"/>
      <c r="AI561" s="442"/>
      <c r="AJ561" s="220"/>
      <c r="AK561" s="442"/>
      <c r="AL561" s="446"/>
      <c r="AM561" s="448"/>
      <c r="AN561" s="451"/>
      <c r="AO561" s="448"/>
      <c r="AP561" s="220"/>
      <c r="AQ561" s="443"/>
      <c r="AR561" s="444"/>
      <c r="AS561" s="443"/>
      <c r="AT561" s="444"/>
      <c r="AU561" s="443"/>
      <c r="AV561" s="444"/>
      <c r="AW561" s="443"/>
      <c r="AX561" s="340"/>
      <c r="AY561" s="452"/>
      <c r="AZ561" s="442"/>
      <c r="BA561" s="216"/>
      <c r="BB561" s="216"/>
      <c r="BC561" s="216"/>
      <c r="BD561" s="216"/>
      <c r="BE561" s="216"/>
      <c r="BF561" s="216"/>
      <c r="BG561" s="216"/>
      <c r="BH561" s="216"/>
      <c r="BI561" s="216"/>
      <c r="BJ561" s="216"/>
    </row>
    <row r="562" spans="1:62" ht="14.25">
      <c r="A562" s="416"/>
      <c r="B562" s="416"/>
      <c r="C562" s="439"/>
      <c r="D562" s="216"/>
      <c r="E562" s="216"/>
      <c r="F562" s="350"/>
      <c r="G562" s="219"/>
      <c r="H562" s="440"/>
      <c r="I562" s="350"/>
      <c r="J562" s="344"/>
      <c r="K562" s="350"/>
      <c r="L562" s="344"/>
      <c r="M562" s="350"/>
      <c r="N562" s="346"/>
      <c r="O562" s="348"/>
      <c r="P562" s="450"/>
      <c r="Q562" s="348"/>
      <c r="R562" s="346"/>
      <c r="S562" s="348"/>
      <c r="T562" s="346"/>
      <c r="U562" s="348"/>
      <c r="V562" s="220"/>
      <c r="W562" s="442"/>
      <c r="X562" s="220"/>
      <c r="Y562" s="442"/>
      <c r="Z562" s="444"/>
      <c r="AA562" s="443"/>
      <c r="AB562" s="444"/>
      <c r="AC562" s="443"/>
      <c r="AD562" s="220"/>
      <c r="AE562" s="442"/>
      <c r="AF562" s="444"/>
      <c r="AG562" s="443"/>
      <c r="AH562" s="445"/>
      <c r="AI562" s="443"/>
      <c r="AJ562" s="220"/>
      <c r="AK562" s="442"/>
      <c r="AL562" s="446"/>
      <c r="AM562" s="411"/>
      <c r="AN562" s="451"/>
      <c r="AO562" s="448"/>
      <c r="AP562" s="444"/>
      <c r="AQ562" s="443"/>
      <c r="AR562" s="444"/>
      <c r="AS562" s="442"/>
      <c r="AT562" s="444"/>
      <c r="AU562" s="443"/>
      <c r="AV562" s="444"/>
      <c r="AW562" s="443"/>
      <c r="AX562" s="340"/>
      <c r="AY562" s="452"/>
      <c r="AZ562" s="442"/>
      <c r="BA562" s="216"/>
      <c r="BB562" s="216"/>
      <c r="BC562" s="216"/>
      <c r="BD562" s="216"/>
      <c r="BE562" s="216"/>
      <c r="BF562" s="216"/>
      <c r="BG562" s="216"/>
      <c r="BH562" s="216"/>
      <c r="BI562" s="216"/>
      <c r="BJ562" s="216"/>
    </row>
    <row r="563" spans="1:62" ht="14.25">
      <c r="A563" s="416"/>
      <c r="B563" s="416"/>
      <c r="C563" s="439"/>
      <c r="D563" s="216"/>
      <c r="E563" s="216"/>
      <c r="F563" s="350"/>
      <c r="G563" s="219"/>
      <c r="H563" s="440"/>
      <c r="I563" s="350"/>
      <c r="J563" s="344"/>
      <c r="K563" s="350"/>
      <c r="L563" s="344"/>
      <c r="M563" s="350"/>
      <c r="N563" s="346"/>
      <c r="O563" s="348"/>
      <c r="P563" s="450"/>
      <c r="Q563" s="348"/>
      <c r="R563" s="346"/>
      <c r="S563" s="348"/>
      <c r="T563" s="346"/>
      <c r="U563" s="348"/>
      <c r="V563" s="220"/>
      <c r="W563" s="442"/>
      <c r="X563" s="444"/>
      <c r="Y563" s="443"/>
      <c r="Z563" s="444"/>
      <c r="AA563" s="443"/>
      <c r="AB563" s="444"/>
      <c r="AC563" s="443"/>
      <c r="AD563" s="220"/>
      <c r="AE563" s="442"/>
      <c r="AF563" s="220"/>
      <c r="AG563" s="443"/>
      <c r="AH563" s="445"/>
      <c r="AI563" s="443"/>
      <c r="AJ563" s="220"/>
      <c r="AK563" s="442"/>
      <c r="AL563" s="446"/>
      <c r="AM563" s="411"/>
      <c r="AN563" s="451"/>
      <c r="AO563" s="448"/>
      <c r="AP563" s="444"/>
      <c r="AQ563" s="443"/>
      <c r="AR563" s="444"/>
      <c r="AS563" s="442"/>
      <c r="AT563" s="444"/>
      <c r="AU563" s="443"/>
      <c r="AV563" s="444"/>
      <c r="AW563" s="443"/>
      <c r="AX563" s="340"/>
      <c r="AY563" s="452"/>
      <c r="AZ563" s="442"/>
      <c r="BA563" s="216"/>
      <c r="BB563" s="216"/>
      <c r="BC563" s="216"/>
      <c r="BD563" s="216"/>
      <c r="BE563" s="216"/>
      <c r="BF563" s="216"/>
      <c r="BG563" s="216"/>
      <c r="BH563" s="216"/>
      <c r="BI563" s="216"/>
      <c r="BJ563" s="216"/>
    </row>
    <row r="564" spans="1:62" ht="14.25">
      <c r="A564" s="416"/>
      <c r="B564" s="416"/>
      <c r="C564" s="439"/>
      <c r="D564" s="216"/>
      <c r="E564" s="216"/>
      <c r="F564" s="350"/>
      <c r="G564" s="219"/>
      <c r="H564" s="440"/>
      <c r="I564" s="350"/>
      <c r="J564" s="344"/>
      <c r="K564" s="350"/>
      <c r="L564" s="344"/>
      <c r="M564" s="350"/>
      <c r="N564" s="346"/>
      <c r="O564" s="348"/>
      <c r="P564" s="450"/>
      <c r="Q564" s="348"/>
      <c r="R564" s="346"/>
      <c r="S564" s="348"/>
      <c r="T564" s="346"/>
      <c r="U564" s="348"/>
      <c r="V564" s="220"/>
      <c r="W564" s="442"/>
      <c r="X564" s="444"/>
      <c r="Y564" s="443"/>
      <c r="Z564" s="444"/>
      <c r="AA564" s="443"/>
      <c r="AB564" s="444"/>
      <c r="AC564" s="443"/>
      <c r="AD564" s="220"/>
      <c r="AE564" s="442"/>
      <c r="AF564" s="220"/>
      <c r="AG564" s="443"/>
      <c r="AH564" s="445"/>
      <c r="AI564" s="443"/>
      <c r="AJ564" s="220"/>
      <c r="AK564" s="442"/>
      <c r="AL564" s="446"/>
      <c r="AM564" s="411"/>
      <c r="AN564" s="451"/>
      <c r="AO564" s="448"/>
      <c r="AP564" s="444"/>
      <c r="AQ564" s="443"/>
      <c r="AR564" s="444"/>
      <c r="AS564" s="442"/>
      <c r="AT564" s="444"/>
      <c r="AU564" s="443"/>
      <c r="AV564" s="444"/>
      <c r="AW564" s="443"/>
      <c r="AX564" s="340"/>
      <c r="AY564" s="452"/>
      <c r="AZ564" s="442"/>
      <c r="BA564" s="216"/>
      <c r="BB564" s="216"/>
      <c r="BC564" s="216"/>
      <c r="BD564" s="216"/>
      <c r="BE564" s="216"/>
      <c r="BF564" s="216"/>
      <c r="BG564" s="216"/>
      <c r="BH564" s="216"/>
      <c r="BI564" s="216"/>
      <c r="BJ564" s="216"/>
    </row>
    <row r="565" spans="1:62" ht="14.25">
      <c r="A565" s="416"/>
      <c r="B565" s="416"/>
      <c r="C565" s="439"/>
      <c r="D565" s="215"/>
      <c r="E565" s="216"/>
      <c r="F565" s="218"/>
      <c r="G565" s="219"/>
      <c r="H565" s="440"/>
      <c r="I565" s="350"/>
      <c r="J565" s="344"/>
      <c r="K565" s="350"/>
      <c r="L565" s="344"/>
      <c r="M565" s="350"/>
      <c r="N565" s="346"/>
      <c r="O565" s="342"/>
      <c r="P565" s="441"/>
      <c r="Q565" s="348"/>
      <c r="R565" s="341"/>
      <c r="S565" s="342"/>
      <c r="T565" s="341"/>
      <c r="U565" s="342"/>
      <c r="V565" s="220"/>
      <c r="W565" s="442"/>
      <c r="X565" s="220"/>
      <c r="Y565" s="442"/>
      <c r="Z565" s="453"/>
      <c r="AA565" s="442"/>
      <c r="AB565" s="444"/>
      <c r="AC565" s="443"/>
      <c r="AD565" s="220"/>
      <c r="AE565" s="443"/>
      <c r="AF565" s="220"/>
      <c r="AG565" s="442"/>
      <c r="AH565" s="445"/>
      <c r="AI565" s="442"/>
      <c r="AJ565" s="220"/>
      <c r="AK565" s="442"/>
      <c r="AL565" s="446"/>
      <c r="AM565" s="448"/>
      <c r="AN565" s="451"/>
      <c r="AO565" s="448"/>
      <c r="AP565" s="444"/>
      <c r="AQ565" s="443"/>
      <c r="AR565" s="444"/>
      <c r="AS565" s="442"/>
      <c r="AT565" s="444"/>
      <c r="AU565" s="443"/>
      <c r="AV565" s="444"/>
      <c r="AW565" s="443"/>
      <c r="AX565" s="340"/>
      <c r="AY565" s="350"/>
      <c r="AZ565" s="442"/>
      <c r="BA565" s="216"/>
      <c r="BB565" s="216"/>
      <c r="BC565" s="216"/>
      <c r="BD565" s="216"/>
      <c r="BE565" s="216"/>
      <c r="BF565" s="216"/>
      <c r="BG565" s="216"/>
      <c r="BH565" s="216"/>
      <c r="BI565" s="216"/>
      <c r="BJ565" s="216"/>
    </row>
    <row r="566" spans="1:62" ht="14.25">
      <c r="A566" s="416"/>
      <c r="B566" s="416"/>
      <c r="C566" s="439"/>
      <c r="D566" s="215"/>
      <c r="E566" s="216"/>
      <c r="F566" s="218"/>
      <c r="G566" s="219"/>
      <c r="H566" s="440"/>
      <c r="I566" s="350"/>
      <c r="J566" s="344"/>
      <c r="K566" s="350"/>
      <c r="L566" s="344"/>
      <c r="M566" s="350"/>
      <c r="N566" s="346"/>
      <c r="O566" s="348"/>
      <c r="P566" s="450"/>
      <c r="Q566" s="348"/>
      <c r="R566" s="346"/>
      <c r="S566" s="348"/>
      <c r="T566" s="346"/>
      <c r="U566" s="348"/>
      <c r="V566" s="220"/>
      <c r="W566" s="442"/>
      <c r="X566" s="220"/>
      <c r="Y566" s="442"/>
      <c r="Z566" s="453"/>
      <c r="AA566" s="442"/>
      <c r="AB566" s="444"/>
      <c r="AC566" s="443"/>
      <c r="AD566" s="220"/>
      <c r="AE566" s="443"/>
      <c r="AF566" s="220"/>
      <c r="AG566" s="442"/>
      <c r="AH566" s="445"/>
      <c r="AI566" s="442"/>
      <c r="AJ566" s="220"/>
      <c r="AK566" s="442"/>
      <c r="AL566" s="446"/>
      <c r="AM566" s="448"/>
      <c r="AN566" s="451"/>
      <c r="AO566" s="448"/>
      <c r="AP566" s="444"/>
      <c r="AQ566" s="443"/>
      <c r="AR566" s="444"/>
      <c r="AS566" s="442"/>
      <c r="AT566" s="444"/>
      <c r="AU566" s="443"/>
      <c r="AV566" s="444"/>
      <c r="AW566" s="443"/>
      <c r="AX566" s="340"/>
      <c r="AY566" s="350"/>
      <c r="AZ566" s="442"/>
      <c r="BA566" s="216"/>
      <c r="BB566" s="216"/>
      <c r="BC566" s="216"/>
      <c r="BD566" s="216"/>
      <c r="BE566" s="216"/>
      <c r="BF566" s="216"/>
      <c r="BG566" s="216"/>
      <c r="BH566" s="216"/>
      <c r="BI566" s="216"/>
      <c r="BJ566" s="216"/>
    </row>
    <row r="567" spans="1:62" ht="14.25">
      <c r="A567" s="416"/>
      <c r="B567" s="416"/>
      <c r="C567" s="439"/>
      <c r="D567" s="215"/>
      <c r="E567" s="216"/>
      <c r="F567" s="218"/>
      <c r="G567" s="219"/>
      <c r="H567" s="440"/>
      <c r="I567" s="350"/>
      <c r="J567" s="344"/>
      <c r="K567" s="350"/>
      <c r="L567" s="344"/>
      <c r="M567" s="350"/>
      <c r="N567" s="346"/>
      <c r="O567" s="348"/>
      <c r="P567" s="450"/>
      <c r="Q567" s="348"/>
      <c r="R567" s="346"/>
      <c r="S567" s="348"/>
      <c r="T567" s="346"/>
      <c r="U567" s="348"/>
      <c r="V567" s="220"/>
      <c r="W567" s="442"/>
      <c r="X567" s="220"/>
      <c r="Y567" s="442"/>
      <c r="Z567" s="453"/>
      <c r="AA567" s="442"/>
      <c r="AB567" s="444"/>
      <c r="AC567" s="443"/>
      <c r="AD567" s="220"/>
      <c r="AE567" s="443"/>
      <c r="AF567" s="220"/>
      <c r="AG567" s="442"/>
      <c r="AH567" s="445"/>
      <c r="AI567" s="442"/>
      <c r="AJ567" s="220"/>
      <c r="AK567" s="442"/>
      <c r="AL567" s="446"/>
      <c r="AM567" s="448"/>
      <c r="AN567" s="451"/>
      <c r="AO567" s="448"/>
      <c r="AP567" s="444"/>
      <c r="AQ567" s="443"/>
      <c r="AR567" s="444"/>
      <c r="AS567" s="442"/>
      <c r="AT567" s="444"/>
      <c r="AU567" s="443"/>
      <c r="AV567" s="444"/>
      <c r="AW567" s="443"/>
      <c r="AX567" s="340"/>
      <c r="AY567" s="350"/>
      <c r="AZ567" s="442"/>
      <c r="BA567" s="216"/>
      <c r="BB567" s="216"/>
      <c r="BC567" s="216"/>
      <c r="BD567" s="216"/>
      <c r="BE567" s="216"/>
      <c r="BF567" s="216"/>
      <c r="BG567" s="216"/>
      <c r="BH567" s="216"/>
      <c r="BI567" s="216"/>
      <c r="BJ567" s="216"/>
    </row>
    <row r="568" spans="1:62" ht="14.25">
      <c r="A568" s="416"/>
      <c r="B568" s="416"/>
      <c r="C568" s="439"/>
      <c r="D568" s="216"/>
      <c r="E568" s="216"/>
      <c r="F568" s="350"/>
      <c r="G568" s="219"/>
      <c r="H568" s="440"/>
      <c r="I568" s="350"/>
      <c r="J568" s="344"/>
      <c r="K568" s="350"/>
      <c r="L568" s="344"/>
      <c r="M568" s="350"/>
      <c r="N568" s="346"/>
      <c r="O568" s="348"/>
      <c r="P568" s="450"/>
      <c r="Q568" s="348"/>
      <c r="R568" s="346"/>
      <c r="S568" s="348"/>
      <c r="T568" s="346"/>
      <c r="U568" s="348"/>
      <c r="V568" s="220"/>
      <c r="W568" s="442"/>
      <c r="X568" s="444"/>
      <c r="Y568" s="443"/>
      <c r="Z568" s="444"/>
      <c r="AA568" s="443"/>
      <c r="AB568" s="444"/>
      <c r="AC568" s="443"/>
      <c r="AD568" s="220"/>
      <c r="AE568" s="442"/>
      <c r="AF568" s="220"/>
      <c r="AG568" s="442"/>
      <c r="AH568" s="445"/>
      <c r="AI568" s="443"/>
      <c r="AJ568" s="220"/>
      <c r="AK568" s="442"/>
      <c r="AL568" s="446"/>
      <c r="AM568" s="411"/>
      <c r="AN568" s="451"/>
      <c r="AO568" s="448"/>
      <c r="AP568" s="444"/>
      <c r="AQ568" s="443"/>
      <c r="AR568" s="444"/>
      <c r="AS568" s="442"/>
      <c r="AT568" s="444"/>
      <c r="AU568" s="443"/>
      <c r="AV568" s="444"/>
      <c r="AW568" s="443"/>
      <c r="AX568" s="340"/>
      <c r="AY568" s="452"/>
      <c r="AZ568" s="442"/>
      <c r="BA568" s="216"/>
      <c r="BB568" s="216"/>
      <c r="BC568" s="216"/>
      <c r="BD568" s="216"/>
      <c r="BE568" s="216"/>
      <c r="BF568" s="216"/>
      <c r="BG568" s="216"/>
      <c r="BH568" s="216"/>
      <c r="BI568" s="216"/>
      <c r="BJ568" s="216"/>
    </row>
    <row r="569" spans="1:62" ht="14.25">
      <c r="A569" s="416"/>
      <c r="B569" s="416"/>
      <c r="C569" s="439"/>
      <c r="D569" s="216"/>
      <c r="E569" s="216"/>
      <c r="F569" s="350"/>
      <c r="G569" s="219"/>
      <c r="H569" s="440"/>
      <c r="I569" s="350"/>
      <c r="J569" s="344"/>
      <c r="K569" s="350"/>
      <c r="L569" s="344"/>
      <c r="M569" s="350"/>
      <c r="N569" s="346"/>
      <c r="O569" s="348"/>
      <c r="P569" s="450"/>
      <c r="Q569" s="348"/>
      <c r="R569" s="346"/>
      <c r="S569" s="348"/>
      <c r="T569" s="346"/>
      <c r="U569" s="348"/>
      <c r="V569" s="220"/>
      <c r="W569" s="442"/>
      <c r="X569" s="444"/>
      <c r="Y569" s="443"/>
      <c r="Z569" s="444"/>
      <c r="AA569" s="443"/>
      <c r="AB569" s="444"/>
      <c r="AC569" s="443"/>
      <c r="AD569" s="220"/>
      <c r="AE569" s="442"/>
      <c r="AF569" s="444"/>
      <c r="AG569" s="442"/>
      <c r="AH569" s="445"/>
      <c r="AI569" s="443"/>
      <c r="AJ569" s="220"/>
      <c r="AK569" s="442"/>
      <c r="AL569" s="446"/>
      <c r="AM569" s="411"/>
      <c r="AN569" s="451"/>
      <c r="AO569" s="448"/>
      <c r="AP569" s="444"/>
      <c r="AQ569" s="443"/>
      <c r="AR569" s="444"/>
      <c r="AS569" s="442"/>
      <c r="AT569" s="444"/>
      <c r="AU569" s="443"/>
      <c r="AV569" s="444"/>
      <c r="AW569" s="443"/>
      <c r="AX569" s="340"/>
      <c r="AY569" s="452"/>
      <c r="AZ569" s="442"/>
      <c r="BA569" s="216"/>
      <c r="BB569" s="216"/>
      <c r="BC569" s="216"/>
      <c r="BD569" s="216"/>
      <c r="BE569" s="216"/>
      <c r="BF569" s="216"/>
      <c r="BG569" s="216"/>
      <c r="BH569" s="216"/>
      <c r="BI569" s="216"/>
      <c r="BJ569" s="216"/>
    </row>
    <row r="570" spans="1:62" ht="14.25">
      <c r="A570" s="416"/>
      <c r="B570" s="416"/>
      <c r="C570" s="439"/>
      <c r="D570" s="216"/>
      <c r="E570" s="216"/>
      <c r="F570" s="350"/>
      <c r="G570" s="219"/>
      <c r="H570" s="440"/>
      <c r="I570" s="350"/>
      <c r="J570" s="344"/>
      <c r="K570" s="350"/>
      <c r="L570" s="344"/>
      <c r="M570" s="350"/>
      <c r="N570" s="346"/>
      <c r="O570" s="348"/>
      <c r="P570" s="450"/>
      <c r="Q570" s="348"/>
      <c r="R570" s="346"/>
      <c r="S570" s="348"/>
      <c r="T570" s="346"/>
      <c r="U570" s="348"/>
      <c r="V570" s="220"/>
      <c r="W570" s="442"/>
      <c r="X570" s="444"/>
      <c r="Y570" s="443"/>
      <c r="Z570" s="444"/>
      <c r="AA570" s="443"/>
      <c r="AB570" s="444"/>
      <c r="AC570" s="443"/>
      <c r="AD570" s="220"/>
      <c r="AE570" s="442"/>
      <c r="AF570" s="444"/>
      <c r="AG570" s="442"/>
      <c r="AH570" s="445"/>
      <c r="AI570" s="443"/>
      <c r="AJ570" s="220"/>
      <c r="AK570" s="442"/>
      <c r="AL570" s="446"/>
      <c r="AM570" s="411"/>
      <c r="AN570" s="451"/>
      <c r="AO570" s="448"/>
      <c r="AP570" s="444"/>
      <c r="AQ570" s="443"/>
      <c r="AR570" s="444"/>
      <c r="AS570" s="442"/>
      <c r="AT570" s="444"/>
      <c r="AU570" s="443"/>
      <c r="AV570" s="444"/>
      <c r="AW570" s="443"/>
      <c r="AX570" s="340"/>
      <c r="AY570" s="452"/>
      <c r="AZ570" s="442"/>
      <c r="BA570" s="216"/>
      <c r="BB570" s="216"/>
      <c r="BC570" s="216"/>
      <c r="BD570" s="216"/>
      <c r="BE570" s="216"/>
      <c r="BF570" s="216"/>
      <c r="BG570" s="216"/>
      <c r="BH570" s="216"/>
      <c r="BI570" s="216"/>
      <c r="BJ570" s="216"/>
    </row>
    <row r="571" spans="1:62" ht="14.25">
      <c r="A571" s="416"/>
      <c r="B571" s="416"/>
      <c r="C571" s="439"/>
      <c r="D571" s="216"/>
      <c r="E571" s="216"/>
      <c r="F571" s="350"/>
      <c r="G571" s="219"/>
      <c r="H571" s="440"/>
      <c r="I571" s="350"/>
      <c r="J571" s="344"/>
      <c r="K571" s="350"/>
      <c r="L571" s="344"/>
      <c r="M571" s="350"/>
      <c r="N571" s="346"/>
      <c r="O571" s="348"/>
      <c r="P571" s="450"/>
      <c r="Q571" s="348"/>
      <c r="R571" s="346"/>
      <c r="S571" s="348"/>
      <c r="T571" s="346"/>
      <c r="U571" s="348"/>
      <c r="V571" s="220"/>
      <c r="W571" s="442"/>
      <c r="X571" s="444"/>
      <c r="Y571" s="443"/>
      <c r="Z571" s="444"/>
      <c r="AA571" s="443"/>
      <c r="AB571" s="444"/>
      <c r="AC571" s="443"/>
      <c r="AD571" s="220"/>
      <c r="AE571" s="442"/>
      <c r="AF571" s="220"/>
      <c r="AG571" s="442"/>
      <c r="AH571" s="445"/>
      <c r="AI571" s="443"/>
      <c r="AJ571" s="220"/>
      <c r="AK571" s="442"/>
      <c r="AL571" s="446"/>
      <c r="AM571" s="411"/>
      <c r="AN571" s="451"/>
      <c r="AO571" s="448"/>
      <c r="AP571" s="444"/>
      <c r="AQ571" s="443"/>
      <c r="AR571" s="444"/>
      <c r="AS571" s="442"/>
      <c r="AT571" s="444"/>
      <c r="AU571" s="443"/>
      <c r="AV571" s="444"/>
      <c r="AW571" s="443"/>
      <c r="AX571" s="340"/>
      <c r="AY571" s="452"/>
      <c r="AZ571" s="442"/>
      <c r="BA571" s="216"/>
      <c r="BB571" s="216"/>
      <c r="BC571" s="216"/>
      <c r="BD571" s="216"/>
      <c r="BE571" s="216"/>
      <c r="BF571" s="216"/>
      <c r="BG571" s="216"/>
      <c r="BH571" s="216"/>
      <c r="BI571" s="216"/>
      <c r="BJ571" s="216"/>
    </row>
    <row r="572" spans="1:62" ht="14.25">
      <c r="A572" s="416"/>
      <c r="B572" s="416"/>
      <c r="C572" s="439"/>
      <c r="D572" s="216"/>
      <c r="E572" s="216"/>
      <c r="F572" s="350"/>
      <c r="G572" s="219"/>
      <c r="H572" s="440"/>
      <c r="I572" s="350"/>
      <c r="J572" s="344"/>
      <c r="K572" s="350"/>
      <c r="L572" s="344"/>
      <c r="M572" s="350"/>
      <c r="N572" s="346"/>
      <c r="O572" s="348"/>
      <c r="P572" s="450"/>
      <c r="Q572" s="348"/>
      <c r="R572" s="346"/>
      <c r="S572" s="348"/>
      <c r="T572" s="346"/>
      <c r="U572" s="348"/>
      <c r="V572" s="220"/>
      <c r="W572" s="442"/>
      <c r="X572" s="220"/>
      <c r="Y572" s="442"/>
      <c r="Z572" s="444"/>
      <c r="AA572" s="443"/>
      <c r="AB572" s="444"/>
      <c r="AC572" s="443"/>
      <c r="AD572" s="220"/>
      <c r="AE572" s="442"/>
      <c r="AF572" s="444"/>
      <c r="AG572" s="443"/>
      <c r="AH572" s="445"/>
      <c r="AI572" s="443"/>
      <c r="AJ572" s="220"/>
      <c r="AK572" s="442"/>
      <c r="AL572" s="446"/>
      <c r="AM572" s="411"/>
      <c r="AN572" s="451"/>
      <c r="AO572" s="448"/>
      <c r="AP572" s="444"/>
      <c r="AQ572" s="443"/>
      <c r="AR572" s="444"/>
      <c r="AS572" s="442"/>
      <c r="AT572" s="444"/>
      <c r="AU572" s="443"/>
      <c r="AV572" s="444"/>
      <c r="AW572" s="443"/>
      <c r="AX572" s="340"/>
      <c r="AY572" s="452"/>
      <c r="AZ572" s="442"/>
      <c r="BA572" s="216"/>
      <c r="BB572" s="216"/>
      <c r="BC572" s="216"/>
      <c r="BD572" s="216"/>
      <c r="BE572" s="216"/>
      <c r="BF572" s="216"/>
      <c r="BG572" s="216"/>
      <c r="BH572" s="216"/>
      <c r="BI572" s="216"/>
      <c r="BJ572" s="216"/>
    </row>
    <row r="573" spans="1:62" ht="14.25">
      <c r="A573" s="416"/>
      <c r="B573" s="416"/>
      <c r="C573" s="439"/>
      <c r="D573" s="216"/>
      <c r="E573" s="216"/>
      <c r="F573" s="350"/>
      <c r="G573" s="219"/>
      <c r="H573" s="440"/>
      <c r="I573" s="350"/>
      <c r="J573" s="344"/>
      <c r="K573" s="350"/>
      <c r="L573" s="344"/>
      <c r="M573" s="350"/>
      <c r="N573" s="346"/>
      <c r="O573" s="342"/>
      <c r="P573" s="450"/>
      <c r="Q573" s="348"/>
      <c r="R573" s="346"/>
      <c r="S573" s="348"/>
      <c r="T573" s="346"/>
      <c r="U573" s="348"/>
      <c r="V573" s="220"/>
      <c r="W573" s="442"/>
      <c r="X573" s="220"/>
      <c r="Y573" s="442"/>
      <c r="Z573" s="453"/>
      <c r="AA573" s="443"/>
      <c r="AB573" s="444"/>
      <c r="AC573" s="443"/>
      <c r="AD573" s="444"/>
      <c r="AE573" s="442"/>
      <c r="AF573" s="220"/>
      <c r="AG573" s="442"/>
      <c r="AH573" s="445"/>
      <c r="AI573" s="442"/>
      <c r="AJ573" s="220"/>
      <c r="AK573" s="442"/>
      <c r="AL573" s="446"/>
      <c r="AM573" s="448"/>
      <c r="AN573" s="451"/>
      <c r="AO573" s="448"/>
      <c r="AP573" s="220"/>
      <c r="AQ573" s="443"/>
      <c r="AR573" s="444"/>
      <c r="AS573" s="443"/>
      <c r="AT573" s="444"/>
      <c r="AU573" s="443"/>
      <c r="AV573" s="444"/>
      <c r="AW573" s="443"/>
      <c r="AX573" s="340"/>
      <c r="AY573" s="452"/>
      <c r="AZ573" s="442"/>
      <c r="BA573" s="216"/>
      <c r="BB573" s="216"/>
      <c r="BC573" s="216"/>
      <c r="BD573" s="216"/>
      <c r="BE573" s="216"/>
      <c r="BF573" s="216"/>
      <c r="BG573" s="216"/>
      <c r="BH573" s="216"/>
      <c r="BI573" s="216"/>
      <c r="BJ573" s="216"/>
    </row>
    <row r="574" spans="1:62" ht="14.25">
      <c r="A574" s="416"/>
      <c r="B574" s="416"/>
      <c r="C574" s="439"/>
      <c r="D574" s="215"/>
      <c r="E574" s="216"/>
      <c r="F574" s="218"/>
      <c r="G574" s="219"/>
      <c r="H574" s="440"/>
      <c r="I574" s="350"/>
      <c r="J574" s="344"/>
      <c r="K574" s="350"/>
      <c r="L574" s="344"/>
      <c r="M574" s="218"/>
      <c r="N574" s="341"/>
      <c r="O574" s="342"/>
      <c r="P574" s="441"/>
      <c r="Q574" s="348"/>
      <c r="R574" s="341"/>
      <c r="S574" s="342"/>
      <c r="T574" s="341"/>
      <c r="U574" s="342"/>
      <c r="V574" s="220"/>
      <c r="W574" s="442"/>
      <c r="X574" s="220"/>
      <c r="Y574" s="442"/>
      <c r="Z574" s="453"/>
      <c r="AA574" s="442"/>
      <c r="AB574" s="444"/>
      <c r="AC574" s="443"/>
      <c r="AD574" s="220"/>
      <c r="AE574" s="443"/>
      <c r="AF574" s="220"/>
      <c r="AG574" s="442"/>
      <c r="AH574" s="445"/>
      <c r="AI574" s="442"/>
      <c r="AJ574" s="220"/>
      <c r="AK574" s="442"/>
      <c r="AL574" s="446"/>
      <c r="AM574" s="448"/>
      <c r="AN574" s="451"/>
      <c r="AO574" s="448"/>
      <c r="AP574" s="444"/>
      <c r="AQ574" s="443"/>
      <c r="AR574" s="444"/>
      <c r="AS574" s="442"/>
      <c r="AT574" s="444"/>
      <c r="AU574" s="443"/>
      <c r="AV574" s="444"/>
      <c r="AW574" s="443"/>
      <c r="AX574" s="340"/>
      <c r="AY574" s="350"/>
      <c r="AZ574" s="442"/>
      <c r="BA574" s="216"/>
      <c r="BB574" s="216"/>
      <c r="BC574" s="216"/>
      <c r="BD574" s="216"/>
      <c r="BE574" s="216"/>
      <c r="BF574" s="216"/>
      <c r="BG574" s="216"/>
      <c r="BH574" s="216"/>
      <c r="BI574" s="216"/>
      <c r="BJ574" s="216"/>
    </row>
    <row r="575" spans="1:62" ht="14.25">
      <c r="A575" s="416"/>
      <c r="B575" s="416"/>
      <c r="C575" s="439"/>
      <c r="D575" s="216"/>
      <c r="E575" s="216"/>
      <c r="F575" s="350"/>
      <c r="G575" s="219"/>
      <c r="H575" s="440"/>
      <c r="I575" s="350"/>
      <c r="J575" s="344"/>
      <c r="K575" s="350"/>
      <c r="L575" s="344"/>
      <c r="M575" s="350"/>
      <c r="N575" s="346"/>
      <c r="O575" s="342"/>
      <c r="P575" s="450"/>
      <c r="Q575" s="348"/>
      <c r="R575" s="346"/>
      <c r="S575" s="348"/>
      <c r="T575" s="346"/>
      <c r="U575" s="348"/>
      <c r="V575" s="220"/>
      <c r="W575" s="442"/>
      <c r="X575" s="220"/>
      <c r="Y575" s="442"/>
      <c r="Z575" s="453"/>
      <c r="AA575" s="443"/>
      <c r="AB575" s="444"/>
      <c r="AC575" s="443"/>
      <c r="AD575" s="444"/>
      <c r="AE575" s="442"/>
      <c r="AF575" s="220"/>
      <c r="AG575" s="442"/>
      <c r="AH575" s="445"/>
      <c r="AI575" s="442"/>
      <c r="AJ575" s="220"/>
      <c r="AK575" s="442"/>
      <c r="AL575" s="446"/>
      <c r="AM575" s="448"/>
      <c r="AN575" s="451"/>
      <c r="AO575" s="448"/>
      <c r="AP575" s="220"/>
      <c r="AQ575" s="443"/>
      <c r="AR575" s="444"/>
      <c r="AS575" s="443"/>
      <c r="AT575" s="444"/>
      <c r="AU575" s="443"/>
      <c r="AV575" s="444"/>
      <c r="AW575" s="443"/>
      <c r="AX575" s="340"/>
      <c r="AY575" s="452"/>
      <c r="AZ575" s="442"/>
      <c r="BA575" s="216"/>
      <c r="BB575" s="216"/>
      <c r="BC575" s="216"/>
      <c r="BD575" s="216"/>
      <c r="BE575" s="216"/>
      <c r="BF575" s="216"/>
      <c r="BG575" s="216"/>
      <c r="BH575" s="216"/>
      <c r="BI575" s="216"/>
      <c r="BJ575" s="216"/>
    </row>
    <row r="576" spans="1:62" ht="14.25">
      <c r="A576" s="416"/>
      <c r="B576" s="416"/>
      <c r="C576" s="439"/>
      <c r="D576" s="216"/>
      <c r="E576" s="216"/>
      <c r="F576" s="218"/>
      <c r="G576" s="219"/>
      <c r="H576" s="440"/>
      <c r="I576" s="218"/>
      <c r="J576" s="344"/>
      <c r="K576" s="218"/>
      <c r="L576" s="344"/>
      <c r="M576" s="218"/>
      <c r="N576" s="341"/>
      <c r="O576" s="342"/>
      <c r="P576" s="441"/>
      <c r="Q576" s="348"/>
      <c r="R576" s="341"/>
      <c r="S576" s="342"/>
      <c r="T576" s="341"/>
      <c r="U576" s="342"/>
      <c r="V576" s="220"/>
      <c r="W576" s="442"/>
      <c r="X576" s="220"/>
      <c r="Y576" s="442"/>
      <c r="Z576" s="453"/>
      <c r="AA576" s="442"/>
      <c r="AB576" s="444"/>
      <c r="AC576" s="443"/>
      <c r="AD576" s="220"/>
      <c r="AE576" s="443"/>
      <c r="AF576" s="220"/>
      <c r="AG576" s="442"/>
      <c r="AH576" s="445"/>
      <c r="AI576" s="442"/>
      <c r="AJ576" s="220"/>
      <c r="AK576" s="442"/>
      <c r="AL576" s="446"/>
      <c r="AM576" s="448"/>
      <c r="AN576" s="451"/>
      <c r="AO576" s="448"/>
      <c r="AP576" s="444"/>
      <c r="AQ576" s="443"/>
      <c r="AR576" s="444"/>
      <c r="AS576" s="442"/>
      <c r="AT576" s="444"/>
      <c r="AU576" s="443"/>
      <c r="AV576" s="444"/>
      <c r="AW576" s="443"/>
      <c r="AX576" s="340"/>
      <c r="AY576" s="350"/>
      <c r="AZ576" s="442"/>
      <c r="BA576" s="216"/>
      <c r="BB576" s="216"/>
      <c r="BC576" s="216"/>
      <c r="BD576" s="216"/>
      <c r="BE576" s="216"/>
      <c r="BF576" s="216"/>
      <c r="BG576" s="216"/>
      <c r="BH576" s="216"/>
      <c r="BI576" s="216"/>
      <c r="BJ576" s="216"/>
    </row>
    <row r="577" spans="1:62" ht="14.25">
      <c r="A577" s="416"/>
      <c r="B577" s="416"/>
      <c r="C577" s="439"/>
      <c r="D577" s="215"/>
      <c r="E577" s="216"/>
      <c r="F577" s="218"/>
      <c r="G577" s="219"/>
      <c r="H577" s="440"/>
      <c r="I577" s="350"/>
      <c r="J577" s="344"/>
      <c r="K577" s="350"/>
      <c r="L577" s="344"/>
      <c r="M577" s="350"/>
      <c r="N577" s="346"/>
      <c r="O577" s="348"/>
      <c r="P577" s="450"/>
      <c r="Q577" s="348"/>
      <c r="R577" s="346"/>
      <c r="S577" s="348"/>
      <c r="T577" s="346"/>
      <c r="U577" s="348"/>
      <c r="V577" s="444"/>
      <c r="W577" s="442"/>
      <c r="X577" s="220"/>
      <c r="Y577" s="442"/>
      <c r="Z577" s="453"/>
      <c r="AA577" s="443"/>
      <c r="AB577" s="220"/>
      <c r="AC577" s="442"/>
      <c r="AD577" s="444"/>
      <c r="AE577" s="442"/>
      <c r="AF577" s="444"/>
      <c r="AG577" s="442"/>
      <c r="AH577" s="445"/>
      <c r="AI577" s="442"/>
      <c r="AJ577" s="220"/>
      <c r="AK577" s="442"/>
      <c r="AL577" s="446"/>
      <c r="AM577" s="448"/>
      <c r="AN577" s="451"/>
      <c r="AO577" s="448"/>
      <c r="AP577" s="220"/>
      <c r="AQ577" s="443"/>
      <c r="AR577" s="444"/>
      <c r="AS577" s="443"/>
      <c r="AT577" s="444"/>
      <c r="AU577" s="442"/>
      <c r="AV577" s="444"/>
      <c r="AW577" s="442"/>
      <c r="AX577" s="340"/>
      <c r="AY577" s="449"/>
      <c r="AZ577" s="442"/>
      <c r="BA577" s="216"/>
      <c r="BB577" s="216"/>
      <c r="BC577" s="216"/>
      <c r="BD577" s="216"/>
      <c r="BE577" s="216"/>
      <c r="BF577" s="216"/>
      <c r="BG577" s="216"/>
      <c r="BH577" s="216"/>
      <c r="BI577" s="216"/>
      <c r="BJ577" s="216"/>
    </row>
    <row r="578" spans="1:62" ht="14.25">
      <c r="A578" s="416"/>
      <c r="B578" s="416"/>
      <c r="C578" s="439"/>
      <c r="D578" s="215"/>
      <c r="E578" s="216"/>
      <c r="F578" s="218"/>
      <c r="G578" s="219"/>
      <c r="H578" s="440"/>
      <c r="I578" s="350"/>
      <c r="J578" s="344"/>
      <c r="K578" s="350"/>
      <c r="L578" s="344"/>
      <c r="M578" s="350"/>
      <c r="N578" s="346"/>
      <c r="O578" s="348"/>
      <c r="P578" s="450"/>
      <c r="Q578" s="348"/>
      <c r="R578" s="346"/>
      <c r="S578" s="348"/>
      <c r="T578" s="346"/>
      <c r="U578" s="348"/>
      <c r="V578" s="444"/>
      <c r="W578" s="442"/>
      <c r="X578" s="220"/>
      <c r="Y578" s="442"/>
      <c r="Z578" s="453"/>
      <c r="AA578" s="443"/>
      <c r="AB578" s="220"/>
      <c r="AC578" s="442"/>
      <c r="AD578" s="444"/>
      <c r="AE578" s="442"/>
      <c r="AF578" s="444"/>
      <c r="AG578" s="442"/>
      <c r="AH578" s="445"/>
      <c r="AI578" s="442"/>
      <c r="AJ578" s="220"/>
      <c r="AK578" s="442"/>
      <c r="AL578" s="446"/>
      <c r="AM578" s="448"/>
      <c r="AN578" s="451"/>
      <c r="AO578" s="448"/>
      <c r="AP578" s="220"/>
      <c r="AQ578" s="443"/>
      <c r="AR578" s="444"/>
      <c r="AS578" s="443"/>
      <c r="AT578" s="444"/>
      <c r="AU578" s="442"/>
      <c r="AV578" s="444"/>
      <c r="AW578" s="442"/>
      <c r="AX578" s="340"/>
      <c r="AY578" s="449"/>
      <c r="AZ578" s="442"/>
      <c r="BA578" s="216"/>
      <c r="BB578" s="216"/>
      <c r="BC578" s="216"/>
      <c r="BD578" s="216"/>
      <c r="BE578" s="216"/>
      <c r="BF578" s="216"/>
      <c r="BG578" s="216"/>
      <c r="BH578" s="216"/>
      <c r="BI578" s="216"/>
      <c r="BJ578" s="216"/>
    </row>
    <row r="579" spans="1:62" ht="14.25">
      <c r="A579" s="416"/>
      <c r="B579" s="416"/>
      <c r="C579" s="439"/>
      <c r="D579" s="216"/>
      <c r="E579" s="216"/>
      <c r="F579" s="350"/>
      <c r="G579" s="219"/>
      <c r="H579" s="440"/>
      <c r="I579" s="350"/>
      <c r="J579" s="344"/>
      <c r="K579" s="350"/>
      <c r="L579" s="344"/>
      <c r="M579" s="350"/>
      <c r="N579" s="346"/>
      <c r="O579" s="342"/>
      <c r="P579" s="450"/>
      <c r="Q579" s="348"/>
      <c r="R579" s="346"/>
      <c r="S579" s="348"/>
      <c r="T579" s="346"/>
      <c r="U579" s="348"/>
      <c r="V579" s="220"/>
      <c r="W579" s="442"/>
      <c r="X579" s="220"/>
      <c r="Y579" s="442"/>
      <c r="Z579" s="453"/>
      <c r="AA579" s="443"/>
      <c r="AB579" s="444"/>
      <c r="AC579" s="443"/>
      <c r="AD579" s="444"/>
      <c r="AE579" s="442"/>
      <c r="AF579" s="220"/>
      <c r="AG579" s="442"/>
      <c r="AH579" s="445"/>
      <c r="AI579" s="410"/>
      <c r="AJ579" s="220"/>
      <c r="AK579" s="442"/>
      <c r="AL579" s="446"/>
      <c r="AM579" s="448"/>
      <c r="AN579" s="451"/>
      <c r="AO579" s="411"/>
      <c r="AP579" s="220"/>
      <c r="AQ579" s="443"/>
      <c r="AR579" s="444"/>
      <c r="AS579" s="443"/>
      <c r="AT579" s="444"/>
      <c r="AU579" s="443"/>
      <c r="AV579" s="444"/>
      <c r="AW579" s="443"/>
      <c r="AX579" s="340"/>
      <c r="AY579" s="452"/>
      <c r="AZ579" s="442"/>
      <c r="BA579" s="216"/>
      <c r="BB579" s="216"/>
      <c r="BC579" s="216"/>
      <c r="BD579" s="216"/>
      <c r="BE579" s="216"/>
      <c r="BF579" s="216"/>
      <c r="BG579" s="216"/>
      <c r="BH579" s="216"/>
      <c r="BI579" s="216"/>
      <c r="BJ579" s="216"/>
    </row>
    <row r="580" spans="1:62" ht="14.25">
      <c r="A580" s="416"/>
      <c r="B580" s="416"/>
      <c r="C580" s="439"/>
      <c r="D580" s="216"/>
      <c r="E580" s="216"/>
      <c r="F580" s="218"/>
      <c r="G580" s="219"/>
      <c r="H580" s="440"/>
      <c r="I580" s="218"/>
      <c r="J580" s="344"/>
      <c r="K580" s="218"/>
      <c r="L580" s="219"/>
      <c r="M580" s="218"/>
      <c r="N580" s="341"/>
      <c r="O580" s="342"/>
      <c r="P580" s="441"/>
      <c r="Q580" s="342"/>
      <c r="R580" s="341"/>
      <c r="S580" s="342"/>
      <c r="T580" s="341"/>
      <c r="U580" s="342"/>
      <c r="V580" s="220"/>
      <c r="W580" s="442"/>
      <c r="X580" s="220"/>
      <c r="Y580" s="443"/>
      <c r="Z580" s="453"/>
      <c r="AA580" s="442"/>
      <c r="AB580" s="444"/>
      <c r="AC580" s="443"/>
      <c r="AD580" s="220"/>
      <c r="AE580" s="443"/>
      <c r="AF580" s="444"/>
      <c r="AG580" s="442"/>
      <c r="AH580" s="445"/>
      <c r="AI580" s="442"/>
      <c r="AJ580" s="220"/>
      <c r="AK580" s="442"/>
      <c r="AL580" s="446"/>
      <c r="AM580" s="448"/>
      <c r="AN580" s="451"/>
      <c r="AO580" s="448"/>
      <c r="AP580" s="444"/>
      <c r="AQ580" s="443"/>
      <c r="AR580" s="444"/>
      <c r="AS580" s="442"/>
      <c r="AT580" s="444"/>
      <c r="AU580" s="443"/>
      <c r="AV580" s="444"/>
      <c r="AW580" s="443"/>
      <c r="AX580" s="343"/>
      <c r="AY580" s="350"/>
      <c r="AZ580" s="442"/>
      <c r="BA580" s="216"/>
      <c r="BB580" s="216"/>
      <c r="BC580" s="216"/>
      <c r="BD580" s="216"/>
      <c r="BE580" s="216"/>
      <c r="BF580" s="216"/>
      <c r="BG580" s="216"/>
      <c r="BH580" s="216"/>
      <c r="BI580" s="216"/>
      <c r="BJ580" s="216"/>
    </row>
    <row r="581" spans="1:62" ht="14.25">
      <c r="A581" s="416"/>
      <c r="B581" s="416"/>
      <c r="C581" s="439"/>
      <c r="D581" s="216"/>
      <c r="E581" s="216"/>
      <c r="F581" s="218"/>
      <c r="G581" s="219"/>
      <c r="H581" s="440"/>
      <c r="I581" s="350"/>
      <c r="J581" s="344"/>
      <c r="K581" s="350"/>
      <c r="L581" s="344"/>
      <c r="M581" s="350"/>
      <c r="N581" s="346"/>
      <c r="O581" s="348"/>
      <c r="P581" s="450"/>
      <c r="Q581" s="348"/>
      <c r="R581" s="346"/>
      <c r="S581" s="348"/>
      <c r="T581" s="346"/>
      <c r="U581" s="348"/>
      <c r="V581" s="220"/>
      <c r="W581" s="442"/>
      <c r="X581" s="220"/>
      <c r="Y581" s="443"/>
      <c r="Z581" s="453"/>
      <c r="AA581" s="442"/>
      <c r="AB581" s="444"/>
      <c r="AC581" s="443"/>
      <c r="AD581" s="220"/>
      <c r="AE581" s="443"/>
      <c r="AF581" s="444"/>
      <c r="AG581" s="442"/>
      <c r="AH581" s="445"/>
      <c r="AI581" s="442"/>
      <c r="AJ581" s="220"/>
      <c r="AK581" s="442"/>
      <c r="AL581" s="446"/>
      <c r="AM581" s="448"/>
      <c r="AN581" s="451"/>
      <c r="AO581" s="448"/>
      <c r="AP581" s="444"/>
      <c r="AQ581" s="443"/>
      <c r="AR581" s="444"/>
      <c r="AS581" s="442"/>
      <c r="AT581" s="444"/>
      <c r="AU581" s="443"/>
      <c r="AV581" s="444"/>
      <c r="AW581" s="443"/>
      <c r="AX581" s="343"/>
      <c r="AY581" s="350"/>
      <c r="AZ581" s="442"/>
      <c r="BA581" s="216"/>
      <c r="BB581" s="216"/>
      <c r="BC581" s="216"/>
      <c r="BD581" s="216"/>
      <c r="BE581" s="216"/>
      <c r="BF581" s="216"/>
      <c r="BG581" s="216"/>
      <c r="BH581" s="216"/>
      <c r="BI581" s="216"/>
      <c r="BJ581" s="216"/>
    </row>
    <row r="582" spans="1:62" ht="14.25">
      <c r="A582" s="416"/>
      <c r="B582" s="416"/>
      <c r="C582" s="439"/>
      <c r="D582" s="216"/>
      <c r="E582" s="216"/>
      <c r="F582" s="218"/>
      <c r="G582" s="219"/>
      <c r="H582" s="440"/>
      <c r="I582" s="218"/>
      <c r="J582" s="344"/>
      <c r="K582" s="218"/>
      <c r="L582" s="219"/>
      <c r="M582" s="218"/>
      <c r="N582" s="341"/>
      <c r="O582" s="342"/>
      <c r="P582" s="441"/>
      <c r="Q582" s="348"/>
      <c r="R582" s="341"/>
      <c r="S582" s="342"/>
      <c r="T582" s="341"/>
      <c r="U582" s="342"/>
      <c r="V582" s="220"/>
      <c r="W582" s="442"/>
      <c r="X582" s="220"/>
      <c r="Y582" s="442"/>
      <c r="Z582" s="453"/>
      <c r="AA582" s="442"/>
      <c r="AB582" s="444"/>
      <c r="AC582" s="443"/>
      <c r="AD582" s="220"/>
      <c r="AE582" s="443"/>
      <c r="AF582" s="220"/>
      <c r="AG582" s="442"/>
      <c r="AH582" s="445"/>
      <c r="AI582" s="442"/>
      <c r="AJ582" s="220"/>
      <c r="AK582" s="442"/>
      <c r="AL582" s="446"/>
      <c r="AM582" s="448"/>
      <c r="AN582" s="451"/>
      <c r="AO582" s="448"/>
      <c r="AP582" s="444"/>
      <c r="AQ582" s="443"/>
      <c r="AR582" s="444"/>
      <c r="AS582" s="442"/>
      <c r="AT582" s="444"/>
      <c r="AU582" s="443"/>
      <c r="AV582" s="444"/>
      <c r="AW582" s="443"/>
      <c r="AX582" s="343"/>
      <c r="AY582" s="350"/>
      <c r="AZ582" s="442"/>
      <c r="BA582" s="216"/>
      <c r="BB582" s="216"/>
      <c r="BC582" s="216"/>
      <c r="BD582" s="216"/>
      <c r="BE582" s="216"/>
      <c r="BF582" s="216"/>
      <c r="BG582" s="216"/>
      <c r="BH582" s="216"/>
      <c r="BI582" s="216"/>
      <c r="BJ582" s="216"/>
    </row>
    <row r="583" spans="1:62" ht="14.25">
      <c r="A583" s="416"/>
      <c r="B583" s="416"/>
      <c r="C583" s="439"/>
      <c r="D583" s="216"/>
      <c r="E583" s="216"/>
      <c r="F583" s="350"/>
      <c r="G583" s="219"/>
      <c r="H583" s="440"/>
      <c r="I583" s="350"/>
      <c r="J583" s="344"/>
      <c r="K583" s="350"/>
      <c r="L583" s="344"/>
      <c r="M583" s="350"/>
      <c r="N583" s="346"/>
      <c r="O583" s="348"/>
      <c r="P583" s="450"/>
      <c r="Q583" s="348"/>
      <c r="R583" s="346"/>
      <c r="S583" s="348"/>
      <c r="T583" s="346"/>
      <c r="U583" s="348"/>
      <c r="V583" s="220"/>
      <c r="W583" s="442"/>
      <c r="X583" s="444"/>
      <c r="Y583" s="443"/>
      <c r="Z583" s="444"/>
      <c r="AA583" s="443"/>
      <c r="AB583" s="444"/>
      <c r="AC583" s="443"/>
      <c r="AD583" s="220"/>
      <c r="AE583" s="442"/>
      <c r="AF583" s="220"/>
      <c r="AG583" s="443"/>
      <c r="AH583" s="445"/>
      <c r="AI583" s="443"/>
      <c r="AJ583" s="220"/>
      <c r="AK583" s="442"/>
      <c r="AL583" s="446"/>
      <c r="AM583" s="411"/>
      <c r="AN583" s="451"/>
      <c r="AO583" s="448"/>
      <c r="AP583" s="444"/>
      <c r="AQ583" s="443"/>
      <c r="AR583" s="444"/>
      <c r="AS583" s="442"/>
      <c r="AT583" s="444"/>
      <c r="AU583" s="443"/>
      <c r="AV583" s="444"/>
      <c r="AW583" s="443"/>
      <c r="AX583" s="340"/>
      <c r="AY583" s="452"/>
      <c r="AZ583" s="442"/>
      <c r="BA583" s="216"/>
      <c r="BB583" s="216"/>
      <c r="BC583" s="216"/>
      <c r="BD583" s="216"/>
      <c r="BE583" s="216"/>
      <c r="BF583" s="216"/>
      <c r="BG583" s="216"/>
      <c r="BH583" s="216"/>
      <c r="BI583" s="216"/>
      <c r="BJ583" s="216"/>
    </row>
    <row r="584" spans="1:62" ht="14.25">
      <c r="A584" s="416"/>
      <c r="B584" s="416"/>
      <c r="C584" s="439"/>
      <c r="D584" s="215"/>
      <c r="E584" s="216"/>
      <c r="F584" s="218"/>
      <c r="G584" s="219"/>
      <c r="H584" s="440"/>
      <c r="I584" s="350"/>
      <c r="J584" s="344"/>
      <c r="K584" s="350"/>
      <c r="L584" s="344"/>
      <c r="M584" s="350"/>
      <c r="N584" s="346"/>
      <c r="O584" s="348"/>
      <c r="P584" s="450"/>
      <c r="Q584" s="348"/>
      <c r="R584" s="346"/>
      <c r="S584" s="348"/>
      <c r="T584" s="346"/>
      <c r="U584" s="348"/>
      <c r="V584" s="444"/>
      <c r="W584" s="442"/>
      <c r="X584" s="444"/>
      <c r="Y584" s="443"/>
      <c r="Z584" s="453"/>
      <c r="AA584" s="443"/>
      <c r="AB584" s="220"/>
      <c r="AC584" s="443"/>
      <c r="AD584" s="444"/>
      <c r="AE584" s="442"/>
      <c r="AF584" s="444"/>
      <c r="AG584" s="442"/>
      <c r="AH584" s="445"/>
      <c r="AI584" s="442"/>
      <c r="AJ584" s="220"/>
      <c r="AK584" s="442"/>
      <c r="AL584" s="446"/>
      <c r="AM584" s="448"/>
      <c r="AN584" s="451"/>
      <c r="AO584" s="448"/>
      <c r="AP584" s="220"/>
      <c r="AQ584" s="443"/>
      <c r="AR584" s="444"/>
      <c r="AS584" s="443"/>
      <c r="AT584" s="444"/>
      <c r="AU584" s="442"/>
      <c r="AV584" s="444"/>
      <c r="AW584" s="442"/>
      <c r="AX584" s="340"/>
      <c r="AY584" s="449"/>
      <c r="AZ584" s="442"/>
      <c r="BA584" s="216"/>
      <c r="BB584" s="216"/>
      <c r="BC584" s="216"/>
      <c r="BD584" s="216"/>
      <c r="BE584" s="216"/>
      <c r="BF584" s="216"/>
      <c r="BG584" s="216"/>
      <c r="BH584" s="216"/>
      <c r="BI584" s="216"/>
      <c r="BJ584" s="216"/>
    </row>
    <row r="585" spans="1:62" ht="14.25">
      <c r="A585" s="416"/>
      <c r="B585" s="416"/>
      <c r="C585" s="439"/>
      <c r="D585" s="216"/>
      <c r="E585" s="216"/>
      <c r="F585" s="218"/>
      <c r="G585" s="219"/>
      <c r="H585" s="440"/>
      <c r="I585" s="350"/>
      <c r="J585" s="344"/>
      <c r="K585" s="350"/>
      <c r="L585" s="344"/>
      <c r="M585" s="350"/>
      <c r="N585" s="346"/>
      <c r="O585" s="342"/>
      <c r="P585" s="450"/>
      <c r="Q585" s="348"/>
      <c r="R585" s="346"/>
      <c r="S585" s="348"/>
      <c r="T585" s="346"/>
      <c r="U585" s="348"/>
      <c r="V585" s="220"/>
      <c r="W585" s="442"/>
      <c r="X585" s="220"/>
      <c r="Y585" s="442"/>
      <c r="Z585" s="453"/>
      <c r="AA585" s="443"/>
      <c r="AB585" s="444"/>
      <c r="AC585" s="443"/>
      <c r="AD585" s="444"/>
      <c r="AE585" s="442"/>
      <c r="AF585" s="220"/>
      <c r="AG585" s="442"/>
      <c r="AH585" s="445"/>
      <c r="AI585" s="442"/>
      <c r="AJ585" s="220"/>
      <c r="AK585" s="442"/>
      <c r="AL585" s="446"/>
      <c r="AM585" s="448"/>
      <c r="AN585" s="451"/>
      <c r="AO585" s="448"/>
      <c r="AP585" s="220"/>
      <c r="AQ585" s="443"/>
      <c r="AR585" s="444"/>
      <c r="AS585" s="443"/>
      <c r="AT585" s="444"/>
      <c r="AU585" s="443"/>
      <c r="AV585" s="444"/>
      <c r="AW585" s="443"/>
      <c r="AX585" s="340"/>
      <c r="AY585" s="452"/>
      <c r="AZ585" s="442"/>
      <c r="BA585" s="216"/>
      <c r="BB585" s="216"/>
      <c r="BC585" s="216"/>
      <c r="BD585" s="216"/>
      <c r="BE585" s="216"/>
      <c r="BF585" s="216"/>
      <c r="BG585" s="216"/>
      <c r="BH585" s="216"/>
      <c r="BI585" s="216"/>
      <c r="BJ585" s="216"/>
    </row>
    <row r="586" spans="1:62" ht="14.25">
      <c r="A586" s="416"/>
      <c r="B586" s="416"/>
      <c r="C586" s="439"/>
      <c r="D586" s="216"/>
      <c r="E586" s="216"/>
      <c r="F586" s="218"/>
      <c r="G586" s="219"/>
      <c r="H586" s="440"/>
      <c r="I586" s="350"/>
      <c r="J586" s="344"/>
      <c r="K586" s="350"/>
      <c r="L586" s="344"/>
      <c r="M586" s="350"/>
      <c r="N586" s="346"/>
      <c r="O586" s="342"/>
      <c r="P586" s="450"/>
      <c r="Q586" s="348"/>
      <c r="R586" s="346"/>
      <c r="S586" s="348"/>
      <c r="T586" s="346"/>
      <c r="U586" s="348"/>
      <c r="V586" s="220"/>
      <c r="W586" s="442"/>
      <c r="X586" s="220"/>
      <c r="Y586" s="442"/>
      <c r="Z586" s="453"/>
      <c r="AA586" s="443"/>
      <c r="AB586" s="444"/>
      <c r="AC586" s="443"/>
      <c r="AD586" s="444"/>
      <c r="AE586" s="442"/>
      <c r="AF586" s="220"/>
      <c r="AG586" s="442"/>
      <c r="AH586" s="445"/>
      <c r="AI586" s="442"/>
      <c r="AJ586" s="220"/>
      <c r="AK586" s="442"/>
      <c r="AL586" s="446"/>
      <c r="AM586" s="448"/>
      <c r="AN586" s="451"/>
      <c r="AO586" s="448"/>
      <c r="AP586" s="220"/>
      <c r="AQ586" s="443"/>
      <c r="AR586" s="444"/>
      <c r="AS586" s="443"/>
      <c r="AT586" s="444"/>
      <c r="AU586" s="443"/>
      <c r="AV586" s="444"/>
      <c r="AW586" s="443"/>
      <c r="AX586" s="340"/>
      <c r="AY586" s="452"/>
      <c r="AZ586" s="442"/>
      <c r="BA586" s="216"/>
      <c r="BB586" s="216"/>
      <c r="BC586" s="216"/>
      <c r="BD586" s="216"/>
      <c r="BE586" s="216"/>
      <c r="BF586" s="216"/>
      <c r="BG586" s="216"/>
      <c r="BH586" s="216"/>
      <c r="BI586" s="216"/>
      <c r="BJ586" s="216"/>
    </row>
    <row r="587" spans="1:62" ht="14.25">
      <c r="A587" s="416"/>
      <c r="B587" s="416"/>
      <c r="C587" s="439"/>
      <c r="D587" s="216"/>
      <c r="E587" s="216"/>
      <c r="F587" s="350"/>
      <c r="G587" s="219"/>
      <c r="H587" s="440"/>
      <c r="I587" s="350"/>
      <c r="J587" s="344"/>
      <c r="K587" s="350"/>
      <c r="L587" s="344"/>
      <c r="M587" s="350"/>
      <c r="N587" s="346"/>
      <c r="O587" s="348"/>
      <c r="P587" s="450"/>
      <c r="Q587" s="348"/>
      <c r="R587" s="346"/>
      <c r="S587" s="348"/>
      <c r="T587" s="346"/>
      <c r="U587" s="348"/>
      <c r="V587" s="220"/>
      <c r="W587" s="442"/>
      <c r="X587" s="444"/>
      <c r="Y587" s="443"/>
      <c r="Z587" s="444"/>
      <c r="AA587" s="443"/>
      <c r="AB587" s="444"/>
      <c r="AC587" s="443"/>
      <c r="AD587" s="220"/>
      <c r="AE587" s="442"/>
      <c r="AF587" s="444"/>
      <c r="AG587" s="443"/>
      <c r="AH587" s="445"/>
      <c r="AI587" s="443"/>
      <c r="AJ587" s="220"/>
      <c r="AK587" s="442"/>
      <c r="AL587" s="446"/>
      <c r="AM587" s="411"/>
      <c r="AN587" s="451"/>
      <c r="AO587" s="448"/>
      <c r="AP587" s="444"/>
      <c r="AQ587" s="443"/>
      <c r="AR587" s="444"/>
      <c r="AS587" s="442"/>
      <c r="AT587" s="444"/>
      <c r="AU587" s="443"/>
      <c r="AV587" s="444"/>
      <c r="AW587" s="443"/>
      <c r="AX587" s="340"/>
      <c r="AY587" s="452"/>
      <c r="AZ587" s="442"/>
      <c r="BA587" s="216"/>
      <c r="BB587" s="216"/>
      <c r="BC587" s="216"/>
      <c r="BD587" s="216"/>
      <c r="BE587" s="216"/>
      <c r="BF587" s="216"/>
      <c r="BG587" s="216"/>
      <c r="BH587" s="216"/>
      <c r="BI587" s="216"/>
      <c r="BJ587" s="216"/>
    </row>
    <row r="588" spans="1:62" ht="14.25">
      <c r="A588" s="416"/>
      <c r="B588" s="416"/>
      <c r="C588" s="439"/>
      <c r="D588" s="216"/>
      <c r="E588" s="216"/>
      <c r="F588" s="350"/>
      <c r="G588" s="219"/>
      <c r="H588" s="440"/>
      <c r="I588" s="350"/>
      <c r="J588" s="344"/>
      <c r="K588" s="350"/>
      <c r="L588" s="344"/>
      <c r="M588" s="350"/>
      <c r="N588" s="346"/>
      <c r="O588" s="342"/>
      <c r="P588" s="450"/>
      <c r="Q588" s="348"/>
      <c r="R588" s="346"/>
      <c r="S588" s="348"/>
      <c r="T588" s="346"/>
      <c r="U588" s="348"/>
      <c r="V588" s="220"/>
      <c r="W588" s="442"/>
      <c r="X588" s="220"/>
      <c r="Y588" s="442"/>
      <c r="Z588" s="453"/>
      <c r="AA588" s="443"/>
      <c r="AB588" s="444"/>
      <c r="AC588" s="443"/>
      <c r="AD588" s="444"/>
      <c r="AE588" s="442"/>
      <c r="AF588" s="220"/>
      <c r="AG588" s="442"/>
      <c r="AH588" s="445"/>
      <c r="AI588" s="442"/>
      <c r="AJ588" s="220"/>
      <c r="AK588" s="442"/>
      <c r="AL588" s="446"/>
      <c r="AM588" s="448"/>
      <c r="AN588" s="451"/>
      <c r="AO588" s="448"/>
      <c r="AP588" s="220"/>
      <c r="AQ588" s="443"/>
      <c r="AR588" s="444"/>
      <c r="AS588" s="443"/>
      <c r="AT588" s="444"/>
      <c r="AU588" s="443"/>
      <c r="AV588" s="444"/>
      <c r="AW588" s="443"/>
      <c r="AX588" s="340"/>
      <c r="AY588" s="452"/>
      <c r="AZ588" s="442"/>
      <c r="BA588" s="216"/>
      <c r="BB588" s="216"/>
      <c r="BC588" s="216"/>
      <c r="BD588" s="216"/>
      <c r="BE588" s="216"/>
      <c r="BF588" s="216"/>
      <c r="BG588" s="216"/>
      <c r="BH588" s="216"/>
      <c r="BI588" s="216"/>
      <c r="BJ588" s="216"/>
    </row>
    <row r="589" spans="1:62" ht="14.25">
      <c r="A589" s="416"/>
      <c r="B589" s="416"/>
      <c r="C589" s="439"/>
      <c r="D589" s="216"/>
      <c r="E589" s="216"/>
      <c r="F589" s="350"/>
      <c r="G589" s="219"/>
      <c r="H589" s="440"/>
      <c r="I589" s="350"/>
      <c r="J589" s="344"/>
      <c r="K589" s="350"/>
      <c r="L589" s="344"/>
      <c r="M589" s="350"/>
      <c r="N589" s="346"/>
      <c r="O589" s="342"/>
      <c r="P589" s="450"/>
      <c r="Q589" s="348"/>
      <c r="R589" s="346"/>
      <c r="S589" s="348"/>
      <c r="T589" s="346"/>
      <c r="U589" s="348"/>
      <c r="V589" s="220"/>
      <c r="W589" s="442"/>
      <c r="X589" s="220"/>
      <c r="Y589" s="442"/>
      <c r="Z589" s="453"/>
      <c r="AA589" s="443"/>
      <c r="AB589" s="444"/>
      <c r="AC589" s="443"/>
      <c r="AD589" s="444"/>
      <c r="AE589" s="442"/>
      <c r="AF589" s="220"/>
      <c r="AG589" s="442"/>
      <c r="AH589" s="445"/>
      <c r="AI589" s="442"/>
      <c r="AJ589" s="220"/>
      <c r="AK589" s="442"/>
      <c r="AL589" s="446"/>
      <c r="AM589" s="448"/>
      <c r="AN589" s="451"/>
      <c r="AO589" s="448"/>
      <c r="AP589" s="220"/>
      <c r="AQ589" s="443"/>
      <c r="AR589" s="444"/>
      <c r="AS589" s="443"/>
      <c r="AT589" s="444"/>
      <c r="AU589" s="443"/>
      <c r="AV589" s="444"/>
      <c r="AW589" s="443"/>
      <c r="AX589" s="340"/>
      <c r="AY589" s="452"/>
      <c r="AZ589" s="442"/>
      <c r="BA589" s="216"/>
      <c r="BB589" s="216"/>
      <c r="BC589" s="216"/>
      <c r="BD589" s="216"/>
      <c r="BE589" s="216"/>
      <c r="BF589" s="216"/>
      <c r="BG589" s="216"/>
      <c r="BH589" s="216"/>
      <c r="BI589" s="216"/>
      <c r="BJ589" s="216"/>
    </row>
    <row r="590" spans="1:62" ht="14.25">
      <c r="A590" s="416"/>
      <c r="B590" s="416"/>
      <c r="C590" s="439"/>
      <c r="D590" s="216"/>
      <c r="E590" s="216"/>
      <c r="F590" s="350"/>
      <c r="G590" s="219"/>
      <c r="H590" s="440"/>
      <c r="I590" s="350"/>
      <c r="J590" s="344"/>
      <c r="K590" s="350"/>
      <c r="L590" s="344"/>
      <c r="M590" s="350"/>
      <c r="N590" s="346"/>
      <c r="O590" s="348"/>
      <c r="P590" s="450"/>
      <c r="Q590" s="348"/>
      <c r="R590" s="346"/>
      <c r="S590" s="348"/>
      <c r="T590" s="346"/>
      <c r="U590" s="348"/>
      <c r="V590" s="220"/>
      <c r="W590" s="442"/>
      <c r="X590" s="444"/>
      <c r="Y590" s="443"/>
      <c r="Z590" s="444"/>
      <c r="AA590" s="443"/>
      <c r="AB590" s="444"/>
      <c r="AC590" s="443"/>
      <c r="AD590" s="220"/>
      <c r="AE590" s="442"/>
      <c r="AF590" s="444"/>
      <c r="AG590" s="443"/>
      <c r="AH590" s="445"/>
      <c r="AI590" s="443"/>
      <c r="AJ590" s="220"/>
      <c r="AK590" s="442"/>
      <c r="AL590" s="446"/>
      <c r="AM590" s="411"/>
      <c r="AN590" s="451"/>
      <c r="AO590" s="448"/>
      <c r="AP590" s="444"/>
      <c r="AQ590" s="443"/>
      <c r="AR590" s="444"/>
      <c r="AS590" s="442"/>
      <c r="AT590" s="444"/>
      <c r="AU590" s="443"/>
      <c r="AV590" s="444"/>
      <c r="AW590" s="443"/>
      <c r="AX590" s="340"/>
      <c r="AY590" s="452"/>
      <c r="AZ590" s="442"/>
      <c r="BA590" s="216"/>
      <c r="BB590" s="216"/>
      <c r="BC590" s="216"/>
      <c r="BD590" s="216"/>
      <c r="BE590" s="216"/>
      <c r="BF590" s="216"/>
      <c r="BG590" s="216"/>
      <c r="BH590" s="216"/>
      <c r="BI590" s="216"/>
      <c r="BJ590" s="216"/>
    </row>
    <row r="591" spans="1:62" ht="14.25">
      <c r="A591" s="416"/>
      <c r="B591" s="416"/>
      <c r="C591" s="439"/>
      <c r="D591" s="216"/>
      <c r="E591" s="216"/>
      <c r="F591" s="350"/>
      <c r="G591" s="219"/>
      <c r="H591" s="440"/>
      <c r="I591" s="350"/>
      <c r="J591" s="344"/>
      <c r="K591" s="350"/>
      <c r="L591" s="344"/>
      <c r="M591" s="350"/>
      <c r="N591" s="346"/>
      <c r="O591" s="348"/>
      <c r="P591" s="450"/>
      <c r="Q591" s="348"/>
      <c r="R591" s="346"/>
      <c r="S591" s="348"/>
      <c r="T591" s="346"/>
      <c r="U591" s="348"/>
      <c r="V591" s="220"/>
      <c r="W591" s="442"/>
      <c r="X591" s="444"/>
      <c r="Y591" s="443"/>
      <c r="Z591" s="444"/>
      <c r="AA591" s="443"/>
      <c r="AB591" s="444"/>
      <c r="AC591" s="443"/>
      <c r="AD591" s="220"/>
      <c r="AE591" s="442"/>
      <c r="AF591" s="220"/>
      <c r="AG591" s="443"/>
      <c r="AH591" s="445"/>
      <c r="AI591" s="443"/>
      <c r="AJ591" s="220"/>
      <c r="AK591" s="442"/>
      <c r="AL591" s="446"/>
      <c r="AM591" s="411"/>
      <c r="AN591" s="451"/>
      <c r="AO591" s="448"/>
      <c r="AP591" s="444"/>
      <c r="AQ591" s="443"/>
      <c r="AR591" s="444"/>
      <c r="AS591" s="442"/>
      <c r="AT591" s="444"/>
      <c r="AU591" s="443"/>
      <c r="AV591" s="444"/>
      <c r="AW591" s="443"/>
      <c r="AX591" s="340"/>
      <c r="AY591" s="452"/>
      <c r="AZ591" s="442"/>
      <c r="BA591" s="216"/>
      <c r="BB591" s="216"/>
      <c r="BC591" s="216"/>
      <c r="BD591" s="216"/>
      <c r="BE591" s="216"/>
      <c r="BF591" s="216"/>
      <c r="BG591" s="216"/>
      <c r="BH591" s="216"/>
      <c r="BI591" s="216"/>
      <c r="BJ591" s="216"/>
    </row>
    <row r="592" spans="1:62" ht="14.25">
      <c r="A592" s="416"/>
      <c r="B592" s="416"/>
      <c r="C592" s="439"/>
      <c r="D592" s="216"/>
      <c r="E592" s="216"/>
      <c r="F592" s="350"/>
      <c r="G592" s="219"/>
      <c r="H592" s="440"/>
      <c r="I592" s="350"/>
      <c r="J592" s="344"/>
      <c r="K592" s="350"/>
      <c r="L592" s="344"/>
      <c r="M592" s="350"/>
      <c r="N592" s="346"/>
      <c r="O592" s="348"/>
      <c r="P592" s="450"/>
      <c r="Q592" s="348"/>
      <c r="R592" s="346"/>
      <c r="S592" s="348"/>
      <c r="T592" s="346"/>
      <c r="U592" s="348"/>
      <c r="V592" s="220"/>
      <c r="W592" s="442"/>
      <c r="X592" s="444"/>
      <c r="Y592" s="443"/>
      <c r="Z592" s="444"/>
      <c r="AA592" s="443"/>
      <c r="AB592" s="444"/>
      <c r="AC592" s="443"/>
      <c r="AD592" s="220"/>
      <c r="AE592" s="442"/>
      <c r="AF592" s="220"/>
      <c r="AG592" s="443"/>
      <c r="AH592" s="445"/>
      <c r="AI592" s="443"/>
      <c r="AJ592" s="220"/>
      <c r="AK592" s="442"/>
      <c r="AL592" s="446"/>
      <c r="AM592" s="411"/>
      <c r="AN592" s="451"/>
      <c r="AO592" s="448"/>
      <c r="AP592" s="444"/>
      <c r="AQ592" s="443"/>
      <c r="AR592" s="444"/>
      <c r="AS592" s="442"/>
      <c r="AT592" s="444"/>
      <c r="AU592" s="443"/>
      <c r="AV592" s="444"/>
      <c r="AW592" s="443"/>
      <c r="AX592" s="340"/>
      <c r="AY592" s="452"/>
      <c r="AZ592" s="442"/>
      <c r="BA592" s="216"/>
      <c r="BB592" s="216"/>
      <c r="BC592" s="216"/>
      <c r="BD592" s="216"/>
      <c r="BE592" s="216"/>
      <c r="BF592" s="216"/>
      <c r="BG592" s="216"/>
      <c r="BH592" s="216"/>
      <c r="BI592" s="216"/>
      <c r="BJ592" s="216"/>
    </row>
    <row r="593" spans="1:62" ht="14.25">
      <c r="A593" s="416"/>
      <c r="B593" s="416"/>
      <c r="C593" s="439"/>
      <c r="D593" s="215"/>
      <c r="E593" s="216"/>
      <c r="F593" s="218"/>
      <c r="G593" s="219"/>
      <c r="H593" s="440"/>
      <c r="I593" s="350"/>
      <c r="J593" s="344"/>
      <c r="K593" s="350"/>
      <c r="L593" s="344"/>
      <c r="M593" s="350"/>
      <c r="N593" s="346"/>
      <c r="O593" s="348"/>
      <c r="P593" s="450"/>
      <c r="Q593" s="348"/>
      <c r="R593" s="346"/>
      <c r="S593" s="348"/>
      <c r="T593" s="346"/>
      <c r="U593" s="348"/>
      <c r="V593" s="220"/>
      <c r="W593" s="442"/>
      <c r="X593" s="220"/>
      <c r="Y593" s="442"/>
      <c r="Z593" s="453"/>
      <c r="AA593" s="443"/>
      <c r="AB593" s="444"/>
      <c r="AC593" s="443"/>
      <c r="AD593" s="444"/>
      <c r="AE593" s="443"/>
      <c r="AF593" s="444"/>
      <c r="AG593" s="442"/>
      <c r="AH593" s="445"/>
      <c r="AI593" s="442"/>
      <c r="AJ593" s="220"/>
      <c r="AK593" s="442"/>
      <c r="AL593" s="446"/>
      <c r="AM593" s="448"/>
      <c r="AN593" s="451"/>
      <c r="AO593" s="448"/>
      <c r="AP593" s="444"/>
      <c r="AQ593" s="443"/>
      <c r="AR593" s="444"/>
      <c r="AS593" s="442"/>
      <c r="AT593" s="444"/>
      <c r="AU593" s="443"/>
      <c r="AV593" s="444"/>
      <c r="AW593" s="443"/>
      <c r="AX593" s="343"/>
      <c r="AY593" s="350"/>
      <c r="AZ593" s="442"/>
      <c r="BA593" s="216"/>
      <c r="BB593" s="216"/>
      <c r="BC593" s="216"/>
      <c r="BD593" s="216"/>
      <c r="BE593" s="216"/>
      <c r="BF593" s="216"/>
      <c r="BG593" s="216"/>
      <c r="BH593" s="216"/>
      <c r="BI593" s="216"/>
      <c r="BJ593" s="216"/>
    </row>
    <row r="594" spans="1:62" ht="14.25">
      <c r="A594" s="416"/>
      <c r="B594" s="416"/>
      <c r="C594" s="439"/>
      <c r="D594" s="215"/>
      <c r="E594" s="216"/>
      <c r="F594" s="218"/>
      <c r="G594" s="219"/>
      <c r="H594" s="440"/>
      <c r="I594" s="350"/>
      <c r="J594" s="344"/>
      <c r="K594" s="350"/>
      <c r="L594" s="344"/>
      <c r="M594" s="350"/>
      <c r="N594" s="346"/>
      <c r="O594" s="348"/>
      <c r="P594" s="450"/>
      <c r="Q594" s="348"/>
      <c r="R594" s="346"/>
      <c r="S594" s="348"/>
      <c r="T594" s="346"/>
      <c r="U594" s="348"/>
      <c r="V594" s="220"/>
      <c r="W594" s="442"/>
      <c r="X594" s="220"/>
      <c r="Y594" s="442"/>
      <c r="Z594" s="453"/>
      <c r="AA594" s="443"/>
      <c r="AB594" s="444"/>
      <c r="AC594" s="443"/>
      <c r="AD594" s="444"/>
      <c r="AE594" s="443"/>
      <c r="AF594" s="444"/>
      <c r="AG594" s="442"/>
      <c r="AH594" s="445"/>
      <c r="AI594" s="442"/>
      <c r="AJ594" s="220"/>
      <c r="AK594" s="442"/>
      <c r="AL594" s="446"/>
      <c r="AM594" s="448"/>
      <c r="AN594" s="451"/>
      <c r="AO594" s="448"/>
      <c r="AP594" s="444"/>
      <c r="AQ594" s="443"/>
      <c r="AR594" s="444"/>
      <c r="AS594" s="442"/>
      <c r="AT594" s="444"/>
      <c r="AU594" s="443"/>
      <c r="AV594" s="444"/>
      <c r="AW594" s="443"/>
      <c r="AX594" s="343"/>
      <c r="AY594" s="350"/>
      <c r="AZ594" s="442"/>
      <c r="BA594" s="216"/>
      <c r="BB594" s="216"/>
      <c r="BC594" s="216"/>
      <c r="BD594" s="216"/>
      <c r="BE594" s="216"/>
      <c r="BF594" s="216"/>
      <c r="BG594" s="216"/>
      <c r="BH594" s="216"/>
      <c r="BI594" s="216"/>
      <c r="BJ594" s="216"/>
    </row>
    <row r="595" spans="1:62" ht="14.25">
      <c r="A595" s="416"/>
      <c r="B595" s="416"/>
      <c r="C595" s="439"/>
      <c r="D595" s="216"/>
      <c r="E595" s="216"/>
      <c r="F595" s="350"/>
      <c r="G595" s="219"/>
      <c r="H595" s="440"/>
      <c r="I595" s="350"/>
      <c r="J595" s="344"/>
      <c r="K595" s="350"/>
      <c r="L595" s="344"/>
      <c r="M595" s="350"/>
      <c r="N595" s="346"/>
      <c r="O595" s="348"/>
      <c r="P595" s="450"/>
      <c r="Q595" s="348"/>
      <c r="R595" s="346"/>
      <c r="S595" s="348"/>
      <c r="T595" s="346"/>
      <c r="U595" s="348"/>
      <c r="V595" s="220"/>
      <c r="W595" s="442"/>
      <c r="X595" s="444"/>
      <c r="Y595" s="443"/>
      <c r="Z595" s="444"/>
      <c r="AA595" s="443"/>
      <c r="AB595" s="444"/>
      <c r="AC595" s="443"/>
      <c r="AD595" s="220"/>
      <c r="AE595" s="442"/>
      <c r="AF595" s="220"/>
      <c r="AG595" s="443"/>
      <c r="AH595" s="445"/>
      <c r="AI595" s="443"/>
      <c r="AJ595" s="220"/>
      <c r="AK595" s="442"/>
      <c r="AL595" s="446"/>
      <c r="AM595" s="411"/>
      <c r="AN595" s="451"/>
      <c r="AO595" s="448"/>
      <c r="AP595" s="444"/>
      <c r="AQ595" s="443"/>
      <c r="AR595" s="444"/>
      <c r="AS595" s="442"/>
      <c r="AT595" s="444"/>
      <c r="AU595" s="443"/>
      <c r="AV595" s="444"/>
      <c r="AW595" s="443"/>
      <c r="AX595" s="340"/>
      <c r="AY595" s="452"/>
      <c r="AZ595" s="442"/>
      <c r="BA595" s="216"/>
      <c r="BB595" s="216"/>
      <c r="BC595" s="216"/>
      <c r="BD595" s="216"/>
      <c r="BE595" s="216"/>
      <c r="BF595" s="216"/>
      <c r="BG595" s="216"/>
      <c r="BH595" s="216"/>
      <c r="BI595" s="216"/>
      <c r="BJ595" s="216"/>
    </row>
    <row r="596" spans="1:62" ht="14.25">
      <c r="A596" s="416"/>
      <c r="B596" s="416"/>
      <c r="C596" s="439"/>
      <c r="D596" s="216"/>
      <c r="E596" s="216"/>
      <c r="F596" s="218"/>
      <c r="G596" s="219"/>
      <c r="H596" s="440"/>
      <c r="I596" s="218"/>
      <c r="J596" s="344"/>
      <c r="K596" s="218"/>
      <c r="L596" s="344"/>
      <c r="M596" s="218"/>
      <c r="N596" s="341"/>
      <c r="O596" s="348"/>
      <c r="P596" s="441"/>
      <c r="Q596" s="348"/>
      <c r="R596" s="341"/>
      <c r="S596" s="342"/>
      <c r="T596" s="341"/>
      <c r="U596" s="342"/>
      <c r="V596" s="220"/>
      <c r="W596" s="442"/>
      <c r="X596" s="220"/>
      <c r="Y596" s="443"/>
      <c r="Z596" s="453"/>
      <c r="AA596" s="442"/>
      <c r="AB596" s="444"/>
      <c r="AC596" s="443"/>
      <c r="AD596" s="220"/>
      <c r="AE596" s="443"/>
      <c r="AF596" s="444"/>
      <c r="AG596" s="442"/>
      <c r="AH596" s="445"/>
      <c r="AI596" s="442"/>
      <c r="AJ596" s="220"/>
      <c r="AK596" s="442"/>
      <c r="AL596" s="446"/>
      <c r="AM596" s="448"/>
      <c r="AN596" s="451"/>
      <c r="AO596" s="448"/>
      <c r="AP596" s="444"/>
      <c r="AQ596" s="443"/>
      <c r="AR596" s="444"/>
      <c r="AS596" s="442"/>
      <c r="AT596" s="444"/>
      <c r="AU596" s="443"/>
      <c r="AV596" s="444"/>
      <c r="AW596" s="443"/>
      <c r="AX596" s="343"/>
      <c r="AY596" s="350"/>
      <c r="AZ596" s="442"/>
      <c r="BA596" s="216"/>
      <c r="BB596" s="216"/>
      <c r="BC596" s="216"/>
      <c r="BD596" s="216"/>
      <c r="BE596" s="216"/>
      <c r="BF596" s="216"/>
      <c r="BG596" s="216"/>
      <c r="BH596" s="216"/>
      <c r="BI596" s="216"/>
      <c r="BJ596" s="216"/>
    </row>
    <row r="597" spans="1:62" ht="14.25">
      <c r="A597" s="416"/>
      <c r="B597" s="416"/>
      <c r="C597" s="439"/>
      <c r="D597" s="215"/>
      <c r="E597" s="216"/>
      <c r="F597" s="218"/>
      <c r="G597" s="219"/>
      <c r="H597" s="440"/>
      <c r="I597" s="350"/>
      <c r="J597" s="344"/>
      <c r="K597" s="350"/>
      <c r="L597" s="344"/>
      <c r="M597" s="350"/>
      <c r="N597" s="346"/>
      <c r="O597" s="348"/>
      <c r="P597" s="450"/>
      <c r="Q597" s="348"/>
      <c r="R597" s="346"/>
      <c r="S597" s="348"/>
      <c r="T597" s="346"/>
      <c r="U597" s="348"/>
      <c r="V597" s="444"/>
      <c r="W597" s="442"/>
      <c r="X597" s="220"/>
      <c r="Y597" s="442"/>
      <c r="Z597" s="453"/>
      <c r="AA597" s="443"/>
      <c r="AB597" s="220"/>
      <c r="AC597" s="442"/>
      <c r="AD597" s="444"/>
      <c r="AE597" s="442"/>
      <c r="AF597" s="444"/>
      <c r="AG597" s="442"/>
      <c r="AH597" s="445"/>
      <c r="AI597" s="442"/>
      <c r="AJ597" s="220"/>
      <c r="AK597" s="442"/>
      <c r="AL597" s="446"/>
      <c r="AM597" s="448"/>
      <c r="AN597" s="451"/>
      <c r="AO597" s="448"/>
      <c r="AP597" s="220"/>
      <c r="AQ597" s="443"/>
      <c r="AR597" s="444"/>
      <c r="AS597" s="443"/>
      <c r="AT597" s="444"/>
      <c r="AU597" s="443"/>
      <c r="AV597" s="444"/>
      <c r="AW597" s="443"/>
      <c r="AX597" s="340"/>
      <c r="AY597" s="449"/>
      <c r="AZ597" s="442"/>
      <c r="BA597" s="216"/>
      <c r="BB597" s="216"/>
      <c r="BC597" s="216"/>
      <c r="BD597" s="216"/>
      <c r="BE597" s="216"/>
      <c r="BF597" s="216"/>
      <c r="BG597" s="216"/>
      <c r="BH597" s="216"/>
      <c r="BI597" s="216"/>
      <c r="BJ597" s="216"/>
    </row>
    <row r="598" spans="1:62" ht="14.25">
      <c r="A598" s="416"/>
      <c r="B598" s="416"/>
      <c r="C598" s="439"/>
      <c r="D598" s="216"/>
      <c r="E598" s="216"/>
      <c r="F598" s="218"/>
      <c r="G598" s="219"/>
      <c r="H598" s="440"/>
      <c r="I598" s="218"/>
      <c r="J598" s="344"/>
      <c r="K598" s="218"/>
      <c r="L598" s="219"/>
      <c r="M598" s="218"/>
      <c r="N598" s="341"/>
      <c r="O598" s="342"/>
      <c r="P598" s="441"/>
      <c r="Q598" s="348"/>
      <c r="R598" s="341"/>
      <c r="S598" s="342"/>
      <c r="T598" s="341"/>
      <c r="U598" s="342"/>
      <c r="V598" s="220"/>
      <c r="W598" s="442"/>
      <c r="X598" s="220"/>
      <c r="Y598" s="442"/>
      <c r="Z598" s="453"/>
      <c r="AA598" s="442"/>
      <c r="AB598" s="444"/>
      <c r="AC598" s="443"/>
      <c r="AD598" s="220"/>
      <c r="AE598" s="443"/>
      <c r="AF598" s="220"/>
      <c r="AG598" s="442"/>
      <c r="AH598" s="445"/>
      <c r="AI598" s="442"/>
      <c r="AJ598" s="220"/>
      <c r="AK598" s="442"/>
      <c r="AL598" s="446"/>
      <c r="AM598" s="448"/>
      <c r="AN598" s="451"/>
      <c r="AO598" s="448"/>
      <c r="AP598" s="444"/>
      <c r="AQ598" s="443"/>
      <c r="AR598" s="444"/>
      <c r="AS598" s="442"/>
      <c r="AT598" s="444"/>
      <c r="AU598" s="443"/>
      <c r="AV598" s="444"/>
      <c r="AW598" s="443"/>
      <c r="AX598" s="343"/>
      <c r="AY598" s="350"/>
      <c r="AZ598" s="442"/>
      <c r="BA598" s="216"/>
      <c r="BB598" s="216"/>
      <c r="BC598" s="216"/>
      <c r="BD598" s="216"/>
      <c r="BE598" s="216"/>
      <c r="BF598" s="216"/>
      <c r="BG598" s="216"/>
      <c r="BH598" s="216"/>
      <c r="BI598" s="216"/>
      <c r="BJ598" s="216"/>
    </row>
    <row r="599" spans="1:62" ht="14.25">
      <c r="A599" s="416"/>
      <c r="B599" s="416"/>
      <c r="C599" s="439"/>
      <c r="D599" s="216"/>
      <c r="E599" s="216"/>
      <c r="F599" s="218"/>
      <c r="G599" s="219"/>
      <c r="H599" s="440"/>
      <c r="I599" s="350"/>
      <c r="J599" s="344"/>
      <c r="K599" s="350"/>
      <c r="L599" s="344"/>
      <c r="M599" s="350"/>
      <c r="N599" s="346"/>
      <c r="O599" s="348"/>
      <c r="P599" s="450"/>
      <c r="Q599" s="348"/>
      <c r="R599" s="346"/>
      <c r="S599" s="348"/>
      <c r="T599" s="346"/>
      <c r="U599" s="348"/>
      <c r="V599" s="220"/>
      <c r="W599" s="442"/>
      <c r="X599" s="220"/>
      <c r="Y599" s="442"/>
      <c r="Z599" s="453"/>
      <c r="AA599" s="442"/>
      <c r="AB599" s="444"/>
      <c r="AC599" s="443"/>
      <c r="AD599" s="220"/>
      <c r="AE599" s="443"/>
      <c r="AF599" s="220"/>
      <c r="AG599" s="442"/>
      <c r="AH599" s="445"/>
      <c r="AI599" s="442"/>
      <c r="AJ599" s="220"/>
      <c r="AK599" s="442"/>
      <c r="AL599" s="446"/>
      <c r="AM599" s="448"/>
      <c r="AN599" s="451"/>
      <c r="AO599" s="448"/>
      <c r="AP599" s="444"/>
      <c r="AQ599" s="443"/>
      <c r="AR599" s="444"/>
      <c r="AS599" s="442"/>
      <c r="AT599" s="444"/>
      <c r="AU599" s="443"/>
      <c r="AV599" s="444"/>
      <c r="AW599" s="443"/>
      <c r="AX599" s="343"/>
      <c r="AY599" s="350"/>
      <c r="AZ599" s="442"/>
      <c r="BA599" s="216"/>
      <c r="BB599" s="216"/>
      <c r="BC599" s="216"/>
      <c r="BD599" s="216"/>
      <c r="BE599" s="216"/>
      <c r="BF599" s="216"/>
      <c r="BG599" s="216"/>
      <c r="BH599" s="216"/>
      <c r="BI599" s="216"/>
      <c r="BJ599" s="216"/>
    </row>
    <row r="600" spans="1:62" ht="14.25">
      <c r="A600" s="416"/>
      <c r="B600" s="416"/>
      <c r="C600" s="439"/>
      <c r="D600" s="215"/>
      <c r="E600" s="216"/>
      <c r="F600" s="218"/>
      <c r="G600" s="219"/>
      <c r="H600" s="440"/>
      <c r="I600" s="350"/>
      <c r="J600" s="344"/>
      <c r="K600" s="350"/>
      <c r="L600" s="344"/>
      <c r="M600" s="350"/>
      <c r="N600" s="346"/>
      <c r="O600" s="348"/>
      <c r="P600" s="441"/>
      <c r="Q600" s="348"/>
      <c r="R600" s="341"/>
      <c r="S600" s="342"/>
      <c r="T600" s="341"/>
      <c r="U600" s="348"/>
      <c r="V600" s="220"/>
      <c r="W600" s="442"/>
      <c r="X600" s="220"/>
      <c r="Y600" s="442"/>
      <c r="Z600" s="453"/>
      <c r="AA600" s="442"/>
      <c r="AB600" s="444"/>
      <c r="AC600" s="443"/>
      <c r="AD600" s="220"/>
      <c r="AE600" s="443"/>
      <c r="AF600" s="220"/>
      <c r="AG600" s="442"/>
      <c r="AH600" s="445"/>
      <c r="AI600" s="442"/>
      <c r="AJ600" s="220"/>
      <c r="AK600" s="442"/>
      <c r="AL600" s="446"/>
      <c r="AM600" s="448"/>
      <c r="AN600" s="451"/>
      <c r="AO600" s="448"/>
      <c r="AP600" s="444"/>
      <c r="AQ600" s="443"/>
      <c r="AR600" s="444"/>
      <c r="AS600" s="442"/>
      <c r="AT600" s="444"/>
      <c r="AU600" s="443"/>
      <c r="AV600" s="444"/>
      <c r="AW600" s="443"/>
      <c r="AX600" s="343"/>
      <c r="AY600" s="350"/>
      <c r="AZ600" s="442"/>
      <c r="BA600" s="216"/>
      <c r="BB600" s="216"/>
      <c r="BC600" s="216"/>
      <c r="BD600" s="216"/>
      <c r="BE600" s="216"/>
      <c r="BF600" s="216"/>
      <c r="BG600" s="216"/>
      <c r="BH600" s="216"/>
      <c r="BI600" s="216"/>
      <c r="BJ600" s="216"/>
    </row>
    <row r="601" spans="1:62" ht="14.25">
      <c r="A601" s="416"/>
      <c r="B601" s="416"/>
      <c r="C601" s="439"/>
      <c r="D601" s="215"/>
      <c r="E601" s="216"/>
      <c r="F601" s="218"/>
      <c r="G601" s="219"/>
      <c r="H601" s="440"/>
      <c r="I601" s="350"/>
      <c r="J601" s="344"/>
      <c r="K601" s="350"/>
      <c r="L601" s="344"/>
      <c r="M601" s="350"/>
      <c r="N601" s="346"/>
      <c r="O601" s="348"/>
      <c r="P601" s="450"/>
      <c r="Q601" s="348"/>
      <c r="R601" s="346"/>
      <c r="S601" s="348"/>
      <c r="T601" s="346"/>
      <c r="U601" s="348"/>
      <c r="V601" s="220"/>
      <c r="W601" s="442"/>
      <c r="X601" s="220"/>
      <c r="Y601" s="442"/>
      <c r="Z601" s="453"/>
      <c r="AA601" s="442"/>
      <c r="AB601" s="220"/>
      <c r="AC601" s="442"/>
      <c r="AD601" s="220"/>
      <c r="AE601" s="442"/>
      <c r="AF601" s="444"/>
      <c r="AG601" s="442"/>
      <c r="AH601" s="445"/>
      <c r="AI601" s="442"/>
      <c r="AJ601" s="220"/>
      <c r="AK601" s="442"/>
      <c r="AL601" s="446"/>
      <c r="AM601" s="448"/>
      <c r="AN601" s="451"/>
      <c r="AO601" s="448"/>
      <c r="AP601" s="220"/>
      <c r="AQ601" s="443"/>
      <c r="AR601" s="444"/>
      <c r="AS601" s="443"/>
      <c r="AT601" s="444"/>
      <c r="AU601" s="442"/>
      <c r="AV601" s="444"/>
      <c r="AW601" s="442"/>
      <c r="AX601" s="340"/>
      <c r="AY601" s="449"/>
      <c r="AZ601" s="442"/>
      <c r="BA601" s="216"/>
      <c r="BB601" s="216"/>
      <c r="BC601" s="216"/>
      <c r="BD601" s="216"/>
      <c r="BE601" s="216"/>
      <c r="BF601" s="216"/>
      <c r="BG601" s="216"/>
      <c r="BH601" s="216"/>
      <c r="BI601" s="216"/>
      <c r="BJ601" s="216"/>
    </row>
    <row r="602" spans="1:62" ht="14.25">
      <c r="A602" s="416"/>
      <c r="B602" s="416"/>
      <c r="C602" s="439"/>
      <c r="D602" s="216"/>
      <c r="E602" s="216"/>
      <c r="F602" s="350"/>
      <c r="G602" s="219"/>
      <c r="H602" s="440"/>
      <c r="I602" s="350"/>
      <c r="J602" s="344"/>
      <c r="K602" s="350"/>
      <c r="L602" s="344"/>
      <c r="M602" s="350"/>
      <c r="N602" s="346"/>
      <c r="O602" s="342"/>
      <c r="P602" s="450"/>
      <c r="Q602" s="348"/>
      <c r="R602" s="346"/>
      <c r="S602" s="348"/>
      <c r="T602" s="346"/>
      <c r="U602" s="348"/>
      <c r="V602" s="220"/>
      <c r="W602" s="442"/>
      <c r="X602" s="220"/>
      <c r="Y602" s="442"/>
      <c r="Z602" s="453"/>
      <c r="AA602" s="443"/>
      <c r="AB602" s="444"/>
      <c r="AC602" s="443"/>
      <c r="AD602" s="444"/>
      <c r="AE602" s="442"/>
      <c r="AF602" s="220"/>
      <c r="AG602" s="442"/>
      <c r="AH602" s="445"/>
      <c r="AI602" s="442"/>
      <c r="AJ602" s="220"/>
      <c r="AK602" s="442"/>
      <c r="AL602" s="446"/>
      <c r="AM602" s="448"/>
      <c r="AN602" s="451"/>
      <c r="AO602" s="448"/>
      <c r="AP602" s="220"/>
      <c r="AQ602" s="443"/>
      <c r="AR602" s="444"/>
      <c r="AS602" s="443"/>
      <c r="AT602" s="444"/>
      <c r="AU602" s="443"/>
      <c r="AV602" s="444"/>
      <c r="AW602" s="443"/>
      <c r="AX602" s="340"/>
      <c r="AY602" s="452"/>
      <c r="AZ602" s="442"/>
      <c r="BA602" s="216"/>
      <c r="BB602" s="216"/>
      <c r="BC602" s="216"/>
      <c r="BD602" s="216"/>
      <c r="BE602" s="216"/>
      <c r="BF602" s="216"/>
      <c r="BG602" s="216"/>
      <c r="BH602" s="216"/>
      <c r="BI602" s="216"/>
      <c r="BJ602" s="216"/>
    </row>
    <row r="603" spans="1:62" ht="14.25">
      <c r="A603" s="416"/>
      <c r="B603" s="416"/>
      <c r="C603" s="439"/>
      <c r="D603" s="215"/>
      <c r="E603" s="216"/>
      <c r="F603" s="218"/>
      <c r="G603" s="219"/>
      <c r="H603" s="440"/>
      <c r="I603" s="350"/>
      <c r="J603" s="344"/>
      <c r="K603" s="350"/>
      <c r="L603" s="344"/>
      <c r="M603" s="350"/>
      <c r="N603" s="346"/>
      <c r="O603" s="348"/>
      <c r="P603" s="450"/>
      <c r="Q603" s="348"/>
      <c r="R603" s="346"/>
      <c r="S603" s="348"/>
      <c r="T603" s="346"/>
      <c r="U603" s="348"/>
      <c r="V603" s="220"/>
      <c r="W603" s="442"/>
      <c r="X603" s="220"/>
      <c r="Y603" s="442"/>
      <c r="Z603" s="453"/>
      <c r="AA603" s="443"/>
      <c r="AB603" s="444"/>
      <c r="AC603" s="443"/>
      <c r="AD603" s="444"/>
      <c r="AE603" s="443"/>
      <c r="AF603" s="220"/>
      <c r="AG603" s="442"/>
      <c r="AH603" s="445"/>
      <c r="AI603" s="442"/>
      <c r="AJ603" s="220"/>
      <c r="AK603" s="442"/>
      <c r="AL603" s="446"/>
      <c r="AM603" s="448"/>
      <c r="AN603" s="451"/>
      <c r="AO603" s="448"/>
      <c r="AP603" s="444"/>
      <c r="AQ603" s="443"/>
      <c r="AR603" s="444"/>
      <c r="AS603" s="442"/>
      <c r="AT603" s="444"/>
      <c r="AU603" s="443"/>
      <c r="AV603" s="444"/>
      <c r="AW603" s="443"/>
      <c r="AX603" s="343"/>
      <c r="AY603" s="350"/>
      <c r="AZ603" s="442"/>
      <c r="BA603" s="216"/>
      <c r="BB603" s="216"/>
      <c r="BC603" s="216"/>
      <c r="BD603" s="216"/>
      <c r="BE603" s="216"/>
      <c r="BF603" s="216"/>
      <c r="BG603" s="216"/>
      <c r="BH603" s="216"/>
      <c r="BI603" s="216"/>
      <c r="BJ603" s="216"/>
    </row>
    <row r="604" spans="1:62" ht="14.25">
      <c r="A604" s="416"/>
      <c r="B604" s="416"/>
      <c r="C604" s="439"/>
      <c r="D604" s="216"/>
      <c r="E604" s="216"/>
      <c r="F604" s="350"/>
      <c r="G604" s="219"/>
      <c r="H604" s="440"/>
      <c r="I604" s="350"/>
      <c r="J604" s="344"/>
      <c r="K604" s="350"/>
      <c r="L604" s="344"/>
      <c r="M604" s="350"/>
      <c r="N604" s="346"/>
      <c r="O604" s="348"/>
      <c r="P604" s="450"/>
      <c r="Q604" s="348"/>
      <c r="R604" s="346"/>
      <c r="S604" s="348"/>
      <c r="T604" s="346"/>
      <c r="U604" s="348"/>
      <c r="V604" s="220"/>
      <c r="W604" s="442"/>
      <c r="X604" s="444"/>
      <c r="Y604" s="443"/>
      <c r="Z604" s="444"/>
      <c r="AA604" s="443"/>
      <c r="AB604" s="444"/>
      <c r="AC604" s="443"/>
      <c r="AD604" s="220"/>
      <c r="AE604" s="442"/>
      <c r="AF604" s="220"/>
      <c r="AG604" s="443"/>
      <c r="AH604" s="445"/>
      <c r="AI604" s="443"/>
      <c r="AJ604" s="220"/>
      <c r="AK604" s="442"/>
      <c r="AL604" s="446"/>
      <c r="AM604" s="411"/>
      <c r="AN604" s="451"/>
      <c r="AO604" s="448"/>
      <c r="AP604" s="444"/>
      <c r="AQ604" s="443"/>
      <c r="AR604" s="444"/>
      <c r="AS604" s="442"/>
      <c r="AT604" s="444"/>
      <c r="AU604" s="443"/>
      <c r="AV604" s="444"/>
      <c r="AW604" s="443"/>
      <c r="AX604" s="340"/>
      <c r="AY604" s="452"/>
      <c r="AZ604" s="442"/>
      <c r="BA604" s="216"/>
      <c r="BB604" s="216"/>
      <c r="BC604" s="216"/>
      <c r="BD604" s="216"/>
      <c r="BE604" s="216"/>
      <c r="BF604" s="216"/>
      <c r="BG604" s="216"/>
      <c r="BH604" s="216"/>
      <c r="BI604" s="216"/>
      <c r="BJ604" s="216"/>
    </row>
    <row r="605" spans="1:62" ht="14.25">
      <c r="A605" s="416"/>
      <c r="B605" s="416"/>
      <c r="C605" s="439"/>
      <c r="D605" s="216"/>
      <c r="E605" s="216"/>
      <c r="F605" s="350"/>
      <c r="G605" s="219"/>
      <c r="H605" s="440"/>
      <c r="I605" s="350"/>
      <c r="J605" s="344"/>
      <c r="K605" s="350"/>
      <c r="L605" s="344"/>
      <c r="M605" s="350"/>
      <c r="N605" s="346"/>
      <c r="O605" s="342"/>
      <c r="P605" s="450"/>
      <c r="Q605" s="348"/>
      <c r="R605" s="346"/>
      <c r="S605" s="348"/>
      <c r="T605" s="346"/>
      <c r="U605" s="348"/>
      <c r="V605" s="220"/>
      <c r="W605" s="442"/>
      <c r="X605" s="220"/>
      <c r="Y605" s="442"/>
      <c r="Z605" s="453"/>
      <c r="AA605" s="443"/>
      <c r="AB605" s="444"/>
      <c r="AC605" s="443"/>
      <c r="AD605" s="444"/>
      <c r="AE605" s="442"/>
      <c r="AF605" s="220"/>
      <c r="AG605" s="442"/>
      <c r="AH605" s="445"/>
      <c r="AI605" s="442"/>
      <c r="AJ605" s="220"/>
      <c r="AK605" s="442"/>
      <c r="AL605" s="446"/>
      <c r="AM605" s="448"/>
      <c r="AN605" s="451"/>
      <c r="AO605" s="448"/>
      <c r="AP605" s="220"/>
      <c r="AQ605" s="443"/>
      <c r="AR605" s="444"/>
      <c r="AS605" s="443"/>
      <c r="AT605" s="444"/>
      <c r="AU605" s="443"/>
      <c r="AV605" s="444"/>
      <c r="AW605" s="443"/>
      <c r="AX605" s="340"/>
      <c r="AY605" s="452"/>
      <c r="AZ605" s="442"/>
      <c r="BA605" s="216"/>
      <c r="BB605" s="216"/>
      <c r="BC605" s="216"/>
      <c r="BD605" s="216"/>
      <c r="BE605" s="216"/>
      <c r="BF605" s="216"/>
      <c r="BG605" s="216"/>
      <c r="BH605" s="216"/>
      <c r="BI605" s="216"/>
      <c r="BJ605" s="216"/>
    </row>
    <row r="606" spans="1:62" ht="14.25">
      <c r="A606" s="416"/>
      <c r="B606" s="416"/>
      <c r="C606" s="439"/>
      <c r="D606" s="216"/>
      <c r="E606" s="216"/>
      <c r="F606" s="350"/>
      <c r="G606" s="219"/>
      <c r="H606" s="440"/>
      <c r="I606" s="350"/>
      <c r="J606" s="344"/>
      <c r="K606" s="350"/>
      <c r="L606" s="344"/>
      <c r="M606" s="350"/>
      <c r="N606" s="346"/>
      <c r="O606" s="348"/>
      <c r="P606" s="450"/>
      <c r="Q606" s="348"/>
      <c r="R606" s="346"/>
      <c r="S606" s="348"/>
      <c r="T606" s="346"/>
      <c r="U606" s="348"/>
      <c r="V606" s="220"/>
      <c r="W606" s="442"/>
      <c r="X606" s="220"/>
      <c r="Y606" s="442"/>
      <c r="Z606" s="444"/>
      <c r="AA606" s="443"/>
      <c r="AB606" s="444"/>
      <c r="AC606" s="443"/>
      <c r="AD606" s="220"/>
      <c r="AE606" s="442"/>
      <c r="AF606" s="444"/>
      <c r="AG606" s="443"/>
      <c r="AH606" s="445"/>
      <c r="AI606" s="443"/>
      <c r="AJ606" s="220"/>
      <c r="AK606" s="442"/>
      <c r="AL606" s="446"/>
      <c r="AM606" s="411"/>
      <c r="AN606" s="451"/>
      <c r="AO606" s="448"/>
      <c r="AP606" s="444"/>
      <c r="AQ606" s="443"/>
      <c r="AR606" s="444"/>
      <c r="AS606" s="442"/>
      <c r="AT606" s="444"/>
      <c r="AU606" s="443"/>
      <c r="AV606" s="444"/>
      <c r="AW606" s="443"/>
      <c r="AX606" s="340"/>
      <c r="AY606" s="452"/>
      <c r="AZ606" s="442"/>
      <c r="BA606" s="216"/>
      <c r="BB606" s="216"/>
      <c r="BC606" s="216"/>
      <c r="BD606" s="216"/>
      <c r="BE606" s="216"/>
      <c r="BF606" s="216"/>
      <c r="BG606" s="216"/>
      <c r="BH606" s="216"/>
      <c r="BI606" s="216"/>
      <c r="BJ606" s="216"/>
    </row>
    <row r="607" spans="1:62" ht="14.25">
      <c r="A607" s="416"/>
      <c r="B607" s="416"/>
      <c r="C607" s="439"/>
      <c r="D607" s="216"/>
      <c r="E607" s="216"/>
      <c r="F607" s="218"/>
      <c r="G607" s="219"/>
      <c r="H607" s="440"/>
      <c r="I607" s="350"/>
      <c r="J607" s="344"/>
      <c r="K607" s="218"/>
      <c r="L607" s="344"/>
      <c r="M607" s="218"/>
      <c r="N607" s="341"/>
      <c r="O607" s="342"/>
      <c r="P607" s="441"/>
      <c r="Q607" s="342"/>
      <c r="R607" s="341"/>
      <c r="S607" s="342"/>
      <c r="T607" s="341"/>
      <c r="U607" s="342"/>
      <c r="V607" s="220"/>
      <c r="W607" s="442"/>
      <c r="X607" s="220"/>
      <c r="Y607" s="443"/>
      <c r="Z607" s="220"/>
      <c r="AA607" s="442"/>
      <c r="AB607" s="220"/>
      <c r="AC607" s="442"/>
      <c r="AD607" s="220"/>
      <c r="AE607" s="443"/>
      <c r="AF607" s="444"/>
      <c r="AG607" s="442"/>
      <c r="AH607" s="445"/>
      <c r="AI607" s="442"/>
      <c r="AJ607" s="220"/>
      <c r="AK607" s="442"/>
      <c r="AL607" s="446"/>
      <c r="AM607" s="447"/>
      <c r="AN607" s="451"/>
      <c r="AO607" s="448"/>
      <c r="AP607" s="220"/>
      <c r="AQ607" s="443"/>
      <c r="AR607" s="444"/>
      <c r="AS607" s="443"/>
      <c r="AT607" s="444"/>
      <c r="AU607" s="442"/>
      <c r="AV607" s="444"/>
      <c r="AW607" s="442"/>
      <c r="AX607" s="340"/>
      <c r="AY607" s="449"/>
      <c r="AZ607" s="442"/>
      <c r="BA607" s="216"/>
      <c r="BB607" s="216"/>
      <c r="BC607" s="216"/>
      <c r="BD607" s="216"/>
      <c r="BE607" s="216"/>
      <c r="BF607" s="216"/>
      <c r="BG607" s="216"/>
      <c r="BH607" s="216"/>
      <c r="BI607" s="216"/>
      <c r="BJ607" s="216"/>
    </row>
    <row r="608" spans="1:62" ht="14.25">
      <c r="A608" s="416"/>
      <c r="B608" s="416"/>
      <c r="C608" s="439"/>
      <c r="D608" s="215"/>
      <c r="E608" s="216"/>
      <c r="F608" s="218"/>
      <c r="G608" s="219"/>
      <c r="H608" s="440"/>
      <c r="I608" s="350"/>
      <c r="J608" s="344"/>
      <c r="K608" s="350"/>
      <c r="L608" s="344"/>
      <c r="M608" s="350"/>
      <c r="N608" s="346"/>
      <c r="O608" s="348"/>
      <c r="P608" s="450"/>
      <c r="Q608" s="348"/>
      <c r="R608" s="346"/>
      <c r="S608" s="348"/>
      <c r="T608" s="346"/>
      <c r="U608" s="348"/>
      <c r="V608" s="444"/>
      <c r="W608" s="442"/>
      <c r="X608" s="220"/>
      <c r="Y608" s="442"/>
      <c r="Z608" s="453"/>
      <c r="AA608" s="443"/>
      <c r="AB608" s="220"/>
      <c r="AC608" s="443"/>
      <c r="AD608" s="444"/>
      <c r="AE608" s="442"/>
      <c r="AF608" s="444"/>
      <c r="AG608" s="442"/>
      <c r="AH608" s="445"/>
      <c r="AI608" s="442"/>
      <c r="AJ608" s="220"/>
      <c r="AK608" s="442"/>
      <c r="AL608" s="446"/>
      <c r="AM608" s="448"/>
      <c r="AN608" s="451"/>
      <c r="AO608" s="448"/>
      <c r="AP608" s="220"/>
      <c r="AQ608" s="443"/>
      <c r="AR608" s="444"/>
      <c r="AS608" s="443"/>
      <c r="AT608" s="444"/>
      <c r="AU608" s="442"/>
      <c r="AV608" s="444"/>
      <c r="AW608" s="442"/>
      <c r="AX608" s="340"/>
      <c r="AY608" s="449"/>
      <c r="AZ608" s="442"/>
      <c r="BA608" s="216"/>
      <c r="BB608" s="216"/>
      <c r="BC608" s="216"/>
      <c r="BD608" s="216"/>
      <c r="BE608" s="216"/>
      <c r="BF608" s="216"/>
      <c r="BG608" s="216"/>
      <c r="BH608" s="216"/>
      <c r="BI608" s="216"/>
      <c r="BJ608" s="216"/>
    </row>
    <row r="609" spans="1:62" ht="14.25">
      <c r="A609" s="416"/>
      <c r="B609" s="416"/>
      <c r="C609" s="439"/>
      <c r="D609" s="216"/>
      <c r="E609" s="216"/>
      <c r="F609" s="218"/>
      <c r="G609" s="219"/>
      <c r="H609" s="440"/>
      <c r="I609" s="350"/>
      <c r="J609" s="344"/>
      <c r="K609" s="350"/>
      <c r="L609" s="344"/>
      <c r="M609" s="350"/>
      <c r="N609" s="346"/>
      <c r="O609" s="342"/>
      <c r="P609" s="450"/>
      <c r="Q609" s="348"/>
      <c r="R609" s="346"/>
      <c r="S609" s="348"/>
      <c r="T609" s="346"/>
      <c r="U609" s="348"/>
      <c r="V609" s="220"/>
      <c r="W609" s="442"/>
      <c r="X609" s="220"/>
      <c r="Y609" s="442"/>
      <c r="Z609" s="453"/>
      <c r="AA609" s="443"/>
      <c r="AB609" s="444"/>
      <c r="AC609" s="443"/>
      <c r="AD609" s="444"/>
      <c r="AE609" s="442"/>
      <c r="AF609" s="220"/>
      <c r="AG609" s="442"/>
      <c r="AH609" s="445"/>
      <c r="AI609" s="442"/>
      <c r="AJ609" s="220"/>
      <c r="AK609" s="442"/>
      <c r="AL609" s="446"/>
      <c r="AM609" s="448"/>
      <c r="AN609" s="451"/>
      <c r="AO609" s="448"/>
      <c r="AP609" s="220"/>
      <c r="AQ609" s="443"/>
      <c r="AR609" s="444"/>
      <c r="AS609" s="443"/>
      <c r="AT609" s="444"/>
      <c r="AU609" s="443"/>
      <c r="AV609" s="444"/>
      <c r="AW609" s="443"/>
      <c r="AX609" s="340"/>
      <c r="AY609" s="452"/>
      <c r="AZ609" s="442"/>
      <c r="BA609" s="216"/>
      <c r="BB609" s="216"/>
      <c r="BC609" s="216"/>
      <c r="BD609" s="216"/>
      <c r="BE609" s="216"/>
      <c r="BF609" s="216"/>
      <c r="BG609" s="216"/>
      <c r="BH609" s="216"/>
      <c r="BI609" s="216"/>
      <c r="BJ609" s="216"/>
    </row>
    <row r="610" spans="1:62" ht="14.25">
      <c r="A610" s="416"/>
      <c r="B610" s="416"/>
      <c r="C610" s="439"/>
      <c r="D610" s="215"/>
      <c r="E610" s="216"/>
      <c r="F610" s="218"/>
      <c r="G610" s="219"/>
      <c r="H610" s="440"/>
      <c r="I610" s="350"/>
      <c r="J610" s="344"/>
      <c r="K610" s="218"/>
      <c r="L610" s="344"/>
      <c r="M610" s="350"/>
      <c r="N610" s="346"/>
      <c r="O610" s="348"/>
      <c r="P610" s="450"/>
      <c r="Q610" s="348"/>
      <c r="R610" s="346"/>
      <c r="S610" s="348"/>
      <c r="T610" s="346"/>
      <c r="U610" s="348"/>
      <c r="V610" s="220"/>
      <c r="W610" s="442"/>
      <c r="X610" s="444"/>
      <c r="Y610" s="443"/>
      <c r="Z610" s="220"/>
      <c r="AA610" s="442"/>
      <c r="AB610" s="220"/>
      <c r="AC610" s="442"/>
      <c r="AD610" s="220"/>
      <c r="AE610" s="442"/>
      <c r="AF610" s="444"/>
      <c r="AG610" s="442"/>
      <c r="AH610" s="445"/>
      <c r="AI610" s="442"/>
      <c r="AJ610" s="220"/>
      <c r="AK610" s="442"/>
      <c r="AL610" s="446"/>
      <c r="AM610" s="411"/>
      <c r="AN610" s="451"/>
      <c r="AO610" s="448"/>
      <c r="AP610" s="444"/>
      <c r="AQ610" s="443"/>
      <c r="AR610" s="444"/>
      <c r="AS610" s="442"/>
      <c r="AT610" s="444"/>
      <c r="AU610" s="443"/>
      <c r="AV610" s="444"/>
      <c r="AW610" s="443"/>
      <c r="AX610" s="340"/>
      <c r="AY610" s="452"/>
      <c r="AZ610" s="442"/>
      <c r="BA610" s="216"/>
      <c r="BB610" s="216"/>
      <c r="BC610" s="216"/>
      <c r="BD610" s="216"/>
      <c r="BE610" s="216"/>
      <c r="BF610" s="216"/>
      <c r="BG610" s="216"/>
      <c r="BH610" s="216"/>
      <c r="BI610" s="216"/>
      <c r="BJ610" s="216"/>
    </row>
    <row r="611" spans="1:62" ht="14.25">
      <c r="A611" s="416"/>
      <c r="B611" s="416"/>
      <c r="C611" s="439"/>
      <c r="D611" s="216"/>
      <c r="E611" s="216"/>
      <c r="F611" s="350"/>
      <c r="G611" s="219"/>
      <c r="H611" s="440"/>
      <c r="I611" s="350"/>
      <c r="J611" s="344"/>
      <c r="K611" s="350"/>
      <c r="L611" s="344"/>
      <c r="M611" s="350"/>
      <c r="N611" s="346"/>
      <c r="O611" s="348"/>
      <c r="P611" s="450"/>
      <c r="Q611" s="348"/>
      <c r="R611" s="346"/>
      <c r="S611" s="348"/>
      <c r="T611" s="346"/>
      <c r="U611" s="348"/>
      <c r="V611" s="220"/>
      <c r="W611" s="442"/>
      <c r="X611" s="444"/>
      <c r="Y611" s="443"/>
      <c r="Z611" s="444"/>
      <c r="AA611" s="443"/>
      <c r="AB611" s="444"/>
      <c r="AC611" s="443"/>
      <c r="AD611" s="220"/>
      <c r="AE611" s="442"/>
      <c r="AF611" s="220"/>
      <c r="AG611" s="443"/>
      <c r="AH611" s="445"/>
      <c r="AI611" s="443"/>
      <c r="AJ611" s="220"/>
      <c r="AK611" s="442"/>
      <c r="AL611" s="446"/>
      <c r="AM611" s="411"/>
      <c r="AN611" s="451"/>
      <c r="AO611" s="448"/>
      <c r="AP611" s="444"/>
      <c r="AQ611" s="443"/>
      <c r="AR611" s="444"/>
      <c r="AS611" s="442"/>
      <c r="AT611" s="444"/>
      <c r="AU611" s="443"/>
      <c r="AV611" s="444"/>
      <c r="AW611" s="443"/>
      <c r="AX611" s="340"/>
      <c r="AY611" s="452"/>
      <c r="AZ611" s="442"/>
      <c r="BA611" s="216"/>
      <c r="BB611" s="216"/>
      <c r="BC611" s="216"/>
      <c r="BD611" s="216"/>
      <c r="BE611" s="216"/>
      <c r="BF611" s="216"/>
      <c r="BG611" s="216"/>
      <c r="BH611" s="216"/>
      <c r="BI611" s="216"/>
      <c r="BJ611" s="216"/>
    </row>
    <row r="612" spans="1:62" ht="14.25">
      <c r="A612" s="416"/>
      <c r="B612" s="416"/>
      <c r="C612" s="439"/>
      <c r="D612" s="215"/>
      <c r="E612" s="216"/>
      <c r="F612" s="218"/>
      <c r="G612" s="219"/>
      <c r="H612" s="440"/>
      <c r="I612" s="350"/>
      <c r="J612" s="344"/>
      <c r="K612" s="350"/>
      <c r="L612" s="344"/>
      <c r="M612" s="350"/>
      <c r="N612" s="346"/>
      <c r="O612" s="348"/>
      <c r="P612" s="441"/>
      <c r="Q612" s="348"/>
      <c r="R612" s="341"/>
      <c r="S612" s="348"/>
      <c r="T612" s="346"/>
      <c r="U612" s="342"/>
      <c r="V612" s="220"/>
      <c r="W612" s="442"/>
      <c r="X612" s="220"/>
      <c r="Y612" s="442"/>
      <c r="Z612" s="453"/>
      <c r="AA612" s="442"/>
      <c r="AB612" s="220"/>
      <c r="AC612" s="442"/>
      <c r="AD612" s="220"/>
      <c r="AE612" s="442"/>
      <c r="AF612" s="444"/>
      <c r="AG612" s="442"/>
      <c r="AH612" s="445"/>
      <c r="AI612" s="442"/>
      <c r="AJ612" s="220"/>
      <c r="AK612" s="442"/>
      <c r="AL612" s="446"/>
      <c r="AM612" s="448"/>
      <c r="AN612" s="451"/>
      <c r="AO612" s="448"/>
      <c r="AP612" s="220"/>
      <c r="AQ612" s="443"/>
      <c r="AR612" s="444"/>
      <c r="AS612" s="443"/>
      <c r="AT612" s="444"/>
      <c r="AU612" s="442"/>
      <c r="AV612" s="444"/>
      <c r="AW612" s="442"/>
      <c r="AX612" s="340"/>
      <c r="AY612" s="449"/>
      <c r="AZ612" s="442"/>
      <c r="BA612" s="216"/>
      <c r="BB612" s="216"/>
      <c r="BC612" s="216"/>
      <c r="BD612" s="216"/>
      <c r="BE612" s="216"/>
      <c r="BF612" s="216"/>
      <c r="BG612" s="216"/>
      <c r="BH612" s="216"/>
      <c r="BI612" s="216"/>
      <c r="BJ612" s="216"/>
    </row>
    <row r="613" spans="1:62" ht="14.25">
      <c r="A613" s="416"/>
      <c r="B613" s="416"/>
      <c r="C613" s="439"/>
      <c r="D613" s="216"/>
      <c r="E613" s="216"/>
      <c r="F613" s="350"/>
      <c r="G613" s="219"/>
      <c r="H613" s="440"/>
      <c r="I613" s="350"/>
      <c r="J613" s="344"/>
      <c r="K613" s="350"/>
      <c r="L613" s="344"/>
      <c r="M613" s="350"/>
      <c r="N613" s="346"/>
      <c r="O613" s="348"/>
      <c r="P613" s="450"/>
      <c r="Q613" s="348"/>
      <c r="R613" s="346"/>
      <c r="S613" s="348"/>
      <c r="T613" s="346"/>
      <c r="U613" s="348"/>
      <c r="V613" s="220"/>
      <c r="W613" s="442"/>
      <c r="X613" s="444"/>
      <c r="Y613" s="443"/>
      <c r="Z613" s="444"/>
      <c r="AA613" s="443"/>
      <c r="AB613" s="444"/>
      <c r="AC613" s="443"/>
      <c r="AD613" s="220"/>
      <c r="AE613" s="442"/>
      <c r="AF613" s="220"/>
      <c r="AG613" s="443"/>
      <c r="AH613" s="445"/>
      <c r="AI613" s="443"/>
      <c r="AJ613" s="220"/>
      <c r="AK613" s="442"/>
      <c r="AL613" s="446"/>
      <c r="AM613" s="411"/>
      <c r="AN613" s="451"/>
      <c r="AO613" s="448"/>
      <c r="AP613" s="444"/>
      <c r="AQ613" s="443"/>
      <c r="AR613" s="444"/>
      <c r="AS613" s="442"/>
      <c r="AT613" s="444"/>
      <c r="AU613" s="443"/>
      <c r="AV613" s="444"/>
      <c r="AW613" s="443"/>
      <c r="AX613" s="340"/>
      <c r="AY613" s="452"/>
      <c r="AZ613" s="442"/>
      <c r="BA613" s="216"/>
      <c r="BB613" s="216"/>
      <c r="BC613" s="216"/>
      <c r="BD613" s="216"/>
      <c r="BE613" s="216"/>
      <c r="BF613" s="216"/>
      <c r="BG613" s="216"/>
      <c r="BH613" s="216"/>
      <c r="BI613" s="216"/>
      <c r="BJ613" s="216"/>
    </row>
    <row r="614" spans="1:62" ht="14.25">
      <c r="A614" s="416"/>
      <c r="B614" s="416"/>
      <c r="C614" s="439"/>
      <c r="D614" s="216"/>
      <c r="E614" s="216"/>
      <c r="F614" s="350"/>
      <c r="G614" s="219"/>
      <c r="H614" s="440"/>
      <c r="I614" s="350"/>
      <c r="J614" s="344"/>
      <c r="K614" s="350"/>
      <c r="L614" s="344"/>
      <c r="M614" s="350"/>
      <c r="N614" s="346"/>
      <c r="O614" s="348"/>
      <c r="P614" s="450"/>
      <c r="Q614" s="348"/>
      <c r="R614" s="346"/>
      <c r="S614" s="348"/>
      <c r="T614" s="346"/>
      <c r="U614" s="348"/>
      <c r="V614" s="220"/>
      <c r="W614" s="442"/>
      <c r="X614" s="444"/>
      <c r="Y614" s="443"/>
      <c r="Z614" s="444"/>
      <c r="AA614" s="443"/>
      <c r="AB614" s="444"/>
      <c r="AC614" s="443"/>
      <c r="AD614" s="220"/>
      <c r="AE614" s="442"/>
      <c r="AF614" s="220"/>
      <c r="AG614" s="443"/>
      <c r="AH614" s="445"/>
      <c r="AI614" s="443"/>
      <c r="AJ614" s="220"/>
      <c r="AK614" s="442"/>
      <c r="AL614" s="446"/>
      <c r="AM614" s="411"/>
      <c r="AN614" s="451"/>
      <c r="AO614" s="448"/>
      <c r="AP614" s="444"/>
      <c r="AQ614" s="443"/>
      <c r="AR614" s="444"/>
      <c r="AS614" s="442"/>
      <c r="AT614" s="444"/>
      <c r="AU614" s="443"/>
      <c r="AV614" s="444"/>
      <c r="AW614" s="443"/>
      <c r="AX614" s="340"/>
      <c r="AY614" s="452"/>
      <c r="AZ614" s="442"/>
      <c r="BA614" s="216"/>
      <c r="BB614" s="216"/>
      <c r="BC614" s="216"/>
      <c r="BD614" s="216"/>
      <c r="BE614" s="216"/>
      <c r="BF614" s="216"/>
      <c r="BG614" s="216"/>
      <c r="BH614" s="216"/>
      <c r="BI614" s="216"/>
      <c r="BJ614" s="216"/>
    </row>
    <row r="615" spans="1:62" ht="14.25">
      <c r="A615" s="416"/>
      <c r="B615" s="416"/>
      <c r="C615" s="439"/>
      <c r="D615" s="216"/>
      <c r="E615" s="216"/>
      <c r="F615" s="350"/>
      <c r="G615" s="219"/>
      <c r="H615" s="440"/>
      <c r="I615" s="350"/>
      <c r="J615" s="344"/>
      <c r="K615" s="350"/>
      <c r="L615" s="344"/>
      <c r="M615" s="350"/>
      <c r="N615" s="346"/>
      <c r="O615" s="348"/>
      <c r="P615" s="450"/>
      <c r="Q615" s="348"/>
      <c r="R615" s="346"/>
      <c r="S615" s="348"/>
      <c r="T615" s="346"/>
      <c r="U615" s="348"/>
      <c r="V615" s="220"/>
      <c r="W615" s="442"/>
      <c r="X615" s="444"/>
      <c r="Y615" s="443"/>
      <c r="Z615" s="444"/>
      <c r="AA615" s="443"/>
      <c r="AB615" s="444"/>
      <c r="AC615" s="443"/>
      <c r="AD615" s="220"/>
      <c r="AE615" s="442"/>
      <c r="AF615" s="220"/>
      <c r="AG615" s="443"/>
      <c r="AH615" s="445"/>
      <c r="AI615" s="443"/>
      <c r="AJ615" s="220"/>
      <c r="AK615" s="442"/>
      <c r="AL615" s="446"/>
      <c r="AM615" s="411"/>
      <c r="AN615" s="451"/>
      <c r="AO615" s="448"/>
      <c r="AP615" s="444"/>
      <c r="AQ615" s="443"/>
      <c r="AR615" s="444"/>
      <c r="AS615" s="442"/>
      <c r="AT615" s="444"/>
      <c r="AU615" s="443"/>
      <c r="AV615" s="444"/>
      <c r="AW615" s="443"/>
      <c r="AX615" s="340"/>
      <c r="AY615" s="452"/>
      <c r="AZ615" s="442"/>
      <c r="BA615" s="216"/>
      <c r="BB615" s="216"/>
      <c r="BC615" s="216"/>
      <c r="BD615" s="216"/>
      <c r="BE615" s="216"/>
      <c r="BF615" s="216"/>
      <c r="BG615" s="216"/>
      <c r="BH615" s="216"/>
      <c r="BI615" s="216"/>
      <c r="BJ615" s="216"/>
    </row>
    <row r="616" spans="1:62" ht="14.25">
      <c r="A616" s="416"/>
      <c r="B616" s="416"/>
      <c r="C616" s="439"/>
      <c r="D616" s="216"/>
      <c r="E616" s="216"/>
      <c r="F616" s="218"/>
      <c r="G616" s="219"/>
      <c r="H616" s="440"/>
      <c r="I616" s="218"/>
      <c r="J616" s="344"/>
      <c r="K616" s="218"/>
      <c r="L616" s="219"/>
      <c r="M616" s="218"/>
      <c r="N616" s="341"/>
      <c r="O616" s="342"/>
      <c r="P616" s="441"/>
      <c r="Q616" s="348"/>
      <c r="R616" s="341"/>
      <c r="S616" s="342"/>
      <c r="T616" s="341"/>
      <c r="U616" s="342"/>
      <c r="V616" s="220"/>
      <c r="W616" s="442"/>
      <c r="X616" s="220"/>
      <c r="Y616" s="442"/>
      <c r="Z616" s="453"/>
      <c r="AA616" s="442"/>
      <c r="AB616" s="444"/>
      <c r="AC616" s="443"/>
      <c r="AD616" s="220"/>
      <c r="AE616" s="443"/>
      <c r="AF616" s="220"/>
      <c r="AG616" s="442"/>
      <c r="AH616" s="445"/>
      <c r="AI616" s="442"/>
      <c r="AJ616" s="220"/>
      <c r="AK616" s="442"/>
      <c r="AL616" s="446"/>
      <c r="AM616" s="448"/>
      <c r="AN616" s="451"/>
      <c r="AO616" s="448"/>
      <c r="AP616" s="444"/>
      <c r="AQ616" s="443"/>
      <c r="AR616" s="444"/>
      <c r="AS616" s="442"/>
      <c r="AT616" s="444"/>
      <c r="AU616" s="443"/>
      <c r="AV616" s="444"/>
      <c r="AW616" s="443"/>
      <c r="AX616" s="343"/>
      <c r="AY616" s="350"/>
      <c r="AZ616" s="442"/>
      <c r="BA616" s="216"/>
      <c r="BB616" s="216"/>
      <c r="BC616" s="216"/>
      <c r="BD616" s="216"/>
      <c r="BE616" s="216"/>
      <c r="BF616" s="216"/>
      <c r="BG616" s="216"/>
      <c r="BH616" s="216"/>
      <c r="BI616" s="216"/>
      <c r="BJ616" s="216"/>
    </row>
    <row r="617" spans="1:62" ht="14.25">
      <c r="A617" s="416"/>
      <c r="B617" s="416"/>
      <c r="C617" s="439"/>
      <c r="D617" s="215"/>
      <c r="E617" s="216"/>
      <c r="F617" s="218"/>
      <c r="G617" s="219"/>
      <c r="H617" s="440"/>
      <c r="I617" s="350"/>
      <c r="J617" s="344"/>
      <c r="K617" s="350"/>
      <c r="L617" s="344"/>
      <c r="M617" s="350"/>
      <c r="N617" s="346"/>
      <c r="O617" s="348"/>
      <c r="P617" s="450"/>
      <c r="Q617" s="348"/>
      <c r="R617" s="346"/>
      <c r="S617" s="348"/>
      <c r="T617" s="346"/>
      <c r="U617" s="348"/>
      <c r="V617" s="444"/>
      <c r="W617" s="442"/>
      <c r="X617" s="220"/>
      <c r="Y617" s="442"/>
      <c r="Z617" s="453"/>
      <c r="AA617" s="443"/>
      <c r="AB617" s="220"/>
      <c r="AC617" s="443"/>
      <c r="AD617" s="444"/>
      <c r="AE617" s="442"/>
      <c r="AF617" s="444"/>
      <c r="AG617" s="442"/>
      <c r="AH617" s="445"/>
      <c r="AI617" s="443"/>
      <c r="AJ617" s="220"/>
      <c r="AK617" s="442"/>
      <c r="AL617" s="446"/>
      <c r="AM617" s="448"/>
      <c r="AN617" s="451"/>
      <c r="AO617" s="411"/>
      <c r="AP617" s="444"/>
      <c r="AQ617" s="443"/>
      <c r="AR617" s="444"/>
      <c r="AS617" s="442"/>
      <c r="AT617" s="444"/>
      <c r="AU617" s="442"/>
      <c r="AV617" s="444"/>
      <c r="AW617" s="442"/>
      <c r="AX617" s="340"/>
      <c r="AY617" s="449"/>
      <c r="AZ617" s="442"/>
      <c r="BA617" s="216"/>
      <c r="BB617" s="216"/>
      <c r="BC617" s="216"/>
      <c r="BD617" s="216"/>
      <c r="BE617" s="216"/>
      <c r="BF617" s="216"/>
      <c r="BG617" s="216"/>
      <c r="BH617" s="216"/>
      <c r="BI617" s="216"/>
      <c r="BJ617" s="216"/>
    </row>
    <row r="618" spans="1:62" ht="14.25">
      <c r="A618" s="416"/>
      <c r="B618" s="416"/>
      <c r="C618" s="439"/>
      <c r="D618" s="216"/>
      <c r="E618" s="216"/>
      <c r="F618" s="350"/>
      <c r="G618" s="219"/>
      <c r="H618" s="440"/>
      <c r="I618" s="350"/>
      <c r="J618" s="344"/>
      <c r="K618" s="350"/>
      <c r="L618" s="344"/>
      <c r="M618" s="350"/>
      <c r="N618" s="346"/>
      <c r="O618" s="342"/>
      <c r="P618" s="450"/>
      <c r="Q618" s="348"/>
      <c r="R618" s="346"/>
      <c r="S618" s="348"/>
      <c r="T618" s="346"/>
      <c r="U618" s="348"/>
      <c r="V618" s="220"/>
      <c r="W618" s="442"/>
      <c r="X618" s="220"/>
      <c r="Y618" s="442"/>
      <c r="Z618" s="453"/>
      <c r="AA618" s="443"/>
      <c r="AB618" s="444"/>
      <c r="AC618" s="443"/>
      <c r="AD618" s="444"/>
      <c r="AE618" s="442"/>
      <c r="AF618" s="220"/>
      <c r="AG618" s="442"/>
      <c r="AH618" s="445"/>
      <c r="AI618" s="442"/>
      <c r="AJ618" s="220"/>
      <c r="AK618" s="442"/>
      <c r="AL618" s="446"/>
      <c r="AM618" s="448"/>
      <c r="AN618" s="451"/>
      <c r="AO618" s="448"/>
      <c r="AP618" s="220"/>
      <c r="AQ618" s="443"/>
      <c r="AR618" s="444"/>
      <c r="AS618" s="443"/>
      <c r="AT618" s="444"/>
      <c r="AU618" s="443"/>
      <c r="AV618" s="444"/>
      <c r="AW618" s="443"/>
      <c r="AX618" s="340"/>
      <c r="AY618" s="452"/>
      <c r="AZ618" s="442"/>
      <c r="BA618" s="216"/>
      <c r="BB618" s="216"/>
      <c r="BC618" s="216"/>
      <c r="BD618" s="216"/>
      <c r="BE618" s="216"/>
      <c r="BF618" s="216"/>
      <c r="BG618" s="216"/>
      <c r="BH618" s="216"/>
      <c r="BI618" s="216"/>
      <c r="BJ618" s="216"/>
    </row>
    <row r="619" spans="1:62" ht="14.25">
      <c r="A619" s="416"/>
      <c r="B619" s="416"/>
      <c r="C619" s="439"/>
      <c r="D619" s="215"/>
      <c r="E619" s="216"/>
      <c r="F619" s="218"/>
      <c r="G619" s="219"/>
      <c r="H619" s="440"/>
      <c r="I619" s="350"/>
      <c r="J619" s="344"/>
      <c r="K619" s="350"/>
      <c r="L619" s="344"/>
      <c r="M619" s="350"/>
      <c r="N619" s="346"/>
      <c r="O619" s="348"/>
      <c r="P619" s="450"/>
      <c r="Q619" s="348"/>
      <c r="R619" s="346"/>
      <c r="S619" s="348"/>
      <c r="T619" s="346"/>
      <c r="U619" s="348"/>
      <c r="V619" s="220"/>
      <c r="W619" s="442"/>
      <c r="X619" s="220"/>
      <c r="Y619" s="442"/>
      <c r="Z619" s="453"/>
      <c r="AA619" s="443"/>
      <c r="AB619" s="444"/>
      <c r="AC619" s="443"/>
      <c r="AD619" s="444"/>
      <c r="AE619" s="443"/>
      <c r="AF619" s="444"/>
      <c r="AG619" s="442"/>
      <c r="AH619" s="445"/>
      <c r="AI619" s="442"/>
      <c r="AJ619" s="220"/>
      <c r="AK619" s="442"/>
      <c r="AL619" s="446"/>
      <c r="AM619" s="448"/>
      <c r="AN619" s="451"/>
      <c r="AO619" s="448"/>
      <c r="AP619" s="444"/>
      <c r="AQ619" s="443"/>
      <c r="AR619" s="444"/>
      <c r="AS619" s="442"/>
      <c r="AT619" s="444"/>
      <c r="AU619" s="443"/>
      <c r="AV619" s="444"/>
      <c r="AW619" s="443"/>
      <c r="AX619" s="343"/>
      <c r="AY619" s="350"/>
      <c r="AZ619" s="442"/>
      <c r="BA619" s="216"/>
      <c r="BB619" s="216"/>
      <c r="BC619" s="216"/>
      <c r="BD619" s="216"/>
      <c r="BE619" s="216"/>
      <c r="BF619" s="216"/>
      <c r="BG619" s="216"/>
      <c r="BH619" s="216"/>
      <c r="BI619" s="216"/>
      <c r="BJ619" s="216"/>
    </row>
    <row r="620" spans="1:62" ht="14.25">
      <c r="A620" s="416"/>
      <c r="B620" s="416"/>
      <c r="C620" s="439"/>
      <c r="D620" s="216"/>
      <c r="E620" s="216"/>
      <c r="F620" s="218"/>
      <c r="G620" s="219"/>
      <c r="H620" s="440"/>
      <c r="I620" s="350"/>
      <c r="J620" s="344"/>
      <c r="K620" s="350"/>
      <c r="L620" s="344"/>
      <c r="M620" s="350"/>
      <c r="N620" s="346"/>
      <c r="O620" s="348"/>
      <c r="P620" s="441"/>
      <c r="Q620" s="348"/>
      <c r="R620" s="341"/>
      <c r="S620" s="342"/>
      <c r="T620" s="346"/>
      <c r="U620" s="348"/>
      <c r="V620" s="444"/>
      <c r="W620" s="442"/>
      <c r="X620" s="220"/>
      <c r="Y620" s="442"/>
      <c r="Z620" s="453"/>
      <c r="AA620" s="443"/>
      <c r="AB620" s="444"/>
      <c r="AC620" s="443"/>
      <c r="AD620" s="444"/>
      <c r="AE620" s="442"/>
      <c r="AF620" s="444"/>
      <c r="AG620" s="442"/>
      <c r="AH620" s="445"/>
      <c r="AI620" s="442"/>
      <c r="AJ620" s="220"/>
      <c r="AK620" s="442"/>
      <c r="AL620" s="446"/>
      <c r="AM620" s="448"/>
      <c r="AN620" s="451"/>
      <c r="AO620" s="411"/>
      <c r="AP620" s="444"/>
      <c r="AQ620" s="443"/>
      <c r="AR620" s="444"/>
      <c r="AS620" s="443"/>
      <c r="AT620" s="444"/>
      <c r="AU620" s="442"/>
      <c r="AV620" s="444"/>
      <c r="AW620" s="442"/>
      <c r="AX620" s="340"/>
      <c r="AY620" s="449"/>
      <c r="AZ620" s="442"/>
      <c r="BA620" s="216"/>
      <c r="BB620" s="216"/>
      <c r="BC620" s="216"/>
      <c r="BD620" s="216"/>
      <c r="BE620" s="216"/>
      <c r="BF620" s="216"/>
      <c r="BG620" s="216"/>
      <c r="BH620" s="216"/>
      <c r="BI620" s="216"/>
      <c r="BJ620" s="216"/>
    </row>
    <row r="621" spans="1:62" ht="14.25">
      <c r="A621" s="416"/>
      <c r="B621" s="416"/>
      <c r="C621" s="439"/>
      <c r="D621" s="216"/>
      <c r="E621" s="216"/>
      <c r="F621" s="350"/>
      <c r="G621" s="219"/>
      <c r="H621" s="440"/>
      <c r="I621" s="350"/>
      <c r="J621" s="344"/>
      <c r="K621" s="350"/>
      <c r="L621" s="344"/>
      <c r="M621" s="350"/>
      <c r="N621" s="346"/>
      <c r="O621" s="342"/>
      <c r="P621" s="450"/>
      <c r="Q621" s="348"/>
      <c r="R621" s="346"/>
      <c r="S621" s="348"/>
      <c r="T621" s="346"/>
      <c r="U621" s="348"/>
      <c r="V621" s="220"/>
      <c r="W621" s="442"/>
      <c r="X621" s="220"/>
      <c r="Y621" s="442"/>
      <c r="Z621" s="453"/>
      <c r="AA621" s="443"/>
      <c r="AB621" s="444"/>
      <c r="AC621" s="443"/>
      <c r="AD621" s="444"/>
      <c r="AE621" s="442"/>
      <c r="AF621" s="220"/>
      <c r="AG621" s="442"/>
      <c r="AH621" s="445"/>
      <c r="AI621" s="442"/>
      <c r="AJ621" s="220"/>
      <c r="AK621" s="442"/>
      <c r="AL621" s="446"/>
      <c r="AM621" s="448"/>
      <c r="AN621" s="451"/>
      <c r="AO621" s="448"/>
      <c r="AP621" s="220"/>
      <c r="AQ621" s="443"/>
      <c r="AR621" s="444"/>
      <c r="AS621" s="443"/>
      <c r="AT621" s="444"/>
      <c r="AU621" s="443"/>
      <c r="AV621" s="444"/>
      <c r="AW621" s="443"/>
      <c r="AX621" s="340"/>
      <c r="AY621" s="452"/>
      <c r="AZ621" s="442"/>
      <c r="BA621" s="216"/>
      <c r="BB621" s="216"/>
      <c r="BC621" s="216"/>
      <c r="BD621" s="216"/>
      <c r="BE621" s="216"/>
      <c r="BF621" s="216"/>
      <c r="BG621" s="216"/>
      <c r="BH621" s="216"/>
      <c r="BI621" s="216"/>
      <c r="BJ621" s="216"/>
    </row>
    <row r="622" spans="1:62" ht="14.25">
      <c r="A622" s="416"/>
      <c r="B622" s="416"/>
      <c r="C622" s="439"/>
      <c r="D622" s="216"/>
      <c r="E622" s="216"/>
      <c r="F622" s="350"/>
      <c r="G622" s="219"/>
      <c r="H622" s="440"/>
      <c r="I622" s="350"/>
      <c r="J622" s="344"/>
      <c r="K622" s="350"/>
      <c r="L622" s="344"/>
      <c r="M622" s="350"/>
      <c r="N622" s="346"/>
      <c r="O622" s="348"/>
      <c r="P622" s="450"/>
      <c r="Q622" s="348"/>
      <c r="R622" s="346"/>
      <c r="S622" s="348"/>
      <c r="T622" s="346"/>
      <c r="U622" s="348"/>
      <c r="V622" s="220"/>
      <c r="W622" s="442"/>
      <c r="X622" s="444"/>
      <c r="Y622" s="443"/>
      <c r="Z622" s="444"/>
      <c r="AA622" s="443"/>
      <c r="AB622" s="444"/>
      <c r="AC622" s="443"/>
      <c r="AD622" s="220"/>
      <c r="AE622" s="442"/>
      <c r="AF622" s="220"/>
      <c r="AG622" s="443"/>
      <c r="AH622" s="445"/>
      <c r="AI622" s="443"/>
      <c r="AJ622" s="220"/>
      <c r="AK622" s="442"/>
      <c r="AL622" s="446"/>
      <c r="AM622" s="411"/>
      <c r="AN622" s="451"/>
      <c r="AO622" s="448"/>
      <c r="AP622" s="444"/>
      <c r="AQ622" s="443"/>
      <c r="AR622" s="444"/>
      <c r="AS622" s="442"/>
      <c r="AT622" s="444"/>
      <c r="AU622" s="443"/>
      <c r="AV622" s="444"/>
      <c r="AW622" s="443"/>
      <c r="AX622" s="340"/>
      <c r="AY622" s="452"/>
      <c r="AZ622" s="442"/>
      <c r="BA622" s="216"/>
      <c r="BB622" s="216"/>
      <c r="BC622" s="216"/>
      <c r="BD622" s="216"/>
      <c r="BE622" s="216"/>
      <c r="BF622" s="216"/>
      <c r="BG622" s="216"/>
      <c r="BH622" s="216"/>
      <c r="BI622" s="216"/>
      <c r="BJ622" s="216"/>
    </row>
    <row r="623" spans="1:62" ht="14.25">
      <c r="A623" s="416"/>
      <c r="B623" s="416"/>
      <c r="C623" s="439"/>
      <c r="D623" s="216"/>
      <c r="E623" s="216"/>
      <c r="F623" s="350"/>
      <c r="G623" s="219"/>
      <c r="H623" s="440"/>
      <c r="I623" s="350"/>
      <c r="J623" s="344"/>
      <c r="K623" s="350"/>
      <c r="L623" s="344"/>
      <c r="M623" s="350"/>
      <c r="N623" s="346"/>
      <c r="O623" s="348"/>
      <c r="P623" s="450"/>
      <c r="Q623" s="348"/>
      <c r="R623" s="346"/>
      <c r="S623" s="348"/>
      <c r="T623" s="346"/>
      <c r="U623" s="348"/>
      <c r="V623" s="220"/>
      <c r="W623" s="442"/>
      <c r="X623" s="444"/>
      <c r="Y623" s="443"/>
      <c r="Z623" s="444"/>
      <c r="AA623" s="443"/>
      <c r="AB623" s="444"/>
      <c r="AC623" s="443"/>
      <c r="AD623" s="220"/>
      <c r="AE623" s="442"/>
      <c r="AF623" s="444"/>
      <c r="AG623" s="443"/>
      <c r="AH623" s="445"/>
      <c r="AI623" s="443"/>
      <c r="AJ623" s="220"/>
      <c r="AK623" s="442"/>
      <c r="AL623" s="446"/>
      <c r="AM623" s="411"/>
      <c r="AN623" s="451"/>
      <c r="AO623" s="448"/>
      <c r="AP623" s="444"/>
      <c r="AQ623" s="443"/>
      <c r="AR623" s="444"/>
      <c r="AS623" s="442"/>
      <c r="AT623" s="444"/>
      <c r="AU623" s="443"/>
      <c r="AV623" s="444"/>
      <c r="AW623" s="443"/>
      <c r="AX623" s="340"/>
      <c r="AY623" s="452"/>
      <c r="AZ623" s="442"/>
      <c r="BA623" s="216"/>
      <c r="BB623" s="216"/>
      <c r="BC623" s="216"/>
      <c r="BD623" s="216"/>
      <c r="BE623" s="216"/>
      <c r="BF623" s="216"/>
      <c r="BG623" s="216"/>
      <c r="BH623" s="216"/>
      <c r="BI623" s="216"/>
      <c r="BJ623" s="216"/>
    </row>
    <row r="624" spans="1:62" ht="14.25">
      <c r="A624" s="416"/>
      <c r="B624" s="416"/>
      <c r="C624" s="439"/>
      <c r="D624" s="216"/>
      <c r="E624" s="216"/>
      <c r="F624" s="350"/>
      <c r="G624" s="219"/>
      <c r="H624" s="440"/>
      <c r="I624" s="350"/>
      <c r="J624" s="344"/>
      <c r="K624" s="350"/>
      <c r="L624" s="344"/>
      <c r="M624" s="350"/>
      <c r="N624" s="346"/>
      <c r="O624" s="348"/>
      <c r="P624" s="450"/>
      <c r="Q624" s="348"/>
      <c r="R624" s="346"/>
      <c r="S624" s="348"/>
      <c r="T624" s="346"/>
      <c r="U624" s="348"/>
      <c r="V624" s="220"/>
      <c r="W624" s="442"/>
      <c r="X624" s="444"/>
      <c r="Y624" s="443"/>
      <c r="Z624" s="444"/>
      <c r="AA624" s="443"/>
      <c r="AB624" s="444"/>
      <c r="AC624" s="443"/>
      <c r="AD624" s="220"/>
      <c r="AE624" s="442"/>
      <c r="AF624" s="220"/>
      <c r="AG624" s="443"/>
      <c r="AH624" s="445"/>
      <c r="AI624" s="443"/>
      <c r="AJ624" s="220"/>
      <c r="AK624" s="442"/>
      <c r="AL624" s="446"/>
      <c r="AM624" s="411"/>
      <c r="AN624" s="451"/>
      <c r="AO624" s="448"/>
      <c r="AP624" s="444"/>
      <c r="AQ624" s="443"/>
      <c r="AR624" s="444"/>
      <c r="AS624" s="442"/>
      <c r="AT624" s="444"/>
      <c r="AU624" s="443"/>
      <c r="AV624" s="444"/>
      <c r="AW624" s="443"/>
      <c r="AX624" s="340"/>
      <c r="AY624" s="452"/>
      <c r="AZ624" s="442"/>
      <c r="BA624" s="216"/>
      <c r="BB624" s="216"/>
      <c r="BC624" s="216"/>
      <c r="BD624" s="216"/>
      <c r="BE624" s="216"/>
      <c r="BF624" s="216"/>
      <c r="BG624" s="216"/>
      <c r="BH624" s="216"/>
      <c r="BI624" s="216"/>
      <c r="BJ624" s="216"/>
    </row>
    <row r="625" spans="1:62" ht="14.25">
      <c r="A625" s="416"/>
      <c r="B625" s="416"/>
      <c r="C625" s="439"/>
      <c r="D625" s="216"/>
      <c r="E625" s="216"/>
      <c r="F625" s="350"/>
      <c r="G625" s="219"/>
      <c r="H625" s="440"/>
      <c r="I625" s="350"/>
      <c r="J625" s="344"/>
      <c r="K625" s="350"/>
      <c r="L625" s="344"/>
      <c r="M625" s="350"/>
      <c r="N625" s="346"/>
      <c r="O625" s="348"/>
      <c r="P625" s="450"/>
      <c r="Q625" s="348"/>
      <c r="R625" s="346"/>
      <c r="S625" s="348"/>
      <c r="T625" s="346"/>
      <c r="U625" s="348"/>
      <c r="V625" s="220"/>
      <c r="W625" s="442"/>
      <c r="X625" s="220"/>
      <c r="Y625" s="442"/>
      <c r="Z625" s="453"/>
      <c r="AA625" s="443"/>
      <c r="AB625" s="444"/>
      <c r="AC625" s="443"/>
      <c r="AD625" s="444"/>
      <c r="AE625" s="442"/>
      <c r="AF625" s="220"/>
      <c r="AG625" s="442"/>
      <c r="AH625" s="445"/>
      <c r="AI625" s="442"/>
      <c r="AJ625" s="220"/>
      <c r="AK625" s="442"/>
      <c r="AL625" s="446"/>
      <c r="AM625" s="448"/>
      <c r="AN625" s="451"/>
      <c r="AO625" s="448"/>
      <c r="AP625" s="444"/>
      <c r="AQ625" s="443"/>
      <c r="AR625" s="444"/>
      <c r="AS625" s="442"/>
      <c r="AT625" s="444"/>
      <c r="AU625" s="443"/>
      <c r="AV625" s="444"/>
      <c r="AW625" s="443"/>
      <c r="AX625" s="340"/>
      <c r="AY625" s="452"/>
      <c r="AZ625" s="442"/>
      <c r="BA625" s="216"/>
      <c r="BB625" s="216"/>
      <c r="BC625" s="216"/>
      <c r="BD625" s="216"/>
      <c r="BE625" s="216"/>
      <c r="BF625" s="216"/>
      <c r="BG625" s="216"/>
      <c r="BH625" s="216"/>
      <c r="BI625" s="216"/>
      <c r="BJ625" s="216"/>
    </row>
    <row r="626" spans="1:62" ht="14.25">
      <c r="A626" s="416"/>
      <c r="B626" s="416"/>
      <c r="C626" s="439"/>
      <c r="D626" s="216"/>
      <c r="E626" s="216"/>
      <c r="F626" s="350"/>
      <c r="G626" s="219"/>
      <c r="H626" s="440"/>
      <c r="I626" s="350"/>
      <c r="J626" s="344"/>
      <c r="K626" s="350"/>
      <c r="L626" s="344"/>
      <c r="M626" s="350"/>
      <c r="N626" s="346"/>
      <c r="O626" s="348"/>
      <c r="P626" s="450"/>
      <c r="Q626" s="348"/>
      <c r="R626" s="346"/>
      <c r="S626" s="348"/>
      <c r="T626" s="346"/>
      <c r="U626" s="348"/>
      <c r="V626" s="220"/>
      <c r="W626" s="442"/>
      <c r="X626" s="220"/>
      <c r="Y626" s="442"/>
      <c r="Z626" s="444"/>
      <c r="AA626" s="443"/>
      <c r="AB626" s="444"/>
      <c r="AC626" s="443"/>
      <c r="AD626" s="220"/>
      <c r="AE626" s="442"/>
      <c r="AF626" s="444"/>
      <c r="AG626" s="443"/>
      <c r="AH626" s="445"/>
      <c r="AI626" s="443"/>
      <c r="AJ626" s="220"/>
      <c r="AK626" s="442"/>
      <c r="AL626" s="446"/>
      <c r="AM626" s="411"/>
      <c r="AN626" s="451"/>
      <c r="AO626" s="448"/>
      <c r="AP626" s="444"/>
      <c r="AQ626" s="443"/>
      <c r="AR626" s="444"/>
      <c r="AS626" s="442"/>
      <c r="AT626" s="444"/>
      <c r="AU626" s="443"/>
      <c r="AV626" s="444"/>
      <c r="AW626" s="443"/>
      <c r="AX626" s="340"/>
      <c r="AY626" s="452"/>
      <c r="AZ626" s="442"/>
      <c r="BA626" s="216"/>
      <c r="BB626" s="216"/>
      <c r="BC626" s="216"/>
      <c r="BD626" s="216"/>
      <c r="BE626" s="216"/>
      <c r="BF626" s="216"/>
      <c r="BG626" s="216"/>
      <c r="BH626" s="216"/>
      <c r="BI626" s="216"/>
      <c r="BJ626" s="216"/>
    </row>
    <row r="627" spans="1:62" ht="14.25">
      <c r="A627" s="416"/>
      <c r="B627" s="416"/>
      <c r="C627" s="439"/>
      <c r="D627" s="216"/>
      <c r="E627" s="216"/>
      <c r="F627" s="350"/>
      <c r="G627" s="219"/>
      <c r="H627" s="440"/>
      <c r="I627" s="350"/>
      <c r="J627" s="344"/>
      <c r="K627" s="350"/>
      <c r="L627" s="344"/>
      <c r="M627" s="350"/>
      <c r="N627" s="346"/>
      <c r="O627" s="348"/>
      <c r="P627" s="450"/>
      <c r="Q627" s="348"/>
      <c r="R627" s="346"/>
      <c r="S627" s="348"/>
      <c r="T627" s="346"/>
      <c r="U627" s="348"/>
      <c r="V627" s="220"/>
      <c r="W627" s="442"/>
      <c r="X627" s="220"/>
      <c r="Y627" s="442"/>
      <c r="Z627" s="453"/>
      <c r="AA627" s="443"/>
      <c r="AB627" s="444"/>
      <c r="AC627" s="443"/>
      <c r="AD627" s="444"/>
      <c r="AE627" s="442"/>
      <c r="AF627" s="220"/>
      <c r="AG627" s="442"/>
      <c r="AH627" s="445"/>
      <c r="AI627" s="442"/>
      <c r="AJ627" s="220"/>
      <c r="AK627" s="442"/>
      <c r="AL627" s="446"/>
      <c r="AM627" s="448"/>
      <c r="AN627" s="451"/>
      <c r="AO627" s="448"/>
      <c r="AP627" s="444"/>
      <c r="AQ627" s="443"/>
      <c r="AR627" s="444"/>
      <c r="AS627" s="442"/>
      <c r="AT627" s="444"/>
      <c r="AU627" s="443"/>
      <c r="AV627" s="444"/>
      <c r="AW627" s="443"/>
      <c r="AX627" s="340"/>
      <c r="AY627" s="452"/>
      <c r="AZ627" s="442"/>
      <c r="BA627" s="216"/>
      <c r="BB627" s="216"/>
      <c r="BC627" s="216"/>
      <c r="BD627" s="216"/>
      <c r="BE627" s="216"/>
      <c r="BF627" s="216"/>
      <c r="BG627" s="216"/>
      <c r="BH627" s="216"/>
      <c r="BI627" s="216"/>
      <c r="BJ627" s="216"/>
    </row>
    <row r="628" spans="1:62" ht="14.25">
      <c r="A628" s="416"/>
      <c r="B628" s="416"/>
      <c r="C628" s="439"/>
      <c r="D628" s="215"/>
      <c r="E628" s="216"/>
      <c r="F628" s="218"/>
      <c r="G628" s="219"/>
      <c r="H628" s="440"/>
      <c r="I628" s="350"/>
      <c r="J628" s="344"/>
      <c r="K628" s="350"/>
      <c r="L628" s="344"/>
      <c r="M628" s="350"/>
      <c r="N628" s="346"/>
      <c r="O628" s="348"/>
      <c r="P628" s="450"/>
      <c r="Q628" s="348"/>
      <c r="R628" s="346"/>
      <c r="S628" s="348"/>
      <c r="T628" s="346"/>
      <c r="U628" s="348"/>
      <c r="V628" s="220"/>
      <c r="W628" s="442"/>
      <c r="X628" s="220"/>
      <c r="Y628" s="442"/>
      <c r="Z628" s="453"/>
      <c r="AA628" s="443"/>
      <c r="AB628" s="220"/>
      <c r="AC628" s="442"/>
      <c r="AD628" s="444"/>
      <c r="AE628" s="442"/>
      <c r="AF628" s="444"/>
      <c r="AG628" s="442"/>
      <c r="AH628" s="445"/>
      <c r="AI628" s="442"/>
      <c r="AJ628" s="220"/>
      <c r="AK628" s="442"/>
      <c r="AL628" s="446"/>
      <c r="AM628" s="448"/>
      <c r="AN628" s="451"/>
      <c r="AO628" s="448"/>
      <c r="AP628" s="220"/>
      <c r="AQ628" s="443"/>
      <c r="AR628" s="444"/>
      <c r="AS628" s="442"/>
      <c r="AT628" s="444"/>
      <c r="AU628" s="442"/>
      <c r="AV628" s="444"/>
      <c r="AW628" s="442"/>
      <c r="AX628" s="340"/>
      <c r="AY628" s="449"/>
      <c r="AZ628" s="442"/>
      <c r="BA628" s="216"/>
      <c r="BB628" s="216"/>
      <c r="BC628" s="216"/>
      <c r="BD628" s="216"/>
      <c r="BE628" s="216"/>
      <c r="BF628" s="216"/>
      <c r="BG628" s="216"/>
      <c r="BH628" s="216"/>
      <c r="BI628" s="216"/>
      <c r="BJ628" s="216"/>
    </row>
    <row r="629" spans="1:62" ht="14.25">
      <c r="A629" s="416"/>
      <c r="B629" s="416"/>
      <c r="C629" s="439"/>
      <c r="D629" s="216"/>
      <c r="E629" s="216"/>
      <c r="F629" s="350"/>
      <c r="G629" s="219"/>
      <c r="H629" s="440"/>
      <c r="I629" s="350"/>
      <c r="J629" s="344"/>
      <c r="K629" s="350"/>
      <c r="L629" s="344"/>
      <c r="M629" s="350"/>
      <c r="N629" s="346"/>
      <c r="O629" s="348"/>
      <c r="P629" s="450"/>
      <c r="Q629" s="348"/>
      <c r="R629" s="346"/>
      <c r="S629" s="348"/>
      <c r="T629" s="346"/>
      <c r="U629" s="348"/>
      <c r="V629" s="220"/>
      <c r="W629" s="442"/>
      <c r="X629" s="220"/>
      <c r="Y629" s="442"/>
      <c r="Z629" s="453"/>
      <c r="AA629" s="443"/>
      <c r="AB629" s="444"/>
      <c r="AC629" s="443"/>
      <c r="AD629" s="444"/>
      <c r="AE629" s="442"/>
      <c r="AF629" s="220"/>
      <c r="AG629" s="442"/>
      <c r="AH629" s="445"/>
      <c r="AI629" s="442"/>
      <c r="AJ629" s="220"/>
      <c r="AK629" s="442"/>
      <c r="AL629" s="446"/>
      <c r="AM629" s="448"/>
      <c r="AN629" s="451"/>
      <c r="AO629" s="448"/>
      <c r="AP629" s="444"/>
      <c r="AQ629" s="443"/>
      <c r="AR629" s="444"/>
      <c r="AS629" s="442"/>
      <c r="AT629" s="444"/>
      <c r="AU629" s="443"/>
      <c r="AV629" s="444"/>
      <c r="AW629" s="443"/>
      <c r="AX629" s="340"/>
      <c r="AY629" s="452"/>
      <c r="AZ629" s="442"/>
      <c r="BA629" s="216"/>
      <c r="BB629" s="216"/>
      <c r="BC629" s="216"/>
      <c r="BD629" s="216"/>
      <c r="BE629" s="216"/>
      <c r="BF629" s="216"/>
      <c r="BG629" s="216"/>
      <c r="BH629" s="216"/>
      <c r="BI629" s="216"/>
      <c r="BJ629" s="216"/>
    </row>
    <row r="630" spans="1:62" ht="14.25">
      <c r="A630" s="416"/>
      <c r="B630" s="416"/>
      <c r="C630" s="439"/>
      <c r="D630" s="216"/>
      <c r="E630" s="216"/>
      <c r="F630" s="218"/>
      <c r="G630" s="219"/>
      <c r="H630" s="440"/>
      <c r="I630" s="218"/>
      <c r="J630" s="344"/>
      <c r="K630" s="218"/>
      <c r="L630" s="344"/>
      <c r="M630" s="218"/>
      <c r="N630" s="341"/>
      <c r="O630" s="342"/>
      <c r="P630" s="441"/>
      <c r="Q630" s="348"/>
      <c r="R630" s="341"/>
      <c r="S630" s="342"/>
      <c r="T630" s="341"/>
      <c r="U630" s="342"/>
      <c r="V630" s="220"/>
      <c r="W630" s="442"/>
      <c r="X630" s="220"/>
      <c r="Y630" s="442"/>
      <c r="Z630" s="453"/>
      <c r="AA630" s="442"/>
      <c r="AB630" s="444"/>
      <c r="AC630" s="443"/>
      <c r="AD630" s="220"/>
      <c r="AE630" s="443"/>
      <c r="AF630" s="220"/>
      <c r="AG630" s="442"/>
      <c r="AH630" s="445"/>
      <c r="AI630" s="442"/>
      <c r="AJ630" s="220"/>
      <c r="AK630" s="442"/>
      <c r="AL630" s="446"/>
      <c r="AM630" s="448"/>
      <c r="AN630" s="451"/>
      <c r="AO630" s="448"/>
      <c r="AP630" s="444"/>
      <c r="AQ630" s="443"/>
      <c r="AR630" s="444"/>
      <c r="AS630" s="442"/>
      <c r="AT630" s="444"/>
      <c r="AU630" s="443"/>
      <c r="AV630" s="444"/>
      <c r="AW630" s="443"/>
      <c r="AX630" s="343"/>
      <c r="AY630" s="350"/>
      <c r="AZ630" s="442"/>
      <c r="BA630" s="216"/>
      <c r="BB630" s="216"/>
      <c r="BC630" s="216"/>
      <c r="BD630" s="216"/>
      <c r="BE630" s="216"/>
      <c r="BF630" s="216"/>
      <c r="BG630" s="216"/>
      <c r="BH630" s="216"/>
      <c r="BI630" s="216"/>
      <c r="BJ630" s="216"/>
    </row>
    <row r="631" spans="1:62" ht="14.25">
      <c r="A631" s="416"/>
      <c r="B631" s="416"/>
      <c r="C631" s="439"/>
      <c r="D631" s="216"/>
      <c r="E631" s="216"/>
      <c r="F631" s="350"/>
      <c r="G631" s="219"/>
      <c r="H631" s="440"/>
      <c r="I631" s="350"/>
      <c r="J631" s="344"/>
      <c r="K631" s="350"/>
      <c r="L631" s="344"/>
      <c r="M631" s="350"/>
      <c r="N631" s="346"/>
      <c r="O631" s="348"/>
      <c r="P631" s="450"/>
      <c r="Q631" s="348"/>
      <c r="R631" s="346"/>
      <c r="S631" s="348"/>
      <c r="T631" s="346"/>
      <c r="U631" s="348"/>
      <c r="V631" s="220"/>
      <c r="W631" s="442"/>
      <c r="X631" s="220"/>
      <c r="Y631" s="442"/>
      <c r="Z631" s="444"/>
      <c r="AA631" s="443"/>
      <c r="AB631" s="444"/>
      <c r="AC631" s="443"/>
      <c r="AD631" s="220"/>
      <c r="AE631" s="442"/>
      <c r="AF631" s="444"/>
      <c r="AG631" s="443"/>
      <c r="AH631" s="445"/>
      <c r="AI631" s="443"/>
      <c r="AJ631" s="220"/>
      <c r="AK631" s="442"/>
      <c r="AL631" s="446"/>
      <c r="AM631" s="411"/>
      <c r="AN631" s="451"/>
      <c r="AO631" s="448"/>
      <c r="AP631" s="444"/>
      <c r="AQ631" s="443"/>
      <c r="AR631" s="444"/>
      <c r="AS631" s="442"/>
      <c r="AT631" s="444"/>
      <c r="AU631" s="443"/>
      <c r="AV631" s="444"/>
      <c r="AW631" s="443"/>
      <c r="AX631" s="340"/>
      <c r="AY631" s="452"/>
      <c r="AZ631" s="442"/>
      <c r="BA631" s="216"/>
      <c r="BB631" s="216"/>
      <c r="BC631" s="216"/>
      <c r="BD631" s="216"/>
      <c r="BE631" s="216"/>
      <c r="BF631" s="216"/>
      <c r="BG631" s="216"/>
      <c r="BH631" s="216"/>
      <c r="BI631" s="216"/>
      <c r="BJ631" s="216"/>
    </row>
    <row r="632" spans="1:62" ht="14.25">
      <c r="A632" s="416"/>
      <c r="B632" s="416"/>
      <c r="C632" s="439"/>
      <c r="D632" s="216"/>
      <c r="E632" s="216"/>
      <c r="F632" s="350"/>
      <c r="G632" s="219"/>
      <c r="H632" s="440"/>
      <c r="I632" s="350"/>
      <c r="J632" s="344"/>
      <c r="K632" s="350"/>
      <c r="L632" s="344"/>
      <c r="M632" s="350"/>
      <c r="N632" s="346"/>
      <c r="O632" s="348"/>
      <c r="P632" s="450"/>
      <c r="Q632" s="348"/>
      <c r="R632" s="346"/>
      <c r="S632" s="348"/>
      <c r="T632" s="346"/>
      <c r="U632" s="348"/>
      <c r="V632" s="220"/>
      <c r="W632" s="442"/>
      <c r="X632" s="220"/>
      <c r="Y632" s="442"/>
      <c r="Z632" s="444"/>
      <c r="AA632" s="443"/>
      <c r="AB632" s="444"/>
      <c r="AC632" s="443"/>
      <c r="AD632" s="220"/>
      <c r="AE632" s="442"/>
      <c r="AF632" s="444"/>
      <c r="AG632" s="443"/>
      <c r="AH632" s="445"/>
      <c r="AI632" s="443"/>
      <c r="AJ632" s="220"/>
      <c r="AK632" s="442"/>
      <c r="AL632" s="446"/>
      <c r="AM632" s="411"/>
      <c r="AN632" s="451"/>
      <c r="AO632" s="448"/>
      <c r="AP632" s="444"/>
      <c r="AQ632" s="443"/>
      <c r="AR632" s="444"/>
      <c r="AS632" s="442"/>
      <c r="AT632" s="444"/>
      <c r="AU632" s="443"/>
      <c r="AV632" s="444"/>
      <c r="AW632" s="443"/>
      <c r="AX632" s="340"/>
      <c r="AY632" s="452"/>
      <c r="AZ632" s="442"/>
      <c r="BA632" s="216"/>
      <c r="BB632" s="216"/>
      <c r="BC632" s="216"/>
      <c r="BD632" s="216"/>
      <c r="BE632" s="216"/>
      <c r="BF632" s="216"/>
      <c r="BG632" s="216"/>
      <c r="BH632" s="216"/>
      <c r="BI632" s="216"/>
      <c r="BJ632" s="216"/>
    </row>
    <row r="633" spans="1:62" ht="14.25">
      <c r="A633" s="416"/>
      <c r="B633" s="416"/>
      <c r="C633" s="439"/>
      <c r="D633" s="216"/>
      <c r="E633" s="216"/>
      <c r="F633" s="218"/>
      <c r="G633" s="219"/>
      <c r="H633" s="440"/>
      <c r="I633" s="350"/>
      <c r="J633" s="344"/>
      <c r="K633" s="218"/>
      <c r="L633" s="219"/>
      <c r="M633" s="218"/>
      <c r="N633" s="341"/>
      <c r="O633" s="342"/>
      <c r="P633" s="441"/>
      <c r="Q633" s="342"/>
      <c r="R633" s="341"/>
      <c r="S633" s="342"/>
      <c r="T633" s="341"/>
      <c r="U633" s="342"/>
      <c r="V633" s="220"/>
      <c r="W633" s="442"/>
      <c r="X633" s="220"/>
      <c r="Y633" s="443"/>
      <c r="Z633" s="220"/>
      <c r="AA633" s="442"/>
      <c r="AB633" s="220"/>
      <c r="AC633" s="442"/>
      <c r="AD633" s="220"/>
      <c r="AE633" s="443"/>
      <c r="AF633" s="444"/>
      <c r="AG633" s="442"/>
      <c r="AH633" s="445"/>
      <c r="AI633" s="442"/>
      <c r="AJ633" s="220"/>
      <c r="AK633" s="442"/>
      <c r="AL633" s="446"/>
      <c r="AM633" s="448"/>
      <c r="AN633" s="451"/>
      <c r="AO633" s="411"/>
      <c r="AP633" s="444"/>
      <c r="AQ633" s="443"/>
      <c r="AR633" s="444"/>
      <c r="AS633" s="443"/>
      <c r="AT633" s="444"/>
      <c r="AU633" s="443"/>
      <c r="AV633" s="444"/>
      <c r="AW633" s="443"/>
      <c r="AX633" s="340"/>
      <c r="AY633" s="449"/>
      <c r="AZ633" s="442"/>
      <c r="BA633" s="216"/>
      <c r="BB633" s="216"/>
      <c r="BC633" s="216"/>
      <c r="BD633" s="216"/>
      <c r="BE633" s="216"/>
      <c r="BF633" s="216"/>
      <c r="BG633" s="216"/>
      <c r="BH633" s="216"/>
      <c r="BI633" s="216"/>
      <c r="BJ633" s="216"/>
    </row>
    <row r="634" spans="1:62" ht="14.25">
      <c r="A634" s="416"/>
      <c r="B634" s="416"/>
      <c r="C634" s="439"/>
      <c r="D634" s="216"/>
      <c r="E634" s="216"/>
      <c r="F634" s="350"/>
      <c r="G634" s="219"/>
      <c r="H634" s="440"/>
      <c r="I634" s="350"/>
      <c r="J634" s="344"/>
      <c r="K634" s="350"/>
      <c r="L634" s="344"/>
      <c r="M634" s="350"/>
      <c r="N634" s="346"/>
      <c r="O634" s="342"/>
      <c r="P634" s="450"/>
      <c r="Q634" s="348"/>
      <c r="R634" s="346"/>
      <c r="S634" s="348"/>
      <c r="T634" s="346"/>
      <c r="U634" s="348"/>
      <c r="V634" s="220"/>
      <c r="W634" s="442"/>
      <c r="X634" s="220"/>
      <c r="Y634" s="442"/>
      <c r="Z634" s="453"/>
      <c r="AA634" s="443"/>
      <c r="AB634" s="444"/>
      <c r="AC634" s="443"/>
      <c r="AD634" s="444"/>
      <c r="AE634" s="442"/>
      <c r="AF634" s="220"/>
      <c r="AG634" s="442"/>
      <c r="AH634" s="445"/>
      <c r="AI634" s="442"/>
      <c r="AJ634" s="220"/>
      <c r="AK634" s="442"/>
      <c r="AL634" s="446"/>
      <c r="AM634" s="448"/>
      <c r="AN634" s="451"/>
      <c r="AO634" s="448"/>
      <c r="AP634" s="220"/>
      <c r="AQ634" s="443"/>
      <c r="AR634" s="444"/>
      <c r="AS634" s="443"/>
      <c r="AT634" s="444"/>
      <c r="AU634" s="443"/>
      <c r="AV634" s="444"/>
      <c r="AW634" s="443"/>
      <c r="AX634" s="340"/>
      <c r="AY634" s="452"/>
      <c r="AZ634" s="442"/>
      <c r="BA634" s="216"/>
      <c r="BB634" s="216"/>
      <c r="BC634" s="216"/>
      <c r="BD634" s="216"/>
      <c r="BE634" s="216"/>
      <c r="BF634" s="216"/>
      <c r="BG634" s="216"/>
      <c r="BH634" s="216"/>
      <c r="BI634" s="216"/>
      <c r="BJ634" s="216"/>
    </row>
    <row r="635" spans="1:62" ht="14.25">
      <c r="A635" s="416"/>
      <c r="B635" s="416"/>
      <c r="C635" s="439"/>
      <c r="D635" s="216"/>
      <c r="E635" s="216"/>
      <c r="F635" s="350"/>
      <c r="G635" s="219"/>
      <c r="H635" s="440"/>
      <c r="I635" s="350"/>
      <c r="J635" s="344"/>
      <c r="K635" s="350"/>
      <c r="L635" s="344"/>
      <c r="M635" s="350"/>
      <c r="N635" s="346"/>
      <c r="O635" s="348"/>
      <c r="P635" s="450"/>
      <c r="Q635" s="348"/>
      <c r="R635" s="346"/>
      <c r="S635" s="348"/>
      <c r="T635" s="346"/>
      <c r="U635" s="348"/>
      <c r="V635" s="220"/>
      <c r="W635" s="442"/>
      <c r="X635" s="444"/>
      <c r="Y635" s="443"/>
      <c r="Z635" s="444"/>
      <c r="AA635" s="443"/>
      <c r="AB635" s="444"/>
      <c r="AC635" s="443"/>
      <c r="AD635" s="220"/>
      <c r="AE635" s="442"/>
      <c r="AF635" s="220"/>
      <c r="AG635" s="443"/>
      <c r="AH635" s="445"/>
      <c r="AI635" s="443"/>
      <c r="AJ635" s="220"/>
      <c r="AK635" s="442"/>
      <c r="AL635" s="446"/>
      <c r="AM635" s="411"/>
      <c r="AN635" s="451"/>
      <c r="AO635" s="448"/>
      <c r="AP635" s="444"/>
      <c r="AQ635" s="443"/>
      <c r="AR635" s="444"/>
      <c r="AS635" s="442"/>
      <c r="AT635" s="444"/>
      <c r="AU635" s="443"/>
      <c r="AV635" s="444"/>
      <c r="AW635" s="443"/>
      <c r="AX635" s="340"/>
      <c r="AY635" s="452"/>
      <c r="AZ635" s="442"/>
      <c r="BA635" s="216"/>
      <c r="BB635" s="216"/>
      <c r="BC635" s="216"/>
      <c r="BD635" s="216"/>
      <c r="BE635" s="216"/>
      <c r="BF635" s="216"/>
      <c r="BG635" s="216"/>
      <c r="BH635" s="216"/>
      <c r="BI635" s="216"/>
      <c r="BJ635" s="216"/>
    </row>
    <row r="636" spans="1:62" ht="14.25">
      <c r="A636" s="416"/>
      <c r="B636" s="416"/>
      <c r="C636" s="439"/>
      <c r="D636" s="215"/>
      <c r="E636" s="216"/>
      <c r="F636" s="218"/>
      <c r="G636" s="219"/>
      <c r="H636" s="440"/>
      <c r="I636" s="350"/>
      <c r="J636" s="344"/>
      <c r="K636" s="350"/>
      <c r="L636" s="344"/>
      <c r="M636" s="350"/>
      <c r="N636" s="346"/>
      <c r="O636" s="348"/>
      <c r="P636" s="450"/>
      <c r="Q636" s="348"/>
      <c r="R636" s="346"/>
      <c r="S636" s="348"/>
      <c r="T636" s="346"/>
      <c r="U636" s="348"/>
      <c r="V636" s="220"/>
      <c r="W636" s="442"/>
      <c r="X636" s="220"/>
      <c r="Y636" s="442"/>
      <c r="Z636" s="453"/>
      <c r="AA636" s="443"/>
      <c r="AB636" s="444"/>
      <c r="AC636" s="443"/>
      <c r="AD636" s="444"/>
      <c r="AE636" s="443"/>
      <c r="AF636" s="220"/>
      <c r="AG636" s="442"/>
      <c r="AH636" s="445"/>
      <c r="AI636" s="442"/>
      <c r="AJ636" s="220"/>
      <c r="AK636" s="442"/>
      <c r="AL636" s="446"/>
      <c r="AM636" s="448"/>
      <c r="AN636" s="451"/>
      <c r="AO636" s="448"/>
      <c r="AP636" s="444"/>
      <c r="AQ636" s="443"/>
      <c r="AR636" s="444"/>
      <c r="AS636" s="442"/>
      <c r="AT636" s="444"/>
      <c r="AU636" s="443"/>
      <c r="AV636" s="444"/>
      <c r="AW636" s="443"/>
      <c r="AX636" s="343"/>
      <c r="AY636" s="350"/>
      <c r="AZ636" s="442"/>
      <c r="BA636" s="216"/>
      <c r="BB636" s="216"/>
      <c r="BC636" s="216"/>
      <c r="BD636" s="216"/>
      <c r="BE636" s="216"/>
      <c r="BF636" s="216"/>
      <c r="BG636" s="216"/>
      <c r="BH636" s="216"/>
      <c r="BI636" s="216"/>
      <c r="BJ636" s="216"/>
    </row>
    <row r="637" spans="1:62" ht="14.25">
      <c r="A637" s="416"/>
      <c r="B637" s="416"/>
      <c r="C637" s="439"/>
      <c r="D637" s="216"/>
      <c r="E637" s="216"/>
      <c r="F637" s="350"/>
      <c r="G637" s="219"/>
      <c r="H637" s="440"/>
      <c r="I637" s="350"/>
      <c r="J637" s="344"/>
      <c r="K637" s="350"/>
      <c r="L637" s="344"/>
      <c r="M637" s="350"/>
      <c r="N637" s="346"/>
      <c r="O637" s="342"/>
      <c r="P637" s="450"/>
      <c r="Q637" s="348"/>
      <c r="R637" s="346"/>
      <c r="S637" s="348"/>
      <c r="T637" s="346"/>
      <c r="U637" s="348"/>
      <c r="V637" s="220"/>
      <c r="W637" s="442"/>
      <c r="X637" s="220"/>
      <c r="Y637" s="442"/>
      <c r="Z637" s="453"/>
      <c r="AA637" s="443"/>
      <c r="AB637" s="444"/>
      <c r="AC637" s="443"/>
      <c r="AD637" s="444"/>
      <c r="AE637" s="442"/>
      <c r="AF637" s="220"/>
      <c r="AG637" s="442"/>
      <c r="AH637" s="445"/>
      <c r="AI637" s="442"/>
      <c r="AJ637" s="220"/>
      <c r="AK637" s="442"/>
      <c r="AL637" s="446"/>
      <c r="AM637" s="448"/>
      <c r="AN637" s="451"/>
      <c r="AO637" s="448"/>
      <c r="AP637" s="220"/>
      <c r="AQ637" s="443"/>
      <c r="AR637" s="444"/>
      <c r="AS637" s="443"/>
      <c r="AT637" s="444"/>
      <c r="AU637" s="443"/>
      <c r="AV637" s="444"/>
      <c r="AW637" s="443"/>
      <c r="AX637" s="340"/>
      <c r="AY637" s="452"/>
      <c r="AZ637" s="442"/>
      <c r="BA637" s="216"/>
      <c r="BB637" s="216"/>
      <c r="BC637" s="216"/>
      <c r="BD637" s="216"/>
      <c r="BE637" s="216"/>
      <c r="BF637" s="216"/>
      <c r="BG637" s="216"/>
      <c r="BH637" s="216"/>
      <c r="BI637" s="216"/>
      <c r="BJ637" s="216"/>
    </row>
    <row r="638" spans="1:62" ht="14.25">
      <c r="A638" s="416"/>
      <c r="B638" s="416"/>
      <c r="C638" s="439"/>
      <c r="D638" s="216"/>
      <c r="E638" s="216"/>
      <c r="F638" s="350"/>
      <c r="G638" s="219"/>
      <c r="H638" s="440"/>
      <c r="I638" s="350"/>
      <c r="J638" s="344"/>
      <c r="K638" s="350"/>
      <c r="L638" s="344"/>
      <c r="M638" s="350"/>
      <c r="N638" s="346"/>
      <c r="O638" s="342"/>
      <c r="P638" s="450"/>
      <c r="Q638" s="348"/>
      <c r="R638" s="346"/>
      <c r="S638" s="348"/>
      <c r="T638" s="346"/>
      <c r="U638" s="348"/>
      <c r="V638" s="220"/>
      <c r="W638" s="442"/>
      <c r="X638" s="220"/>
      <c r="Y638" s="442"/>
      <c r="Z638" s="453"/>
      <c r="AA638" s="443"/>
      <c r="AB638" s="444"/>
      <c r="AC638" s="443"/>
      <c r="AD638" s="444"/>
      <c r="AE638" s="442"/>
      <c r="AF638" s="220"/>
      <c r="AG638" s="442"/>
      <c r="AH638" s="445"/>
      <c r="AI638" s="442"/>
      <c r="AJ638" s="220"/>
      <c r="AK638" s="442"/>
      <c r="AL638" s="446"/>
      <c r="AM638" s="448"/>
      <c r="AN638" s="451"/>
      <c r="AO638" s="448"/>
      <c r="AP638" s="220"/>
      <c r="AQ638" s="443"/>
      <c r="AR638" s="444"/>
      <c r="AS638" s="443"/>
      <c r="AT638" s="444"/>
      <c r="AU638" s="443"/>
      <c r="AV638" s="444"/>
      <c r="AW638" s="443"/>
      <c r="AX638" s="340"/>
      <c r="AY638" s="452"/>
      <c r="AZ638" s="442"/>
      <c r="BA638" s="216"/>
      <c r="BB638" s="216"/>
      <c r="BC638" s="216"/>
      <c r="BD638" s="216"/>
      <c r="BE638" s="216"/>
      <c r="BF638" s="216"/>
      <c r="BG638" s="216"/>
      <c r="BH638" s="216"/>
      <c r="BI638" s="216"/>
      <c r="BJ638" s="216"/>
    </row>
    <row r="639" spans="1:62" ht="14.25">
      <c r="A639" s="416"/>
      <c r="B639" s="416"/>
      <c r="C639" s="439"/>
      <c r="D639" s="216"/>
      <c r="E639" s="216"/>
      <c r="F639" s="218"/>
      <c r="G639" s="219"/>
      <c r="H639" s="440"/>
      <c r="I639" s="350"/>
      <c r="J639" s="344"/>
      <c r="K639" s="218"/>
      <c r="L639" s="219"/>
      <c r="M639" s="218"/>
      <c r="N639" s="341"/>
      <c r="O639" s="342"/>
      <c r="P639" s="441"/>
      <c r="Q639" s="342"/>
      <c r="R639" s="341"/>
      <c r="S639" s="342"/>
      <c r="T639" s="341"/>
      <c r="U639" s="342"/>
      <c r="V639" s="220"/>
      <c r="W639" s="442"/>
      <c r="X639" s="220"/>
      <c r="Y639" s="442"/>
      <c r="Z639" s="220"/>
      <c r="AA639" s="442"/>
      <c r="AB639" s="220"/>
      <c r="AC639" s="442"/>
      <c r="AD639" s="220"/>
      <c r="AE639" s="443"/>
      <c r="AF639" s="444"/>
      <c r="AG639" s="442"/>
      <c r="AH639" s="445"/>
      <c r="AI639" s="442"/>
      <c r="AJ639" s="220"/>
      <c r="AK639" s="442"/>
      <c r="AL639" s="446"/>
      <c r="AM639" s="448"/>
      <c r="AN639" s="451"/>
      <c r="AO639" s="411"/>
      <c r="AP639" s="444"/>
      <c r="AQ639" s="443"/>
      <c r="AR639" s="444"/>
      <c r="AS639" s="443"/>
      <c r="AT639" s="444"/>
      <c r="AU639" s="442"/>
      <c r="AV639" s="444"/>
      <c r="AW639" s="442"/>
      <c r="AX639" s="340"/>
      <c r="AY639" s="449"/>
      <c r="AZ639" s="442"/>
      <c r="BA639" s="216"/>
      <c r="BB639" s="216"/>
      <c r="BC639" s="216"/>
      <c r="BD639" s="216"/>
      <c r="BE639" s="216"/>
      <c r="BF639" s="216"/>
      <c r="BG639" s="216"/>
      <c r="BH639" s="216"/>
      <c r="BI639" s="216"/>
      <c r="BJ639" s="216"/>
    </row>
    <row r="640" spans="1:62" ht="14.25">
      <c r="A640" s="416"/>
      <c r="B640" s="416"/>
      <c r="C640" s="439"/>
      <c r="D640" s="216"/>
      <c r="E640" s="216"/>
      <c r="F640" s="218"/>
      <c r="G640" s="219"/>
      <c r="H640" s="440"/>
      <c r="I640" s="350"/>
      <c r="J640" s="344"/>
      <c r="K640" s="350"/>
      <c r="L640" s="344"/>
      <c r="M640" s="350"/>
      <c r="N640" s="346"/>
      <c r="O640" s="348"/>
      <c r="P640" s="450"/>
      <c r="Q640" s="348"/>
      <c r="R640" s="346"/>
      <c r="S640" s="348"/>
      <c r="T640" s="346"/>
      <c r="U640" s="348"/>
      <c r="V640" s="220"/>
      <c r="W640" s="442"/>
      <c r="X640" s="220"/>
      <c r="Y640" s="442"/>
      <c r="Z640" s="453"/>
      <c r="AA640" s="442"/>
      <c r="AB640" s="444"/>
      <c r="AC640" s="443"/>
      <c r="AD640" s="220"/>
      <c r="AE640" s="443"/>
      <c r="AF640" s="444"/>
      <c r="AG640" s="442"/>
      <c r="AH640" s="445"/>
      <c r="AI640" s="442"/>
      <c r="AJ640" s="220"/>
      <c r="AK640" s="442"/>
      <c r="AL640" s="446"/>
      <c r="AM640" s="447"/>
      <c r="AN640" s="451"/>
      <c r="AO640" s="448"/>
      <c r="AP640" s="220"/>
      <c r="AQ640" s="443"/>
      <c r="AR640" s="444"/>
      <c r="AS640" s="443"/>
      <c r="AT640" s="444"/>
      <c r="AU640" s="442"/>
      <c r="AV640" s="444"/>
      <c r="AW640" s="442"/>
      <c r="AX640" s="340"/>
      <c r="AY640" s="449"/>
      <c r="AZ640" s="442"/>
      <c r="BA640" s="216"/>
      <c r="BB640" s="216"/>
      <c r="BC640" s="216"/>
      <c r="BD640" s="216"/>
      <c r="BE640" s="216"/>
      <c r="BF640" s="216"/>
      <c r="BG640" s="216"/>
      <c r="BH640" s="216"/>
      <c r="BI640" s="216"/>
      <c r="BJ640" s="216"/>
    </row>
    <row r="641" spans="1:62" ht="14.25">
      <c r="A641" s="416"/>
      <c r="B641" s="416"/>
      <c r="C641" s="439"/>
      <c r="D641" s="215"/>
      <c r="E641" s="216"/>
      <c r="F641" s="218"/>
      <c r="G641" s="219"/>
      <c r="H641" s="440"/>
      <c r="I641" s="350"/>
      <c r="J641" s="344"/>
      <c r="K641" s="350"/>
      <c r="L641" s="344"/>
      <c r="M641" s="350"/>
      <c r="N641" s="346"/>
      <c r="O641" s="348"/>
      <c r="P641" s="450"/>
      <c r="Q641" s="348"/>
      <c r="R641" s="346"/>
      <c r="S641" s="348"/>
      <c r="T641" s="346"/>
      <c r="U641" s="348"/>
      <c r="V641" s="220"/>
      <c r="W641" s="442"/>
      <c r="X641" s="220"/>
      <c r="Y641" s="442"/>
      <c r="Z641" s="453"/>
      <c r="AA641" s="443"/>
      <c r="AB641" s="220"/>
      <c r="AC641" s="443"/>
      <c r="AD641" s="444"/>
      <c r="AE641" s="442"/>
      <c r="AF641" s="444"/>
      <c r="AG641" s="442"/>
      <c r="AH641" s="445"/>
      <c r="AI641" s="442"/>
      <c r="AJ641" s="220"/>
      <c r="AK641" s="442"/>
      <c r="AL641" s="446"/>
      <c r="AM641" s="448"/>
      <c r="AN641" s="451"/>
      <c r="AO641" s="448"/>
      <c r="AP641" s="220"/>
      <c r="AQ641" s="443"/>
      <c r="AR641" s="444"/>
      <c r="AS641" s="443"/>
      <c r="AT641" s="444"/>
      <c r="AU641" s="443"/>
      <c r="AV641" s="444"/>
      <c r="AW641" s="443"/>
      <c r="AX641" s="340"/>
      <c r="AY641" s="449"/>
      <c r="AZ641" s="442"/>
      <c r="BA641" s="216"/>
      <c r="BB641" s="216"/>
      <c r="BC641" s="216"/>
      <c r="BD641" s="216"/>
      <c r="BE641" s="216"/>
      <c r="BF641" s="216"/>
      <c r="BG641" s="216"/>
      <c r="BH641" s="216"/>
      <c r="BI641" s="216"/>
      <c r="BJ641" s="216"/>
    </row>
    <row r="642" spans="1:62" ht="14.25">
      <c r="A642" s="416"/>
      <c r="B642" s="416"/>
      <c r="C642" s="439"/>
      <c r="D642" s="215"/>
      <c r="E642" s="216"/>
      <c r="F642" s="218"/>
      <c r="G642" s="219"/>
      <c r="H642" s="440"/>
      <c r="I642" s="350"/>
      <c r="J642" s="344"/>
      <c r="K642" s="350"/>
      <c r="L642" s="344"/>
      <c r="M642" s="350"/>
      <c r="N642" s="346"/>
      <c r="O642" s="348"/>
      <c r="P642" s="450"/>
      <c r="Q642" s="348"/>
      <c r="R642" s="346"/>
      <c r="S642" s="348"/>
      <c r="T642" s="346"/>
      <c r="U642" s="348"/>
      <c r="V642" s="220"/>
      <c r="W642" s="442"/>
      <c r="X642" s="220"/>
      <c r="Y642" s="442"/>
      <c r="Z642" s="453"/>
      <c r="AA642" s="442"/>
      <c r="AB642" s="220"/>
      <c r="AC642" s="442"/>
      <c r="AD642" s="220"/>
      <c r="AE642" s="442"/>
      <c r="AF642" s="444"/>
      <c r="AG642" s="442"/>
      <c r="AH642" s="445"/>
      <c r="AI642" s="442"/>
      <c r="AJ642" s="220"/>
      <c r="AK642" s="442"/>
      <c r="AL642" s="446"/>
      <c r="AM642" s="447"/>
      <c r="AN642" s="451"/>
      <c r="AO642" s="448"/>
      <c r="AP642" s="220"/>
      <c r="AQ642" s="443"/>
      <c r="AR642" s="444"/>
      <c r="AS642" s="443"/>
      <c r="AT642" s="444"/>
      <c r="AU642" s="442"/>
      <c r="AV642" s="444"/>
      <c r="AW642" s="442"/>
      <c r="AX642" s="340"/>
      <c r="AY642" s="449"/>
      <c r="AZ642" s="442"/>
      <c r="BA642" s="216"/>
      <c r="BB642" s="216"/>
      <c r="BC642" s="216"/>
      <c r="BD642" s="216"/>
      <c r="BE642" s="216"/>
      <c r="BF642" s="216"/>
      <c r="BG642" s="216"/>
      <c r="BH642" s="216"/>
      <c r="BI642" s="216"/>
      <c r="BJ642" s="216"/>
    </row>
    <row r="643" spans="1:62" ht="14.25">
      <c r="A643" s="416"/>
      <c r="B643" s="416"/>
      <c r="C643" s="439"/>
      <c r="D643" s="215"/>
      <c r="E643" s="216"/>
      <c r="F643" s="218"/>
      <c r="G643" s="219"/>
      <c r="H643" s="440"/>
      <c r="I643" s="350"/>
      <c r="J643" s="344"/>
      <c r="K643" s="350"/>
      <c r="L643" s="344"/>
      <c r="M643" s="350"/>
      <c r="N643" s="346"/>
      <c r="O643" s="348"/>
      <c r="P643" s="450"/>
      <c r="Q643" s="348"/>
      <c r="R643" s="346"/>
      <c r="S643" s="348"/>
      <c r="T643" s="346"/>
      <c r="U643" s="348"/>
      <c r="V643" s="220"/>
      <c r="W643" s="442"/>
      <c r="X643" s="220"/>
      <c r="Y643" s="442"/>
      <c r="Z643" s="453"/>
      <c r="AA643" s="443"/>
      <c r="AB643" s="220"/>
      <c r="AC643" s="442"/>
      <c r="AD643" s="444"/>
      <c r="AE643" s="442"/>
      <c r="AF643" s="444"/>
      <c r="AG643" s="442"/>
      <c r="AH643" s="445"/>
      <c r="AI643" s="442"/>
      <c r="AJ643" s="220"/>
      <c r="AK643" s="442"/>
      <c r="AL643" s="446"/>
      <c r="AM643" s="448"/>
      <c r="AN643" s="451"/>
      <c r="AO643" s="448"/>
      <c r="AP643" s="220"/>
      <c r="AQ643" s="443"/>
      <c r="AR643" s="444"/>
      <c r="AS643" s="443"/>
      <c r="AT643" s="444"/>
      <c r="AU643" s="443"/>
      <c r="AV643" s="444"/>
      <c r="AW643" s="443"/>
      <c r="AX643" s="340"/>
      <c r="AY643" s="449"/>
      <c r="AZ643" s="442"/>
      <c r="BA643" s="216"/>
      <c r="BB643" s="216"/>
      <c r="BC643" s="216"/>
      <c r="BD643" s="216"/>
      <c r="BE643" s="216"/>
      <c r="BF643" s="216"/>
      <c r="BG643" s="216"/>
      <c r="BH643" s="216"/>
      <c r="BI643" s="216"/>
      <c r="BJ643" s="216"/>
    </row>
    <row r="644" spans="1:62" ht="14.25">
      <c r="A644" s="416"/>
      <c r="B644" s="416"/>
      <c r="C644" s="439"/>
      <c r="D644" s="216"/>
      <c r="E644" s="216"/>
      <c r="F644" s="218"/>
      <c r="G644" s="219"/>
      <c r="H644" s="440"/>
      <c r="I644" s="350"/>
      <c r="J644" s="344"/>
      <c r="K644" s="218"/>
      <c r="L644" s="219"/>
      <c r="M644" s="218"/>
      <c r="N644" s="341"/>
      <c r="O644" s="342"/>
      <c r="P644" s="441"/>
      <c r="Q644" s="342"/>
      <c r="R644" s="341"/>
      <c r="S644" s="342"/>
      <c r="T644" s="341"/>
      <c r="U644" s="342"/>
      <c r="V644" s="220"/>
      <c r="W644" s="442"/>
      <c r="X644" s="220"/>
      <c r="Y644" s="442"/>
      <c r="Z644" s="220"/>
      <c r="AA644" s="442"/>
      <c r="AB644" s="220"/>
      <c r="AC644" s="442"/>
      <c r="AD644" s="220"/>
      <c r="AE644" s="443"/>
      <c r="AF644" s="444"/>
      <c r="AG644" s="442"/>
      <c r="AH644" s="445"/>
      <c r="AI644" s="442"/>
      <c r="AJ644" s="220"/>
      <c r="AK644" s="442"/>
      <c r="AL644" s="446"/>
      <c r="AM644" s="448"/>
      <c r="AN644" s="451"/>
      <c r="AO644" s="411"/>
      <c r="AP644" s="444"/>
      <c r="AQ644" s="443"/>
      <c r="AR644" s="444"/>
      <c r="AS644" s="443"/>
      <c r="AT644" s="444"/>
      <c r="AU644" s="442"/>
      <c r="AV644" s="444"/>
      <c r="AW644" s="442"/>
      <c r="AX644" s="340"/>
      <c r="AY644" s="449"/>
      <c r="AZ644" s="442"/>
      <c r="BA644" s="216"/>
      <c r="BB644" s="216"/>
      <c r="BC644" s="216"/>
      <c r="BD644" s="216"/>
      <c r="BE644" s="216"/>
      <c r="BF644" s="216"/>
      <c r="BG644" s="216"/>
      <c r="BH644" s="216"/>
      <c r="BI644" s="216"/>
      <c r="BJ644" s="216"/>
    </row>
    <row r="645" spans="1:62" ht="14.25">
      <c r="A645" s="416"/>
      <c r="B645" s="416"/>
      <c r="C645" s="439"/>
      <c r="D645" s="216"/>
      <c r="E645" s="216"/>
      <c r="F645" s="218"/>
      <c r="G645" s="219"/>
      <c r="H645" s="440"/>
      <c r="I645" s="350"/>
      <c r="J645" s="344"/>
      <c r="K645" s="350"/>
      <c r="L645" s="344"/>
      <c r="M645" s="350"/>
      <c r="N645" s="346"/>
      <c r="O645" s="348"/>
      <c r="P645" s="450"/>
      <c r="Q645" s="348"/>
      <c r="R645" s="346"/>
      <c r="S645" s="348"/>
      <c r="T645" s="346"/>
      <c r="U645" s="348"/>
      <c r="V645" s="220"/>
      <c r="W645" s="442"/>
      <c r="X645" s="220"/>
      <c r="Y645" s="442"/>
      <c r="Z645" s="220"/>
      <c r="AA645" s="442"/>
      <c r="AB645" s="220"/>
      <c r="AC645" s="442"/>
      <c r="AD645" s="220"/>
      <c r="AE645" s="443"/>
      <c r="AF645" s="444"/>
      <c r="AG645" s="442"/>
      <c r="AH645" s="445"/>
      <c r="AI645" s="442"/>
      <c r="AJ645" s="220"/>
      <c r="AK645" s="442"/>
      <c r="AL645" s="446"/>
      <c r="AM645" s="448"/>
      <c r="AN645" s="451"/>
      <c r="AO645" s="411"/>
      <c r="AP645" s="444"/>
      <c r="AQ645" s="443"/>
      <c r="AR645" s="444"/>
      <c r="AS645" s="443"/>
      <c r="AT645" s="444"/>
      <c r="AU645" s="442"/>
      <c r="AV645" s="444"/>
      <c r="AW645" s="442"/>
      <c r="AX645" s="340"/>
      <c r="AY645" s="449"/>
      <c r="AZ645" s="442"/>
      <c r="BA645" s="216"/>
      <c r="BB645" s="216"/>
      <c r="BC645" s="216"/>
      <c r="BD645" s="216"/>
      <c r="BE645" s="216"/>
      <c r="BF645" s="216"/>
      <c r="BG645" s="216"/>
      <c r="BH645" s="216"/>
      <c r="BI645" s="216"/>
      <c r="BJ645" s="216"/>
    </row>
    <row r="646" spans="1:62" ht="14.25">
      <c r="A646" s="416"/>
      <c r="B646" s="416"/>
      <c r="C646" s="439"/>
      <c r="D646" s="216"/>
      <c r="E646" s="216"/>
      <c r="F646" s="218"/>
      <c r="G646" s="219"/>
      <c r="H646" s="440"/>
      <c r="I646" s="350"/>
      <c r="J646" s="344"/>
      <c r="K646" s="218"/>
      <c r="L646" s="219"/>
      <c r="M646" s="218"/>
      <c r="N646" s="341"/>
      <c r="O646" s="342"/>
      <c r="P646" s="441"/>
      <c r="Q646" s="342"/>
      <c r="R646" s="341"/>
      <c r="S646" s="342"/>
      <c r="T646" s="341"/>
      <c r="U646" s="342"/>
      <c r="V646" s="220"/>
      <c r="W646" s="442"/>
      <c r="X646" s="220"/>
      <c r="Y646" s="442"/>
      <c r="Z646" s="220"/>
      <c r="AA646" s="442"/>
      <c r="AB646" s="220"/>
      <c r="AC646" s="443"/>
      <c r="AD646" s="220"/>
      <c r="AE646" s="443"/>
      <c r="AF646" s="444"/>
      <c r="AG646" s="442"/>
      <c r="AH646" s="445"/>
      <c r="AI646" s="442"/>
      <c r="AJ646" s="220"/>
      <c r="AK646" s="442"/>
      <c r="AL646" s="446"/>
      <c r="AM646" s="447"/>
      <c r="AN646" s="451"/>
      <c r="AO646" s="448"/>
      <c r="AP646" s="220"/>
      <c r="AQ646" s="443"/>
      <c r="AR646" s="444"/>
      <c r="AS646" s="443"/>
      <c r="AT646" s="444"/>
      <c r="AU646" s="442"/>
      <c r="AV646" s="444"/>
      <c r="AW646" s="442"/>
      <c r="AX646" s="340"/>
      <c r="AY646" s="449"/>
      <c r="AZ646" s="442"/>
      <c r="BA646" s="216"/>
      <c r="BB646" s="216"/>
      <c r="BC646" s="216"/>
      <c r="BD646" s="216"/>
      <c r="BE646" s="216"/>
      <c r="BF646" s="216"/>
      <c r="BG646" s="216"/>
      <c r="BH646" s="216"/>
      <c r="BI646" s="216"/>
      <c r="BJ646" s="216"/>
    </row>
    <row r="647" spans="1:62" ht="14.25">
      <c r="A647" s="416"/>
      <c r="B647" s="416"/>
      <c r="C647" s="439"/>
      <c r="D647" s="216"/>
      <c r="E647" s="216"/>
      <c r="F647" s="218"/>
      <c r="G647" s="219"/>
      <c r="H647" s="440"/>
      <c r="I647" s="350"/>
      <c r="J647" s="344"/>
      <c r="K647" s="218"/>
      <c r="L647" s="219"/>
      <c r="M647" s="218"/>
      <c r="N647" s="341"/>
      <c r="O647" s="342"/>
      <c r="P647" s="441"/>
      <c r="Q647" s="348"/>
      <c r="R647" s="341"/>
      <c r="S647" s="342"/>
      <c r="T647" s="341"/>
      <c r="U647" s="342"/>
      <c r="V647" s="220"/>
      <c r="W647" s="442"/>
      <c r="X647" s="220"/>
      <c r="Y647" s="442"/>
      <c r="Z647" s="220"/>
      <c r="AA647" s="442"/>
      <c r="AB647" s="220"/>
      <c r="AC647" s="442"/>
      <c r="AD647" s="220"/>
      <c r="AE647" s="443"/>
      <c r="AF647" s="444"/>
      <c r="AG647" s="442"/>
      <c r="AH647" s="445"/>
      <c r="AI647" s="443"/>
      <c r="AJ647" s="220"/>
      <c r="AK647" s="442"/>
      <c r="AL647" s="446"/>
      <c r="AM647" s="447"/>
      <c r="AN647" s="446"/>
      <c r="AO647" s="448"/>
      <c r="AP647" s="220"/>
      <c r="AQ647" s="443"/>
      <c r="AR647" s="444"/>
      <c r="AS647" s="443"/>
      <c r="AT647" s="444"/>
      <c r="AU647" s="442"/>
      <c r="AV647" s="444"/>
      <c r="AW647" s="442"/>
      <c r="AX647" s="340"/>
      <c r="AY647" s="449"/>
      <c r="AZ647" s="442"/>
      <c r="BA647" s="216"/>
      <c r="BB647" s="216"/>
      <c r="BC647" s="216"/>
      <c r="BD647" s="216"/>
      <c r="BE647" s="216"/>
      <c r="BF647" s="216"/>
      <c r="BG647" s="216"/>
      <c r="BH647" s="216"/>
      <c r="BI647" s="216"/>
      <c r="BJ647" s="216"/>
    </row>
    <row r="648" spans="1:62" ht="14.25">
      <c r="A648" s="416"/>
      <c r="B648" s="416"/>
      <c r="C648" s="439"/>
      <c r="D648" s="216"/>
      <c r="E648" s="216"/>
      <c r="F648" s="218"/>
      <c r="G648" s="219"/>
      <c r="H648" s="440"/>
      <c r="I648" s="350"/>
      <c r="J648" s="344"/>
      <c r="K648" s="218"/>
      <c r="L648" s="344"/>
      <c r="M648" s="218"/>
      <c r="N648" s="341"/>
      <c r="O648" s="342"/>
      <c r="P648" s="441"/>
      <c r="Q648" s="348"/>
      <c r="R648" s="341"/>
      <c r="S648" s="342"/>
      <c r="T648" s="341"/>
      <c r="U648" s="342"/>
      <c r="V648" s="220"/>
      <c r="W648" s="442"/>
      <c r="X648" s="220"/>
      <c r="Y648" s="442"/>
      <c r="Z648" s="453"/>
      <c r="AA648" s="442"/>
      <c r="AB648" s="220"/>
      <c r="AC648" s="442"/>
      <c r="AD648" s="220"/>
      <c r="AE648" s="442"/>
      <c r="AF648" s="444"/>
      <c r="AG648" s="442"/>
      <c r="AH648" s="445"/>
      <c r="AI648" s="442"/>
      <c r="AJ648" s="220"/>
      <c r="AK648" s="442"/>
      <c r="AL648" s="446"/>
      <c r="AM648" s="448"/>
      <c r="AN648" s="451"/>
      <c r="AO648" s="448"/>
      <c r="AP648" s="220"/>
      <c r="AQ648" s="443"/>
      <c r="AR648" s="444"/>
      <c r="AS648" s="443"/>
      <c r="AT648" s="444"/>
      <c r="AU648" s="442"/>
      <c r="AV648" s="444"/>
      <c r="AW648" s="442"/>
      <c r="AX648" s="340"/>
      <c r="AY648" s="449"/>
      <c r="AZ648" s="442"/>
      <c r="BA648" s="216"/>
      <c r="BB648" s="216"/>
      <c r="BC648" s="216"/>
      <c r="BD648" s="216"/>
      <c r="BE648" s="216"/>
      <c r="BF648" s="216"/>
      <c r="BG648" s="216"/>
      <c r="BH648" s="216"/>
      <c r="BI648" s="216"/>
      <c r="BJ648" s="216"/>
    </row>
    <row r="649" spans="1:62" ht="14.25">
      <c r="A649" s="416"/>
      <c r="B649" s="416"/>
      <c r="C649" s="439"/>
      <c r="D649" s="215"/>
      <c r="E649" s="216"/>
      <c r="F649" s="218"/>
      <c r="G649" s="219"/>
      <c r="H649" s="440"/>
      <c r="I649" s="366"/>
      <c r="J649" s="344"/>
      <c r="K649" s="218"/>
      <c r="L649" s="344"/>
      <c r="M649" s="350"/>
      <c r="N649" s="341"/>
      <c r="O649" s="342"/>
      <c r="P649" s="441"/>
      <c r="Q649" s="348"/>
      <c r="R649" s="341"/>
      <c r="S649" s="342"/>
      <c r="T649" s="341"/>
      <c r="U649" s="342"/>
      <c r="V649" s="220"/>
      <c r="W649" s="442"/>
      <c r="X649" s="220"/>
      <c r="Y649" s="442"/>
      <c r="Z649" s="453"/>
      <c r="AA649" s="442"/>
      <c r="AB649" s="220"/>
      <c r="AC649" s="442"/>
      <c r="AD649" s="220"/>
      <c r="AE649" s="442"/>
      <c r="AF649" s="444"/>
      <c r="AG649" s="442"/>
      <c r="AH649" s="445"/>
      <c r="AI649" s="442"/>
      <c r="AJ649" s="220"/>
      <c r="AK649" s="442"/>
      <c r="AL649" s="446"/>
      <c r="AM649" s="448"/>
      <c r="AN649" s="451"/>
      <c r="AO649" s="448"/>
      <c r="AP649" s="220"/>
      <c r="AQ649" s="443"/>
      <c r="AR649" s="444"/>
      <c r="AS649" s="443"/>
      <c r="AT649" s="444"/>
      <c r="AU649" s="442"/>
      <c r="AV649" s="444"/>
      <c r="AW649" s="442"/>
      <c r="AX649" s="340"/>
      <c r="AY649" s="449"/>
      <c r="AZ649" s="442"/>
      <c r="BA649" s="216"/>
      <c r="BB649" s="216"/>
      <c r="BC649" s="216"/>
      <c r="BD649" s="216"/>
      <c r="BE649" s="216"/>
      <c r="BF649" s="216"/>
      <c r="BG649" s="216"/>
      <c r="BH649" s="216"/>
      <c r="BI649" s="216"/>
      <c r="BJ649" s="216"/>
    </row>
    <row r="650" spans="1:62" ht="14.25">
      <c r="A650" s="416"/>
      <c r="B650" s="416"/>
      <c r="C650" s="439"/>
      <c r="D650" s="216"/>
      <c r="E650" s="216"/>
      <c r="F650" s="218"/>
      <c r="G650" s="219"/>
      <c r="H650" s="440"/>
      <c r="I650" s="350"/>
      <c r="J650" s="344"/>
      <c r="K650" s="218"/>
      <c r="L650" s="344"/>
      <c r="M650" s="218"/>
      <c r="N650" s="341"/>
      <c r="O650" s="342"/>
      <c r="P650" s="441"/>
      <c r="Q650" s="348"/>
      <c r="R650" s="341"/>
      <c r="S650" s="342"/>
      <c r="T650" s="341"/>
      <c r="U650" s="348"/>
      <c r="V650" s="220"/>
      <c r="W650" s="442"/>
      <c r="X650" s="220"/>
      <c r="Y650" s="442"/>
      <c r="Z650" s="453"/>
      <c r="AA650" s="442"/>
      <c r="AB650" s="220"/>
      <c r="AC650" s="442"/>
      <c r="AD650" s="220"/>
      <c r="AE650" s="442"/>
      <c r="AF650" s="444"/>
      <c r="AG650" s="442"/>
      <c r="AH650" s="445"/>
      <c r="AI650" s="442"/>
      <c r="AJ650" s="220"/>
      <c r="AK650" s="442"/>
      <c r="AL650" s="446"/>
      <c r="AM650" s="448"/>
      <c r="AN650" s="451"/>
      <c r="AO650" s="448"/>
      <c r="AP650" s="220"/>
      <c r="AQ650" s="443"/>
      <c r="AR650" s="444"/>
      <c r="AS650" s="443"/>
      <c r="AT650" s="444"/>
      <c r="AU650" s="442"/>
      <c r="AV650" s="444"/>
      <c r="AW650" s="442"/>
      <c r="AX650" s="340"/>
      <c r="AY650" s="449"/>
      <c r="AZ650" s="442"/>
      <c r="BA650" s="216"/>
      <c r="BB650" s="216"/>
      <c r="BC650" s="216"/>
      <c r="BD650" s="216"/>
      <c r="BE650" s="216"/>
      <c r="BF650" s="216"/>
      <c r="BG650" s="216"/>
      <c r="BH650" s="216"/>
      <c r="BI650" s="216"/>
      <c r="BJ650" s="216"/>
    </row>
    <row r="651" spans="1:62" ht="14.25">
      <c r="A651" s="416"/>
      <c r="B651" s="416"/>
      <c r="C651" s="439"/>
      <c r="D651" s="216"/>
      <c r="E651" s="216"/>
      <c r="F651" s="218"/>
      <c r="G651" s="219"/>
      <c r="H651" s="440"/>
      <c r="I651" s="218"/>
      <c r="J651" s="344"/>
      <c r="K651" s="218"/>
      <c r="L651" s="219"/>
      <c r="M651" s="218"/>
      <c r="N651" s="341"/>
      <c r="O651" s="342"/>
      <c r="P651" s="441"/>
      <c r="Q651" s="348"/>
      <c r="R651" s="341"/>
      <c r="S651" s="342"/>
      <c r="T651" s="341"/>
      <c r="U651" s="342"/>
      <c r="V651" s="220"/>
      <c r="W651" s="442"/>
      <c r="X651" s="220"/>
      <c r="Y651" s="442"/>
      <c r="Z651" s="453"/>
      <c r="AA651" s="442"/>
      <c r="AB651" s="220"/>
      <c r="AC651" s="442"/>
      <c r="AD651" s="220"/>
      <c r="AE651" s="442"/>
      <c r="AF651" s="444"/>
      <c r="AG651" s="442"/>
      <c r="AH651" s="445"/>
      <c r="AI651" s="442"/>
      <c r="AJ651" s="220"/>
      <c r="AK651" s="442"/>
      <c r="AL651" s="446"/>
      <c r="AM651" s="448"/>
      <c r="AN651" s="451"/>
      <c r="AO651" s="448"/>
      <c r="AP651" s="220"/>
      <c r="AQ651" s="443"/>
      <c r="AR651" s="444"/>
      <c r="AS651" s="443"/>
      <c r="AT651" s="444"/>
      <c r="AU651" s="442"/>
      <c r="AV651" s="444"/>
      <c r="AW651" s="442"/>
      <c r="AX651" s="340"/>
      <c r="AY651" s="449"/>
      <c r="AZ651" s="442"/>
      <c r="BA651" s="216"/>
      <c r="BB651" s="216"/>
      <c r="BC651" s="216"/>
      <c r="BD651" s="216"/>
      <c r="BE651" s="216"/>
      <c r="BF651" s="216"/>
      <c r="BG651" s="216"/>
      <c r="BH651" s="216"/>
      <c r="BI651" s="216"/>
      <c r="BJ651" s="216"/>
    </row>
    <row r="652" spans="1:62" ht="14.25">
      <c r="A652" s="416"/>
      <c r="B652" s="416"/>
      <c r="C652" s="439"/>
      <c r="D652" s="216"/>
      <c r="E652" s="216"/>
      <c r="F652" s="218"/>
      <c r="G652" s="219"/>
      <c r="H652" s="440"/>
      <c r="I652" s="350"/>
      <c r="J652" s="344"/>
      <c r="K652" s="218"/>
      <c r="L652" s="344"/>
      <c r="M652" s="218"/>
      <c r="N652" s="341"/>
      <c r="O652" s="342"/>
      <c r="P652" s="441"/>
      <c r="Q652" s="348"/>
      <c r="R652" s="341"/>
      <c r="S652" s="342"/>
      <c r="T652" s="341"/>
      <c r="U652" s="342"/>
      <c r="V652" s="220"/>
      <c r="W652" s="442"/>
      <c r="X652" s="220"/>
      <c r="Y652" s="442"/>
      <c r="Z652" s="453"/>
      <c r="AA652" s="442"/>
      <c r="AB652" s="220"/>
      <c r="AC652" s="442"/>
      <c r="AD652" s="220"/>
      <c r="AE652" s="443"/>
      <c r="AF652" s="444"/>
      <c r="AG652" s="442"/>
      <c r="AH652" s="445"/>
      <c r="AI652" s="442"/>
      <c r="AJ652" s="220"/>
      <c r="AK652" s="442"/>
      <c r="AL652" s="446"/>
      <c r="AM652" s="447"/>
      <c r="AN652" s="451"/>
      <c r="AO652" s="448"/>
      <c r="AP652" s="220"/>
      <c r="AQ652" s="443"/>
      <c r="AR652" s="444"/>
      <c r="AS652" s="443"/>
      <c r="AT652" s="444"/>
      <c r="AU652" s="442"/>
      <c r="AV652" s="444"/>
      <c r="AW652" s="442"/>
      <c r="AX652" s="340"/>
      <c r="AY652" s="449"/>
      <c r="AZ652" s="442"/>
      <c r="BA652" s="216"/>
      <c r="BB652" s="216"/>
      <c r="BC652" s="216"/>
      <c r="BD652" s="216"/>
      <c r="BE652" s="216"/>
      <c r="BF652" s="216"/>
      <c r="BG652" s="216"/>
      <c r="BH652" s="216"/>
      <c r="BI652" s="216"/>
      <c r="BJ652" s="216"/>
    </row>
    <row r="653" spans="1:62" ht="14.25">
      <c r="A653" s="416"/>
      <c r="B653" s="416"/>
      <c r="C653" s="439"/>
      <c r="D653" s="216"/>
      <c r="E653" s="216"/>
      <c r="F653" s="218"/>
      <c r="G653" s="219"/>
      <c r="H653" s="440"/>
      <c r="I653" s="350"/>
      <c r="J653" s="344"/>
      <c r="K653" s="218"/>
      <c r="L653" s="344"/>
      <c r="M653" s="218"/>
      <c r="N653" s="341"/>
      <c r="O653" s="342"/>
      <c r="P653" s="441"/>
      <c r="Q653" s="348"/>
      <c r="R653" s="341"/>
      <c r="S653" s="342"/>
      <c r="T653" s="341"/>
      <c r="U653" s="342"/>
      <c r="V653" s="220"/>
      <c r="W653" s="442"/>
      <c r="X653" s="220"/>
      <c r="Y653" s="442"/>
      <c r="Z653" s="453"/>
      <c r="AA653" s="442"/>
      <c r="AB653" s="220"/>
      <c r="AC653" s="442"/>
      <c r="AD653" s="444"/>
      <c r="AE653" s="443"/>
      <c r="AF653" s="444"/>
      <c r="AG653" s="442"/>
      <c r="AH653" s="445"/>
      <c r="AI653" s="442"/>
      <c r="AJ653" s="220"/>
      <c r="AK653" s="442"/>
      <c r="AL653" s="446"/>
      <c r="AM653" s="447"/>
      <c r="AN653" s="451"/>
      <c r="AO653" s="448"/>
      <c r="AP653" s="220"/>
      <c r="AQ653" s="443"/>
      <c r="AR653" s="444"/>
      <c r="AS653" s="443"/>
      <c r="AT653" s="444"/>
      <c r="AU653" s="443"/>
      <c r="AV653" s="444"/>
      <c r="AW653" s="442"/>
      <c r="AX653" s="340"/>
      <c r="AY653" s="449"/>
      <c r="AZ653" s="442"/>
      <c r="BA653" s="216"/>
      <c r="BB653" s="216"/>
      <c r="BC653" s="216"/>
      <c r="BD653" s="216"/>
      <c r="BE653" s="216"/>
      <c r="BF653" s="216"/>
      <c r="BG653" s="216"/>
      <c r="BH653" s="216"/>
      <c r="BI653" s="216"/>
      <c r="BJ653" s="216"/>
    </row>
    <row r="654" spans="1:62" ht="14.25">
      <c r="A654" s="416"/>
      <c r="B654" s="416"/>
      <c r="C654" s="439"/>
      <c r="D654" s="216"/>
      <c r="E654" s="216"/>
      <c r="F654" s="218"/>
      <c r="G654" s="219"/>
      <c r="H654" s="440"/>
      <c r="I654" s="350"/>
      <c r="J654" s="344"/>
      <c r="K654" s="218"/>
      <c r="L654" s="219"/>
      <c r="M654" s="350"/>
      <c r="N654" s="341"/>
      <c r="O654" s="342"/>
      <c r="P654" s="441"/>
      <c r="Q654" s="348"/>
      <c r="R654" s="341"/>
      <c r="S654" s="342"/>
      <c r="T654" s="341"/>
      <c r="U654" s="342"/>
      <c r="V654" s="220"/>
      <c r="W654" s="442"/>
      <c r="X654" s="220"/>
      <c r="Y654" s="442"/>
      <c r="Z654" s="453"/>
      <c r="AA654" s="442"/>
      <c r="AB654" s="220"/>
      <c r="AC654" s="442"/>
      <c r="AD654" s="220"/>
      <c r="AE654" s="442"/>
      <c r="AF654" s="444"/>
      <c r="AG654" s="442"/>
      <c r="AH654" s="445"/>
      <c r="AI654" s="442"/>
      <c r="AJ654" s="220"/>
      <c r="AK654" s="442"/>
      <c r="AL654" s="446"/>
      <c r="AM654" s="448"/>
      <c r="AN654" s="451"/>
      <c r="AO654" s="448"/>
      <c r="AP654" s="220"/>
      <c r="AQ654" s="443"/>
      <c r="AR654" s="444"/>
      <c r="AS654" s="443"/>
      <c r="AT654" s="444"/>
      <c r="AU654" s="442"/>
      <c r="AV654" s="444"/>
      <c r="AW654" s="442"/>
      <c r="AX654" s="340"/>
      <c r="AY654" s="449"/>
      <c r="AZ654" s="442"/>
      <c r="BA654" s="216"/>
      <c r="BB654" s="216"/>
      <c r="BC654" s="216"/>
      <c r="BD654" s="216"/>
      <c r="BE654" s="216"/>
      <c r="BF654" s="216"/>
      <c r="BG654" s="216"/>
      <c r="BH654" s="216"/>
      <c r="BI654" s="216"/>
      <c r="BJ654" s="216"/>
    </row>
    <row r="655" spans="1:62" ht="14.25">
      <c r="A655" s="416"/>
      <c r="B655" s="416"/>
      <c r="C655" s="439"/>
      <c r="D655" s="216"/>
      <c r="E655" s="216"/>
      <c r="F655" s="218"/>
      <c r="G655" s="219"/>
      <c r="H655" s="440"/>
      <c r="I655" s="218"/>
      <c r="J655" s="344"/>
      <c r="K655" s="218"/>
      <c r="L655" s="344"/>
      <c r="M655" s="218"/>
      <c r="N655" s="341"/>
      <c r="O655" s="342"/>
      <c r="P655" s="441"/>
      <c r="Q655" s="348"/>
      <c r="R655" s="341"/>
      <c r="S655" s="342"/>
      <c r="T655" s="341"/>
      <c r="U655" s="342"/>
      <c r="V655" s="220"/>
      <c r="W655" s="442"/>
      <c r="X655" s="220"/>
      <c r="Y655" s="442"/>
      <c r="Z655" s="453"/>
      <c r="AA655" s="442"/>
      <c r="AB655" s="220"/>
      <c r="AC655" s="442"/>
      <c r="AD655" s="220"/>
      <c r="AE655" s="442"/>
      <c r="AF655" s="444"/>
      <c r="AG655" s="442"/>
      <c r="AH655" s="445"/>
      <c r="AI655" s="442"/>
      <c r="AJ655" s="220"/>
      <c r="AK655" s="442"/>
      <c r="AL655" s="446"/>
      <c r="AM655" s="448"/>
      <c r="AN655" s="451"/>
      <c r="AO655" s="448"/>
      <c r="AP655" s="220"/>
      <c r="AQ655" s="443"/>
      <c r="AR655" s="444"/>
      <c r="AS655" s="443"/>
      <c r="AT655" s="444"/>
      <c r="AU655" s="442"/>
      <c r="AV655" s="444"/>
      <c r="AW655" s="442"/>
      <c r="AX655" s="340"/>
      <c r="AY655" s="449"/>
      <c r="AZ655" s="442"/>
      <c r="BA655" s="216"/>
      <c r="BB655" s="216"/>
      <c r="BC655" s="216"/>
      <c r="BD655" s="216"/>
      <c r="BE655" s="216"/>
      <c r="BF655" s="216"/>
      <c r="BG655" s="216"/>
      <c r="BH655" s="216"/>
      <c r="BI655" s="216"/>
      <c r="BJ655" s="216"/>
    </row>
    <row r="656" spans="1:62" ht="14.25">
      <c r="A656" s="416"/>
      <c r="B656" s="416"/>
      <c r="C656" s="439"/>
      <c r="D656" s="216"/>
      <c r="E656" s="216"/>
      <c r="F656" s="218"/>
      <c r="G656" s="219"/>
      <c r="H656" s="440"/>
      <c r="I656" s="350"/>
      <c r="J656" s="344"/>
      <c r="K656" s="218"/>
      <c r="L656" s="344"/>
      <c r="M656" s="218"/>
      <c r="N656" s="341"/>
      <c r="O656" s="342"/>
      <c r="P656" s="441"/>
      <c r="Q656" s="348"/>
      <c r="R656" s="341"/>
      <c r="S656" s="342"/>
      <c r="T656" s="341"/>
      <c r="U656" s="342"/>
      <c r="V656" s="220"/>
      <c r="W656" s="442"/>
      <c r="X656" s="220"/>
      <c r="Y656" s="442"/>
      <c r="Z656" s="453"/>
      <c r="AA656" s="442"/>
      <c r="AB656" s="220"/>
      <c r="AC656" s="442"/>
      <c r="AD656" s="220"/>
      <c r="AE656" s="442"/>
      <c r="AF656" s="444"/>
      <c r="AG656" s="442"/>
      <c r="AH656" s="445"/>
      <c r="AI656" s="442"/>
      <c r="AJ656" s="220"/>
      <c r="AK656" s="442"/>
      <c r="AL656" s="446"/>
      <c r="AM656" s="448"/>
      <c r="AN656" s="451"/>
      <c r="AO656" s="448"/>
      <c r="AP656" s="220"/>
      <c r="AQ656" s="443"/>
      <c r="AR656" s="444"/>
      <c r="AS656" s="443"/>
      <c r="AT656" s="444"/>
      <c r="AU656" s="442"/>
      <c r="AV656" s="444"/>
      <c r="AW656" s="442"/>
      <c r="AX656" s="340"/>
      <c r="AY656" s="449"/>
      <c r="AZ656" s="442"/>
      <c r="BA656" s="216"/>
      <c r="BB656" s="216"/>
      <c r="BC656" s="216"/>
      <c r="BD656" s="216"/>
      <c r="BE656" s="216"/>
      <c r="BF656" s="216"/>
      <c r="BG656" s="216"/>
      <c r="BH656" s="216"/>
      <c r="BI656" s="216"/>
      <c r="BJ656" s="216"/>
    </row>
    <row r="657" spans="1:62" ht="14.25">
      <c r="A657" s="416"/>
      <c r="B657" s="416"/>
      <c r="C657" s="439"/>
      <c r="D657" s="216"/>
      <c r="E657" s="216"/>
      <c r="F657" s="218"/>
      <c r="G657" s="219"/>
      <c r="H657" s="440"/>
      <c r="I657" s="350"/>
      <c r="J657" s="344"/>
      <c r="K657" s="218"/>
      <c r="L657" s="219"/>
      <c r="M657" s="218"/>
      <c r="N657" s="341"/>
      <c r="O657" s="342"/>
      <c r="P657" s="441"/>
      <c r="Q657" s="348"/>
      <c r="R657" s="341"/>
      <c r="S657" s="342"/>
      <c r="T657" s="341"/>
      <c r="U657" s="342"/>
      <c r="V657" s="220"/>
      <c r="W657" s="442"/>
      <c r="X657" s="220"/>
      <c r="Y657" s="442"/>
      <c r="Z657" s="453"/>
      <c r="AA657" s="443"/>
      <c r="AB657" s="220"/>
      <c r="AC657" s="442"/>
      <c r="AD657" s="444"/>
      <c r="AE657" s="443"/>
      <c r="AF657" s="444"/>
      <c r="AG657" s="442"/>
      <c r="AH657" s="445"/>
      <c r="AI657" s="442"/>
      <c r="AJ657" s="220"/>
      <c r="AK657" s="442"/>
      <c r="AL657" s="446"/>
      <c r="AM657" s="447"/>
      <c r="AN657" s="451"/>
      <c r="AO657" s="448"/>
      <c r="AP657" s="220"/>
      <c r="AQ657" s="443"/>
      <c r="AR657" s="444"/>
      <c r="AS657" s="443"/>
      <c r="AT657" s="444"/>
      <c r="AU657" s="442"/>
      <c r="AV657" s="444"/>
      <c r="AW657" s="442"/>
      <c r="AX657" s="340"/>
      <c r="AY657" s="449"/>
      <c r="AZ657" s="442"/>
      <c r="BA657" s="216"/>
      <c r="BB657" s="216"/>
      <c r="BC657" s="216"/>
      <c r="BD657" s="216"/>
      <c r="BE657" s="216"/>
      <c r="BF657" s="216"/>
      <c r="BG657" s="216"/>
      <c r="BH657" s="216"/>
      <c r="BI657" s="216"/>
      <c r="BJ657" s="216"/>
    </row>
    <row r="658" spans="1:62" ht="14.25">
      <c r="A658" s="416"/>
      <c r="B658" s="416"/>
      <c r="C658" s="439"/>
      <c r="D658" s="216"/>
      <c r="E658" s="216"/>
      <c r="F658" s="218"/>
      <c r="G658" s="219"/>
      <c r="H658" s="440"/>
      <c r="I658" s="366"/>
      <c r="J658" s="344"/>
      <c r="K658" s="218"/>
      <c r="L658" s="344"/>
      <c r="M658" s="218"/>
      <c r="N658" s="341"/>
      <c r="O658" s="342"/>
      <c r="P658" s="441"/>
      <c r="Q658" s="348"/>
      <c r="R658" s="341"/>
      <c r="S658" s="342"/>
      <c r="T658" s="341"/>
      <c r="U658" s="342"/>
      <c r="V658" s="220"/>
      <c r="W658" s="442"/>
      <c r="X658" s="220"/>
      <c r="Y658" s="442"/>
      <c r="Z658" s="453"/>
      <c r="AA658" s="442"/>
      <c r="AB658" s="220"/>
      <c r="AC658" s="442"/>
      <c r="AD658" s="220"/>
      <c r="AE658" s="442"/>
      <c r="AF658" s="444"/>
      <c r="AG658" s="442"/>
      <c r="AH658" s="445"/>
      <c r="AI658" s="442"/>
      <c r="AJ658" s="220"/>
      <c r="AK658" s="442"/>
      <c r="AL658" s="446"/>
      <c r="AM658" s="448"/>
      <c r="AN658" s="451"/>
      <c r="AO658" s="448"/>
      <c r="AP658" s="220"/>
      <c r="AQ658" s="443"/>
      <c r="AR658" s="444"/>
      <c r="AS658" s="443"/>
      <c r="AT658" s="444"/>
      <c r="AU658" s="442"/>
      <c r="AV658" s="444"/>
      <c r="AW658" s="442"/>
      <c r="AX658" s="340"/>
      <c r="AY658" s="449"/>
      <c r="AZ658" s="442"/>
      <c r="BA658" s="216"/>
      <c r="BB658" s="216"/>
      <c r="BC658" s="216"/>
      <c r="BD658" s="216"/>
      <c r="BE658" s="216"/>
      <c r="BF658" s="216"/>
      <c r="BG658" s="216"/>
      <c r="BH658" s="216"/>
      <c r="BI658" s="216"/>
      <c r="BJ658" s="216"/>
    </row>
    <row r="659" spans="1:62" ht="14.25">
      <c r="A659" s="416"/>
      <c r="B659" s="416"/>
      <c r="C659" s="439"/>
      <c r="D659" s="216"/>
      <c r="E659" s="216"/>
      <c r="F659" s="218"/>
      <c r="G659" s="219"/>
      <c r="H659" s="440"/>
      <c r="I659" s="350"/>
      <c r="J659" s="344"/>
      <c r="K659" s="218"/>
      <c r="L659" s="344"/>
      <c r="M659" s="218"/>
      <c r="N659" s="341"/>
      <c r="O659" s="342"/>
      <c r="P659" s="441"/>
      <c r="Q659" s="342"/>
      <c r="R659" s="341"/>
      <c r="S659" s="342"/>
      <c r="T659" s="341"/>
      <c r="U659" s="342"/>
      <c r="V659" s="220"/>
      <c r="W659" s="442"/>
      <c r="X659" s="220"/>
      <c r="Y659" s="442"/>
      <c r="Z659" s="444"/>
      <c r="AA659" s="442"/>
      <c r="AB659" s="220"/>
      <c r="AC659" s="442"/>
      <c r="AD659" s="220"/>
      <c r="AE659" s="443"/>
      <c r="AF659" s="444"/>
      <c r="AG659" s="442"/>
      <c r="AH659" s="445"/>
      <c r="AI659" s="442"/>
      <c r="AJ659" s="220"/>
      <c r="AK659" s="442"/>
      <c r="AL659" s="446"/>
      <c r="AM659" s="447"/>
      <c r="AN659" s="446"/>
      <c r="AO659" s="411"/>
      <c r="AP659" s="444"/>
      <c r="AQ659" s="443"/>
      <c r="AR659" s="444"/>
      <c r="AS659" s="443"/>
      <c r="AT659" s="444"/>
      <c r="AU659" s="442"/>
      <c r="AV659" s="220"/>
      <c r="AW659" s="443"/>
      <c r="AX659" s="340"/>
      <c r="AY659" s="449"/>
      <c r="AZ659" s="442"/>
      <c r="BA659" s="216"/>
      <c r="BB659" s="216"/>
      <c r="BC659" s="216"/>
      <c r="BD659" s="216"/>
      <c r="BE659" s="216"/>
      <c r="BF659" s="216"/>
      <c r="BG659" s="216"/>
      <c r="BH659" s="216"/>
      <c r="BI659" s="216"/>
      <c r="BJ659" s="216"/>
    </row>
    <row r="660" spans="1:62" ht="14.25">
      <c r="A660" s="416"/>
      <c r="B660" s="416"/>
      <c r="C660" s="439"/>
      <c r="D660" s="216"/>
      <c r="E660" s="216"/>
      <c r="F660" s="218"/>
      <c r="G660" s="219"/>
      <c r="H660" s="440"/>
      <c r="I660" s="350"/>
      <c r="J660" s="344"/>
      <c r="K660" s="218"/>
      <c r="L660" s="344"/>
      <c r="M660" s="218"/>
      <c r="N660" s="341"/>
      <c r="O660" s="342"/>
      <c r="P660" s="441"/>
      <c r="Q660" s="342"/>
      <c r="R660" s="341"/>
      <c r="S660" s="342"/>
      <c r="T660" s="341"/>
      <c r="U660" s="342"/>
      <c r="V660" s="220"/>
      <c r="W660" s="442"/>
      <c r="X660" s="220"/>
      <c r="Y660" s="442"/>
      <c r="Z660" s="444"/>
      <c r="AA660" s="442"/>
      <c r="AB660" s="220"/>
      <c r="AC660" s="442"/>
      <c r="AD660" s="220"/>
      <c r="AE660" s="443"/>
      <c r="AF660" s="444"/>
      <c r="AG660" s="442"/>
      <c r="AH660" s="445"/>
      <c r="AI660" s="442"/>
      <c r="AJ660" s="220"/>
      <c r="AK660" s="442"/>
      <c r="AL660" s="446"/>
      <c r="AM660" s="447"/>
      <c r="AN660" s="446"/>
      <c r="AO660" s="411"/>
      <c r="AP660" s="444"/>
      <c r="AQ660" s="443"/>
      <c r="AR660" s="444"/>
      <c r="AS660" s="443"/>
      <c r="AT660" s="444"/>
      <c r="AU660" s="442"/>
      <c r="AV660" s="444"/>
      <c r="AW660" s="442"/>
      <c r="AX660" s="340"/>
      <c r="AY660" s="449"/>
      <c r="AZ660" s="442"/>
      <c r="BA660" s="216"/>
      <c r="BB660" s="216"/>
      <c r="BC660" s="216"/>
      <c r="BD660" s="216"/>
      <c r="BE660" s="216"/>
      <c r="BF660" s="216"/>
      <c r="BG660" s="216"/>
      <c r="BH660" s="216"/>
      <c r="BI660" s="216"/>
      <c r="BJ660" s="216"/>
    </row>
    <row r="661" spans="1:62" ht="14.25">
      <c r="A661" s="416"/>
      <c r="B661" s="416"/>
      <c r="C661" s="439"/>
      <c r="D661" s="216"/>
      <c r="E661" s="216"/>
      <c r="F661" s="218"/>
      <c r="G661" s="219"/>
      <c r="H661" s="440"/>
      <c r="I661" s="360"/>
      <c r="J661" s="344"/>
      <c r="K661" s="218"/>
      <c r="L661" s="219"/>
      <c r="M661" s="218"/>
      <c r="N661" s="341"/>
      <c r="O661" s="342"/>
      <c r="P661" s="441"/>
      <c r="Q661" s="348"/>
      <c r="R661" s="341"/>
      <c r="S661" s="342"/>
      <c r="T661" s="341"/>
      <c r="U661" s="342"/>
      <c r="V661" s="220"/>
      <c r="W661" s="442"/>
      <c r="X661" s="220"/>
      <c r="Y661" s="442"/>
      <c r="Z661" s="453"/>
      <c r="AA661" s="442"/>
      <c r="AB661" s="220"/>
      <c r="AC661" s="442"/>
      <c r="AD661" s="220"/>
      <c r="AE661" s="442"/>
      <c r="AF661" s="444"/>
      <c r="AG661" s="442"/>
      <c r="AH661" s="445"/>
      <c r="AI661" s="442"/>
      <c r="AJ661" s="220"/>
      <c r="AK661" s="442"/>
      <c r="AL661" s="446"/>
      <c r="AM661" s="448"/>
      <c r="AN661" s="451"/>
      <c r="AO661" s="448"/>
      <c r="AP661" s="220"/>
      <c r="AQ661" s="443"/>
      <c r="AR661" s="444"/>
      <c r="AS661" s="443"/>
      <c r="AT661" s="444"/>
      <c r="AU661" s="442"/>
      <c r="AV661" s="444"/>
      <c r="AW661" s="442"/>
      <c r="AX661" s="340"/>
      <c r="AY661" s="449"/>
      <c r="AZ661" s="442"/>
      <c r="BA661" s="216"/>
      <c r="BB661" s="216"/>
      <c r="BC661" s="216"/>
      <c r="BD661" s="216"/>
      <c r="BE661" s="216"/>
      <c r="BF661" s="216"/>
      <c r="BG661" s="216"/>
      <c r="BH661" s="216"/>
      <c r="BI661" s="216"/>
      <c r="BJ661" s="216"/>
    </row>
    <row r="662" spans="1:62" ht="14.25">
      <c r="A662" s="416"/>
      <c r="B662" s="416"/>
      <c r="C662" s="439"/>
      <c r="D662" s="215"/>
      <c r="E662" s="216"/>
      <c r="F662" s="218"/>
      <c r="G662" s="219"/>
      <c r="H662" s="440"/>
      <c r="I662" s="350"/>
      <c r="J662" s="344"/>
      <c r="K662" s="350"/>
      <c r="L662" s="344"/>
      <c r="M662" s="350"/>
      <c r="N662" s="346"/>
      <c r="O662" s="348"/>
      <c r="P662" s="450"/>
      <c r="Q662" s="348"/>
      <c r="R662" s="346"/>
      <c r="S662" s="348"/>
      <c r="T662" s="346"/>
      <c r="U662" s="348"/>
      <c r="V662" s="444"/>
      <c r="W662" s="442"/>
      <c r="X662" s="220"/>
      <c r="Y662" s="442"/>
      <c r="Z662" s="453"/>
      <c r="AA662" s="443"/>
      <c r="AB662" s="220"/>
      <c r="AC662" s="442"/>
      <c r="AD662" s="444"/>
      <c r="AE662" s="442"/>
      <c r="AF662" s="444"/>
      <c r="AG662" s="442"/>
      <c r="AH662" s="445"/>
      <c r="AI662" s="442"/>
      <c r="AJ662" s="220"/>
      <c r="AK662" s="442"/>
      <c r="AL662" s="446"/>
      <c r="AM662" s="448"/>
      <c r="AN662" s="451"/>
      <c r="AO662" s="448"/>
      <c r="AP662" s="220"/>
      <c r="AQ662" s="443"/>
      <c r="AR662" s="444"/>
      <c r="AS662" s="443"/>
      <c r="AT662" s="444"/>
      <c r="AU662" s="442"/>
      <c r="AV662" s="444"/>
      <c r="AW662" s="442"/>
      <c r="AX662" s="340"/>
      <c r="AY662" s="449"/>
      <c r="AZ662" s="442"/>
      <c r="BA662" s="216"/>
      <c r="BB662" s="216"/>
      <c r="BC662" s="216"/>
      <c r="BD662" s="216"/>
      <c r="BE662" s="216"/>
      <c r="BF662" s="216"/>
      <c r="BG662" s="216"/>
      <c r="BH662" s="216"/>
      <c r="BI662" s="216"/>
      <c r="BJ662" s="216"/>
    </row>
    <row r="663" spans="1:62" ht="14.25">
      <c r="A663" s="416"/>
      <c r="B663" s="416"/>
      <c r="C663" s="439"/>
      <c r="D663" s="215"/>
      <c r="E663" s="216"/>
      <c r="F663" s="218"/>
      <c r="G663" s="219"/>
      <c r="H663" s="440"/>
      <c r="I663" s="350"/>
      <c r="J663" s="344"/>
      <c r="K663" s="218"/>
      <c r="L663" s="344"/>
      <c r="M663" s="350"/>
      <c r="N663" s="341"/>
      <c r="O663" s="342"/>
      <c r="P663" s="441"/>
      <c r="Q663" s="342"/>
      <c r="R663" s="341"/>
      <c r="S663" s="342"/>
      <c r="T663" s="341"/>
      <c r="U663" s="342"/>
      <c r="V663" s="220"/>
      <c r="W663" s="442"/>
      <c r="X663" s="220"/>
      <c r="Y663" s="442"/>
      <c r="Z663" s="220"/>
      <c r="AA663" s="442"/>
      <c r="AB663" s="220"/>
      <c r="AC663" s="442"/>
      <c r="AD663" s="220"/>
      <c r="AE663" s="443"/>
      <c r="AF663" s="444"/>
      <c r="AG663" s="442"/>
      <c r="AH663" s="445"/>
      <c r="AI663" s="442"/>
      <c r="AJ663" s="220"/>
      <c r="AK663" s="442"/>
      <c r="AL663" s="446"/>
      <c r="AM663" s="448"/>
      <c r="AN663" s="451"/>
      <c r="AO663" s="411"/>
      <c r="AP663" s="444"/>
      <c r="AQ663" s="443"/>
      <c r="AR663" s="444"/>
      <c r="AS663" s="443"/>
      <c r="AT663" s="444"/>
      <c r="AU663" s="442"/>
      <c r="AV663" s="444"/>
      <c r="AW663" s="442"/>
      <c r="AX663" s="340"/>
      <c r="AY663" s="449"/>
      <c r="AZ663" s="442"/>
      <c r="BA663" s="216"/>
      <c r="BB663" s="216"/>
      <c r="BC663" s="216"/>
      <c r="BD663" s="216"/>
      <c r="BE663" s="216"/>
      <c r="BF663" s="216"/>
      <c r="BG663" s="216"/>
      <c r="BH663" s="216"/>
      <c r="BI663" s="216"/>
      <c r="BJ663" s="216"/>
    </row>
    <row r="664" spans="1:62" ht="14.25">
      <c r="A664" s="416"/>
      <c r="B664" s="416"/>
      <c r="C664" s="439"/>
      <c r="D664" s="215"/>
      <c r="E664" s="216"/>
      <c r="F664" s="218"/>
      <c r="G664" s="219"/>
      <c r="H664" s="440"/>
      <c r="I664" s="350"/>
      <c r="J664" s="344"/>
      <c r="K664" s="218"/>
      <c r="L664" s="344"/>
      <c r="M664" s="350"/>
      <c r="N664" s="346"/>
      <c r="O664" s="348"/>
      <c r="P664" s="441"/>
      <c r="Q664" s="348"/>
      <c r="R664" s="341"/>
      <c r="S664" s="342"/>
      <c r="T664" s="341"/>
      <c r="U664" s="348"/>
      <c r="V664" s="220"/>
      <c r="W664" s="442"/>
      <c r="X664" s="220"/>
      <c r="Y664" s="442"/>
      <c r="Z664" s="453"/>
      <c r="AA664" s="442"/>
      <c r="AB664" s="220"/>
      <c r="AC664" s="442"/>
      <c r="AD664" s="220"/>
      <c r="AE664" s="442"/>
      <c r="AF664" s="444"/>
      <c r="AG664" s="442"/>
      <c r="AH664" s="445"/>
      <c r="AI664" s="442"/>
      <c r="AJ664" s="220"/>
      <c r="AK664" s="442"/>
      <c r="AL664" s="446"/>
      <c r="AM664" s="448"/>
      <c r="AN664" s="451"/>
      <c r="AO664" s="448"/>
      <c r="AP664" s="220"/>
      <c r="AQ664" s="443"/>
      <c r="AR664" s="444"/>
      <c r="AS664" s="443"/>
      <c r="AT664" s="444"/>
      <c r="AU664" s="442"/>
      <c r="AV664" s="444"/>
      <c r="AW664" s="442"/>
      <c r="AX664" s="340"/>
      <c r="AY664" s="449"/>
      <c r="AZ664" s="442"/>
      <c r="BA664" s="216"/>
      <c r="BB664" s="216"/>
      <c r="BC664" s="216"/>
      <c r="BD664" s="216"/>
      <c r="BE664" s="216"/>
      <c r="BF664" s="216"/>
      <c r="BG664" s="216"/>
      <c r="BH664" s="216"/>
      <c r="BI664" s="216"/>
      <c r="BJ664" s="216"/>
    </row>
    <row r="665" spans="1:62" ht="14.25">
      <c r="A665" s="416"/>
      <c r="B665" s="416"/>
      <c r="C665" s="439"/>
      <c r="D665" s="216"/>
      <c r="E665" s="216"/>
      <c r="F665" s="218"/>
      <c r="G665" s="219"/>
      <c r="H665" s="440"/>
      <c r="I665" s="350"/>
      <c r="J665" s="344"/>
      <c r="K665" s="350"/>
      <c r="L665" s="344"/>
      <c r="M665" s="350"/>
      <c r="N665" s="346"/>
      <c r="O665" s="348"/>
      <c r="P665" s="450"/>
      <c r="Q665" s="348"/>
      <c r="R665" s="346"/>
      <c r="S665" s="348"/>
      <c r="T665" s="346"/>
      <c r="U665" s="348"/>
      <c r="V665" s="220"/>
      <c r="W665" s="442"/>
      <c r="X665" s="220"/>
      <c r="Y665" s="442"/>
      <c r="Z665" s="220"/>
      <c r="AA665" s="442"/>
      <c r="AB665" s="220"/>
      <c r="AC665" s="442"/>
      <c r="AD665" s="220"/>
      <c r="AE665" s="443"/>
      <c r="AF665" s="444"/>
      <c r="AG665" s="442"/>
      <c r="AH665" s="445"/>
      <c r="AI665" s="442"/>
      <c r="AJ665" s="220"/>
      <c r="AK665" s="442"/>
      <c r="AL665" s="446"/>
      <c r="AM665" s="448"/>
      <c r="AN665" s="451"/>
      <c r="AO665" s="448"/>
      <c r="AP665" s="220"/>
      <c r="AQ665" s="443"/>
      <c r="AR665" s="444"/>
      <c r="AS665" s="443"/>
      <c r="AT665" s="444"/>
      <c r="AU665" s="442"/>
      <c r="AV665" s="444"/>
      <c r="AW665" s="442"/>
      <c r="AX665" s="340"/>
      <c r="AY665" s="449"/>
      <c r="AZ665" s="442"/>
      <c r="BA665" s="216"/>
      <c r="BB665" s="216"/>
      <c r="BC665" s="216"/>
      <c r="BD665" s="216"/>
      <c r="BE665" s="216"/>
      <c r="BF665" s="216"/>
      <c r="BG665" s="216"/>
      <c r="BH665" s="216"/>
      <c r="BI665" s="216"/>
      <c r="BJ665" s="216"/>
    </row>
    <row r="666" spans="1:62" ht="14.25">
      <c r="A666" s="416"/>
      <c r="B666" s="416"/>
      <c r="C666" s="439"/>
      <c r="D666" s="216"/>
      <c r="E666" s="216"/>
      <c r="F666" s="218"/>
      <c r="G666" s="219"/>
      <c r="H666" s="440"/>
      <c r="I666" s="350"/>
      <c r="J666" s="344"/>
      <c r="K666" s="218"/>
      <c r="L666" s="344"/>
      <c r="M666" s="218"/>
      <c r="N666" s="341"/>
      <c r="O666" s="342"/>
      <c r="P666" s="441"/>
      <c r="Q666" s="342"/>
      <c r="R666" s="341"/>
      <c r="S666" s="342"/>
      <c r="T666" s="341"/>
      <c r="U666" s="342"/>
      <c r="V666" s="220"/>
      <c r="W666" s="442"/>
      <c r="X666" s="220"/>
      <c r="Y666" s="442"/>
      <c r="Z666" s="220"/>
      <c r="AA666" s="442"/>
      <c r="AB666" s="220"/>
      <c r="AC666" s="442"/>
      <c r="AD666" s="220"/>
      <c r="AE666" s="443"/>
      <c r="AF666" s="444"/>
      <c r="AG666" s="442"/>
      <c r="AH666" s="445"/>
      <c r="AI666" s="442"/>
      <c r="AJ666" s="220"/>
      <c r="AK666" s="442"/>
      <c r="AL666" s="446"/>
      <c r="AM666" s="448"/>
      <c r="AN666" s="451"/>
      <c r="AO666" s="448"/>
      <c r="AP666" s="220"/>
      <c r="AQ666" s="443"/>
      <c r="AR666" s="444"/>
      <c r="AS666" s="443"/>
      <c r="AT666" s="444"/>
      <c r="AU666" s="442"/>
      <c r="AV666" s="444"/>
      <c r="AW666" s="442"/>
      <c r="AX666" s="340"/>
      <c r="AY666" s="449"/>
      <c r="AZ666" s="442"/>
      <c r="BA666" s="216"/>
      <c r="BB666" s="216"/>
      <c r="BC666" s="216"/>
      <c r="BD666" s="216"/>
      <c r="BE666" s="216"/>
      <c r="BF666" s="216"/>
      <c r="BG666" s="216"/>
      <c r="BH666" s="216"/>
      <c r="BI666" s="216"/>
      <c r="BJ666" s="216"/>
    </row>
    <row r="667" spans="1:62" ht="14.25">
      <c r="A667" s="416"/>
      <c r="B667" s="416"/>
      <c r="C667" s="439"/>
      <c r="D667" s="216"/>
      <c r="E667" s="216"/>
      <c r="F667" s="218"/>
      <c r="G667" s="219"/>
      <c r="H667" s="440"/>
      <c r="I667" s="350"/>
      <c r="J667" s="344"/>
      <c r="K667" s="218"/>
      <c r="L667" s="219"/>
      <c r="M667" s="218"/>
      <c r="N667" s="341"/>
      <c r="O667" s="342"/>
      <c r="P667" s="441"/>
      <c r="Q667" s="342"/>
      <c r="R667" s="341"/>
      <c r="S667" s="342"/>
      <c r="T667" s="341"/>
      <c r="U667" s="342"/>
      <c r="V667" s="220"/>
      <c r="W667" s="442"/>
      <c r="X667" s="220"/>
      <c r="Y667" s="442"/>
      <c r="Z667" s="220"/>
      <c r="AA667" s="442"/>
      <c r="AB667" s="220"/>
      <c r="AC667" s="442"/>
      <c r="AD667" s="220"/>
      <c r="AE667" s="443"/>
      <c r="AF667" s="444"/>
      <c r="AG667" s="442"/>
      <c r="AH667" s="445"/>
      <c r="AI667" s="442"/>
      <c r="AJ667" s="220"/>
      <c r="AK667" s="442"/>
      <c r="AL667" s="446"/>
      <c r="AM667" s="448"/>
      <c r="AN667" s="451"/>
      <c r="AO667" s="448"/>
      <c r="AP667" s="220"/>
      <c r="AQ667" s="443"/>
      <c r="AR667" s="220"/>
      <c r="AS667" s="443"/>
      <c r="AT667" s="444"/>
      <c r="AU667" s="442"/>
      <c r="AV667" s="220"/>
      <c r="AW667" s="442"/>
      <c r="AX667" s="340"/>
      <c r="AY667" s="449"/>
      <c r="AZ667" s="442"/>
      <c r="BA667" s="216"/>
      <c r="BB667" s="216"/>
      <c r="BC667" s="216"/>
      <c r="BD667" s="216"/>
      <c r="BE667" s="216"/>
      <c r="BF667" s="216"/>
      <c r="BG667" s="216"/>
      <c r="BH667" s="216"/>
      <c r="BI667" s="216"/>
      <c r="BJ667" s="216"/>
    </row>
    <row r="668" spans="1:62" ht="14.25">
      <c r="A668" s="416"/>
      <c r="B668" s="416"/>
      <c r="C668" s="439"/>
      <c r="D668" s="216"/>
      <c r="E668" s="215"/>
      <c r="F668" s="218"/>
      <c r="G668" s="219"/>
      <c r="H668" s="440"/>
      <c r="I668" s="350"/>
      <c r="J668" s="344"/>
      <c r="K668" s="218"/>
      <c r="L668" s="219"/>
      <c r="M668" s="218"/>
      <c r="N668" s="341"/>
      <c r="O668" s="342"/>
      <c r="P668" s="441"/>
      <c r="Q668" s="342"/>
      <c r="R668" s="341"/>
      <c r="S668" s="342"/>
      <c r="T668" s="341"/>
      <c r="U668" s="342"/>
      <c r="V668" s="220"/>
      <c r="W668" s="442"/>
      <c r="X668" s="220"/>
      <c r="Y668" s="442"/>
      <c r="Z668" s="444"/>
      <c r="AA668" s="443"/>
      <c r="AB668" s="444"/>
      <c r="AC668" s="443"/>
      <c r="AD668" s="220"/>
      <c r="AE668" s="443"/>
      <c r="AF668" s="220"/>
      <c r="AG668" s="442"/>
      <c r="AH668" s="445"/>
      <c r="AI668" s="410"/>
      <c r="AJ668" s="220"/>
      <c r="AK668" s="442"/>
      <c r="AL668" s="446"/>
      <c r="AM668" s="447"/>
      <c r="AN668" s="451"/>
      <c r="AO668" s="411"/>
      <c r="AP668" s="220"/>
      <c r="AQ668" s="443"/>
      <c r="AR668" s="444"/>
      <c r="AS668" s="443"/>
      <c r="AT668" s="187"/>
      <c r="AU668" s="410"/>
      <c r="AV668" s="444"/>
      <c r="AW668" s="442"/>
      <c r="AX668" s="340"/>
      <c r="AY668" s="449"/>
      <c r="AZ668" s="442"/>
      <c r="BA668" s="216"/>
      <c r="BB668" s="216"/>
      <c r="BC668" s="216"/>
      <c r="BD668" s="216"/>
      <c r="BE668" s="216"/>
      <c r="BF668" s="216"/>
      <c r="BG668" s="216"/>
      <c r="BH668" s="216"/>
      <c r="BI668" s="216"/>
      <c r="BJ668" s="216"/>
    </row>
    <row r="669" spans="1:62" ht="14.25">
      <c r="A669" s="416"/>
      <c r="B669" s="416"/>
      <c r="C669" s="439"/>
      <c r="D669" s="216"/>
      <c r="E669" s="216"/>
      <c r="F669" s="218"/>
      <c r="G669" s="219"/>
      <c r="H669" s="440"/>
      <c r="I669" s="350"/>
      <c r="J669" s="344"/>
      <c r="K669" s="218"/>
      <c r="L669" s="344"/>
      <c r="M669" s="218"/>
      <c r="N669" s="341"/>
      <c r="O669" s="342"/>
      <c r="P669" s="441"/>
      <c r="Q669" s="342"/>
      <c r="R669" s="341"/>
      <c r="S669" s="342"/>
      <c r="T669" s="341"/>
      <c r="U669" s="342"/>
      <c r="V669" s="220"/>
      <c r="W669" s="442"/>
      <c r="X669" s="220"/>
      <c r="Y669" s="442"/>
      <c r="Z669" s="220"/>
      <c r="AA669" s="442"/>
      <c r="AB669" s="220"/>
      <c r="AC669" s="443"/>
      <c r="AD669" s="220"/>
      <c r="AE669" s="443"/>
      <c r="AF669" s="444"/>
      <c r="AG669" s="442"/>
      <c r="AH669" s="445"/>
      <c r="AI669" s="442"/>
      <c r="AJ669" s="220"/>
      <c r="AK669" s="442"/>
      <c r="AL669" s="446"/>
      <c r="AM669" s="447"/>
      <c r="AN669" s="451"/>
      <c r="AO669" s="411"/>
      <c r="AP669" s="444"/>
      <c r="AQ669" s="443"/>
      <c r="AR669" s="444"/>
      <c r="AS669" s="443"/>
      <c r="AT669" s="444"/>
      <c r="AU669" s="442"/>
      <c r="AV669" s="444"/>
      <c r="AW669" s="442"/>
      <c r="AX669" s="340"/>
      <c r="AY669" s="449"/>
      <c r="AZ669" s="442"/>
      <c r="BA669" s="216"/>
      <c r="BB669" s="216"/>
      <c r="BC669" s="216"/>
      <c r="BD669" s="216"/>
      <c r="BE669" s="216"/>
      <c r="BF669" s="216"/>
      <c r="BG669" s="216"/>
      <c r="BH669" s="216"/>
      <c r="BI669" s="216"/>
      <c r="BJ669" s="216"/>
    </row>
    <row r="670" spans="1:62" ht="14.25">
      <c r="A670" s="416"/>
      <c r="B670" s="416"/>
      <c r="C670" s="439"/>
      <c r="D670" s="216"/>
      <c r="E670" s="216"/>
      <c r="F670" s="218"/>
      <c r="G670" s="219"/>
      <c r="H670" s="440"/>
      <c r="I670" s="350"/>
      <c r="J670" s="344"/>
      <c r="K670" s="350"/>
      <c r="L670" s="344"/>
      <c r="M670" s="350"/>
      <c r="N670" s="346"/>
      <c r="O670" s="348"/>
      <c r="P670" s="450"/>
      <c r="Q670" s="348"/>
      <c r="R670" s="346"/>
      <c r="S670" s="348"/>
      <c r="T670" s="346"/>
      <c r="U670" s="348"/>
      <c r="V670" s="220"/>
      <c r="W670" s="442"/>
      <c r="X670" s="220"/>
      <c r="Y670" s="442"/>
      <c r="Z670" s="453"/>
      <c r="AA670" s="442"/>
      <c r="AB670" s="444"/>
      <c r="AC670" s="442"/>
      <c r="AD670" s="444"/>
      <c r="AE670" s="442"/>
      <c r="AF670" s="444"/>
      <c r="AG670" s="442"/>
      <c r="AH670" s="445"/>
      <c r="AI670" s="442"/>
      <c r="AJ670" s="220"/>
      <c r="AK670" s="442"/>
      <c r="AL670" s="446"/>
      <c r="AM670" s="448"/>
      <c r="AN670" s="451"/>
      <c r="AO670" s="448"/>
      <c r="AP670" s="220"/>
      <c r="AQ670" s="443"/>
      <c r="AR670" s="444"/>
      <c r="AS670" s="443"/>
      <c r="AT670" s="444"/>
      <c r="AU670" s="442"/>
      <c r="AV670" s="444"/>
      <c r="AW670" s="442"/>
      <c r="AX670" s="340"/>
      <c r="AY670" s="449"/>
      <c r="AZ670" s="442"/>
      <c r="BA670" s="216"/>
      <c r="BB670" s="216"/>
      <c r="BC670" s="216"/>
      <c r="BD670" s="216"/>
      <c r="BE670" s="216"/>
      <c r="BF670" s="216"/>
      <c r="BG670" s="216"/>
      <c r="BH670" s="216"/>
      <c r="BI670" s="216"/>
      <c r="BJ670" s="216"/>
    </row>
    <row r="671" spans="1:62" ht="14.25">
      <c r="A671" s="416"/>
      <c r="B671" s="416"/>
      <c r="C671" s="439"/>
      <c r="D671" s="216"/>
      <c r="E671" s="216"/>
      <c r="F671" s="218"/>
      <c r="G671" s="219"/>
      <c r="H671" s="440"/>
      <c r="I671" s="350"/>
      <c r="J671" s="344"/>
      <c r="K671" s="218"/>
      <c r="L671" s="344"/>
      <c r="M671" s="218"/>
      <c r="N671" s="341"/>
      <c r="O671" s="342"/>
      <c r="P671" s="441"/>
      <c r="Q671" s="342"/>
      <c r="R671" s="341"/>
      <c r="S671" s="342"/>
      <c r="T671" s="341"/>
      <c r="U671" s="342"/>
      <c r="V671" s="220"/>
      <c r="W671" s="442"/>
      <c r="X671" s="220"/>
      <c r="Y671" s="442"/>
      <c r="Z671" s="453"/>
      <c r="AA671" s="442"/>
      <c r="AB671" s="444"/>
      <c r="AC671" s="442"/>
      <c r="AD671" s="444"/>
      <c r="AE671" s="442"/>
      <c r="AF671" s="444"/>
      <c r="AG671" s="442"/>
      <c r="AH671" s="445"/>
      <c r="AI671" s="442"/>
      <c r="AJ671" s="220"/>
      <c r="AK671" s="442"/>
      <c r="AL671" s="446"/>
      <c r="AM671" s="448"/>
      <c r="AN671" s="451"/>
      <c r="AO671" s="411"/>
      <c r="AP671" s="444"/>
      <c r="AQ671" s="443"/>
      <c r="AR671" s="444"/>
      <c r="AS671" s="443"/>
      <c r="AT671" s="444"/>
      <c r="AU671" s="442"/>
      <c r="AV671" s="444"/>
      <c r="AW671" s="442"/>
      <c r="AX671" s="340"/>
      <c r="AY671" s="449"/>
      <c r="AZ671" s="442"/>
      <c r="BA671" s="216"/>
      <c r="BB671" s="216"/>
      <c r="BC671" s="216"/>
      <c r="BD671" s="216"/>
      <c r="BE671" s="216"/>
      <c r="BF671" s="216"/>
      <c r="BG671" s="216"/>
      <c r="BH671" s="216"/>
      <c r="BI671" s="216"/>
      <c r="BJ671" s="216"/>
    </row>
    <row r="672" spans="1:62" ht="14.25">
      <c r="A672" s="416"/>
      <c r="B672" s="416"/>
      <c r="C672" s="439"/>
      <c r="D672" s="216"/>
      <c r="E672" s="216"/>
      <c r="F672" s="218"/>
      <c r="G672" s="219"/>
      <c r="H672" s="440"/>
      <c r="I672" s="350"/>
      <c r="J672" s="344"/>
      <c r="K672" s="350"/>
      <c r="L672" s="344"/>
      <c r="M672" s="350"/>
      <c r="N672" s="346"/>
      <c r="O672" s="348"/>
      <c r="P672" s="450"/>
      <c r="Q672" s="348"/>
      <c r="R672" s="346"/>
      <c r="S672" s="348"/>
      <c r="T672" s="346"/>
      <c r="U672" s="348"/>
      <c r="V672" s="220"/>
      <c r="W672" s="442"/>
      <c r="X672" s="220"/>
      <c r="Y672" s="442"/>
      <c r="Z672" s="453"/>
      <c r="AA672" s="442"/>
      <c r="AB672" s="444"/>
      <c r="AC672" s="442"/>
      <c r="AD672" s="444"/>
      <c r="AE672" s="442"/>
      <c r="AF672" s="444"/>
      <c r="AG672" s="442"/>
      <c r="AH672" s="445"/>
      <c r="AI672" s="442"/>
      <c r="AJ672" s="220"/>
      <c r="AK672" s="442"/>
      <c r="AL672" s="446"/>
      <c r="AM672" s="448"/>
      <c r="AN672" s="451"/>
      <c r="AO672" s="448"/>
      <c r="AP672" s="220"/>
      <c r="AQ672" s="443"/>
      <c r="AR672" s="444"/>
      <c r="AS672" s="443"/>
      <c r="AT672" s="220"/>
      <c r="AU672" s="442"/>
      <c r="AV672" s="444"/>
      <c r="AW672" s="442"/>
      <c r="AX672" s="340"/>
      <c r="AY672" s="449"/>
      <c r="AZ672" s="442"/>
      <c r="BA672" s="216"/>
      <c r="BB672" s="216"/>
      <c r="BC672" s="216"/>
      <c r="BD672" s="216"/>
      <c r="BE672" s="216"/>
      <c r="BF672" s="216"/>
      <c r="BG672" s="216"/>
      <c r="BH672" s="216"/>
      <c r="BI672" s="216"/>
      <c r="BJ672" s="216"/>
    </row>
    <row r="673" spans="1:62" ht="14.25">
      <c r="A673" s="416"/>
      <c r="B673" s="416"/>
      <c r="C673" s="439"/>
      <c r="D673" s="216"/>
      <c r="E673" s="216"/>
      <c r="F673" s="218"/>
      <c r="G673" s="219"/>
      <c r="H673" s="440"/>
      <c r="I673" s="350"/>
      <c r="J673" s="344"/>
      <c r="K673" s="350"/>
      <c r="L673" s="344"/>
      <c r="M673" s="350"/>
      <c r="N673" s="346"/>
      <c r="O673" s="348"/>
      <c r="P673" s="450"/>
      <c r="Q673" s="348"/>
      <c r="R673" s="346"/>
      <c r="S673" s="348"/>
      <c r="T673" s="346"/>
      <c r="U673" s="348"/>
      <c r="V673" s="444"/>
      <c r="W673" s="443"/>
      <c r="X673" s="444"/>
      <c r="Y673" s="443"/>
      <c r="Z673" s="444"/>
      <c r="AA673" s="443"/>
      <c r="AB673" s="444"/>
      <c r="AC673" s="443"/>
      <c r="AD673" s="444"/>
      <c r="AE673" s="443"/>
      <c r="AF673" s="444"/>
      <c r="AG673" s="443"/>
      <c r="AH673" s="445"/>
      <c r="AI673" s="443"/>
      <c r="AJ673" s="444"/>
      <c r="AK673" s="443"/>
      <c r="AL673" s="451"/>
      <c r="AM673" s="448"/>
      <c r="AN673" s="451"/>
      <c r="AO673" s="448"/>
      <c r="AP673" s="444"/>
      <c r="AQ673" s="443"/>
      <c r="AR673" s="444"/>
      <c r="AS673" s="443"/>
      <c r="AT673" s="444"/>
      <c r="AU673" s="443"/>
      <c r="AV673" s="444"/>
      <c r="AW673" s="443"/>
      <c r="AX673" s="343"/>
      <c r="AY673" s="350"/>
      <c r="AZ673" s="443"/>
      <c r="BA673" s="216"/>
      <c r="BB673" s="216"/>
      <c r="BC673" s="216"/>
      <c r="BD673" s="216"/>
      <c r="BE673" s="216"/>
      <c r="BF673" s="216"/>
      <c r="BG673" s="216"/>
      <c r="BH673" s="216"/>
      <c r="BI673" s="216"/>
      <c r="BJ673" s="216"/>
    </row>
    <row r="674" spans="1:62" ht="14.25">
      <c r="A674" s="416"/>
      <c r="B674" s="416"/>
      <c r="C674" s="439"/>
      <c r="D674" s="216"/>
      <c r="E674" s="216"/>
      <c r="F674" s="218"/>
      <c r="G674" s="219"/>
      <c r="H674" s="440"/>
      <c r="I674" s="350"/>
      <c r="J674" s="344"/>
      <c r="K674" s="350"/>
      <c r="L674" s="344"/>
      <c r="M674" s="350"/>
      <c r="N674" s="346"/>
      <c r="O674" s="342"/>
      <c r="P674" s="450"/>
      <c r="Q674" s="348"/>
      <c r="R674" s="346"/>
      <c r="S674" s="348"/>
      <c r="T674" s="346"/>
      <c r="U674" s="348"/>
      <c r="V674" s="220"/>
      <c r="W674" s="442"/>
      <c r="X674" s="220"/>
      <c r="Y674" s="442"/>
      <c r="Z674" s="453"/>
      <c r="AA674" s="443"/>
      <c r="AB674" s="444"/>
      <c r="AC674" s="443"/>
      <c r="AD674" s="444"/>
      <c r="AE674" s="442"/>
      <c r="AF674" s="220"/>
      <c r="AG674" s="442"/>
      <c r="AH674" s="445"/>
      <c r="AI674" s="442"/>
      <c r="AJ674" s="220"/>
      <c r="AK674" s="442"/>
      <c r="AL674" s="446"/>
      <c r="AM674" s="448"/>
      <c r="AN674" s="451"/>
      <c r="AO674" s="448"/>
      <c r="AP674" s="220"/>
      <c r="AQ674" s="443"/>
      <c r="AR674" s="444"/>
      <c r="AS674" s="443"/>
      <c r="AT674" s="444"/>
      <c r="AU674" s="443"/>
      <c r="AV674" s="444"/>
      <c r="AW674" s="443"/>
      <c r="AX674" s="340"/>
      <c r="AY674" s="452"/>
      <c r="AZ674" s="442"/>
      <c r="BA674" s="216"/>
      <c r="BB674" s="216"/>
      <c r="BC674" s="216"/>
      <c r="BD674" s="216"/>
      <c r="BE674" s="216"/>
      <c r="BF674" s="216"/>
      <c r="BG674" s="216"/>
      <c r="BH674" s="216"/>
      <c r="BI674" s="216"/>
      <c r="BJ674" s="216"/>
    </row>
    <row r="675" spans="1:62" ht="14.25">
      <c r="A675" s="416"/>
      <c r="B675" s="416"/>
      <c r="C675" s="439"/>
      <c r="D675" s="216"/>
      <c r="E675" s="216"/>
      <c r="F675" s="218"/>
      <c r="G675" s="219"/>
      <c r="H675" s="440"/>
      <c r="I675" s="350"/>
      <c r="J675" s="344"/>
      <c r="K675" s="350"/>
      <c r="L675" s="344"/>
      <c r="M675" s="350"/>
      <c r="N675" s="346"/>
      <c r="O675" s="342"/>
      <c r="P675" s="450"/>
      <c r="Q675" s="348"/>
      <c r="R675" s="346"/>
      <c r="S675" s="348"/>
      <c r="T675" s="346"/>
      <c r="U675" s="348"/>
      <c r="V675" s="220"/>
      <c r="W675" s="442"/>
      <c r="X675" s="220"/>
      <c r="Y675" s="442"/>
      <c r="Z675" s="453"/>
      <c r="AA675" s="443"/>
      <c r="AB675" s="444"/>
      <c r="AC675" s="443"/>
      <c r="AD675" s="444"/>
      <c r="AE675" s="442"/>
      <c r="AF675" s="220"/>
      <c r="AG675" s="442"/>
      <c r="AH675" s="445"/>
      <c r="AI675" s="442"/>
      <c r="AJ675" s="220"/>
      <c r="AK675" s="442"/>
      <c r="AL675" s="446"/>
      <c r="AM675" s="448"/>
      <c r="AN675" s="451"/>
      <c r="AO675" s="448"/>
      <c r="AP675" s="220"/>
      <c r="AQ675" s="443"/>
      <c r="AR675" s="444"/>
      <c r="AS675" s="443"/>
      <c r="AT675" s="444"/>
      <c r="AU675" s="443"/>
      <c r="AV675" s="444"/>
      <c r="AW675" s="443"/>
      <c r="AX675" s="340"/>
      <c r="AY675" s="452"/>
      <c r="AZ675" s="442"/>
      <c r="BA675" s="216"/>
      <c r="BB675" s="216"/>
      <c r="BC675" s="216"/>
      <c r="BD675" s="216"/>
      <c r="BE675" s="216"/>
      <c r="BF675" s="216"/>
      <c r="BG675" s="216"/>
      <c r="BH675" s="216"/>
      <c r="BI675" s="216"/>
      <c r="BJ675" s="216"/>
    </row>
    <row r="676" spans="1:62" ht="14.25">
      <c r="A676" s="416"/>
      <c r="B676" s="416"/>
      <c r="C676" s="439"/>
      <c r="D676" s="216"/>
      <c r="E676" s="216"/>
      <c r="F676" s="218"/>
      <c r="G676" s="219"/>
      <c r="H676" s="440"/>
      <c r="I676" s="350"/>
      <c r="J676" s="344"/>
      <c r="K676" s="350"/>
      <c r="L676" s="344"/>
      <c r="M676" s="350"/>
      <c r="N676" s="346"/>
      <c r="O676" s="342"/>
      <c r="P676" s="450"/>
      <c r="Q676" s="348"/>
      <c r="R676" s="346"/>
      <c r="S676" s="348"/>
      <c r="T676" s="346"/>
      <c r="U676" s="348"/>
      <c r="V676" s="220"/>
      <c r="W676" s="442"/>
      <c r="X676" s="220"/>
      <c r="Y676" s="442"/>
      <c r="Z676" s="453"/>
      <c r="AA676" s="443"/>
      <c r="AB676" s="444"/>
      <c r="AC676" s="443"/>
      <c r="AD676" s="444"/>
      <c r="AE676" s="442"/>
      <c r="AF676" s="220"/>
      <c r="AG676" s="442"/>
      <c r="AH676" s="445"/>
      <c r="AI676" s="442"/>
      <c r="AJ676" s="220"/>
      <c r="AK676" s="442"/>
      <c r="AL676" s="446"/>
      <c r="AM676" s="448"/>
      <c r="AN676" s="451"/>
      <c r="AO676" s="448"/>
      <c r="AP676" s="220"/>
      <c r="AQ676" s="443"/>
      <c r="AR676" s="444"/>
      <c r="AS676" s="443"/>
      <c r="AT676" s="444"/>
      <c r="AU676" s="443"/>
      <c r="AV676" s="444"/>
      <c r="AW676" s="443"/>
      <c r="AX676" s="340"/>
      <c r="AY676" s="452"/>
      <c r="AZ676" s="442"/>
      <c r="BA676" s="216"/>
      <c r="BB676" s="216"/>
      <c r="BC676" s="216"/>
      <c r="BD676" s="216"/>
      <c r="BE676" s="216"/>
      <c r="BF676" s="216"/>
      <c r="BG676" s="216"/>
      <c r="BH676" s="216"/>
      <c r="BI676" s="216"/>
      <c r="BJ676" s="216"/>
    </row>
    <row r="677" spans="1:62" ht="14.25">
      <c r="A677" s="416"/>
      <c r="B677" s="416"/>
      <c r="C677" s="439"/>
      <c r="D677" s="216"/>
      <c r="E677" s="216"/>
      <c r="F677" s="218"/>
      <c r="G677" s="219"/>
      <c r="H677" s="440"/>
      <c r="I677" s="350"/>
      <c r="J677" s="344"/>
      <c r="K677" s="350"/>
      <c r="L677" s="344"/>
      <c r="M677" s="350"/>
      <c r="N677" s="346"/>
      <c r="O677" s="342"/>
      <c r="P677" s="450"/>
      <c r="Q677" s="348"/>
      <c r="R677" s="346"/>
      <c r="S677" s="348"/>
      <c r="T677" s="346"/>
      <c r="U677" s="348"/>
      <c r="V677" s="220"/>
      <c r="W677" s="442"/>
      <c r="X677" s="220"/>
      <c r="Y677" s="442"/>
      <c r="Z677" s="453"/>
      <c r="AA677" s="443"/>
      <c r="AB677" s="444"/>
      <c r="AC677" s="443"/>
      <c r="AD677" s="444"/>
      <c r="AE677" s="442"/>
      <c r="AF677" s="220"/>
      <c r="AG677" s="442"/>
      <c r="AH677" s="445"/>
      <c r="AI677" s="442"/>
      <c r="AJ677" s="220"/>
      <c r="AK677" s="442"/>
      <c r="AL677" s="446"/>
      <c r="AM677" s="448"/>
      <c r="AN677" s="451"/>
      <c r="AO677" s="448"/>
      <c r="AP677" s="220"/>
      <c r="AQ677" s="443"/>
      <c r="AR677" s="444"/>
      <c r="AS677" s="443"/>
      <c r="AT677" s="444"/>
      <c r="AU677" s="443"/>
      <c r="AV677" s="444"/>
      <c r="AW677" s="443"/>
      <c r="AX677" s="340"/>
      <c r="AY677" s="452"/>
      <c r="AZ677" s="442"/>
      <c r="BA677" s="216"/>
      <c r="BB677" s="216"/>
      <c r="BC677" s="216"/>
      <c r="BD677" s="216"/>
      <c r="BE677" s="216"/>
      <c r="BF677" s="216"/>
      <c r="BG677" s="216"/>
      <c r="BH677" s="216"/>
      <c r="BI677" s="216"/>
      <c r="BJ677" s="216"/>
    </row>
    <row r="678" spans="1:62" ht="14.25">
      <c r="A678" s="416"/>
      <c r="B678" s="416"/>
      <c r="C678" s="439"/>
      <c r="D678" s="216"/>
      <c r="E678" s="216"/>
      <c r="F678" s="218"/>
      <c r="G678" s="219"/>
      <c r="H678" s="440"/>
      <c r="I678" s="350"/>
      <c r="J678" s="344"/>
      <c r="K678" s="218"/>
      <c r="L678" s="344"/>
      <c r="M678" s="218"/>
      <c r="N678" s="341"/>
      <c r="O678" s="342"/>
      <c r="P678" s="441"/>
      <c r="Q678" s="342"/>
      <c r="R678" s="341"/>
      <c r="S678" s="342"/>
      <c r="T678" s="341"/>
      <c r="U678" s="342"/>
      <c r="V678" s="444"/>
      <c r="W678" s="443"/>
      <c r="X678" s="444"/>
      <c r="Y678" s="443"/>
      <c r="Z678" s="444"/>
      <c r="AA678" s="443"/>
      <c r="AB678" s="444"/>
      <c r="AC678" s="443"/>
      <c r="AD678" s="444"/>
      <c r="AE678" s="443"/>
      <c r="AF678" s="444"/>
      <c r="AG678" s="443"/>
      <c r="AH678" s="445"/>
      <c r="AI678" s="443"/>
      <c r="AJ678" s="444"/>
      <c r="AK678" s="443"/>
      <c r="AL678" s="451"/>
      <c r="AM678" s="448"/>
      <c r="AN678" s="451"/>
      <c r="AO678" s="411"/>
      <c r="AP678" s="444"/>
      <c r="AQ678" s="443"/>
      <c r="AR678" s="444"/>
      <c r="AS678" s="443"/>
      <c r="AT678" s="444"/>
      <c r="AU678" s="443"/>
      <c r="AV678" s="444"/>
      <c r="AW678" s="443"/>
      <c r="AX678" s="340"/>
      <c r="AY678" s="449"/>
      <c r="AZ678" s="443"/>
      <c r="BA678" s="216"/>
      <c r="BB678" s="216"/>
      <c r="BC678" s="216"/>
      <c r="BD678" s="216"/>
      <c r="BE678" s="216"/>
      <c r="BF678" s="216"/>
      <c r="BG678" s="216"/>
      <c r="BH678" s="216"/>
      <c r="BI678" s="216"/>
      <c r="BJ678" s="216"/>
    </row>
    <row r="679" spans="1:62" ht="14.25">
      <c r="A679" s="416"/>
      <c r="B679" s="416"/>
      <c r="C679" s="439"/>
      <c r="D679" s="216"/>
      <c r="E679" s="216"/>
      <c r="F679" s="218"/>
      <c r="G679" s="219"/>
      <c r="H679" s="440"/>
      <c r="I679" s="350"/>
      <c r="J679" s="344"/>
      <c r="K679" s="218"/>
      <c r="L679" s="344"/>
      <c r="M679" s="218"/>
      <c r="N679" s="341"/>
      <c r="O679" s="348"/>
      <c r="P679" s="441"/>
      <c r="Q679" s="342"/>
      <c r="R679" s="341"/>
      <c r="S679" s="342"/>
      <c r="T679" s="341"/>
      <c r="U679" s="342"/>
      <c r="V679" s="444"/>
      <c r="W679" s="443"/>
      <c r="X679" s="444"/>
      <c r="Y679" s="443"/>
      <c r="Z679" s="444"/>
      <c r="AA679" s="443"/>
      <c r="AB679" s="444"/>
      <c r="AC679" s="443"/>
      <c r="AD679" s="444"/>
      <c r="AE679" s="443"/>
      <c r="AF679" s="444"/>
      <c r="AG679" s="443"/>
      <c r="AH679" s="445"/>
      <c r="AI679" s="443"/>
      <c r="AJ679" s="444"/>
      <c r="AK679" s="443"/>
      <c r="AL679" s="451"/>
      <c r="AM679" s="448"/>
      <c r="AN679" s="451"/>
      <c r="AO679" s="411"/>
      <c r="AP679" s="444"/>
      <c r="AQ679" s="443"/>
      <c r="AR679" s="444"/>
      <c r="AS679" s="443"/>
      <c r="AT679" s="444"/>
      <c r="AU679" s="443"/>
      <c r="AV679" s="444"/>
      <c r="AW679" s="443"/>
      <c r="AX679" s="340"/>
      <c r="AY679" s="449"/>
      <c r="AZ679" s="443"/>
      <c r="BA679" s="216"/>
      <c r="BB679" s="216"/>
      <c r="BC679" s="216"/>
      <c r="BD679" s="216"/>
      <c r="BE679" s="216"/>
      <c r="BF679" s="216"/>
      <c r="BG679" s="216"/>
      <c r="BH679" s="216"/>
      <c r="BI679" s="216"/>
      <c r="BJ679" s="216"/>
    </row>
    <row r="680" spans="1:62" ht="14.25">
      <c r="A680" s="416"/>
      <c r="B680" s="416"/>
      <c r="C680" s="439"/>
      <c r="D680" s="216"/>
      <c r="E680" s="216"/>
      <c r="F680" s="218"/>
      <c r="G680" s="219"/>
      <c r="H680" s="440"/>
      <c r="I680" s="350"/>
      <c r="J680" s="344"/>
      <c r="K680" s="218"/>
      <c r="L680" s="219"/>
      <c r="M680" s="218"/>
      <c r="N680" s="341"/>
      <c r="O680" s="348"/>
      <c r="P680" s="441"/>
      <c r="Q680" s="342"/>
      <c r="R680" s="341"/>
      <c r="S680" s="342"/>
      <c r="T680" s="341"/>
      <c r="U680" s="342"/>
      <c r="V680" s="444"/>
      <c r="W680" s="443"/>
      <c r="X680" s="444"/>
      <c r="Y680" s="443"/>
      <c r="Z680" s="444"/>
      <c r="AA680" s="443"/>
      <c r="AB680" s="444"/>
      <c r="AC680" s="443"/>
      <c r="AD680" s="444"/>
      <c r="AE680" s="443"/>
      <c r="AF680" s="444"/>
      <c r="AG680" s="443"/>
      <c r="AH680" s="445"/>
      <c r="AI680" s="443"/>
      <c r="AJ680" s="444"/>
      <c r="AK680" s="443"/>
      <c r="AL680" s="451"/>
      <c r="AM680" s="448"/>
      <c r="AN680" s="451"/>
      <c r="AO680" s="411"/>
      <c r="AP680" s="444"/>
      <c r="AQ680" s="443"/>
      <c r="AR680" s="444"/>
      <c r="AS680" s="443"/>
      <c r="AT680" s="444"/>
      <c r="AU680" s="443"/>
      <c r="AV680" s="444"/>
      <c r="AW680" s="443"/>
      <c r="AX680" s="340"/>
      <c r="AY680" s="449"/>
      <c r="AZ680" s="443"/>
      <c r="BA680" s="216"/>
      <c r="BB680" s="216"/>
      <c r="BC680" s="216"/>
      <c r="BD680" s="216"/>
      <c r="BE680" s="216"/>
      <c r="BF680" s="216"/>
      <c r="BG680" s="216"/>
      <c r="BH680" s="216"/>
      <c r="BI680" s="216"/>
      <c r="BJ680" s="216"/>
    </row>
    <row r="681" spans="1:62" ht="14.25">
      <c r="A681" s="416"/>
      <c r="B681" s="416"/>
      <c r="C681" s="439"/>
      <c r="D681" s="216"/>
      <c r="E681" s="216"/>
      <c r="F681" s="218"/>
      <c r="G681" s="219"/>
      <c r="H681" s="440"/>
      <c r="I681" s="350"/>
      <c r="J681" s="344"/>
      <c r="K681" s="350"/>
      <c r="L681" s="344"/>
      <c r="M681" s="350"/>
      <c r="N681" s="346"/>
      <c r="O681" s="342"/>
      <c r="P681" s="450"/>
      <c r="Q681" s="348"/>
      <c r="R681" s="346"/>
      <c r="S681" s="348"/>
      <c r="T681" s="346"/>
      <c r="U681" s="348"/>
      <c r="V681" s="220"/>
      <c r="W681" s="442"/>
      <c r="X681" s="220"/>
      <c r="Y681" s="442"/>
      <c r="Z681" s="453"/>
      <c r="AA681" s="443"/>
      <c r="AB681" s="444"/>
      <c r="AC681" s="443"/>
      <c r="AD681" s="444"/>
      <c r="AE681" s="442"/>
      <c r="AF681" s="220"/>
      <c r="AG681" s="442"/>
      <c r="AH681" s="445"/>
      <c r="AI681" s="442"/>
      <c r="AJ681" s="220"/>
      <c r="AK681" s="442"/>
      <c r="AL681" s="446"/>
      <c r="AM681" s="448"/>
      <c r="AN681" s="451"/>
      <c r="AO681" s="448"/>
      <c r="AP681" s="220"/>
      <c r="AQ681" s="443"/>
      <c r="AR681" s="444"/>
      <c r="AS681" s="443"/>
      <c r="AT681" s="444"/>
      <c r="AU681" s="443"/>
      <c r="AV681" s="444"/>
      <c r="AW681" s="443"/>
      <c r="AX681" s="340"/>
      <c r="AY681" s="452"/>
      <c r="AZ681" s="442"/>
      <c r="BA681" s="216"/>
      <c r="BB681" s="216"/>
      <c r="BC681" s="216"/>
      <c r="BD681" s="216"/>
      <c r="BE681" s="216"/>
      <c r="BF681" s="216"/>
      <c r="BG681" s="216"/>
      <c r="BH681" s="216"/>
      <c r="BI681" s="216"/>
      <c r="BJ681" s="216"/>
    </row>
    <row r="682" spans="1:62" ht="14.25">
      <c r="A682" s="416"/>
      <c r="B682" s="416"/>
      <c r="C682" s="439"/>
      <c r="D682" s="216"/>
      <c r="E682" s="216"/>
      <c r="F682" s="218"/>
      <c r="G682" s="219"/>
      <c r="H682" s="440"/>
      <c r="I682" s="350"/>
      <c r="J682" s="344"/>
      <c r="K682" s="350"/>
      <c r="L682" s="344"/>
      <c r="M682" s="350"/>
      <c r="N682" s="346"/>
      <c r="O682" s="342"/>
      <c r="P682" s="450"/>
      <c r="Q682" s="348"/>
      <c r="R682" s="346"/>
      <c r="S682" s="348"/>
      <c r="T682" s="346"/>
      <c r="U682" s="348"/>
      <c r="V682" s="220"/>
      <c r="W682" s="442"/>
      <c r="X682" s="220"/>
      <c r="Y682" s="442"/>
      <c r="Z682" s="453"/>
      <c r="AA682" s="443"/>
      <c r="AB682" s="444"/>
      <c r="AC682" s="443"/>
      <c r="AD682" s="444"/>
      <c r="AE682" s="442"/>
      <c r="AF682" s="220"/>
      <c r="AG682" s="442"/>
      <c r="AH682" s="445"/>
      <c r="AI682" s="442"/>
      <c r="AJ682" s="220"/>
      <c r="AK682" s="442"/>
      <c r="AL682" s="446"/>
      <c r="AM682" s="448"/>
      <c r="AN682" s="451"/>
      <c r="AO682" s="448"/>
      <c r="AP682" s="220"/>
      <c r="AQ682" s="443"/>
      <c r="AR682" s="444"/>
      <c r="AS682" s="443"/>
      <c r="AT682" s="444"/>
      <c r="AU682" s="443"/>
      <c r="AV682" s="444"/>
      <c r="AW682" s="443"/>
      <c r="AX682" s="340"/>
      <c r="AY682" s="452"/>
      <c r="AZ682" s="442"/>
      <c r="BA682" s="216"/>
      <c r="BB682" s="216"/>
      <c r="BC682" s="216"/>
      <c r="BD682" s="216"/>
      <c r="BE682" s="216"/>
      <c r="BF682" s="216"/>
      <c r="BG682" s="216"/>
      <c r="BH682" s="216"/>
      <c r="BI682" s="216"/>
      <c r="BJ682" s="216"/>
    </row>
    <row r="683" spans="1:62" ht="14.25">
      <c r="A683" s="416"/>
      <c r="B683" s="416"/>
      <c r="C683" s="439"/>
      <c r="D683" s="216"/>
      <c r="E683" s="216"/>
      <c r="F683" s="350"/>
      <c r="G683" s="219"/>
      <c r="H683" s="440"/>
      <c r="I683" s="350"/>
      <c r="J683" s="344"/>
      <c r="K683" s="350"/>
      <c r="L683" s="344"/>
      <c r="M683" s="350"/>
      <c r="N683" s="346"/>
      <c r="O683" s="342"/>
      <c r="P683" s="450"/>
      <c r="Q683" s="348"/>
      <c r="R683" s="346"/>
      <c r="S683" s="348"/>
      <c r="T683" s="346"/>
      <c r="U683" s="348"/>
      <c r="V683" s="220"/>
      <c r="W683" s="442"/>
      <c r="X683" s="220"/>
      <c r="Y683" s="442"/>
      <c r="Z683" s="453"/>
      <c r="AA683" s="443"/>
      <c r="AB683" s="444"/>
      <c r="AC683" s="443"/>
      <c r="AD683" s="220"/>
      <c r="AE683" s="442"/>
      <c r="AF683" s="220"/>
      <c r="AG683" s="442"/>
      <c r="AH683" s="220"/>
      <c r="AI683" s="454"/>
      <c r="AJ683" s="220"/>
      <c r="AK683" s="442"/>
      <c r="AL683" s="446"/>
      <c r="AM683" s="448"/>
      <c r="AN683" s="451"/>
      <c r="AO683" s="448"/>
      <c r="AP683" s="220"/>
      <c r="AQ683" s="443"/>
      <c r="AR683" s="444"/>
      <c r="AS683" s="443"/>
      <c r="AT683" s="444"/>
      <c r="AU683" s="443"/>
      <c r="AV683" s="444"/>
      <c r="AW683" s="443"/>
      <c r="AX683" s="340"/>
      <c r="AY683" s="452"/>
      <c r="AZ683" s="442"/>
      <c r="BA683" s="216"/>
      <c r="BB683" s="216"/>
      <c r="BC683" s="216"/>
      <c r="BD683" s="216"/>
      <c r="BE683" s="216"/>
      <c r="BF683" s="216"/>
      <c r="BG683" s="216"/>
      <c r="BH683" s="216"/>
      <c r="BI683" s="216"/>
      <c r="BJ683" s="216"/>
    </row>
    <row r="684" spans="1:62" ht="14.25">
      <c r="A684" s="416"/>
      <c r="B684" s="416"/>
      <c r="C684" s="439"/>
      <c r="D684" s="216"/>
      <c r="E684" s="216"/>
      <c r="F684" s="218"/>
      <c r="G684" s="219"/>
      <c r="H684" s="440"/>
      <c r="I684" s="350"/>
      <c r="J684" s="344"/>
      <c r="K684" s="218"/>
      <c r="L684" s="219"/>
      <c r="M684" s="218"/>
      <c r="N684" s="341"/>
      <c r="O684" s="342"/>
      <c r="P684" s="441"/>
      <c r="Q684" s="342"/>
      <c r="R684" s="341"/>
      <c r="S684" s="342"/>
      <c r="T684" s="341"/>
      <c r="U684" s="342"/>
      <c r="V684" s="220"/>
      <c r="W684" s="442"/>
      <c r="X684" s="220"/>
      <c r="Y684" s="442"/>
      <c r="Z684" s="220"/>
      <c r="AA684" s="442"/>
      <c r="AB684" s="220"/>
      <c r="AC684" s="442"/>
      <c r="AD684" s="220"/>
      <c r="AE684" s="443"/>
      <c r="AF684" s="444"/>
      <c r="AG684" s="442"/>
      <c r="AH684" s="445"/>
      <c r="AI684" s="442"/>
      <c r="AJ684" s="220"/>
      <c r="AK684" s="442"/>
      <c r="AL684" s="446"/>
      <c r="AM684" s="447"/>
      <c r="AN684" s="451"/>
      <c r="AO684" s="411"/>
      <c r="AP684" s="444"/>
      <c r="AQ684" s="443"/>
      <c r="AR684" s="444"/>
      <c r="AS684" s="443"/>
      <c r="AT684" s="444"/>
      <c r="AU684" s="442"/>
      <c r="AV684" s="444"/>
      <c r="AW684" s="442"/>
      <c r="AX684" s="340"/>
      <c r="AY684" s="449"/>
      <c r="AZ684" s="442"/>
      <c r="BA684" s="216"/>
      <c r="BB684" s="216"/>
      <c r="BC684" s="216"/>
      <c r="BD684" s="216"/>
      <c r="BE684" s="216"/>
      <c r="BF684" s="216"/>
      <c r="BG684" s="216"/>
      <c r="BH684" s="216"/>
      <c r="BI684" s="216"/>
      <c r="BJ684" s="216"/>
    </row>
    <row r="685" spans="1:62" ht="14.25">
      <c r="A685" s="416"/>
      <c r="B685" s="416"/>
      <c r="C685" s="439"/>
      <c r="D685" s="216"/>
      <c r="E685" s="216"/>
      <c r="F685" s="218"/>
      <c r="G685" s="219"/>
      <c r="H685" s="440"/>
      <c r="I685" s="350"/>
      <c r="J685" s="344"/>
      <c r="K685" s="218"/>
      <c r="L685" s="219"/>
      <c r="M685" s="218"/>
      <c r="N685" s="341"/>
      <c r="O685" s="342"/>
      <c r="P685" s="441"/>
      <c r="Q685" s="342"/>
      <c r="R685" s="341"/>
      <c r="S685" s="342"/>
      <c r="T685" s="341"/>
      <c r="U685" s="342"/>
      <c r="V685" s="444"/>
      <c r="W685" s="443"/>
      <c r="X685" s="444"/>
      <c r="Y685" s="443"/>
      <c r="Z685" s="444"/>
      <c r="AA685" s="443"/>
      <c r="AB685" s="444"/>
      <c r="AC685" s="443"/>
      <c r="AD685" s="444"/>
      <c r="AE685" s="443"/>
      <c r="AF685" s="444"/>
      <c r="AG685" s="443"/>
      <c r="AH685" s="445"/>
      <c r="AI685" s="443"/>
      <c r="AJ685" s="444"/>
      <c r="AK685" s="443"/>
      <c r="AL685" s="451"/>
      <c r="AM685" s="448"/>
      <c r="AN685" s="451"/>
      <c r="AO685" s="448"/>
      <c r="AP685" s="444"/>
      <c r="AQ685" s="443"/>
      <c r="AR685" s="444"/>
      <c r="AS685" s="443"/>
      <c r="AT685" s="444"/>
      <c r="AU685" s="443"/>
      <c r="AV685" s="444"/>
      <c r="AW685" s="443"/>
      <c r="AX685" s="340"/>
      <c r="AY685" s="449"/>
      <c r="AZ685" s="443"/>
      <c r="BA685" s="216"/>
      <c r="BB685" s="216"/>
      <c r="BC685" s="216"/>
      <c r="BD685" s="216"/>
      <c r="BE685" s="216"/>
      <c r="BF685" s="216"/>
      <c r="BG685" s="216"/>
      <c r="BH685" s="216"/>
      <c r="BI685" s="216"/>
      <c r="BJ685" s="216"/>
    </row>
    <row r="686" spans="1:62" ht="14.25">
      <c r="A686" s="416"/>
      <c r="B686" s="416"/>
      <c r="C686" s="439"/>
      <c r="D686" s="216"/>
      <c r="E686" s="216"/>
      <c r="F686" s="218"/>
      <c r="G686" s="219"/>
      <c r="H686" s="440"/>
      <c r="I686" s="350"/>
      <c r="J686" s="344"/>
      <c r="K686" s="218"/>
      <c r="L686" s="344"/>
      <c r="M686" s="218"/>
      <c r="N686" s="341"/>
      <c r="O686" s="348"/>
      <c r="P686" s="441"/>
      <c r="Q686" s="342"/>
      <c r="R686" s="341"/>
      <c r="S686" s="342"/>
      <c r="T686" s="341"/>
      <c r="U686" s="342"/>
      <c r="V686" s="444"/>
      <c r="W686" s="443"/>
      <c r="X686" s="444"/>
      <c r="Y686" s="443"/>
      <c r="Z686" s="444"/>
      <c r="AA686" s="443"/>
      <c r="AB686" s="444"/>
      <c r="AC686" s="443"/>
      <c r="AD686" s="444"/>
      <c r="AE686" s="443"/>
      <c r="AF686" s="444"/>
      <c r="AG686" s="443"/>
      <c r="AH686" s="445"/>
      <c r="AI686" s="443"/>
      <c r="AJ686" s="444"/>
      <c r="AK686" s="443"/>
      <c r="AL686" s="451"/>
      <c r="AM686" s="448"/>
      <c r="AN686" s="451"/>
      <c r="AO686" s="411"/>
      <c r="AP686" s="444"/>
      <c r="AQ686" s="443"/>
      <c r="AR686" s="444"/>
      <c r="AS686" s="443"/>
      <c r="AT686" s="444"/>
      <c r="AU686" s="443"/>
      <c r="AV686" s="444"/>
      <c r="AW686" s="443"/>
      <c r="AX686" s="340"/>
      <c r="AY686" s="449"/>
      <c r="AZ686" s="443"/>
      <c r="BA686" s="216"/>
      <c r="BB686" s="216"/>
      <c r="BC686" s="216"/>
      <c r="BD686" s="216"/>
      <c r="BE686" s="216"/>
      <c r="BF686" s="216"/>
      <c r="BG686" s="216"/>
      <c r="BH686" s="216"/>
      <c r="BI686" s="216"/>
      <c r="BJ686" s="216"/>
    </row>
    <row r="687" spans="1:62" ht="14.25">
      <c r="A687" s="416"/>
      <c r="B687" s="416"/>
      <c r="C687" s="439"/>
      <c r="D687" s="216"/>
      <c r="E687" s="216"/>
      <c r="F687" s="218"/>
      <c r="G687" s="219"/>
      <c r="H687" s="440"/>
      <c r="I687" s="350"/>
      <c r="J687" s="344"/>
      <c r="K687" s="218"/>
      <c r="L687" s="219"/>
      <c r="M687" s="218"/>
      <c r="N687" s="341"/>
      <c r="O687" s="348"/>
      <c r="P687" s="441"/>
      <c r="Q687" s="342"/>
      <c r="R687" s="346"/>
      <c r="S687" s="348"/>
      <c r="T687" s="346"/>
      <c r="U687" s="348"/>
      <c r="V687" s="444"/>
      <c r="W687" s="443"/>
      <c r="X687" s="444"/>
      <c r="Y687" s="443"/>
      <c r="Z687" s="444"/>
      <c r="AA687" s="443"/>
      <c r="AB687" s="444"/>
      <c r="AC687" s="443"/>
      <c r="AD687" s="444"/>
      <c r="AE687" s="443"/>
      <c r="AF687" s="444"/>
      <c r="AG687" s="443"/>
      <c r="AH687" s="445"/>
      <c r="AI687" s="443"/>
      <c r="AJ687" s="444"/>
      <c r="AK687" s="443"/>
      <c r="AL687" s="451"/>
      <c r="AM687" s="448"/>
      <c r="AN687" s="451"/>
      <c r="AO687" s="411"/>
      <c r="AP687" s="444"/>
      <c r="AQ687" s="443"/>
      <c r="AR687" s="444"/>
      <c r="AS687" s="443"/>
      <c r="AT687" s="444"/>
      <c r="AU687" s="443"/>
      <c r="AV687" s="444"/>
      <c r="AW687" s="443"/>
      <c r="AX687" s="340"/>
      <c r="AY687" s="449"/>
      <c r="AZ687" s="443"/>
      <c r="BA687" s="216"/>
      <c r="BB687" s="216"/>
      <c r="BC687" s="216"/>
      <c r="BD687" s="216"/>
      <c r="BE687" s="216"/>
      <c r="BF687" s="216"/>
      <c r="BG687" s="216"/>
      <c r="BH687" s="216"/>
      <c r="BI687" s="216"/>
      <c r="BJ687" s="216"/>
    </row>
    <row r="688" spans="1:62" ht="14.25">
      <c r="A688" s="416"/>
      <c r="B688" s="416"/>
      <c r="C688" s="439"/>
      <c r="D688" s="216"/>
      <c r="E688" s="216"/>
      <c r="F688" s="218"/>
      <c r="G688" s="219"/>
      <c r="H688" s="440"/>
      <c r="I688" s="350"/>
      <c r="J688" s="344"/>
      <c r="K688" s="218"/>
      <c r="L688" s="219"/>
      <c r="M688" s="218"/>
      <c r="N688" s="341"/>
      <c r="O688" s="342"/>
      <c r="P688" s="441"/>
      <c r="Q688" s="348"/>
      <c r="R688" s="341"/>
      <c r="S688" s="342"/>
      <c r="T688" s="341"/>
      <c r="U688" s="342"/>
      <c r="V688" s="220"/>
      <c r="W688" s="442"/>
      <c r="X688" s="220"/>
      <c r="Y688" s="442"/>
      <c r="Z688" s="453"/>
      <c r="AA688" s="443"/>
      <c r="AB688" s="220"/>
      <c r="AC688" s="442"/>
      <c r="AD688" s="444"/>
      <c r="AE688" s="443"/>
      <c r="AF688" s="444"/>
      <c r="AG688" s="442"/>
      <c r="AH688" s="445"/>
      <c r="AI688" s="442"/>
      <c r="AJ688" s="220"/>
      <c r="AK688" s="442"/>
      <c r="AL688" s="446"/>
      <c r="AM688" s="448"/>
      <c r="AN688" s="451"/>
      <c r="AO688" s="448"/>
      <c r="AP688" s="220"/>
      <c r="AQ688" s="443"/>
      <c r="AR688" s="444"/>
      <c r="AS688" s="443"/>
      <c r="AT688" s="444"/>
      <c r="AU688" s="442"/>
      <c r="AV688" s="444"/>
      <c r="AW688" s="442"/>
      <c r="AX688" s="340"/>
      <c r="AY688" s="449"/>
      <c r="AZ688" s="442"/>
      <c r="BA688" s="216"/>
      <c r="BB688" s="216"/>
      <c r="BC688" s="216"/>
      <c r="BD688" s="216"/>
      <c r="BE688" s="216"/>
      <c r="BF688" s="216"/>
      <c r="BG688" s="216"/>
      <c r="BH688" s="216"/>
      <c r="BI688" s="216"/>
      <c r="BJ688" s="216"/>
    </row>
    <row r="689" spans="1:62" ht="14.25">
      <c r="A689" s="416"/>
      <c r="B689" s="416"/>
      <c r="C689" s="439"/>
      <c r="D689" s="216"/>
      <c r="E689" s="216"/>
      <c r="F689" s="218"/>
      <c r="G689" s="219"/>
      <c r="H689" s="440"/>
      <c r="I689" s="350"/>
      <c r="J689" s="344"/>
      <c r="K689" s="218"/>
      <c r="L689" s="219"/>
      <c r="M689" s="218"/>
      <c r="N689" s="341"/>
      <c r="O689" s="342"/>
      <c r="P689" s="441"/>
      <c r="Q689" s="342"/>
      <c r="R689" s="341"/>
      <c r="S689" s="342"/>
      <c r="T689" s="341"/>
      <c r="U689" s="342"/>
      <c r="V689" s="444"/>
      <c r="W689" s="443"/>
      <c r="X689" s="444"/>
      <c r="Y689" s="443"/>
      <c r="Z689" s="444"/>
      <c r="AA689" s="443"/>
      <c r="AB689" s="444"/>
      <c r="AC689" s="443"/>
      <c r="AD689" s="444"/>
      <c r="AE689" s="443"/>
      <c r="AF689" s="444"/>
      <c r="AG689" s="443"/>
      <c r="AH689" s="445"/>
      <c r="AI689" s="443"/>
      <c r="AJ689" s="444"/>
      <c r="AK689" s="443"/>
      <c r="AL689" s="451"/>
      <c r="AM689" s="448"/>
      <c r="AN689" s="451"/>
      <c r="AO689" s="411"/>
      <c r="AP689" s="444"/>
      <c r="AQ689" s="443"/>
      <c r="AR689" s="444"/>
      <c r="AS689" s="443"/>
      <c r="AT689" s="444"/>
      <c r="AU689" s="443"/>
      <c r="AV689" s="444"/>
      <c r="AW689" s="443"/>
      <c r="AX689" s="340"/>
      <c r="AY689" s="449"/>
      <c r="AZ689" s="443"/>
      <c r="BA689" s="216"/>
      <c r="BB689" s="216"/>
      <c r="BC689" s="216"/>
      <c r="BD689" s="216"/>
      <c r="BE689" s="216"/>
      <c r="BF689" s="216"/>
      <c r="BG689" s="216"/>
      <c r="BH689" s="216"/>
      <c r="BI689" s="216"/>
      <c r="BJ689" s="216"/>
    </row>
    <row r="690" spans="1:62" ht="14.25">
      <c r="A690" s="416"/>
      <c r="B690" s="416"/>
      <c r="C690" s="439"/>
      <c r="D690" s="216"/>
      <c r="E690" s="216"/>
      <c r="F690" s="350"/>
      <c r="G690" s="219"/>
      <c r="H690" s="440"/>
      <c r="I690" s="350"/>
      <c r="J690" s="344"/>
      <c r="K690" s="350"/>
      <c r="L690" s="344"/>
      <c r="M690" s="350"/>
      <c r="N690" s="346"/>
      <c r="O690" s="342"/>
      <c r="P690" s="450"/>
      <c r="Q690" s="348"/>
      <c r="R690" s="346"/>
      <c r="S690" s="348"/>
      <c r="T690" s="346"/>
      <c r="U690" s="348"/>
      <c r="V690" s="220"/>
      <c r="W690" s="442"/>
      <c r="X690" s="220"/>
      <c r="Y690" s="442"/>
      <c r="Z690" s="453"/>
      <c r="AA690" s="443"/>
      <c r="AB690" s="444"/>
      <c r="AC690" s="443"/>
      <c r="AD690" s="444"/>
      <c r="AE690" s="442"/>
      <c r="AF690" s="220"/>
      <c r="AG690" s="442"/>
      <c r="AH690" s="445"/>
      <c r="AI690" s="442"/>
      <c r="AJ690" s="220"/>
      <c r="AK690" s="442"/>
      <c r="AL690" s="446"/>
      <c r="AM690" s="448"/>
      <c r="AN690" s="451"/>
      <c r="AO690" s="448"/>
      <c r="AP690" s="220"/>
      <c r="AQ690" s="443"/>
      <c r="AR690" s="444"/>
      <c r="AS690" s="443"/>
      <c r="AT690" s="444"/>
      <c r="AU690" s="443"/>
      <c r="AV690" s="444"/>
      <c r="AW690" s="443"/>
      <c r="AX690" s="340"/>
      <c r="AY690" s="452"/>
      <c r="AZ690" s="442"/>
      <c r="BA690" s="216"/>
      <c r="BB690" s="216"/>
      <c r="BC690" s="216"/>
      <c r="BD690" s="216"/>
      <c r="BE690" s="216"/>
      <c r="BF690" s="216"/>
      <c r="BG690" s="216"/>
      <c r="BH690" s="216"/>
      <c r="BI690" s="216"/>
      <c r="BJ690" s="216"/>
    </row>
    <row r="691" spans="1:62" ht="14.25">
      <c r="A691" s="416"/>
      <c r="B691" s="416"/>
      <c r="C691" s="439"/>
      <c r="D691" s="216"/>
      <c r="E691" s="215"/>
      <c r="F691" s="218"/>
      <c r="G691" s="219"/>
      <c r="H691" s="440"/>
      <c r="I691" s="218"/>
      <c r="J691" s="344"/>
      <c r="K691" s="218"/>
      <c r="L691" s="219"/>
      <c r="M691" s="218"/>
      <c r="N691" s="341"/>
      <c r="O691" s="342"/>
      <c r="P691" s="441"/>
      <c r="Q691" s="348"/>
      <c r="R691" s="341"/>
      <c r="S691" s="342"/>
      <c r="T691" s="341"/>
      <c r="U691" s="342"/>
      <c r="V691" s="220"/>
      <c r="W691" s="442"/>
      <c r="X691" s="220"/>
      <c r="Y691" s="442"/>
      <c r="Z691" s="220"/>
      <c r="AA691" s="442"/>
      <c r="AB691" s="220"/>
      <c r="AC691" s="442"/>
      <c r="AD691" s="220"/>
      <c r="AE691" s="442"/>
      <c r="AF691" s="444"/>
      <c r="AG691" s="442"/>
      <c r="AH691" s="445"/>
      <c r="AI691" s="442"/>
      <c r="AJ691" s="220"/>
      <c r="AK691" s="442"/>
      <c r="AL691" s="446"/>
      <c r="AM691" s="448"/>
      <c r="AN691" s="451"/>
      <c r="AO691" s="448"/>
      <c r="AP691" s="220"/>
      <c r="AQ691" s="443"/>
      <c r="AR691" s="444"/>
      <c r="AS691" s="443"/>
      <c r="AT691" s="444"/>
      <c r="AU691" s="442"/>
      <c r="AV691" s="444"/>
      <c r="AW691" s="442"/>
      <c r="AX691" s="340"/>
      <c r="AY691" s="449"/>
      <c r="AZ691" s="442"/>
      <c r="BA691" s="216"/>
      <c r="BB691" s="216"/>
      <c r="BC691" s="216"/>
      <c r="BD691" s="216"/>
      <c r="BE691" s="216"/>
      <c r="BF691" s="216"/>
      <c r="BG691" s="216"/>
      <c r="BH691" s="216"/>
      <c r="BI691" s="216"/>
      <c r="BJ691" s="216"/>
    </row>
    <row r="692" spans="1:62" ht="14.25">
      <c r="A692" s="416"/>
      <c r="B692" s="416"/>
      <c r="C692" s="439"/>
      <c r="D692" s="216"/>
      <c r="E692" s="216"/>
      <c r="F692" s="218"/>
      <c r="G692" s="219"/>
      <c r="H692" s="440"/>
      <c r="I692" s="350"/>
      <c r="J692" s="344"/>
      <c r="K692" s="218"/>
      <c r="L692" s="219"/>
      <c r="M692" s="218"/>
      <c r="N692" s="341"/>
      <c r="O692" s="342"/>
      <c r="P692" s="441"/>
      <c r="Q692" s="342"/>
      <c r="R692" s="341"/>
      <c r="S692" s="342"/>
      <c r="T692" s="341"/>
      <c r="U692" s="342"/>
      <c r="V692" s="220"/>
      <c r="W692" s="443"/>
      <c r="X692" s="444"/>
      <c r="Y692" s="443"/>
      <c r="Z692" s="444"/>
      <c r="AA692" s="443"/>
      <c r="AB692" s="444"/>
      <c r="AC692" s="443"/>
      <c r="AD692" s="444"/>
      <c r="AE692" s="443"/>
      <c r="AF692" s="444"/>
      <c r="AG692" s="443"/>
      <c r="AH692" s="445"/>
      <c r="AI692" s="443"/>
      <c r="AJ692" s="444"/>
      <c r="AK692" s="443"/>
      <c r="AL692" s="451"/>
      <c r="AM692" s="448"/>
      <c r="AN692" s="451"/>
      <c r="AO692" s="411"/>
      <c r="AP692" s="444"/>
      <c r="AQ692" s="443"/>
      <c r="AR692" s="444"/>
      <c r="AS692" s="443"/>
      <c r="AT692" s="444"/>
      <c r="AU692" s="443"/>
      <c r="AV692" s="444"/>
      <c r="AW692" s="443"/>
      <c r="AX692" s="340"/>
      <c r="AY692" s="449"/>
      <c r="AZ692" s="443"/>
      <c r="BA692" s="216"/>
      <c r="BB692" s="216"/>
      <c r="BC692" s="216"/>
      <c r="BD692" s="216"/>
      <c r="BE692" s="216"/>
      <c r="BF692" s="216"/>
      <c r="BG692" s="216"/>
      <c r="BH692" s="216"/>
      <c r="BI692" s="216"/>
      <c r="BJ692" s="216"/>
    </row>
    <row r="693" spans="1:62" ht="14.25">
      <c r="A693" s="416"/>
      <c r="B693" s="416"/>
      <c r="C693" s="439"/>
      <c r="D693" s="216"/>
      <c r="E693" s="216"/>
      <c r="F693" s="218"/>
      <c r="G693" s="219"/>
      <c r="H693" s="440"/>
      <c r="I693" s="350"/>
      <c r="J693" s="344"/>
      <c r="K693" s="350"/>
      <c r="L693" s="344"/>
      <c r="M693" s="350"/>
      <c r="N693" s="346"/>
      <c r="O693" s="348"/>
      <c r="P693" s="441"/>
      <c r="Q693" s="348"/>
      <c r="R693" s="341"/>
      <c r="S693" s="342"/>
      <c r="T693" s="341"/>
      <c r="U693" s="348"/>
      <c r="V693" s="220"/>
      <c r="W693" s="442"/>
      <c r="X693" s="220"/>
      <c r="Y693" s="442"/>
      <c r="Z693" s="453"/>
      <c r="AA693" s="442"/>
      <c r="AB693" s="220"/>
      <c r="AC693" s="442"/>
      <c r="AD693" s="220"/>
      <c r="AE693" s="442"/>
      <c r="AF693" s="444"/>
      <c r="AG693" s="442"/>
      <c r="AH693" s="445"/>
      <c r="AI693" s="442"/>
      <c r="AJ693" s="220"/>
      <c r="AK693" s="442"/>
      <c r="AL693" s="446"/>
      <c r="AM693" s="448"/>
      <c r="AN693" s="451"/>
      <c r="AO693" s="448"/>
      <c r="AP693" s="444"/>
      <c r="AQ693" s="443"/>
      <c r="AR693" s="444"/>
      <c r="AS693" s="443"/>
      <c r="AT693" s="444"/>
      <c r="AU693" s="442"/>
      <c r="AV693" s="444"/>
      <c r="AW693" s="442"/>
      <c r="AX693" s="340"/>
      <c r="AY693" s="449"/>
      <c r="AZ693" s="442"/>
      <c r="BA693" s="216"/>
      <c r="BB693" s="216"/>
      <c r="BC693" s="216"/>
      <c r="BD693" s="216"/>
      <c r="BE693" s="216"/>
      <c r="BF693" s="216"/>
      <c r="BG693" s="216"/>
      <c r="BH693" s="216"/>
      <c r="BI693" s="216"/>
      <c r="BJ693" s="216"/>
    </row>
    <row r="694" spans="1:62" ht="14.25">
      <c r="A694" s="416"/>
      <c r="B694" s="416"/>
      <c r="C694" s="439"/>
      <c r="D694" s="216"/>
      <c r="E694" s="216"/>
      <c r="F694" s="218"/>
      <c r="G694" s="219"/>
      <c r="H694" s="440"/>
      <c r="I694" s="350"/>
      <c r="J694" s="344"/>
      <c r="K694" s="218"/>
      <c r="L694" s="219"/>
      <c r="M694" s="218"/>
      <c r="N694" s="341"/>
      <c r="O694" s="342"/>
      <c r="P694" s="441"/>
      <c r="Q694" s="342"/>
      <c r="R694" s="341"/>
      <c r="S694" s="342"/>
      <c r="T694" s="341"/>
      <c r="U694" s="342"/>
      <c r="V694" s="444"/>
      <c r="W694" s="443"/>
      <c r="X694" s="444"/>
      <c r="Y694" s="443"/>
      <c r="Z694" s="453"/>
      <c r="AA694" s="443"/>
      <c r="AB694" s="444"/>
      <c r="AC694" s="443"/>
      <c r="AD694" s="444"/>
      <c r="AE694" s="443"/>
      <c r="AF694" s="444"/>
      <c r="AG694" s="443"/>
      <c r="AH694" s="445"/>
      <c r="AI694" s="443"/>
      <c r="AJ694" s="444"/>
      <c r="AK694" s="443"/>
      <c r="AL694" s="451"/>
      <c r="AM694" s="448"/>
      <c r="AN694" s="451"/>
      <c r="AO694" s="411"/>
      <c r="AP694" s="444"/>
      <c r="AQ694" s="443"/>
      <c r="AR694" s="444"/>
      <c r="AS694" s="443"/>
      <c r="AT694" s="444"/>
      <c r="AU694" s="443"/>
      <c r="AV694" s="444"/>
      <c r="AW694" s="443"/>
      <c r="AX694" s="340"/>
      <c r="AY694" s="449"/>
      <c r="AZ694" s="443"/>
      <c r="BA694" s="216"/>
      <c r="BB694" s="216"/>
      <c r="BC694" s="216"/>
      <c r="BD694" s="216"/>
      <c r="BE694" s="216"/>
      <c r="BF694" s="216"/>
      <c r="BG694" s="216"/>
      <c r="BH694" s="216"/>
      <c r="BI694" s="216"/>
      <c r="BJ694" s="216"/>
    </row>
    <row r="695" spans="1:62" ht="14.25">
      <c r="A695" s="416"/>
      <c r="B695" s="416"/>
      <c r="C695" s="439"/>
      <c r="D695" s="216"/>
      <c r="E695" s="216"/>
      <c r="F695" s="218"/>
      <c r="G695" s="219"/>
      <c r="H695" s="440"/>
      <c r="I695" s="350"/>
      <c r="J695" s="344"/>
      <c r="K695" s="218"/>
      <c r="L695" s="344"/>
      <c r="M695" s="218"/>
      <c r="N695" s="341"/>
      <c r="O695" s="342"/>
      <c r="P695" s="441"/>
      <c r="Q695" s="342"/>
      <c r="R695" s="341"/>
      <c r="S695" s="342"/>
      <c r="T695" s="341"/>
      <c r="U695" s="342"/>
      <c r="V695" s="444"/>
      <c r="W695" s="443"/>
      <c r="X695" s="444"/>
      <c r="Y695" s="443"/>
      <c r="Z695" s="444"/>
      <c r="AA695" s="443"/>
      <c r="AB695" s="444"/>
      <c r="AC695" s="443"/>
      <c r="AD695" s="444"/>
      <c r="AE695" s="443"/>
      <c r="AF695" s="444"/>
      <c r="AG695" s="443"/>
      <c r="AH695" s="445"/>
      <c r="AI695" s="443"/>
      <c r="AJ695" s="444"/>
      <c r="AK695" s="443"/>
      <c r="AL695" s="451"/>
      <c r="AM695" s="448"/>
      <c r="AN695" s="451"/>
      <c r="AO695" s="411"/>
      <c r="AP695" s="444"/>
      <c r="AQ695" s="443"/>
      <c r="AR695" s="444"/>
      <c r="AS695" s="443"/>
      <c r="AT695" s="444"/>
      <c r="AU695" s="443"/>
      <c r="AV695" s="444"/>
      <c r="AW695" s="443"/>
      <c r="AX695" s="340"/>
      <c r="AY695" s="449"/>
      <c r="AZ695" s="443"/>
      <c r="BA695" s="216"/>
      <c r="BB695" s="216"/>
      <c r="BC695" s="216"/>
      <c r="BD695" s="216"/>
      <c r="BE695" s="216"/>
      <c r="BF695" s="216"/>
      <c r="BG695" s="216"/>
      <c r="BH695" s="216"/>
      <c r="BI695" s="216"/>
      <c r="BJ695" s="216"/>
    </row>
    <row r="696" spans="1:62" ht="14.25">
      <c r="A696" s="416"/>
      <c r="B696" s="416"/>
      <c r="C696" s="439"/>
      <c r="D696" s="216"/>
      <c r="E696" s="215"/>
      <c r="F696" s="218"/>
      <c r="G696" s="219"/>
      <c r="H696" s="440"/>
      <c r="I696" s="350"/>
      <c r="J696" s="344"/>
      <c r="K696" s="218"/>
      <c r="L696" s="344"/>
      <c r="M696" s="218"/>
      <c r="N696" s="341"/>
      <c r="O696" s="342"/>
      <c r="P696" s="441"/>
      <c r="Q696" s="342"/>
      <c r="R696" s="341"/>
      <c r="S696" s="342"/>
      <c r="T696" s="341"/>
      <c r="U696" s="342"/>
      <c r="V696" s="220"/>
      <c r="W696" s="442"/>
      <c r="X696" s="220"/>
      <c r="Y696" s="442"/>
      <c r="Z696" s="220"/>
      <c r="AA696" s="442"/>
      <c r="AB696" s="220"/>
      <c r="AC696" s="442"/>
      <c r="AD696" s="220"/>
      <c r="AE696" s="443"/>
      <c r="AF696" s="444"/>
      <c r="AG696" s="442"/>
      <c r="AH696" s="445"/>
      <c r="AI696" s="442"/>
      <c r="AJ696" s="220"/>
      <c r="AK696" s="442"/>
      <c r="AL696" s="446"/>
      <c r="AM696" s="448"/>
      <c r="AN696" s="451"/>
      <c r="AO696" s="411"/>
      <c r="AP696" s="444"/>
      <c r="AQ696" s="443"/>
      <c r="AR696" s="444"/>
      <c r="AS696" s="443"/>
      <c r="AT696" s="444"/>
      <c r="AU696" s="442"/>
      <c r="AV696" s="444"/>
      <c r="AW696" s="442"/>
      <c r="AX696" s="340"/>
      <c r="AY696" s="449"/>
      <c r="AZ696" s="442"/>
      <c r="BA696" s="216"/>
      <c r="BB696" s="216"/>
      <c r="BC696" s="216"/>
      <c r="BD696" s="216"/>
      <c r="BE696" s="216"/>
      <c r="BF696" s="216"/>
      <c r="BG696" s="216"/>
      <c r="BH696" s="216"/>
      <c r="BI696" s="216"/>
      <c r="BJ696" s="216"/>
    </row>
    <row r="697" spans="1:62" ht="14.25">
      <c r="A697" s="416"/>
      <c r="B697" s="416"/>
      <c r="C697" s="439"/>
      <c r="D697" s="216"/>
      <c r="E697" s="216"/>
      <c r="F697" s="218"/>
      <c r="G697" s="219"/>
      <c r="H697" s="440"/>
      <c r="I697" s="350"/>
      <c r="J697" s="344"/>
      <c r="K697" s="350"/>
      <c r="L697" s="344"/>
      <c r="M697" s="350"/>
      <c r="N697" s="346"/>
      <c r="O697" s="342"/>
      <c r="P697" s="450"/>
      <c r="Q697" s="348"/>
      <c r="R697" s="346"/>
      <c r="S697" s="348"/>
      <c r="T697" s="346"/>
      <c r="U697" s="348"/>
      <c r="V697" s="220"/>
      <c r="W697" s="442"/>
      <c r="X697" s="220"/>
      <c r="Y697" s="442"/>
      <c r="Z697" s="453"/>
      <c r="AA697" s="443"/>
      <c r="AB697" s="444"/>
      <c r="AC697" s="443"/>
      <c r="AD697" s="444"/>
      <c r="AE697" s="442"/>
      <c r="AF697" s="220"/>
      <c r="AG697" s="442"/>
      <c r="AH697" s="445"/>
      <c r="AI697" s="442"/>
      <c r="AJ697" s="220"/>
      <c r="AK697" s="442"/>
      <c r="AL697" s="446"/>
      <c r="AM697" s="448"/>
      <c r="AN697" s="451"/>
      <c r="AO697" s="448"/>
      <c r="AP697" s="220"/>
      <c r="AQ697" s="443"/>
      <c r="AR697" s="444"/>
      <c r="AS697" s="443"/>
      <c r="AT697" s="444"/>
      <c r="AU697" s="443"/>
      <c r="AV697" s="444"/>
      <c r="AW697" s="443"/>
      <c r="AX697" s="340"/>
      <c r="AY697" s="452"/>
      <c r="AZ697" s="442"/>
      <c r="BA697" s="216"/>
      <c r="BB697" s="216"/>
      <c r="BC697" s="216"/>
      <c r="BD697" s="216"/>
      <c r="BE697" s="216"/>
      <c r="BF697" s="216"/>
      <c r="BG697" s="216"/>
      <c r="BH697" s="216"/>
      <c r="BI697" s="216"/>
      <c r="BJ697" s="216"/>
    </row>
    <row r="698" spans="1:62" ht="14.25">
      <c r="A698" s="416"/>
      <c r="B698" s="416"/>
      <c r="C698" s="439"/>
      <c r="D698" s="216"/>
      <c r="E698" s="216"/>
      <c r="F698" s="218"/>
      <c r="G698" s="219"/>
      <c r="H698" s="440"/>
      <c r="I698" s="350"/>
      <c r="J698" s="344"/>
      <c r="K698" s="218"/>
      <c r="L698" s="344"/>
      <c r="M698" s="218"/>
      <c r="N698" s="341"/>
      <c r="O698" s="342"/>
      <c r="P698" s="441"/>
      <c r="Q698" s="342"/>
      <c r="R698" s="341"/>
      <c r="S698" s="342"/>
      <c r="T698" s="341"/>
      <c r="U698" s="342"/>
      <c r="V698" s="444"/>
      <c r="W698" s="443"/>
      <c r="X698" s="444"/>
      <c r="Y698" s="443"/>
      <c r="Z698" s="453"/>
      <c r="AA698" s="443"/>
      <c r="AB698" s="444"/>
      <c r="AC698" s="443"/>
      <c r="AD698" s="444"/>
      <c r="AE698" s="443"/>
      <c r="AF698" s="444"/>
      <c r="AG698" s="443"/>
      <c r="AH698" s="445"/>
      <c r="AI698" s="443"/>
      <c r="AJ698" s="444"/>
      <c r="AK698" s="443"/>
      <c r="AL698" s="451"/>
      <c r="AM698" s="448"/>
      <c r="AN698" s="451"/>
      <c r="AO698" s="411"/>
      <c r="AP698" s="444"/>
      <c r="AQ698" s="443"/>
      <c r="AR698" s="444"/>
      <c r="AS698" s="443"/>
      <c r="AT698" s="444"/>
      <c r="AU698" s="443"/>
      <c r="AV698" s="444"/>
      <c r="AW698" s="443"/>
      <c r="AX698" s="340"/>
      <c r="AY698" s="449"/>
      <c r="AZ698" s="443"/>
      <c r="BA698" s="216"/>
      <c r="BB698" s="216"/>
      <c r="BC698" s="216"/>
      <c r="BD698" s="216"/>
      <c r="BE698" s="216"/>
      <c r="BF698" s="216"/>
      <c r="BG698" s="216"/>
      <c r="BH698" s="216"/>
      <c r="BI698" s="216"/>
      <c r="BJ698" s="216"/>
    </row>
    <row r="699" spans="1:62" ht="14.25">
      <c r="A699" s="416"/>
      <c r="B699" s="416"/>
      <c r="C699" s="439"/>
      <c r="D699" s="216"/>
      <c r="E699" s="216"/>
      <c r="F699" s="350"/>
      <c r="G699" s="219"/>
      <c r="H699" s="440"/>
      <c r="I699" s="350"/>
      <c r="J699" s="344"/>
      <c r="K699" s="350"/>
      <c r="L699" s="344"/>
      <c r="M699" s="350"/>
      <c r="N699" s="346"/>
      <c r="O699" s="342"/>
      <c r="P699" s="450"/>
      <c r="Q699" s="348"/>
      <c r="R699" s="346"/>
      <c r="S699" s="348"/>
      <c r="T699" s="346"/>
      <c r="U699" s="348"/>
      <c r="V699" s="220"/>
      <c r="W699" s="442"/>
      <c r="X699" s="220"/>
      <c r="Y699" s="442"/>
      <c r="Z699" s="453"/>
      <c r="AA699" s="443"/>
      <c r="AB699" s="444"/>
      <c r="AC699" s="443"/>
      <c r="AD699" s="444"/>
      <c r="AE699" s="442"/>
      <c r="AF699" s="220"/>
      <c r="AG699" s="442"/>
      <c r="AH699" s="445"/>
      <c r="AI699" s="442"/>
      <c r="AJ699" s="220"/>
      <c r="AK699" s="442"/>
      <c r="AL699" s="446"/>
      <c r="AM699" s="448"/>
      <c r="AN699" s="451"/>
      <c r="AO699" s="448"/>
      <c r="AP699" s="220"/>
      <c r="AQ699" s="443"/>
      <c r="AR699" s="444"/>
      <c r="AS699" s="443"/>
      <c r="AT699" s="444"/>
      <c r="AU699" s="443"/>
      <c r="AV699" s="444"/>
      <c r="AW699" s="443"/>
      <c r="AX699" s="340"/>
      <c r="AY699" s="452"/>
      <c r="AZ699" s="442"/>
      <c r="BA699" s="216"/>
      <c r="BB699" s="216"/>
      <c r="BC699" s="216"/>
      <c r="BD699" s="216"/>
      <c r="BE699" s="216"/>
      <c r="BF699" s="216"/>
      <c r="BG699" s="216"/>
      <c r="BH699" s="216"/>
      <c r="BI699" s="216"/>
      <c r="BJ699" s="216"/>
    </row>
    <row r="700" spans="1:62" ht="14.25">
      <c r="A700" s="416"/>
      <c r="B700" s="416"/>
      <c r="C700" s="439"/>
      <c r="D700" s="216"/>
      <c r="E700" s="216"/>
      <c r="F700" s="218"/>
      <c r="G700" s="219"/>
      <c r="H700" s="440"/>
      <c r="I700" s="350"/>
      <c r="J700" s="344"/>
      <c r="K700" s="218"/>
      <c r="L700" s="219"/>
      <c r="M700" s="218"/>
      <c r="N700" s="341"/>
      <c r="O700" s="342"/>
      <c r="P700" s="441"/>
      <c r="Q700" s="342"/>
      <c r="R700" s="341"/>
      <c r="S700" s="342"/>
      <c r="T700" s="341"/>
      <c r="U700" s="342"/>
      <c r="V700" s="444"/>
      <c r="W700" s="443"/>
      <c r="X700" s="444"/>
      <c r="Y700" s="443"/>
      <c r="Z700" s="444"/>
      <c r="AA700" s="443"/>
      <c r="AB700" s="444"/>
      <c r="AC700" s="443"/>
      <c r="AD700" s="444"/>
      <c r="AE700" s="443"/>
      <c r="AF700" s="444"/>
      <c r="AG700" s="443"/>
      <c r="AH700" s="445"/>
      <c r="AI700" s="443"/>
      <c r="AJ700" s="444"/>
      <c r="AK700" s="443"/>
      <c r="AL700" s="451"/>
      <c r="AM700" s="448"/>
      <c r="AN700" s="451"/>
      <c r="AO700" s="411"/>
      <c r="AP700" s="444"/>
      <c r="AQ700" s="443"/>
      <c r="AR700" s="444"/>
      <c r="AS700" s="443"/>
      <c r="AT700" s="444"/>
      <c r="AU700" s="443"/>
      <c r="AV700" s="444"/>
      <c r="AW700" s="443"/>
      <c r="AX700" s="340"/>
      <c r="AY700" s="449"/>
      <c r="AZ700" s="443"/>
      <c r="BA700" s="216"/>
      <c r="BB700" s="216"/>
      <c r="BC700" s="216"/>
      <c r="BD700" s="216"/>
      <c r="BE700" s="216"/>
      <c r="BF700" s="216"/>
      <c r="BG700" s="216"/>
      <c r="BH700" s="216"/>
      <c r="BI700" s="216"/>
      <c r="BJ700" s="216"/>
    </row>
    <row r="701" spans="1:62" ht="14.25">
      <c r="A701" s="416"/>
      <c r="B701" s="416"/>
      <c r="C701" s="439"/>
      <c r="D701" s="216"/>
      <c r="E701" s="216"/>
      <c r="F701" s="218"/>
      <c r="G701" s="219"/>
      <c r="H701" s="440"/>
      <c r="I701" s="350"/>
      <c r="J701" s="344"/>
      <c r="K701" s="218"/>
      <c r="L701" s="344"/>
      <c r="M701" s="218"/>
      <c r="N701" s="341"/>
      <c r="O701" s="342"/>
      <c r="P701" s="441"/>
      <c r="Q701" s="342"/>
      <c r="R701" s="341"/>
      <c r="S701" s="342"/>
      <c r="T701" s="341"/>
      <c r="U701" s="342"/>
      <c r="V701" s="444"/>
      <c r="W701" s="443"/>
      <c r="X701" s="444"/>
      <c r="Y701" s="443"/>
      <c r="Z701" s="444"/>
      <c r="AA701" s="443"/>
      <c r="AB701" s="444"/>
      <c r="AC701" s="443"/>
      <c r="AD701" s="444"/>
      <c r="AE701" s="443"/>
      <c r="AF701" s="444"/>
      <c r="AG701" s="443"/>
      <c r="AH701" s="445"/>
      <c r="AI701" s="443"/>
      <c r="AJ701" s="444"/>
      <c r="AK701" s="443"/>
      <c r="AL701" s="451"/>
      <c r="AM701" s="448"/>
      <c r="AN701" s="451"/>
      <c r="AO701" s="411"/>
      <c r="AP701" s="444"/>
      <c r="AQ701" s="443"/>
      <c r="AR701" s="444"/>
      <c r="AS701" s="443"/>
      <c r="AT701" s="444"/>
      <c r="AU701" s="443"/>
      <c r="AV701" s="444"/>
      <c r="AW701" s="443"/>
      <c r="AX701" s="340"/>
      <c r="AY701" s="449"/>
      <c r="AZ701" s="443"/>
      <c r="BA701" s="216"/>
      <c r="BB701" s="216"/>
      <c r="BC701" s="216"/>
      <c r="BD701" s="216"/>
      <c r="BE701" s="216"/>
      <c r="BF701" s="216"/>
      <c r="BG701" s="216"/>
      <c r="BH701" s="216"/>
      <c r="BI701" s="216"/>
      <c r="BJ701" s="216"/>
    </row>
    <row r="702" spans="1:62" ht="14.25">
      <c r="A702" s="416"/>
      <c r="B702" s="416"/>
      <c r="C702" s="439"/>
      <c r="D702" s="216"/>
      <c r="E702" s="216"/>
      <c r="F702" s="218"/>
      <c r="G702" s="219"/>
      <c r="H702" s="440"/>
      <c r="I702" s="350"/>
      <c r="J702" s="344"/>
      <c r="K702" s="218"/>
      <c r="L702" s="219"/>
      <c r="M702" s="218"/>
      <c r="N702" s="341"/>
      <c r="O702" s="342"/>
      <c r="P702" s="441"/>
      <c r="Q702" s="342"/>
      <c r="R702" s="341"/>
      <c r="S702" s="342"/>
      <c r="T702" s="341"/>
      <c r="U702" s="342"/>
      <c r="V702" s="444"/>
      <c r="W702" s="443"/>
      <c r="X702" s="444"/>
      <c r="Y702" s="443"/>
      <c r="Z702" s="444"/>
      <c r="AA702" s="443"/>
      <c r="AB702" s="444"/>
      <c r="AC702" s="443"/>
      <c r="AD702" s="444"/>
      <c r="AE702" s="443"/>
      <c r="AF702" s="444"/>
      <c r="AG702" s="443"/>
      <c r="AH702" s="445"/>
      <c r="AI702" s="443"/>
      <c r="AJ702" s="444"/>
      <c r="AK702" s="443"/>
      <c r="AL702" s="451"/>
      <c r="AM702" s="448"/>
      <c r="AN702" s="451"/>
      <c r="AO702" s="411"/>
      <c r="AP702" s="444"/>
      <c r="AQ702" s="443"/>
      <c r="AR702" s="444"/>
      <c r="AS702" s="443"/>
      <c r="AT702" s="444"/>
      <c r="AU702" s="443"/>
      <c r="AV702" s="444"/>
      <c r="AW702" s="443"/>
      <c r="AX702" s="340"/>
      <c r="AY702" s="449"/>
      <c r="AZ702" s="443"/>
      <c r="BA702" s="216"/>
      <c r="BB702" s="216"/>
      <c r="BC702" s="216"/>
      <c r="BD702" s="216"/>
      <c r="BE702" s="216"/>
      <c r="BF702" s="216"/>
      <c r="BG702" s="216"/>
      <c r="BH702" s="216"/>
      <c r="BI702" s="216"/>
      <c r="BJ702" s="216"/>
    </row>
    <row r="703" spans="1:62" ht="14.25">
      <c r="A703" s="416"/>
      <c r="B703" s="416"/>
      <c r="C703" s="439"/>
      <c r="D703" s="216"/>
      <c r="E703" s="216"/>
      <c r="F703" s="218"/>
      <c r="G703" s="219"/>
      <c r="H703" s="440"/>
      <c r="I703" s="350"/>
      <c r="J703" s="344"/>
      <c r="K703" s="218"/>
      <c r="L703" s="219"/>
      <c r="M703" s="218"/>
      <c r="N703" s="341"/>
      <c r="O703" s="342"/>
      <c r="P703" s="441"/>
      <c r="Q703" s="342"/>
      <c r="R703" s="341"/>
      <c r="S703" s="342"/>
      <c r="T703" s="341"/>
      <c r="U703" s="342"/>
      <c r="V703" s="220"/>
      <c r="W703" s="442"/>
      <c r="X703" s="220"/>
      <c r="Y703" s="442"/>
      <c r="Z703" s="220"/>
      <c r="AA703" s="442"/>
      <c r="AB703" s="220"/>
      <c r="AC703" s="442"/>
      <c r="AD703" s="220"/>
      <c r="AE703" s="442"/>
      <c r="AF703" s="444"/>
      <c r="AG703" s="442"/>
      <c r="AH703" s="445"/>
      <c r="AI703" s="442"/>
      <c r="AJ703" s="220"/>
      <c r="AK703" s="442"/>
      <c r="AL703" s="446"/>
      <c r="AM703" s="448"/>
      <c r="AN703" s="451"/>
      <c r="AO703" s="448"/>
      <c r="AP703" s="220"/>
      <c r="AQ703" s="443"/>
      <c r="AR703" s="444"/>
      <c r="AS703" s="443"/>
      <c r="AT703" s="444"/>
      <c r="AU703" s="442"/>
      <c r="AV703" s="444"/>
      <c r="AW703" s="442"/>
      <c r="AX703" s="340"/>
      <c r="AY703" s="449"/>
      <c r="AZ703" s="442"/>
      <c r="BA703" s="216"/>
      <c r="BB703" s="216"/>
      <c r="BC703" s="216"/>
      <c r="BD703" s="216"/>
      <c r="BE703" s="216"/>
      <c r="BF703" s="216"/>
      <c r="BG703" s="216"/>
      <c r="BH703" s="216"/>
      <c r="BI703" s="216"/>
      <c r="BJ703" s="216"/>
    </row>
    <row r="704" spans="1:62" ht="14.25">
      <c r="A704" s="416"/>
      <c r="B704" s="416"/>
      <c r="C704" s="439"/>
      <c r="D704" s="216"/>
      <c r="E704" s="216"/>
      <c r="F704" s="218"/>
      <c r="G704" s="219"/>
      <c r="H704" s="440"/>
      <c r="I704" s="350"/>
      <c r="J704" s="344"/>
      <c r="K704" s="218"/>
      <c r="L704" s="219"/>
      <c r="M704" s="218"/>
      <c r="N704" s="341"/>
      <c r="O704" s="342"/>
      <c r="P704" s="441"/>
      <c r="Q704" s="342"/>
      <c r="R704" s="341"/>
      <c r="S704" s="342"/>
      <c r="T704" s="341"/>
      <c r="U704" s="342"/>
      <c r="V704" s="444"/>
      <c r="W704" s="443"/>
      <c r="X704" s="444"/>
      <c r="Y704" s="443"/>
      <c r="Z704" s="444"/>
      <c r="AA704" s="443"/>
      <c r="AB704" s="444"/>
      <c r="AC704" s="443"/>
      <c r="AD704" s="444"/>
      <c r="AE704" s="443"/>
      <c r="AF704" s="444"/>
      <c r="AG704" s="443"/>
      <c r="AH704" s="445"/>
      <c r="AI704" s="443"/>
      <c r="AJ704" s="444"/>
      <c r="AK704" s="443"/>
      <c r="AL704" s="451"/>
      <c r="AM704" s="448"/>
      <c r="AN704" s="451"/>
      <c r="AO704" s="448"/>
      <c r="AP704" s="444"/>
      <c r="AQ704" s="443"/>
      <c r="AR704" s="444"/>
      <c r="AS704" s="443"/>
      <c r="AT704" s="444"/>
      <c r="AU704" s="443"/>
      <c r="AV704" s="444"/>
      <c r="AW704" s="443"/>
      <c r="AX704" s="340"/>
      <c r="AY704" s="449"/>
      <c r="AZ704" s="443"/>
      <c r="BA704" s="216"/>
      <c r="BB704" s="216"/>
      <c r="BC704" s="216"/>
      <c r="BD704" s="216"/>
      <c r="BE704" s="216"/>
      <c r="BF704" s="216"/>
      <c r="BG704" s="216"/>
      <c r="BH704" s="216"/>
      <c r="BI704" s="216"/>
      <c r="BJ704" s="216"/>
    </row>
    <row r="705" spans="1:62" ht="14.25">
      <c r="A705" s="416"/>
      <c r="B705" s="416"/>
      <c r="C705" s="439"/>
      <c r="D705" s="216"/>
      <c r="E705" s="216"/>
      <c r="F705" s="218"/>
      <c r="G705" s="219"/>
      <c r="H705" s="440"/>
      <c r="I705" s="350"/>
      <c r="J705" s="344"/>
      <c r="K705" s="350"/>
      <c r="L705" s="344"/>
      <c r="M705" s="350"/>
      <c r="N705" s="346"/>
      <c r="O705" s="342"/>
      <c r="P705" s="450"/>
      <c r="Q705" s="348"/>
      <c r="R705" s="346"/>
      <c r="S705" s="348"/>
      <c r="T705" s="346"/>
      <c r="U705" s="348"/>
      <c r="V705" s="220"/>
      <c r="W705" s="442"/>
      <c r="X705" s="220"/>
      <c r="Y705" s="442"/>
      <c r="Z705" s="453"/>
      <c r="AA705" s="443"/>
      <c r="AB705" s="444"/>
      <c r="AC705" s="443"/>
      <c r="AD705" s="444"/>
      <c r="AE705" s="442"/>
      <c r="AF705" s="220"/>
      <c r="AG705" s="442"/>
      <c r="AH705" s="445"/>
      <c r="AI705" s="442"/>
      <c r="AJ705" s="220"/>
      <c r="AK705" s="442"/>
      <c r="AL705" s="446"/>
      <c r="AM705" s="448"/>
      <c r="AN705" s="451"/>
      <c r="AO705" s="448"/>
      <c r="AP705" s="220"/>
      <c r="AQ705" s="443"/>
      <c r="AR705" s="444"/>
      <c r="AS705" s="443"/>
      <c r="AT705" s="444"/>
      <c r="AU705" s="443"/>
      <c r="AV705" s="444"/>
      <c r="AW705" s="443"/>
      <c r="AX705" s="340"/>
      <c r="AY705" s="452"/>
      <c r="AZ705" s="442"/>
      <c r="BA705" s="216"/>
      <c r="BB705" s="216"/>
      <c r="BC705" s="216"/>
      <c r="BD705" s="216"/>
      <c r="BE705" s="216"/>
      <c r="BF705" s="216"/>
      <c r="BG705" s="216"/>
      <c r="BH705" s="216"/>
      <c r="BI705" s="216"/>
      <c r="BJ705" s="216"/>
    </row>
    <row r="706" spans="1:62" ht="14.25">
      <c r="A706" s="416"/>
      <c r="B706" s="416"/>
      <c r="C706" s="439"/>
      <c r="D706" s="216"/>
      <c r="E706" s="216"/>
      <c r="F706" s="218"/>
      <c r="G706" s="219"/>
      <c r="H706" s="440"/>
      <c r="I706" s="350"/>
      <c r="J706" s="344"/>
      <c r="K706" s="350"/>
      <c r="L706" s="344"/>
      <c r="M706" s="350"/>
      <c r="N706" s="346"/>
      <c r="O706" s="342"/>
      <c r="P706" s="450"/>
      <c r="Q706" s="348"/>
      <c r="R706" s="346"/>
      <c r="S706" s="348"/>
      <c r="T706" s="346"/>
      <c r="U706" s="348"/>
      <c r="V706" s="220"/>
      <c r="W706" s="442"/>
      <c r="X706" s="220"/>
      <c r="Y706" s="442"/>
      <c r="Z706" s="453"/>
      <c r="AA706" s="443"/>
      <c r="AB706" s="444"/>
      <c r="AC706" s="443"/>
      <c r="AD706" s="444"/>
      <c r="AE706" s="442"/>
      <c r="AF706" s="220"/>
      <c r="AG706" s="442"/>
      <c r="AH706" s="445"/>
      <c r="AI706" s="442"/>
      <c r="AJ706" s="220"/>
      <c r="AK706" s="442"/>
      <c r="AL706" s="446"/>
      <c r="AM706" s="448"/>
      <c r="AN706" s="451"/>
      <c r="AO706" s="448"/>
      <c r="AP706" s="220"/>
      <c r="AQ706" s="443"/>
      <c r="AR706" s="444"/>
      <c r="AS706" s="443"/>
      <c r="AT706" s="444"/>
      <c r="AU706" s="443"/>
      <c r="AV706" s="444"/>
      <c r="AW706" s="443"/>
      <c r="AX706" s="340"/>
      <c r="AY706" s="452"/>
      <c r="AZ706" s="442"/>
      <c r="BA706" s="216"/>
      <c r="BB706" s="216"/>
      <c r="BC706" s="216"/>
      <c r="BD706" s="216"/>
      <c r="BE706" s="216"/>
      <c r="BF706" s="216"/>
      <c r="BG706" s="216"/>
      <c r="BH706" s="216"/>
      <c r="BI706" s="216"/>
      <c r="BJ706" s="216"/>
    </row>
    <row r="707" spans="1:62" ht="14.25">
      <c r="A707" s="416"/>
      <c r="B707" s="416"/>
      <c r="C707" s="439"/>
      <c r="D707" s="216"/>
      <c r="E707" s="216"/>
      <c r="F707" s="218"/>
      <c r="G707" s="219"/>
      <c r="H707" s="440"/>
      <c r="I707" s="350"/>
      <c r="J707" s="344"/>
      <c r="K707" s="350"/>
      <c r="L707" s="344"/>
      <c r="M707" s="350"/>
      <c r="N707" s="346"/>
      <c r="O707" s="342"/>
      <c r="P707" s="450"/>
      <c r="Q707" s="348"/>
      <c r="R707" s="346"/>
      <c r="S707" s="348"/>
      <c r="T707" s="346"/>
      <c r="U707" s="348"/>
      <c r="V707" s="220"/>
      <c r="W707" s="442"/>
      <c r="X707" s="220"/>
      <c r="Y707" s="442"/>
      <c r="Z707" s="453"/>
      <c r="AA707" s="443"/>
      <c r="AB707" s="444"/>
      <c r="AC707" s="443"/>
      <c r="AD707" s="444"/>
      <c r="AE707" s="442"/>
      <c r="AF707" s="220"/>
      <c r="AG707" s="442"/>
      <c r="AH707" s="445"/>
      <c r="AI707" s="442"/>
      <c r="AJ707" s="220"/>
      <c r="AK707" s="442"/>
      <c r="AL707" s="446"/>
      <c r="AM707" s="448"/>
      <c r="AN707" s="451"/>
      <c r="AO707" s="448"/>
      <c r="AP707" s="220"/>
      <c r="AQ707" s="443"/>
      <c r="AR707" s="444"/>
      <c r="AS707" s="443"/>
      <c r="AT707" s="444"/>
      <c r="AU707" s="443"/>
      <c r="AV707" s="444"/>
      <c r="AW707" s="443"/>
      <c r="AX707" s="340"/>
      <c r="AY707" s="452"/>
      <c r="AZ707" s="442"/>
      <c r="BA707" s="216"/>
      <c r="BB707" s="216"/>
      <c r="BC707" s="216"/>
      <c r="BD707" s="216"/>
      <c r="BE707" s="216"/>
      <c r="BF707" s="216"/>
      <c r="BG707" s="216"/>
      <c r="BH707" s="216"/>
      <c r="BI707" s="216"/>
      <c r="BJ707" s="216"/>
    </row>
    <row r="708" spans="1:62" ht="14.25">
      <c r="A708" s="416"/>
      <c r="B708" s="416"/>
      <c r="C708" s="439"/>
      <c r="D708" s="216"/>
      <c r="E708" s="215"/>
      <c r="F708" s="218"/>
      <c r="G708" s="219"/>
      <c r="H708" s="440"/>
      <c r="I708" s="218"/>
      <c r="J708" s="344"/>
      <c r="K708" s="218"/>
      <c r="L708" s="219"/>
      <c r="M708" s="218"/>
      <c r="N708" s="341"/>
      <c r="O708" s="342"/>
      <c r="P708" s="441"/>
      <c r="Q708" s="348"/>
      <c r="R708" s="341"/>
      <c r="S708" s="342"/>
      <c r="T708" s="341"/>
      <c r="U708" s="342"/>
      <c r="V708" s="220"/>
      <c r="W708" s="442"/>
      <c r="X708" s="220"/>
      <c r="Y708" s="442"/>
      <c r="Z708" s="220"/>
      <c r="AA708" s="442"/>
      <c r="AB708" s="220"/>
      <c r="AC708" s="442"/>
      <c r="AD708" s="220"/>
      <c r="AE708" s="442"/>
      <c r="AF708" s="444"/>
      <c r="AG708" s="442"/>
      <c r="AH708" s="445"/>
      <c r="AI708" s="442"/>
      <c r="AJ708" s="220"/>
      <c r="AK708" s="442"/>
      <c r="AL708" s="446"/>
      <c r="AM708" s="448"/>
      <c r="AN708" s="451"/>
      <c r="AO708" s="448"/>
      <c r="AP708" s="220"/>
      <c r="AQ708" s="443"/>
      <c r="AR708" s="444"/>
      <c r="AS708" s="443"/>
      <c r="AT708" s="444"/>
      <c r="AU708" s="442"/>
      <c r="AV708" s="444"/>
      <c r="AW708" s="442"/>
      <c r="AX708" s="340"/>
      <c r="AY708" s="449"/>
      <c r="AZ708" s="442"/>
      <c r="BA708" s="216"/>
      <c r="BB708" s="216"/>
      <c r="BC708" s="216"/>
      <c r="BD708" s="216"/>
      <c r="BE708" s="216"/>
      <c r="BF708" s="216"/>
      <c r="BG708" s="216"/>
      <c r="BH708" s="216"/>
      <c r="BI708" s="216"/>
      <c r="BJ708" s="216"/>
    </row>
    <row r="709" spans="1:62" ht="14.25">
      <c r="A709" s="416"/>
      <c r="B709" s="416"/>
      <c r="C709" s="439"/>
      <c r="D709" s="215"/>
      <c r="E709" s="215"/>
      <c r="F709" s="218"/>
      <c r="G709" s="219"/>
      <c r="H709" s="468"/>
      <c r="I709" s="350"/>
      <c r="J709" s="344"/>
      <c r="K709" s="352"/>
      <c r="L709" s="344"/>
      <c r="M709" s="469"/>
      <c r="N709" s="222"/>
      <c r="O709" s="355"/>
      <c r="P709" s="470"/>
      <c r="Q709" s="342"/>
      <c r="R709" s="222"/>
      <c r="S709" s="355"/>
      <c r="T709" s="222"/>
      <c r="U709" s="348"/>
      <c r="V709" s="220"/>
      <c r="W709" s="442"/>
      <c r="X709" s="220"/>
      <c r="Y709" s="442"/>
      <c r="Z709" s="453"/>
      <c r="AA709" s="443"/>
      <c r="AB709" s="220"/>
      <c r="AC709" s="442"/>
      <c r="AD709" s="471"/>
      <c r="AE709" s="472"/>
      <c r="AF709" s="220"/>
      <c r="AG709" s="442"/>
      <c r="AH709" s="445"/>
      <c r="AI709" s="442"/>
      <c r="AJ709" s="220"/>
      <c r="AK709" s="442"/>
      <c r="AL709" s="473"/>
      <c r="AM709" s="411"/>
      <c r="AN709" s="451"/>
      <c r="AO709" s="448"/>
      <c r="AP709" s="444"/>
      <c r="AQ709" s="443"/>
      <c r="AR709" s="444"/>
      <c r="AS709" s="442"/>
      <c r="AT709" s="444"/>
      <c r="AU709" s="443"/>
      <c r="AV709" s="444"/>
      <c r="AW709" s="443"/>
      <c r="AX709" s="340"/>
      <c r="AY709" s="452"/>
      <c r="AZ709" s="442"/>
      <c r="BA709" s="216"/>
      <c r="BB709" s="216"/>
      <c r="BC709" s="216"/>
      <c r="BD709" s="216"/>
      <c r="BE709" s="216"/>
      <c r="BF709" s="216"/>
      <c r="BG709" s="216"/>
      <c r="BH709" s="216"/>
      <c r="BI709" s="216"/>
      <c r="BJ709" s="216"/>
    </row>
    <row r="710" spans="1:62" ht="14.25">
      <c r="A710" s="416"/>
      <c r="B710" s="416"/>
      <c r="C710" s="439"/>
      <c r="D710" s="215"/>
      <c r="E710" s="215"/>
      <c r="F710" s="218"/>
      <c r="G710" s="219"/>
      <c r="H710" s="474"/>
      <c r="I710" s="350"/>
      <c r="J710" s="344"/>
      <c r="K710" s="350"/>
      <c r="L710" s="344"/>
      <c r="M710" s="350"/>
      <c r="N710" s="346"/>
      <c r="O710" s="348"/>
      <c r="P710" s="450"/>
      <c r="Q710" s="348"/>
      <c r="R710" s="346"/>
      <c r="S710" s="348"/>
      <c r="T710" s="346"/>
      <c r="U710" s="348"/>
      <c r="V710" s="220"/>
      <c r="W710" s="442"/>
      <c r="X710" s="220"/>
      <c r="Y710" s="442"/>
      <c r="Z710" s="453"/>
      <c r="AA710" s="443"/>
      <c r="AB710" s="220"/>
      <c r="AC710" s="442"/>
      <c r="AD710" s="471"/>
      <c r="AE710" s="472"/>
      <c r="AF710" s="220"/>
      <c r="AG710" s="442"/>
      <c r="AH710" s="445"/>
      <c r="AI710" s="442"/>
      <c r="AJ710" s="220"/>
      <c r="AK710" s="442"/>
      <c r="AL710" s="473"/>
      <c r="AM710" s="411"/>
      <c r="AN710" s="451"/>
      <c r="AO710" s="448"/>
      <c r="AP710" s="444"/>
      <c r="AQ710" s="443"/>
      <c r="AR710" s="444"/>
      <c r="AS710" s="442"/>
      <c r="AT710" s="444"/>
      <c r="AU710" s="443"/>
      <c r="AV710" s="444"/>
      <c r="AW710" s="443"/>
      <c r="AX710" s="340"/>
      <c r="AY710" s="452"/>
      <c r="AZ710" s="442"/>
      <c r="BA710" s="216"/>
      <c r="BB710" s="216"/>
      <c r="BC710" s="216"/>
      <c r="BD710" s="216"/>
      <c r="BE710" s="216"/>
      <c r="BF710" s="216"/>
      <c r="BG710" s="216"/>
      <c r="BH710" s="216"/>
      <c r="BI710" s="216"/>
      <c r="BJ710" s="216"/>
    </row>
    <row r="711" spans="1:62" ht="14.25">
      <c r="A711" s="416"/>
      <c r="B711" s="416"/>
      <c r="C711" s="439"/>
      <c r="D711" s="216"/>
      <c r="E711" s="216"/>
      <c r="F711" s="218"/>
      <c r="G711" s="219"/>
      <c r="H711" s="440"/>
      <c r="I711" s="350"/>
      <c r="J711" s="344"/>
      <c r="K711" s="218"/>
      <c r="L711" s="344"/>
      <c r="M711" s="350"/>
      <c r="N711" s="341"/>
      <c r="O711" s="342"/>
      <c r="P711" s="441"/>
      <c r="Q711" s="342"/>
      <c r="R711" s="341"/>
      <c r="S711" s="342"/>
      <c r="T711" s="341"/>
      <c r="U711" s="342"/>
      <c r="V711" s="444"/>
      <c r="W711" s="443"/>
      <c r="X711" s="444"/>
      <c r="Y711" s="443"/>
      <c r="Z711" s="444"/>
      <c r="AA711" s="443"/>
      <c r="AB711" s="444"/>
      <c r="AC711" s="443"/>
      <c r="AD711" s="444"/>
      <c r="AE711" s="443"/>
      <c r="AF711" s="444"/>
      <c r="AG711" s="443"/>
      <c r="AH711" s="445"/>
      <c r="AI711" s="443"/>
      <c r="AJ711" s="444"/>
      <c r="AK711" s="443"/>
      <c r="AL711" s="451"/>
      <c r="AM711" s="448"/>
      <c r="AN711" s="451"/>
      <c r="AO711" s="411"/>
      <c r="AP711" s="444"/>
      <c r="AQ711" s="443"/>
      <c r="AR711" s="444"/>
      <c r="AS711" s="443"/>
      <c r="AT711" s="444"/>
      <c r="AU711" s="443"/>
      <c r="AV711" s="444"/>
      <c r="AW711" s="443"/>
      <c r="AX711" s="340"/>
      <c r="AY711" s="449"/>
      <c r="AZ711" s="443"/>
      <c r="BA711" s="216"/>
      <c r="BB711" s="216"/>
      <c r="BC711" s="216"/>
      <c r="BD711" s="216"/>
      <c r="BE711" s="216"/>
      <c r="BF711" s="216"/>
      <c r="BG711" s="216"/>
      <c r="BH711" s="216"/>
      <c r="BI711" s="216"/>
      <c r="BJ711" s="216"/>
    </row>
    <row r="712" spans="1:62" ht="14.25">
      <c r="A712" s="416"/>
      <c r="B712" s="416"/>
      <c r="C712" s="439"/>
      <c r="D712" s="216"/>
      <c r="E712" s="216"/>
      <c r="F712" s="218"/>
      <c r="G712" s="219"/>
      <c r="H712" s="440"/>
      <c r="I712" s="350"/>
      <c r="J712" s="344"/>
      <c r="K712" s="218"/>
      <c r="L712" s="219"/>
      <c r="M712" s="218"/>
      <c r="N712" s="341"/>
      <c r="O712" s="342"/>
      <c r="P712" s="441"/>
      <c r="Q712" s="342"/>
      <c r="R712" s="341"/>
      <c r="S712" s="342"/>
      <c r="T712" s="341"/>
      <c r="U712" s="342"/>
      <c r="V712" s="444"/>
      <c r="W712" s="443"/>
      <c r="X712" s="444"/>
      <c r="Y712" s="443"/>
      <c r="Z712" s="444"/>
      <c r="AA712" s="443"/>
      <c r="AB712" s="444"/>
      <c r="AC712" s="443"/>
      <c r="AD712" s="444"/>
      <c r="AE712" s="443"/>
      <c r="AF712" s="444"/>
      <c r="AG712" s="443"/>
      <c r="AH712" s="445"/>
      <c r="AI712" s="443"/>
      <c r="AJ712" s="444"/>
      <c r="AK712" s="443"/>
      <c r="AL712" s="451"/>
      <c r="AM712" s="448"/>
      <c r="AN712" s="451"/>
      <c r="AO712" s="448"/>
      <c r="AP712" s="444"/>
      <c r="AQ712" s="443"/>
      <c r="AR712" s="444"/>
      <c r="AS712" s="443"/>
      <c r="AT712" s="444"/>
      <c r="AU712" s="443"/>
      <c r="AV712" s="444"/>
      <c r="AW712" s="443"/>
      <c r="AX712" s="340"/>
      <c r="AY712" s="449"/>
      <c r="AZ712" s="443"/>
      <c r="BA712" s="216"/>
      <c r="BB712" s="216"/>
      <c r="BC712" s="216"/>
      <c r="BD712" s="216"/>
      <c r="BE712" s="216"/>
      <c r="BF712" s="216"/>
      <c r="BG712" s="216"/>
      <c r="BH712" s="216"/>
      <c r="BI712" s="216"/>
      <c r="BJ712" s="216"/>
    </row>
    <row r="713" spans="1:62" ht="14.25">
      <c r="A713" s="416"/>
      <c r="B713" s="416"/>
      <c r="C713" s="439"/>
      <c r="D713" s="216"/>
      <c r="E713" s="216"/>
      <c r="F713" s="218"/>
      <c r="G713" s="219"/>
      <c r="H713" s="440"/>
      <c r="I713" s="350"/>
      <c r="J713" s="344"/>
      <c r="K713" s="218"/>
      <c r="L713" s="219"/>
      <c r="M713" s="218"/>
      <c r="N713" s="341"/>
      <c r="O713" s="342"/>
      <c r="P713" s="441"/>
      <c r="Q713" s="342"/>
      <c r="R713" s="341"/>
      <c r="S713" s="342"/>
      <c r="T713" s="341"/>
      <c r="U713" s="342"/>
      <c r="V713" s="444"/>
      <c r="W713" s="443"/>
      <c r="X713" s="444"/>
      <c r="Y713" s="443"/>
      <c r="Z713" s="453"/>
      <c r="AA713" s="443"/>
      <c r="AB713" s="444"/>
      <c r="AC713" s="443"/>
      <c r="AD713" s="444"/>
      <c r="AE713" s="443"/>
      <c r="AF713" s="444"/>
      <c r="AG713" s="443"/>
      <c r="AH713" s="445"/>
      <c r="AI713" s="443"/>
      <c r="AJ713" s="444"/>
      <c r="AK713" s="443"/>
      <c r="AL713" s="451"/>
      <c r="AM713" s="448"/>
      <c r="AN713" s="451"/>
      <c r="AO713" s="411"/>
      <c r="AP713" s="444"/>
      <c r="AQ713" s="443"/>
      <c r="AR713" s="444"/>
      <c r="AS713" s="443"/>
      <c r="AT713" s="444"/>
      <c r="AU713" s="443"/>
      <c r="AV713" s="444"/>
      <c r="AW713" s="443"/>
      <c r="AX713" s="340"/>
      <c r="AY713" s="449"/>
      <c r="AZ713" s="443"/>
      <c r="BA713" s="216"/>
      <c r="BB713" s="216"/>
      <c r="BC713" s="216"/>
      <c r="BD713" s="216"/>
      <c r="BE713" s="216"/>
      <c r="BF713" s="216"/>
      <c r="BG713" s="216"/>
      <c r="BH713" s="216"/>
      <c r="BI713" s="216"/>
      <c r="BJ713" s="216"/>
    </row>
    <row r="714" spans="1:62" ht="14.25">
      <c r="A714" s="416"/>
      <c r="B714" s="416"/>
      <c r="C714" s="439"/>
      <c r="D714" s="215"/>
      <c r="E714" s="215"/>
      <c r="F714" s="218"/>
      <c r="G714" s="219"/>
      <c r="H714" s="475"/>
      <c r="I714" s="350"/>
      <c r="J714" s="344"/>
      <c r="K714" s="218"/>
      <c r="L714" s="344"/>
      <c r="M714" s="350"/>
      <c r="N714" s="341"/>
      <c r="O714" s="342"/>
      <c r="P714" s="470"/>
      <c r="Q714" s="355"/>
      <c r="R714" s="341"/>
      <c r="S714" s="355"/>
      <c r="T714" s="222"/>
      <c r="U714" s="348"/>
      <c r="V714" s="220"/>
      <c r="W714" s="442"/>
      <c r="X714" s="220"/>
      <c r="Y714" s="442"/>
      <c r="Z714" s="220"/>
      <c r="AA714" s="442"/>
      <c r="AB714" s="220"/>
      <c r="AC714" s="442"/>
      <c r="AD714" s="444"/>
      <c r="AE714" s="442"/>
      <c r="AF714" s="220"/>
      <c r="AG714" s="442"/>
      <c r="AH714" s="445"/>
      <c r="AI714" s="442"/>
      <c r="AJ714" s="220"/>
      <c r="AK714" s="442"/>
      <c r="AL714" s="446"/>
      <c r="AM714" s="448"/>
      <c r="AN714" s="451"/>
      <c r="AO714" s="411"/>
      <c r="AP714" s="220"/>
      <c r="AQ714" s="443"/>
      <c r="AR714" s="444"/>
      <c r="AS714" s="443"/>
      <c r="AT714" s="444"/>
      <c r="AU714" s="443"/>
      <c r="AV714" s="444"/>
      <c r="AW714" s="443"/>
      <c r="AX714" s="340"/>
      <c r="AY714" s="452"/>
      <c r="AZ714" s="442"/>
      <c r="BA714" s="216"/>
      <c r="BB714" s="216"/>
      <c r="BC714" s="216"/>
      <c r="BD714" s="216"/>
      <c r="BE714" s="216"/>
      <c r="BF714" s="216"/>
      <c r="BG714" s="216"/>
      <c r="BH714" s="216"/>
      <c r="BI714" s="216"/>
      <c r="BJ714" s="216"/>
    </row>
    <row r="715" spans="1:62" ht="14.25">
      <c r="A715" s="416"/>
      <c r="B715" s="416"/>
      <c r="C715" s="439"/>
      <c r="D715" s="216"/>
      <c r="E715" s="216"/>
      <c r="F715" s="350"/>
      <c r="G715" s="219"/>
      <c r="H715" s="440"/>
      <c r="I715" s="350"/>
      <c r="J715" s="344"/>
      <c r="K715" s="350"/>
      <c r="L715" s="344"/>
      <c r="M715" s="350"/>
      <c r="N715" s="346"/>
      <c r="O715" s="342"/>
      <c r="P715" s="450"/>
      <c r="Q715" s="348"/>
      <c r="R715" s="346"/>
      <c r="S715" s="348"/>
      <c r="T715" s="346"/>
      <c r="U715" s="348"/>
      <c r="V715" s="220"/>
      <c r="W715" s="442"/>
      <c r="X715" s="220"/>
      <c r="Y715" s="442"/>
      <c r="Z715" s="453"/>
      <c r="AA715" s="443"/>
      <c r="AB715" s="444"/>
      <c r="AC715" s="443"/>
      <c r="AD715" s="444"/>
      <c r="AE715" s="442"/>
      <c r="AF715" s="220"/>
      <c r="AG715" s="442"/>
      <c r="AH715" s="445"/>
      <c r="AI715" s="442"/>
      <c r="AJ715" s="220"/>
      <c r="AK715" s="442"/>
      <c r="AL715" s="446"/>
      <c r="AM715" s="448"/>
      <c r="AN715" s="451"/>
      <c r="AO715" s="448"/>
      <c r="AP715" s="220"/>
      <c r="AQ715" s="443"/>
      <c r="AR715" s="444"/>
      <c r="AS715" s="443"/>
      <c r="AT715" s="444"/>
      <c r="AU715" s="443"/>
      <c r="AV715" s="444"/>
      <c r="AW715" s="443"/>
      <c r="AX715" s="340"/>
      <c r="AY715" s="452"/>
      <c r="AZ715" s="442"/>
      <c r="BA715" s="216"/>
      <c r="BB715" s="216"/>
      <c r="BC715" s="216"/>
      <c r="BD715" s="216"/>
      <c r="BE715" s="216"/>
      <c r="BF715" s="216"/>
      <c r="BG715" s="216"/>
      <c r="BH715" s="216"/>
      <c r="BI715" s="216"/>
      <c r="BJ715" s="216"/>
    </row>
    <row r="716" spans="1:62" ht="14.25">
      <c r="A716" s="416"/>
      <c r="B716" s="416"/>
      <c r="C716" s="439"/>
      <c r="D716" s="216"/>
      <c r="E716" s="215"/>
      <c r="F716" s="218"/>
      <c r="G716" s="219"/>
      <c r="H716" s="440"/>
      <c r="I716" s="350"/>
      <c r="J716" s="344"/>
      <c r="K716" s="218"/>
      <c r="L716" s="219"/>
      <c r="M716" s="218"/>
      <c r="N716" s="341"/>
      <c r="O716" s="342"/>
      <c r="P716" s="441"/>
      <c r="Q716" s="342"/>
      <c r="R716" s="341"/>
      <c r="S716" s="342"/>
      <c r="T716" s="341"/>
      <c r="U716" s="342"/>
      <c r="V716" s="444"/>
      <c r="W716" s="443"/>
      <c r="X716" s="444"/>
      <c r="Y716" s="443"/>
      <c r="Z716" s="444"/>
      <c r="AA716" s="443"/>
      <c r="AB716" s="444"/>
      <c r="AC716" s="443"/>
      <c r="AD716" s="444"/>
      <c r="AE716" s="443"/>
      <c r="AF716" s="444"/>
      <c r="AG716" s="443"/>
      <c r="AH716" s="445"/>
      <c r="AI716" s="443"/>
      <c r="AJ716" s="444"/>
      <c r="AK716" s="443"/>
      <c r="AL716" s="451"/>
      <c r="AM716" s="448"/>
      <c r="AN716" s="451"/>
      <c r="AO716" s="448"/>
      <c r="AP716" s="444"/>
      <c r="AQ716" s="443"/>
      <c r="AR716" s="444"/>
      <c r="AS716" s="443"/>
      <c r="AT716" s="444"/>
      <c r="AU716" s="443"/>
      <c r="AV716" s="444"/>
      <c r="AW716" s="442"/>
      <c r="AX716" s="340"/>
      <c r="AY716" s="449"/>
      <c r="AZ716" s="443"/>
      <c r="BA716" s="216"/>
      <c r="BB716" s="216"/>
      <c r="BC716" s="216"/>
      <c r="BD716" s="216"/>
      <c r="BE716" s="216"/>
      <c r="BF716" s="216"/>
      <c r="BG716" s="216"/>
      <c r="BH716" s="216"/>
      <c r="BI716" s="216"/>
      <c r="BJ716" s="216"/>
    </row>
    <row r="717" spans="1:62" ht="14.25">
      <c r="A717" s="416"/>
      <c r="B717" s="416"/>
      <c r="C717" s="439"/>
      <c r="D717" s="216"/>
      <c r="E717" s="215"/>
      <c r="F717" s="218"/>
      <c r="G717" s="219"/>
      <c r="H717" s="440"/>
      <c r="I717" s="350"/>
      <c r="J717" s="344"/>
      <c r="K717" s="350"/>
      <c r="L717" s="344"/>
      <c r="M717" s="350"/>
      <c r="N717" s="346"/>
      <c r="O717" s="348"/>
      <c r="P717" s="450"/>
      <c r="Q717" s="348"/>
      <c r="R717" s="346"/>
      <c r="S717" s="348"/>
      <c r="T717" s="346"/>
      <c r="U717" s="348"/>
      <c r="V717" s="220"/>
      <c r="W717" s="442"/>
      <c r="X717" s="220"/>
      <c r="Y717" s="442"/>
      <c r="Z717" s="453"/>
      <c r="AA717" s="442"/>
      <c r="AB717" s="444"/>
      <c r="AC717" s="442"/>
      <c r="AD717" s="444"/>
      <c r="AE717" s="443"/>
      <c r="AF717" s="444"/>
      <c r="AG717" s="442"/>
      <c r="AH717" s="445"/>
      <c r="AI717" s="442"/>
      <c r="AJ717" s="220"/>
      <c r="AK717" s="442"/>
      <c r="AL717" s="446"/>
      <c r="AM717" s="448"/>
      <c r="AN717" s="451"/>
      <c r="AO717" s="448"/>
      <c r="AP717" s="220"/>
      <c r="AQ717" s="443"/>
      <c r="AR717" s="444"/>
      <c r="AS717" s="443"/>
      <c r="AT717" s="444"/>
      <c r="AU717" s="442"/>
      <c r="AV717" s="220"/>
      <c r="AW717" s="443"/>
      <c r="AX717" s="340"/>
      <c r="AY717" s="449"/>
      <c r="AZ717" s="442"/>
      <c r="BA717" s="216"/>
      <c r="BB717" s="216"/>
      <c r="BC717" s="216"/>
      <c r="BD717" s="216"/>
      <c r="BE717" s="216"/>
      <c r="BF717" s="216"/>
      <c r="BG717" s="216"/>
      <c r="BH717" s="216"/>
      <c r="BI717" s="216"/>
      <c r="BJ717" s="216"/>
    </row>
    <row r="718" spans="1:62" ht="14.25">
      <c r="A718" s="416"/>
      <c r="B718" s="416"/>
      <c r="C718" s="439"/>
      <c r="D718" s="216"/>
      <c r="E718" s="215"/>
      <c r="F718" s="218"/>
      <c r="G718" s="219"/>
      <c r="H718" s="440"/>
      <c r="I718" s="350"/>
      <c r="J718" s="344"/>
      <c r="K718" s="350"/>
      <c r="L718" s="344"/>
      <c r="M718" s="350"/>
      <c r="N718" s="346"/>
      <c r="O718" s="348"/>
      <c r="P718" s="450"/>
      <c r="Q718" s="348"/>
      <c r="R718" s="346"/>
      <c r="S718" s="348"/>
      <c r="T718" s="346"/>
      <c r="U718" s="348"/>
      <c r="V718" s="220"/>
      <c r="W718" s="442"/>
      <c r="X718" s="220"/>
      <c r="Y718" s="442"/>
      <c r="Z718" s="453"/>
      <c r="AA718" s="442"/>
      <c r="AB718" s="444"/>
      <c r="AC718" s="442"/>
      <c r="AD718" s="444"/>
      <c r="AE718" s="443"/>
      <c r="AF718" s="444"/>
      <c r="AG718" s="442"/>
      <c r="AH718" s="445"/>
      <c r="AI718" s="442"/>
      <c r="AJ718" s="220"/>
      <c r="AK718" s="442"/>
      <c r="AL718" s="446"/>
      <c r="AM718" s="447"/>
      <c r="AN718" s="451"/>
      <c r="AO718" s="448"/>
      <c r="AP718" s="220"/>
      <c r="AQ718" s="443"/>
      <c r="AR718" s="444"/>
      <c r="AS718" s="443"/>
      <c r="AT718" s="444"/>
      <c r="AU718" s="442"/>
      <c r="AV718" s="220"/>
      <c r="AW718" s="443"/>
      <c r="AX718" s="340"/>
      <c r="AY718" s="449"/>
      <c r="AZ718" s="442"/>
      <c r="BA718" s="216"/>
      <c r="BB718" s="216"/>
      <c r="BC718" s="216"/>
      <c r="BD718" s="216"/>
      <c r="BE718" s="216"/>
      <c r="BF718" s="216"/>
      <c r="BG718" s="216"/>
      <c r="BH718" s="216"/>
      <c r="BI718" s="216"/>
      <c r="BJ718" s="216"/>
    </row>
    <row r="719" spans="1:62" ht="14.25">
      <c r="A719" s="416"/>
      <c r="B719" s="416"/>
      <c r="C719" s="439"/>
      <c r="D719" s="216"/>
      <c r="E719" s="215"/>
      <c r="F719" s="218"/>
      <c r="G719" s="219"/>
      <c r="H719" s="440"/>
      <c r="I719" s="350"/>
      <c r="J719" s="344"/>
      <c r="K719" s="350"/>
      <c r="L719" s="344"/>
      <c r="M719" s="350"/>
      <c r="N719" s="346"/>
      <c r="O719" s="348"/>
      <c r="P719" s="450"/>
      <c r="Q719" s="348"/>
      <c r="R719" s="346"/>
      <c r="S719" s="348"/>
      <c r="T719" s="346"/>
      <c r="U719" s="348"/>
      <c r="V719" s="220"/>
      <c r="W719" s="442"/>
      <c r="X719" s="220"/>
      <c r="Y719" s="442"/>
      <c r="Z719" s="453"/>
      <c r="AA719" s="442"/>
      <c r="AB719" s="444"/>
      <c r="AC719" s="442"/>
      <c r="AD719" s="444"/>
      <c r="AE719" s="443"/>
      <c r="AF719" s="220"/>
      <c r="AG719" s="443"/>
      <c r="AH719" s="220"/>
      <c r="AI719" s="454"/>
      <c r="AJ719" s="220"/>
      <c r="AK719" s="442"/>
      <c r="AL719" s="446"/>
      <c r="AM719" s="448"/>
      <c r="AN719" s="451"/>
      <c r="AO719" s="448"/>
      <c r="AP719" s="220"/>
      <c r="AQ719" s="443"/>
      <c r="AR719" s="444"/>
      <c r="AS719" s="443"/>
      <c r="AT719" s="444"/>
      <c r="AU719" s="443"/>
      <c r="AV719" s="444"/>
      <c r="AW719" s="443"/>
      <c r="AX719" s="340"/>
      <c r="AY719" s="449"/>
      <c r="AZ719" s="442"/>
      <c r="BA719" s="216"/>
      <c r="BB719" s="216"/>
      <c r="BC719" s="216"/>
      <c r="BD719" s="216"/>
      <c r="BE719" s="216"/>
      <c r="BF719" s="216"/>
      <c r="BG719" s="216"/>
      <c r="BH719" s="216"/>
      <c r="BI719" s="216"/>
      <c r="BJ719" s="216"/>
    </row>
    <row r="720" spans="1:62" ht="14.25">
      <c r="A720" s="416"/>
      <c r="B720" s="416"/>
      <c r="C720" s="439"/>
      <c r="D720" s="216"/>
      <c r="E720" s="215"/>
      <c r="F720" s="218"/>
      <c r="G720" s="219"/>
      <c r="H720" s="440"/>
      <c r="I720" s="350"/>
      <c r="J720" s="344"/>
      <c r="K720" s="218"/>
      <c r="L720" s="219"/>
      <c r="M720" s="218"/>
      <c r="N720" s="341"/>
      <c r="O720" s="348"/>
      <c r="P720" s="441"/>
      <c r="Q720" s="348"/>
      <c r="R720" s="341"/>
      <c r="S720" s="342"/>
      <c r="T720" s="341"/>
      <c r="U720" s="348"/>
      <c r="V720" s="220"/>
      <c r="W720" s="442"/>
      <c r="X720" s="220"/>
      <c r="Y720" s="442"/>
      <c r="Z720" s="453"/>
      <c r="AA720" s="443"/>
      <c r="AB720" s="444"/>
      <c r="AC720" s="443"/>
      <c r="AD720" s="453"/>
      <c r="AE720" s="443"/>
      <c r="AF720" s="444"/>
      <c r="AG720" s="442"/>
      <c r="AH720" s="220"/>
      <c r="AI720" s="454"/>
      <c r="AJ720" s="220"/>
      <c r="AK720" s="442"/>
      <c r="AL720" s="446"/>
      <c r="AM720" s="447"/>
      <c r="AN720" s="451"/>
      <c r="AO720" s="448"/>
      <c r="AP720" s="220"/>
      <c r="AQ720" s="443"/>
      <c r="AR720" s="444"/>
      <c r="AS720" s="443"/>
      <c r="AT720" s="444"/>
      <c r="AU720" s="442"/>
      <c r="AV720" s="220"/>
      <c r="AW720" s="443"/>
      <c r="AX720" s="340"/>
      <c r="AY720" s="449"/>
      <c r="AZ720" s="442"/>
      <c r="BA720" s="216"/>
      <c r="BB720" s="216"/>
      <c r="BC720" s="216"/>
      <c r="BD720" s="216"/>
      <c r="BE720" s="216"/>
      <c r="BF720" s="216"/>
      <c r="BG720" s="216"/>
      <c r="BH720" s="216"/>
      <c r="BI720" s="216"/>
      <c r="BJ720" s="216"/>
    </row>
    <row r="721" spans="1:62" ht="14.25">
      <c r="A721" s="416"/>
      <c r="B721" s="416"/>
      <c r="C721" s="439"/>
      <c r="D721" s="216"/>
      <c r="E721" s="216"/>
      <c r="F721" s="350"/>
      <c r="G721" s="219"/>
      <c r="H721" s="440"/>
      <c r="I721" s="350"/>
      <c r="J721" s="344"/>
      <c r="K721" s="350"/>
      <c r="L721" s="344"/>
      <c r="M721" s="350"/>
      <c r="N721" s="346"/>
      <c r="O721" s="342"/>
      <c r="P721" s="450"/>
      <c r="Q721" s="348"/>
      <c r="R721" s="346"/>
      <c r="S721" s="348"/>
      <c r="T721" s="346"/>
      <c r="U721" s="348"/>
      <c r="V721" s="220"/>
      <c r="W721" s="442"/>
      <c r="X721" s="220"/>
      <c r="Y721" s="442"/>
      <c r="Z721" s="453"/>
      <c r="AA721" s="443"/>
      <c r="AB721" s="444"/>
      <c r="AC721" s="443"/>
      <c r="AD721" s="444"/>
      <c r="AE721" s="442"/>
      <c r="AF721" s="220"/>
      <c r="AG721" s="442"/>
      <c r="AH721" s="445"/>
      <c r="AI721" s="442"/>
      <c r="AJ721" s="220"/>
      <c r="AK721" s="442"/>
      <c r="AL721" s="446"/>
      <c r="AM721" s="448"/>
      <c r="AN721" s="451"/>
      <c r="AO721" s="448"/>
      <c r="AP721" s="220"/>
      <c r="AQ721" s="443"/>
      <c r="AR721" s="444"/>
      <c r="AS721" s="443"/>
      <c r="AT721" s="444"/>
      <c r="AU721" s="443"/>
      <c r="AV721" s="444"/>
      <c r="AW721" s="443"/>
      <c r="AX721" s="340"/>
      <c r="AY721" s="452"/>
      <c r="AZ721" s="442"/>
      <c r="BA721" s="216"/>
      <c r="BB721" s="216"/>
      <c r="BC721" s="216"/>
      <c r="BD721" s="216"/>
      <c r="BE721" s="216"/>
      <c r="BF721" s="216"/>
      <c r="BG721" s="216"/>
      <c r="BH721" s="216"/>
      <c r="BI721" s="216"/>
      <c r="BJ721" s="216"/>
    </row>
    <row r="722" spans="1:62" ht="14.25">
      <c r="A722" s="416"/>
      <c r="B722" s="416"/>
      <c r="C722" s="439"/>
      <c r="D722" s="216"/>
      <c r="E722" s="216"/>
      <c r="F722" s="350"/>
      <c r="G722" s="219"/>
      <c r="H722" s="440"/>
      <c r="I722" s="350"/>
      <c r="J722" s="344"/>
      <c r="K722" s="350"/>
      <c r="L722" s="344"/>
      <c r="M722" s="350"/>
      <c r="N722" s="346"/>
      <c r="O722" s="342"/>
      <c r="P722" s="450"/>
      <c r="Q722" s="348"/>
      <c r="R722" s="346"/>
      <c r="S722" s="348"/>
      <c r="T722" s="346"/>
      <c r="U722" s="348"/>
      <c r="V722" s="220"/>
      <c r="W722" s="442"/>
      <c r="X722" s="220"/>
      <c r="Y722" s="442"/>
      <c r="Z722" s="453"/>
      <c r="AA722" s="443"/>
      <c r="AB722" s="444"/>
      <c r="AC722" s="443"/>
      <c r="AD722" s="444"/>
      <c r="AE722" s="442"/>
      <c r="AF722" s="220"/>
      <c r="AG722" s="442"/>
      <c r="AH722" s="445"/>
      <c r="AI722" s="442"/>
      <c r="AJ722" s="220"/>
      <c r="AK722" s="442"/>
      <c r="AL722" s="446"/>
      <c r="AM722" s="448"/>
      <c r="AN722" s="451"/>
      <c r="AO722" s="448"/>
      <c r="AP722" s="220"/>
      <c r="AQ722" s="443"/>
      <c r="AR722" s="444"/>
      <c r="AS722" s="443"/>
      <c r="AT722" s="444"/>
      <c r="AU722" s="443"/>
      <c r="AV722" s="444"/>
      <c r="AW722" s="443"/>
      <c r="AX722" s="340"/>
      <c r="AY722" s="452"/>
      <c r="AZ722" s="442"/>
      <c r="BA722" s="216"/>
      <c r="BB722" s="216"/>
      <c r="BC722" s="216"/>
      <c r="BD722" s="216"/>
      <c r="BE722" s="216"/>
      <c r="BF722" s="216"/>
      <c r="BG722" s="216"/>
      <c r="BH722" s="216"/>
      <c r="BI722" s="216"/>
      <c r="BJ722" s="216"/>
    </row>
    <row r="723" spans="1:62" ht="14.25">
      <c r="A723" s="416"/>
      <c r="B723" s="416"/>
      <c r="C723" s="439"/>
      <c r="D723" s="216"/>
      <c r="E723" s="216"/>
      <c r="F723" s="218"/>
      <c r="G723" s="219"/>
      <c r="H723" s="440"/>
      <c r="I723" s="350"/>
      <c r="J723" s="344"/>
      <c r="K723" s="218"/>
      <c r="L723" s="219"/>
      <c r="M723" s="218"/>
      <c r="N723" s="341"/>
      <c r="O723" s="342"/>
      <c r="P723" s="441"/>
      <c r="Q723" s="342"/>
      <c r="R723" s="341"/>
      <c r="S723" s="342"/>
      <c r="T723" s="341"/>
      <c r="U723" s="342"/>
      <c r="V723" s="444"/>
      <c r="W723" s="443"/>
      <c r="X723" s="444"/>
      <c r="Y723" s="443"/>
      <c r="Z723" s="453"/>
      <c r="AA723" s="443"/>
      <c r="AB723" s="444"/>
      <c r="AC723" s="443"/>
      <c r="AD723" s="444"/>
      <c r="AE723" s="443"/>
      <c r="AF723" s="444"/>
      <c r="AG723" s="443"/>
      <c r="AH723" s="445"/>
      <c r="AI723" s="443"/>
      <c r="AJ723" s="444"/>
      <c r="AK723" s="443"/>
      <c r="AL723" s="451"/>
      <c r="AM723" s="448"/>
      <c r="AN723" s="451"/>
      <c r="AO723" s="411"/>
      <c r="AP723" s="444"/>
      <c r="AQ723" s="443"/>
      <c r="AR723" s="444"/>
      <c r="AS723" s="443"/>
      <c r="AT723" s="444"/>
      <c r="AU723" s="443"/>
      <c r="AV723" s="444"/>
      <c r="AW723" s="443"/>
      <c r="AX723" s="340"/>
      <c r="AY723" s="449"/>
      <c r="AZ723" s="443"/>
      <c r="BA723" s="216"/>
      <c r="BB723" s="216"/>
      <c r="BC723" s="216"/>
      <c r="BD723" s="216"/>
      <c r="BE723" s="216"/>
      <c r="BF723" s="216"/>
      <c r="BG723" s="216"/>
      <c r="BH723" s="216"/>
      <c r="BI723" s="216"/>
      <c r="BJ723" s="216"/>
    </row>
    <row r="724" spans="1:62" ht="14.25">
      <c r="A724" s="416"/>
      <c r="B724" s="416"/>
      <c r="C724" s="439"/>
      <c r="D724" s="216"/>
      <c r="E724" s="216"/>
      <c r="F724" s="218"/>
      <c r="G724" s="219"/>
      <c r="H724" s="440"/>
      <c r="I724" s="350"/>
      <c r="J724" s="344"/>
      <c r="K724" s="350"/>
      <c r="L724" s="344"/>
      <c r="M724" s="350"/>
      <c r="N724" s="346"/>
      <c r="O724" s="342"/>
      <c r="P724" s="450"/>
      <c r="Q724" s="348"/>
      <c r="R724" s="346"/>
      <c r="S724" s="348"/>
      <c r="T724" s="346"/>
      <c r="U724" s="348"/>
      <c r="V724" s="220"/>
      <c r="W724" s="442"/>
      <c r="X724" s="220"/>
      <c r="Y724" s="442"/>
      <c r="Z724" s="453"/>
      <c r="AA724" s="443"/>
      <c r="AB724" s="444"/>
      <c r="AC724" s="443"/>
      <c r="AD724" s="444"/>
      <c r="AE724" s="442"/>
      <c r="AF724" s="220"/>
      <c r="AG724" s="442"/>
      <c r="AH724" s="445"/>
      <c r="AI724" s="442"/>
      <c r="AJ724" s="220"/>
      <c r="AK724" s="442"/>
      <c r="AL724" s="446"/>
      <c r="AM724" s="448"/>
      <c r="AN724" s="451"/>
      <c r="AO724" s="448"/>
      <c r="AP724" s="220"/>
      <c r="AQ724" s="443"/>
      <c r="AR724" s="444"/>
      <c r="AS724" s="443"/>
      <c r="AT724" s="444"/>
      <c r="AU724" s="443"/>
      <c r="AV724" s="444"/>
      <c r="AW724" s="443"/>
      <c r="AX724" s="340"/>
      <c r="AY724" s="452"/>
      <c r="AZ724" s="442"/>
      <c r="BA724" s="216"/>
      <c r="BB724" s="216"/>
      <c r="BC724" s="216"/>
      <c r="BD724" s="216"/>
      <c r="BE724" s="216"/>
      <c r="BF724" s="216"/>
      <c r="BG724" s="216"/>
      <c r="BH724" s="216"/>
      <c r="BI724" s="216"/>
      <c r="BJ724" s="216"/>
    </row>
    <row r="725" spans="1:62" ht="14.25">
      <c r="A725" s="416"/>
      <c r="B725" s="416"/>
      <c r="C725" s="439"/>
      <c r="D725" s="216"/>
      <c r="E725" s="216"/>
      <c r="F725" s="218"/>
      <c r="G725" s="219"/>
      <c r="H725" s="440"/>
      <c r="I725" s="350"/>
      <c r="J725" s="344"/>
      <c r="K725" s="218"/>
      <c r="L725" s="219"/>
      <c r="M725" s="218"/>
      <c r="N725" s="341"/>
      <c r="O725" s="342"/>
      <c r="P725" s="441"/>
      <c r="Q725" s="342"/>
      <c r="R725" s="341"/>
      <c r="S725" s="342"/>
      <c r="T725" s="341"/>
      <c r="U725" s="342"/>
      <c r="V725" s="444"/>
      <c r="W725" s="443"/>
      <c r="X725" s="444"/>
      <c r="Y725" s="443"/>
      <c r="Z725" s="444"/>
      <c r="AA725" s="443"/>
      <c r="AB725" s="444"/>
      <c r="AC725" s="443"/>
      <c r="AD725" s="444"/>
      <c r="AE725" s="443"/>
      <c r="AF725" s="444"/>
      <c r="AG725" s="443"/>
      <c r="AH725" s="445"/>
      <c r="AI725" s="443"/>
      <c r="AJ725" s="444"/>
      <c r="AK725" s="443"/>
      <c r="AL725" s="451"/>
      <c r="AM725" s="448"/>
      <c r="AN725" s="451"/>
      <c r="AO725" s="411"/>
      <c r="AP725" s="444"/>
      <c r="AQ725" s="443"/>
      <c r="AR725" s="444"/>
      <c r="AS725" s="443"/>
      <c r="AT725" s="444"/>
      <c r="AU725" s="443"/>
      <c r="AV725" s="444"/>
      <c r="AW725" s="443"/>
      <c r="AX725" s="340"/>
      <c r="AY725" s="449"/>
      <c r="AZ725" s="443"/>
      <c r="BA725" s="216"/>
      <c r="BB725" s="216"/>
      <c r="BC725" s="216"/>
      <c r="BD725" s="216"/>
      <c r="BE725" s="216"/>
      <c r="BF725" s="216"/>
      <c r="BG725" s="216"/>
      <c r="BH725" s="216"/>
      <c r="BI725" s="216"/>
      <c r="BJ725" s="216"/>
    </row>
    <row r="726" spans="1:62" ht="14.25">
      <c r="A726" s="416"/>
      <c r="B726" s="416"/>
      <c r="C726" s="439"/>
      <c r="D726" s="216"/>
      <c r="E726" s="216"/>
      <c r="F726" s="218"/>
      <c r="G726" s="219"/>
      <c r="H726" s="440"/>
      <c r="I726" s="350"/>
      <c r="J726" s="344"/>
      <c r="K726" s="350"/>
      <c r="L726" s="344"/>
      <c r="M726" s="350"/>
      <c r="N726" s="346"/>
      <c r="O726" s="342"/>
      <c r="P726" s="450"/>
      <c r="Q726" s="348"/>
      <c r="R726" s="346"/>
      <c r="S726" s="348"/>
      <c r="T726" s="346"/>
      <c r="U726" s="348"/>
      <c r="V726" s="220"/>
      <c r="W726" s="442"/>
      <c r="X726" s="220"/>
      <c r="Y726" s="442"/>
      <c r="Z726" s="453"/>
      <c r="AA726" s="443"/>
      <c r="AB726" s="444"/>
      <c r="AC726" s="443"/>
      <c r="AD726" s="444"/>
      <c r="AE726" s="442"/>
      <c r="AF726" s="220"/>
      <c r="AG726" s="442"/>
      <c r="AH726" s="445"/>
      <c r="AI726" s="442"/>
      <c r="AJ726" s="220"/>
      <c r="AK726" s="442"/>
      <c r="AL726" s="446"/>
      <c r="AM726" s="448"/>
      <c r="AN726" s="451"/>
      <c r="AO726" s="448"/>
      <c r="AP726" s="220"/>
      <c r="AQ726" s="443"/>
      <c r="AR726" s="444"/>
      <c r="AS726" s="443"/>
      <c r="AT726" s="444"/>
      <c r="AU726" s="443"/>
      <c r="AV726" s="444"/>
      <c r="AW726" s="443"/>
      <c r="AX726" s="340"/>
      <c r="AY726" s="452"/>
      <c r="AZ726" s="442"/>
      <c r="BA726" s="216"/>
      <c r="BB726" s="216"/>
      <c r="BC726" s="216"/>
      <c r="BD726" s="216"/>
      <c r="BE726" s="216"/>
      <c r="BF726" s="216"/>
      <c r="BG726" s="216"/>
      <c r="BH726" s="216"/>
      <c r="BI726" s="216"/>
      <c r="BJ726" s="216"/>
    </row>
    <row r="727" spans="1:62" ht="14.25">
      <c r="A727" s="416"/>
      <c r="B727" s="416"/>
      <c r="C727" s="439"/>
      <c r="D727" s="216"/>
      <c r="E727" s="216"/>
      <c r="F727" s="218"/>
      <c r="G727" s="219"/>
      <c r="H727" s="440"/>
      <c r="I727" s="350"/>
      <c r="J727" s="344"/>
      <c r="K727" s="350"/>
      <c r="L727" s="344"/>
      <c r="M727" s="350"/>
      <c r="N727" s="346"/>
      <c r="O727" s="342"/>
      <c r="P727" s="450"/>
      <c r="Q727" s="348"/>
      <c r="R727" s="346"/>
      <c r="S727" s="348"/>
      <c r="T727" s="346"/>
      <c r="U727" s="348"/>
      <c r="V727" s="220"/>
      <c r="W727" s="442"/>
      <c r="X727" s="220"/>
      <c r="Y727" s="442"/>
      <c r="Z727" s="453"/>
      <c r="AA727" s="443"/>
      <c r="AB727" s="444"/>
      <c r="AC727" s="443"/>
      <c r="AD727" s="444"/>
      <c r="AE727" s="442"/>
      <c r="AF727" s="220"/>
      <c r="AG727" s="442"/>
      <c r="AH727" s="445"/>
      <c r="AI727" s="442"/>
      <c r="AJ727" s="220"/>
      <c r="AK727" s="442"/>
      <c r="AL727" s="446"/>
      <c r="AM727" s="448"/>
      <c r="AN727" s="451"/>
      <c r="AO727" s="448"/>
      <c r="AP727" s="220"/>
      <c r="AQ727" s="443"/>
      <c r="AR727" s="444"/>
      <c r="AS727" s="443"/>
      <c r="AT727" s="444"/>
      <c r="AU727" s="443"/>
      <c r="AV727" s="444"/>
      <c r="AW727" s="443"/>
      <c r="AX727" s="340"/>
      <c r="AY727" s="452"/>
      <c r="AZ727" s="442"/>
      <c r="BA727" s="216"/>
      <c r="BB727" s="216"/>
      <c r="BC727" s="216"/>
      <c r="BD727" s="216"/>
      <c r="BE727" s="216"/>
      <c r="BF727" s="216"/>
      <c r="BG727" s="216"/>
      <c r="BH727" s="216"/>
      <c r="BI727" s="216"/>
      <c r="BJ727" s="216"/>
    </row>
    <row r="728" spans="1:62" ht="14.25">
      <c r="A728" s="416"/>
      <c r="B728" s="416"/>
      <c r="C728" s="439"/>
      <c r="D728" s="216"/>
      <c r="E728" s="216"/>
      <c r="F728" s="218"/>
      <c r="G728" s="219"/>
      <c r="H728" s="440"/>
      <c r="I728" s="350"/>
      <c r="J728" s="344"/>
      <c r="K728" s="350"/>
      <c r="L728" s="344"/>
      <c r="M728" s="350"/>
      <c r="N728" s="346"/>
      <c r="O728" s="342"/>
      <c r="P728" s="450"/>
      <c r="Q728" s="348"/>
      <c r="R728" s="346"/>
      <c r="S728" s="348"/>
      <c r="T728" s="346"/>
      <c r="U728" s="348"/>
      <c r="V728" s="220"/>
      <c r="W728" s="442"/>
      <c r="X728" s="220"/>
      <c r="Y728" s="442"/>
      <c r="Z728" s="453"/>
      <c r="AA728" s="443"/>
      <c r="AB728" s="444"/>
      <c r="AC728" s="443"/>
      <c r="AD728" s="444"/>
      <c r="AE728" s="442"/>
      <c r="AF728" s="220"/>
      <c r="AG728" s="442"/>
      <c r="AH728" s="445"/>
      <c r="AI728" s="442"/>
      <c r="AJ728" s="220"/>
      <c r="AK728" s="442"/>
      <c r="AL728" s="446"/>
      <c r="AM728" s="448"/>
      <c r="AN728" s="451"/>
      <c r="AO728" s="448"/>
      <c r="AP728" s="220"/>
      <c r="AQ728" s="443"/>
      <c r="AR728" s="444"/>
      <c r="AS728" s="443"/>
      <c r="AT728" s="444"/>
      <c r="AU728" s="443"/>
      <c r="AV728" s="444"/>
      <c r="AW728" s="443"/>
      <c r="AX728" s="340"/>
      <c r="AY728" s="452"/>
      <c r="AZ728" s="442"/>
      <c r="BA728" s="216"/>
      <c r="BB728" s="216"/>
      <c r="BC728" s="216"/>
      <c r="BD728" s="216"/>
      <c r="BE728" s="216"/>
      <c r="BF728" s="216"/>
      <c r="BG728" s="216"/>
      <c r="BH728" s="216"/>
      <c r="BI728" s="216"/>
      <c r="BJ728" s="216"/>
    </row>
    <row r="729" spans="1:62" ht="14.25">
      <c r="A729" s="416"/>
      <c r="B729" s="416"/>
      <c r="C729" s="439"/>
      <c r="D729" s="216"/>
      <c r="E729" s="215"/>
      <c r="F729" s="218"/>
      <c r="G729" s="219"/>
      <c r="H729" s="440"/>
      <c r="I729" s="350"/>
      <c r="J729" s="344"/>
      <c r="K729" s="218"/>
      <c r="L729" s="344"/>
      <c r="M729" s="218"/>
      <c r="N729" s="341"/>
      <c r="O729" s="342"/>
      <c r="P729" s="441"/>
      <c r="Q729" s="342"/>
      <c r="R729" s="341"/>
      <c r="S729" s="342"/>
      <c r="T729" s="341"/>
      <c r="U729" s="342"/>
      <c r="V729" s="220"/>
      <c r="W729" s="442"/>
      <c r="X729" s="220"/>
      <c r="Y729" s="442"/>
      <c r="Z729" s="220"/>
      <c r="AA729" s="442"/>
      <c r="AB729" s="220"/>
      <c r="AC729" s="442"/>
      <c r="AD729" s="477"/>
      <c r="AE729" s="443"/>
      <c r="AF729" s="220"/>
      <c r="AG729" s="442"/>
      <c r="AH729" s="445"/>
      <c r="AI729" s="442"/>
      <c r="AJ729" s="220"/>
      <c r="AK729" s="442"/>
      <c r="AL729" s="451"/>
      <c r="AM729" s="411"/>
      <c r="AN729" s="451"/>
      <c r="AO729" s="448"/>
      <c r="AP729" s="444"/>
      <c r="AQ729" s="443"/>
      <c r="AR729" s="444"/>
      <c r="AS729" s="442"/>
      <c r="AT729" s="444"/>
      <c r="AU729" s="443"/>
      <c r="AV729" s="444"/>
      <c r="AW729" s="443"/>
      <c r="AX729" s="340"/>
      <c r="AY729" s="350"/>
      <c r="AZ729" s="442"/>
      <c r="BA729" s="216"/>
      <c r="BB729" s="216"/>
      <c r="BC729" s="216"/>
      <c r="BD729" s="216"/>
      <c r="BE729" s="216"/>
      <c r="BF729" s="216"/>
      <c r="BG729" s="216"/>
      <c r="BH729" s="216"/>
      <c r="BI729" s="216"/>
      <c r="BJ729" s="216"/>
    </row>
    <row r="730" spans="1:62" ht="14.25">
      <c r="A730" s="416"/>
      <c r="B730" s="416"/>
      <c r="C730" s="439"/>
      <c r="D730" s="216"/>
      <c r="E730" s="215"/>
      <c r="F730" s="218"/>
      <c r="G730" s="219"/>
      <c r="H730" s="440"/>
      <c r="I730" s="350"/>
      <c r="J730" s="344"/>
      <c r="K730" s="350"/>
      <c r="L730" s="344"/>
      <c r="M730" s="350"/>
      <c r="N730" s="346"/>
      <c r="O730" s="348"/>
      <c r="P730" s="450"/>
      <c r="Q730" s="348"/>
      <c r="R730" s="346"/>
      <c r="S730" s="348"/>
      <c r="T730" s="346"/>
      <c r="U730" s="348"/>
      <c r="V730" s="220"/>
      <c r="W730" s="442"/>
      <c r="X730" s="220"/>
      <c r="Y730" s="442"/>
      <c r="Z730" s="220"/>
      <c r="AA730" s="442"/>
      <c r="AB730" s="220"/>
      <c r="AC730" s="442"/>
      <c r="AD730" s="477"/>
      <c r="AE730" s="443"/>
      <c r="AF730" s="220"/>
      <c r="AG730" s="442"/>
      <c r="AH730" s="445"/>
      <c r="AI730" s="442"/>
      <c r="AJ730" s="220"/>
      <c r="AK730" s="442"/>
      <c r="AL730" s="451"/>
      <c r="AM730" s="411"/>
      <c r="AN730" s="451"/>
      <c r="AO730" s="448"/>
      <c r="AP730" s="444"/>
      <c r="AQ730" s="443"/>
      <c r="AR730" s="444"/>
      <c r="AS730" s="442"/>
      <c r="AT730" s="444"/>
      <c r="AU730" s="443"/>
      <c r="AV730" s="444"/>
      <c r="AW730" s="443"/>
      <c r="AX730" s="340"/>
      <c r="AY730" s="350"/>
      <c r="AZ730" s="442"/>
      <c r="BA730" s="216"/>
      <c r="BB730" s="216"/>
      <c r="BC730" s="216"/>
      <c r="BD730" s="216"/>
      <c r="BE730" s="216"/>
      <c r="BF730" s="216"/>
      <c r="BG730" s="216"/>
      <c r="BH730" s="216"/>
      <c r="BI730" s="216"/>
      <c r="BJ730" s="216"/>
    </row>
    <row r="731" spans="1:62" ht="14.25">
      <c r="A731" s="416"/>
      <c r="B731" s="416"/>
      <c r="C731" s="439"/>
      <c r="D731" s="216"/>
      <c r="E731" s="215"/>
      <c r="F731" s="218"/>
      <c r="G731" s="219"/>
      <c r="H731" s="440"/>
      <c r="I731" s="350"/>
      <c r="J731" s="344"/>
      <c r="K731" s="350"/>
      <c r="L731" s="344"/>
      <c r="M731" s="350"/>
      <c r="N731" s="346"/>
      <c r="O731" s="348"/>
      <c r="P731" s="450"/>
      <c r="Q731" s="348"/>
      <c r="R731" s="346"/>
      <c r="S731" s="348"/>
      <c r="T731" s="346"/>
      <c r="U731" s="348"/>
      <c r="V731" s="220"/>
      <c r="W731" s="442"/>
      <c r="X731" s="220"/>
      <c r="Y731" s="442"/>
      <c r="Z731" s="220"/>
      <c r="AA731" s="442"/>
      <c r="AB731" s="220"/>
      <c r="AC731" s="442"/>
      <c r="AD731" s="477"/>
      <c r="AE731" s="443"/>
      <c r="AF731" s="220"/>
      <c r="AG731" s="442"/>
      <c r="AH731" s="445"/>
      <c r="AI731" s="442"/>
      <c r="AJ731" s="220"/>
      <c r="AK731" s="442"/>
      <c r="AL731" s="451"/>
      <c r="AM731" s="411"/>
      <c r="AN731" s="451"/>
      <c r="AO731" s="448"/>
      <c r="AP731" s="444"/>
      <c r="AQ731" s="443"/>
      <c r="AR731" s="444"/>
      <c r="AS731" s="442"/>
      <c r="AT731" s="444"/>
      <c r="AU731" s="443"/>
      <c r="AV731" s="444"/>
      <c r="AW731" s="443"/>
      <c r="AX731" s="340"/>
      <c r="AY731" s="350"/>
      <c r="AZ731" s="442"/>
      <c r="BA731" s="216"/>
      <c r="BB731" s="216"/>
      <c r="BC731" s="216"/>
      <c r="BD731" s="216"/>
      <c r="BE731" s="216"/>
      <c r="BF731" s="216"/>
      <c r="BG731" s="216"/>
      <c r="BH731" s="216"/>
      <c r="BI731" s="216"/>
      <c r="BJ731" s="216"/>
    </row>
    <row r="732" spans="1:62" ht="14.25">
      <c r="A732" s="416"/>
      <c r="B732" s="416"/>
      <c r="C732" s="439"/>
      <c r="D732" s="216"/>
      <c r="E732" s="215"/>
      <c r="F732" s="218"/>
      <c r="G732" s="219"/>
      <c r="H732" s="440"/>
      <c r="I732" s="350"/>
      <c r="J732" s="344"/>
      <c r="K732" s="350"/>
      <c r="L732" s="344"/>
      <c r="M732" s="350"/>
      <c r="N732" s="346"/>
      <c r="O732" s="348"/>
      <c r="P732" s="450"/>
      <c r="Q732" s="348"/>
      <c r="R732" s="346"/>
      <c r="S732" s="348"/>
      <c r="T732" s="346"/>
      <c r="U732" s="348"/>
      <c r="V732" s="220"/>
      <c r="W732" s="442"/>
      <c r="X732" s="220"/>
      <c r="Y732" s="442"/>
      <c r="Z732" s="220"/>
      <c r="AA732" s="442"/>
      <c r="AB732" s="220"/>
      <c r="AC732" s="442"/>
      <c r="AD732" s="477"/>
      <c r="AE732" s="443"/>
      <c r="AF732" s="220"/>
      <c r="AG732" s="442"/>
      <c r="AH732" s="445"/>
      <c r="AI732" s="442"/>
      <c r="AJ732" s="220"/>
      <c r="AK732" s="442"/>
      <c r="AL732" s="451"/>
      <c r="AM732" s="411"/>
      <c r="AN732" s="451"/>
      <c r="AO732" s="448"/>
      <c r="AP732" s="444"/>
      <c r="AQ732" s="443"/>
      <c r="AR732" s="444"/>
      <c r="AS732" s="442"/>
      <c r="AT732" s="444"/>
      <c r="AU732" s="443"/>
      <c r="AV732" s="444"/>
      <c r="AW732" s="443"/>
      <c r="AX732" s="340"/>
      <c r="AY732" s="350"/>
      <c r="AZ732" s="442"/>
      <c r="BA732" s="216"/>
      <c r="BB732" s="216"/>
      <c r="BC732" s="216"/>
      <c r="BD732" s="216"/>
      <c r="BE732" s="216"/>
      <c r="BF732" s="216"/>
      <c r="BG732" s="216"/>
      <c r="BH732" s="216"/>
      <c r="BI732" s="216"/>
      <c r="BJ732" s="216"/>
    </row>
    <row r="733" spans="1:62" ht="14.25">
      <c r="A733" s="416"/>
      <c r="B733" s="416"/>
      <c r="C733" s="439"/>
      <c r="D733" s="216"/>
      <c r="E733" s="215"/>
      <c r="F733" s="218"/>
      <c r="G733" s="219"/>
      <c r="H733" s="440"/>
      <c r="I733" s="350"/>
      <c r="J733" s="344"/>
      <c r="K733" s="350"/>
      <c r="L733" s="344"/>
      <c r="M733" s="350"/>
      <c r="N733" s="346"/>
      <c r="O733" s="348"/>
      <c r="P733" s="450"/>
      <c r="Q733" s="348"/>
      <c r="R733" s="346"/>
      <c r="S733" s="348"/>
      <c r="T733" s="346"/>
      <c r="U733" s="348"/>
      <c r="V733" s="220"/>
      <c r="W733" s="442"/>
      <c r="X733" s="220"/>
      <c r="Y733" s="442"/>
      <c r="Z733" s="220"/>
      <c r="AA733" s="442"/>
      <c r="AB733" s="220"/>
      <c r="AC733" s="442"/>
      <c r="AD733" s="477"/>
      <c r="AE733" s="443"/>
      <c r="AF733" s="220"/>
      <c r="AG733" s="442"/>
      <c r="AH733" s="445"/>
      <c r="AI733" s="442"/>
      <c r="AJ733" s="220"/>
      <c r="AK733" s="442"/>
      <c r="AL733" s="451"/>
      <c r="AM733" s="411"/>
      <c r="AN733" s="451"/>
      <c r="AO733" s="448"/>
      <c r="AP733" s="444"/>
      <c r="AQ733" s="443"/>
      <c r="AR733" s="444"/>
      <c r="AS733" s="442"/>
      <c r="AT733" s="444"/>
      <c r="AU733" s="443"/>
      <c r="AV733" s="444"/>
      <c r="AW733" s="443"/>
      <c r="AX733" s="340"/>
      <c r="AY733" s="350"/>
      <c r="AZ733" s="442"/>
      <c r="BA733" s="216"/>
      <c r="BB733" s="216"/>
      <c r="BC733" s="216"/>
      <c r="BD733" s="216"/>
      <c r="BE733" s="216"/>
      <c r="BF733" s="216"/>
      <c r="BG733" s="216"/>
      <c r="BH733" s="216"/>
      <c r="BI733" s="216"/>
      <c r="BJ733" s="216"/>
    </row>
    <row r="734" spans="1:62" ht="14.25">
      <c r="A734" s="416"/>
      <c r="B734" s="416"/>
      <c r="C734" s="439"/>
      <c r="D734" s="216"/>
      <c r="E734" s="215"/>
      <c r="F734" s="218"/>
      <c r="G734" s="219"/>
      <c r="H734" s="440"/>
      <c r="I734" s="350"/>
      <c r="J734" s="344"/>
      <c r="K734" s="350"/>
      <c r="L734" s="344"/>
      <c r="M734" s="350"/>
      <c r="N734" s="346"/>
      <c r="O734" s="348"/>
      <c r="P734" s="450"/>
      <c r="Q734" s="348"/>
      <c r="R734" s="346"/>
      <c r="S734" s="348"/>
      <c r="T734" s="346"/>
      <c r="U734" s="348"/>
      <c r="V734" s="220"/>
      <c r="W734" s="442"/>
      <c r="X734" s="220"/>
      <c r="Y734" s="442"/>
      <c r="Z734" s="220"/>
      <c r="AA734" s="442"/>
      <c r="AB734" s="220"/>
      <c r="AC734" s="442"/>
      <c r="AD734" s="477"/>
      <c r="AE734" s="443"/>
      <c r="AF734" s="220"/>
      <c r="AG734" s="442"/>
      <c r="AH734" s="445"/>
      <c r="AI734" s="442"/>
      <c r="AJ734" s="220"/>
      <c r="AK734" s="442"/>
      <c r="AL734" s="451"/>
      <c r="AM734" s="411"/>
      <c r="AN734" s="451"/>
      <c r="AO734" s="448"/>
      <c r="AP734" s="444"/>
      <c r="AQ734" s="443"/>
      <c r="AR734" s="444"/>
      <c r="AS734" s="442"/>
      <c r="AT734" s="444"/>
      <c r="AU734" s="443"/>
      <c r="AV734" s="444"/>
      <c r="AW734" s="443"/>
      <c r="AX734" s="340"/>
      <c r="AY734" s="350"/>
      <c r="AZ734" s="442"/>
      <c r="BA734" s="216"/>
      <c r="BB734" s="216"/>
      <c r="BC734" s="216"/>
      <c r="BD734" s="216"/>
      <c r="BE734" s="216"/>
      <c r="BF734" s="216"/>
      <c r="BG734" s="216"/>
      <c r="BH734" s="216"/>
      <c r="BI734" s="216"/>
      <c r="BJ734" s="216"/>
    </row>
    <row r="735" spans="1:62" ht="14.25">
      <c r="A735" s="416"/>
      <c r="B735" s="416"/>
      <c r="C735" s="439"/>
      <c r="D735" s="216"/>
      <c r="E735" s="216"/>
      <c r="F735" s="218"/>
      <c r="G735" s="219"/>
      <c r="H735" s="440"/>
      <c r="I735" s="350"/>
      <c r="J735" s="344"/>
      <c r="K735" s="218"/>
      <c r="L735" s="344"/>
      <c r="M735" s="218"/>
      <c r="N735" s="341"/>
      <c r="O735" s="342"/>
      <c r="P735" s="441"/>
      <c r="Q735" s="342"/>
      <c r="R735" s="341"/>
      <c r="S735" s="342"/>
      <c r="T735" s="341"/>
      <c r="U735" s="342"/>
      <c r="V735" s="444"/>
      <c r="W735" s="443"/>
      <c r="X735" s="444"/>
      <c r="Y735" s="443"/>
      <c r="Z735" s="444"/>
      <c r="AA735" s="443"/>
      <c r="AB735" s="444"/>
      <c r="AC735" s="443"/>
      <c r="AD735" s="444"/>
      <c r="AE735" s="443"/>
      <c r="AF735" s="444"/>
      <c r="AG735" s="443"/>
      <c r="AH735" s="445"/>
      <c r="AI735" s="443"/>
      <c r="AJ735" s="444"/>
      <c r="AK735" s="443"/>
      <c r="AL735" s="451"/>
      <c r="AM735" s="448"/>
      <c r="AN735" s="451"/>
      <c r="AO735" s="448"/>
      <c r="AP735" s="444"/>
      <c r="AQ735" s="443"/>
      <c r="AR735" s="444"/>
      <c r="AS735" s="443"/>
      <c r="AT735" s="444"/>
      <c r="AU735" s="443"/>
      <c r="AV735" s="444"/>
      <c r="AW735" s="443"/>
      <c r="AX735" s="340"/>
      <c r="AY735" s="449"/>
      <c r="AZ735" s="443"/>
      <c r="BA735" s="216"/>
      <c r="BB735" s="216"/>
      <c r="BC735" s="216"/>
      <c r="BD735" s="216"/>
      <c r="BE735" s="216"/>
      <c r="BF735" s="216"/>
      <c r="BG735" s="216"/>
      <c r="BH735" s="216"/>
      <c r="BI735" s="216"/>
      <c r="BJ735" s="216"/>
    </row>
    <row r="736" spans="1:62" ht="14.25">
      <c r="A736" s="416"/>
      <c r="B736" s="416"/>
      <c r="C736" s="439"/>
      <c r="D736" s="216"/>
      <c r="E736" s="216"/>
      <c r="F736" s="350"/>
      <c r="G736" s="219"/>
      <c r="H736" s="440"/>
      <c r="I736" s="350"/>
      <c r="J736" s="344"/>
      <c r="K736" s="350"/>
      <c r="L736" s="344"/>
      <c r="M736" s="350"/>
      <c r="N736" s="346"/>
      <c r="O736" s="342"/>
      <c r="P736" s="450"/>
      <c r="Q736" s="348"/>
      <c r="R736" s="346"/>
      <c r="S736" s="348"/>
      <c r="T736" s="346"/>
      <c r="U736" s="348"/>
      <c r="V736" s="220"/>
      <c r="W736" s="442"/>
      <c r="X736" s="220"/>
      <c r="Y736" s="442"/>
      <c r="Z736" s="453"/>
      <c r="AA736" s="443"/>
      <c r="AB736" s="444"/>
      <c r="AC736" s="443"/>
      <c r="AD736" s="444"/>
      <c r="AE736" s="442"/>
      <c r="AF736" s="220"/>
      <c r="AG736" s="442"/>
      <c r="AH736" s="445"/>
      <c r="AI736" s="442"/>
      <c r="AJ736" s="220"/>
      <c r="AK736" s="442"/>
      <c r="AL736" s="446"/>
      <c r="AM736" s="448"/>
      <c r="AN736" s="451"/>
      <c r="AO736" s="448"/>
      <c r="AP736" s="220"/>
      <c r="AQ736" s="443"/>
      <c r="AR736" s="444"/>
      <c r="AS736" s="443"/>
      <c r="AT736" s="444"/>
      <c r="AU736" s="443"/>
      <c r="AV736" s="444"/>
      <c r="AW736" s="443"/>
      <c r="AX736" s="340"/>
      <c r="AY736" s="452"/>
      <c r="AZ736" s="442"/>
      <c r="BA736" s="216"/>
      <c r="BB736" s="216"/>
      <c r="BC736" s="216"/>
      <c r="BD736" s="216"/>
      <c r="BE736" s="216"/>
      <c r="BF736" s="216"/>
      <c r="BG736" s="216"/>
      <c r="BH736" s="216"/>
      <c r="BI736" s="216"/>
      <c r="BJ736" s="216"/>
    </row>
    <row r="737" spans="1:62" ht="14.25">
      <c r="A737" s="416"/>
      <c r="B737" s="416"/>
      <c r="C737" s="439"/>
      <c r="D737" s="216"/>
      <c r="E737" s="216"/>
      <c r="F737" s="218"/>
      <c r="G737" s="219"/>
      <c r="H737" s="440"/>
      <c r="I737" s="350"/>
      <c r="J737" s="344"/>
      <c r="K737" s="350"/>
      <c r="L737" s="344"/>
      <c r="M737" s="350"/>
      <c r="N737" s="346"/>
      <c r="O737" s="342"/>
      <c r="P737" s="450"/>
      <c r="Q737" s="348"/>
      <c r="R737" s="346"/>
      <c r="S737" s="348"/>
      <c r="T737" s="346"/>
      <c r="U737" s="348"/>
      <c r="V737" s="220"/>
      <c r="W737" s="442"/>
      <c r="X737" s="220"/>
      <c r="Y737" s="442"/>
      <c r="Z737" s="453"/>
      <c r="AA737" s="443"/>
      <c r="AB737" s="444"/>
      <c r="AC737" s="443"/>
      <c r="AD737" s="444"/>
      <c r="AE737" s="442"/>
      <c r="AF737" s="220"/>
      <c r="AG737" s="442"/>
      <c r="AH737" s="445"/>
      <c r="AI737" s="442"/>
      <c r="AJ737" s="220"/>
      <c r="AK737" s="442"/>
      <c r="AL737" s="446"/>
      <c r="AM737" s="448"/>
      <c r="AN737" s="451"/>
      <c r="AO737" s="448"/>
      <c r="AP737" s="220"/>
      <c r="AQ737" s="443"/>
      <c r="AR737" s="444"/>
      <c r="AS737" s="443"/>
      <c r="AT737" s="444"/>
      <c r="AU737" s="443"/>
      <c r="AV737" s="444"/>
      <c r="AW737" s="443"/>
      <c r="AX737" s="340"/>
      <c r="AY737" s="452"/>
      <c r="AZ737" s="442"/>
      <c r="BA737" s="216"/>
      <c r="BB737" s="216"/>
      <c r="BC737" s="216"/>
      <c r="BD737" s="216"/>
      <c r="BE737" s="216"/>
      <c r="BF737" s="216"/>
      <c r="BG737" s="216"/>
      <c r="BH737" s="216"/>
      <c r="BI737" s="216"/>
      <c r="BJ737" s="216"/>
    </row>
    <row r="738" spans="1:62" ht="14.25">
      <c r="A738" s="416"/>
      <c r="B738" s="416"/>
      <c r="C738" s="439"/>
      <c r="D738" s="216"/>
      <c r="E738" s="216"/>
      <c r="F738" s="218"/>
      <c r="G738" s="219"/>
      <c r="H738" s="440"/>
      <c r="I738" s="350"/>
      <c r="J738" s="344"/>
      <c r="K738" s="350"/>
      <c r="L738" s="344"/>
      <c r="M738" s="350"/>
      <c r="N738" s="346"/>
      <c r="O738" s="342"/>
      <c r="P738" s="450"/>
      <c r="Q738" s="348"/>
      <c r="R738" s="346"/>
      <c r="S738" s="348"/>
      <c r="T738" s="346"/>
      <c r="U738" s="348"/>
      <c r="V738" s="220"/>
      <c r="W738" s="442"/>
      <c r="X738" s="220"/>
      <c r="Y738" s="442"/>
      <c r="Z738" s="453"/>
      <c r="AA738" s="443"/>
      <c r="AB738" s="444"/>
      <c r="AC738" s="443"/>
      <c r="AD738" s="444"/>
      <c r="AE738" s="442"/>
      <c r="AF738" s="220"/>
      <c r="AG738" s="442"/>
      <c r="AH738" s="445"/>
      <c r="AI738" s="442"/>
      <c r="AJ738" s="220"/>
      <c r="AK738" s="442"/>
      <c r="AL738" s="446"/>
      <c r="AM738" s="448"/>
      <c r="AN738" s="451"/>
      <c r="AO738" s="448"/>
      <c r="AP738" s="220"/>
      <c r="AQ738" s="443"/>
      <c r="AR738" s="444"/>
      <c r="AS738" s="443"/>
      <c r="AT738" s="444"/>
      <c r="AU738" s="443"/>
      <c r="AV738" s="444"/>
      <c r="AW738" s="443"/>
      <c r="AX738" s="340"/>
      <c r="AY738" s="452"/>
      <c r="AZ738" s="442"/>
      <c r="BA738" s="216"/>
      <c r="BB738" s="216"/>
      <c r="BC738" s="216"/>
      <c r="BD738" s="216"/>
      <c r="BE738" s="216"/>
      <c r="BF738" s="216"/>
      <c r="BG738" s="216"/>
      <c r="BH738" s="216"/>
      <c r="BI738" s="216"/>
      <c r="BJ738" s="216"/>
    </row>
    <row r="739" spans="1:62" ht="14.25">
      <c r="A739" s="416"/>
      <c r="B739" s="416"/>
      <c r="C739" s="439"/>
      <c r="D739" s="216"/>
      <c r="E739" s="216"/>
      <c r="F739" s="350"/>
      <c r="G739" s="219"/>
      <c r="H739" s="440"/>
      <c r="I739" s="350"/>
      <c r="J739" s="344"/>
      <c r="K739" s="350"/>
      <c r="L739" s="344"/>
      <c r="M739" s="350"/>
      <c r="N739" s="346"/>
      <c r="O739" s="342"/>
      <c r="P739" s="450"/>
      <c r="Q739" s="348"/>
      <c r="R739" s="346"/>
      <c r="S739" s="348"/>
      <c r="T739" s="346"/>
      <c r="U739" s="348"/>
      <c r="V739" s="220"/>
      <c r="W739" s="442"/>
      <c r="X739" s="220"/>
      <c r="Y739" s="442"/>
      <c r="Z739" s="453"/>
      <c r="AA739" s="443"/>
      <c r="AB739" s="444"/>
      <c r="AC739" s="443"/>
      <c r="AD739" s="444"/>
      <c r="AE739" s="442"/>
      <c r="AF739" s="220"/>
      <c r="AG739" s="442"/>
      <c r="AH739" s="445"/>
      <c r="AI739" s="442"/>
      <c r="AJ739" s="220"/>
      <c r="AK739" s="442"/>
      <c r="AL739" s="446"/>
      <c r="AM739" s="448"/>
      <c r="AN739" s="451"/>
      <c r="AO739" s="448"/>
      <c r="AP739" s="220"/>
      <c r="AQ739" s="443"/>
      <c r="AR739" s="444"/>
      <c r="AS739" s="443"/>
      <c r="AT739" s="444"/>
      <c r="AU739" s="443"/>
      <c r="AV739" s="444"/>
      <c r="AW739" s="443"/>
      <c r="AX739" s="340"/>
      <c r="AY739" s="452"/>
      <c r="AZ739" s="442"/>
      <c r="BA739" s="216"/>
      <c r="BB739" s="216"/>
      <c r="BC739" s="216"/>
      <c r="BD739" s="216"/>
      <c r="BE739" s="216"/>
      <c r="BF739" s="216"/>
      <c r="BG739" s="216"/>
      <c r="BH739" s="216"/>
      <c r="BI739" s="216"/>
      <c r="BJ739" s="216"/>
    </row>
    <row r="740" spans="1:62" ht="14.25">
      <c r="A740" s="416"/>
      <c r="B740" s="416"/>
      <c r="C740" s="439"/>
      <c r="D740" s="216"/>
      <c r="E740" s="216"/>
      <c r="F740" s="218"/>
      <c r="G740" s="219"/>
      <c r="H740" s="440"/>
      <c r="I740" s="350"/>
      <c r="J740" s="344"/>
      <c r="K740" s="218"/>
      <c r="L740" s="344"/>
      <c r="M740" s="218"/>
      <c r="N740" s="341"/>
      <c r="O740" s="348"/>
      <c r="P740" s="441"/>
      <c r="Q740" s="342"/>
      <c r="R740" s="341"/>
      <c r="S740" s="342"/>
      <c r="T740" s="341"/>
      <c r="U740" s="342"/>
      <c r="V740" s="444"/>
      <c r="W740" s="443"/>
      <c r="X740" s="444"/>
      <c r="Y740" s="443"/>
      <c r="Z740" s="444"/>
      <c r="AA740" s="443"/>
      <c r="AB740" s="444"/>
      <c r="AC740" s="443"/>
      <c r="AD740" s="444"/>
      <c r="AE740" s="443"/>
      <c r="AF740" s="444"/>
      <c r="AG740" s="443"/>
      <c r="AH740" s="445"/>
      <c r="AI740" s="443"/>
      <c r="AJ740" s="444"/>
      <c r="AK740" s="443"/>
      <c r="AL740" s="451"/>
      <c r="AM740" s="448"/>
      <c r="AN740" s="451"/>
      <c r="AO740" s="448"/>
      <c r="AP740" s="444"/>
      <c r="AQ740" s="443"/>
      <c r="AR740" s="444"/>
      <c r="AS740" s="443"/>
      <c r="AT740" s="444"/>
      <c r="AU740" s="443"/>
      <c r="AV740" s="444"/>
      <c r="AW740" s="443"/>
      <c r="AX740" s="340"/>
      <c r="AY740" s="449"/>
      <c r="AZ740" s="443"/>
      <c r="BA740" s="216"/>
      <c r="BB740" s="216"/>
      <c r="BC740" s="216"/>
      <c r="BD740" s="216"/>
      <c r="BE740" s="216"/>
      <c r="BF740" s="216"/>
      <c r="BG740" s="216"/>
      <c r="BH740" s="216"/>
      <c r="BI740" s="216"/>
      <c r="BJ740" s="216"/>
    </row>
    <row r="741" spans="1:62" ht="14.25">
      <c r="A741" s="416"/>
      <c r="B741" s="416"/>
      <c r="C741" s="439"/>
      <c r="D741" s="215"/>
      <c r="E741" s="216"/>
      <c r="F741" s="218"/>
      <c r="G741" s="219"/>
      <c r="H741" s="440"/>
      <c r="I741" s="350"/>
      <c r="J741" s="344"/>
      <c r="K741" s="350"/>
      <c r="L741" s="344"/>
      <c r="M741" s="350"/>
      <c r="N741" s="346"/>
      <c r="O741" s="348"/>
      <c r="P741" s="450"/>
      <c r="Q741" s="348"/>
      <c r="R741" s="346"/>
      <c r="S741" s="348"/>
      <c r="T741" s="346"/>
      <c r="U741" s="348"/>
      <c r="V741" s="220"/>
      <c r="W741" s="442"/>
      <c r="X741" s="220"/>
      <c r="Y741" s="442"/>
      <c r="Z741" s="444"/>
      <c r="AA741" s="443"/>
      <c r="AB741" s="444"/>
      <c r="AC741" s="443"/>
      <c r="AD741" s="444"/>
      <c r="AE741" s="443"/>
      <c r="AF741" s="444"/>
      <c r="AG741" s="442"/>
      <c r="AH741" s="445"/>
      <c r="AI741" s="443"/>
      <c r="AJ741" s="444"/>
      <c r="AK741" s="443"/>
      <c r="AL741" s="451"/>
      <c r="AM741" s="448"/>
      <c r="AN741" s="451"/>
      <c r="AO741" s="448"/>
      <c r="AP741" s="444"/>
      <c r="AQ741" s="443"/>
      <c r="AR741" s="444"/>
      <c r="AS741" s="443"/>
      <c r="AT741" s="444"/>
      <c r="AU741" s="443"/>
      <c r="AV741" s="444"/>
      <c r="AW741" s="443"/>
      <c r="AX741" s="343"/>
      <c r="AY741" s="350"/>
      <c r="AZ741" s="442"/>
      <c r="BA741" s="216"/>
      <c r="BB741" s="216"/>
      <c r="BC741" s="216"/>
      <c r="BD741" s="216"/>
      <c r="BE741" s="216"/>
      <c r="BF741" s="216"/>
      <c r="BG741" s="216"/>
      <c r="BH741" s="216"/>
      <c r="BI741" s="216"/>
      <c r="BJ741" s="216"/>
    </row>
    <row r="742" spans="1:62" ht="14.25">
      <c r="A742" s="416"/>
      <c r="B742" s="416"/>
      <c r="C742" s="439"/>
      <c r="D742" s="216"/>
      <c r="E742" s="216"/>
      <c r="F742" s="218"/>
      <c r="G742" s="219"/>
      <c r="H742" s="440"/>
      <c r="I742" s="218"/>
      <c r="J742" s="344"/>
      <c r="K742" s="218"/>
      <c r="L742" s="219"/>
      <c r="M742" s="218"/>
      <c r="N742" s="341"/>
      <c r="O742" s="342"/>
      <c r="P742" s="441"/>
      <c r="Q742" s="348"/>
      <c r="R742" s="341"/>
      <c r="S742" s="342"/>
      <c r="T742" s="341"/>
      <c r="U742" s="342"/>
      <c r="V742" s="220"/>
      <c r="W742" s="442"/>
      <c r="X742" s="220"/>
      <c r="Y742" s="442"/>
      <c r="Z742" s="220"/>
      <c r="AA742" s="442"/>
      <c r="AB742" s="220"/>
      <c r="AC742" s="442"/>
      <c r="AD742" s="220"/>
      <c r="AE742" s="442"/>
      <c r="AF742" s="444"/>
      <c r="AG742" s="442"/>
      <c r="AH742" s="445"/>
      <c r="AI742" s="442"/>
      <c r="AJ742" s="220"/>
      <c r="AK742" s="442"/>
      <c r="AL742" s="446"/>
      <c r="AM742" s="447"/>
      <c r="AN742" s="451"/>
      <c r="AO742" s="448"/>
      <c r="AP742" s="220"/>
      <c r="AQ742" s="443"/>
      <c r="AR742" s="444"/>
      <c r="AS742" s="443"/>
      <c r="AT742" s="444"/>
      <c r="AU742" s="442"/>
      <c r="AV742" s="444"/>
      <c r="AW742" s="442"/>
      <c r="AX742" s="340"/>
      <c r="AY742" s="449"/>
      <c r="AZ742" s="442"/>
      <c r="BA742" s="216"/>
      <c r="BB742" s="216"/>
      <c r="BC742" s="216"/>
      <c r="BD742" s="216"/>
      <c r="BE742" s="216"/>
      <c r="BF742" s="216"/>
      <c r="BG742" s="216"/>
      <c r="BH742" s="216"/>
      <c r="BI742" s="216"/>
      <c r="BJ742" s="216"/>
    </row>
    <row r="743" spans="1:62" ht="14.25">
      <c r="A743" s="416"/>
      <c r="B743" s="416"/>
      <c r="C743" s="439"/>
      <c r="D743" s="216"/>
      <c r="E743" s="216"/>
      <c r="F743" s="350"/>
      <c r="G743" s="219"/>
      <c r="H743" s="440"/>
      <c r="I743" s="350"/>
      <c r="J743" s="344"/>
      <c r="K743" s="350"/>
      <c r="L743" s="344"/>
      <c r="M743" s="350"/>
      <c r="N743" s="346"/>
      <c r="O743" s="342"/>
      <c r="P743" s="450"/>
      <c r="Q743" s="348"/>
      <c r="R743" s="346"/>
      <c r="S743" s="348"/>
      <c r="T743" s="346"/>
      <c r="U743" s="348"/>
      <c r="V743" s="220"/>
      <c r="W743" s="442"/>
      <c r="X743" s="220"/>
      <c r="Y743" s="442"/>
      <c r="Z743" s="453"/>
      <c r="AA743" s="443"/>
      <c r="AB743" s="444"/>
      <c r="AC743" s="443"/>
      <c r="AD743" s="444"/>
      <c r="AE743" s="442"/>
      <c r="AF743" s="220"/>
      <c r="AG743" s="442"/>
      <c r="AH743" s="445"/>
      <c r="AI743" s="442"/>
      <c r="AJ743" s="220"/>
      <c r="AK743" s="442"/>
      <c r="AL743" s="446"/>
      <c r="AM743" s="448"/>
      <c r="AN743" s="451"/>
      <c r="AO743" s="448"/>
      <c r="AP743" s="220"/>
      <c r="AQ743" s="443"/>
      <c r="AR743" s="444"/>
      <c r="AS743" s="443"/>
      <c r="AT743" s="444"/>
      <c r="AU743" s="443"/>
      <c r="AV743" s="444"/>
      <c r="AW743" s="443"/>
      <c r="AX743" s="340"/>
      <c r="AY743" s="452"/>
      <c r="AZ743" s="442"/>
      <c r="BA743" s="216"/>
      <c r="BB743" s="216"/>
      <c r="BC743" s="216"/>
      <c r="BD743" s="216"/>
      <c r="BE743" s="216"/>
      <c r="BF743" s="216"/>
      <c r="BG743" s="216"/>
      <c r="BH743" s="216"/>
      <c r="BI743" s="216"/>
      <c r="BJ743" s="216"/>
    </row>
    <row r="744" spans="1:62" ht="14.25">
      <c r="A744" s="416"/>
      <c r="B744" s="416"/>
      <c r="C744" s="439"/>
      <c r="D744" s="216"/>
      <c r="E744" s="216"/>
      <c r="F744" s="218"/>
      <c r="G744" s="219"/>
      <c r="H744" s="440"/>
      <c r="I744" s="350"/>
      <c r="J744" s="344"/>
      <c r="K744" s="218"/>
      <c r="L744" s="344"/>
      <c r="M744" s="218"/>
      <c r="N744" s="341"/>
      <c r="O744" s="342"/>
      <c r="P744" s="441"/>
      <c r="Q744" s="342"/>
      <c r="R744" s="341"/>
      <c r="S744" s="342"/>
      <c r="T744" s="341"/>
      <c r="U744" s="342"/>
      <c r="V744" s="444"/>
      <c r="W744" s="443"/>
      <c r="X744" s="444"/>
      <c r="Y744" s="443"/>
      <c r="Z744" s="444"/>
      <c r="AA744" s="443"/>
      <c r="AB744" s="444"/>
      <c r="AC744" s="443"/>
      <c r="AD744" s="444"/>
      <c r="AE744" s="443"/>
      <c r="AF744" s="444"/>
      <c r="AG744" s="443"/>
      <c r="AH744" s="445"/>
      <c r="AI744" s="443"/>
      <c r="AJ744" s="444"/>
      <c r="AK744" s="443"/>
      <c r="AL744" s="451"/>
      <c r="AM744" s="448"/>
      <c r="AN744" s="451"/>
      <c r="AO744" s="411"/>
      <c r="AP744" s="444"/>
      <c r="AQ744" s="443"/>
      <c r="AR744" s="444"/>
      <c r="AS744" s="443"/>
      <c r="AT744" s="444"/>
      <c r="AU744" s="443"/>
      <c r="AV744" s="444"/>
      <c r="AW744" s="443"/>
      <c r="AX744" s="340"/>
      <c r="AY744" s="449"/>
      <c r="AZ744" s="443"/>
      <c r="BA744" s="216"/>
      <c r="BB744" s="216"/>
      <c r="BC744" s="216"/>
      <c r="BD744" s="216"/>
      <c r="BE744" s="216"/>
      <c r="BF744" s="216"/>
      <c r="BG744" s="216"/>
      <c r="BH744" s="216"/>
      <c r="BI744" s="216"/>
      <c r="BJ744" s="216"/>
    </row>
    <row r="745" spans="1:62" ht="14.25">
      <c r="A745" s="416"/>
      <c r="B745" s="416"/>
      <c r="C745" s="439"/>
      <c r="D745" s="216"/>
      <c r="E745" s="216"/>
      <c r="F745" s="218"/>
      <c r="G745" s="219"/>
      <c r="H745" s="440"/>
      <c r="I745" s="350"/>
      <c r="J745" s="344"/>
      <c r="K745" s="218"/>
      <c r="L745" s="219"/>
      <c r="M745" s="218"/>
      <c r="N745" s="341"/>
      <c r="O745" s="342"/>
      <c r="P745" s="441"/>
      <c r="Q745" s="342"/>
      <c r="R745" s="341"/>
      <c r="S745" s="342"/>
      <c r="T745" s="341"/>
      <c r="U745" s="342"/>
      <c r="V745" s="444"/>
      <c r="W745" s="443"/>
      <c r="X745" s="444"/>
      <c r="Y745" s="443"/>
      <c r="Z745" s="444"/>
      <c r="AA745" s="443"/>
      <c r="AB745" s="444"/>
      <c r="AC745" s="443"/>
      <c r="AD745" s="444"/>
      <c r="AE745" s="443"/>
      <c r="AF745" s="444"/>
      <c r="AG745" s="443"/>
      <c r="AH745" s="445"/>
      <c r="AI745" s="443"/>
      <c r="AJ745" s="444"/>
      <c r="AK745" s="443"/>
      <c r="AL745" s="451"/>
      <c r="AM745" s="448"/>
      <c r="AN745" s="451"/>
      <c r="AO745" s="448"/>
      <c r="AP745" s="444"/>
      <c r="AQ745" s="443"/>
      <c r="AR745" s="444"/>
      <c r="AS745" s="443"/>
      <c r="AT745" s="444"/>
      <c r="AU745" s="443"/>
      <c r="AV745" s="444"/>
      <c r="AW745" s="443"/>
      <c r="AX745" s="340"/>
      <c r="AY745" s="449"/>
      <c r="AZ745" s="443"/>
      <c r="BA745" s="216"/>
      <c r="BB745" s="216"/>
      <c r="BC745" s="216"/>
      <c r="BD745" s="216"/>
      <c r="BE745" s="216"/>
      <c r="BF745" s="216"/>
      <c r="BG745" s="216"/>
      <c r="BH745" s="216"/>
      <c r="BI745" s="216"/>
      <c r="BJ745" s="216"/>
    </row>
    <row r="746" spans="1:62" ht="14.25">
      <c r="A746" s="416"/>
      <c r="B746" s="416"/>
      <c r="C746" s="439"/>
      <c r="D746" s="216"/>
      <c r="E746" s="216"/>
      <c r="F746" s="218"/>
      <c r="G746" s="219"/>
      <c r="H746" s="440"/>
      <c r="I746" s="350"/>
      <c r="J746" s="344"/>
      <c r="K746" s="350"/>
      <c r="L746" s="344"/>
      <c r="M746" s="350"/>
      <c r="N746" s="346"/>
      <c r="O746" s="342"/>
      <c r="P746" s="450"/>
      <c r="Q746" s="348"/>
      <c r="R746" s="346"/>
      <c r="S746" s="348"/>
      <c r="T746" s="346"/>
      <c r="U746" s="348"/>
      <c r="V746" s="220"/>
      <c r="W746" s="442"/>
      <c r="X746" s="220"/>
      <c r="Y746" s="442"/>
      <c r="Z746" s="453"/>
      <c r="AA746" s="443"/>
      <c r="AB746" s="444"/>
      <c r="AC746" s="443"/>
      <c r="AD746" s="444"/>
      <c r="AE746" s="442"/>
      <c r="AF746" s="220"/>
      <c r="AG746" s="442"/>
      <c r="AH746" s="445"/>
      <c r="AI746" s="442"/>
      <c r="AJ746" s="220"/>
      <c r="AK746" s="442"/>
      <c r="AL746" s="446"/>
      <c r="AM746" s="448"/>
      <c r="AN746" s="451"/>
      <c r="AO746" s="448"/>
      <c r="AP746" s="220"/>
      <c r="AQ746" s="443"/>
      <c r="AR746" s="444"/>
      <c r="AS746" s="443"/>
      <c r="AT746" s="444"/>
      <c r="AU746" s="443"/>
      <c r="AV746" s="444"/>
      <c r="AW746" s="443"/>
      <c r="AX746" s="340"/>
      <c r="AY746" s="452"/>
      <c r="AZ746" s="442"/>
      <c r="BA746" s="216"/>
      <c r="BB746" s="216"/>
      <c r="BC746" s="216"/>
      <c r="BD746" s="216"/>
      <c r="BE746" s="216"/>
      <c r="BF746" s="216"/>
      <c r="BG746" s="216"/>
      <c r="BH746" s="216"/>
      <c r="BI746" s="216"/>
      <c r="BJ746" s="216"/>
    </row>
    <row r="747" spans="1:62" ht="14.25">
      <c r="A747" s="416"/>
      <c r="B747" s="416"/>
      <c r="C747" s="439"/>
      <c r="D747" s="216"/>
      <c r="E747" s="216"/>
      <c r="F747" s="218"/>
      <c r="G747" s="219"/>
      <c r="H747" s="440"/>
      <c r="I747" s="350"/>
      <c r="J747" s="344"/>
      <c r="K747" s="218"/>
      <c r="L747" s="344"/>
      <c r="M747" s="218"/>
      <c r="N747" s="341"/>
      <c r="O747" s="342"/>
      <c r="P747" s="441"/>
      <c r="Q747" s="342"/>
      <c r="R747" s="341"/>
      <c r="S747" s="342"/>
      <c r="T747" s="341"/>
      <c r="U747" s="342"/>
      <c r="V747" s="444"/>
      <c r="W747" s="443"/>
      <c r="X747" s="444"/>
      <c r="Y747" s="443"/>
      <c r="Z747" s="444"/>
      <c r="AA747" s="443"/>
      <c r="AB747" s="444"/>
      <c r="AC747" s="443"/>
      <c r="AD747" s="444"/>
      <c r="AE747" s="443"/>
      <c r="AF747" s="444"/>
      <c r="AG747" s="443"/>
      <c r="AH747" s="445"/>
      <c r="AI747" s="443"/>
      <c r="AJ747" s="444"/>
      <c r="AK747" s="443"/>
      <c r="AL747" s="451"/>
      <c r="AM747" s="448"/>
      <c r="AN747" s="451"/>
      <c r="AO747" s="411"/>
      <c r="AP747" s="444"/>
      <c r="AQ747" s="443"/>
      <c r="AR747" s="444"/>
      <c r="AS747" s="443"/>
      <c r="AT747" s="444"/>
      <c r="AU747" s="443"/>
      <c r="AV747" s="444"/>
      <c r="AW747" s="443"/>
      <c r="AX747" s="340"/>
      <c r="AY747" s="449"/>
      <c r="AZ747" s="443"/>
      <c r="BA747" s="216"/>
      <c r="BB747" s="216"/>
      <c r="BC747" s="216"/>
      <c r="BD747" s="216"/>
      <c r="BE747" s="216"/>
      <c r="BF747" s="216"/>
      <c r="BG747" s="216"/>
      <c r="BH747" s="216"/>
      <c r="BI747" s="216"/>
      <c r="BJ747" s="216"/>
    </row>
    <row r="748" spans="1:62" ht="14.25">
      <c r="A748" s="416"/>
      <c r="B748" s="416"/>
      <c r="C748" s="439"/>
      <c r="D748" s="216"/>
      <c r="E748" s="216"/>
      <c r="F748" s="218"/>
      <c r="G748" s="219"/>
      <c r="H748" s="440"/>
      <c r="I748" s="350"/>
      <c r="J748" s="344"/>
      <c r="K748" s="218"/>
      <c r="L748" s="344"/>
      <c r="M748" s="218"/>
      <c r="N748" s="341"/>
      <c r="O748" s="342"/>
      <c r="P748" s="441"/>
      <c r="Q748" s="342"/>
      <c r="R748" s="341"/>
      <c r="S748" s="342"/>
      <c r="T748" s="341"/>
      <c r="U748" s="348"/>
      <c r="V748" s="444"/>
      <c r="W748" s="443"/>
      <c r="X748" s="444"/>
      <c r="Y748" s="443"/>
      <c r="Z748" s="444"/>
      <c r="AA748" s="443"/>
      <c r="AB748" s="444"/>
      <c r="AC748" s="443"/>
      <c r="AD748" s="444"/>
      <c r="AE748" s="443"/>
      <c r="AF748" s="444"/>
      <c r="AG748" s="443"/>
      <c r="AH748" s="445"/>
      <c r="AI748" s="443"/>
      <c r="AJ748" s="444"/>
      <c r="AK748" s="443"/>
      <c r="AL748" s="451"/>
      <c r="AM748" s="448"/>
      <c r="AN748" s="451"/>
      <c r="AO748" s="448"/>
      <c r="AP748" s="444"/>
      <c r="AQ748" s="443"/>
      <c r="AR748" s="444"/>
      <c r="AS748" s="443"/>
      <c r="AT748" s="444"/>
      <c r="AU748" s="443"/>
      <c r="AV748" s="444"/>
      <c r="AW748" s="443"/>
      <c r="AX748" s="340"/>
      <c r="AY748" s="449"/>
      <c r="AZ748" s="443"/>
      <c r="BA748" s="216"/>
      <c r="BB748" s="216"/>
      <c r="BC748" s="216"/>
      <c r="BD748" s="216"/>
      <c r="BE748" s="216"/>
      <c r="BF748" s="216"/>
      <c r="BG748" s="216"/>
      <c r="BH748" s="216"/>
      <c r="BI748" s="216"/>
      <c r="BJ748" s="216"/>
    </row>
    <row r="749" spans="1:62" ht="14.25">
      <c r="A749" s="416"/>
      <c r="B749" s="416"/>
      <c r="C749" s="439"/>
      <c r="D749" s="216"/>
      <c r="E749" s="215"/>
      <c r="F749" s="218"/>
      <c r="G749" s="219"/>
      <c r="H749" s="440"/>
      <c r="I749" s="350"/>
      <c r="J749" s="344"/>
      <c r="K749" s="350"/>
      <c r="L749" s="344"/>
      <c r="M749" s="350"/>
      <c r="N749" s="346"/>
      <c r="O749" s="348"/>
      <c r="P749" s="450"/>
      <c r="Q749" s="348"/>
      <c r="R749" s="346"/>
      <c r="S749" s="348"/>
      <c r="T749" s="346"/>
      <c r="U749" s="348"/>
      <c r="V749" s="444"/>
      <c r="W749" s="442"/>
      <c r="X749" s="220"/>
      <c r="Y749" s="442"/>
      <c r="Z749" s="453"/>
      <c r="AA749" s="442"/>
      <c r="AB749" s="220"/>
      <c r="AC749" s="442"/>
      <c r="AD749" s="220"/>
      <c r="AE749" s="442"/>
      <c r="AF749" s="444"/>
      <c r="AG749" s="442"/>
      <c r="AH749" s="445"/>
      <c r="AI749" s="442"/>
      <c r="AJ749" s="220"/>
      <c r="AK749" s="442"/>
      <c r="AL749" s="446"/>
      <c r="AM749" s="448"/>
      <c r="AN749" s="451"/>
      <c r="AO749" s="448"/>
      <c r="AP749" s="220"/>
      <c r="AQ749" s="443"/>
      <c r="AR749" s="444"/>
      <c r="AS749" s="443"/>
      <c r="AT749" s="444"/>
      <c r="AU749" s="442"/>
      <c r="AV749" s="444"/>
      <c r="AW749" s="442"/>
      <c r="AX749" s="343"/>
      <c r="AY749" s="350"/>
      <c r="AZ749" s="442"/>
      <c r="BA749" s="216"/>
      <c r="BB749" s="216"/>
      <c r="BC749" s="216"/>
      <c r="BD749" s="216"/>
      <c r="BE749" s="216"/>
      <c r="BF749" s="216"/>
      <c r="BG749" s="216"/>
      <c r="BH749" s="216"/>
      <c r="BI749" s="216"/>
      <c r="BJ749" s="216"/>
    </row>
    <row r="750" spans="1:62" ht="14.25">
      <c r="A750" s="416"/>
      <c r="B750" s="416"/>
      <c r="C750" s="439"/>
      <c r="D750" s="216"/>
      <c r="E750" s="216"/>
      <c r="F750" s="218"/>
      <c r="G750" s="219"/>
      <c r="H750" s="440"/>
      <c r="I750" s="350"/>
      <c r="J750" s="344"/>
      <c r="K750" s="218"/>
      <c r="L750" s="219"/>
      <c r="M750" s="218"/>
      <c r="N750" s="341"/>
      <c r="O750" s="342"/>
      <c r="P750" s="441"/>
      <c r="Q750" s="342"/>
      <c r="R750" s="341"/>
      <c r="S750" s="342"/>
      <c r="T750" s="341"/>
      <c r="U750" s="342"/>
      <c r="V750" s="444"/>
      <c r="W750" s="443"/>
      <c r="X750" s="444"/>
      <c r="Y750" s="443"/>
      <c r="Z750" s="444"/>
      <c r="AA750" s="443"/>
      <c r="AB750" s="444"/>
      <c r="AC750" s="443"/>
      <c r="AD750" s="444"/>
      <c r="AE750" s="443"/>
      <c r="AF750" s="444"/>
      <c r="AG750" s="443"/>
      <c r="AH750" s="445"/>
      <c r="AI750" s="443"/>
      <c r="AJ750" s="444"/>
      <c r="AK750" s="443"/>
      <c r="AL750" s="451"/>
      <c r="AM750" s="448"/>
      <c r="AN750" s="451"/>
      <c r="AO750" s="411"/>
      <c r="AP750" s="444"/>
      <c r="AQ750" s="443"/>
      <c r="AR750" s="444"/>
      <c r="AS750" s="442"/>
      <c r="AT750" s="444"/>
      <c r="AU750" s="443"/>
      <c r="AV750" s="444"/>
      <c r="AW750" s="443"/>
      <c r="AX750" s="340"/>
      <c r="AY750" s="449"/>
      <c r="AZ750" s="443"/>
      <c r="BA750" s="216"/>
      <c r="BB750" s="216"/>
      <c r="BC750" s="216"/>
      <c r="BD750" s="216"/>
      <c r="BE750" s="216"/>
      <c r="BF750" s="216"/>
      <c r="BG750" s="216"/>
      <c r="BH750" s="216"/>
      <c r="BI750" s="216"/>
      <c r="BJ750" s="216"/>
    </row>
    <row r="751" spans="1:62" ht="14.25">
      <c r="A751" s="416"/>
      <c r="B751" s="416"/>
      <c r="C751" s="439"/>
      <c r="D751" s="216"/>
      <c r="E751" s="216"/>
      <c r="F751" s="218"/>
      <c r="G751" s="219"/>
      <c r="H751" s="440"/>
      <c r="I751" s="350"/>
      <c r="J751" s="344"/>
      <c r="K751" s="218"/>
      <c r="L751" s="344"/>
      <c r="M751" s="218"/>
      <c r="N751" s="341"/>
      <c r="O751" s="342"/>
      <c r="P751" s="441"/>
      <c r="Q751" s="342"/>
      <c r="R751" s="341"/>
      <c r="S751" s="342"/>
      <c r="T751" s="341"/>
      <c r="U751" s="342"/>
      <c r="V751" s="444"/>
      <c r="W751" s="443"/>
      <c r="X751" s="444"/>
      <c r="Y751" s="443"/>
      <c r="Z751" s="444"/>
      <c r="AA751" s="443"/>
      <c r="AB751" s="444"/>
      <c r="AC751" s="443"/>
      <c r="AD751" s="444"/>
      <c r="AE751" s="443"/>
      <c r="AF751" s="444"/>
      <c r="AG751" s="443"/>
      <c r="AH751" s="445"/>
      <c r="AI751" s="443"/>
      <c r="AJ751" s="444"/>
      <c r="AK751" s="443"/>
      <c r="AL751" s="451"/>
      <c r="AM751" s="448"/>
      <c r="AN751" s="451"/>
      <c r="AO751" s="411"/>
      <c r="AP751" s="444"/>
      <c r="AQ751" s="443"/>
      <c r="AR751" s="444"/>
      <c r="AS751" s="443"/>
      <c r="AT751" s="444"/>
      <c r="AU751" s="443"/>
      <c r="AV751" s="444"/>
      <c r="AW751" s="443"/>
      <c r="AX751" s="340"/>
      <c r="AY751" s="449"/>
      <c r="AZ751" s="443"/>
      <c r="BA751" s="216"/>
      <c r="BB751" s="216"/>
      <c r="BC751" s="216"/>
      <c r="BD751" s="216"/>
      <c r="BE751" s="216"/>
      <c r="BF751" s="216"/>
      <c r="BG751" s="216"/>
      <c r="BH751" s="216"/>
      <c r="BI751" s="216"/>
      <c r="BJ751" s="216"/>
    </row>
    <row r="752" spans="1:62" ht="14.25">
      <c r="A752" s="416"/>
      <c r="B752" s="416"/>
      <c r="C752" s="439"/>
      <c r="D752" s="216"/>
      <c r="E752" s="215"/>
      <c r="F752" s="218"/>
      <c r="G752" s="219"/>
      <c r="H752" s="475"/>
      <c r="I752" s="350"/>
      <c r="J752" s="344"/>
      <c r="K752" s="218"/>
      <c r="L752" s="219"/>
      <c r="M752" s="218"/>
      <c r="N752" s="330"/>
      <c r="O752" s="478"/>
      <c r="P752" s="441"/>
      <c r="Q752" s="348"/>
      <c r="R752" s="341"/>
      <c r="S752" s="342"/>
      <c r="T752" s="341"/>
      <c r="U752" s="342"/>
      <c r="V752" s="220"/>
      <c r="W752" s="442"/>
      <c r="X752" s="220"/>
      <c r="Y752" s="442"/>
      <c r="Z752" s="453"/>
      <c r="AA752" s="443"/>
      <c r="AB752" s="444"/>
      <c r="AC752" s="443"/>
      <c r="AD752" s="444"/>
      <c r="AE752" s="442"/>
      <c r="AF752" s="220"/>
      <c r="AG752" s="442"/>
      <c r="AH752" s="445"/>
      <c r="AI752" s="442"/>
      <c r="AJ752" s="220"/>
      <c r="AK752" s="442"/>
      <c r="AL752" s="446"/>
      <c r="AM752" s="448"/>
      <c r="AN752" s="451"/>
      <c r="AO752" s="448"/>
      <c r="AP752" s="220"/>
      <c r="AQ752" s="443"/>
      <c r="AR752" s="444"/>
      <c r="AS752" s="443"/>
      <c r="AT752" s="444"/>
      <c r="AU752" s="443"/>
      <c r="AV752" s="444"/>
      <c r="AW752" s="443"/>
      <c r="AX752" s="340"/>
      <c r="AY752" s="452"/>
      <c r="AZ752" s="442"/>
      <c r="BA752" s="216"/>
      <c r="BB752" s="216"/>
      <c r="BC752" s="216"/>
      <c r="BD752" s="216"/>
      <c r="BE752" s="216"/>
      <c r="BF752" s="216"/>
      <c r="BG752" s="216"/>
      <c r="BH752" s="216"/>
      <c r="BI752" s="216"/>
      <c r="BJ752" s="216"/>
    </row>
    <row r="753" spans="1:62" ht="14.25">
      <c r="A753" s="416"/>
      <c r="B753" s="416"/>
      <c r="C753" s="439"/>
      <c r="D753" s="216"/>
      <c r="E753" s="215"/>
      <c r="F753" s="218"/>
      <c r="G753" s="219"/>
      <c r="H753" s="475"/>
      <c r="I753" s="350"/>
      <c r="J753" s="344"/>
      <c r="K753" s="350"/>
      <c r="L753" s="344"/>
      <c r="M753" s="350"/>
      <c r="N753" s="346"/>
      <c r="O753" s="342"/>
      <c r="P753" s="450"/>
      <c r="Q753" s="348"/>
      <c r="R753" s="346"/>
      <c r="S753" s="348"/>
      <c r="T753" s="346"/>
      <c r="U753" s="348"/>
      <c r="V753" s="220"/>
      <c r="W753" s="442"/>
      <c r="X753" s="220"/>
      <c r="Y753" s="442"/>
      <c r="Z753" s="453"/>
      <c r="AA753" s="443"/>
      <c r="AB753" s="444"/>
      <c r="AC753" s="443"/>
      <c r="AD753" s="444"/>
      <c r="AE753" s="442"/>
      <c r="AF753" s="220"/>
      <c r="AG753" s="442"/>
      <c r="AH753" s="445"/>
      <c r="AI753" s="442"/>
      <c r="AJ753" s="220"/>
      <c r="AK753" s="442"/>
      <c r="AL753" s="446"/>
      <c r="AM753" s="448"/>
      <c r="AN753" s="451"/>
      <c r="AO753" s="448"/>
      <c r="AP753" s="220"/>
      <c r="AQ753" s="443"/>
      <c r="AR753" s="444"/>
      <c r="AS753" s="443"/>
      <c r="AT753" s="444"/>
      <c r="AU753" s="443"/>
      <c r="AV753" s="444"/>
      <c r="AW753" s="443"/>
      <c r="AX753" s="340"/>
      <c r="AY753" s="452"/>
      <c r="AZ753" s="442"/>
      <c r="BA753" s="216"/>
      <c r="BB753" s="216"/>
      <c r="BC753" s="216"/>
      <c r="BD753" s="216"/>
      <c r="BE753" s="216"/>
      <c r="BF753" s="216"/>
      <c r="BG753" s="216"/>
      <c r="BH753" s="216"/>
      <c r="BI753" s="216"/>
      <c r="BJ753" s="216"/>
    </row>
    <row r="754" spans="1:62" ht="14.25">
      <c r="A754" s="416"/>
      <c r="B754" s="416"/>
      <c r="C754" s="439"/>
      <c r="D754" s="215"/>
      <c r="E754" s="216"/>
      <c r="F754" s="218"/>
      <c r="G754" s="219"/>
      <c r="H754" s="440"/>
      <c r="I754" s="350"/>
      <c r="J754" s="344"/>
      <c r="K754" s="218"/>
      <c r="L754" s="344"/>
      <c r="M754" s="350"/>
      <c r="N754" s="341"/>
      <c r="O754" s="342"/>
      <c r="P754" s="441"/>
      <c r="Q754" s="342"/>
      <c r="R754" s="341"/>
      <c r="S754" s="342"/>
      <c r="T754" s="341"/>
      <c r="U754" s="342"/>
      <c r="V754" s="444"/>
      <c r="W754" s="443"/>
      <c r="X754" s="444"/>
      <c r="Y754" s="443"/>
      <c r="Z754" s="444"/>
      <c r="AA754" s="443"/>
      <c r="AB754" s="444"/>
      <c r="AC754" s="443"/>
      <c r="AD754" s="444"/>
      <c r="AE754" s="443"/>
      <c r="AF754" s="444"/>
      <c r="AG754" s="443"/>
      <c r="AH754" s="445"/>
      <c r="AI754" s="443"/>
      <c r="AJ754" s="444"/>
      <c r="AK754" s="443"/>
      <c r="AL754" s="451"/>
      <c r="AM754" s="448"/>
      <c r="AN754" s="451"/>
      <c r="AO754" s="448"/>
      <c r="AP754" s="444"/>
      <c r="AQ754" s="443"/>
      <c r="AR754" s="444"/>
      <c r="AS754" s="443"/>
      <c r="AT754" s="444"/>
      <c r="AU754" s="443"/>
      <c r="AV754" s="444"/>
      <c r="AW754" s="443"/>
      <c r="AX754" s="340"/>
      <c r="AY754" s="449"/>
      <c r="AZ754" s="443"/>
      <c r="BA754" s="216"/>
      <c r="BB754" s="216"/>
      <c r="BC754" s="216"/>
      <c r="BD754" s="216"/>
      <c r="BE754" s="216"/>
      <c r="BF754" s="216"/>
      <c r="BG754" s="216"/>
      <c r="BH754" s="216"/>
      <c r="BI754" s="216"/>
      <c r="BJ754" s="216"/>
    </row>
    <row r="755" spans="1:62" ht="14.25">
      <c r="A755" s="416"/>
      <c r="B755" s="416"/>
      <c r="C755" s="439"/>
      <c r="D755" s="216"/>
      <c r="E755" s="216"/>
      <c r="F755" s="218"/>
      <c r="G755" s="219"/>
      <c r="H755" s="440"/>
      <c r="I755" s="350"/>
      <c r="J755" s="344"/>
      <c r="K755" s="218"/>
      <c r="L755" s="344"/>
      <c r="M755" s="218"/>
      <c r="N755" s="341"/>
      <c r="O755" s="348"/>
      <c r="P755" s="450"/>
      <c r="Q755" s="342"/>
      <c r="R755" s="346"/>
      <c r="S755" s="348"/>
      <c r="T755" s="346"/>
      <c r="U755" s="348"/>
      <c r="V755" s="444"/>
      <c r="W755" s="443"/>
      <c r="X755" s="444"/>
      <c r="Y755" s="443"/>
      <c r="Z755" s="444"/>
      <c r="AA755" s="443"/>
      <c r="AB755" s="444"/>
      <c r="AC755" s="443"/>
      <c r="AD755" s="444"/>
      <c r="AE755" s="443"/>
      <c r="AF755" s="444"/>
      <c r="AG755" s="443"/>
      <c r="AH755" s="445"/>
      <c r="AI755" s="443"/>
      <c r="AJ755" s="444"/>
      <c r="AK755" s="443"/>
      <c r="AL755" s="451"/>
      <c r="AM755" s="448"/>
      <c r="AN755" s="451"/>
      <c r="AO755" s="448"/>
      <c r="AP755" s="444"/>
      <c r="AQ755" s="443"/>
      <c r="AR755" s="444"/>
      <c r="AS755" s="443"/>
      <c r="AT755" s="444"/>
      <c r="AU755" s="443"/>
      <c r="AV755" s="444"/>
      <c r="AW755" s="443"/>
      <c r="AX755" s="340"/>
      <c r="AY755" s="449"/>
      <c r="AZ755" s="443"/>
      <c r="BA755" s="216"/>
      <c r="BB755" s="216"/>
      <c r="BC755" s="216"/>
      <c r="BD755" s="216"/>
      <c r="BE755" s="216"/>
      <c r="BF755" s="216"/>
      <c r="BG755" s="216"/>
      <c r="BH755" s="216"/>
      <c r="BI755" s="216"/>
      <c r="BJ755" s="216"/>
    </row>
    <row r="756" spans="1:62" ht="14.25">
      <c r="A756" s="416"/>
      <c r="B756" s="416"/>
      <c r="C756" s="439"/>
      <c r="D756" s="216"/>
      <c r="E756" s="216"/>
      <c r="F756" s="218"/>
      <c r="G756" s="219"/>
      <c r="H756" s="440"/>
      <c r="I756" s="350"/>
      <c r="J756" s="344"/>
      <c r="K756" s="350"/>
      <c r="L756" s="344"/>
      <c r="M756" s="350"/>
      <c r="N756" s="346"/>
      <c r="O756" s="342"/>
      <c r="P756" s="450"/>
      <c r="Q756" s="348"/>
      <c r="R756" s="346"/>
      <c r="S756" s="348"/>
      <c r="T756" s="346"/>
      <c r="U756" s="348"/>
      <c r="V756" s="220"/>
      <c r="W756" s="442"/>
      <c r="X756" s="220"/>
      <c r="Y756" s="442"/>
      <c r="Z756" s="453"/>
      <c r="AA756" s="443"/>
      <c r="AB756" s="444"/>
      <c r="AC756" s="443"/>
      <c r="AD756" s="444"/>
      <c r="AE756" s="442"/>
      <c r="AF756" s="220"/>
      <c r="AG756" s="442"/>
      <c r="AH756" s="445"/>
      <c r="AI756" s="442"/>
      <c r="AJ756" s="220"/>
      <c r="AK756" s="442"/>
      <c r="AL756" s="446"/>
      <c r="AM756" s="448"/>
      <c r="AN756" s="451"/>
      <c r="AO756" s="448"/>
      <c r="AP756" s="220"/>
      <c r="AQ756" s="443"/>
      <c r="AR756" s="444"/>
      <c r="AS756" s="443"/>
      <c r="AT756" s="444"/>
      <c r="AU756" s="443"/>
      <c r="AV756" s="444"/>
      <c r="AW756" s="443"/>
      <c r="AX756" s="340"/>
      <c r="AY756" s="452"/>
      <c r="AZ756" s="442"/>
      <c r="BA756" s="216"/>
      <c r="BB756" s="216"/>
      <c r="BC756" s="216"/>
      <c r="BD756" s="216"/>
      <c r="BE756" s="216"/>
      <c r="BF756" s="216"/>
      <c r="BG756" s="216"/>
      <c r="BH756" s="216"/>
      <c r="BI756" s="216"/>
      <c r="BJ756" s="216"/>
    </row>
    <row r="757" spans="1:62" ht="14.25">
      <c r="A757" s="416"/>
      <c r="B757" s="416"/>
      <c r="C757" s="439"/>
      <c r="D757" s="216"/>
      <c r="E757" s="216"/>
      <c r="F757" s="218"/>
      <c r="G757" s="219"/>
      <c r="H757" s="440"/>
      <c r="I757" s="350"/>
      <c r="J757" s="344"/>
      <c r="K757" s="218"/>
      <c r="L757" s="344"/>
      <c r="M757" s="218"/>
      <c r="N757" s="341"/>
      <c r="O757" s="342"/>
      <c r="P757" s="441"/>
      <c r="Q757" s="342"/>
      <c r="R757" s="341"/>
      <c r="S757" s="342"/>
      <c r="T757" s="341"/>
      <c r="U757" s="342"/>
      <c r="V757" s="444"/>
      <c r="W757" s="443"/>
      <c r="X757" s="444"/>
      <c r="Y757" s="443"/>
      <c r="Z757" s="444"/>
      <c r="AA757" s="443"/>
      <c r="AB757" s="444"/>
      <c r="AC757" s="443"/>
      <c r="AD757" s="444"/>
      <c r="AE757" s="443"/>
      <c r="AF757" s="444"/>
      <c r="AG757" s="443"/>
      <c r="AH757" s="445"/>
      <c r="AI757" s="443"/>
      <c r="AJ757" s="444"/>
      <c r="AK757" s="443"/>
      <c r="AL757" s="451"/>
      <c r="AM757" s="448"/>
      <c r="AN757" s="451"/>
      <c r="AO757" s="448"/>
      <c r="AP757" s="444"/>
      <c r="AQ757" s="443"/>
      <c r="AR757" s="444"/>
      <c r="AS757" s="443"/>
      <c r="AT757" s="444"/>
      <c r="AU757" s="443"/>
      <c r="AV757" s="444"/>
      <c r="AW757" s="443"/>
      <c r="AX757" s="340"/>
      <c r="AY757" s="449"/>
      <c r="AZ757" s="443"/>
      <c r="BA757" s="216"/>
      <c r="BB757" s="216"/>
      <c r="BC757" s="216"/>
      <c r="BD757" s="216"/>
      <c r="BE757" s="216"/>
      <c r="BF757" s="216"/>
      <c r="BG757" s="216"/>
      <c r="BH757" s="216"/>
      <c r="BI757" s="216"/>
      <c r="BJ757" s="216"/>
    </row>
    <row r="758" spans="1:62" ht="14.25">
      <c r="A758" s="416"/>
      <c r="B758" s="416"/>
      <c r="C758" s="439"/>
      <c r="D758" s="216"/>
      <c r="E758" s="216"/>
      <c r="F758" s="218"/>
      <c r="G758" s="219"/>
      <c r="H758" s="440"/>
      <c r="I758" s="350"/>
      <c r="J758" s="344"/>
      <c r="K758" s="218"/>
      <c r="L758" s="219"/>
      <c r="M758" s="218"/>
      <c r="N758" s="341"/>
      <c r="O758" s="342"/>
      <c r="P758" s="441"/>
      <c r="Q758" s="342"/>
      <c r="R758" s="341"/>
      <c r="S758" s="342"/>
      <c r="T758" s="341"/>
      <c r="U758" s="342"/>
      <c r="V758" s="444"/>
      <c r="W758" s="443"/>
      <c r="X758" s="444"/>
      <c r="Y758" s="443"/>
      <c r="Z758" s="453"/>
      <c r="AA758" s="443"/>
      <c r="AB758" s="444"/>
      <c r="AC758" s="443"/>
      <c r="AD758" s="444"/>
      <c r="AE758" s="443"/>
      <c r="AF758" s="444"/>
      <c r="AG758" s="443"/>
      <c r="AH758" s="445"/>
      <c r="AI758" s="443"/>
      <c r="AJ758" s="444"/>
      <c r="AK758" s="443"/>
      <c r="AL758" s="451"/>
      <c r="AM758" s="448"/>
      <c r="AN758" s="451"/>
      <c r="AO758" s="411"/>
      <c r="AP758" s="444"/>
      <c r="AQ758" s="443"/>
      <c r="AR758" s="444"/>
      <c r="AS758" s="443"/>
      <c r="AT758" s="444"/>
      <c r="AU758" s="443"/>
      <c r="AV758" s="444"/>
      <c r="AW758" s="443"/>
      <c r="AX758" s="340"/>
      <c r="AY758" s="449"/>
      <c r="AZ758" s="443"/>
      <c r="BA758" s="216"/>
      <c r="BB758" s="216"/>
      <c r="BC758" s="216"/>
      <c r="BD758" s="216"/>
      <c r="BE758" s="216"/>
      <c r="BF758" s="216"/>
      <c r="BG758" s="216"/>
      <c r="BH758" s="216"/>
      <c r="BI758" s="216"/>
      <c r="BJ758" s="216"/>
    </row>
    <row r="759" spans="1:62" ht="14.25">
      <c r="A759" s="416"/>
      <c r="B759" s="416"/>
      <c r="C759" s="439"/>
      <c r="D759" s="216"/>
      <c r="E759" s="216"/>
      <c r="F759" s="350"/>
      <c r="G759" s="219"/>
      <c r="H759" s="440"/>
      <c r="I759" s="350"/>
      <c r="J759" s="344"/>
      <c r="K759" s="350"/>
      <c r="L759" s="344"/>
      <c r="M759" s="350"/>
      <c r="N759" s="346"/>
      <c r="O759" s="342"/>
      <c r="P759" s="450"/>
      <c r="Q759" s="348"/>
      <c r="R759" s="346"/>
      <c r="S759" s="348"/>
      <c r="T759" s="346"/>
      <c r="U759" s="348"/>
      <c r="V759" s="220"/>
      <c r="W759" s="442"/>
      <c r="X759" s="220"/>
      <c r="Y759" s="442"/>
      <c r="Z759" s="453"/>
      <c r="AA759" s="443"/>
      <c r="AB759" s="444"/>
      <c r="AC759" s="443"/>
      <c r="AD759" s="444"/>
      <c r="AE759" s="442"/>
      <c r="AF759" s="220"/>
      <c r="AG759" s="442"/>
      <c r="AH759" s="445"/>
      <c r="AI759" s="442"/>
      <c r="AJ759" s="220"/>
      <c r="AK759" s="442"/>
      <c r="AL759" s="446"/>
      <c r="AM759" s="448"/>
      <c r="AN759" s="451"/>
      <c r="AO759" s="448"/>
      <c r="AP759" s="220"/>
      <c r="AQ759" s="443"/>
      <c r="AR759" s="444"/>
      <c r="AS759" s="443"/>
      <c r="AT759" s="444"/>
      <c r="AU759" s="443"/>
      <c r="AV759" s="444"/>
      <c r="AW759" s="443"/>
      <c r="AX759" s="340"/>
      <c r="AY759" s="452"/>
      <c r="AZ759" s="442"/>
      <c r="BA759" s="216"/>
      <c r="BB759" s="216"/>
      <c r="BC759" s="216"/>
      <c r="BD759" s="216"/>
      <c r="BE759" s="216"/>
      <c r="BF759" s="216"/>
      <c r="BG759" s="216"/>
      <c r="BH759" s="216"/>
      <c r="BI759" s="216"/>
      <c r="BJ759" s="216"/>
    </row>
    <row r="760" spans="1:62" ht="14.25">
      <c r="A760" s="416"/>
      <c r="B760" s="416"/>
      <c r="C760" s="439"/>
      <c r="D760" s="216"/>
      <c r="E760" s="215"/>
      <c r="F760" s="218"/>
      <c r="G760" s="219"/>
      <c r="H760" s="440"/>
      <c r="I760" s="350"/>
      <c r="J760" s="344"/>
      <c r="K760" s="350"/>
      <c r="L760" s="344"/>
      <c r="M760" s="218"/>
      <c r="N760" s="341"/>
      <c r="O760" s="342"/>
      <c r="P760" s="441"/>
      <c r="Q760" s="348"/>
      <c r="R760" s="341"/>
      <c r="S760" s="342"/>
      <c r="T760" s="341"/>
      <c r="U760" s="342"/>
      <c r="V760" s="220"/>
      <c r="W760" s="442"/>
      <c r="X760" s="220"/>
      <c r="Y760" s="442"/>
      <c r="Z760" s="453"/>
      <c r="AA760" s="443"/>
      <c r="AB760" s="444"/>
      <c r="AC760" s="443"/>
      <c r="AD760" s="453"/>
      <c r="AE760" s="443"/>
      <c r="AF760" s="444"/>
      <c r="AG760" s="442"/>
      <c r="AH760" s="220"/>
      <c r="AI760" s="454"/>
      <c r="AJ760" s="220"/>
      <c r="AK760" s="442"/>
      <c r="AL760" s="446"/>
      <c r="AM760" s="447"/>
      <c r="AN760" s="451"/>
      <c r="AO760" s="448"/>
      <c r="AP760" s="220"/>
      <c r="AQ760" s="443"/>
      <c r="AR760" s="444"/>
      <c r="AS760" s="443"/>
      <c r="AT760" s="444"/>
      <c r="AU760" s="442"/>
      <c r="AV760" s="444"/>
      <c r="AW760" s="442"/>
      <c r="AX760" s="340"/>
      <c r="AY760" s="449"/>
      <c r="AZ760" s="442"/>
      <c r="BA760" s="216"/>
      <c r="BB760" s="216"/>
      <c r="BC760" s="216"/>
      <c r="BD760" s="216"/>
      <c r="BE760" s="216"/>
      <c r="BF760" s="216"/>
      <c r="BG760" s="216"/>
      <c r="BH760" s="216"/>
      <c r="BI760" s="216"/>
      <c r="BJ760" s="216"/>
    </row>
    <row r="761" spans="1:62" ht="14.25">
      <c r="A761" s="416"/>
      <c r="B761" s="416"/>
      <c r="C761" s="439"/>
      <c r="D761" s="216"/>
      <c r="E761" s="216"/>
      <c r="F761" s="218"/>
      <c r="G761" s="219"/>
      <c r="H761" s="440"/>
      <c r="I761" s="350"/>
      <c r="J761" s="344"/>
      <c r="K761" s="350"/>
      <c r="L761" s="344"/>
      <c r="M761" s="350"/>
      <c r="N761" s="346"/>
      <c r="O761" s="342"/>
      <c r="P761" s="450"/>
      <c r="Q761" s="348"/>
      <c r="R761" s="346"/>
      <c r="S761" s="348"/>
      <c r="T761" s="346"/>
      <c r="U761" s="348"/>
      <c r="V761" s="220"/>
      <c r="W761" s="442"/>
      <c r="X761" s="220"/>
      <c r="Y761" s="442"/>
      <c r="Z761" s="453"/>
      <c r="AA761" s="443"/>
      <c r="AB761" s="444"/>
      <c r="AC761" s="443"/>
      <c r="AD761" s="444"/>
      <c r="AE761" s="442"/>
      <c r="AF761" s="220"/>
      <c r="AG761" s="442"/>
      <c r="AH761" s="445"/>
      <c r="AI761" s="442"/>
      <c r="AJ761" s="220"/>
      <c r="AK761" s="442"/>
      <c r="AL761" s="446"/>
      <c r="AM761" s="448"/>
      <c r="AN761" s="451"/>
      <c r="AO761" s="448"/>
      <c r="AP761" s="220"/>
      <c r="AQ761" s="443"/>
      <c r="AR761" s="444"/>
      <c r="AS761" s="443"/>
      <c r="AT761" s="444"/>
      <c r="AU761" s="443"/>
      <c r="AV761" s="444"/>
      <c r="AW761" s="443"/>
      <c r="AX761" s="340"/>
      <c r="AY761" s="452"/>
      <c r="AZ761" s="442"/>
      <c r="BA761" s="216"/>
      <c r="BB761" s="216"/>
      <c r="BC761" s="216"/>
      <c r="BD761" s="216"/>
      <c r="BE761" s="216"/>
      <c r="BF761" s="216"/>
      <c r="BG761" s="216"/>
      <c r="BH761" s="216"/>
      <c r="BI761" s="216"/>
      <c r="BJ761" s="216"/>
    </row>
    <row r="762" spans="1:62" ht="14.25">
      <c r="A762" s="416"/>
      <c r="B762" s="416"/>
      <c r="C762" s="439"/>
      <c r="D762" s="216"/>
      <c r="E762" s="216"/>
      <c r="F762" s="218"/>
      <c r="G762" s="219"/>
      <c r="H762" s="440"/>
      <c r="I762" s="350"/>
      <c r="J762" s="344"/>
      <c r="K762" s="350"/>
      <c r="L762" s="344"/>
      <c r="M762" s="350"/>
      <c r="N762" s="346"/>
      <c r="O762" s="342"/>
      <c r="P762" s="450"/>
      <c r="Q762" s="348"/>
      <c r="R762" s="346"/>
      <c r="S762" s="348"/>
      <c r="T762" s="346"/>
      <c r="U762" s="348"/>
      <c r="V762" s="220"/>
      <c r="W762" s="442"/>
      <c r="X762" s="220"/>
      <c r="Y762" s="442"/>
      <c r="Z762" s="453"/>
      <c r="AA762" s="443"/>
      <c r="AB762" s="444"/>
      <c r="AC762" s="443"/>
      <c r="AD762" s="444"/>
      <c r="AE762" s="442"/>
      <c r="AF762" s="220"/>
      <c r="AG762" s="442"/>
      <c r="AH762" s="445"/>
      <c r="AI762" s="442"/>
      <c r="AJ762" s="220"/>
      <c r="AK762" s="442"/>
      <c r="AL762" s="446"/>
      <c r="AM762" s="448"/>
      <c r="AN762" s="451"/>
      <c r="AO762" s="448"/>
      <c r="AP762" s="220"/>
      <c r="AQ762" s="443"/>
      <c r="AR762" s="444"/>
      <c r="AS762" s="443"/>
      <c r="AT762" s="444"/>
      <c r="AU762" s="443"/>
      <c r="AV762" s="444"/>
      <c r="AW762" s="443"/>
      <c r="AX762" s="340"/>
      <c r="AY762" s="452"/>
      <c r="AZ762" s="442"/>
      <c r="BA762" s="216"/>
      <c r="BB762" s="216"/>
      <c r="BC762" s="216"/>
      <c r="BD762" s="216"/>
      <c r="BE762" s="216"/>
      <c r="BF762" s="216"/>
      <c r="BG762" s="216"/>
      <c r="BH762" s="216"/>
      <c r="BI762" s="216"/>
      <c r="BJ762" s="216"/>
    </row>
    <row r="763" spans="1:62" ht="14.25">
      <c r="A763" s="416"/>
      <c r="B763" s="416"/>
      <c r="C763" s="439"/>
      <c r="D763" s="216"/>
      <c r="E763" s="216"/>
      <c r="F763" s="218"/>
      <c r="G763" s="219"/>
      <c r="H763" s="440"/>
      <c r="I763" s="350"/>
      <c r="J763" s="344"/>
      <c r="K763" s="218"/>
      <c r="L763" s="344"/>
      <c r="M763" s="218"/>
      <c r="N763" s="346"/>
      <c r="O763" s="348"/>
      <c r="P763" s="441"/>
      <c r="Q763" s="342"/>
      <c r="R763" s="341"/>
      <c r="S763" s="342"/>
      <c r="T763" s="341"/>
      <c r="U763" s="348"/>
      <c r="V763" s="444"/>
      <c r="W763" s="443"/>
      <c r="X763" s="444"/>
      <c r="Y763" s="443"/>
      <c r="Z763" s="444"/>
      <c r="AA763" s="443"/>
      <c r="AB763" s="444"/>
      <c r="AC763" s="443"/>
      <c r="AD763" s="444"/>
      <c r="AE763" s="443"/>
      <c r="AF763" s="444"/>
      <c r="AG763" s="443"/>
      <c r="AH763" s="445"/>
      <c r="AI763" s="443"/>
      <c r="AJ763" s="444"/>
      <c r="AK763" s="443"/>
      <c r="AL763" s="451"/>
      <c r="AM763" s="448"/>
      <c r="AN763" s="451"/>
      <c r="AO763" s="411"/>
      <c r="AP763" s="444"/>
      <c r="AQ763" s="443"/>
      <c r="AR763" s="444"/>
      <c r="AS763" s="443"/>
      <c r="AT763" s="444"/>
      <c r="AU763" s="443"/>
      <c r="AV763" s="444"/>
      <c r="AW763" s="443"/>
      <c r="AX763" s="340"/>
      <c r="AY763" s="449"/>
      <c r="AZ763" s="443"/>
      <c r="BA763" s="216"/>
      <c r="BB763" s="216"/>
      <c r="BC763" s="216"/>
      <c r="BD763" s="216"/>
      <c r="BE763" s="216"/>
      <c r="BF763" s="216"/>
      <c r="BG763" s="216"/>
      <c r="BH763" s="216"/>
      <c r="BI763" s="216"/>
      <c r="BJ763" s="216"/>
    </row>
    <row r="764" spans="1:62" ht="14.25">
      <c r="A764" s="416"/>
      <c r="B764" s="416"/>
      <c r="C764" s="439"/>
      <c r="D764" s="216"/>
      <c r="E764" s="216"/>
      <c r="F764" s="218"/>
      <c r="G764" s="219"/>
      <c r="H764" s="440"/>
      <c r="I764" s="350"/>
      <c r="J764" s="219"/>
      <c r="K764" s="218"/>
      <c r="L764" s="344"/>
      <c r="M764" s="218"/>
      <c r="N764" s="341"/>
      <c r="O764" s="342"/>
      <c r="P764" s="441"/>
      <c r="Q764" s="342"/>
      <c r="R764" s="341"/>
      <c r="S764" s="342"/>
      <c r="T764" s="341"/>
      <c r="U764" s="342"/>
      <c r="V764" s="444"/>
      <c r="W764" s="443"/>
      <c r="X764" s="444"/>
      <c r="Y764" s="443"/>
      <c r="Z764" s="444"/>
      <c r="AA764" s="443"/>
      <c r="AB764" s="444"/>
      <c r="AC764" s="443"/>
      <c r="AD764" s="444"/>
      <c r="AE764" s="443"/>
      <c r="AF764" s="444"/>
      <c r="AG764" s="443"/>
      <c r="AH764" s="445"/>
      <c r="AI764" s="443"/>
      <c r="AJ764" s="444"/>
      <c r="AK764" s="443"/>
      <c r="AL764" s="451"/>
      <c r="AM764" s="448"/>
      <c r="AN764" s="451"/>
      <c r="AO764" s="448"/>
      <c r="AP764" s="444"/>
      <c r="AQ764" s="443"/>
      <c r="AR764" s="444"/>
      <c r="AS764" s="442"/>
      <c r="AT764" s="444"/>
      <c r="AU764" s="443"/>
      <c r="AV764" s="444"/>
      <c r="AW764" s="443"/>
      <c r="AX764" s="340"/>
      <c r="AY764" s="449"/>
      <c r="AZ764" s="443"/>
      <c r="BA764" s="216"/>
      <c r="BB764" s="216"/>
      <c r="BC764" s="216"/>
      <c r="BD764" s="216"/>
      <c r="BE764" s="216"/>
      <c r="BF764" s="216"/>
      <c r="BG764" s="216"/>
      <c r="BH764" s="216"/>
      <c r="BI764" s="216"/>
      <c r="BJ764" s="216"/>
    </row>
    <row r="765" spans="1:62" ht="14.25">
      <c r="A765" s="479"/>
      <c r="B765" s="416"/>
      <c r="C765" s="439"/>
      <c r="D765" s="216"/>
      <c r="E765" s="216"/>
      <c r="F765" s="350"/>
      <c r="G765" s="344"/>
      <c r="H765" s="440"/>
      <c r="I765" s="350"/>
      <c r="J765" s="344"/>
      <c r="K765" s="350"/>
      <c r="L765" s="344"/>
      <c r="M765" s="350"/>
      <c r="N765" s="346"/>
      <c r="O765" s="348"/>
      <c r="P765" s="450"/>
      <c r="Q765" s="348"/>
      <c r="R765" s="346"/>
      <c r="S765" s="348"/>
      <c r="T765" s="346"/>
      <c r="U765" s="348"/>
      <c r="V765" s="444"/>
      <c r="W765" s="443"/>
      <c r="X765" s="444"/>
      <c r="Y765" s="443"/>
      <c r="Z765" s="444"/>
      <c r="AA765" s="443"/>
      <c r="AB765" s="444"/>
      <c r="AC765" s="443"/>
      <c r="AD765" s="444"/>
      <c r="AE765" s="443"/>
      <c r="AF765" s="444"/>
      <c r="AG765" s="443"/>
      <c r="AH765" s="480"/>
      <c r="AI765" s="443"/>
      <c r="AJ765" s="444"/>
      <c r="AK765" s="443"/>
      <c r="AL765" s="451"/>
      <c r="AM765" s="448"/>
      <c r="AN765" s="451"/>
      <c r="AO765" s="448"/>
      <c r="AP765" s="444"/>
      <c r="AQ765" s="443"/>
      <c r="AR765" s="444"/>
      <c r="AS765" s="443"/>
      <c r="AT765" s="444"/>
      <c r="AU765" s="443"/>
      <c r="AV765" s="444"/>
      <c r="AW765" s="443"/>
      <c r="AX765" s="343"/>
      <c r="AY765" s="350"/>
      <c r="AZ765" s="443"/>
      <c r="BA765" s="216"/>
      <c r="BB765" s="216"/>
      <c r="BC765" s="216"/>
      <c r="BD765" s="216"/>
      <c r="BE765" s="216"/>
      <c r="BF765" s="216"/>
      <c r="BG765" s="216"/>
      <c r="BH765" s="216"/>
      <c r="BI765" s="216"/>
      <c r="BJ765" s="216"/>
    </row>
    <row r="766" spans="1:62" ht="14.25">
      <c r="A766" s="479"/>
      <c r="B766" s="479"/>
      <c r="C766" s="439"/>
      <c r="D766" s="216"/>
      <c r="E766" s="216"/>
      <c r="F766" s="350"/>
      <c r="G766" s="344"/>
      <c r="H766" s="440"/>
      <c r="I766" s="350"/>
      <c r="J766" s="344"/>
      <c r="K766" s="350"/>
      <c r="L766" s="344"/>
      <c r="M766" s="350"/>
      <c r="N766" s="346"/>
      <c r="O766" s="348"/>
      <c r="P766" s="450"/>
      <c r="Q766" s="348"/>
      <c r="R766" s="346"/>
      <c r="S766" s="348"/>
      <c r="T766" s="346"/>
      <c r="U766" s="348"/>
      <c r="V766" s="444"/>
      <c r="W766" s="443"/>
      <c r="X766" s="444"/>
      <c r="Y766" s="443"/>
      <c r="Z766" s="444"/>
      <c r="AA766" s="443"/>
      <c r="AB766" s="444"/>
      <c r="AC766" s="443"/>
      <c r="AD766" s="444"/>
      <c r="AE766" s="443"/>
      <c r="AF766" s="444"/>
      <c r="AG766" s="443"/>
      <c r="AH766" s="444"/>
      <c r="AI766" s="443"/>
      <c r="AJ766" s="444"/>
      <c r="AK766" s="443"/>
      <c r="AL766" s="451"/>
      <c r="AM766" s="448"/>
      <c r="AN766" s="451"/>
      <c r="AO766" s="448"/>
      <c r="AP766" s="444"/>
      <c r="AQ766" s="443"/>
      <c r="AR766" s="444"/>
      <c r="AS766" s="443"/>
      <c r="AT766" s="444"/>
      <c r="AU766" s="443"/>
      <c r="AV766" s="444"/>
      <c r="AW766" s="443"/>
      <c r="AX766" s="343"/>
      <c r="AY766" s="350"/>
      <c r="AZ766" s="443"/>
      <c r="BA766" s="216"/>
      <c r="BB766" s="216"/>
      <c r="BC766" s="216"/>
      <c r="BD766" s="216"/>
      <c r="BE766" s="216"/>
      <c r="BF766" s="216"/>
      <c r="BG766" s="216"/>
      <c r="BH766" s="216"/>
      <c r="BI766" s="216"/>
      <c r="BJ766" s="216"/>
    </row>
    <row r="767" spans="1:62" ht="14.25">
      <c r="A767" s="479"/>
      <c r="B767" s="479"/>
      <c r="C767" s="439"/>
      <c r="D767" s="216"/>
      <c r="E767" s="216"/>
      <c r="F767" s="350"/>
      <c r="G767" s="344"/>
      <c r="H767" s="440"/>
      <c r="I767" s="350"/>
      <c r="J767" s="344"/>
      <c r="K767" s="350"/>
      <c r="L767" s="344"/>
      <c r="M767" s="350"/>
      <c r="N767" s="346"/>
      <c r="O767" s="348"/>
      <c r="P767" s="450"/>
      <c r="Q767" s="348"/>
      <c r="R767" s="346"/>
      <c r="S767" s="348"/>
      <c r="T767" s="346"/>
      <c r="U767" s="348"/>
      <c r="V767" s="444"/>
      <c r="W767" s="443"/>
      <c r="X767" s="444"/>
      <c r="Y767" s="443"/>
      <c r="Z767" s="444"/>
      <c r="AA767" s="443"/>
      <c r="AB767" s="444"/>
      <c r="AC767" s="443"/>
      <c r="AD767" s="444"/>
      <c r="AE767" s="443"/>
      <c r="AF767" s="444"/>
      <c r="AG767" s="443"/>
      <c r="AH767" s="444"/>
      <c r="AI767" s="443"/>
      <c r="AJ767" s="444"/>
      <c r="AK767" s="443"/>
      <c r="AL767" s="451"/>
      <c r="AM767" s="448"/>
      <c r="AN767" s="451"/>
      <c r="AO767" s="448"/>
      <c r="AP767" s="444"/>
      <c r="AQ767" s="443"/>
      <c r="AR767" s="444"/>
      <c r="AS767" s="443"/>
      <c r="AT767" s="444"/>
      <c r="AU767" s="443"/>
      <c r="AV767" s="444"/>
      <c r="AW767" s="443"/>
      <c r="AX767" s="343"/>
      <c r="AY767" s="350"/>
      <c r="AZ767" s="443"/>
      <c r="BA767" s="216"/>
      <c r="BB767" s="216"/>
      <c r="BC767" s="216"/>
      <c r="BD767" s="216"/>
      <c r="BE767" s="216"/>
      <c r="BF767" s="216"/>
      <c r="BG767" s="216"/>
      <c r="BH767" s="216"/>
      <c r="BI767" s="216"/>
      <c r="BJ767" s="216"/>
    </row>
    <row r="768" spans="1:62" ht="14.25">
      <c r="A768" s="479"/>
      <c r="B768" s="479"/>
      <c r="C768" s="439"/>
      <c r="D768" s="216"/>
      <c r="E768" s="216"/>
      <c r="F768" s="350"/>
      <c r="G768" s="344"/>
      <c r="H768" s="440"/>
      <c r="I768" s="350"/>
      <c r="J768" s="344"/>
      <c r="K768" s="350"/>
      <c r="L768" s="344"/>
      <c r="M768" s="350"/>
      <c r="N768" s="346"/>
      <c r="O768" s="348"/>
      <c r="P768" s="450"/>
      <c r="Q768" s="348"/>
      <c r="R768" s="346"/>
      <c r="S768" s="348"/>
      <c r="T768" s="346"/>
      <c r="U768" s="348"/>
      <c r="V768" s="444"/>
      <c r="W768" s="443"/>
      <c r="X768" s="444"/>
      <c r="Y768" s="443"/>
      <c r="Z768" s="444"/>
      <c r="AA768" s="443"/>
      <c r="AB768" s="444"/>
      <c r="AC768" s="443"/>
      <c r="AD768" s="444"/>
      <c r="AE768" s="443"/>
      <c r="AF768" s="444"/>
      <c r="AG768" s="443"/>
      <c r="AH768" s="444"/>
      <c r="AI768" s="443"/>
      <c r="AJ768" s="444"/>
      <c r="AK768" s="443"/>
      <c r="AL768" s="451"/>
      <c r="AM768" s="448"/>
      <c r="AN768" s="451"/>
      <c r="AO768" s="448"/>
      <c r="AP768" s="444"/>
      <c r="AQ768" s="443"/>
      <c r="AR768" s="444"/>
      <c r="AS768" s="443"/>
      <c r="AT768" s="444"/>
      <c r="AU768" s="443"/>
      <c r="AV768" s="444"/>
      <c r="AW768" s="443"/>
      <c r="AX768" s="343"/>
      <c r="AY768" s="350"/>
      <c r="AZ768" s="443"/>
      <c r="BA768" s="216"/>
      <c r="BB768" s="216"/>
      <c r="BC768" s="216"/>
      <c r="BD768" s="216"/>
      <c r="BE768" s="216"/>
      <c r="BF768" s="216"/>
      <c r="BG768" s="216"/>
      <c r="BH768" s="216"/>
      <c r="BI768" s="216"/>
      <c r="BJ768" s="216"/>
    </row>
    <row r="769" spans="1:62" ht="14.25">
      <c r="A769" s="479"/>
      <c r="B769" s="479"/>
      <c r="C769" s="439"/>
      <c r="D769" s="216"/>
      <c r="E769" s="216"/>
      <c r="F769" s="350"/>
      <c r="G769" s="344"/>
      <c r="H769" s="440"/>
      <c r="I769" s="350"/>
      <c r="J769" s="344"/>
      <c r="K769" s="350"/>
      <c r="L769" s="344"/>
      <c r="M769" s="350"/>
      <c r="N769" s="346"/>
      <c r="O769" s="348"/>
      <c r="P769" s="450"/>
      <c r="Q769" s="348"/>
      <c r="R769" s="346"/>
      <c r="S769" s="348"/>
      <c r="T769" s="346"/>
      <c r="U769" s="348"/>
      <c r="V769" s="444"/>
      <c r="W769" s="443"/>
      <c r="X769" s="444"/>
      <c r="Y769" s="443"/>
      <c r="Z769" s="444"/>
      <c r="AA769" s="443"/>
      <c r="AB769" s="444"/>
      <c r="AC769" s="443"/>
      <c r="AD769" s="444"/>
      <c r="AE769" s="443"/>
      <c r="AF769" s="444"/>
      <c r="AG769" s="443"/>
      <c r="AH769" s="444"/>
      <c r="AI769" s="443"/>
      <c r="AJ769" s="444"/>
      <c r="AK769" s="443"/>
      <c r="AL769" s="451"/>
      <c r="AM769" s="448"/>
      <c r="AN769" s="451"/>
      <c r="AO769" s="448"/>
      <c r="AP769" s="444"/>
      <c r="AQ769" s="443"/>
      <c r="AR769" s="444"/>
      <c r="AS769" s="443"/>
      <c r="AT769" s="444"/>
      <c r="AU769" s="443"/>
      <c r="AV769" s="444"/>
      <c r="AW769" s="443"/>
      <c r="AX769" s="343"/>
      <c r="AY769" s="350"/>
      <c r="AZ769" s="443"/>
      <c r="BA769" s="216"/>
      <c r="BB769" s="216"/>
      <c r="BC769" s="216"/>
      <c r="BD769" s="216"/>
      <c r="BE769" s="216"/>
      <c r="BF769" s="216"/>
      <c r="BG769" s="216"/>
      <c r="BH769" s="216"/>
      <c r="BI769" s="216"/>
      <c r="BJ769" s="216"/>
    </row>
    <row r="770" spans="1:62" ht="14.25">
      <c r="A770" s="479"/>
      <c r="B770" s="479"/>
      <c r="C770" s="439"/>
      <c r="D770" s="216"/>
      <c r="E770" s="216"/>
      <c r="F770" s="350"/>
      <c r="G770" s="344"/>
      <c r="H770" s="440"/>
      <c r="I770" s="350"/>
      <c r="J770" s="344"/>
      <c r="K770" s="350"/>
      <c r="L770" s="344"/>
      <c r="M770" s="350"/>
      <c r="N770" s="346"/>
      <c r="O770" s="348"/>
      <c r="P770" s="450"/>
      <c r="Q770" s="348"/>
      <c r="R770" s="346"/>
      <c r="S770" s="348"/>
      <c r="T770" s="346"/>
      <c r="U770" s="348"/>
      <c r="V770" s="444"/>
      <c r="W770" s="443"/>
      <c r="X770" s="444"/>
      <c r="Y770" s="443"/>
      <c r="Z770" s="444"/>
      <c r="AA770" s="443"/>
      <c r="AB770" s="444"/>
      <c r="AC770" s="443"/>
      <c r="AD770" s="444"/>
      <c r="AE770" s="443"/>
      <c r="AF770" s="444"/>
      <c r="AG770" s="443"/>
      <c r="AH770" s="444"/>
      <c r="AI770" s="443"/>
      <c r="AJ770" s="444"/>
      <c r="AK770" s="443"/>
      <c r="AL770" s="451"/>
      <c r="AM770" s="448"/>
      <c r="AN770" s="451"/>
      <c r="AO770" s="448"/>
      <c r="AP770" s="444"/>
      <c r="AQ770" s="443"/>
      <c r="AR770" s="444"/>
      <c r="AS770" s="443"/>
      <c r="AT770" s="444"/>
      <c r="AU770" s="443"/>
      <c r="AV770" s="444"/>
      <c r="AW770" s="443"/>
      <c r="AX770" s="343"/>
      <c r="AY770" s="350"/>
      <c r="AZ770" s="443"/>
      <c r="BA770" s="216"/>
      <c r="BB770" s="216"/>
      <c r="BC770" s="216"/>
      <c r="BD770" s="216"/>
      <c r="BE770" s="216"/>
      <c r="BF770" s="216"/>
      <c r="BG770" s="216"/>
      <c r="BH770" s="216"/>
      <c r="BI770" s="216"/>
      <c r="BJ770" s="216"/>
    </row>
    <row r="771" spans="1:62" ht="14.25">
      <c r="A771" s="479"/>
      <c r="B771" s="479"/>
      <c r="C771" s="439"/>
      <c r="D771" s="216"/>
      <c r="E771" s="216"/>
      <c r="F771" s="350"/>
      <c r="G771" s="344"/>
      <c r="H771" s="440"/>
      <c r="I771" s="350"/>
      <c r="J771" s="344"/>
      <c r="K771" s="350"/>
      <c r="L771" s="344"/>
      <c r="M771" s="350"/>
      <c r="N771" s="346"/>
      <c r="O771" s="348"/>
      <c r="P771" s="450"/>
      <c r="Q771" s="348"/>
      <c r="R771" s="346"/>
      <c r="S771" s="348"/>
      <c r="T771" s="346"/>
      <c r="U771" s="348"/>
      <c r="V771" s="444"/>
      <c r="W771" s="443"/>
      <c r="X771" s="444"/>
      <c r="Y771" s="443"/>
      <c r="Z771" s="444"/>
      <c r="AA771" s="443"/>
      <c r="AB771" s="444"/>
      <c r="AC771" s="443"/>
      <c r="AD771" s="444"/>
      <c r="AE771" s="443"/>
      <c r="AF771" s="444"/>
      <c r="AG771" s="443"/>
      <c r="AH771" s="444"/>
      <c r="AI771" s="443"/>
      <c r="AJ771" s="444"/>
      <c r="AK771" s="443"/>
      <c r="AL771" s="451"/>
      <c r="AM771" s="448"/>
      <c r="AN771" s="451"/>
      <c r="AO771" s="448"/>
      <c r="AP771" s="444"/>
      <c r="AQ771" s="443"/>
      <c r="AR771" s="444"/>
      <c r="AS771" s="443"/>
      <c r="AT771" s="444"/>
      <c r="AU771" s="443"/>
      <c r="AV771" s="444"/>
      <c r="AW771" s="443"/>
      <c r="AX771" s="343"/>
      <c r="AY771" s="350"/>
      <c r="AZ771" s="443"/>
      <c r="BA771" s="216"/>
      <c r="BB771" s="216"/>
      <c r="BC771" s="216"/>
      <c r="BD771" s="216"/>
      <c r="BE771" s="216"/>
      <c r="BF771" s="216"/>
      <c r="BG771" s="216"/>
      <c r="BH771" s="216"/>
      <c r="BI771" s="216"/>
      <c r="BJ771" s="216"/>
    </row>
    <row r="772" spans="1:62" ht="14.25">
      <c r="A772" s="479"/>
      <c r="B772" s="479"/>
      <c r="C772" s="439"/>
      <c r="D772" s="216"/>
      <c r="E772" s="216"/>
      <c r="F772" s="350"/>
      <c r="G772" s="344"/>
      <c r="H772" s="440"/>
      <c r="I772" s="350"/>
      <c r="J772" s="344"/>
      <c r="K772" s="350"/>
      <c r="L772" s="344"/>
      <c r="M772" s="350"/>
      <c r="N772" s="346"/>
      <c r="O772" s="348"/>
      <c r="P772" s="450"/>
      <c r="Q772" s="348"/>
      <c r="R772" s="346"/>
      <c r="S772" s="348"/>
      <c r="T772" s="346"/>
      <c r="U772" s="348"/>
      <c r="V772" s="444"/>
      <c r="W772" s="443"/>
      <c r="X772" s="444"/>
      <c r="Y772" s="443"/>
      <c r="Z772" s="444"/>
      <c r="AA772" s="443"/>
      <c r="AB772" s="444"/>
      <c r="AC772" s="443"/>
      <c r="AD772" s="444"/>
      <c r="AE772" s="443"/>
      <c r="AF772" s="444"/>
      <c r="AG772" s="443"/>
      <c r="AH772" s="444"/>
      <c r="AI772" s="443"/>
      <c r="AJ772" s="444"/>
      <c r="AK772" s="443"/>
      <c r="AL772" s="451"/>
      <c r="AM772" s="448"/>
      <c r="AN772" s="451"/>
      <c r="AO772" s="448"/>
      <c r="AP772" s="444"/>
      <c r="AQ772" s="443"/>
      <c r="AR772" s="444"/>
      <c r="AS772" s="443"/>
      <c r="AT772" s="444"/>
      <c r="AU772" s="443"/>
      <c r="AV772" s="444"/>
      <c r="AW772" s="443"/>
      <c r="AX772" s="343"/>
      <c r="AY772" s="350"/>
      <c r="AZ772" s="443"/>
      <c r="BA772" s="216"/>
      <c r="BB772" s="216"/>
      <c r="BC772" s="216"/>
      <c r="BD772" s="216"/>
      <c r="BE772" s="216"/>
      <c r="BF772" s="216"/>
      <c r="BG772" s="216"/>
      <c r="BH772" s="216"/>
      <c r="BI772" s="216"/>
      <c r="BJ772" s="216"/>
    </row>
    <row r="773" spans="1:62" ht="14.25">
      <c r="A773" s="479"/>
      <c r="B773" s="479"/>
      <c r="C773" s="439"/>
      <c r="D773" s="216"/>
      <c r="E773" s="216"/>
      <c r="F773" s="350"/>
      <c r="G773" s="344"/>
      <c r="H773" s="440"/>
      <c r="I773" s="350"/>
      <c r="J773" s="344"/>
      <c r="K773" s="350"/>
      <c r="L773" s="344"/>
      <c r="M773" s="350"/>
      <c r="N773" s="346"/>
      <c r="O773" s="348"/>
      <c r="P773" s="450"/>
      <c r="Q773" s="348"/>
      <c r="R773" s="346"/>
      <c r="S773" s="348"/>
      <c r="T773" s="346"/>
      <c r="U773" s="348"/>
      <c r="V773" s="444"/>
      <c r="W773" s="443"/>
      <c r="X773" s="444"/>
      <c r="Y773" s="443"/>
      <c r="Z773" s="444"/>
      <c r="AA773" s="443"/>
      <c r="AB773" s="444"/>
      <c r="AC773" s="443"/>
      <c r="AD773" s="444"/>
      <c r="AE773" s="443"/>
      <c r="AF773" s="444"/>
      <c r="AG773" s="443"/>
      <c r="AH773" s="444"/>
      <c r="AI773" s="443"/>
      <c r="AJ773" s="444"/>
      <c r="AK773" s="443"/>
      <c r="AL773" s="451"/>
      <c r="AM773" s="448"/>
      <c r="AN773" s="451"/>
      <c r="AO773" s="448"/>
      <c r="AP773" s="444"/>
      <c r="AQ773" s="443"/>
      <c r="AR773" s="444"/>
      <c r="AS773" s="443"/>
      <c r="AT773" s="444"/>
      <c r="AU773" s="443"/>
      <c r="AV773" s="444"/>
      <c r="AW773" s="443"/>
      <c r="AX773" s="343"/>
      <c r="AY773" s="350"/>
      <c r="AZ773" s="443"/>
      <c r="BA773" s="216"/>
      <c r="BB773" s="216"/>
      <c r="BC773" s="216"/>
      <c r="BD773" s="216"/>
      <c r="BE773" s="216"/>
      <c r="BF773" s="216"/>
      <c r="BG773" s="216"/>
      <c r="BH773" s="216"/>
      <c r="BI773" s="216"/>
      <c r="BJ773" s="216"/>
    </row>
    <row r="774" spans="1:62" ht="14.25">
      <c r="A774" s="479"/>
      <c r="B774" s="479"/>
      <c r="C774" s="439"/>
      <c r="D774" s="216"/>
      <c r="E774" s="216"/>
      <c r="F774" s="350"/>
      <c r="G774" s="344"/>
      <c r="H774" s="440"/>
      <c r="I774" s="350"/>
      <c r="J774" s="344"/>
      <c r="K774" s="350"/>
      <c r="L774" s="344"/>
      <c r="M774" s="350"/>
      <c r="N774" s="346"/>
      <c r="O774" s="348"/>
      <c r="P774" s="450"/>
      <c r="Q774" s="348"/>
      <c r="R774" s="346"/>
      <c r="S774" s="348"/>
      <c r="T774" s="346"/>
      <c r="U774" s="348"/>
      <c r="V774" s="444"/>
      <c r="W774" s="443"/>
      <c r="X774" s="444"/>
      <c r="Y774" s="443"/>
      <c r="Z774" s="444"/>
      <c r="AA774" s="443"/>
      <c r="AB774" s="444"/>
      <c r="AC774" s="443"/>
      <c r="AD774" s="444"/>
      <c r="AE774" s="443"/>
      <c r="AF774" s="444"/>
      <c r="AG774" s="443"/>
      <c r="AH774" s="444"/>
      <c r="AI774" s="443"/>
      <c r="AJ774" s="444"/>
      <c r="AK774" s="443"/>
      <c r="AL774" s="451"/>
      <c r="AM774" s="448"/>
      <c r="AN774" s="451"/>
      <c r="AO774" s="448"/>
      <c r="AP774" s="444"/>
      <c r="AQ774" s="443"/>
      <c r="AR774" s="444"/>
      <c r="AS774" s="443"/>
      <c r="AT774" s="444"/>
      <c r="AU774" s="443"/>
      <c r="AV774" s="444"/>
      <c r="AW774" s="443"/>
      <c r="AX774" s="343"/>
      <c r="AY774" s="350"/>
      <c r="AZ774" s="443"/>
      <c r="BA774" s="216"/>
      <c r="BB774" s="216"/>
      <c r="BC774" s="216"/>
      <c r="BD774" s="216"/>
      <c r="BE774" s="216"/>
      <c r="BF774" s="216"/>
      <c r="BG774" s="216"/>
      <c r="BH774" s="216"/>
      <c r="BI774" s="216"/>
      <c r="BJ774" s="216"/>
    </row>
    <row r="775" spans="1:62" ht="14.25">
      <c r="A775" s="479"/>
      <c r="B775" s="479"/>
      <c r="C775" s="439"/>
      <c r="D775" s="216"/>
      <c r="E775" s="216"/>
      <c r="F775" s="350"/>
      <c r="G775" s="344"/>
      <c r="H775" s="440"/>
      <c r="I775" s="350"/>
      <c r="J775" s="344"/>
      <c r="K775" s="350"/>
      <c r="L775" s="344"/>
      <c r="M775" s="350"/>
      <c r="N775" s="346"/>
      <c r="O775" s="348"/>
      <c r="P775" s="450"/>
      <c r="Q775" s="348"/>
      <c r="R775" s="346"/>
      <c r="S775" s="348"/>
      <c r="T775" s="346"/>
      <c r="U775" s="348"/>
      <c r="V775" s="444"/>
      <c r="W775" s="443"/>
      <c r="X775" s="444"/>
      <c r="Y775" s="443"/>
      <c r="Z775" s="444"/>
      <c r="AA775" s="443"/>
      <c r="AB775" s="444"/>
      <c r="AC775" s="443"/>
      <c r="AD775" s="444"/>
      <c r="AE775" s="443"/>
      <c r="AF775" s="444"/>
      <c r="AG775" s="443"/>
      <c r="AH775" s="444"/>
      <c r="AI775" s="443"/>
      <c r="AJ775" s="444"/>
      <c r="AK775" s="443"/>
      <c r="AL775" s="451"/>
      <c r="AM775" s="448"/>
      <c r="AN775" s="451"/>
      <c r="AO775" s="448"/>
      <c r="AP775" s="444"/>
      <c r="AQ775" s="443"/>
      <c r="AR775" s="444"/>
      <c r="AS775" s="443"/>
      <c r="AT775" s="444"/>
      <c r="AU775" s="443"/>
      <c r="AV775" s="444"/>
      <c r="AW775" s="443"/>
      <c r="AX775" s="343"/>
      <c r="AY775" s="350"/>
      <c r="AZ775" s="443"/>
      <c r="BA775" s="216"/>
      <c r="BB775" s="216"/>
      <c r="BC775" s="216"/>
      <c r="BD775" s="216"/>
      <c r="BE775" s="216"/>
      <c r="BF775" s="216"/>
      <c r="BG775" s="216"/>
      <c r="BH775" s="216"/>
      <c r="BI775" s="216"/>
      <c r="BJ775" s="216"/>
    </row>
    <row r="776" spans="1:62" ht="14.25">
      <c r="A776" s="479"/>
      <c r="B776" s="479"/>
      <c r="C776" s="439"/>
      <c r="D776" s="216"/>
      <c r="E776" s="216"/>
      <c r="F776" s="350"/>
      <c r="G776" s="344"/>
      <c r="H776" s="440"/>
      <c r="I776" s="350"/>
      <c r="J776" s="344"/>
      <c r="K776" s="350"/>
      <c r="L776" s="344"/>
      <c r="M776" s="350"/>
      <c r="N776" s="346"/>
      <c r="O776" s="348"/>
      <c r="P776" s="450"/>
      <c r="Q776" s="348"/>
      <c r="R776" s="346"/>
      <c r="S776" s="348"/>
      <c r="T776" s="346"/>
      <c r="U776" s="348"/>
      <c r="V776" s="444"/>
      <c r="W776" s="443"/>
      <c r="X776" s="444"/>
      <c r="Y776" s="443"/>
      <c r="Z776" s="444"/>
      <c r="AA776" s="443"/>
      <c r="AB776" s="444"/>
      <c r="AC776" s="443"/>
      <c r="AD776" s="444"/>
      <c r="AE776" s="443"/>
      <c r="AF776" s="444"/>
      <c r="AG776" s="443"/>
      <c r="AH776" s="444"/>
      <c r="AI776" s="443"/>
      <c r="AJ776" s="444"/>
      <c r="AK776" s="443"/>
      <c r="AL776" s="451"/>
      <c r="AM776" s="448"/>
      <c r="AN776" s="451"/>
      <c r="AO776" s="448"/>
      <c r="AP776" s="444"/>
      <c r="AQ776" s="443"/>
      <c r="AR776" s="444"/>
      <c r="AS776" s="443"/>
      <c r="AT776" s="444"/>
      <c r="AU776" s="443"/>
      <c r="AV776" s="444"/>
      <c r="AW776" s="443"/>
      <c r="AX776" s="343"/>
      <c r="AY776" s="350"/>
      <c r="AZ776" s="443"/>
      <c r="BA776" s="216"/>
      <c r="BB776" s="216"/>
      <c r="BC776" s="216"/>
      <c r="BD776" s="216"/>
      <c r="BE776" s="216"/>
      <c r="BF776" s="216"/>
      <c r="BG776" s="216"/>
      <c r="BH776" s="216"/>
      <c r="BI776" s="216"/>
      <c r="BJ776" s="216"/>
    </row>
    <row r="777" spans="1:62" ht="14.25">
      <c r="A777" s="479"/>
      <c r="B777" s="479"/>
      <c r="C777" s="439"/>
      <c r="D777" s="216"/>
      <c r="E777" s="216"/>
      <c r="F777" s="350"/>
      <c r="G777" s="344"/>
      <c r="H777" s="440"/>
      <c r="I777" s="350"/>
      <c r="J777" s="344"/>
      <c r="K777" s="350"/>
      <c r="L777" s="344"/>
      <c r="M777" s="350"/>
      <c r="N777" s="346"/>
      <c r="O777" s="348"/>
      <c r="P777" s="450"/>
      <c r="Q777" s="348"/>
      <c r="R777" s="346"/>
      <c r="S777" s="348"/>
      <c r="T777" s="346"/>
      <c r="U777" s="348"/>
      <c r="V777" s="444"/>
      <c r="W777" s="443"/>
      <c r="X777" s="444"/>
      <c r="Y777" s="443"/>
      <c r="Z777" s="444"/>
      <c r="AA777" s="443"/>
      <c r="AB777" s="444"/>
      <c r="AC777" s="443"/>
      <c r="AD777" s="444"/>
      <c r="AE777" s="443"/>
      <c r="AF777" s="444"/>
      <c r="AG777" s="443"/>
      <c r="AH777" s="444"/>
      <c r="AI777" s="443"/>
      <c r="AJ777" s="444"/>
      <c r="AK777" s="443"/>
      <c r="AL777" s="451"/>
      <c r="AM777" s="448"/>
      <c r="AN777" s="451"/>
      <c r="AO777" s="448"/>
      <c r="AP777" s="444"/>
      <c r="AQ777" s="443"/>
      <c r="AR777" s="444"/>
      <c r="AS777" s="443"/>
      <c r="AT777" s="444"/>
      <c r="AU777" s="443"/>
      <c r="AV777" s="444"/>
      <c r="AW777" s="443"/>
      <c r="AX777" s="343"/>
      <c r="AY777" s="350"/>
      <c r="AZ777" s="443"/>
      <c r="BA777" s="216"/>
      <c r="BB777" s="216"/>
      <c r="BC777" s="216"/>
      <c r="BD777" s="216"/>
      <c r="BE777" s="216"/>
      <c r="BF777" s="216"/>
      <c r="BG777" s="216"/>
      <c r="BH777" s="216"/>
      <c r="BI777" s="216"/>
      <c r="BJ777" s="216"/>
    </row>
    <row r="778" spans="1:62" ht="14.25">
      <c r="A778" s="479"/>
      <c r="B778" s="479"/>
      <c r="C778" s="439"/>
      <c r="D778" s="216"/>
      <c r="E778" s="216"/>
      <c r="F778" s="350"/>
      <c r="G778" s="344"/>
      <c r="H778" s="440"/>
      <c r="I778" s="350"/>
      <c r="J778" s="344"/>
      <c r="K778" s="350"/>
      <c r="L778" s="344"/>
      <c r="M778" s="350"/>
      <c r="N778" s="346"/>
      <c r="O778" s="348"/>
      <c r="P778" s="450"/>
      <c r="Q778" s="348"/>
      <c r="R778" s="346"/>
      <c r="S778" s="348"/>
      <c r="T778" s="346"/>
      <c r="U778" s="348"/>
      <c r="V778" s="444"/>
      <c r="W778" s="443"/>
      <c r="X778" s="444"/>
      <c r="Y778" s="443"/>
      <c r="Z778" s="444"/>
      <c r="AA778" s="443"/>
      <c r="AB778" s="444"/>
      <c r="AC778" s="443"/>
      <c r="AD778" s="444"/>
      <c r="AE778" s="443"/>
      <c r="AF778" s="444"/>
      <c r="AG778" s="443"/>
      <c r="AH778" s="444"/>
      <c r="AI778" s="443"/>
      <c r="AJ778" s="444"/>
      <c r="AK778" s="443"/>
      <c r="AL778" s="451"/>
      <c r="AM778" s="448"/>
      <c r="AN778" s="451"/>
      <c r="AO778" s="448"/>
      <c r="AP778" s="444"/>
      <c r="AQ778" s="443"/>
      <c r="AR778" s="444"/>
      <c r="AS778" s="443"/>
      <c r="AT778" s="444"/>
      <c r="AU778" s="443"/>
      <c r="AV778" s="444"/>
      <c r="AW778" s="443"/>
      <c r="AX778" s="343"/>
      <c r="AY778" s="350"/>
      <c r="AZ778" s="443"/>
      <c r="BA778" s="216"/>
      <c r="BB778" s="216"/>
      <c r="BC778" s="216"/>
      <c r="BD778" s="216"/>
      <c r="BE778" s="216"/>
      <c r="BF778" s="216"/>
      <c r="BG778" s="216"/>
      <c r="BH778" s="216"/>
      <c r="BI778" s="216"/>
      <c r="BJ778" s="216"/>
    </row>
    <row r="779" spans="1:62" ht="14.25">
      <c r="A779" s="479"/>
      <c r="B779" s="479"/>
      <c r="C779" s="439"/>
      <c r="D779" s="216"/>
      <c r="E779" s="216"/>
      <c r="F779" s="350"/>
      <c r="G779" s="344"/>
      <c r="H779" s="440"/>
      <c r="I779" s="350"/>
      <c r="J779" s="344"/>
      <c r="K779" s="350"/>
      <c r="L779" s="344"/>
      <c r="M779" s="350"/>
      <c r="N779" s="346"/>
      <c r="O779" s="348"/>
      <c r="P779" s="450"/>
      <c r="Q779" s="348"/>
      <c r="R779" s="346"/>
      <c r="S779" s="348"/>
      <c r="T779" s="346"/>
      <c r="U779" s="348"/>
      <c r="V779" s="444"/>
      <c r="W779" s="443"/>
      <c r="X779" s="444"/>
      <c r="Y779" s="443"/>
      <c r="Z779" s="444"/>
      <c r="AA779" s="443"/>
      <c r="AB779" s="444"/>
      <c r="AC779" s="443"/>
      <c r="AD779" s="444"/>
      <c r="AE779" s="443"/>
      <c r="AF779" s="444"/>
      <c r="AG779" s="443"/>
      <c r="AH779" s="444"/>
      <c r="AI779" s="443"/>
      <c r="AJ779" s="444"/>
      <c r="AK779" s="443"/>
      <c r="AL779" s="451"/>
      <c r="AM779" s="448"/>
      <c r="AN779" s="451"/>
      <c r="AO779" s="448"/>
      <c r="AP779" s="444"/>
      <c r="AQ779" s="443"/>
      <c r="AR779" s="444"/>
      <c r="AS779" s="443"/>
      <c r="AT779" s="444"/>
      <c r="AU779" s="443"/>
      <c r="AV779" s="444"/>
      <c r="AW779" s="443"/>
      <c r="AX779" s="343"/>
      <c r="AY779" s="350"/>
      <c r="AZ779" s="443"/>
      <c r="BA779" s="216"/>
      <c r="BB779" s="216"/>
      <c r="BC779" s="216"/>
      <c r="BD779" s="216"/>
      <c r="BE779" s="216"/>
      <c r="BF779" s="216"/>
      <c r="BG779" s="216"/>
      <c r="BH779" s="216"/>
      <c r="BI779" s="216"/>
      <c r="BJ779" s="216"/>
    </row>
    <row r="780" spans="1:62" ht="14.25">
      <c r="A780" s="479"/>
      <c r="B780" s="479"/>
      <c r="C780" s="439"/>
      <c r="D780" s="216"/>
      <c r="E780" s="216"/>
      <c r="F780" s="350"/>
      <c r="G780" s="344"/>
      <c r="H780" s="440"/>
      <c r="I780" s="350"/>
      <c r="J780" s="344"/>
      <c r="K780" s="350"/>
      <c r="L780" s="344"/>
      <c r="M780" s="350"/>
      <c r="N780" s="346"/>
      <c r="O780" s="348"/>
      <c r="P780" s="450"/>
      <c r="Q780" s="348"/>
      <c r="R780" s="346"/>
      <c r="S780" s="348"/>
      <c r="T780" s="346"/>
      <c r="U780" s="348"/>
      <c r="V780" s="444"/>
      <c r="W780" s="443"/>
      <c r="X780" s="444"/>
      <c r="Y780" s="443"/>
      <c r="Z780" s="444"/>
      <c r="AA780" s="443"/>
      <c r="AB780" s="444"/>
      <c r="AC780" s="443"/>
      <c r="AD780" s="444"/>
      <c r="AE780" s="443"/>
      <c r="AF780" s="444"/>
      <c r="AG780" s="443"/>
      <c r="AH780" s="444"/>
      <c r="AI780" s="443"/>
      <c r="AJ780" s="444"/>
      <c r="AK780" s="443"/>
      <c r="AL780" s="451"/>
      <c r="AM780" s="448"/>
      <c r="AN780" s="451"/>
      <c r="AO780" s="448"/>
      <c r="AP780" s="444"/>
      <c r="AQ780" s="443"/>
      <c r="AR780" s="444"/>
      <c r="AS780" s="443"/>
      <c r="AT780" s="444"/>
      <c r="AU780" s="443"/>
      <c r="AV780" s="444"/>
      <c r="AW780" s="443"/>
      <c r="AX780" s="343"/>
      <c r="AY780" s="350"/>
      <c r="AZ780" s="443"/>
      <c r="BA780" s="216"/>
      <c r="BB780" s="216"/>
      <c r="BC780" s="216"/>
      <c r="BD780" s="216"/>
      <c r="BE780" s="216"/>
      <c r="BF780" s="216"/>
      <c r="BG780" s="216"/>
      <c r="BH780" s="216"/>
      <c r="BI780" s="216"/>
      <c r="BJ780" s="216"/>
    </row>
    <row r="781" spans="1:62" ht="14.25">
      <c r="A781" s="479"/>
      <c r="B781" s="479"/>
      <c r="C781" s="439"/>
      <c r="D781" s="216"/>
      <c r="E781" s="216"/>
      <c r="F781" s="350"/>
      <c r="G781" s="344"/>
      <c r="H781" s="440"/>
      <c r="I781" s="350"/>
      <c r="J781" s="344"/>
      <c r="K781" s="350"/>
      <c r="L781" s="344"/>
      <c r="M781" s="350"/>
      <c r="N781" s="346"/>
      <c r="O781" s="348"/>
      <c r="P781" s="450"/>
      <c r="Q781" s="348"/>
      <c r="R781" s="346"/>
      <c r="S781" s="348"/>
      <c r="T781" s="346"/>
      <c r="U781" s="348"/>
      <c r="V781" s="444"/>
      <c r="W781" s="443"/>
      <c r="X781" s="444"/>
      <c r="Y781" s="443"/>
      <c r="Z781" s="444"/>
      <c r="AA781" s="443"/>
      <c r="AB781" s="444"/>
      <c r="AC781" s="443"/>
      <c r="AD781" s="444"/>
      <c r="AE781" s="443"/>
      <c r="AF781" s="444"/>
      <c r="AG781" s="443"/>
      <c r="AH781" s="444"/>
      <c r="AI781" s="443"/>
      <c r="AJ781" s="444"/>
      <c r="AK781" s="443"/>
      <c r="AL781" s="451"/>
      <c r="AM781" s="448"/>
      <c r="AN781" s="451"/>
      <c r="AO781" s="448"/>
      <c r="AP781" s="444"/>
      <c r="AQ781" s="443"/>
      <c r="AR781" s="444"/>
      <c r="AS781" s="443"/>
      <c r="AT781" s="444"/>
      <c r="AU781" s="443"/>
      <c r="AV781" s="444"/>
      <c r="AW781" s="443"/>
      <c r="AX781" s="343"/>
      <c r="AY781" s="350"/>
      <c r="AZ781" s="443"/>
      <c r="BA781" s="216"/>
      <c r="BB781" s="216"/>
      <c r="BC781" s="216"/>
      <c r="BD781" s="216"/>
      <c r="BE781" s="216"/>
      <c r="BF781" s="216"/>
      <c r="BG781" s="216"/>
      <c r="BH781" s="216"/>
      <c r="BI781" s="216"/>
      <c r="BJ781" s="216"/>
    </row>
    <row r="782" spans="1:62" ht="14.25">
      <c r="A782" s="479"/>
      <c r="B782" s="479"/>
      <c r="C782" s="439"/>
      <c r="D782" s="216"/>
      <c r="E782" s="216"/>
      <c r="F782" s="350"/>
      <c r="G782" s="344"/>
      <c r="H782" s="440"/>
      <c r="I782" s="350"/>
      <c r="J782" s="344"/>
      <c r="K782" s="350"/>
      <c r="L782" s="344"/>
      <c r="M782" s="350"/>
      <c r="N782" s="346"/>
      <c r="O782" s="348"/>
      <c r="P782" s="450"/>
      <c r="Q782" s="348"/>
      <c r="R782" s="346"/>
      <c r="S782" s="348"/>
      <c r="T782" s="346"/>
      <c r="U782" s="348"/>
      <c r="V782" s="444"/>
      <c r="W782" s="443"/>
      <c r="X782" s="444"/>
      <c r="Y782" s="443"/>
      <c r="Z782" s="444"/>
      <c r="AA782" s="443"/>
      <c r="AB782" s="444"/>
      <c r="AC782" s="443"/>
      <c r="AD782" s="444"/>
      <c r="AE782" s="443"/>
      <c r="AF782" s="444"/>
      <c r="AG782" s="443"/>
      <c r="AH782" s="444"/>
      <c r="AI782" s="443"/>
      <c r="AJ782" s="444"/>
      <c r="AK782" s="443"/>
      <c r="AL782" s="451"/>
      <c r="AM782" s="448"/>
      <c r="AN782" s="451"/>
      <c r="AO782" s="448"/>
      <c r="AP782" s="444"/>
      <c r="AQ782" s="443"/>
      <c r="AR782" s="444"/>
      <c r="AS782" s="443"/>
      <c r="AT782" s="444"/>
      <c r="AU782" s="443"/>
      <c r="AV782" s="444"/>
      <c r="AW782" s="443"/>
      <c r="AX782" s="343"/>
      <c r="AY782" s="350"/>
      <c r="AZ782" s="443"/>
      <c r="BA782" s="216"/>
      <c r="BB782" s="216"/>
      <c r="BC782" s="216"/>
      <c r="BD782" s="216"/>
      <c r="BE782" s="216"/>
      <c r="BF782" s="216"/>
      <c r="BG782" s="216"/>
      <c r="BH782" s="216"/>
      <c r="BI782" s="216"/>
      <c r="BJ782" s="216"/>
    </row>
    <row r="783" spans="1:62" ht="14.25">
      <c r="A783" s="479"/>
      <c r="B783" s="479"/>
      <c r="C783" s="443"/>
      <c r="D783" s="216"/>
      <c r="E783" s="216"/>
      <c r="F783" s="350"/>
      <c r="G783" s="344"/>
      <c r="H783" s="440"/>
      <c r="I783" s="350"/>
      <c r="J783" s="344"/>
      <c r="K783" s="350"/>
      <c r="L783" s="344"/>
      <c r="M783" s="350"/>
      <c r="N783" s="346"/>
      <c r="O783" s="348"/>
      <c r="P783" s="450"/>
      <c r="Q783" s="348"/>
      <c r="R783" s="346"/>
      <c r="S783" s="348"/>
      <c r="T783" s="346"/>
      <c r="U783" s="348"/>
      <c r="V783" s="444"/>
      <c r="W783" s="443"/>
      <c r="X783" s="444"/>
      <c r="Y783" s="443"/>
      <c r="Z783" s="444"/>
      <c r="AA783" s="443"/>
      <c r="AB783" s="444"/>
      <c r="AC783" s="443"/>
      <c r="AD783" s="444"/>
      <c r="AE783" s="443"/>
      <c r="AF783" s="444"/>
      <c r="AG783" s="443"/>
      <c r="AH783" s="444"/>
      <c r="AI783" s="443"/>
      <c r="AJ783" s="444"/>
      <c r="AK783" s="443"/>
      <c r="AL783" s="451"/>
      <c r="AM783" s="448"/>
      <c r="AN783" s="451"/>
      <c r="AO783" s="448"/>
      <c r="AP783" s="444"/>
      <c r="AQ783" s="443"/>
      <c r="AR783" s="444"/>
      <c r="AS783" s="443"/>
      <c r="AT783" s="444"/>
      <c r="AU783" s="443"/>
      <c r="AV783" s="444"/>
      <c r="AW783" s="443"/>
      <c r="AX783" s="343"/>
      <c r="AY783" s="350"/>
      <c r="AZ783" s="443"/>
      <c r="BA783" s="216"/>
      <c r="BB783" s="216"/>
      <c r="BC783" s="216"/>
      <c r="BD783" s="216"/>
      <c r="BE783" s="216"/>
      <c r="BF783" s="216"/>
      <c r="BG783" s="216"/>
      <c r="BH783" s="216"/>
      <c r="BI783" s="216"/>
      <c r="BJ783" s="216"/>
    </row>
    <row r="784" spans="1:62" ht="14.25">
      <c r="A784" s="479"/>
      <c r="B784" s="479"/>
      <c r="C784" s="443"/>
      <c r="D784" s="216"/>
      <c r="E784" s="216"/>
      <c r="F784" s="350"/>
      <c r="G784" s="344"/>
      <c r="H784" s="440"/>
      <c r="I784" s="350"/>
      <c r="J784" s="344"/>
      <c r="K784" s="350"/>
      <c r="L784" s="344"/>
      <c r="M784" s="350"/>
      <c r="N784" s="346"/>
      <c r="O784" s="348"/>
      <c r="P784" s="450"/>
      <c r="Q784" s="348"/>
      <c r="R784" s="346"/>
      <c r="S784" s="348"/>
      <c r="T784" s="346"/>
      <c r="U784" s="348"/>
      <c r="V784" s="444"/>
      <c r="W784" s="443"/>
      <c r="X784" s="444"/>
      <c r="Y784" s="443"/>
      <c r="Z784" s="444"/>
      <c r="AA784" s="443"/>
      <c r="AB784" s="444"/>
      <c r="AC784" s="443"/>
      <c r="AD784" s="444"/>
      <c r="AE784" s="443"/>
      <c r="AF784" s="444"/>
      <c r="AG784" s="443"/>
      <c r="AH784" s="444"/>
      <c r="AI784" s="443"/>
      <c r="AJ784" s="444"/>
      <c r="AK784" s="443"/>
      <c r="AL784" s="451"/>
      <c r="AM784" s="448"/>
      <c r="AN784" s="451"/>
      <c r="AO784" s="448"/>
      <c r="AP784" s="444"/>
      <c r="AQ784" s="443"/>
      <c r="AR784" s="444"/>
      <c r="AS784" s="443"/>
      <c r="AT784" s="444"/>
      <c r="AU784" s="443"/>
      <c r="AV784" s="444"/>
      <c r="AW784" s="443"/>
      <c r="AX784" s="343"/>
      <c r="AY784" s="350"/>
      <c r="AZ784" s="443"/>
      <c r="BA784" s="216"/>
      <c r="BB784" s="216"/>
      <c r="BC784" s="216"/>
      <c r="BD784" s="216"/>
      <c r="BE784" s="216"/>
      <c r="BF784" s="216"/>
      <c r="BG784" s="216"/>
      <c r="BH784" s="216"/>
      <c r="BI784" s="216"/>
      <c r="BJ784" s="216"/>
    </row>
    <row r="785" spans="1:62" ht="14.25">
      <c r="A785" s="479"/>
      <c r="B785" s="479"/>
      <c r="C785" s="443"/>
      <c r="D785" s="216"/>
      <c r="E785" s="216"/>
      <c r="F785" s="350"/>
      <c r="G785" s="344"/>
      <c r="H785" s="440"/>
      <c r="I785" s="350"/>
      <c r="J785" s="344"/>
      <c r="K785" s="350"/>
      <c r="L785" s="344"/>
      <c r="M785" s="350"/>
      <c r="N785" s="346"/>
      <c r="O785" s="348"/>
      <c r="P785" s="450"/>
      <c r="Q785" s="348"/>
      <c r="R785" s="346"/>
      <c r="S785" s="348"/>
      <c r="T785" s="346"/>
      <c r="U785" s="348"/>
      <c r="V785" s="444"/>
      <c r="W785" s="443"/>
      <c r="X785" s="444"/>
      <c r="Y785" s="443"/>
      <c r="Z785" s="444"/>
      <c r="AA785" s="443"/>
      <c r="AB785" s="444"/>
      <c r="AC785" s="443"/>
      <c r="AD785" s="444"/>
      <c r="AE785" s="443"/>
      <c r="AF785" s="444"/>
      <c r="AG785" s="443"/>
      <c r="AH785" s="444"/>
      <c r="AI785" s="443"/>
      <c r="AJ785" s="444"/>
      <c r="AK785" s="443"/>
      <c r="AL785" s="451"/>
      <c r="AM785" s="448"/>
      <c r="AN785" s="451"/>
      <c r="AO785" s="448"/>
      <c r="AP785" s="444"/>
      <c r="AQ785" s="443"/>
      <c r="AR785" s="444"/>
      <c r="AS785" s="443"/>
      <c r="AT785" s="444"/>
      <c r="AU785" s="443"/>
      <c r="AV785" s="444"/>
      <c r="AW785" s="443"/>
      <c r="AX785" s="343"/>
      <c r="AY785" s="350"/>
      <c r="AZ785" s="443"/>
      <c r="BA785" s="216"/>
      <c r="BB785" s="216"/>
      <c r="BC785" s="216"/>
      <c r="BD785" s="216"/>
      <c r="BE785" s="216"/>
      <c r="BF785" s="216"/>
      <c r="BG785" s="216"/>
      <c r="BH785" s="216"/>
      <c r="BI785" s="216"/>
      <c r="BJ785" s="216"/>
    </row>
    <row r="786" spans="1:62" ht="14.25">
      <c r="A786" s="479"/>
      <c r="B786" s="479"/>
      <c r="C786" s="443"/>
      <c r="D786" s="216"/>
      <c r="E786" s="216"/>
      <c r="F786" s="350"/>
      <c r="G786" s="344"/>
      <c r="H786" s="440"/>
      <c r="I786" s="350"/>
      <c r="J786" s="344"/>
      <c r="K786" s="350"/>
      <c r="L786" s="344"/>
      <c r="M786" s="350"/>
      <c r="N786" s="346"/>
      <c r="O786" s="348"/>
      <c r="P786" s="450"/>
      <c r="Q786" s="348"/>
      <c r="R786" s="346"/>
      <c r="S786" s="348"/>
      <c r="T786" s="346"/>
      <c r="U786" s="348"/>
      <c r="V786" s="444"/>
      <c r="W786" s="443"/>
      <c r="X786" s="444"/>
      <c r="Y786" s="443"/>
      <c r="Z786" s="444"/>
      <c r="AA786" s="443"/>
      <c r="AB786" s="444"/>
      <c r="AC786" s="443"/>
      <c r="AD786" s="444"/>
      <c r="AE786" s="443"/>
      <c r="AF786" s="444"/>
      <c r="AG786" s="443"/>
      <c r="AH786" s="444"/>
      <c r="AI786" s="443"/>
      <c r="AJ786" s="444"/>
      <c r="AK786" s="443"/>
      <c r="AL786" s="451"/>
      <c r="AM786" s="448"/>
      <c r="AN786" s="451"/>
      <c r="AO786" s="448"/>
      <c r="AP786" s="444"/>
      <c r="AQ786" s="443"/>
      <c r="AR786" s="444"/>
      <c r="AS786" s="443"/>
      <c r="AT786" s="444"/>
      <c r="AU786" s="443"/>
      <c r="AV786" s="444"/>
      <c r="AW786" s="443"/>
      <c r="AX786" s="343"/>
      <c r="AY786" s="350"/>
      <c r="AZ786" s="443"/>
      <c r="BA786" s="216"/>
      <c r="BB786" s="216"/>
      <c r="BC786" s="216"/>
      <c r="BD786" s="216"/>
      <c r="BE786" s="216"/>
      <c r="BF786" s="216"/>
      <c r="BG786" s="216"/>
      <c r="BH786" s="216"/>
      <c r="BI786" s="216"/>
      <c r="BJ786" s="216"/>
    </row>
    <row r="787" spans="1:62" ht="14.25">
      <c r="A787" s="479"/>
      <c r="B787" s="479"/>
      <c r="C787" s="443"/>
      <c r="D787" s="216"/>
      <c r="E787" s="216"/>
      <c r="F787" s="350"/>
      <c r="G787" s="344"/>
      <c r="H787" s="440"/>
      <c r="I787" s="350"/>
      <c r="J787" s="344"/>
      <c r="K787" s="350"/>
      <c r="L787" s="344"/>
      <c r="M787" s="350"/>
      <c r="N787" s="346"/>
      <c r="O787" s="348"/>
      <c r="P787" s="450"/>
      <c r="Q787" s="348"/>
      <c r="R787" s="346"/>
      <c r="S787" s="348"/>
      <c r="T787" s="346"/>
      <c r="U787" s="348"/>
      <c r="V787" s="444"/>
      <c r="W787" s="443"/>
      <c r="X787" s="444"/>
      <c r="Y787" s="443"/>
      <c r="Z787" s="444"/>
      <c r="AA787" s="443"/>
      <c r="AB787" s="444"/>
      <c r="AC787" s="443"/>
      <c r="AD787" s="444"/>
      <c r="AE787" s="443"/>
      <c r="AF787" s="444"/>
      <c r="AG787" s="443"/>
      <c r="AH787" s="444"/>
      <c r="AI787" s="443"/>
      <c r="AJ787" s="444"/>
      <c r="AK787" s="443"/>
      <c r="AL787" s="451"/>
      <c r="AM787" s="448"/>
      <c r="AN787" s="451"/>
      <c r="AO787" s="448"/>
      <c r="AP787" s="444"/>
      <c r="AQ787" s="443"/>
      <c r="AR787" s="444"/>
      <c r="AS787" s="443"/>
      <c r="AT787" s="444"/>
      <c r="AU787" s="443"/>
      <c r="AV787" s="444"/>
      <c r="AW787" s="443"/>
      <c r="AX787" s="343"/>
      <c r="AY787" s="350"/>
      <c r="AZ787" s="443"/>
      <c r="BA787" s="216"/>
      <c r="BB787" s="216"/>
      <c r="BC787" s="216"/>
      <c r="BD787" s="216"/>
      <c r="BE787" s="216"/>
      <c r="BF787" s="216"/>
      <c r="BG787" s="216"/>
      <c r="BH787" s="216"/>
      <c r="BI787" s="216"/>
      <c r="BJ787" s="216"/>
    </row>
    <row r="788" spans="1:62" ht="14.25">
      <c r="A788" s="479"/>
      <c r="B788" s="479"/>
      <c r="C788" s="443"/>
      <c r="D788" s="216"/>
      <c r="E788" s="216"/>
      <c r="F788" s="350"/>
      <c r="G788" s="344"/>
      <c r="H788" s="440"/>
      <c r="I788" s="350"/>
      <c r="J788" s="344"/>
      <c r="K788" s="350"/>
      <c r="L788" s="344"/>
      <c r="M788" s="350"/>
      <c r="N788" s="346"/>
      <c r="O788" s="348"/>
      <c r="P788" s="450"/>
      <c r="Q788" s="348"/>
      <c r="R788" s="346"/>
      <c r="S788" s="348"/>
      <c r="T788" s="346"/>
      <c r="U788" s="348"/>
      <c r="V788" s="444"/>
      <c r="W788" s="443"/>
      <c r="X788" s="444"/>
      <c r="Y788" s="443"/>
      <c r="Z788" s="444"/>
      <c r="AA788" s="443"/>
      <c r="AB788" s="444"/>
      <c r="AC788" s="443"/>
      <c r="AD788" s="444"/>
      <c r="AE788" s="443"/>
      <c r="AF788" s="444"/>
      <c r="AG788" s="443"/>
      <c r="AH788" s="444"/>
      <c r="AI788" s="443"/>
      <c r="AJ788" s="444"/>
      <c r="AK788" s="443"/>
      <c r="AL788" s="451"/>
      <c r="AM788" s="448"/>
      <c r="AN788" s="451"/>
      <c r="AO788" s="448"/>
      <c r="AP788" s="444"/>
      <c r="AQ788" s="443"/>
      <c r="AR788" s="444"/>
      <c r="AS788" s="443"/>
      <c r="AT788" s="444"/>
      <c r="AU788" s="443"/>
      <c r="AV788" s="444"/>
      <c r="AW788" s="443"/>
      <c r="AX788" s="343"/>
      <c r="AY788" s="350"/>
      <c r="AZ788" s="443"/>
      <c r="BA788" s="216"/>
      <c r="BB788" s="216"/>
      <c r="BC788" s="216"/>
      <c r="BD788" s="216"/>
      <c r="BE788" s="216"/>
      <c r="BF788" s="216"/>
      <c r="BG788" s="216"/>
      <c r="BH788" s="216"/>
      <c r="BI788" s="216"/>
      <c r="BJ788" s="216"/>
    </row>
    <row r="789" spans="1:62" ht="14.25">
      <c r="A789" s="479"/>
      <c r="B789" s="479"/>
      <c r="C789" s="443"/>
      <c r="D789" s="216"/>
      <c r="E789" s="216"/>
      <c r="F789" s="350"/>
      <c r="G789" s="344"/>
      <c r="H789" s="440"/>
      <c r="I789" s="350"/>
      <c r="J789" s="344"/>
      <c r="K789" s="350"/>
      <c r="L789" s="344"/>
      <c r="M789" s="350"/>
      <c r="N789" s="346"/>
      <c r="O789" s="348"/>
      <c r="P789" s="450"/>
      <c r="Q789" s="348"/>
      <c r="R789" s="346"/>
      <c r="S789" s="348"/>
      <c r="T789" s="346"/>
      <c r="U789" s="348"/>
      <c r="V789" s="444"/>
      <c r="W789" s="443"/>
      <c r="X789" s="444"/>
      <c r="Y789" s="443"/>
      <c r="Z789" s="444"/>
      <c r="AA789" s="443"/>
      <c r="AB789" s="444"/>
      <c r="AC789" s="443"/>
      <c r="AD789" s="444"/>
      <c r="AE789" s="443"/>
      <c r="AF789" s="444"/>
      <c r="AG789" s="443"/>
      <c r="AH789" s="444"/>
      <c r="AI789" s="443"/>
      <c r="AJ789" s="444"/>
      <c r="AK789" s="443"/>
      <c r="AL789" s="451"/>
      <c r="AM789" s="448"/>
      <c r="AN789" s="451"/>
      <c r="AO789" s="448"/>
      <c r="AP789" s="444"/>
      <c r="AQ789" s="443"/>
      <c r="AR789" s="444"/>
      <c r="AS789" s="443"/>
      <c r="AT789" s="444"/>
      <c r="AU789" s="443"/>
      <c r="AV789" s="444"/>
      <c r="AW789" s="443"/>
      <c r="AX789" s="343"/>
      <c r="AY789" s="350"/>
      <c r="AZ789" s="443"/>
      <c r="BA789" s="216"/>
      <c r="BB789" s="216"/>
      <c r="BC789" s="216"/>
      <c r="BD789" s="216"/>
      <c r="BE789" s="216"/>
      <c r="BF789" s="216"/>
      <c r="BG789" s="216"/>
      <c r="BH789" s="216"/>
      <c r="BI789" s="216"/>
      <c r="BJ789" s="216"/>
    </row>
    <row r="790" spans="1:62" ht="14.25">
      <c r="A790" s="479"/>
      <c r="B790" s="479"/>
      <c r="C790" s="443"/>
      <c r="D790" s="216"/>
      <c r="E790" s="216"/>
      <c r="F790" s="350"/>
      <c r="G790" s="344"/>
      <c r="H790" s="440"/>
      <c r="I790" s="350"/>
      <c r="J790" s="344"/>
      <c r="K790" s="350"/>
      <c r="L790" s="344"/>
      <c r="M790" s="350"/>
      <c r="N790" s="346"/>
      <c r="O790" s="348"/>
      <c r="P790" s="450"/>
      <c r="Q790" s="348"/>
      <c r="R790" s="346"/>
      <c r="S790" s="348"/>
      <c r="T790" s="346"/>
      <c r="U790" s="348"/>
      <c r="V790" s="444"/>
      <c r="W790" s="443"/>
      <c r="X790" s="444"/>
      <c r="Y790" s="443"/>
      <c r="Z790" s="444"/>
      <c r="AA790" s="443"/>
      <c r="AB790" s="444"/>
      <c r="AC790" s="443"/>
      <c r="AD790" s="444"/>
      <c r="AE790" s="443"/>
      <c r="AF790" s="444"/>
      <c r="AG790" s="443"/>
      <c r="AH790" s="444"/>
      <c r="AI790" s="443"/>
      <c r="AJ790" s="444"/>
      <c r="AK790" s="443"/>
      <c r="AL790" s="451"/>
      <c r="AM790" s="448"/>
      <c r="AN790" s="451"/>
      <c r="AO790" s="448"/>
      <c r="AP790" s="444"/>
      <c r="AQ790" s="443"/>
      <c r="AR790" s="444"/>
      <c r="AS790" s="443"/>
      <c r="AT790" s="444"/>
      <c r="AU790" s="443"/>
      <c r="AV790" s="444"/>
      <c r="AW790" s="443"/>
      <c r="AX790" s="343"/>
      <c r="AY790" s="350"/>
      <c r="AZ790" s="443"/>
      <c r="BA790" s="216"/>
      <c r="BB790" s="216"/>
      <c r="BC790" s="216"/>
      <c r="BD790" s="216"/>
      <c r="BE790" s="216"/>
      <c r="BF790" s="216"/>
      <c r="BG790" s="216"/>
      <c r="BH790" s="216"/>
      <c r="BI790" s="216"/>
      <c r="BJ790" s="216"/>
    </row>
    <row r="791" spans="1:62" ht="14.25">
      <c r="A791" s="479"/>
      <c r="B791" s="479"/>
      <c r="C791" s="443"/>
      <c r="D791" s="216"/>
      <c r="E791" s="216"/>
      <c r="F791" s="350"/>
      <c r="G791" s="344"/>
      <c r="H791" s="440"/>
      <c r="I791" s="350"/>
      <c r="J791" s="344"/>
      <c r="K791" s="350"/>
      <c r="L791" s="344"/>
      <c r="M791" s="350"/>
      <c r="N791" s="346"/>
      <c r="O791" s="348"/>
      <c r="P791" s="450"/>
      <c r="Q791" s="348"/>
      <c r="R791" s="346"/>
      <c r="S791" s="348"/>
      <c r="T791" s="346"/>
      <c r="U791" s="348"/>
      <c r="V791" s="444"/>
      <c r="W791" s="443"/>
      <c r="X791" s="444"/>
      <c r="Y791" s="443"/>
      <c r="Z791" s="444"/>
      <c r="AA791" s="443"/>
      <c r="AB791" s="444"/>
      <c r="AC791" s="443"/>
      <c r="AD791" s="444"/>
      <c r="AE791" s="443"/>
      <c r="AF791" s="444"/>
      <c r="AG791" s="443"/>
      <c r="AH791" s="444"/>
      <c r="AI791" s="443"/>
      <c r="AJ791" s="444"/>
      <c r="AK791" s="443"/>
      <c r="AL791" s="451"/>
      <c r="AM791" s="448"/>
      <c r="AN791" s="451"/>
      <c r="AO791" s="448"/>
      <c r="AP791" s="444"/>
      <c r="AQ791" s="443"/>
      <c r="AR791" s="444"/>
      <c r="AS791" s="443"/>
      <c r="AT791" s="444"/>
      <c r="AU791" s="443"/>
      <c r="AV791" s="444"/>
      <c r="AW791" s="443"/>
      <c r="AX791" s="343"/>
      <c r="AY791" s="350"/>
      <c r="AZ791" s="443"/>
      <c r="BA791" s="216"/>
      <c r="BB791" s="216"/>
      <c r="BC791" s="216"/>
      <c r="BD791" s="216"/>
      <c r="BE791" s="216"/>
      <c r="BF791" s="216"/>
      <c r="BG791" s="216"/>
      <c r="BH791" s="216"/>
      <c r="BI791" s="216"/>
      <c r="BJ791" s="216"/>
    </row>
    <row r="792" spans="1:62" ht="14.25">
      <c r="A792" s="479"/>
      <c r="B792" s="479"/>
      <c r="C792" s="443"/>
      <c r="D792" s="216"/>
      <c r="E792" s="216"/>
      <c r="F792" s="350"/>
      <c r="G792" s="344"/>
      <c r="H792" s="440"/>
      <c r="I792" s="350"/>
      <c r="J792" s="344"/>
      <c r="K792" s="350"/>
      <c r="L792" s="344"/>
      <c r="M792" s="350"/>
      <c r="N792" s="346"/>
      <c r="O792" s="348"/>
      <c r="P792" s="450"/>
      <c r="Q792" s="348"/>
      <c r="R792" s="346"/>
      <c r="S792" s="348"/>
      <c r="T792" s="346"/>
      <c r="U792" s="348"/>
      <c r="V792" s="444"/>
      <c r="W792" s="443"/>
      <c r="X792" s="444"/>
      <c r="Y792" s="443"/>
      <c r="Z792" s="444"/>
      <c r="AA792" s="443"/>
      <c r="AB792" s="444"/>
      <c r="AC792" s="443"/>
      <c r="AD792" s="444"/>
      <c r="AE792" s="443"/>
      <c r="AF792" s="444"/>
      <c r="AG792" s="443"/>
      <c r="AH792" s="444"/>
      <c r="AI792" s="443"/>
      <c r="AJ792" s="444"/>
      <c r="AK792" s="443"/>
      <c r="AL792" s="451"/>
      <c r="AM792" s="448"/>
      <c r="AN792" s="451"/>
      <c r="AO792" s="448"/>
      <c r="AP792" s="444"/>
      <c r="AQ792" s="443"/>
      <c r="AR792" s="444"/>
      <c r="AS792" s="443"/>
      <c r="AT792" s="444"/>
      <c r="AU792" s="443"/>
      <c r="AV792" s="444"/>
      <c r="AW792" s="443"/>
      <c r="AX792" s="343"/>
      <c r="AY792" s="350"/>
      <c r="AZ792" s="443"/>
      <c r="BA792" s="216"/>
      <c r="BB792" s="216"/>
      <c r="BC792" s="216"/>
      <c r="BD792" s="216"/>
      <c r="BE792" s="216"/>
      <c r="BF792" s="216"/>
      <c r="BG792" s="216"/>
      <c r="BH792" s="216"/>
      <c r="BI792" s="216"/>
      <c r="BJ792" s="216"/>
    </row>
    <row r="793" spans="1:62" ht="14.25">
      <c r="A793" s="479"/>
      <c r="B793" s="479"/>
      <c r="C793" s="443"/>
      <c r="D793" s="216"/>
      <c r="E793" s="216"/>
      <c r="F793" s="350"/>
      <c r="G793" s="344"/>
      <c r="H793" s="440"/>
      <c r="I793" s="350"/>
      <c r="J793" s="344"/>
      <c r="K793" s="350"/>
      <c r="L793" s="344"/>
      <c r="M793" s="350"/>
      <c r="N793" s="346"/>
      <c r="O793" s="348"/>
      <c r="P793" s="450"/>
      <c r="Q793" s="348"/>
      <c r="R793" s="346"/>
      <c r="S793" s="348"/>
      <c r="T793" s="346"/>
      <c r="U793" s="348"/>
      <c r="V793" s="444"/>
      <c r="W793" s="443"/>
      <c r="X793" s="444"/>
      <c r="Y793" s="443"/>
      <c r="Z793" s="444"/>
      <c r="AA793" s="443"/>
      <c r="AB793" s="444"/>
      <c r="AC793" s="443"/>
      <c r="AD793" s="444"/>
      <c r="AE793" s="443"/>
      <c r="AF793" s="444"/>
      <c r="AG793" s="443"/>
      <c r="AH793" s="444"/>
      <c r="AI793" s="443"/>
      <c r="AJ793" s="444"/>
      <c r="AK793" s="443"/>
      <c r="AL793" s="451"/>
      <c r="AM793" s="448"/>
      <c r="AN793" s="451"/>
      <c r="AO793" s="448"/>
      <c r="AP793" s="444"/>
      <c r="AQ793" s="443"/>
      <c r="AR793" s="444"/>
      <c r="AS793" s="443"/>
      <c r="AT793" s="444"/>
      <c r="AU793" s="443"/>
      <c r="AV793" s="444"/>
      <c r="AW793" s="443"/>
      <c r="AX793" s="343"/>
      <c r="AY793" s="350"/>
      <c r="AZ793" s="443"/>
      <c r="BA793" s="216"/>
      <c r="BB793" s="216"/>
      <c r="BC793" s="216"/>
      <c r="BD793" s="216"/>
      <c r="BE793" s="216"/>
      <c r="BF793" s="216"/>
      <c r="BG793" s="216"/>
      <c r="BH793" s="216"/>
      <c r="BI793" s="216"/>
      <c r="BJ793" s="216"/>
    </row>
    <row r="794" spans="1:62" ht="14.25">
      <c r="A794" s="479"/>
      <c r="B794" s="479"/>
      <c r="C794" s="443"/>
      <c r="D794" s="216"/>
      <c r="E794" s="216"/>
      <c r="F794" s="350"/>
      <c r="G794" s="344"/>
      <c r="H794" s="440"/>
      <c r="I794" s="350"/>
      <c r="J794" s="344"/>
      <c r="K794" s="350"/>
      <c r="L794" s="344"/>
      <c r="M794" s="350"/>
      <c r="N794" s="346"/>
      <c r="O794" s="348"/>
      <c r="P794" s="450"/>
      <c r="Q794" s="348"/>
      <c r="R794" s="346"/>
      <c r="S794" s="348"/>
      <c r="T794" s="346"/>
      <c r="U794" s="348"/>
      <c r="V794" s="444"/>
      <c r="W794" s="443"/>
      <c r="X794" s="444"/>
      <c r="Y794" s="443"/>
      <c r="Z794" s="444"/>
      <c r="AA794" s="443"/>
      <c r="AB794" s="444"/>
      <c r="AC794" s="443"/>
      <c r="AD794" s="444"/>
      <c r="AE794" s="443"/>
      <c r="AF794" s="444"/>
      <c r="AG794" s="443"/>
      <c r="AH794" s="444"/>
      <c r="AI794" s="443"/>
      <c r="AJ794" s="444"/>
      <c r="AK794" s="443"/>
      <c r="AL794" s="451"/>
      <c r="AM794" s="448"/>
      <c r="AN794" s="451"/>
      <c r="AO794" s="448"/>
      <c r="AP794" s="444"/>
      <c r="AQ794" s="443"/>
      <c r="AR794" s="444"/>
      <c r="AS794" s="443"/>
      <c r="AT794" s="444"/>
      <c r="AU794" s="443"/>
      <c r="AV794" s="444"/>
      <c r="AW794" s="443"/>
      <c r="AX794" s="343"/>
      <c r="AY794" s="350"/>
      <c r="AZ794" s="443"/>
      <c r="BA794" s="216"/>
      <c r="BB794" s="216"/>
      <c r="BC794" s="216"/>
      <c r="BD794" s="216"/>
      <c r="BE794" s="216"/>
      <c r="BF794" s="216"/>
      <c r="BG794" s="216"/>
      <c r="BH794" s="216"/>
      <c r="BI794" s="216"/>
      <c r="BJ794" s="216"/>
    </row>
    <row r="795" spans="1:62" ht="14.25">
      <c r="A795" s="479"/>
      <c r="B795" s="479"/>
      <c r="C795" s="443"/>
      <c r="D795" s="216"/>
      <c r="E795" s="216"/>
      <c r="F795" s="350"/>
      <c r="G795" s="344"/>
      <c r="H795" s="440"/>
      <c r="I795" s="350"/>
      <c r="J795" s="344"/>
      <c r="K795" s="350"/>
      <c r="L795" s="344"/>
      <c r="M795" s="350"/>
      <c r="N795" s="346"/>
      <c r="O795" s="348"/>
      <c r="P795" s="450"/>
      <c r="Q795" s="348"/>
      <c r="R795" s="346"/>
      <c r="S795" s="348"/>
      <c r="T795" s="346"/>
      <c r="U795" s="348"/>
      <c r="V795" s="444"/>
      <c r="W795" s="443"/>
      <c r="X795" s="444"/>
      <c r="Y795" s="443"/>
      <c r="Z795" s="444"/>
      <c r="AA795" s="443"/>
      <c r="AB795" s="444"/>
      <c r="AC795" s="443"/>
      <c r="AD795" s="444"/>
      <c r="AE795" s="443"/>
      <c r="AF795" s="444"/>
      <c r="AG795" s="443"/>
      <c r="AH795" s="444"/>
      <c r="AI795" s="443"/>
      <c r="AJ795" s="444"/>
      <c r="AK795" s="443"/>
      <c r="AL795" s="451"/>
      <c r="AM795" s="448"/>
      <c r="AN795" s="451"/>
      <c r="AO795" s="448"/>
      <c r="AP795" s="444"/>
      <c r="AQ795" s="443"/>
      <c r="AR795" s="444"/>
      <c r="AS795" s="443"/>
      <c r="AT795" s="444"/>
      <c r="AU795" s="443"/>
      <c r="AV795" s="444"/>
      <c r="AW795" s="443"/>
      <c r="AX795" s="343"/>
      <c r="AY795" s="350"/>
      <c r="AZ795" s="443"/>
      <c r="BA795" s="216"/>
      <c r="BB795" s="216"/>
      <c r="BC795" s="216"/>
      <c r="BD795" s="216"/>
      <c r="BE795" s="216"/>
      <c r="BF795" s="216"/>
      <c r="BG795" s="216"/>
      <c r="BH795" s="216"/>
      <c r="BI795" s="216"/>
      <c r="BJ795" s="216"/>
    </row>
    <row r="796" spans="1:62" ht="14.25">
      <c r="A796" s="479"/>
      <c r="B796" s="479"/>
      <c r="C796" s="443"/>
      <c r="D796" s="216"/>
      <c r="E796" s="216"/>
      <c r="F796" s="350"/>
      <c r="G796" s="344"/>
      <c r="H796" s="440"/>
      <c r="I796" s="350"/>
      <c r="J796" s="344"/>
      <c r="K796" s="350"/>
      <c r="L796" s="344"/>
      <c r="M796" s="350"/>
      <c r="N796" s="346"/>
      <c r="O796" s="348"/>
      <c r="P796" s="450"/>
      <c r="Q796" s="348"/>
      <c r="R796" s="346"/>
      <c r="S796" s="348"/>
      <c r="T796" s="346"/>
      <c r="U796" s="348"/>
      <c r="V796" s="444"/>
      <c r="W796" s="443"/>
      <c r="X796" s="444"/>
      <c r="Y796" s="443"/>
      <c r="Z796" s="444"/>
      <c r="AA796" s="443"/>
      <c r="AB796" s="444"/>
      <c r="AC796" s="443"/>
      <c r="AD796" s="444"/>
      <c r="AE796" s="443"/>
      <c r="AF796" s="444"/>
      <c r="AG796" s="443"/>
      <c r="AH796" s="444"/>
      <c r="AI796" s="443"/>
      <c r="AJ796" s="444"/>
      <c r="AK796" s="443"/>
      <c r="AL796" s="451"/>
      <c r="AM796" s="448"/>
      <c r="AN796" s="451"/>
      <c r="AO796" s="448"/>
      <c r="AP796" s="444"/>
      <c r="AQ796" s="443"/>
      <c r="AR796" s="444"/>
      <c r="AS796" s="443"/>
      <c r="AT796" s="444"/>
      <c r="AU796" s="443"/>
      <c r="AV796" s="444"/>
      <c r="AW796" s="443"/>
      <c r="AX796" s="343"/>
      <c r="AY796" s="350"/>
      <c r="AZ796" s="443"/>
      <c r="BA796" s="216"/>
      <c r="BB796" s="216"/>
      <c r="BC796" s="216"/>
      <c r="BD796" s="216"/>
      <c r="BE796" s="216"/>
      <c r="BF796" s="216"/>
      <c r="BG796" s="216"/>
      <c r="BH796" s="216"/>
      <c r="BI796" s="216"/>
      <c r="BJ796" s="216"/>
    </row>
    <row r="797" spans="1:62" ht="14.25">
      <c r="A797" s="479"/>
      <c r="B797" s="479"/>
      <c r="C797" s="443"/>
      <c r="D797" s="216"/>
      <c r="E797" s="216"/>
      <c r="F797" s="350"/>
      <c r="G797" s="344"/>
      <c r="H797" s="440"/>
      <c r="I797" s="350"/>
      <c r="J797" s="344"/>
      <c r="K797" s="350"/>
      <c r="L797" s="344"/>
      <c r="M797" s="350"/>
      <c r="N797" s="346"/>
      <c r="O797" s="348"/>
      <c r="P797" s="450"/>
      <c r="Q797" s="348"/>
      <c r="R797" s="346"/>
      <c r="S797" s="348"/>
      <c r="T797" s="346"/>
      <c r="U797" s="348"/>
      <c r="V797" s="444"/>
      <c r="W797" s="443"/>
      <c r="X797" s="444"/>
      <c r="Y797" s="443"/>
      <c r="Z797" s="444"/>
      <c r="AA797" s="443"/>
      <c r="AB797" s="444"/>
      <c r="AC797" s="443"/>
      <c r="AD797" s="444"/>
      <c r="AE797" s="443"/>
      <c r="AF797" s="444"/>
      <c r="AG797" s="443"/>
      <c r="AH797" s="444"/>
      <c r="AI797" s="443"/>
      <c r="AJ797" s="444"/>
      <c r="AK797" s="443"/>
      <c r="AL797" s="451"/>
      <c r="AM797" s="448"/>
      <c r="AN797" s="451"/>
      <c r="AO797" s="448"/>
      <c r="AP797" s="444"/>
      <c r="AQ797" s="443"/>
      <c r="AR797" s="444"/>
      <c r="AS797" s="443"/>
      <c r="AT797" s="444"/>
      <c r="AU797" s="443"/>
      <c r="AV797" s="444"/>
      <c r="AW797" s="443"/>
      <c r="AX797" s="343"/>
      <c r="AY797" s="350"/>
      <c r="AZ797" s="443"/>
      <c r="BA797" s="216"/>
      <c r="BB797" s="216"/>
      <c r="BC797" s="216"/>
      <c r="BD797" s="216"/>
      <c r="BE797" s="216"/>
      <c r="BF797" s="216"/>
      <c r="BG797" s="216"/>
      <c r="BH797" s="216"/>
      <c r="BI797" s="216"/>
      <c r="BJ797" s="216"/>
    </row>
    <row r="798" spans="1:62" ht="14.25">
      <c r="A798" s="479"/>
      <c r="B798" s="479"/>
      <c r="C798" s="443"/>
      <c r="D798" s="216"/>
      <c r="E798" s="216"/>
      <c r="F798" s="350"/>
      <c r="G798" s="344"/>
      <c r="H798" s="440"/>
      <c r="I798" s="350"/>
      <c r="J798" s="344"/>
      <c r="K798" s="350"/>
      <c r="L798" s="344"/>
      <c r="M798" s="350"/>
      <c r="N798" s="346"/>
      <c r="O798" s="348"/>
      <c r="P798" s="450"/>
      <c r="Q798" s="348"/>
      <c r="R798" s="346"/>
      <c r="S798" s="348"/>
      <c r="T798" s="346"/>
      <c r="U798" s="348"/>
      <c r="V798" s="444"/>
      <c r="W798" s="443"/>
      <c r="X798" s="444"/>
      <c r="Y798" s="443"/>
      <c r="Z798" s="444"/>
      <c r="AA798" s="443"/>
      <c r="AB798" s="444"/>
      <c r="AC798" s="443"/>
      <c r="AD798" s="444"/>
      <c r="AE798" s="443"/>
      <c r="AF798" s="444"/>
      <c r="AG798" s="443"/>
      <c r="AH798" s="444"/>
      <c r="AI798" s="443"/>
      <c r="AJ798" s="444"/>
      <c r="AK798" s="443"/>
      <c r="AL798" s="451"/>
      <c r="AM798" s="448"/>
      <c r="AN798" s="451"/>
      <c r="AO798" s="448"/>
      <c r="AP798" s="444"/>
      <c r="AQ798" s="443"/>
      <c r="AR798" s="444"/>
      <c r="AS798" s="443"/>
      <c r="AT798" s="444"/>
      <c r="AU798" s="443"/>
      <c r="AV798" s="444"/>
      <c r="AW798" s="443"/>
      <c r="AX798" s="343"/>
      <c r="AY798" s="350"/>
      <c r="AZ798" s="443"/>
      <c r="BA798" s="216"/>
      <c r="BB798" s="216"/>
      <c r="BC798" s="216"/>
      <c r="BD798" s="216"/>
      <c r="BE798" s="216"/>
      <c r="BF798" s="216"/>
      <c r="BG798" s="216"/>
      <c r="BH798" s="216"/>
      <c r="BI798" s="216"/>
      <c r="BJ798" s="216"/>
    </row>
    <row r="799" spans="1:62" ht="14.25">
      <c r="A799" s="479"/>
      <c r="B799" s="479"/>
      <c r="C799" s="443"/>
      <c r="D799" s="216"/>
      <c r="E799" s="216"/>
      <c r="F799" s="350"/>
      <c r="G799" s="344"/>
      <c r="H799" s="440"/>
      <c r="I799" s="350"/>
      <c r="J799" s="344"/>
      <c r="K799" s="350"/>
      <c r="L799" s="344"/>
      <c r="M799" s="350"/>
      <c r="N799" s="346"/>
      <c r="O799" s="348"/>
      <c r="P799" s="450"/>
      <c r="Q799" s="348"/>
      <c r="R799" s="346"/>
      <c r="S799" s="348"/>
      <c r="T799" s="346"/>
      <c r="U799" s="348"/>
      <c r="V799" s="444"/>
      <c r="W799" s="443"/>
      <c r="X799" s="444"/>
      <c r="Y799" s="443"/>
      <c r="Z799" s="444"/>
      <c r="AA799" s="443"/>
      <c r="AB799" s="444"/>
      <c r="AC799" s="443"/>
      <c r="AD799" s="444"/>
      <c r="AE799" s="443"/>
      <c r="AF799" s="444"/>
      <c r="AG799" s="443"/>
      <c r="AH799" s="444"/>
      <c r="AI799" s="443"/>
      <c r="AJ799" s="444"/>
      <c r="AK799" s="443"/>
      <c r="AL799" s="451"/>
      <c r="AM799" s="448"/>
      <c r="AN799" s="451"/>
      <c r="AO799" s="448"/>
      <c r="AP799" s="444"/>
      <c r="AQ799" s="443"/>
      <c r="AR799" s="444"/>
      <c r="AS799" s="443"/>
      <c r="AT799" s="444"/>
      <c r="AU799" s="443"/>
      <c r="AV799" s="444"/>
      <c r="AW799" s="443"/>
      <c r="AX799" s="343"/>
      <c r="AY799" s="350"/>
      <c r="AZ799" s="443"/>
      <c r="BA799" s="216"/>
      <c r="BB799" s="216"/>
      <c r="BC799" s="216"/>
      <c r="BD799" s="216"/>
      <c r="BE799" s="216"/>
      <c r="BF799" s="216"/>
      <c r="BG799" s="216"/>
      <c r="BH799" s="216"/>
      <c r="BI799" s="216"/>
      <c r="BJ799" s="216"/>
    </row>
    <row r="800" spans="1:62" ht="14.25">
      <c r="A800" s="479"/>
      <c r="B800" s="479"/>
      <c r="C800" s="443"/>
      <c r="D800" s="216"/>
      <c r="E800" s="216"/>
      <c r="F800" s="350"/>
      <c r="G800" s="344"/>
      <c r="H800" s="440"/>
      <c r="I800" s="350"/>
      <c r="J800" s="344"/>
      <c r="K800" s="350"/>
      <c r="L800" s="344"/>
      <c r="M800" s="350"/>
      <c r="N800" s="346"/>
      <c r="O800" s="348"/>
      <c r="P800" s="450"/>
      <c r="Q800" s="348"/>
      <c r="R800" s="346"/>
      <c r="S800" s="348"/>
      <c r="T800" s="346"/>
      <c r="U800" s="348"/>
      <c r="V800" s="444"/>
      <c r="W800" s="443"/>
      <c r="X800" s="444"/>
      <c r="Y800" s="443"/>
      <c r="Z800" s="444"/>
      <c r="AA800" s="443"/>
      <c r="AB800" s="444"/>
      <c r="AC800" s="443"/>
      <c r="AD800" s="444"/>
      <c r="AE800" s="443"/>
      <c r="AF800" s="444"/>
      <c r="AG800" s="443"/>
      <c r="AH800" s="444"/>
      <c r="AI800" s="443"/>
      <c r="AJ800" s="444"/>
      <c r="AK800" s="443"/>
      <c r="AL800" s="451"/>
      <c r="AM800" s="448"/>
      <c r="AN800" s="451"/>
      <c r="AO800" s="448"/>
      <c r="AP800" s="444"/>
      <c r="AQ800" s="443"/>
      <c r="AR800" s="444"/>
      <c r="AS800" s="443"/>
      <c r="AT800" s="444"/>
      <c r="AU800" s="443"/>
      <c r="AV800" s="444"/>
      <c r="AW800" s="443"/>
      <c r="AX800" s="343"/>
      <c r="AY800" s="350"/>
      <c r="AZ800" s="443"/>
      <c r="BA800" s="216"/>
      <c r="BB800" s="216"/>
      <c r="BC800" s="216"/>
      <c r="BD800" s="216"/>
      <c r="BE800" s="216"/>
      <c r="BF800" s="216"/>
      <c r="BG800" s="216"/>
      <c r="BH800" s="216"/>
      <c r="BI800" s="216"/>
      <c r="BJ800" s="216"/>
    </row>
    <row r="801" spans="1:62" ht="14.25">
      <c r="A801" s="479"/>
      <c r="B801" s="479"/>
      <c r="C801" s="443"/>
      <c r="D801" s="216"/>
      <c r="E801" s="216"/>
      <c r="F801" s="350"/>
      <c r="G801" s="344"/>
      <c r="H801" s="440"/>
      <c r="I801" s="350"/>
      <c r="J801" s="344"/>
      <c r="K801" s="350"/>
      <c r="L801" s="344"/>
      <c r="M801" s="350"/>
      <c r="N801" s="346"/>
      <c r="O801" s="348"/>
      <c r="P801" s="450"/>
      <c r="Q801" s="348"/>
      <c r="R801" s="346"/>
      <c r="S801" s="348"/>
      <c r="T801" s="346"/>
      <c r="U801" s="348"/>
      <c r="V801" s="444"/>
      <c r="W801" s="443"/>
      <c r="X801" s="444"/>
      <c r="Y801" s="443"/>
      <c r="Z801" s="444"/>
      <c r="AA801" s="443"/>
      <c r="AB801" s="444"/>
      <c r="AC801" s="443"/>
      <c r="AD801" s="444"/>
      <c r="AE801" s="443"/>
      <c r="AF801" s="444"/>
      <c r="AG801" s="443"/>
      <c r="AH801" s="444"/>
      <c r="AI801" s="443"/>
      <c r="AJ801" s="444"/>
      <c r="AK801" s="443"/>
      <c r="AL801" s="451"/>
      <c r="AM801" s="448"/>
      <c r="AN801" s="451"/>
      <c r="AO801" s="448"/>
      <c r="AP801" s="444"/>
      <c r="AQ801" s="443"/>
      <c r="AR801" s="444"/>
      <c r="AS801" s="443"/>
      <c r="AT801" s="444"/>
      <c r="AU801" s="443"/>
      <c r="AV801" s="444"/>
      <c r="AW801" s="443"/>
      <c r="AX801" s="343"/>
      <c r="AY801" s="350"/>
      <c r="AZ801" s="443"/>
      <c r="BA801" s="216"/>
      <c r="BB801" s="216"/>
      <c r="BC801" s="216"/>
      <c r="BD801" s="216"/>
      <c r="BE801" s="216"/>
      <c r="BF801" s="216"/>
      <c r="BG801" s="216"/>
      <c r="BH801" s="216"/>
      <c r="BI801" s="216"/>
      <c r="BJ801" s="216"/>
    </row>
    <row r="802" spans="1:62" ht="14.25">
      <c r="A802" s="479"/>
      <c r="B802" s="479"/>
      <c r="C802" s="443"/>
      <c r="D802" s="216"/>
      <c r="E802" s="216"/>
      <c r="F802" s="350"/>
      <c r="G802" s="344"/>
      <c r="H802" s="440"/>
      <c r="I802" s="350"/>
      <c r="J802" s="344"/>
      <c r="K802" s="350"/>
      <c r="L802" s="344"/>
      <c r="M802" s="350"/>
      <c r="N802" s="346"/>
      <c r="O802" s="348"/>
      <c r="P802" s="450"/>
      <c r="Q802" s="348"/>
      <c r="R802" s="346"/>
      <c r="S802" s="348"/>
      <c r="T802" s="346"/>
      <c r="U802" s="348"/>
      <c r="V802" s="444"/>
      <c r="W802" s="443"/>
      <c r="X802" s="444"/>
      <c r="Y802" s="443"/>
      <c r="Z802" s="444"/>
      <c r="AA802" s="443"/>
      <c r="AB802" s="444"/>
      <c r="AC802" s="443"/>
      <c r="AD802" s="444"/>
      <c r="AE802" s="443"/>
      <c r="AF802" s="444"/>
      <c r="AG802" s="443"/>
      <c r="AH802" s="444"/>
      <c r="AI802" s="443"/>
      <c r="AJ802" s="444"/>
      <c r="AK802" s="443"/>
      <c r="AL802" s="451"/>
      <c r="AM802" s="448"/>
      <c r="AN802" s="451"/>
      <c r="AO802" s="448"/>
      <c r="AP802" s="444"/>
      <c r="AQ802" s="443"/>
      <c r="AR802" s="444"/>
      <c r="AS802" s="443"/>
      <c r="AT802" s="444"/>
      <c r="AU802" s="443"/>
      <c r="AV802" s="444"/>
      <c r="AW802" s="443"/>
      <c r="AX802" s="343"/>
      <c r="AY802" s="350"/>
      <c r="AZ802" s="443"/>
      <c r="BA802" s="216"/>
      <c r="BB802" s="216"/>
      <c r="BC802" s="216"/>
      <c r="BD802" s="216"/>
      <c r="BE802" s="216"/>
      <c r="BF802" s="216"/>
      <c r="BG802" s="216"/>
      <c r="BH802" s="216"/>
      <c r="BI802" s="216"/>
      <c r="BJ802" s="216"/>
    </row>
    <row r="803" spans="1:62" ht="14.25">
      <c r="A803" s="479"/>
      <c r="B803" s="479"/>
      <c r="C803" s="443"/>
      <c r="D803" s="216"/>
      <c r="E803" s="216"/>
      <c r="F803" s="350"/>
      <c r="G803" s="344"/>
      <c r="H803" s="440"/>
      <c r="I803" s="350"/>
      <c r="J803" s="344"/>
      <c r="K803" s="350"/>
      <c r="L803" s="344"/>
      <c r="M803" s="350"/>
      <c r="N803" s="346"/>
      <c r="O803" s="348"/>
      <c r="P803" s="450"/>
      <c r="Q803" s="348"/>
      <c r="R803" s="346"/>
      <c r="S803" s="348"/>
      <c r="T803" s="346"/>
      <c r="U803" s="348"/>
      <c r="V803" s="444"/>
      <c r="W803" s="443"/>
      <c r="X803" s="444"/>
      <c r="Y803" s="443"/>
      <c r="Z803" s="444"/>
      <c r="AA803" s="443"/>
      <c r="AB803" s="444"/>
      <c r="AC803" s="443"/>
      <c r="AD803" s="444"/>
      <c r="AE803" s="443"/>
      <c r="AF803" s="444"/>
      <c r="AG803" s="443"/>
      <c r="AH803" s="444"/>
      <c r="AI803" s="443"/>
      <c r="AJ803" s="444"/>
      <c r="AK803" s="443"/>
      <c r="AL803" s="451"/>
      <c r="AM803" s="448"/>
      <c r="AN803" s="451"/>
      <c r="AO803" s="448"/>
      <c r="AP803" s="444"/>
      <c r="AQ803" s="443"/>
      <c r="AR803" s="444"/>
      <c r="AS803" s="443"/>
      <c r="AT803" s="444"/>
      <c r="AU803" s="443"/>
      <c r="AV803" s="444"/>
      <c r="AW803" s="443"/>
      <c r="AX803" s="343"/>
      <c r="AY803" s="350"/>
      <c r="AZ803" s="443"/>
      <c r="BA803" s="216"/>
      <c r="BB803" s="216"/>
      <c r="BC803" s="216"/>
      <c r="BD803" s="216"/>
      <c r="BE803" s="216"/>
      <c r="BF803" s="216"/>
      <c r="BG803" s="216"/>
      <c r="BH803" s="216"/>
      <c r="BI803" s="216"/>
      <c r="BJ803" s="216"/>
    </row>
    <row r="804" spans="1:62" ht="14.25">
      <c r="A804" s="479"/>
      <c r="B804" s="479"/>
      <c r="C804" s="443"/>
      <c r="D804" s="216"/>
      <c r="E804" s="216"/>
      <c r="F804" s="350"/>
      <c r="G804" s="344"/>
      <c r="H804" s="440"/>
      <c r="I804" s="350"/>
      <c r="J804" s="344"/>
      <c r="K804" s="350"/>
      <c r="L804" s="344"/>
      <c r="M804" s="350"/>
      <c r="N804" s="346"/>
      <c r="O804" s="348"/>
      <c r="P804" s="450"/>
      <c r="Q804" s="348"/>
      <c r="R804" s="346"/>
      <c r="S804" s="348"/>
      <c r="T804" s="346"/>
      <c r="U804" s="348"/>
      <c r="V804" s="444"/>
      <c r="W804" s="443"/>
      <c r="X804" s="444"/>
      <c r="Y804" s="443"/>
      <c r="Z804" s="444"/>
      <c r="AA804" s="443"/>
      <c r="AB804" s="444"/>
      <c r="AC804" s="443"/>
      <c r="AD804" s="444"/>
      <c r="AE804" s="443"/>
      <c r="AF804" s="444"/>
      <c r="AG804" s="443"/>
      <c r="AH804" s="444"/>
      <c r="AI804" s="443"/>
      <c r="AJ804" s="444"/>
      <c r="AK804" s="443"/>
      <c r="AL804" s="451"/>
      <c r="AM804" s="448"/>
      <c r="AN804" s="451"/>
      <c r="AO804" s="448"/>
      <c r="AP804" s="444"/>
      <c r="AQ804" s="443"/>
      <c r="AR804" s="444"/>
      <c r="AS804" s="443"/>
      <c r="AT804" s="444"/>
      <c r="AU804" s="443"/>
      <c r="AV804" s="444"/>
      <c r="AW804" s="443"/>
      <c r="AX804" s="343"/>
      <c r="AY804" s="350"/>
      <c r="AZ804" s="443"/>
      <c r="BA804" s="216"/>
      <c r="BB804" s="216"/>
      <c r="BC804" s="216"/>
      <c r="BD804" s="216"/>
      <c r="BE804" s="216"/>
      <c r="BF804" s="216"/>
      <c r="BG804" s="216"/>
      <c r="BH804" s="216"/>
      <c r="BI804" s="216"/>
      <c r="BJ804" s="216"/>
    </row>
    <row r="805" spans="1:62" ht="14.25">
      <c r="A805" s="479"/>
      <c r="B805" s="479"/>
      <c r="C805" s="443"/>
      <c r="D805" s="216"/>
      <c r="E805" s="216"/>
      <c r="F805" s="350"/>
      <c r="G805" s="344"/>
      <c r="H805" s="440"/>
      <c r="I805" s="350"/>
      <c r="J805" s="344"/>
      <c r="K805" s="350"/>
      <c r="L805" s="344"/>
      <c r="M805" s="350"/>
      <c r="N805" s="346"/>
      <c r="O805" s="348"/>
      <c r="P805" s="450"/>
      <c r="Q805" s="348"/>
      <c r="R805" s="346"/>
      <c r="S805" s="348"/>
      <c r="T805" s="346"/>
      <c r="U805" s="348"/>
      <c r="V805" s="444"/>
      <c r="W805" s="443"/>
      <c r="X805" s="444"/>
      <c r="Y805" s="443"/>
      <c r="Z805" s="444"/>
      <c r="AA805" s="443"/>
      <c r="AB805" s="444"/>
      <c r="AC805" s="443"/>
      <c r="AD805" s="444"/>
      <c r="AE805" s="443"/>
      <c r="AF805" s="444"/>
      <c r="AG805" s="443"/>
      <c r="AH805" s="444"/>
      <c r="AI805" s="443"/>
      <c r="AJ805" s="444"/>
      <c r="AK805" s="443"/>
      <c r="AL805" s="451"/>
      <c r="AM805" s="448"/>
      <c r="AN805" s="451"/>
      <c r="AO805" s="448"/>
      <c r="AP805" s="444"/>
      <c r="AQ805" s="443"/>
      <c r="AR805" s="444"/>
      <c r="AS805" s="443"/>
      <c r="AT805" s="444"/>
      <c r="AU805" s="443"/>
      <c r="AV805" s="444"/>
      <c r="AW805" s="443"/>
      <c r="AX805" s="343"/>
      <c r="AY805" s="350"/>
      <c r="AZ805" s="443"/>
      <c r="BA805" s="216"/>
      <c r="BB805" s="216"/>
      <c r="BC805" s="216"/>
      <c r="BD805" s="216"/>
      <c r="BE805" s="216"/>
      <c r="BF805" s="216"/>
      <c r="BG805" s="216"/>
      <c r="BH805" s="216"/>
      <c r="BI805" s="216"/>
      <c r="BJ805" s="216"/>
    </row>
    <row r="806" spans="1:62" ht="14.25">
      <c r="A806" s="479"/>
      <c r="B806" s="479"/>
      <c r="C806" s="443"/>
      <c r="D806" s="216"/>
      <c r="E806" s="216"/>
      <c r="F806" s="350"/>
      <c r="G806" s="344"/>
      <c r="H806" s="440"/>
      <c r="I806" s="350"/>
      <c r="J806" s="344"/>
      <c r="K806" s="350"/>
      <c r="L806" s="344"/>
      <c r="M806" s="350"/>
      <c r="N806" s="346"/>
      <c r="O806" s="348"/>
      <c r="P806" s="450"/>
      <c r="Q806" s="348"/>
      <c r="R806" s="346"/>
      <c r="S806" s="348"/>
      <c r="T806" s="346"/>
      <c r="U806" s="348"/>
      <c r="V806" s="444"/>
      <c r="W806" s="443"/>
      <c r="X806" s="444"/>
      <c r="Y806" s="443"/>
      <c r="Z806" s="444"/>
      <c r="AA806" s="443"/>
      <c r="AB806" s="444"/>
      <c r="AC806" s="443"/>
      <c r="AD806" s="444"/>
      <c r="AE806" s="443"/>
      <c r="AF806" s="444"/>
      <c r="AG806" s="443"/>
      <c r="AH806" s="444"/>
      <c r="AI806" s="443"/>
      <c r="AJ806" s="444"/>
      <c r="AK806" s="443"/>
      <c r="AL806" s="451"/>
      <c r="AM806" s="448"/>
      <c r="AN806" s="451"/>
      <c r="AO806" s="448"/>
      <c r="AP806" s="444"/>
      <c r="AQ806" s="443"/>
      <c r="AR806" s="444"/>
      <c r="AS806" s="443"/>
      <c r="AT806" s="444"/>
      <c r="AU806" s="443"/>
      <c r="AV806" s="444"/>
      <c r="AW806" s="443"/>
      <c r="AX806" s="343"/>
      <c r="AY806" s="350"/>
      <c r="AZ806" s="443"/>
      <c r="BA806" s="216"/>
      <c r="BB806" s="216"/>
      <c r="BC806" s="216"/>
      <c r="BD806" s="216"/>
      <c r="BE806" s="216"/>
      <c r="BF806" s="216"/>
      <c r="BG806" s="216"/>
      <c r="BH806" s="216"/>
      <c r="BI806" s="216"/>
      <c r="BJ806" s="216"/>
    </row>
    <row r="807" spans="1:62" ht="14.25">
      <c r="A807" s="479"/>
      <c r="B807" s="479"/>
      <c r="C807" s="443"/>
      <c r="D807" s="216"/>
      <c r="E807" s="216"/>
      <c r="F807" s="350"/>
      <c r="G807" s="344"/>
      <c r="H807" s="440"/>
      <c r="I807" s="350"/>
      <c r="J807" s="344"/>
      <c r="K807" s="350"/>
      <c r="L807" s="344"/>
      <c r="M807" s="350"/>
      <c r="N807" s="346"/>
      <c r="O807" s="348"/>
      <c r="P807" s="450"/>
      <c r="Q807" s="348"/>
      <c r="R807" s="346"/>
      <c r="S807" s="348"/>
      <c r="T807" s="346"/>
      <c r="U807" s="348"/>
      <c r="V807" s="444"/>
      <c r="W807" s="443"/>
      <c r="X807" s="444"/>
      <c r="Y807" s="443"/>
      <c r="Z807" s="444"/>
      <c r="AA807" s="443"/>
      <c r="AB807" s="444"/>
      <c r="AC807" s="443"/>
      <c r="AD807" s="444"/>
      <c r="AE807" s="443"/>
      <c r="AF807" s="444"/>
      <c r="AG807" s="443"/>
      <c r="AH807" s="444"/>
      <c r="AI807" s="443"/>
      <c r="AJ807" s="444"/>
      <c r="AK807" s="443"/>
      <c r="AL807" s="451"/>
      <c r="AM807" s="448"/>
      <c r="AN807" s="451"/>
      <c r="AO807" s="448"/>
      <c r="AP807" s="444"/>
      <c r="AQ807" s="443"/>
      <c r="AR807" s="444"/>
      <c r="AS807" s="443"/>
      <c r="AT807" s="444"/>
      <c r="AU807" s="443"/>
      <c r="AV807" s="444"/>
      <c r="AW807" s="443"/>
      <c r="AX807" s="343"/>
      <c r="AY807" s="350"/>
      <c r="AZ807" s="443"/>
      <c r="BA807" s="216"/>
      <c r="BB807" s="216"/>
      <c r="BC807" s="216"/>
      <c r="BD807" s="216"/>
      <c r="BE807" s="216"/>
      <c r="BF807" s="216"/>
      <c r="BG807" s="216"/>
      <c r="BH807" s="216"/>
      <c r="BI807" s="216"/>
      <c r="BJ807" s="216"/>
    </row>
    <row r="808" spans="1:62" ht="14.25">
      <c r="A808" s="479"/>
      <c r="B808" s="479"/>
      <c r="C808" s="443"/>
      <c r="D808" s="216"/>
      <c r="E808" s="216"/>
      <c r="F808" s="350"/>
      <c r="G808" s="344"/>
      <c r="H808" s="440"/>
      <c r="I808" s="350"/>
      <c r="J808" s="344"/>
      <c r="K808" s="350"/>
      <c r="L808" s="344"/>
      <c r="M808" s="350"/>
      <c r="N808" s="346"/>
      <c r="O808" s="348"/>
      <c r="P808" s="450"/>
      <c r="Q808" s="348"/>
      <c r="R808" s="346"/>
      <c r="S808" s="348"/>
      <c r="T808" s="346"/>
      <c r="U808" s="348"/>
      <c r="V808" s="444"/>
      <c r="W808" s="443"/>
      <c r="X808" s="444"/>
      <c r="Y808" s="443"/>
      <c r="Z808" s="444"/>
      <c r="AA808" s="443"/>
      <c r="AB808" s="444"/>
      <c r="AC808" s="443"/>
      <c r="AD808" s="444"/>
      <c r="AE808" s="443"/>
      <c r="AF808" s="444"/>
      <c r="AG808" s="443"/>
      <c r="AH808" s="444"/>
      <c r="AI808" s="443"/>
      <c r="AJ808" s="444"/>
      <c r="AK808" s="443"/>
      <c r="AL808" s="451"/>
      <c r="AM808" s="448"/>
      <c r="AN808" s="451"/>
      <c r="AO808" s="448"/>
      <c r="AP808" s="444"/>
      <c r="AQ808" s="443"/>
      <c r="AR808" s="444"/>
      <c r="AS808" s="443"/>
      <c r="AT808" s="444"/>
      <c r="AU808" s="443"/>
      <c r="AV808" s="444"/>
      <c r="AW808" s="443"/>
      <c r="AX808" s="343"/>
      <c r="AY808" s="350"/>
      <c r="AZ808" s="443"/>
      <c r="BA808" s="216"/>
      <c r="BB808" s="216"/>
      <c r="BC808" s="216"/>
      <c r="BD808" s="216"/>
      <c r="BE808" s="216"/>
      <c r="BF808" s="216"/>
      <c r="BG808" s="216"/>
      <c r="BH808" s="216"/>
      <c r="BI808" s="216"/>
      <c r="BJ808" s="216"/>
    </row>
    <row r="809" spans="1:62" ht="14.25">
      <c r="A809" s="479"/>
      <c r="B809" s="479"/>
      <c r="C809" s="443"/>
      <c r="D809" s="216"/>
      <c r="E809" s="216"/>
      <c r="F809" s="350"/>
      <c r="G809" s="344"/>
      <c r="H809" s="440"/>
      <c r="I809" s="350"/>
      <c r="J809" s="344"/>
      <c r="K809" s="350"/>
      <c r="L809" s="344"/>
      <c r="M809" s="350"/>
      <c r="N809" s="346"/>
      <c r="O809" s="348"/>
      <c r="P809" s="450"/>
      <c r="Q809" s="348"/>
      <c r="R809" s="346"/>
      <c r="S809" s="348"/>
      <c r="T809" s="346"/>
      <c r="U809" s="348"/>
      <c r="V809" s="444"/>
      <c r="W809" s="443"/>
      <c r="X809" s="444"/>
      <c r="Y809" s="443"/>
      <c r="Z809" s="444"/>
      <c r="AA809" s="443"/>
      <c r="AB809" s="444"/>
      <c r="AC809" s="443"/>
      <c r="AD809" s="444"/>
      <c r="AE809" s="443"/>
      <c r="AF809" s="444"/>
      <c r="AG809" s="443"/>
      <c r="AH809" s="444"/>
      <c r="AI809" s="443"/>
      <c r="AJ809" s="444"/>
      <c r="AK809" s="443"/>
      <c r="AL809" s="451"/>
      <c r="AM809" s="448"/>
      <c r="AN809" s="451"/>
      <c r="AO809" s="448"/>
      <c r="AP809" s="444"/>
      <c r="AQ809" s="443"/>
      <c r="AR809" s="444"/>
      <c r="AS809" s="443"/>
      <c r="AT809" s="444"/>
      <c r="AU809" s="443"/>
      <c r="AV809" s="444"/>
      <c r="AW809" s="443"/>
      <c r="AX809" s="343"/>
      <c r="AY809" s="350"/>
      <c r="AZ809" s="443"/>
      <c r="BA809" s="216"/>
      <c r="BB809" s="216"/>
      <c r="BC809" s="216"/>
      <c r="BD809" s="216"/>
      <c r="BE809" s="216"/>
      <c r="BF809" s="216"/>
      <c r="BG809" s="216"/>
      <c r="BH809" s="216"/>
      <c r="BI809" s="216"/>
      <c r="BJ809" s="216"/>
    </row>
    <row r="810" spans="1:62" ht="14.25">
      <c r="A810" s="479"/>
      <c r="B810" s="479"/>
      <c r="C810" s="443"/>
      <c r="D810" s="216"/>
      <c r="E810" s="216"/>
      <c r="F810" s="350"/>
      <c r="G810" s="344"/>
      <c r="H810" s="440"/>
      <c r="I810" s="350"/>
      <c r="J810" s="344"/>
      <c r="K810" s="350"/>
      <c r="L810" s="344"/>
      <c r="M810" s="350"/>
      <c r="N810" s="346"/>
      <c r="O810" s="348"/>
      <c r="P810" s="450"/>
      <c r="Q810" s="348"/>
      <c r="R810" s="346"/>
      <c r="S810" s="348"/>
      <c r="T810" s="346"/>
      <c r="U810" s="348"/>
      <c r="V810" s="444"/>
      <c r="W810" s="443"/>
      <c r="X810" s="444"/>
      <c r="Y810" s="443"/>
      <c r="Z810" s="444"/>
      <c r="AA810" s="443"/>
      <c r="AB810" s="444"/>
      <c r="AC810" s="443"/>
      <c r="AD810" s="444"/>
      <c r="AE810" s="443"/>
      <c r="AF810" s="444"/>
      <c r="AG810" s="443"/>
      <c r="AH810" s="444"/>
      <c r="AI810" s="443"/>
      <c r="AJ810" s="444"/>
      <c r="AK810" s="443"/>
      <c r="AL810" s="451"/>
      <c r="AM810" s="448"/>
      <c r="AN810" s="451"/>
      <c r="AO810" s="448"/>
      <c r="AP810" s="444"/>
      <c r="AQ810" s="443"/>
      <c r="AR810" s="444"/>
      <c r="AS810" s="443"/>
      <c r="AT810" s="444"/>
      <c r="AU810" s="443"/>
      <c r="AV810" s="444"/>
      <c r="AW810" s="443"/>
      <c r="AX810" s="343"/>
      <c r="AY810" s="350"/>
      <c r="AZ810" s="443"/>
      <c r="BA810" s="216"/>
      <c r="BB810" s="216"/>
      <c r="BC810" s="216"/>
      <c r="BD810" s="216"/>
      <c r="BE810" s="216"/>
      <c r="BF810" s="216"/>
      <c r="BG810" s="216"/>
      <c r="BH810" s="216"/>
      <c r="BI810" s="216"/>
      <c r="BJ810" s="216"/>
    </row>
    <row r="811" spans="1:62" ht="14.25">
      <c r="A811" s="479"/>
      <c r="B811" s="479"/>
      <c r="C811" s="443"/>
      <c r="D811" s="216"/>
      <c r="E811" s="216"/>
      <c r="F811" s="350"/>
      <c r="G811" s="344"/>
      <c r="H811" s="440"/>
      <c r="I811" s="350"/>
      <c r="J811" s="344"/>
      <c r="K811" s="350"/>
      <c r="L811" s="344"/>
      <c r="M811" s="350"/>
      <c r="N811" s="346"/>
      <c r="O811" s="348"/>
      <c r="P811" s="450"/>
      <c r="Q811" s="348"/>
      <c r="R811" s="346"/>
      <c r="S811" s="348"/>
      <c r="T811" s="346"/>
      <c r="U811" s="348"/>
      <c r="V811" s="444"/>
      <c r="W811" s="443"/>
      <c r="X811" s="444"/>
      <c r="Y811" s="443"/>
      <c r="Z811" s="444"/>
      <c r="AA811" s="443"/>
      <c r="AB811" s="444"/>
      <c r="AC811" s="443"/>
      <c r="AD811" s="444"/>
      <c r="AE811" s="443"/>
      <c r="AF811" s="444"/>
      <c r="AG811" s="443"/>
      <c r="AH811" s="444"/>
      <c r="AI811" s="443"/>
      <c r="AJ811" s="444"/>
      <c r="AK811" s="443"/>
      <c r="AL811" s="451"/>
      <c r="AM811" s="448"/>
      <c r="AN811" s="451"/>
      <c r="AO811" s="448"/>
      <c r="AP811" s="444"/>
      <c r="AQ811" s="443"/>
      <c r="AR811" s="444"/>
      <c r="AS811" s="443"/>
      <c r="AT811" s="444"/>
      <c r="AU811" s="443"/>
      <c r="AV811" s="444"/>
      <c r="AW811" s="443"/>
      <c r="AX811" s="343"/>
      <c r="AY811" s="350"/>
      <c r="AZ811" s="443"/>
      <c r="BA811" s="216"/>
      <c r="BB811" s="216"/>
      <c r="BC811" s="216"/>
      <c r="BD811" s="216"/>
      <c r="BE811" s="216"/>
      <c r="BF811" s="216"/>
      <c r="BG811" s="216"/>
      <c r="BH811" s="216"/>
      <c r="BI811" s="216"/>
      <c r="BJ811" s="216"/>
    </row>
    <row r="812" spans="1:62" ht="14.25">
      <c r="A812" s="479"/>
      <c r="B812" s="479"/>
      <c r="C812" s="443"/>
      <c r="D812" s="216"/>
      <c r="E812" s="216"/>
      <c r="F812" s="350"/>
      <c r="G812" s="344"/>
      <c r="H812" s="440"/>
      <c r="I812" s="350"/>
      <c r="J812" s="344"/>
      <c r="K812" s="350"/>
      <c r="L812" s="344"/>
      <c r="M812" s="350"/>
      <c r="N812" s="346"/>
      <c r="O812" s="348"/>
      <c r="P812" s="450"/>
      <c r="Q812" s="348"/>
      <c r="R812" s="346"/>
      <c r="S812" s="348"/>
      <c r="T812" s="346"/>
      <c r="U812" s="348"/>
      <c r="V812" s="444"/>
      <c r="W812" s="443"/>
      <c r="X812" s="444"/>
      <c r="Y812" s="443"/>
      <c r="Z812" s="444"/>
      <c r="AA812" s="443"/>
      <c r="AB812" s="444"/>
      <c r="AC812" s="443"/>
      <c r="AD812" s="444"/>
      <c r="AE812" s="443"/>
      <c r="AF812" s="444"/>
      <c r="AG812" s="443"/>
      <c r="AH812" s="444"/>
      <c r="AI812" s="443"/>
      <c r="AJ812" s="444"/>
      <c r="AK812" s="443"/>
      <c r="AL812" s="451"/>
      <c r="AM812" s="448"/>
      <c r="AN812" s="451"/>
      <c r="AO812" s="448"/>
      <c r="AP812" s="444"/>
      <c r="AQ812" s="443"/>
      <c r="AR812" s="444"/>
      <c r="AS812" s="443"/>
      <c r="AT812" s="444"/>
      <c r="AU812" s="443"/>
      <c r="AV812" s="444"/>
      <c r="AW812" s="443"/>
      <c r="AX812" s="343"/>
      <c r="AY812" s="350"/>
      <c r="AZ812" s="443"/>
      <c r="BA812" s="216"/>
      <c r="BB812" s="216"/>
      <c r="BC812" s="216"/>
      <c r="BD812" s="216"/>
      <c r="BE812" s="216"/>
      <c r="BF812" s="216"/>
      <c r="BG812" s="216"/>
      <c r="BH812" s="216"/>
      <c r="BI812" s="216"/>
      <c r="BJ812" s="216"/>
    </row>
    <row r="813" spans="1:62" ht="14.25">
      <c r="A813" s="479"/>
      <c r="B813" s="479"/>
      <c r="C813" s="443"/>
      <c r="D813" s="216"/>
      <c r="E813" s="216"/>
      <c r="F813" s="350"/>
      <c r="G813" s="344"/>
      <c r="H813" s="440"/>
      <c r="I813" s="350"/>
      <c r="J813" s="344"/>
      <c r="K813" s="350"/>
      <c r="L813" s="344"/>
      <c r="M813" s="350"/>
      <c r="N813" s="346"/>
      <c r="O813" s="348"/>
      <c r="P813" s="450"/>
      <c r="Q813" s="348"/>
      <c r="R813" s="346"/>
      <c r="S813" s="348"/>
      <c r="T813" s="346"/>
      <c r="U813" s="348"/>
      <c r="V813" s="444"/>
      <c r="W813" s="443"/>
      <c r="X813" s="444"/>
      <c r="Y813" s="443"/>
      <c r="Z813" s="444"/>
      <c r="AA813" s="443"/>
      <c r="AB813" s="444"/>
      <c r="AC813" s="443"/>
      <c r="AD813" s="444"/>
      <c r="AE813" s="443"/>
      <c r="AF813" s="444"/>
      <c r="AG813" s="443"/>
      <c r="AH813" s="444"/>
      <c r="AI813" s="443"/>
      <c r="AJ813" s="444"/>
      <c r="AK813" s="443"/>
      <c r="AL813" s="451"/>
      <c r="AM813" s="448"/>
      <c r="AN813" s="451"/>
      <c r="AO813" s="448"/>
      <c r="AP813" s="444"/>
      <c r="AQ813" s="443"/>
      <c r="AR813" s="444"/>
      <c r="AS813" s="443"/>
      <c r="AT813" s="444"/>
      <c r="AU813" s="443"/>
      <c r="AV813" s="444"/>
      <c r="AW813" s="443"/>
      <c r="AX813" s="343"/>
      <c r="AY813" s="350"/>
      <c r="AZ813" s="443"/>
      <c r="BA813" s="216"/>
      <c r="BB813" s="216"/>
      <c r="BC813" s="216"/>
      <c r="BD813" s="216"/>
      <c r="BE813" s="216"/>
      <c r="BF813" s="216"/>
      <c r="BG813" s="216"/>
      <c r="BH813" s="216"/>
      <c r="BI813" s="216"/>
      <c r="BJ813" s="216"/>
    </row>
    <row r="814" spans="1:62" ht="14.25">
      <c r="A814" s="479"/>
      <c r="B814" s="479"/>
      <c r="C814" s="443"/>
      <c r="D814" s="216"/>
      <c r="E814" s="216"/>
      <c r="F814" s="350"/>
      <c r="G814" s="344"/>
      <c r="H814" s="440"/>
      <c r="I814" s="350"/>
      <c r="J814" s="344"/>
      <c r="K814" s="350"/>
      <c r="L814" s="344"/>
      <c r="M814" s="350"/>
      <c r="N814" s="346"/>
      <c r="O814" s="348"/>
      <c r="P814" s="450"/>
      <c r="Q814" s="348"/>
      <c r="R814" s="346"/>
      <c r="S814" s="348"/>
      <c r="T814" s="346"/>
      <c r="U814" s="348"/>
      <c r="V814" s="444"/>
      <c r="W814" s="443"/>
      <c r="X814" s="444"/>
      <c r="Y814" s="443"/>
      <c r="Z814" s="444"/>
      <c r="AA814" s="443"/>
      <c r="AB814" s="444"/>
      <c r="AC814" s="443"/>
      <c r="AD814" s="444"/>
      <c r="AE814" s="443"/>
      <c r="AF814" s="444"/>
      <c r="AG814" s="443"/>
      <c r="AH814" s="444"/>
      <c r="AI814" s="443"/>
      <c r="AJ814" s="444"/>
      <c r="AK814" s="443"/>
      <c r="AL814" s="451"/>
      <c r="AM814" s="448"/>
      <c r="AN814" s="451"/>
      <c r="AO814" s="448"/>
      <c r="AP814" s="444"/>
      <c r="AQ814" s="443"/>
      <c r="AR814" s="444"/>
      <c r="AS814" s="443"/>
      <c r="AT814" s="444"/>
      <c r="AU814" s="443"/>
      <c r="AV814" s="444"/>
      <c r="AW814" s="443"/>
      <c r="AX814" s="343"/>
      <c r="AY814" s="350"/>
      <c r="AZ814" s="443"/>
      <c r="BA814" s="216"/>
      <c r="BB814" s="216"/>
      <c r="BC814" s="216"/>
      <c r="BD814" s="216"/>
      <c r="BE814" s="216"/>
      <c r="BF814" s="216"/>
      <c r="BG814" s="216"/>
      <c r="BH814" s="216"/>
      <c r="BI814" s="216"/>
      <c r="BJ814" s="216"/>
    </row>
    <row r="815" spans="1:62" ht="14.25">
      <c r="A815" s="479"/>
      <c r="B815" s="479"/>
      <c r="C815" s="443"/>
      <c r="D815" s="216"/>
      <c r="E815" s="216"/>
      <c r="F815" s="350"/>
      <c r="G815" s="344"/>
      <c r="H815" s="440"/>
      <c r="I815" s="350"/>
      <c r="J815" s="344"/>
      <c r="K815" s="350"/>
      <c r="L815" s="344"/>
      <c r="M815" s="350"/>
      <c r="N815" s="346"/>
      <c r="O815" s="348"/>
      <c r="P815" s="450"/>
      <c r="Q815" s="348"/>
      <c r="R815" s="346"/>
      <c r="S815" s="348"/>
      <c r="T815" s="346"/>
      <c r="U815" s="348"/>
      <c r="V815" s="444"/>
      <c r="W815" s="443"/>
      <c r="X815" s="444"/>
      <c r="Y815" s="443"/>
      <c r="Z815" s="444"/>
      <c r="AA815" s="443"/>
      <c r="AB815" s="444"/>
      <c r="AC815" s="443"/>
      <c r="AD815" s="444"/>
      <c r="AE815" s="443"/>
      <c r="AF815" s="444"/>
      <c r="AG815" s="443"/>
      <c r="AH815" s="444"/>
      <c r="AI815" s="443"/>
      <c r="AJ815" s="444"/>
      <c r="AK815" s="443"/>
      <c r="AL815" s="451"/>
      <c r="AM815" s="448"/>
      <c r="AN815" s="451"/>
      <c r="AO815" s="448"/>
      <c r="AP815" s="444"/>
      <c r="AQ815" s="443"/>
      <c r="AR815" s="444"/>
      <c r="AS815" s="443"/>
      <c r="AT815" s="444"/>
      <c r="AU815" s="443"/>
      <c r="AV815" s="444"/>
      <c r="AW815" s="443"/>
      <c r="AX815" s="343"/>
      <c r="AY815" s="350"/>
      <c r="AZ815" s="443"/>
      <c r="BA815" s="216"/>
      <c r="BB815" s="216"/>
      <c r="BC815" s="216"/>
      <c r="BD815" s="216"/>
      <c r="BE815" s="216"/>
      <c r="BF815" s="216"/>
      <c r="BG815" s="216"/>
      <c r="BH815" s="216"/>
      <c r="BI815" s="216"/>
      <c r="BJ815" s="216"/>
    </row>
    <row r="816" spans="1:62" ht="14.25">
      <c r="A816" s="479"/>
      <c r="B816" s="479"/>
      <c r="C816" s="443"/>
      <c r="D816" s="216"/>
      <c r="E816" s="216"/>
      <c r="F816" s="350"/>
      <c r="G816" s="344"/>
      <c r="H816" s="440"/>
      <c r="I816" s="350"/>
      <c r="J816" s="344"/>
      <c r="K816" s="350"/>
      <c r="L816" s="344"/>
      <c r="M816" s="350"/>
      <c r="N816" s="346"/>
      <c r="O816" s="348"/>
      <c r="P816" s="450"/>
      <c r="Q816" s="348"/>
      <c r="R816" s="346"/>
      <c r="S816" s="348"/>
      <c r="T816" s="346"/>
      <c r="U816" s="348"/>
      <c r="V816" s="444"/>
      <c r="W816" s="443"/>
      <c r="X816" s="444"/>
      <c r="Y816" s="443"/>
      <c r="Z816" s="444"/>
      <c r="AA816" s="443"/>
      <c r="AB816" s="444"/>
      <c r="AC816" s="443"/>
      <c r="AD816" s="444"/>
      <c r="AE816" s="443"/>
      <c r="AF816" s="444"/>
      <c r="AG816" s="443"/>
      <c r="AH816" s="444"/>
      <c r="AI816" s="443"/>
      <c r="AJ816" s="444"/>
      <c r="AK816" s="443"/>
      <c r="AL816" s="451"/>
      <c r="AM816" s="448"/>
      <c r="AN816" s="451"/>
      <c r="AO816" s="448"/>
      <c r="AP816" s="444"/>
      <c r="AQ816" s="443"/>
      <c r="AR816" s="444"/>
      <c r="AS816" s="443"/>
      <c r="AT816" s="444"/>
      <c r="AU816" s="443"/>
      <c r="AV816" s="444"/>
      <c r="AW816" s="443"/>
      <c r="AX816" s="343"/>
      <c r="AY816" s="350"/>
      <c r="AZ816" s="443"/>
      <c r="BA816" s="216"/>
      <c r="BB816" s="216"/>
      <c r="BC816" s="216"/>
      <c r="BD816" s="216"/>
      <c r="BE816" s="216"/>
      <c r="BF816" s="216"/>
      <c r="BG816" s="216"/>
      <c r="BH816" s="216"/>
      <c r="BI816" s="216"/>
      <c r="BJ816" s="216"/>
    </row>
    <row r="817" spans="1:62" ht="14.25">
      <c r="A817" s="479"/>
      <c r="B817" s="479"/>
      <c r="C817" s="443"/>
      <c r="D817" s="216"/>
      <c r="E817" s="216"/>
      <c r="F817" s="350"/>
      <c r="G817" s="344"/>
      <c r="H817" s="440"/>
      <c r="I817" s="350"/>
      <c r="J817" s="344"/>
      <c r="K817" s="350"/>
      <c r="L817" s="344"/>
      <c r="M817" s="350"/>
      <c r="N817" s="346"/>
      <c r="O817" s="348"/>
      <c r="P817" s="450"/>
      <c r="Q817" s="348"/>
      <c r="R817" s="346"/>
      <c r="S817" s="348"/>
      <c r="T817" s="346"/>
      <c r="U817" s="348"/>
      <c r="V817" s="444"/>
      <c r="W817" s="443"/>
      <c r="X817" s="444"/>
      <c r="Y817" s="443"/>
      <c r="Z817" s="444"/>
      <c r="AA817" s="443"/>
      <c r="AB817" s="444"/>
      <c r="AC817" s="443"/>
      <c r="AD817" s="444"/>
      <c r="AE817" s="443"/>
      <c r="AF817" s="444"/>
      <c r="AG817" s="443"/>
      <c r="AH817" s="444"/>
      <c r="AI817" s="443"/>
      <c r="AJ817" s="444"/>
      <c r="AK817" s="443"/>
      <c r="AL817" s="451"/>
      <c r="AM817" s="448"/>
      <c r="AN817" s="451"/>
      <c r="AO817" s="448"/>
      <c r="AP817" s="444"/>
      <c r="AQ817" s="443"/>
      <c r="AR817" s="444"/>
      <c r="AS817" s="443"/>
      <c r="AT817" s="444"/>
      <c r="AU817" s="443"/>
      <c r="AV817" s="444"/>
      <c r="AW817" s="443"/>
      <c r="AX817" s="343"/>
      <c r="AY817" s="350"/>
      <c r="AZ817" s="443"/>
      <c r="BA817" s="216"/>
      <c r="BB817" s="216"/>
      <c r="BC817" s="216"/>
      <c r="BD817" s="216"/>
      <c r="BE817" s="216"/>
      <c r="BF817" s="216"/>
      <c r="BG817" s="216"/>
      <c r="BH817" s="216"/>
      <c r="BI817" s="216"/>
      <c r="BJ817" s="216"/>
    </row>
    <row r="818" spans="1:62" ht="14.25">
      <c r="A818" s="479"/>
      <c r="B818" s="479"/>
      <c r="C818" s="443"/>
      <c r="D818" s="216"/>
      <c r="E818" s="216"/>
      <c r="F818" s="350"/>
      <c r="G818" s="344"/>
      <c r="H818" s="440"/>
      <c r="I818" s="350"/>
      <c r="J818" s="344"/>
      <c r="K818" s="350"/>
      <c r="L818" s="344"/>
      <c r="M818" s="350"/>
      <c r="N818" s="346"/>
      <c r="O818" s="348"/>
      <c r="P818" s="450"/>
      <c r="Q818" s="348"/>
      <c r="R818" s="346"/>
      <c r="S818" s="348"/>
      <c r="T818" s="346"/>
      <c r="U818" s="348"/>
      <c r="V818" s="444"/>
      <c r="W818" s="443"/>
      <c r="X818" s="444"/>
      <c r="Y818" s="443"/>
      <c r="Z818" s="444"/>
      <c r="AA818" s="443"/>
      <c r="AB818" s="444"/>
      <c r="AC818" s="443"/>
      <c r="AD818" s="444"/>
      <c r="AE818" s="443"/>
      <c r="AF818" s="444"/>
      <c r="AG818" s="443"/>
      <c r="AH818" s="444"/>
      <c r="AI818" s="443"/>
      <c r="AJ818" s="444"/>
      <c r="AK818" s="443"/>
      <c r="AL818" s="451"/>
      <c r="AM818" s="448"/>
      <c r="AN818" s="451"/>
      <c r="AO818" s="448"/>
      <c r="AP818" s="444"/>
      <c r="AQ818" s="443"/>
      <c r="AR818" s="444"/>
      <c r="AS818" s="443"/>
      <c r="AT818" s="444"/>
      <c r="AU818" s="443"/>
      <c r="AV818" s="444"/>
      <c r="AW818" s="443"/>
      <c r="AX818" s="343"/>
      <c r="AY818" s="350"/>
      <c r="AZ818" s="443"/>
      <c r="BA818" s="216"/>
      <c r="BB818" s="216"/>
      <c r="BC818" s="216"/>
      <c r="BD818" s="216"/>
      <c r="BE818" s="216"/>
      <c r="BF818" s="216"/>
      <c r="BG818" s="216"/>
      <c r="BH818" s="216"/>
      <c r="BI818" s="216"/>
      <c r="BJ818" s="216"/>
    </row>
    <row r="819" spans="1:62" ht="14.25">
      <c r="A819" s="479"/>
      <c r="B819" s="479"/>
      <c r="C819" s="443"/>
      <c r="D819" s="216"/>
      <c r="E819" s="216"/>
      <c r="F819" s="350"/>
      <c r="G819" s="344"/>
      <c r="H819" s="440"/>
      <c r="I819" s="350"/>
      <c r="J819" s="344"/>
      <c r="K819" s="350"/>
      <c r="L819" s="344"/>
      <c r="M819" s="350"/>
      <c r="N819" s="346"/>
      <c r="O819" s="348"/>
      <c r="P819" s="450"/>
      <c r="Q819" s="348"/>
      <c r="R819" s="346"/>
      <c r="S819" s="348"/>
      <c r="T819" s="346"/>
      <c r="U819" s="348"/>
      <c r="V819" s="444"/>
      <c r="W819" s="443"/>
      <c r="X819" s="444"/>
      <c r="Y819" s="443"/>
      <c r="Z819" s="444"/>
      <c r="AA819" s="443"/>
      <c r="AB819" s="444"/>
      <c r="AC819" s="443"/>
      <c r="AD819" s="444"/>
      <c r="AE819" s="443"/>
      <c r="AF819" s="444"/>
      <c r="AG819" s="443"/>
      <c r="AH819" s="444"/>
      <c r="AI819" s="443"/>
      <c r="AJ819" s="444"/>
      <c r="AK819" s="443"/>
      <c r="AL819" s="451"/>
      <c r="AM819" s="448"/>
      <c r="AN819" s="451"/>
      <c r="AO819" s="448"/>
      <c r="AP819" s="444"/>
      <c r="AQ819" s="443"/>
      <c r="AR819" s="444"/>
      <c r="AS819" s="443"/>
      <c r="AT819" s="444"/>
      <c r="AU819" s="443"/>
      <c r="AV819" s="444"/>
      <c r="AW819" s="443"/>
      <c r="AX819" s="343"/>
      <c r="AY819" s="350"/>
      <c r="AZ819" s="443"/>
      <c r="BA819" s="216"/>
      <c r="BB819" s="216"/>
      <c r="BC819" s="216"/>
      <c r="BD819" s="216"/>
      <c r="BE819" s="216"/>
      <c r="BF819" s="216"/>
      <c r="BG819" s="216"/>
      <c r="BH819" s="216"/>
      <c r="BI819" s="216"/>
      <c r="BJ819" s="216"/>
    </row>
    <row r="820" spans="1:62" ht="14.25">
      <c r="A820" s="479"/>
      <c r="B820" s="479"/>
      <c r="C820" s="443"/>
      <c r="D820" s="216"/>
      <c r="E820" s="216"/>
      <c r="F820" s="350"/>
      <c r="G820" s="344"/>
      <c r="H820" s="440"/>
      <c r="I820" s="350"/>
      <c r="J820" s="344"/>
      <c r="K820" s="350"/>
      <c r="L820" s="344"/>
      <c r="M820" s="350"/>
      <c r="N820" s="346"/>
      <c r="O820" s="348"/>
      <c r="P820" s="450"/>
      <c r="Q820" s="348"/>
      <c r="R820" s="346"/>
      <c r="S820" s="348"/>
      <c r="T820" s="346"/>
      <c r="U820" s="348"/>
      <c r="V820" s="444"/>
      <c r="W820" s="443"/>
      <c r="X820" s="444"/>
      <c r="Y820" s="443"/>
      <c r="Z820" s="444"/>
      <c r="AA820" s="443"/>
      <c r="AB820" s="444"/>
      <c r="AC820" s="443"/>
      <c r="AD820" s="444"/>
      <c r="AE820" s="443"/>
      <c r="AF820" s="444"/>
      <c r="AG820" s="443"/>
      <c r="AH820" s="444"/>
      <c r="AI820" s="443"/>
      <c r="AJ820" s="444"/>
      <c r="AK820" s="443"/>
      <c r="AL820" s="451"/>
      <c r="AM820" s="448"/>
      <c r="AN820" s="451"/>
      <c r="AO820" s="448"/>
      <c r="AP820" s="444"/>
      <c r="AQ820" s="443"/>
      <c r="AR820" s="444"/>
      <c r="AS820" s="443"/>
      <c r="AT820" s="444"/>
      <c r="AU820" s="443"/>
      <c r="AV820" s="444"/>
      <c r="AW820" s="443"/>
      <c r="AX820" s="343"/>
      <c r="AY820" s="350"/>
      <c r="AZ820" s="443"/>
      <c r="BA820" s="216"/>
      <c r="BB820" s="216"/>
      <c r="BC820" s="216"/>
      <c r="BD820" s="216"/>
      <c r="BE820" s="216"/>
      <c r="BF820" s="216"/>
      <c r="BG820" s="216"/>
      <c r="BH820" s="216"/>
      <c r="BI820" s="216"/>
      <c r="BJ820" s="216"/>
    </row>
    <row r="821" spans="1:62" ht="14.25">
      <c r="A821" s="479"/>
      <c r="B821" s="479"/>
      <c r="C821" s="443"/>
      <c r="D821" s="216"/>
      <c r="E821" s="216"/>
      <c r="F821" s="350"/>
      <c r="G821" s="344"/>
      <c r="H821" s="440"/>
      <c r="I821" s="350"/>
      <c r="J821" s="344"/>
      <c r="K821" s="350"/>
      <c r="L821" s="344"/>
      <c r="M821" s="350"/>
      <c r="N821" s="346"/>
      <c r="O821" s="348"/>
      <c r="P821" s="450"/>
      <c r="Q821" s="348"/>
      <c r="R821" s="346"/>
      <c r="S821" s="348"/>
      <c r="T821" s="346"/>
      <c r="U821" s="348"/>
      <c r="V821" s="444"/>
      <c r="W821" s="443"/>
      <c r="X821" s="444"/>
      <c r="Y821" s="443"/>
      <c r="Z821" s="444"/>
      <c r="AA821" s="443"/>
      <c r="AB821" s="444"/>
      <c r="AC821" s="443"/>
      <c r="AD821" s="444"/>
      <c r="AE821" s="443"/>
      <c r="AF821" s="444"/>
      <c r="AG821" s="443"/>
      <c r="AH821" s="444"/>
      <c r="AI821" s="443"/>
      <c r="AJ821" s="444"/>
      <c r="AK821" s="443"/>
      <c r="AL821" s="451"/>
      <c r="AM821" s="448"/>
      <c r="AN821" s="451"/>
      <c r="AO821" s="448"/>
      <c r="AP821" s="444"/>
      <c r="AQ821" s="443"/>
      <c r="AR821" s="444"/>
      <c r="AS821" s="443"/>
      <c r="AT821" s="444"/>
      <c r="AU821" s="443"/>
      <c r="AV821" s="444"/>
      <c r="AW821" s="443"/>
      <c r="AX821" s="343"/>
      <c r="AY821" s="350"/>
      <c r="AZ821" s="443"/>
      <c r="BA821" s="216"/>
      <c r="BB821" s="216"/>
      <c r="BC821" s="216"/>
      <c r="BD821" s="216"/>
      <c r="BE821" s="216"/>
      <c r="BF821" s="216"/>
      <c r="BG821" s="216"/>
      <c r="BH821" s="216"/>
      <c r="BI821" s="216"/>
      <c r="BJ821" s="216"/>
    </row>
    <row r="822" spans="1:62" ht="14.25">
      <c r="A822" s="479"/>
      <c r="B822" s="479"/>
      <c r="C822" s="443"/>
      <c r="D822" s="216"/>
      <c r="E822" s="216"/>
      <c r="F822" s="350"/>
      <c r="G822" s="344"/>
      <c r="H822" s="440"/>
      <c r="I822" s="350"/>
      <c r="J822" s="344"/>
      <c r="K822" s="350"/>
      <c r="L822" s="344"/>
      <c r="M822" s="350"/>
      <c r="N822" s="346"/>
      <c r="O822" s="348"/>
      <c r="P822" s="450"/>
      <c r="Q822" s="348"/>
      <c r="R822" s="346"/>
      <c r="S822" s="348"/>
      <c r="T822" s="346"/>
      <c r="U822" s="348"/>
      <c r="V822" s="444"/>
      <c r="W822" s="443"/>
      <c r="X822" s="444"/>
      <c r="Y822" s="443"/>
      <c r="Z822" s="444"/>
      <c r="AA822" s="443"/>
      <c r="AB822" s="444"/>
      <c r="AC822" s="443"/>
      <c r="AD822" s="444"/>
      <c r="AE822" s="443"/>
      <c r="AF822" s="444"/>
      <c r="AG822" s="443"/>
      <c r="AH822" s="444"/>
      <c r="AI822" s="443"/>
      <c r="AJ822" s="444"/>
      <c r="AK822" s="443"/>
      <c r="AL822" s="451"/>
      <c r="AM822" s="448"/>
      <c r="AN822" s="451"/>
      <c r="AO822" s="448"/>
      <c r="AP822" s="444"/>
      <c r="AQ822" s="443"/>
      <c r="AR822" s="444"/>
      <c r="AS822" s="443"/>
      <c r="AT822" s="444"/>
      <c r="AU822" s="443"/>
      <c r="AV822" s="444"/>
      <c r="AW822" s="443"/>
      <c r="AX822" s="343"/>
      <c r="AY822" s="350"/>
      <c r="AZ822" s="443"/>
      <c r="BA822" s="216"/>
      <c r="BB822" s="216"/>
      <c r="BC822" s="216"/>
      <c r="BD822" s="216"/>
      <c r="BE822" s="216"/>
      <c r="BF822" s="216"/>
      <c r="BG822" s="216"/>
      <c r="BH822" s="216"/>
      <c r="BI822" s="216"/>
      <c r="BJ822" s="216"/>
    </row>
    <row r="823" spans="1:62" ht="14.25">
      <c r="A823" s="479"/>
      <c r="B823" s="479"/>
      <c r="C823" s="443"/>
      <c r="D823" s="216"/>
      <c r="E823" s="216"/>
      <c r="F823" s="350"/>
      <c r="G823" s="344"/>
      <c r="H823" s="440"/>
      <c r="I823" s="350"/>
      <c r="J823" s="344"/>
      <c r="K823" s="350"/>
      <c r="L823" s="344"/>
      <c r="M823" s="350"/>
      <c r="N823" s="346"/>
      <c r="O823" s="348"/>
      <c r="P823" s="450"/>
      <c r="Q823" s="348"/>
      <c r="R823" s="346"/>
      <c r="S823" s="348"/>
      <c r="T823" s="346"/>
      <c r="U823" s="348"/>
      <c r="V823" s="444"/>
      <c r="W823" s="443"/>
      <c r="X823" s="444"/>
      <c r="Y823" s="443"/>
      <c r="Z823" s="444"/>
      <c r="AA823" s="443"/>
      <c r="AB823" s="444"/>
      <c r="AC823" s="443"/>
      <c r="AD823" s="444"/>
      <c r="AE823" s="443"/>
      <c r="AF823" s="444"/>
      <c r="AG823" s="443"/>
      <c r="AH823" s="444"/>
      <c r="AI823" s="443"/>
      <c r="AJ823" s="444"/>
      <c r="AK823" s="443"/>
      <c r="AL823" s="451"/>
      <c r="AM823" s="448"/>
      <c r="AN823" s="451"/>
      <c r="AO823" s="448"/>
      <c r="AP823" s="444"/>
      <c r="AQ823" s="443"/>
      <c r="AR823" s="444"/>
      <c r="AS823" s="443"/>
      <c r="AT823" s="444"/>
      <c r="AU823" s="443"/>
      <c r="AV823" s="444"/>
      <c r="AW823" s="443"/>
      <c r="AX823" s="343"/>
      <c r="AY823" s="350"/>
      <c r="AZ823" s="443"/>
      <c r="BA823" s="216"/>
      <c r="BB823" s="216"/>
      <c r="BC823" s="216"/>
      <c r="BD823" s="216"/>
      <c r="BE823" s="216"/>
      <c r="BF823" s="216"/>
      <c r="BG823" s="216"/>
      <c r="BH823" s="216"/>
      <c r="BI823" s="216"/>
      <c r="BJ823" s="216"/>
    </row>
    <row r="824" spans="1:62" ht="14.25">
      <c r="A824" s="479"/>
      <c r="B824" s="479"/>
      <c r="C824" s="443"/>
      <c r="D824" s="216"/>
      <c r="E824" s="216"/>
      <c r="F824" s="350"/>
      <c r="G824" s="344"/>
      <c r="H824" s="440"/>
      <c r="I824" s="350"/>
      <c r="J824" s="344"/>
      <c r="K824" s="350"/>
      <c r="L824" s="344"/>
      <c r="M824" s="350"/>
      <c r="N824" s="346"/>
      <c r="O824" s="348"/>
      <c r="P824" s="450"/>
      <c r="Q824" s="348"/>
      <c r="R824" s="346"/>
      <c r="S824" s="348"/>
      <c r="T824" s="346"/>
      <c r="U824" s="348"/>
      <c r="V824" s="444"/>
      <c r="W824" s="443"/>
      <c r="X824" s="444"/>
      <c r="Y824" s="443"/>
      <c r="Z824" s="444"/>
      <c r="AA824" s="443"/>
      <c r="AB824" s="444"/>
      <c r="AC824" s="443"/>
      <c r="AD824" s="444"/>
      <c r="AE824" s="443"/>
      <c r="AF824" s="444"/>
      <c r="AG824" s="443"/>
      <c r="AH824" s="444"/>
      <c r="AI824" s="443"/>
      <c r="AJ824" s="444"/>
      <c r="AK824" s="443"/>
      <c r="AL824" s="451"/>
      <c r="AM824" s="448"/>
      <c r="AN824" s="451"/>
      <c r="AO824" s="448"/>
      <c r="AP824" s="444"/>
      <c r="AQ824" s="443"/>
      <c r="AR824" s="444"/>
      <c r="AS824" s="443"/>
      <c r="AT824" s="444"/>
      <c r="AU824" s="443"/>
      <c r="AV824" s="444"/>
      <c r="AW824" s="443"/>
      <c r="AX824" s="343"/>
      <c r="AY824" s="350"/>
      <c r="AZ824" s="443"/>
      <c r="BA824" s="216"/>
      <c r="BB824" s="216"/>
      <c r="BC824" s="216"/>
      <c r="BD824" s="216"/>
      <c r="BE824" s="216"/>
      <c r="BF824" s="216"/>
      <c r="BG824" s="216"/>
      <c r="BH824" s="216"/>
      <c r="BI824" s="216"/>
      <c r="BJ824" s="216"/>
    </row>
    <row r="825" spans="1:62" ht="14.25">
      <c r="A825" s="479"/>
      <c r="B825" s="479"/>
      <c r="C825" s="443"/>
      <c r="D825" s="216"/>
      <c r="E825" s="216"/>
      <c r="F825" s="350"/>
      <c r="G825" s="344"/>
      <c r="H825" s="440"/>
      <c r="I825" s="350"/>
      <c r="J825" s="344"/>
      <c r="K825" s="350"/>
      <c r="L825" s="344"/>
      <c r="M825" s="350"/>
      <c r="N825" s="346"/>
      <c r="O825" s="348"/>
      <c r="P825" s="450"/>
      <c r="Q825" s="348"/>
      <c r="R825" s="346"/>
      <c r="S825" s="348"/>
      <c r="T825" s="346"/>
      <c r="U825" s="348"/>
      <c r="V825" s="444"/>
      <c r="W825" s="443"/>
      <c r="X825" s="444"/>
      <c r="Y825" s="443"/>
      <c r="Z825" s="444"/>
      <c r="AA825" s="443"/>
      <c r="AB825" s="444"/>
      <c r="AC825" s="443"/>
      <c r="AD825" s="444"/>
      <c r="AE825" s="443"/>
      <c r="AF825" s="444"/>
      <c r="AG825" s="443"/>
      <c r="AH825" s="444"/>
      <c r="AI825" s="443"/>
      <c r="AJ825" s="444"/>
      <c r="AK825" s="443"/>
      <c r="AL825" s="451"/>
      <c r="AM825" s="448"/>
      <c r="AN825" s="451"/>
      <c r="AO825" s="448"/>
      <c r="AP825" s="444"/>
      <c r="AQ825" s="443"/>
      <c r="AR825" s="444"/>
      <c r="AS825" s="443"/>
      <c r="AT825" s="444"/>
      <c r="AU825" s="443"/>
      <c r="AV825" s="444"/>
      <c r="AW825" s="443"/>
      <c r="AX825" s="343"/>
      <c r="AY825" s="350"/>
      <c r="AZ825" s="443"/>
      <c r="BA825" s="216"/>
      <c r="BB825" s="216"/>
      <c r="BC825" s="216"/>
      <c r="BD825" s="216"/>
      <c r="BE825" s="216"/>
      <c r="BF825" s="216"/>
      <c r="BG825" s="216"/>
      <c r="BH825" s="216"/>
      <c r="BI825" s="216"/>
      <c r="BJ825" s="216"/>
    </row>
    <row r="826" spans="1:62" ht="14.25">
      <c r="A826" s="479"/>
      <c r="B826" s="479"/>
      <c r="C826" s="443"/>
      <c r="D826" s="216"/>
      <c r="E826" s="216"/>
      <c r="F826" s="350"/>
      <c r="G826" s="344"/>
      <c r="H826" s="440"/>
      <c r="I826" s="350"/>
      <c r="J826" s="344"/>
      <c r="K826" s="350"/>
      <c r="L826" s="344"/>
      <c r="M826" s="350"/>
      <c r="N826" s="346"/>
      <c r="O826" s="348"/>
      <c r="P826" s="450"/>
      <c r="Q826" s="348"/>
      <c r="R826" s="346"/>
      <c r="S826" s="348"/>
      <c r="T826" s="346"/>
      <c r="U826" s="348"/>
      <c r="V826" s="444"/>
      <c r="W826" s="443"/>
      <c r="X826" s="444"/>
      <c r="Y826" s="443"/>
      <c r="Z826" s="444"/>
      <c r="AA826" s="443"/>
      <c r="AB826" s="444"/>
      <c r="AC826" s="443"/>
      <c r="AD826" s="444"/>
      <c r="AE826" s="443"/>
      <c r="AF826" s="444"/>
      <c r="AG826" s="443"/>
      <c r="AH826" s="444"/>
      <c r="AI826" s="443"/>
      <c r="AJ826" s="444"/>
      <c r="AK826" s="443"/>
      <c r="AL826" s="451"/>
      <c r="AM826" s="448"/>
      <c r="AN826" s="451"/>
      <c r="AO826" s="448"/>
      <c r="AP826" s="444"/>
      <c r="AQ826" s="443"/>
      <c r="AR826" s="444"/>
      <c r="AS826" s="443"/>
      <c r="AT826" s="444"/>
      <c r="AU826" s="443"/>
      <c r="AV826" s="444"/>
      <c r="AW826" s="443"/>
      <c r="AX826" s="343"/>
      <c r="AY826" s="350"/>
      <c r="AZ826" s="443"/>
      <c r="BA826" s="216"/>
      <c r="BB826" s="216"/>
      <c r="BC826" s="216"/>
      <c r="BD826" s="216"/>
      <c r="BE826" s="216"/>
      <c r="BF826" s="216"/>
      <c r="BG826" s="216"/>
      <c r="BH826" s="216"/>
      <c r="BI826" s="216"/>
      <c r="BJ826" s="216"/>
    </row>
    <row r="827" spans="1:62" ht="14.25">
      <c r="A827" s="479"/>
      <c r="B827" s="479"/>
      <c r="C827" s="443"/>
      <c r="D827" s="216"/>
      <c r="E827" s="216"/>
      <c r="F827" s="350"/>
      <c r="G827" s="344"/>
      <c r="H827" s="440"/>
      <c r="I827" s="350"/>
      <c r="J827" s="344"/>
      <c r="K827" s="350"/>
      <c r="L827" s="344"/>
      <c r="M827" s="350"/>
      <c r="N827" s="346"/>
      <c r="O827" s="348"/>
      <c r="P827" s="450"/>
      <c r="Q827" s="348"/>
      <c r="R827" s="346"/>
      <c r="S827" s="348"/>
      <c r="T827" s="346"/>
      <c r="U827" s="348"/>
      <c r="V827" s="444"/>
      <c r="W827" s="443"/>
      <c r="X827" s="444"/>
      <c r="Y827" s="443"/>
      <c r="Z827" s="444"/>
      <c r="AA827" s="443"/>
      <c r="AB827" s="444"/>
      <c r="AC827" s="443"/>
      <c r="AD827" s="444"/>
      <c r="AE827" s="443"/>
      <c r="AF827" s="444"/>
      <c r="AG827" s="443"/>
      <c r="AH827" s="444"/>
      <c r="AI827" s="443"/>
      <c r="AJ827" s="444"/>
      <c r="AK827" s="443"/>
      <c r="AL827" s="451"/>
      <c r="AM827" s="448"/>
      <c r="AN827" s="451"/>
      <c r="AO827" s="448"/>
      <c r="AP827" s="444"/>
      <c r="AQ827" s="443"/>
      <c r="AR827" s="444"/>
      <c r="AS827" s="443"/>
      <c r="AT827" s="444"/>
      <c r="AU827" s="443"/>
      <c r="AV827" s="444"/>
      <c r="AW827" s="443"/>
      <c r="AX827" s="343"/>
      <c r="AY827" s="350"/>
      <c r="AZ827" s="443"/>
      <c r="BA827" s="216"/>
      <c r="BB827" s="216"/>
      <c r="BC827" s="216"/>
      <c r="BD827" s="216"/>
      <c r="BE827" s="216"/>
      <c r="BF827" s="216"/>
      <c r="BG827" s="216"/>
      <c r="BH827" s="216"/>
      <c r="BI827" s="216"/>
      <c r="BJ827" s="216"/>
    </row>
    <row r="828" spans="1:62" ht="14.25">
      <c r="A828" s="479"/>
      <c r="B828" s="479"/>
      <c r="C828" s="443"/>
      <c r="D828" s="216"/>
      <c r="E828" s="216"/>
      <c r="F828" s="350"/>
      <c r="G828" s="344"/>
      <c r="H828" s="440"/>
      <c r="I828" s="350"/>
      <c r="J828" s="344"/>
      <c r="K828" s="350"/>
      <c r="L828" s="344"/>
      <c r="M828" s="350"/>
      <c r="N828" s="346"/>
      <c r="O828" s="348"/>
      <c r="P828" s="450"/>
      <c r="Q828" s="348"/>
      <c r="R828" s="346"/>
      <c r="S828" s="348"/>
      <c r="T828" s="346"/>
      <c r="U828" s="348"/>
      <c r="V828" s="444"/>
      <c r="W828" s="443"/>
      <c r="X828" s="444"/>
      <c r="Y828" s="443"/>
      <c r="Z828" s="444"/>
      <c r="AA828" s="443"/>
      <c r="AB828" s="444"/>
      <c r="AC828" s="443"/>
      <c r="AD828" s="444"/>
      <c r="AE828" s="443"/>
      <c r="AF828" s="444"/>
      <c r="AG828" s="443"/>
      <c r="AH828" s="444"/>
      <c r="AI828" s="443"/>
      <c r="AJ828" s="444"/>
      <c r="AK828" s="443"/>
      <c r="AL828" s="451"/>
      <c r="AM828" s="448"/>
      <c r="AN828" s="451"/>
      <c r="AO828" s="448"/>
      <c r="AP828" s="444"/>
      <c r="AQ828" s="443"/>
      <c r="AR828" s="444"/>
      <c r="AS828" s="443"/>
      <c r="AT828" s="444"/>
      <c r="AU828" s="443"/>
      <c r="AV828" s="444"/>
      <c r="AW828" s="443"/>
      <c r="AX828" s="343"/>
      <c r="AY828" s="350"/>
      <c r="AZ828" s="443"/>
      <c r="BA828" s="216"/>
      <c r="BB828" s="216"/>
      <c r="BC828" s="216"/>
      <c r="BD828" s="216"/>
      <c r="BE828" s="216"/>
      <c r="BF828" s="216"/>
      <c r="BG828" s="216"/>
      <c r="BH828" s="216"/>
      <c r="BI828" s="216"/>
      <c r="BJ828" s="216"/>
    </row>
    <row r="829" spans="1:62" ht="14.25">
      <c r="A829" s="479"/>
      <c r="B829" s="479"/>
      <c r="C829" s="443"/>
      <c r="D829" s="216"/>
      <c r="E829" s="216"/>
      <c r="F829" s="350"/>
      <c r="G829" s="344"/>
      <c r="H829" s="440"/>
      <c r="I829" s="350"/>
      <c r="J829" s="344"/>
      <c r="K829" s="350"/>
      <c r="L829" s="344"/>
      <c r="M829" s="350"/>
      <c r="N829" s="346"/>
      <c r="O829" s="348"/>
      <c r="P829" s="450"/>
      <c r="Q829" s="348"/>
      <c r="R829" s="346"/>
      <c r="S829" s="348"/>
      <c r="T829" s="346"/>
      <c r="U829" s="348"/>
      <c r="V829" s="444"/>
      <c r="W829" s="443"/>
      <c r="X829" s="444"/>
      <c r="Y829" s="443"/>
      <c r="Z829" s="444"/>
      <c r="AA829" s="443"/>
      <c r="AB829" s="444"/>
      <c r="AC829" s="443"/>
      <c r="AD829" s="444"/>
      <c r="AE829" s="443"/>
      <c r="AF829" s="444"/>
      <c r="AG829" s="443"/>
      <c r="AH829" s="444"/>
      <c r="AI829" s="443"/>
      <c r="AJ829" s="444"/>
      <c r="AK829" s="443"/>
      <c r="AL829" s="451"/>
      <c r="AM829" s="448"/>
      <c r="AN829" s="451"/>
      <c r="AO829" s="448"/>
      <c r="AP829" s="444"/>
      <c r="AQ829" s="443"/>
      <c r="AR829" s="444"/>
      <c r="AS829" s="443"/>
      <c r="AT829" s="444"/>
      <c r="AU829" s="443"/>
      <c r="AV829" s="444"/>
      <c r="AW829" s="443"/>
      <c r="AX829" s="343"/>
      <c r="AY829" s="350"/>
      <c r="AZ829" s="443"/>
      <c r="BA829" s="216"/>
      <c r="BB829" s="216"/>
      <c r="BC829" s="216"/>
      <c r="BD829" s="216"/>
      <c r="BE829" s="216"/>
      <c r="BF829" s="216"/>
      <c r="BG829" s="216"/>
      <c r="BH829" s="216"/>
      <c r="BI829" s="216"/>
      <c r="BJ829" s="216"/>
    </row>
    <row r="830" spans="1:62" ht="14.25">
      <c r="A830" s="479"/>
      <c r="B830" s="479"/>
      <c r="C830" s="443"/>
      <c r="D830" s="216"/>
      <c r="E830" s="216"/>
      <c r="F830" s="350"/>
      <c r="G830" s="344"/>
      <c r="H830" s="440"/>
      <c r="I830" s="350"/>
      <c r="J830" s="344"/>
      <c r="K830" s="350"/>
      <c r="L830" s="344"/>
      <c r="M830" s="350"/>
      <c r="N830" s="346"/>
      <c r="O830" s="348"/>
      <c r="P830" s="450"/>
      <c r="Q830" s="348"/>
      <c r="R830" s="346"/>
      <c r="S830" s="348"/>
      <c r="T830" s="346"/>
      <c r="U830" s="348"/>
      <c r="V830" s="444"/>
      <c r="W830" s="443"/>
      <c r="X830" s="444"/>
      <c r="Y830" s="443"/>
      <c r="Z830" s="444"/>
      <c r="AA830" s="443"/>
      <c r="AB830" s="444"/>
      <c r="AC830" s="443"/>
      <c r="AD830" s="444"/>
      <c r="AE830" s="443"/>
      <c r="AF830" s="444"/>
      <c r="AG830" s="443"/>
      <c r="AH830" s="444"/>
      <c r="AI830" s="443"/>
      <c r="AJ830" s="444"/>
      <c r="AK830" s="443"/>
      <c r="AL830" s="451"/>
      <c r="AM830" s="448"/>
      <c r="AN830" s="451"/>
      <c r="AO830" s="448"/>
      <c r="AP830" s="444"/>
      <c r="AQ830" s="443"/>
      <c r="AR830" s="444"/>
      <c r="AS830" s="443"/>
      <c r="AT830" s="444"/>
      <c r="AU830" s="443"/>
      <c r="AV830" s="444"/>
      <c r="AW830" s="443"/>
      <c r="AX830" s="343"/>
      <c r="AY830" s="350"/>
      <c r="AZ830" s="443"/>
      <c r="BA830" s="216"/>
      <c r="BB830" s="216"/>
      <c r="BC830" s="216"/>
      <c r="BD830" s="216"/>
      <c r="BE830" s="216"/>
      <c r="BF830" s="216"/>
      <c r="BG830" s="216"/>
      <c r="BH830" s="216"/>
      <c r="BI830" s="216"/>
      <c r="BJ830" s="216"/>
    </row>
    <row r="831" spans="1:62" ht="14.25">
      <c r="A831" s="479"/>
      <c r="B831" s="479"/>
      <c r="C831" s="443"/>
      <c r="D831" s="216"/>
      <c r="E831" s="216"/>
      <c r="F831" s="350"/>
      <c r="G831" s="344"/>
      <c r="H831" s="440"/>
      <c r="I831" s="350"/>
      <c r="J831" s="344"/>
      <c r="K831" s="350"/>
      <c r="L831" s="344"/>
      <c r="M831" s="350"/>
      <c r="N831" s="346"/>
      <c r="O831" s="348"/>
      <c r="P831" s="450"/>
      <c r="Q831" s="348"/>
      <c r="R831" s="346"/>
      <c r="S831" s="348"/>
      <c r="T831" s="346"/>
      <c r="U831" s="348"/>
      <c r="V831" s="444"/>
      <c r="W831" s="443"/>
      <c r="X831" s="444"/>
      <c r="Y831" s="443"/>
      <c r="Z831" s="444"/>
      <c r="AA831" s="443"/>
      <c r="AB831" s="444"/>
      <c r="AC831" s="443"/>
      <c r="AD831" s="444"/>
      <c r="AE831" s="443"/>
      <c r="AF831" s="444"/>
      <c r="AG831" s="443"/>
      <c r="AH831" s="444"/>
      <c r="AI831" s="443"/>
      <c r="AJ831" s="444"/>
      <c r="AK831" s="443"/>
      <c r="AL831" s="451"/>
      <c r="AM831" s="448"/>
      <c r="AN831" s="451"/>
      <c r="AO831" s="448"/>
      <c r="AP831" s="444"/>
      <c r="AQ831" s="443"/>
      <c r="AR831" s="444"/>
      <c r="AS831" s="443"/>
      <c r="AT831" s="444"/>
      <c r="AU831" s="443"/>
      <c r="AV831" s="444"/>
      <c r="AW831" s="443"/>
      <c r="AX831" s="343"/>
      <c r="AY831" s="350"/>
      <c r="AZ831" s="443"/>
      <c r="BA831" s="216"/>
      <c r="BB831" s="216"/>
      <c r="BC831" s="216"/>
      <c r="BD831" s="216"/>
      <c r="BE831" s="216"/>
      <c r="BF831" s="216"/>
      <c r="BG831" s="216"/>
      <c r="BH831" s="216"/>
      <c r="BI831" s="216"/>
      <c r="BJ831" s="216"/>
    </row>
    <row r="832" spans="1:62" ht="14.25">
      <c r="A832" s="479"/>
      <c r="B832" s="479"/>
      <c r="C832" s="443"/>
      <c r="D832" s="216"/>
      <c r="E832" s="216"/>
      <c r="F832" s="350"/>
      <c r="G832" s="344"/>
      <c r="H832" s="440"/>
      <c r="I832" s="350"/>
      <c r="J832" s="344"/>
      <c r="K832" s="350"/>
      <c r="L832" s="344"/>
      <c r="M832" s="350"/>
      <c r="N832" s="346"/>
      <c r="O832" s="348"/>
      <c r="P832" s="450"/>
      <c r="Q832" s="348"/>
      <c r="R832" s="346"/>
      <c r="S832" s="348"/>
      <c r="T832" s="346"/>
      <c r="U832" s="348"/>
      <c r="V832" s="444"/>
      <c r="W832" s="443"/>
      <c r="X832" s="444"/>
      <c r="Y832" s="443"/>
      <c r="Z832" s="444"/>
      <c r="AA832" s="443"/>
      <c r="AB832" s="444"/>
      <c r="AC832" s="443"/>
      <c r="AD832" s="444"/>
      <c r="AE832" s="443"/>
      <c r="AF832" s="444"/>
      <c r="AG832" s="443"/>
      <c r="AH832" s="444"/>
      <c r="AI832" s="443"/>
      <c r="AJ832" s="444"/>
      <c r="AK832" s="443"/>
      <c r="AL832" s="451"/>
      <c r="AM832" s="448"/>
      <c r="AN832" s="451"/>
      <c r="AO832" s="448"/>
      <c r="AP832" s="444"/>
      <c r="AQ832" s="443"/>
      <c r="AR832" s="444"/>
      <c r="AS832" s="443"/>
      <c r="AT832" s="444"/>
      <c r="AU832" s="443"/>
      <c r="AV832" s="444"/>
      <c r="AW832" s="443"/>
      <c r="AX832" s="343"/>
      <c r="AY832" s="350"/>
      <c r="AZ832" s="443"/>
      <c r="BA832" s="216"/>
      <c r="BB832" s="216"/>
      <c r="BC832" s="216"/>
      <c r="BD832" s="216"/>
      <c r="BE832" s="216"/>
      <c r="BF832" s="216"/>
      <c r="BG832" s="216"/>
      <c r="BH832" s="216"/>
      <c r="BI832" s="216"/>
      <c r="BJ832" s="216"/>
    </row>
    <row r="833" spans="1:62" ht="14.25">
      <c r="A833" s="479"/>
      <c r="B833" s="479"/>
      <c r="C833" s="443"/>
      <c r="D833" s="216"/>
      <c r="E833" s="216"/>
      <c r="F833" s="350"/>
      <c r="G833" s="344"/>
      <c r="H833" s="440"/>
      <c r="I833" s="350"/>
      <c r="J833" s="344"/>
      <c r="K833" s="350"/>
      <c r="L833" s="344"/>
      <c r="M833" s="350"/>
      <c r="N833" s="346"/>
      <c r="O833" s="348"/>
      <c r="P833" s="450"/>
      <c r="Q833" s="348"/>
      <c r="R833" s="346"/>
      <c r="S833" s="348"/>
      <c r="T833" s="346"/>
      <c r="U833" s="348"/>
      <c r="V833" s="444"/>
      <c r="W833" s="443"/>
      <c r="X833" s="444"/>
      <c r="Y833" s="443"/>
      <c r="Z833" s="444"/>
      <c r="AA833" s="443"/>
      <c r="AB833" s="444"/>
      <c r="AC833" s="443"/>
      <c r="AD833" s="444"/>
      <c r="AE833" s="443"/>
      <c r="AF833" s="444"/>
      <c r="AG833" s="443"/>
      <c r="AH833" s="444"/>
      <c r="AI833" s="443"/>
      <c r="AJ833" s="444"/>
      <c r="AK833" s="443"/>
      <c r="AL833" s="451"/>
      <c r="AM833" s="448"/>
      <c r="AN833" s="451"/>
      <c r="AO833" s="448"/>
      <c r="AP833" s="444"/>
      <c r="AQ833" s="443"/>
      <c r="AR833" s="444"/>
      <c r="AS833" s="443"/>
      <c r="AT833" s="444"/>
      <c r="AU833" s="443"/>
      <c r="AV833" s="444"/>
      <c r="AW833" s="443"/>
      <c r="AX833" s="343"/>
      <c r="AY833" s="350"/>
      <c r="AZ833" s="443"/>
      <c r="BA833" s="216"/>
      <c r="BB833" s="216"/>
      <c r="BC833" s="216"/>
      <c r="BD833" s="216"/>
      <c r="BE833" s="216"/>
      <c r="BF833" s="216"/>
      <c r="BG833" s="216"/>
      <c r="BH833" s="216"/>
      <c r="BI833" s="216"/>
      <c r="BJ833" s="216"/>
    </row>
    <row r="834" spans="1:62" ht="14.25">
      <c r="A834" s="479"/>
      <c r="B834" s="479"/>
      <c r="C834" s="443"/>
      <c r="D834" s="216"/>
      <c r="E834" s="216"/>
      <c r="F834" s="350"/>
      <c r="G834" s="344"/>
      <c r="H834" s="440"/>
      <c r="I834" s="350"/>
      <c r="J834" s="344"/>
      <c r="K834" s="350"/>
      <c r="L834" s="344"/>
      <c r="M834" s="350"/>
      <c r="N834" s="346"/>
      <c r="O834" s="348"/>
      <c r="P834" s="450"/>
      <c r="Q834" s="348"/>
      <c r="R834" s="346"/>
      <c r="S834" s="348"/>
      <c r="T834" s="346"/>
      <c r="U834" s="348"/>
      <c r="V834" s="444"/>
      <c r="W834" s="443"/>
      <c r="X834" s="444"/>
      <c r="Y834" s="443"/>
      <c r="Z834" s="444"/>
      <c r="AA834" s="443"/>
      <c r="AB834" s="444"/>
      <c r="AC834" s="443"/>
      <c r="AD834" s="444"/>
      <c r="AE834" s="443"/>
      <c r="AF834" s="444"/>
      <c r="AG834" s="443"/>
      <c r="AH834" s="444"/>
      <c r="AI834" s="443"/>
      <c r="AJ834" s="444"/>
      <c r="AK834" s="443"/>
      <c r="AL834" s="451"/>
      <c r="AM834" s="448"/>
      <c r="AN834" s="451"/>
      <c r="AO834" s="448"/>
      <c r="AP834" s="444"/>
      <c r="AQ834" s="443"/>
      <c r="AR834" s="444"/>
      <c r="AS834" s="443"/>
      <c r="AT834" s="444"/>
      <c r="AU834" s="443"/>
      <c r="AV834" s="444"/>
      <c r="AW834" s="443"/>
      <c r="AX834" s="343"/>
      <c r="AY834" s="350"/>
      <c r="AZ834" s="443"/>
      <c r="BA834" s="216"/>
      <c r="BB834" s="216"/>
      <c r="BC834" s="216"/>
      <c r="BD834" s="216"/>
      <c r="BE834" s="216"/>
      <c r="BF834" s="216"/>
      <c r="BG834" s="216"/>
      <c r="BH834" s="216"/>
      <c r="BI834" s="216"/>
      <c r="BJ834" s="216"/>
    </row>
    <row r="835" spans="1:62" ht="14.25">
      <c r="A835" s="479"/>
      <c r="B835" s="479"/>
      <c r="C835" s="443"/>
      <c r="D835" s="216"/>
      <c r="E835" s="216"/>
      <c r="F835" s="350"/>
      <c r="G835" s="344"/>
      <c r="H835" s="440"/>
      <c r="I835" s="350"/>
      <c r="J835" s="344"/>
      <c r="K835" s="350"/>
      <c r="L835" s="344"/>
      <c r="M835" s="350"/>
      <c r="N835" s="346"/>
      <c r="O835" s="348"/>
      <c r="P835" s="450"/>
      <c r="Q835" s="348"/>
      <c r="R835" s="346"/>
      <c r="S835" s="348"/>
      <c r="T835" s="346"/>
      <c r="U835" s="348"/>
      <c r="V835" s="444"/>
      <c r="W835" s="443"/>
      <c r="X835" s="444"/>
      <c r="Y835" s="443"/>
      <c r="Z835" s="444"/>
      <c r="AA835" s="443"/>
      <c r="AB835" s="444"/>
      <c r="AC835" s="443"/>
      <c r="AD835" s="444"/>
      <c r="AE835" s="443"/>
      <c r="AF835" s="444"/>
      <c r="AG835" s="443"/>
      <c r="AH835" s="444"/>
      <c r="AI835" s="443"/>
      <c r="AJ835" s="444"/>
      <c r="AK835" s="443"/>
      <c r="AL835" s="451"/>
      <c r="AM835" s="448"/>
      <c r="AN835" s="451"/>
      <c r="AO835" s="448"/>
      <c r="AP835" s="444"/>
      <c r="AQ835" s="443"/>
      <c r="AR835" s="444"/>
      <c r="AS835" s="443"/>
      <c r="AT835" s="444"/>
      <c r="AU835" s="443"/>
      <c r="AV835" s="444"/>
      <c r="AW835" s="443"/>
      <c r="AX835" s="343"/>
      <c r="AY835" s="350"/>
      <c r="AZ835" s="443"/>
      <c r="BA835" s="216"/>
      <c r="BB835" s="216"/>
      <c r="BC835" s="216"/>
      <c r="BD835" s="216"/>
      <c r="BE835" s="216"/>
      <c r="BF835" s="216"/>
      <c r="BG835" s="216"/>
      <c r="BH835" s="216"/>
      <c r="BI835" s="216"/>
      <c r="BJ835" s="216"/>
    </row>
    <row r="836" spans="1:62" ht="14.25">
      <c r="A836" s="479"/>
      <c r="B836" s="479"/>
      <c r="C836" s="443"/>
      <c r="D836" s="216"/>
      <c r="E836" s="216"/>
      <c r="F836" s="350"/>
      <c r="G836" s="344"/>
      <c r="H836" s="440"/>
      <c r="I836" s="350"/>
      <c r="J836" s="344"/>
      <c r="K836" s="350"/>
      <c r="L836" s="344"/>
      <c r="M836" s="350"/>
      <c r="N836" s="346"/>
      <c r="O836" s="348"/>
      <c r="P836" s="450"/>
      <c r="Q836" s="348"/>
      <c r="R836" s="346"/>
      <c r="S836" s="348"/>
      <c r="T836" s="346"/>
      <c r="U836" s="348"/>
      <c r="V836" s="444"/>
      <c r="W836" s="443"/>
      <c r="X836" s="444"/>
      <c r="Y836" s="443"/>
      <c r="Z836" s="444"/>
      <c r="AA836" s="443"/>
      <c r="AB836" s="444"/>
      <c r="AC836" s="443"/>
      <c r="AD836" s="444"/>
      <c r="AE836" s="443"/>
      <c r="AF836" s="444"/>
      <c r="AG836" s="443"/>
      <c r="AH836" s="444"/>
      <c r="AI836" s="443"/>
      <c r="AJ836" s="444"/>
      <c r="AK836" s="443"/>
      <c r="AL836" s="451"/>
      <c r="AM836" s="448"/>
      <c r="AN836" s="451"/>
      <c r="AO836" s="448"/>
      <c r="AP836" s="444"/>
      <c r="AQ836" s="443"/>
      <c r="AR836" s="444"/>
      <c r="AS836" s="443"/>
      <c r="AT836" s="444"/>
      <c r="AU836" s="443"/>
      <c r="AV836" s="444"/>
      <c r="AW836" s="443"/>
      <c r="AX836" s="343"/>
      <c r="AY836" s="350"/>
      <c r="AZ836" s="443"/>
      <c r="BA836" s="216"/>
      <c r="BB836" s="216"/>
      <c r="BC836" s="216"/>
      <c r="BD836" s="216"/>
      <c r="BE836" s="216"/>
      <c r="BF836" s="216"/>
      <c r="BG836" s="216"/>
      <c r="BH836" s="216"/>
      <c r="BI836" s="216"/>
      <c r="BJ836" s="216"/>
    </row>
    <row r="837" spans="1:62" ht="14.25">
      <c r="A837" s="479"/>
      <c r="B837" s="479"/>
      <c r="C837" s="443"/>
      <c r="D837" s="216"/>
      <c r="E837" s="216"/>
      <c r="F837" s="350"/>
      <c r="G837" s="344"/>
      <c r="H837" s="440"/>
      <c r="I837" s="350"/>
      <c r="J837" s="344"/>
      <c r="K837" s="350"/>
      <c r="L837" s="344"/>
      <c r="M837" s="350"/>
      <c r="N837" s="346"/>
      <c r="O837" s="348"/>
      <c r="P837" s="450"/>
      <c r="Q837" s="348"/>
      <c r="R837" s="346"/>
      <c r="S837" s="348"/>
      <c r="T837" s="346"/>
      <c r="U837" s="348"/>
      <c r="V837" s="444"/>
      <c r="W837" s="443"/>
      <c r="X837" s="444"/>
      <c r="Y837" s="443"/>
      <c r="Z837" s="444"/>
      <c r="AA837" s="443"/>
      <c r="AB837" s="444"/>
      <c r="AC837" s="443"/>
      <c r="AD837" s="444"/>
      <c r="AE837" s="443"/>
      <c r="AF837" s="444"/>
      <c r="AG837" s="443"/>
      <c r="AH837" s="444"/>
      <c r="AI837" s="443"/>
      <c r="AJ837" s="444"/>
      <c r="AK837" s="443"/>
      <c r="AL837" s="451"/>
      <c r="AM837" s="448"/>
      <c r="AN837" s="451"/>
      <c r="AO837" s="448"/>
      <c r="AP837" s="444"/>
      <c r="AQ837" s="443"/>
      <c r="AR837" s="444"/>
      <c r="AS837" s="443"/>
      <c r="AT837" s="444"/>
      <c r="AU837" s="443"/>
      <c r="AV837" s="444"/>
      <c r="AW837" s="443"/>
      <c r="AX837" s="343"/>
      <c r="AY837" s="350"/>
      <c r="AZ837" s="443"/>
      <c r="BA837" s="216"/>
      <c r="BB837" s="216"/>
      <c r="BC837" s="216"/>
      <c r="BD837" s="216"/>
      <c r="BE837" s="216"/>
      <c r="BF837" s="216"/>
      <c r="BG837" s="216"/>
      <c r="BH837" s="216"/>
      <c r="BI837" s="216"/>
      <c r="BJ837" s="216"/>
    </row>
    <row r="838" spans="1:62" ht="14.25">
      <c r="A838" s="479"/>
      <c r="B838" s="479"/>
      <c r="C838" s="443"/>
      <c r="D838" s="216"/>
      <c r="E838" s="216"/>
      <c r="F838" s="350"/>
      <c r="G838" s="344"/>
      <c r="H838" s="440"/>
      <c r="I838" s="350"/>
      <c r="J838" s="344"/>
      <c r="K838" s="350"/>
      <c r="L838" s="344"/>
      <c r="M838" s="350"/>
      <c r="N838" s="346"/>
      <c r="O838" s="348"/>
      <c r="P838" s="450"/>
      <c r="Q838" s="348"/>
      <c r="R838" s="346"/>
      <c r="S838" s="348"/>
      <c r="T838" s="346"/>
      <c r="U838" s="348"/>
      <c r="V838" s="444"/>
      <c r="W838" s="443"/>
      <c r="X838" s="444"/>
      <c r="Y838" s="443"/>
      <c r="Z838" s="444"/>
      <c r="AA838" s="443"/>
      <c r="AB838" s="444"/>
      <c r="AC838" s="443"/>
      <c r="AD838" s="444"/>
      <c r="AE838" s="443"/>
      <c r="AF838" s="444"/>
      <c r="AG838" s="443"/>
      <c r="AH838" s="444"/>
      <c r="AI838" s="443"/>
      <c r="AJ838" s="444"/>
      <c r="AK838" s="443"/>
      <c r="AL838" s="451"/>
      <c r="AM838" s="448"/>
      <c r="AN838" s="451"/>
      <c r="AO838" s="448"/>
      <c r="AP838" s="444"/>
      <c r="AQ838" s="443"/>
      <c r="AR838" s="444"/>
      <c r="AS838" s="443"/>
      <c r="AT838" s="444"/>
      <c r="AU838" s="443"/>
      <c r="AV838" s="444"/>
      <c r="AW838" s="443"/>
      <c r="AX838" s="343"/>
      <c r="AY838" s="350"/>
      <c r="AZ838" s="443"/>
      <c r="BA838" s="216"/>
      <c r="BB838" s="216"/>
      <c r="BC838" s="216"/>
      <c r="BD838" s="216"/>
      <c r="BE838" s="216"/>
      <c r="BF838" s="216"/>
      <c r="BG838" s="216"/>
      <c r="BH838" s="216"/>
      <c r="BI838" s="216"/>
      <c r="BJ838" s="216"/>
    </row>
    <row r="839" spans="1:62" ht="14.25">
      <c r="A839" s="479"/>
      <c r="B839" s="479"/>
      <c r="C839" s="443"/>
      <c r="D839" s="216"/>
      <c r="E839" s="216"/>
      <c r="F839" s="350"/>
      <c r="G839" s="344"/>
      <c r="H839" s="440"/>
      <c r="I839" s="350"/>
      <c r="J839" s="344"/>
      <c r="K839" s="350"/>
      <c r="L839" s="344"/>
      <c r="M839" s="350"/>
      <c r="N839" s="346"/>
      <c r="O839" s="348"/>
      <c r="P839" s="450"/>
      <c r="Q839" s="348"/>
      <c r="R839" s="346"/>
      <c r="S839" s="348"/>
      <c r="T839" s="346"/>
      <c r="U839" s="348"/>
      <c r="V839" s="444"/>
      <c r="W839" s="443"/>
      <c r="X839" s="444"/>
      <c r="Y839" s="443"/>
      <c r="Z839" s="444"/>
      <c r="AA839" s="443"/>
      <c r="AB839" s="444"/>
      <c r="AC839" s="443"/>
      <c r="AD839" s="444"/>
      <c r="AE839" s="443"/>
      <c r="AF839" s="444"/>
      <c r="AG839" s="443"/>
      <c r="AH839" s="444"/>
      <c r="AI839" s="443"/>
      <c r="AJ839" s="444"/>
      <c r="AK839" s="443"/>
      <c r="AL839" s="451"/>
      <c r="AM839" s="448"/>
      <c r="AN839" s="451"/>
      <c r="AO839" s="448"/>
      <c r="AP839" s="444"/>
      <c r="AQ839" s="443"/>
      <c r="AR839" s="444"/>
      <c r="AS839" s="443"/>
      <c r="AT839" s="444"/>
      <c r="AU839" s="443"/>
      <c r="AV839" s="444"/>
      <c r="AW839" s="443"/>
      <c r="AX839" s="343"/>
      <c r="AY839" s="350"/>
      <c r="AZ839" s="443"/>
      <c r="BA839" s="216"/>
      <c r="BB839" s="216"/>
      <c r="BC839" s="216"/>
      <c r="BD839" s="216"/>
      <c r="BE839" s="216"/>
      <c r="BF839" s="216"/>
      <c r="BG839" s="216"/>
      <c r="BH839" s="216"/>
      <c r="BI839" s="216"/>
      <c r="BJ839" s="216"/>
    </row>
    <row r="840" spans="1:62" ht="14.25">
      <c r="A840" s="479"/>
      <c r="B840" s="479"/>
      <c r="C840" s="443"/>
      <c r="D840" s="216"/>
      <c r="E840" s="216"/>
      <c r="F840" s="350"/>
      <c r="G840" s="344"/>
      <c r="H840" s="440"/>
      <c r="I840" s="350"/>
      <c r="J840" s="344"/>
      <c r="K840" s="350"/>
      <c r="L840" s="344"/>
      <c r="M840" s="350"/>
      <c r="N840" s="346"/>
      <c r="O840" s="348"/>
      <c r="P840" s="450"/>
      <c r="Q840" s="348"/>
      <c r="R840" s="346"/>
      <c r="S840" s="348"/>
      <c r="T840" s="346"/>
      <c r="U840" s="348"/>
      <c r="V840" s="444"/>
      <c r="W840" s="443"/>
      <c r="X840" s="444"/>
      <c r="Y840" s="443"/>
      <c r="Z840" s="444"/>
      <c r="AA840" s="443"/>
      <c r="AB840" s="444"/>
      <c r="AC840" s="443"/>
      <c r="AD840" s="444"/>
      <c r="AE840" s="443"/>
      <c r="AF840" s="444"/>
      <c r="AG840" s="443"/>
      <c r="AH840" s="444"/>
      <c r="AI840" s="443"/>
      <c r="AJ840" s="444"/>
      <c r="AK840" s="443"/>
      <c r="AL840" s="451"/>
      <c r="AM840" s="448"/>
      <c r="AN840" s="451"/>
      <c r="AO840" s="448"/>
      <c r="AP840" s="444"/>
      <c r="AQ840" s="443"/>
      <c r="AR840" s="444"/>
      <c r="AS840" s="443"/>
      <c r="AT840" s="444"/>
      <c r="AU840" s="443"/>
      <c r="AV840" s="444"/>
      <c r="AW840" s="443"/>
      <c r="AX840" s="343"/>
      <c r="AY840" s="350"/>
      <c r="AZ840" s="443"/>
      <c r="BA840" s="216"/>
      <c r="BB840" s="216"/>
      <c r="BC840" s="216"/>
      <c r="BD840" s="216"/>
      <c r="BE840" s="216"/>
      <c r="BF840" s="216"/>
      <c r="BG840" s="216"/>
      <c r="BH840" s="216"/>
      <c r="BI840" s="216"/>
      <c r="BJ840" s="216"/>
    </row>
    <row r="841" spans="1:62" ht="14.25">
      <c r="A841" s="479"/>
      <c r="B841" s="479"/>
      <c r="C841" s="443"/>
      <c r="D841" s="216"/>
      <c r="E841" s="216"/>
      <c r="F841" s="350"/>
      <c r="G841" s="344"/>
      <c r="H841" s="440"/>
      <c r="I841" s="350"/>
      <c r="J841" s="344"/>
      <c r="K841" s="350"/>
      <c r="L841" s="344"/>
      <c r="M841" s="350"/>
      <c r="N841" s="346"/>
      <c r="O841" s="348"/>
      <c r="P841" s="450"/>
      <c r="Q841" s="348"/>
      <c r="R841" s="346"/>
      <c r="S841" s="348"/>
      <c r="T841" s="346"/>
      <c r="U841" s="348"/>
      <c r="V841" s="444"/>
      <c r="W841" s="443"/>
      <c r="X841" s="444"/>
      <c r="Y841" s="443"/>
      <c r="Z841" s="444"/>
      <c r="AA841" s="443"/>
      <c r="AB841" s="444"/>
      <c r="AC841" s="443"/>
      <c r="AD841" s="444"/>
      <c r="AE841" s="443"/>
      <c r="AF841" s="444"/>
      <c r="AG841" s="443"/>
      <c r="AH841" s="444"/>
      <c r="AI841" s="443"/>
      <c r="AJ841" s="444"/>
      <c r="AK841" s="443"/>
      <c r="AL841" s="451"/>
      <c r="AM841" s="448"/>
      <c r="AN841" s="451"/>
      <c r="AO841" s="448"/>
      <c r="AP841" s="444"/>
      <c r="AQ841" s="443"/>
      <c r="AR841" s="444"/>
      <c r="AS841" s="443"/>
      <c r="AT841" s="444"/>
      <c r="AU841" s="443"/>
      <c r="AV841" s="444"/>
      <c r="AW841" s="443"/>
      <c r="AX841" s="343"/>
      <c r="AY841" s="350"/>
      <c r="AZ841" s="443"/>
      <c r="BA841" s="216"/>
      <c r="BB841" s="216"/>
      <c r="BC841" s="216"/>
      <c r="BD841" s="216"/>
      <c r="BE841" s="216"/>
      <c r="BF841" s="216"/>
      <c r="BG841" s="216"/>
      <c r="BH841" s="216"/>
      <c r="BI841" s="216"/>
      <c r="BJ841" s="216"/>
    </row>
    <row r="842" spans="1:62" ht="14.25">
      <c r="A842" s="479"/>
      <c r="B842" s="479"/>
      <c r="C842" s="443"/>
      <c r="D842" s="216"/>
      <c r="E842" s="216"/>
      <c r="F842" s="350"/>
      <c r="G842" s="344"/>
      <c r="H842" s="440"/>
      <c r="I842" s="350"/>
      <c r="J842" s="344"/>
      <c r="K842" s="350"/>
      <c r="L842" s="344"/>
      <c r="M842" s="350"/>
      <c r="N842" s="346"/>
      <c r="O842" s="348"/>
      <c r="P842" s="450"/>
      <c r="Q842" s="348"/>
      <c r="R842" s="346"/>
      <c r="S842" s="348"/>
      <c r="T842" s="346"/>
      <c r="U842" s="348"/>
      <c r="V842" s="444"/>
      <c r="W842" s="443"/>
      <c r="X842" s="444"/>
      <c r="Y842" s="443"/>
      <c r="Z842" s="444"/>
      <c r="AA842" s="443"/>
      <c r="AB842" s="444"/>
      <c r="AC842" s="443"/>
      <c r="AD842" s="444"/>
      <c r="AE842" s="443"/>
      <c r="AF842" s="444"/>
      <c r="AG842" s="443"/>
      <c r="AH842" s="444"/>
      <c r="AI842" s="443"/>
      <c r="AJ842" s="444"/>
      <c r="AK842" s="443"/>
      <c r="AL842" s="451"/>
      <c r="AM842" s="448"/>
      <c r="AN842" s="451"/>
      <c r="AO842" s="448"/>
      <c r="AP842" s="444"/>
      <c r="AQ842" s="443"/>
      <c r="AR842" s="444"/>
      <c r="AS842" s="443"/>
      <c r="AT842" s="444"/>
      <c r="AU842" s="443"/>
      <c r="AV842" s="444"/>
      <c r="AW842" s="443"/>
      <c r="AX842" s="343"/>
      <c r="AY842" s="350"/>
      <c r="AZ842" s="443"/>
      <c r="BA842" s="216"/>
      <c r="BB842" s="216"/>
      <c r="BC842" s="216"/>
      <c r="BD842" s="216"/>
      <c r="BE842" s="216"/>
      <c r="BF842" s="216"/>
      <c r="BG842" s="216"/>
      <c r="BH842" s="216"/>
      <c r="BI842" s="216"/>
      <c r="BJ842" s="216"/>
    </row>
    <row r="843" spans="1:62" ht="14.25">
      <c r="A843" s="479"/>
      <c r="B843" s="479"/>
      <c r="C843" s="443"/>
      <c r="D843" s="216"/>
      <c r="E843" s="216"/>
      <c r="F843" s="350"/>
      <c r="G843" s="344"/>
      <c r="H843" s="440"/>
      <c r="I843" s="350"/>
      <c r="J843" s="344"/>
      <c r="K843" s="350"/>
      <c r="L843" s="344"/>
      <c r="M843" s="350"/>
      <c r="N843" s="346"/>
      <c r="O843" s="348"/>
      <c r="P843" s="450"/>
      <c r="Q843" s="348"/>
      <c r="R843" s="346"/>
      <c r="S843" s="348"/>
      <c r="T843" s="346"/>
      <c r="U843" s="348"/>
      <c r="V843" s="444"/>
      <c r="W843" s="443"/>
      <c r="X843" s="444"/>
      <c r="Y843" s="443"/>
      <c r="Z843" s="444"/>
      <c r="AA843" s="443"/>
      <c r="AB843" s="444"/>
      <c r="AC843" s="443"/>
      <c r="AD843" s="444"/>
      <c r="AE843" s="443"/>
      <c r="AF843" s="444"/>
      <c r="AG843" s="443"/>
      <c r="AH843" s="444"/>
      <c r="AI843" s="443"/>
      <c r="AJ843" s="444"/>
      <c r="AK843" s="443"/>
      <c r="AL843" s="451"/>
      <c r="AM843" s="448"/>
      <c r="AN843" s="451"/>
      <c r="AO843" s="448"/>
      <c r="AP843" s="444"/>
      <c r="AQ843" s="443"/>
      <c r="AR843" s="444"/>
      <c r="AS843" s="443"/>
      <c r="AT843" s="444"/>
      <c r="AU843" s="443"/>
      <c r="AV843" s="444"/>
      <c r="AW843" s="443"/>
      <c r="AX843" s="343"/>
      <c r="AY843" s="350"/>
      <c r="AZ843" s="443"/>
      <c r="BA843" s="216"/>
      <c r="BB843" s="216"/>
      <c r="BC843" s="216"/>
      <c r="BD843" s="216"/>
      <c r="BE843" s="216"/>
      <c r="BF843" s="216"/>
      <c r="BG843" s="216"/>
      <c r="BH843" s="216"/>
      <c r="BI843" s="216"/>
      <c r="BJ843" s="216"/>
    </row>
    <row r="844" spans="1:62" ht="14.25">
      <c r="A844" s="479"/>
      <c r="B844" s="479"/>
      <c r="C844" s="443"/>
      <c r="D844" s="216"/>
      <c r="E844" s="216"/>
      <c r="F844" s="350"/>
      <c r="G844" s="344"/>
      <c r="H844" s="440"/>
      <c r="I844" s="350"/>
      <c r="J844" s="344"/>
      <c r="K844" s="350"/>
      <c r="L844" s="344"/>
      <c r="M844" s="350"/>
      <c r="N844" s="346"/>
      <c r="O844" s="348"/>
      <c r="P844" s="450"/>
      <c r="Q844" s="348"/>
      <c r="R844" s="346"/>
      <c r="S844" s="348"/>
      <c r="T844" s="346"/>
      <c r="U844" s="348"/>
      <c r="V844" s="444"/>
      <c r="W844" s="443"/>
      <c r="X844" s="444"/>
      <c r="Y844" s="443"/>
      <c r="Z844" s="444"/>
      <c r="AA844" s="443"/>
      <c r="AB844" s="444"/>
      <c r="AC844" s="443"/>
      <c r="AD844" s="444"/>
      <c r="AE844" s="443"/>
      <c r="AF844" s="444"/>
      <c r="AG844" s="443"/>
      <c r="AH844" s="444"/>
      <c r="AI844" s="443"/>
      <c r="AJ844" s="444"/>
      <c r="AK844" s="443"/>
      <c r="AL844" s="451"/>
      <c r="AM844" s="448"/>
      <c r="AN844" s="451"/>
      <c r="AO844" s="448"/>
      <c r="AP844" s="444"/>
      <c r="AQ844" s="443"/>
      <c r="AR844" s="444"/>
      <c r="AS844" s="443"/>
      <c r="AT844" s="444"/>
      <c r="AU844" s="443"/>
      <c r="AV844" s="444"/>
      <c r="AW844" s="443"/>
      <c r="AX844" s="343"/>
      <c r="AY844" s="350"/>
      <c r="AZ844" s="443"/>
      <c r="BA844" s="216"/>
      <c r="BB844" s="216"/>
      <c r="BC844" s="216"/>
      <c r="BD844" s="216"/>
      <c r="BE844" s="216"/>
      <c r="BF844" s="216"/>
      <c r="BG844" s="216"/>
      <c r="BH844" s="216"/>
      <c r="BI844" s="216"/>
      <c r="BJ844" s="216"/>
    </row>
    <row r="845" spans="1:62" ht="14.25">
      <c r="A845" s="479"/>
      <c r="B845" s="479"/>
      <c r="C845" s="443"/>
      <c r="D845" s="216"/>
      <c r="E845" s="216"/>
      <c r="F845" s="350"/>
      <c r="G845" s="344"/>
      <c r="H845" s="440"/>
      <c r="I845" s="350"/>
      <c r="J845" s="344"/>
      <c r="K845" s="350"/>
      <c r="L845" s="344"/>
      <c r="M845" s="350"/>
      <c r="N845" s="346"/>
      <c r="O845" s="348"/>
      <c r="P845" s="450"/>
      <c r="Q845" s="348"/>
      <c r="R845" s="346"/>
      <c r="S845" s="348"/>
      <c r="T845" s="346"/>
      <c r="U845" s="348"/>
      <c r="V845" s="444"/>
      <c r="W845" s="443"/>
      <c r="X845" s="444"/>
      <c r="Y845" s="443"/>
      <c r="Z845" s="444"/>
      <c r="AA845" s="443"/>
      <c r="AB845" s="444"/>
      <c r="AC845" s="443"/>
      <c r="AD845" s="444"/>
      <c r="AE845" s="443"/>
      <c r="AF845" s="444"/>
      <c r="AG845" s="443"/>
      <c r="AH845" s="444"/>
      <c r="AI845" s="443"/>
      <c r="AJ845" s="444"/>
      <c r="AK845" s="443"/>
      <c r="AL845" s="451"/>
      <c r="AM845" s="448"/>
      <c r="AN845" s="451"/>
      <c r="AO845" s="448"/>
      <c r="AP845" s="444"/>
      <c r="AQ845" s="443"/>
      <c r="AR845" s="444"/>
      <c r="AS845" s="443"/>
      <c r="AT845" s="444"/>
      <c r="AU845" s="443"/>
      <c r="AV845" s="444"/>
      <c r="AW845" s="443"/>
      <c r="AX845" s="343"/>
      <c r="AY845" s="350"/>
      <c r="AZ845" s="443"/>
      <c r="BA845" s="216"/>
      <c r="BB845" s="216"/>
      <c r="BC845" s="216"/>
      <c r="BD845" s="216"/>
      <c r="BE845" s="216"/>
      <c r="BF845" s="216"/>
      <c r="BG845" s="216"/>
      <c r="BH845" s="216"/>
      <c r="BI845" s="216"/>
      <c r="BJ845" s="216"/>
    </row>
    <row r="846" spans="1:62" ht="14.25">
      <c r="A846" s="479"/>
      <c r="B846" s="479"/>
      <c r="C846" s="443"/>
      <c r="D846" s="216"/>
      <c r="E846" s="216"/>
      <c r="F846" s="350"/>
      <c r="G846" s="344"/>
      <c r="H846" s="440"/>
      <c r="I846" s="350"/>
      <c r="J846" s="344"/>
      <c r="K846" s="350"/>
      <c r="L846" s="344"/>
      <c r="M846" s="350"/>
      <c r="N846" s="346"/>
      <c r="O846" s="348"/>
      <c r="P846" s="450"/>
      <c r="Q846" s="348"/>
      <c r="R846" s="346"/>
      <c r="S846" s="348"/>
      <c r="T846" s="346"/>
      <c r="U846" s="348"/>
      <c r="V846" s="444"/>
      <c r="W846" s="443"/>
      <c r="X846" s="444"/>
      <c r="Y846" s="443"/>
      <c r="Z846" s="444"/>
      <c r="AA846" s="443"/>
      <c r="AB846" s="444"/>
      <c r="AC846" s="443"/>
      <c r="AD846" s="444"/>
      <c r="AE846" s="443"/>
      <c r="AF846" s="444"/>
      <c r="AG846" s="443"/>
      <c r="AH846" s="444"/>
      <c r="AI846" s="443"/>
      <c r="AJ846" s="444"/>
      <c r="AK846" s="443"/>
      <c r="AL846" s="451"/>
      <c r="AM846" s="448"/>
      <c r="AN846" s="451"/>
      <c r="AO846" s="448"/>
      <c r="AP846" s="444"/>
      <c r="AQ846" s="443"/>
      <c r="AR846" s="444"/>
      <c r="AS846" s="443"/>
      <c r="AT846" s="444"/>
      <c r="AU846" s="443"/>
      <c r="AV846" s="444"/>
      <c r="AW846" s="443"/>
      <c r="AX846" s="343"/>
      <c r="AY846" s="350"/>
      <c r="AZ846" s="443"/>
      <c r="BA846" s="216"/>
      <c r="BB846" s="216"/>
      <c r="BC846" s="216"/>
      <c r="BD846" s="216"/>
      <c r="BE846" s="216"/>
      <c r="BF846" s="216"/>
      <c r="BG846" s="216"/>
      <c r="BH846" s="216"/>
      <c r="BI846" s="216"/>
      <c r="BJ846" s="216"/>
    </row>
    <row r="847" spans="1:62" ht="14.25">
      <c r="A847" s="479"/>
      <c r="B847" s="479"/>
      <c r="C847" s="443"/>
      <c r="D847" s="216"/>
      <c r="E847" s="216"/>
      <c r="F847" s="350"/>
      <c r="G847" s="344"/>
      <c r="H847" s="440"/>
      <c r="I847" s="350"/>
      <c r="J847" s="344"/>
      <c r="K847" s="350"/>
      <c r="L847" s="344"/>
      <c r="M847" s="350"/>
      <c r="N847" s="346"/>
      <c r="O847" s="348"/>
      <c r="P847" s="450"/>
      <c r="Q847" s="348"/>
      <c r="R847" s="346"/>
      <c r="S847" s="348"/>
      <c r="T847" s="346"/>
      <c r="U847" s="348"/>
      <c r="V847" s="444"/>
      <c r="W847" s="443"/>
      <c r="X847" s="444"/>
      <c r="Y847" s="443"/>
      <c r="Z847" s="444"/>
      <c r="AA847" s="443"/>
      <c r="AB847" s="444"/>
      <c r="AC847" s="443"/>
      <c r="AD847" s="444"/>
      <c r="AE847" s="443"/>
      <c r="AF847" s="444"/>
      <c r="AG847" s="443"/>
      <c r="AH847" s="444"/>
      <c r="AI847" s="443"/>
      <c r="AJ847" s="444"/>
      <c r="AK847" s="443"/>
      <c r="AL847" s="451"/>
      <c r="AM847" s="448"/>
      <c r="AN847" s="451"/>
      <c r="AO847" s="448"/>
      <c r="AP847" s="444"/>
      <c r="AQ847" s="443"/>
      <c r="AR847" s="444"/>
      <c r="AS847" s="443"/>
      <c r="AT847" s="444"/>
      <c r="AU847" s="443"/>
      <c r="AV847" s="444"/>
      <c r="AW847" s="443"/>
      <c r="AX847" s="343"/>
      <c r="AY847" s="350"/>
      <c r="AZ847" s="443"/>
      <c r="BA847" s="216"/>
      <c r="BB847" s="216"/>
      <c r="BC847" s="216"/>
      <c r="BD847" s="216"/>
      <c r="BE847" s="216"/>
      <c r="BF847" s="216"/>
      <c r="BG847" s="216"/>
      <c r="BH847" s="216"/>
      <c r="BI847" s="216"/>
      <c r="BJ847" s="216"/>
    </row>
    <row r="848" spans="1:62" ht="14.25">
      <c r="A848" s="479"/>
      <c r="B848" s="479"/>
      <c r="C848" s="443"/>
      <c r="D848" s="216"/>
      <c r="E848" s="216"/>
      <c r="F848" s="350"/>
      <c r="G848" s="344"/>
      <c r="H848" s="440"/>
      <c r="I848" s="350"/>
      <c r="J848" s="344"/>
      <c r="K848" s="350"/>
      <c r="L848" s="344"/>
      <c r="M848" s="350"/>
      <c r="N848" s="346"/>
      <c r="O848" s="348"/>
      <c r="P848" s="450"/>
      <c r="Q848" s="348"/>
      <c r="R848" s="346"/>
      <c r="S848" s="348"/>
      <c r="T848" s="346"/>
      <c r="U848" s="348"/>
      <c r="V848" s="444"/>
      <c r="W848" s="443"/>
      <c r="X848" s="444"/>
      <c r="Y848" s="443"/>
      <c r="Z848" s="444"/>
      <c r="AA848" s="443"/>
      <c r="AB848" s="444"/>
      <c r="AC848" s="443"/>
      <c r="AD848" s="444"/>
      <c r="AE848" s="443"/>
      <c r="AF848" s="444"/>
      <c r="AG848" s="443"/>
      <c r="AH848" s="444"/>
      <c r="AI848" s="443"/>
      <c r="AJ848" s="444"/>
      <c r="AK848" s="443"/>
      <c r="AL848" s="451"/>
      <c r="AM848" s="448"/>
      <c r="AN848" s="451"/>
      <c r="AO848" s="448"/>
      <c r="AP848" s="444"/>
      <c r="AQ848" s="443"/>
      <c r="AR848" s="444"/>
      <c r="AS848" s="443"/>
      <c r="AT848" s="444"/>
      <c r="AU848" s="443"/>
      <c r="AV848" s="444"/>
      <c r="AW848" s="443"/>
      <c r="AX848" s="343"/>
      <c r="AY848" s="350"/>
      <c r="AZ848" s="443"/>
      <c r="BA848" s="216"/>
      <c r="BB848" s="216"/>
      <c r="BC848" s="216"/>
      <c r="BD848" s="216"/>
      <c r="BE848" s="216"/>
      <c r="BF848" s="216"/>
      <c r="BG848" s="216"/>
      <c r="BH848" s="216"/>
      <c r="BI848" s="216"/>
      <c r="BJ848" s="216"/>
    </row>
    <row r="849" spans="1:62" ht="14.25">
      <c r="A849" s="479"/>
      <c r="B849" s="479"/>
      <c r="C849" s="443"/>
      <c r="D849" s="216"/>
      <c r="E849" s="216"/>
      <c r="F849" s="350"/>
      <c r="G849" s="344"/>
      <c r="H849" s="440"/>
      <c r="I849" s="350"/>
      <c r="J849" s="344"/>
      <c r="K849" s="350"/>
      <c r="L849" s="344"/>
      <c r="M849" s="350"/>
      <c r="N849" s="346"/>
      <c r="O849" s="348"/>
      <c r="P849" s="450"/>
      <c r="Q849" s="348"/>
      <c r="R849" s="346"/>
      <c r="S849" s="348"/>
      <c r="T849" s="346"/>
      <c r="U849" s="348"/>
      <c r="V849" s="444"/>
      <c r="W849" s="443"/>
      <c r="X849" s="444"/>
      <c r="Y849" s="443"/>
      <c r="Z849" s="444"/>
      <c r="AA849" s="443"/>
      <c r="AB849" s="444"/>
      <c r="AC849" s="443"/>
      <c r="AD849" s="444"/>
      <c r="AE849" s="443"/>
      <c r="AF849" s="444"/>
      <c r="AG849" s="443"/>
      <c r="AH849" s="444"/>
      <c r="AI849" s="443"/>
      <c r="AJ849" s="444"/>
      <c r="AK849" s="443"/>
      <c r="AL849" s="451"/>
      <c r="AM849" s="448"/>
      <c r="AN849" s="451"/>
      <c r="AO849" s="448"/>
      <c r="AP849" s="444"/>
      <c r="AQ849" s="443"/>
      <c r="AR849" s="444"/>
      <c r="AS849" s="443"/>
      <c r="AT849" s="444"/>
      <c r="AU849" s="443"/>
      <c r="AV849" s="444"/>
      <c r="AW849" s="443"/>
      <c r="AX849" s="343"/>
      <c r="AY849" s="350"/>
      <c r="AZ849" s="443"/>
      <c r="BA849" s="216"/>
      <c r="BB849" s="216"/>
      <c r="BC849" s="216"/>
      <c r="BD849" s="216"/>
      <c r="BE849" s="216"/>
      <c r="BF849" s="216"/>
      <c r="BG849" s="216"/>
      <c r="BH849" s="216"/>
      <c r="BI849" s="216"/>
      <c r="BJ849" s="216"/>
    </row>
    <row r="850" spans="1:62" ht="14.25">
      <c r="A850" s="479"/>
      <c r="B850" s="479"/>
      <c r="C850" s="443"/>
      <c r="D850" s="216"/>
      <c r="E850" s="216"/>
      <c r="F850" s="350"/>
      <c r="G850" s="344"/>
      <c r="H850" s="440"/>
      <c r="I850" s="350"/>
      <c r="J850" s="344"/>
      <c r="K850" s="350"/>
      <c r="L850" s="344"/>
      <c r="M850" s="350"/>
      <c r="N850" s="346"/>
      <c r="O850" s="348"/>
      <c r="P850" s="450"/>
      <c r="Q850" s="348"/>
      <c r="R850" s="346"/>
      <c r="S850" s="348"/>
      <c r="T850" s="346"/>
      <c r="U850" s="348"/>
      <c r="V850" s="444"/>
      <c r="W850" s="443"/>
      <c r="X850" s="444"/>
      <c r="Y850" s="443"/>
      <c r="Z850" s="444"/>
      <c r="AA850" s="443"/>
      <c r="AB850" s="444"/>
      <c r="AC850" s="443"/>
      <c r="AD850" s="444"/>
      <c r="AE850" s="443"/>
      <c r="AF850" s="444"/>
      <c r="AG850" s="443"/>
      <c r="AH850" s="444"/>
      <c r="AI850" s="443"/>
      <c r="AJ850" s="444"/>
      <c r="AK850" s="443"/>
      <c r="AL850" s="451"/>
      <c r="AM850" s="448"/>
      <c r="AN850" s="451"/>
      <c r="AO850" s="448"/>
      <c r="AP850" s="444"/>
      <c r="AQ850" s="443"/>
      <c r="AR850" s="444"/>
      <c r="AS850" s="443"/>
      <c r="AT850" s="444"/>
      <c r="AU850" s="443"/>
      <c r="AV850" s="444"/>
      <c r="AW850" s="443"/>
      <c r="AX850" s="343"/>
      <c r="AY850" s="350"/>
      <c r="AZ850" s="443"/>
      <c r="BA850" s="216"/>
      <c r="BB850" s="216"/>
      <c r="BC850" s="216"/>
      <c r="BD850" s="216"/>
      <c r="BE850" s="216"/>
      <c r="BF850" s="216"/>
      <c r="BG850" s="216"/>
      <c r="BH850" s="216"/>
      <c r="BI850" s="216"/>
      <c r="BJ850" s="216"/>
    </row>
    <row r="851" spans="1:62" ht="14.25">
      <c r="A851" s="479"/>
      <c r="B851" s="479"/>
      <c r="C851" s="443"/>
      <c r="D851" s="216"/>
      <c r="E851" s="216"/>
      <c r="F851" s="350"/>
      <c r="G851" s="344"/>
      <c r="H851" s="440"/>
      <c r="I851" s="350"/>
      <c r="J851" s="344"/>
      <c r="K851" s="350"/>
      <c r="L851" s="344"/>
      <c r="M851" s="350"/>
      <c r="N851" s="346"/>
      <c r="O851" s="348"/>
      <c r="P851" s="450"/>
      <c r="Q851" s="348"/>
      <c r="R851" s="346"/>
      <c r="S851" s="348"/>
      <c r="T851" s="346"/>
      <c r="U851" s="348"/>
      <c r="V851" s="444"/>
      <c r="W851" s="443"/>
      <c r="X851" s="444"/>
      <c r="Y851" s="443"/>
      <c r="Z851" s="444"/>
      <c r="AA851" s="443"/>
      <c r="AB851" s="444"/>
      <c r="AC851" s="443"/>
      <c r="AD851" s="444"/>
      <c r="AE851" s="443"/>
      <c r="AF851" s="444"/>
      <c r="AG851" s="443"/>
      <c r="AH851" s="444"/>
      <c r="AI851" s="443"/>
      <c r="AJ851" s="444"/>
      <c r="AK851" s="443"/>
      <c r="AL851" s="451"/>
      <c r="AM851" s="448"/>
      <c r="AN851" s="451"/>
      <c r="AO851" s="448"/>
      <c r="AP851" s="444"/>
      <c r="AQ851" s="443"/>
      <c r="AR851" s="444"/>
      <c r="AS851" s="443"/>
      <c r="AT851" s="444"/>
      <c r="AU851" s="443"/>
      <c r="AV851" s="444"/>
      <c r="AW851" s="443"/>
      <c r="AX851" s="343"/>
      <c r="AY851" s="350"/>
      <c r="AZ851" s="443"/>
      <c r="BA851" s="216"/>
      <c r="BB851" s="216"/>
      <c r="BC851" s="216"/>
      <c r="BD851" s="216"/>
      <c r="BE851" s="216"/>
      <c r="BF851" s="216"/>
      <c r="BG851" s="216"/>
      <c r="BH851" s="216"/>
      <c r="BI851" s="216"/>
      <c r="BJ851" s="216"/>
    </row>
    <row r="852" spans="1:62" ht="14.25">
      <c r="A852" s="479"/>
      <c r="B852" s="479"/>
      <c r="C852" s="443"/>
      <c r="D852" s="216"/>
      <c r="E852" s="216"/>
      <c r="F852" s="350"/>
      <c r="G852" s="344"/>
      <c r="H852" s="440"/>
      <c r="I852" s="350"/>
      <c r="J852" s="344"/>
      <c r="K852" s="350"/>
      <c r="L852" s="344"/>
      <c r="M852" s="350"/>
      <c r="N852" s="346"/>
      <c r="O852" s="348"/>
      <c r="P852" s="450"/>
      <c r="Q852" s="348"/>
      <c r="R852" s="346"/>
      <c r="S852" s="348"/>
      <c r="T852" s="346"/>
      <c r="U852" s="348"/>
      <c r="V852" s="444"/>
      <c r="W852" s="443"/>
      <c r="X852" s="444"/>
      <c r="Y852" s="443"/>
      <c r="Z852" s="444"/>
      <c r="AA852" s="443"/>
      <c r="AB852" s="444"/>
      <c r="AC852" s="443"/>
      <c r="AD852" s="444"/>
      <c r="AE852" s="443"/>
      <c r="AF852" s="444"/>
      <c r="AG852" s="443"/>
      <c r="AH852" s="444"/>
      <c r="AI852" s="443"/>
      <c r="AJ852" s="444"/>
      <c r="AK852" s="443"/>
      <c r="AL852" s="451"/>
      <c r="AM852" s="448"/>
      <c r="AN852" s="451"/>
      <c r="AO852" s="448"/>
      <c r="AP852" s="444"/>
      <c r="AQ852" s="443"/>
      <c r="AR852" s="444"/>
      <c r="AS852" s="443"/>
      <c r="AT852" s="444"/>
      <c r="AU852" s="443"/>
      <c r="AV852" s="444"/>
      <c r="AW852" s="443"/>
      <c r="AX852" s="343"/>
      <c r="AY852" s="350"/>
      <c r="AZ852" s="443"/>
      <c r="BA852" s="216"/>
      <c r="BB852" s="216"/>
      <c r="BC852" s="216"/>
      <c r="BD852" s="216"/>
      <c r="BE852" s="216"/>
      <c r="BF852" s="216"/>
      <c r="BG852" s="216"/>
      <c r="BH852" s="216"/>
      <c r="BI852" s="216"/>
      <c r="BJ852" s="216"/>
    </row>
    <row r="853" spans="1:62" ht="14.25">
      <c r="A853" s="479"/>
      <c r="B853" s="479"/>
      <c r="C853" s="443"/>
      <c r="D853" s="216"/>
      <c r="E853" s="216"/>
      <c r="F853" s="350"/>
      <c r="G853" s="344"/>
      <c r="H853" s="440"/>
      <c r="I853" s="350"/>
      <c r="J853" s="344"/>
      <c r="K853" s="350"/>
      <c r="L853" s="344"/>
      <c r="M853" s="350"/>
      <c r="N853" s="346"/>
      <c r="O853" s="348"/>
      <c r="P853" s="450"/>
      <c r="Q853" s="348"/>
      <c r="R853" s="346"/>
      <c r="S853" s="348"/>
      <c r="T853" s="346"/>
      <c r="U853" s="348"/>
      <c r="V853" s="444"/>
      <c r="W853" s="443"/>
      <c r="X853" s="444"/>
      <c r="Y853" s="443"/>
      <c r="Z853" s="444"/>
      <c r="AA853" s="443"/>
      <c r="AB853" s="444"/>
      <c r="AC853" s="443"/>
      <c r="AD853" s="444"/>
      <c r="AE853" s="443"/>
      <c r="AF853" s="444"/>
      <c r="AG853" s="443"/>
      <c r="AH853" s="444"/>
      <c r="AI853" s="443"/>
      <c r="AJ853" s="444"/>
      <c r="AK853" s="443"/>
      <c r="AL853" s="451"/>
      <c r="AM853" s="448"/>
      <c r="AN853" s="451"/>
      <c r="AO853" s="448"/>
      <c r="AP853" s="444"/>
      <c r="AQ853" s="443"/>
      <c r="AR853" s="444"/>
      <c r="AS853" s="443"/>
      <c r="AT853" s="444"/>
      <c r="AU853" s="443"/>
      <c r="AV853" s="444"/>
      <c r="AW853" s="443"/>
      <c r="AX853" s="343"/>
      <c r="AY853" s="350"/>
      <c r="AZ853" s="443"/>
      <c r="BA853" s="216"/>
      <c r="BB853" s="216"/>
      <c r="BC853" s="216"/>
      <c r="BD853" s="216"/>
      <c r="BE853" s="216"/>
      <c r="BF853" s="216"/>
      <c r="BG853" s="216"/>
      <c r="BH853" s="216"/>
      <c r="BI853" s="216"/>
      <c r="BJ853" s="216"/>
    </row>
    <row r="854" spans="1:62" ht="14.25">
      <c r="A854" s="479"/>
      <c r="B854" s="479"/>
      <c r="C854" s="443"/>
      <c r="D854" s="216"/>
      <c r="E854" s="216"/>
      <c r="F854" s="350"/>
      <c r="G854" s="344"/>
      <c r="H854" s="440"/>
      <c r="I854" s="350"/>
      <c r="J854" s="344"/>
      <c r="K854" s="350"/>
      <c r="L854" s="344"/>
      <c r="M854" s="350"/>
      <c r="N854" s="346"/>
      <c r="O854" s="348"/>
      <c r="P854" s="450"/>
      <c r="Q854" s="348"/>
      <c r="R854" s="346"/>
      <c r="S854" s="348"/>
      <c r="T854" s="346"/>
      <c r="U854" s="348"/>
      <c r="V854" s="444"/>
      <c r="W854" s="443"/>
      <c r="X854" s="444"/>
      <c r="Y854" s="443"/>
      <c r="Z854" s="444"/>
      <c r="AA854" s="443"/>
      <c r="AB854" s="444"/>
      <c r="AC854" s="443"/>
      <c r="AD854" s="444"/>
      <c r="AE854" s="443"/>
      <c r="AF854" s="444"/>
      <c r="AG854" s="443"/>
      <c r="AH854" s="444"/>
      <c r="AI854" s="443"/>
      <c r="AJ854" s="444"/>
      <c r="AK854" s="443"/>
      <c r="AL854" s="451"/>
      <c r="AM854" s="448"/>
      <c r="AN854" s="451"/>
      <c r="AO854" s="448"/>
      <c r="AP854" s="444"/>
      <c r="AQ854" s="443"/>
      <c r="AR854" s="444"/>
      <c r="AS854" s="443"/>
      <c r="AT854" s="444"/>
      <c r="AU854" s="443"/>
      <c r="AV854" s="444"/>
      <c r="AW854" s="443"/>
      <c r="AX854" s="343"/>
      <c r="AY854" s="350"/>
      <c r="AZ854" s="443"/>
      <c r="BA854" s="216"/>
      <c r="BB854" s="216"/>
      <c r="BC854" s="216"/>
      <c r="BD854" s="216"/>
      <c r="BE854" s="216"/>
      <c r="BF854" s="216"/>
      <c r="BG854" s="216"/>
      <c r="BH854" s="216"/>
      <c r="BI854" s="216"/>
      <c r="BJ854" s="216"/>
    </row>
    <row r="855" spans="1:62" ht="14.25">
      <c r="A855" s="479"/>
      <c r="B855" s="479"/>
      <c r="C855" s="443"/>
      <c r="D855" s="216"/>
      <c r="E855" s="216"/>
      <c r="F855" s="350"/>
      <c r="G855" s="344"/>
      <c r="H855" s="440"/>
      <c r="I855" s="350"/>
      <c r="J855" s="344"/>
      <c r="K855" s="350"/>
      <c r="L855" s="344"/>
      <c r="M855" s="350"/>
      <c r="N855" s="346"/>
      <c r="O855" s="348"/>
      <c r="P855" s="450"/>
      <c r="Q855" s="348"/>
      <c r="R855" s="346"/>
      <c r="S855" s="348"/>
      <c r="T855" s="346"/>
      <c r="U855" s="348"/>
      <c r="V855" s="444"/>
      <c r="W855" s="443"/>
      <c r="X855" s="444"/>
      <c r="Y855" s="443"/>
      <c r="Z855" s="444"/>
      <c r="AA855" s="443"/>
      <c r="AB855" s="444"/>
      <c r="AC855" s="443"/>
      <c r="AD855" s="444"/>
      <c r="AE855" s="443"/>
      <c r="AF855" s="444"/>
      <c r="AG855" s="443"/>
      <c r="AH855" s="444"/>
      <c r="AI855" s="443"/>
      <c r="AJ855" s="444"/>
      <c r="AK855" s="443"/>
      <c r="AL855" s="451"/>
      <c r="AM855" s="448"/>
      <c r="AN855" s="451"/>
      <c r="AO855" s="448"/>
      <c r="AP855" s="444"/>
      <c r="AQ855" s="443"/>
      <c r="AR855" s="444"/>
      <c r="AS855" s="443"/>
      <c r="AT855" s="444"/>
      <c r="AU855" s="443"/>
      <c r="AV855" s="444"/>
      <c r="AW855" s="443"/>
      <c r="AX855" s="343"/>
      <c r="AY855" s="350"/>
      <c r="AZ855" s="443"/>
      <c r="BA855" s="216"/>
      <c r="BB855" s="216"/>
      <c r="BC855" s="216"/>
      <c r="BD855" s="216"/>
      <c r="BE855" s="216"/>
      <c r="BF855" s="216"/>
      <c r="BG855" s="216"/>
      <c r="BH855" s="216"/>
      <c r="BI855" s="216"/>
      <c r="BJ855" s="216"/>
    </row>
    <row r="856" spans="1:62" ht="14.25">
      <c r="A856" s="479"/>
      <c r="B856" s="479"/>
      <c r="C856" s="443"/>
      <c r="D856" s="216"/>
      <c r="E856" s="216"/>
      <c r="F856" s="350"/>
      <c r="G856" s="344"/>
      <c r="H856" s="440"/>
      <c r="I856" s="350"/>
      <c r="J856" s="344"/>
      <c r="K856" s="350"/>
      <c r="L856" s="344"/>
      <c r="M856" s="350"/>
      <c r="N856" s="346"/>
      <c r="O856" s="348"/>
      <c r="P856" s="450"/>
      <c r="Q856" s="348"/>
      <c r="R856" s="346"/>
      <c r="S856" s="348"/>
      <c r="T856" s="346"/>
      <c r="U856" s="348"/>
      <c r="V856" s="444"/>
      <c r="W856" s="443"/>
      <c r="X856" s="444"/>
      <c r="Y856" s="443"/>
      <c r="Z856" s="444"/>
      <c r="AA856" s="443"/>
      <c r="AB856" s="444"/>
      <c r="AC856" s="443"/>
      <c r="AD856" s="444"/>
      <c r="AE856" s="443"/>
      <c r="AF856" s="444"/>
      <c r="AG856" s="443"/>
      <c r="AH856" s="444"/>
      <c r="AI856" s="443"/>
      <c r="AJ856" s="444"/>
      <c r="AK856" s="443"/>
      <c r="AL856" s="451"/>
      <c r="AM856" s="448"/>
      <c r="AN856" s="451"/>
      <c r="AO856" s="448"/>
      <c r="AP856" s="444"/>
      <c r="AQ856" s="443"/>
      <c r="AR856" s="444"/>
      <c r="AS856" s="443"/>
      <c r="AT856" s="444"/>
      <c r="AU856" s="443"/>
      <c r="AV856" s="444"/>
      <c r="AW856" s="443"/>
      <c r="AX856" s="343"/>
      <c r="AY856" s="350"/>
      <c r="AZ856" s="443"/>
      <c r="BA856" s="216"/>
      <c r="BB856" s="216"/>
      <c r="BC856" s="216"/>
      <c r="BD856" s="216"/>
      <c r="BE856" s="216"/>
      <c r="BF856" s="216"/>
      <c r="BG856" s="216"/>
      <c r="BH856" s="216"/>
      <c r="BI856" s="216"/>
      <c r="BJ856" s="216"/>
    </row>
    <row r="857" spans="1:62" ht="14.25">
      <c r="A857" s="479"/>
      <c r="B857" s="479"/>
      <c r="C857" s="443"/>
      <c r="D857" s="216"/>
      <c r="E857" s="216"/>
      <c r="F857" s="350"/>
      <c r="G857" s="344"/>
      <c r="H857" s="440"/>
      <c r="I857" s="350"/>
      <c r="J857" s="344"/>
      <c r="K857" s="350"/>
      <c r="L857" s="344"/>
      <c r="M857" s="350"/>
      <c r="N857" s="346"/>
      <c r="O857" s="348"/>
      <c r="P857" s="450"/>
      <c r="Q857" s="348"/>
      <c r="R857" s="346"/>
      <c r="S857" s="348"/>
      <c r="T857" s="346"/>
      <c r="U857" s="348"/>
      <c r="V857" s="444"/>
      <c r="W857" s="443"/>
      <c r="X857" s="444"/>
      <c r="Y857" s="443"/>
      <c r="Z857" s="444"/>
      <c r="AA857" s="443"/>
      <c r="AB857" s="444"/>
      <c r="AC857" s="443"/>
      <c r="AD857" s="444"/>
      <c r="AE857" s="443"/>
      <c r="AF857" s="444"/>
      <c r="AG857" s="443"/>
      <c r="AH857" s="444"/>
      <c r="AI857" s="443"/>
      <c r="AJ857" s="444"/>
      <c r="AK857" s="443"/>
      <c r="AL857" s="451"/>
      <c r="AM857" s="448"/>
      <c r="AN857" s="451"/>
      <c r="AO857" s="448"/>
      <c r="AP857" s="444"/>
      <c r="AQ857" s="443"/>
      <c r="AR857" s="444"/>
      <c r="AS857" s="443"/>
      <c r="AT857" s="444"/>
      <c r="AU857" s="443"/>
      <c r="AV857" s="444"/>
      <c r="AW857" s="443"/>
      <c r="AX857" s="343"/>
      <c r="AY857" s="350"/>
      <c r="AZ857" s="443"/>
      <c r="BA857" s="216"/>
      <c r="BB857" s="216"/>
      <c r="BC857" s="216"/>
      <c r="BD857" s="216"/>
      <c r="BE857" s="216"/>
      <c r="BF857" s="216"/>
      <c r="BG857" s="216"/>
      <c r="BH857" s="216"/>
      <c r="BI857" s="216"/>
      <c r="BJ857" s="216"/>
    </row>
    <row r="858" spans="1:62" ht="14.25">
      <c r="A858" s="479"/>
      <c r="B858" s="479"/>
      <c r="C858" s="443"/>
      <c r="D858" s="216"/>
      <c r="E858" s="216"/>
      <c r="F858" s="350"/>
      <c r="G858" s="344"/>
      <c r="H858" s="440"/>
      <c r="I858" s="350"/>
      <c r="J858" s="344"/>
      <c r="K858" s="350"/>
      <c r="L858" s="344"/>
      <c r="M858" s="350"/>
      <c r="N858" s="346"/>
      <c r="O858" s="348"/>
      <c r="P858" s="450"/>
      <c r="Q858" s="348"/>
      <c r="R858" s="346"/>
      <c r="S858" s="348"/>
      <c r="T858" s="346"/>
      <c r="U858" s="348"/>
      <c r="V858" s="444"/>
      <c r="W858" s="443"/>
      <c r="X858" s="444"/>
      <c r="Y858" s="443"/>
      <c r="Z858" s="444"/>
      <c r="AA858" s="443"/>
      <c r="AB858" s="444"/>
      <c r="AC858" s="443"/>
      <c r="AD858" s="444"/>
      <c r="AE858" s="443"/>
      <c r="AF858" s="444"/>
      <c r="AG858" s="443"/>
      <c r="AH858" s="444"/>
      <c r="AI858" s="443"/>
      <c r="AJ858" s="444"/>
      <c r="AK858" s="443"/>
      <c r="AL858" s="451"/>
      <c r="AM858" s="448"/>
      <c r="AN858" s="451"/>
      <c r="AO858" s="448"/>
      <c r="AP858" s="444"/>
      <c r="AQ858" s="443"/>
      <c r="AR858" s="444"/>
      <c r="AS858" s="443"/>
      <c r="AT858" s="444"/>
      <c r="AU858" s="443"/>
      <c r="AV858" s="444"/>
      <c r="AW858" s="443"/>
      <c r="AX858" s="343"/>
      <c r="AY858" s="350"/>
      <c r="AZ858" s="443"/>
      <c r="BA858" s="216"/>
      <c r="BB858" s="216"/>
      <c r="BC858" s="216"/>
      <c r="BD858" s="216"/>
      <c r="BE858" s="216"/>
      <c r="BF858" s="216"/>
      <c r="BG858" s="216"/>
      <c r="BH858" s="216"/>
      <c r="BI858" s="216"/>
      <c r="BJ858" s="216"/>
    </row>
    <row r="859" spans="1:62" ht="14.25">
      <c r="A859" s="479"/>
      <c r="B859" s="479"/>
      <c r="C859" s="443"/>
      <c r="D859" s="216"/>
      <c r="E859" s="216"/>
      <c r="F859" s="350"/>
      <c r="G859" s="344"/>
      <c r="H859" s="440"/>
      <c r="I859" s="350"/>
      <c r="J859" s="344"/>
      <c r="K859" s="350"/>
      <c r="L859" s="344"/>
      <c r="M859" s="350"/>
      <c r="N859" s="346"/>
      <c r="O859" s="348"/>
      <c r="P859" s="450"/>
      <c r="Q859" s="348"/>
      <c r="R859" s="346"/>
      <c r="S859" s="348"/>
      <c r="T859" s="346"/>
      <c r="U859" s="348"/>
      <c r="V859" s="444"/>
      <c r="W859" s="443"/>
      <c r="X859" s="444"/>
      <c r="Y859" s="443"/>
      <c r="Z859" s="444"/>
      <c r="AA859" s="443"/>
      <c r="AB859" s="444"/>
      <c r="AC859" s="443"/>
      <c r="AD859" s="444"/>
      <c r="AE859" s="443"/>
      <c r="AF859" s="444"/>
      <c r="AG859" s="443"/>
      <c r="AH859" s="444"/>
      <c r="AI859" s="443"/>
      <c r="AJ859" s="444"/>
      <c r="AK859" s="443"/>
      <c r="AL859" s="451"/>
      <c r="AM859" s="448"/>
      <c r="AN859" s="451"/>
      <c r="AO859" s="448"/>
      <c r="AP859" s="444"/>
      <c r="AQ859" s="443"/>
      <c r="AR859" s="444"/>
      <c r="AS859" s="443"/>
      <c r="AT859" s="444"/>
      <c r="AU859" s="443"/>
      <c r="AV859" s="444"/>
      <c r="AW859" s="443"/>
      <c r="AX859" s="343"/>
      <c r="AY859" s="350"/>
      <c r="AZ859" s="443"/>
      <c r="BA859" s="216"/>
      <c r="BB859" s="216"/>
      <c r="BC859" s="216"/>
      <c r="BD859" s="216"/>
      <c r="BE859" s="216"/>
      <c r="BF859" s="216"/>
      <c r="BG859" s="216"/>
      <c r="BH859" s="216"/>
      <c r="BI859" s="216"/>
      <c r="BJ859" s="216"/>
    </row>
    <row r="860" spans="1:62" ht="14.25">
      <c r="A860" s="479"/>
      <c r="B860" s="479"/>
      <c r="C860" s="443"/>
      <c r="D860" s="216"/>
      <c r="E860" s="216"/>
      <c r="F860" s="350"/>
      <c r="G860" s="344"/>
      <c r="H860" s="440"/>
      <c r="I860" s="350"/>
      <c r="J860" s="344"/>
      <c r="K860" s="350"/>
      <c r="L860" s="344"/>
      <c r="M860" s="350"/>
      <c r="N860" s="346"/>
      <c r="O860" s="348"/>
      <c r="P860" s="450"/>
      <c r="Q860" s="348"/>
      <c r="R860" s="346"/>
      <c r="S860" s="348"/>
      <c r="T860" s="346"/>
      <c r="U860" s="348"/>
      <c r="V860" s="444"/>
      <c r="W860" s="443"/>
      <c r="X860" s="444"/>
      <c r="Y860" s="443"/>
      <c r="Z860" s="444"/>
      <c r="AA860" s="443"/>
      <c r="AB860" s="444"/>
      <c r="AC860" s="443"/>
      <c r="AD860" s="444"/>
      <c r="AE860" s="443"/>
      <c r="AF860" s="444"/>
      <c r="AG860" s="443"/>
      <c r="AH860" s="444"/>
      <c r="AI860" s="443"/>
      <c r="AJ860" s="444"/>
      <c r="AK860" s="443"/>
      <c r="AL860" s="451"/>
      <c r="AM860" s="448"/>
      <c r="AN860" s="451"/>
      <c r="AO860" s="448"/>
      <c r="AP860" s="444"/>
      <c r="AQ860" s="443"/>
      <c r="AR860" s="444"/>
      <c r="AS860" s="443"/>
      <c r="AT860" s="444"/>
      <c r="AU860" s="443"/>
      <c r="AV860" s="444"/>
      <c r="AW860" s="443"/>
      <c r="AX860" s="343"/>
      <c r="AY860" s="350"/>
      <c r="AZ860" s="443"/>
      <c r="BA860" s="216"/>
      <c r="BB860" s="216"/>
      <c r="BC860" s="216"/>
      <c r="BD860" s="216"/>
      <c r="BE860" s="216"/>
      <c r="BF860" s="216"/>
      <c r="BG860" s="216"/>
      <c r="BH860" s="216"/>
      <c r="BI860" s="216"/>
      <c r="BJ860" s="216"/>
    </row>
    <row r="861" spans="1:62" ht="14.25">
      <c r="A861" s="479"/>
      <c r="B861" s="479"/>
      <c r="C861" s="443"/>
      <c r="D861" s="216"/>
      <c r="E861" s="216"/>
      <c r="F861" s="350"/>
      <c r="G861" s="344"/>
      <c r="H861" s="440"/>
      <c r="I861" s="350"/>
      <c r="J861" s="344"/>
      <c r="K861" s="350"/>
      <c r="L861" s="344"/>
      <c r="M861" s="350"/>
      <c r="N861" s="346"/>
      <c r="O861" s="348"/>
      <c r="P861" s="450"/>
      <c r="Q861" s="348"/>
      <c r="R861" s="346"/>
      <c r="S861" s="348"/>
      <c r="T861" s="346"/>
      <c r="U861" s="348"/>
      <c r="V861" s="444"/>
      <c r="W861" s="443"/>
      <c r="X861" s="444"/>
      <c r="Y861" s="443"/>
      <c r="Z861" s="444"/>
      <c r="AA861" s="443"/>
      <c r="AB861" s="444"/>
      <c r="AC861" s="443"/>
      <c r="AD861" s="444"/>
      <c r="AE861" s="443"/>
      <c r="AF861" s="444"/>
      <c r="AG861" s="443"/>
      <c r="AH861" s="444"/>
      <c r="AI861" s="443"/>
      <c r="AJ861" s="444"/>
      <c r="AK861" s="443"/>
      <c r="AL861" s="451"/>
      <c r="AM861" s="448"/>
      <c r="AN861" s="451"/>
      <c r="AO861" s="448"/>
      <c r="AP861" s="444"/>
      <c r="AQ861" s="443"/>
      <c r="AR861" s="444"/>
      <c r="AS861" s="443"/>
      <c r="AT861" s="444"/>
      <c r="AU861" s="443"/>
      <c r="AV861" s="444"/>
      <c r="AW861" s="443"/>
      <c r="AX861" s="343"/>
      <c r="AY861" s="350"/>
      <c r="AZ861" s="443"/>
      <c r="BA861" s="216"/>
      <c r="BB861" s="216"/>
      <c r="BC861" s="216"/>
      <c r="BD861" s="216"/>
      <c r="BE861" s="216"/>
      <c r="BF861" s="216"/>
      <c r="BG861" s="216"/>
      <c r="BH861" s="216"/>
      <c r="BI861" s="216"/>
      <c r="BJ861" s="216"/>
    </row>
    <row r="862" spans="1:62" ht="14.25">
      <c r="A862" s="479"/>
      <c r="B862" s="479"/>
      <c r="C862" s="443"/>
      <c r="D862" s="216"/>
      <c r="E862" s="216"/>
      <c r="F862" s="350"/>
      <c r="G862" s="344"/>
      <c r="H862" s="440"/>
      <c r="I862" s="350"/>
      <c r="J862" s="344"/>
      <c r="K862" s="350"/>
      <c r="L862" s="344"/>
      <c r="M862" s="350"/>
      <c r="N862" s="346"/>
      <c r="O862" s="348"/>
      <c r="P862" s="450"/>
      <c r="Q862" s="348"/>
      <c r="R862" s="346"/>
      <c r="S862" s="348"/>
      <c r="T862" s="346"/>
      <c r="U862" s="348"/>
      <c r="V862" s="444"/>
      <c r="W862" s="443"/>
      <c r="X862" s="444"/>
      <c r="Y862" s="443"/>
      <c r="Z862" s="444"/>
      <c r="AA862" s="443"/>
      <c r="AB862" s="444"/>
      <c r="AC862" s="443"/>
      <c r="AD862" s="444"/>
      <c r="AE862" s="443"/>
      <c r="AF862" s="444"/>
      <c r="AG862" s="443"/>
      <c r="AH862" s="444"/>
      <c r="AI862" s="443"/>
      <c r="AJ862" s="444"/>
      <c r="AK862" s="443"/>
      <c r="AL862" s="451"/>
      <c r="AM862" s="448"/>
      <c r="AN862" s="451"/>
      <c r="AO862" s="448"/>
      <c r="AP862" s="444"/>
      <c r="AQ862" s="443"/>
      <c r="AR862" s="444"/>
      <c r="AS862" s="443"/>
      <c r="AT862" s="444"/>
      <c r="AU862" s="443"/>
      <c r="AV862" s="444"/>
      <c r="AW862" s="443"/>
      <c r="AX862" s="343"/>
      <c r="AY862" s="350"/>
      <c r="AZ862" s="443"/>
      <c r="BA862" s="216"/>
      <c r="BB862" s="216"/>
      <c r="BC862" s="216"/>
      <c r="BD862" s="216"/>
      <c r="BE862" s="216"/>
      <c r="BF862" s="216"/>
      <c r="BG862" s="216"/>
      <c r="BH862" s="216"/>
      <c r="BI862" s="216"/>
      <c r="BJ862" s="216"/>
    </row>
    <row r="863" spans="1:62" ht="14.25">
      <c r="A863" s="479"/>
      <c r="B863" s="479"/>
      <c r="C863" s="443"/>
      <c r="D863" s="216"/>
      <c r="E863" s="216"/>
      <c r="F863" s="350"/>
      <c r="G863" s="344"/>
      <c r="H863" s="440"/>
      <c r="I863" s="350"/>
      <c r="J863" s="344"/>
      <c r="K863" s="350"/>
      <c r="L863" s="344"/>
      <c r="M863" s="350"/>
      <c r="N863" s="346"/>
      <c r="O863" s="348"/>
      <c r="P863" s="450"/>
      <c r="Q863" s="348"/>
      <c r="R863" s="346"/>
      <c r="S863" s="348"/>
      <c r="T863" s="346"/>
      <c r="U863" s="348"/>
      <c r="V863" s="444"/>
      <c r="W863" s="443"/>
      <c r="X863" s="444"/>
      <c r="Y863" s="443"/>
      <c r="Z863" s="444"/>
      <c r="AA863" s="443"/>
      <c r="AB863" s="444"/>
      <c r="AC863" s="443"/>
      <c r="AD863" s="444"/>
      <c r="AE863" s="443"/>
      <c r="AF863" s="444"/>
      <c r="AG863" s="443"/>
      <c r="AH863" s="444"/>
      <c r="AI863" s="443"/>
      <c r="AJ863" s="444"/>
      <c r="AK863" s="443"/>
      <c r="AL863" s="451"/>
      <c r="AM863" s="448"/>
      <c r="AN863" s="451"/>
      <c r="AO863" s="448"/>
      <c r="AP863" s="444"/>
      <c r="AQ863" s="443"/>
      <c r="AR863" s="444"/>
      <c r="AS863" s="443"/>
      <c r="AT863" s="444"/>
      <c r="AU863" s="443"/>
      <c r="AV863" s="444"/>
      <c r="AW863" s="443"/>
      <c r="AX863" s="343"/>
      <c r="AY863" s="350"/>
      <c r="AZ863" s="443"/>
      <c r="BA863" s="216"/>
      <c r="BB863" s="216"/>
      <c r="BC863" s="216"/>
      <c r="BD863" s="216"/>
      <c r="BE863" s="216"/>
      <c r="BF863" s="216"/>
      <c r="BG863" s="216"/>
      <c r="BH863" s="216"/>
      <c r="BI863" s="216"/>
      <c r="BJ863" s="216"/>
    </row>
    <row r="864" spans="1:62" ht="14.25">
      <c r="A864" s="479"/>
      <c r="B864" s="479"/>
      <c r="C864" s="443"/>
      <c r="D864" s="216"/>
      <c r="E864" s="216"/>
      <c r="F864" s="350"/>
      <c r="G864" s="344"/>
      <c r="H864" s="440"/>
      <c r="I864" s="350"/>
      <c r="J864" s="344"/>
      <c r="K864" s="350"/>
      <c r="L864" s="344"/>
      <c r="M864" s="350"/>
      <c r="N864" s="346"/>
      <c r="O864" s="348"/>
      <c r="P864" s="450"/>
      <c r="Q864" s="348"/>
      <c r="R864" s="346"/>
      <c r="S864" s="348"/>
      <c r="T864" s="346"/>
      <c r="U864" s="348"/>
      <c r="V864" s="444"/>
      <c r="W864" s="443"/>
      <c r="X864" s="444"/>
      <c r="Y864" s="443"/>
      <c r="Z864" s="444"/>
      <c r="AA864" s="443"/>
      <c r="AB864" s="444"/>
      <c r="AC864" s="443"/>
      <c r="AD864" s="444"/>
      <c r="AE864" s="443"/>
      <c r="AF864" s="444"/>
      <c r="AG864" s="443"/>
      <c r="AH864" s="444"/>
      <c r="AI864" s="443"/>
      <c r="AJ864" s="444"/>
      <c r="AK864" s="443"/>
      <c r="AL864" s="451"/>
      <c r="AM864" s="448"/>
      <c r="AN864" s="451"/>
      <c r="AO864" s="448"/>
      <c r="AP864" s="444"/>
      <c r="AQ864" s="443"/>
      <c r="AR864" s="444"/>
      <c r="AS864" s="443"/>
      <c r="AT864" s="444"/>
      <c r="AU864" s="443"/>
      <c r="AV864" s="444"/>
      <c r="AW864" s="443"/>
      <c r="AX864" s="343"/>
      <c r="AY864" s="350"/>
      <c r="AZ864" s="443"/>
      <c r="BA864" s="216"/>
      <c r="BB864" s="216"/>
      <c r="BC864" s="216"/>
      <c r="BD864" s="216"/>
      <c r="BE864" s="216"/>
      <c r="BF864" s="216"/>
      <c r="BG864" s="216"/>
      <c r="BH864" s="216"/>
      <c r="BI864" s="216"/>
      <c r="BJ864" s="216"/>
    </row>
    <row r="865" spans="1:62" ht="14.25">
      <c r="A865" s="479"/>
      <c r="B865" s="479"/>
      <c r="C865" s="443"/>
      <c r="D865" s="216"/>
      <c r="E865" s="216"/>
      <c r="F865" s="350"/>
      <c r="G865" s="344"/>
      <c r="H865" s="440"/>
      <c r="I865" s="350"/>
      <c r="J865" s="344"/>
      <c r="K865" s="350"/>
      <c r="L865" s="344"/>
      <c r="M865" s="350"/>
      <c r="N865" s="346"/>
      <c r="O865" s="348"/>
      <c r="P865" s="450"/>
      <c r="Q865" s="348"/>
      <c r="R865" s="346"/>
      <c r="S865" s="348"/>
      <c r="T865" s="346"/>
      <c r="U865" s="348"/>
      <c r="V865" s="444"/>
      <c r="W865" s="443"/>
      <c r="X865" s="444"/>
      <c r="Y865" s="443"/>
      <c r="Z865" s="444"/>
      <c r="AA865" s="443"/>
      <c r="AB865" s="444"/>
      <c r="AC865" s="443"/>
      <c r="AD865" s="444"/>
      <c r="AE865" s="443"/>
      <c r="AF865" s="444"/>
      <c r="AG865" s="443"/>
      <c r="AH865" s="444"/>
      <c r="AI865" s="443"/>
      <c r="AJ865" s="444"/>
      <c r="AK865" s="443"/>
      <c r="AL865" s="451"/>
      <c r="AM865" s="448"/>
      <c r="AN865" s="451"/>
      <c r="AO865" s="448"/>
      <c r="AP865" s="444"/>
      <c r="AQ865" s="443"/>
      <c r="AR865" s="444"/>
      <c r="AS865" s="443"/>
      <c r="AT865" s="444"/>
      <c r="AU865" s="443"/>
      <c r="AV865" s="444"/>
      <c r="AW865" s="443"/>
      <c r="AX865" s="343"/>
      <c r="AY865" s="350"/>
      <c r="AZ865" s="443"/>
      <c r="BA865" s="216"/>
      <c r="BB865" s="216"/>
      <c r="BC865" s="216"/>
      <c r="BD865" s="216"/>
      <c r="BE865" s="216"/>
      <c r="BF865" s="216"/>
      <c r="BG865" s="216"/>
      <c r="BH865" s="216"/>
      <c r="BI865" s="216"/>
      <c r="BJ865" s="216"/>
    </row>
    <row r="866" spans="1:62" ht="14.25">
      <c r="A866" s="479"/>
      <c r="B866" s="479"/>
      <c r="C866" s="443"/>
      <c r="D866" s="216"/>
      <c r="E866" s="216"/>
      <c r="F866" s="350"/>
      <c r="G866" s="344"/>
      <c r="H866" s="440"/>
      <c r="I866" s="350"/>
      <c r="J866" s="344"/>
      <c r="K866" s="350"/>
      <c r="L866" s="344"/>
      <c r="M866" s="350"/>
      <c r="N866" s="346"/>
      <c r="O866" s="348"/>
      <c r="P866" s="450"/>
      <c r="Q866" s="348"/>
      <c r="R866" s="346"/>
      <c r="S866" s="348"/>
      <c r="T866" s="346"/>
      <c r="U866" s="348"/>
      <c r="V866" s="444"/>
      <c r="W866" s="443"/>
      <c r="X866" s="444"/>
      <c r="Y866" s="443"/>
      <c r="Z866" s="444"/>
      <c r="AA866" s="443"/>
      <c r="AB866" s="444"/>
      <c r="AC866" s="443"/>
      <c r="AD866" s="444"/>
      <c r="AE866" s="443"/>
      <c r="AF866" s="444"/>
      <c r="AG866" s="443"/>
      <c r="AH866" s="444"/>
      <c r="AI866" s="443"/>
      <c r="AJ866" s="444"/>
      <c r="AK866" s="443"/>
      <c r="AL866" s="451"/>
      <c r="AM866" s="448"/>
      <c r="AN866" s="451"/>
      <c r="AO866" s="448"/>
      <c r="AP866" s="444"/>
      <c r="AQ866" s="443"/>
      <c r="AR866" s="444"/>
      <c r="AS866" s="443"/>
      <c r="AT866" s="444"/>
      <c r="AU866" s="443"/>
      <c r="AV866" s="444"/>
      <c r="AW866" s="443"/>
      <c r="AX866" s="343"/>
      <c r="AY866" s="350"/>
      <c r="AZ866" s="443"/>
      <c r="BA866" s="216"/>
      <c r="BB866" s="216"/>
      <c r="BC866" s="216"/>
      <c r="BD866" s="216"/>
      <c r="BE866" s="216"/>
      <c r="BF866" s="216"/>
      <c r="BG866" s="216"/>
      <c r="BH866" s="216"/>
      <c r="BI866" s="216"/>
      <c r="BJ866" s="216"/>
    </row>
    <row r="867" spans="1:62" ht="14.25">
      <c r="A867" s="479"/>
      <c r="B867" s="479"/>
      <c r="C867" s="443"/>
      <c r="D867" s="216"/>
      <c r="E867" s="216"/>
      <c r="F867" s="350"/>
      <c r="G867" s="344"/>
      <c r="H867" s="440"/>
      <c r="I867" s="350"/>
      <c r="J867" s="344"/>
      <c r="K867" s="350"/>
      <c r="L867" s="344"/>
      <c r="M867" s="350"/>
      <c r="N867" s="346"/>
      <c r="O867" s="348"/>
      <c r="P867" s="450"/>
      <c r="Q867" s="348"/>
      <c r="R867" s="346"/>
      <c r="S867" s="348"/>
      <c r="T867" s="346"/>
      <c r="U867" s="348"/>
      <c r="V867" s="444"/>
      <c r="W867" s="443"/>
      <c r="X867" s="444"/>
      <c r="Y867" s="443"/>
      <c r="Z867" s="444"/>
      <c r="AA867" s="443"/>
      <c r="AB867" s="444"/>
      <c r="AC867" s="443"/>
      <c r="AD867" s="444"/>
      <c r="AE867" s="443"/>
      <c r="AF867" s="444"/>
      <c r="AG867" s="443"/>
      <c r="AH867" s="444"/>
      <c r="AI867" s="443"/>
      <c r="AJ867" s="444"/>
      <c r="AK867" s="443"/>
      <c r="AL867" s="451"/>
      <c r="AM867" s="448"/>
      <c r="AN867" s="451"/>
      <c r="AO867" s="448"/>
      <c r="AP867" s="444"/>
      <c r="AQ867" s="443"/>
      <c r="AR867" s="444"/>
      <c r="AS867" s="443"/>
      <c r="AT867" s="444"/>
      <c r="AU867" s="443"/>
      <c r="AV867" s="444"/>
      <c r="AW867" s="443"/>
      <c r="AX867" s="343"/>
      <c r="AY867" s="350"/>
      <c r="AZ867" s="443"/>
      <c r="BA867" s="216"/>
      <c r="BB867" s="216"/>
      <c r="BC867" s="216"/>
      <c r="BD867" s="216"/>
      <c r="BE867" s="216"/>
      <c r="BF867" s="216"/>
      <c r="BG867" s="216"/>
      <c r="BH867" s="216"/>
      <c r="BI867" s="216"/>
      <c r="BJ867" s="216"/>
    </row>
    <row r="868" spans="1:62" ht="14.25">
      <c r="A868" s="479"/>
      <c r="B868" s="479"/>
      <c r="C868" s="443"/>
      <c r="D868" s="216"/>
      <c r="E868" s="216"/>
      <c r="F868" s="350"/>
      <c r="G868" s="344"/>
      <c r="H868" s="440"/>
      <c r="I868" s="350"/>
      <c r="J868" s="344"/>
      <c r="K868" s="350"/>
      <c r="L868" s="344"/>
      <c r="M868" s="350"/>
      <c r="N868" s="346"/>
      <c r="O868" s="348"/>
      <c r="P868" s="450"/>
      <c r="Q868" s="348"/>
      <c r="R868" s="346"/>
      <c r="S868" s="348"/>
      <c r="T868" s="346"/>
      <c r="U868" s="348"/>
      <c r="V868" s="444"/>
      <c r="W868" s="443"/>
      <c r="X868" s="444"/>
      <c r="Y868" s="443"/>
      <c r="Z868" s="444"/>
      <c r="AA868" s="443"/>
      <c r="AB868" s="444"/>
      <c r="AC868" s="443"/>
      <c r="AD868" s="444"/>
      <c r="AE868" s="443"/>
      <c r="AF868" s="444"/>
      <c r="AG868" s="443"/>
      <c r="AH868" s="444"/>
      <c r="AI868" s="443"/>
      <c r="AJ868" s="444"/>
      <c r="AK868" s="443"/>
      <c r="AL868" s="451"/>
      <c r="AM868" s="448"/>
      <c r="AN868" s="451"/>
      <c r="AO868" s="448"/>
      <c r="AP868" s="444"/>
      <c r="AQ868" s="443"/>
      <c r="AR868" s="444"/>
      <c r="AS868" s="443"/>
      <c r="AT868" s="444"/>
      <c r="AU868" s="443"/>
      <c r="AV868" s="444"/>
      <c r="AW868" s="443"/>
      <c r="AX868" s="343"/>
      <c r="AY868" s="350"/>
      <c r="AZ868" s="443"/>
      <c r="BA868" s="216"/>
      <c r="BB868" s="216"/>
      <c r="BC868" s="216"/>
      <c r="BD868" s="216"/>
      <c r="BE868" s="216"/>
      <c r="BF868" s="216"/>
      <c r="BG868" s="216"/>
      <c r="BH868" s="216"/>
      <c r="BI868" s="216"/>
      <c r="BJ868" s="216"/>
    </row>
    <row r="869" spans="1:62" ht="14.25">
      <c r="A869" s="479"/>
      <c r="B869" s="479"/>
      <c r="C869" s="443"/>
      <c r="D869" s="216"/>
      <c r="E869" s="216"/>
      <c r="F869" s="350"/>
      <c r="G869" s="344"/>
      <c r="H869" s="440"/>
      <c r="I869" s="350"/>
      <c r="J869" s="344"/>
      <c r="K869" s="350"/>
      <c r="L869" s="344"/>
      <c r="M869" s="350"/>
      <c r="N869" s="346"/>
      <c r="O869" s="348"/>
      <c r="P869" s="450"/>
      <c r="Q869" s="348"/>
      <c r="R869" s="346"/>
      <c r="S869" s="348"/>
      <c r="T869" s="346"/>
      <c r="U869" s="348"/>
      <c r="V869" s="444"/>
      <c r="W869" s="443"/>
      <c r="X869" s="444"/>
      <c r="Y869" s="443"/>
      <c r="Z869" s="444"/>
      <c r="AA869" s="443"/>
      <c r="AB869" s="444"/>
      <c r="AC869" s="443"/>
      <c r="AD869" s="444"/>
      <c r="AE869" s="443"/>
      <c r="AF869" s="444"/>
      <c r="AG869" s="443"/>
      <c r="AH869" s="444"/>
      <c r="AI869" s="443"/>
      <c r="AJ869" s="444"/>
      <c r="AK869" s="443"/>
      <c r="AL869" s="451"/>
      <c r="AM869" s="448"/>
      <c r="AN869" s="451"/>
      <c r="AO869" s="448"/>
      <c r="AP869" s="444"/>
      <c r="AQ869" s="443"/>
      <c r="AR869" s="444"/>
      <c r="AS869" s="443"/>
      <c r="AT869" s="444"/>
      <c r="AU869" s="443"/>
      <c r="AV869" s="444"/>
      <c r="AW869" s="443"/>
      <c r="AX869" s="343"/>
      <c r="AY869" s="350"/>
      <c r="AZ869" s="443"/>
      <c r="BA869" s="216"/>
      <c r="BB869" s="216"/>
      <c r="BC869" s="216"/>
      <c r="BD869" s="216"/>
      <c r="BE869" s="216"/>
      <c r="BF869" s="216"/>
      <c r="BG869" s="216"/>
      <c r="BH869" s="216"/>
      <c r="BI869" s="216"/>
      <c r="BJ869" s="216"/>
    </row>
    <row r="870" spans="1:62" ht="14.25">
      <c r="A870" s="479"/>
      <c r="B870" s="479"/>
      <c r="C870" s="443"/>
      <c r="D870" s="216"/>
      <c r="E870" s="216"/>
      <c r="F870" s="350"/>
      <c r="G870" s="344"/>
      <c r="H870" s="440"/>
      <c r="I870" s="350"/>
      <c r="J870" s="344"/>
      <c r="K870" s="350"/>
      <c r="L870" s="344"/>
      <c r="M870" s="350"/>
      <c r="N870" s="346"/>
      <c r="O870" s="348"/>
      <c r="P870" s="450"/>
      <c r="Q870" s="348"/>
      <c r="R870" s="346"/>
      <c r="S870" s="348"/>
      <c r="T870" s="346"/>
      <c r="U870" s="348"/>
      <c r="V870" s="444"/>
      <c r="W870" s="443"/>
      <c r="X870" s="444"/>
      <c r="Y870" s="443"/>
      <c r="Z870" s="444"/>
      <c r="AA870" s="443"/>
      <c r="AB870" s="444"/>
      <c r="AC870" s="443"/>
      <c r="AD870" s="444"/>
      <c r="AE870" s="443"/>
      <c r="AF870" s="444"/>
      <c r="AG870" s="443"/>
      <c r="AH870" s="444"/>
      <c r="AI870" s="443"/>
      <c r="AJ870" s="444"/>
      <c r="AK870" s="443"/>
      <c r="AL870" s="451"/>
      <c r="AM870" s="448"/>
      <c r="AN870" s="451"/>
      <c r="AO870" s="448"/>
      <c r="AP870" s="444"/>
      <c r="AQ870" s="443"/>
      <c r="AR870" s="444"/>
      <c r="AS870" s="443"/>
      <c r="AT870" s="444"/>
      <c r="AU870" s="443"/>
      <c r="AV870" s="444"/>
      <c r="AW870" s="443"/>
      <c r="AX870" s="343"/>
      <c r="AY870" s="350"/>
      <c r="AZ870" s="443"/>
      <c r="BA870" s="216"/>
      <c r="BB870" s="216"/>
      <c r="BC870" s="216"/>
      <c r="BD870" s="216"/>
      <c r="BE870" s="216"/>
      <c r="BF870" s="216"/>
      <c r="BG870" s="216"/>
      <c r="BH870" s="216"/>
      <c r="BI870" s="216"/>
      <c r="BJ870" s="216"/>
    </row>
    <row r="871" spans="1:62" ht="14.25">
      <c r="A871" s="479"/>
      <c r="B871" s="479"/>
      <c r="C871" s="443"/>
      <c r="D871" s="216"/>
      <c r="E871" s="216"/>
      <c r="F871" s="350"/>
      <c r="G871" s="344"/>
      <c r="H871" s="440"/>
      <c r="I871" s="350"/>
      <c r="J871" s="344"/>
      <c r="K871" s="350"/>
      <c r="L871" s="344"/>
      <c r="M871" s="350"/>
      <c r="N871" s="346"/>
      <c r="O871" s="348"/>
      <c r="P871" s="450"/>
      <c r="Q871" s="348"/>
      <c r="R871" s="346"/>
      <c r="S871" s="348"/>
      <c r="T871" s="346"/>
      <c r="U871" s="348"/>
      <c r="V871" s="444"/>
      <c r="W871" s="443"/>
      <c r="X871" s="444"/>
      <c r="Y871" s="443"/>
      <c r="Z871" s="444"/>
      <c r="AA871" s="443"/>
      <c r="AB871" s="444"/>
      <c r="AC871" s="443"/>
      <c r="AD871" s="444"/>
      <c r="AE871" s="443"/>
      <c r="AF871" s="444"/>
      <c r="AG871" s="443"/>
      <c r="AH871" s="444"/>
      <c r="AI871" s="443"/>
      <c r="AJ871" s="444"/>
      <c r="AK871" s="443"/>
      <c r="AL871" s="451"/>
      <c r="AM871" s="448"/>
      <c r="AN871" s="451"/>
      <c r="AO871" s="448"/>
      <c r="AP871" s="444"/>
      <c r="AQ871" s="443"/>
      <c r="AR871" s="444"/>
      <c r="AS871" s="443"/>
      <c r="AT871" s="444"/>
      <c r="AU871" s="443"/>
      <c r="AV871" s="444"/>
      <c r="AW871" s="443"/>
      <c r="AX871" s="343"/>
      <c r="AY871" s="350"/>
      <c r="AZ871" s="443"/>
      <c r="BA871" s="216"/>
      <c r="BB871" s="216"/>
      <c r="BC871" s="216"/>
      <c r="BD871" s="216"/>
      <c r="BE871" s="216"/>
      <c r="BF871" s="216"/>
      <c r="BG871" s="216"/>
      <c r="BH871" s="216"/>
      <c r="BI871" s="216"/>
      <c r="BJ871" s="216"/>
    </row>
    <row r="872" spans="1:62" ht="14.25">
      <c r="A872" s="479"/>
      <c r="B872" s="479"/>
      <c r="C872" s="443"/>
      <c r="D872" s="216"/>
      <c r="E872" s="216"/>
      <c r="F872" s="350"/>
      <c r="G872" s="344"/>
      <c r="H872" s="440"/>
      <c r="I872" s="350"/>
      <c r="J872" s="344"/>
      <c r="K872" s="350"/>
      <c r="L872" s="344"/>
      <c r="M872" s="350"/>
      <c r="N872" s="346"/>
      <c r="O872" s="348"/>
      <c r="P872" s="450"/>
      <c r="Q872" s="348"/>
      <c r="R872" s="346"/>
      <c r="S872" s="348"/>
      <c r="T872" s="346"/>
      <c r="U872" s="348"/>
      <c r="V872" s="444"/>
      <c r="W872" s="443"/>
      <c r="X872" s="444"/>
      <c r="Y872" s="443"/>
      <c r="Z872" s="444"/>
      <c r="AA872" s="443"/>
      <c r="AB872" s="444"/>
      <c r="AC872" s="443"/>
      <c r="AD872" s="444"/>
      <c r="AE872" s="443"/>
      <c r="AF872" s="444"/>
      <c r="AG872" s="443"/>
      <c r="AH872" s="444"/>
      <c r="AI872" s="443"/>
      <c r="AJ872" s="444"/>
      <c r="AK872" s="443"/>
      <c r="AL872" s="451"/>
      <c r="AM872" s="448"/>
      <c r="AN872" s="451"/>
      <c r="AO872" s="448"/>
      <c r="AP872" s="444"/>
      <c r="AQ872" s="443"/>
      <c r="AR872" s="444"/>
      <c r="AS872" s="443"/>
      <c r="AT872" s="444"/>
      <c r="AU872" s="443"/>
      <c r="AV872" s="444"/>
      <c r="AW872" s="443"/>
      <c r="AX872" s="343"/>
      <c r="AY872" s="350"/>
      <c r="AZ872" s="443"/>
      <c r="BA872" s="216"/>
      <c r="BB872" s="216"/>
      <c r="BC872" s="216"/>
      <c r="BD872" s="216"/>
      <c r="BE872" s="216"/>
      <c r="BF872" s="216"/>
      <c r="BG872" s="216"/>
      <c r="BH872" s="216"/>
      <c r="BI872" s="216"/>
      <c r="BJ872" s="216"/>
    </row>
    <row r="873" spans="1:62" ht="14.25">
      <c r="A873" s="479"/>
      <c r="B873" s="479"/>
      <c r="C873" s="443"/>
      <c r="D873" s="216"/>
      <c r="E873" s="216"/>
      <c r="F873" s="350"/>
      <c r="G873" s="344"/>
      <c r="H873" s="440"/>
      <c r="I873" s="350"/>
      <c r="J873" s="344"/>
      <c r="K873" s="350"/>
      <c r="L873" s="344"/>
      <c r="M873" s="350"/>
      <c r="N873" s="346"/>
      <c r="O873" s="348"/>
      <c r="P873" s="450"/>
      <c r="Q873" s="348"/>
      <c r="R873" s="346"/>
      <c r="S873" s="348"/>
      <c r="T873" s="346"/>
      <c r="U873" s="348"/>
      <c r="V873" s="444"/>
      <c r="W873" s="443"/>
      <c r="X873" s="444"/>
      <c r="Y873" s="443"/>
      <c r="Z873" s="444"/>
      <c r="AA873" s="443"/>
      <c r="AB873" s="444"/>
      <c r="AC873" s="443"/>
      <c r="AD873" s="444"/>
      <c r="AE873" s="443"/>
      <c r="AF873" s="444"/>
      <c r="AG873" s="443"/>
      <c r="AH873" s="444"/>
      <c r="AI873" s="443"/>
      <c r="AJ873" s="444"/>
      <c r="AK873" s="443"/>
      <c r="AL873" s="451"/>
      <c r="AM873" s="448"/>
      <c r="AN873" s="451"/>
      <c r="AO873" s="448"/>
      <c r="AP873" s="444"/>
      <c r="AQ873" s="443"/>
      <c r="AR873" s="444"/>
      <c r="AS873" s="443"/>
      <c r="AT873" s="444"/>
      <c r="AU873" s="443"/>
      <c r="AV873" s="444"/>
      <c r="AW873" s="443"/>
      <c r="AX873" s="343"/>
      <c r="AY873" s="350"/>
      <c r="AZ873" s="443"/>
      <c r="BA873" s="216"/>
      <c r="BB873" s="216"/>
      <c r="BC873" s="216"/>
      <c r="BD873" s="216"/>
      <c r="BE873" s="216"/>
      <c r="BF873" s="216"/>
      <c r="BG873" s="216"/>
      <c r="BH873" s="216"/>
      <c r="BI873" s="216"/>
      <c r="BJ873" s="216"/>
    </row>
    <row r="874" spans="1:62" ht="14.25">
      <c r="A874" s="479"/>
      <c r="B874" s="479"/>
      <c r="C874" s="443"/>
      <c r="D874" s="216"/>
      <c r="E874" s="216"/>
      <c r="F874" s="350"/>
      <c r="G874" s="344"/>
      <c r="H874" s="440"/>
      <c r="I874" s="350"/>
      <c r="J874" s="344"/>
      <c r="K874" s="350"/>
      <c r="L874" s="344"/>
      <c r="M874" s="350"/>
      <c r="N874" s="346"/>
      <c r="O874" s="348"/>
      <c r="P874" s="450"/>
      <c r="Q874" s="348"/>
      <c r="R874" s="346"/>
      <c r="S874" s="348"/>
      <c r="T874" s="346"/>
      <c r="U874" s="348"/>
      <c r="V874" s="444"/>
      <c r="W874" s="443"/>
      <c r="X874" s="444"/>
      <c r="Y874" s="443"/>
      <c r="Z874" s="444"/>
      <c r="AA874" s="443"/>
      <c r="AB874" s="444"/>
      <c r="AC874" s="443"/>
      <c r="AD874" s="444"/>
      <c r="AE874" s="443"/>
      <c r="AF874" s="444"/>
      <c r="AG874" s="443"/>
      <c r="AH874" s="444"/>
      <c r="AI874" s="443"/>
      <c r="AJ874" s="444"/>
      <c r="AK874" s="443"/>
      <c r="AL874" s="451"/>
      <c r="AM874" s="448"/>
      <c r="AN874" s="451"/>
      <c r="AO874" s="448"/>
      <c r="AP874" s="444"/>
      <c r="AQ874" s="443"/>
      <c r="AR874" s="444"/>
      <c r="AS874" s="443"/>
      <c r="AT874" s="444"/>
      <c r="AU874" s="443"/>
      <c r="AV874" s="444"/>
      <c r="AW874" s="443"/>
      <c r="AX874" s="343"/>
      <c r="AY874" s="350"/>
      <c r="AZ874" s="443"/>
      <c r="BA874" s="216"/>
      <c r="BB874" s="216"/>
      <c r="BC874" s="216"/>
      <c r="BD874" s="216"/>
      <c r="BE874" s="216"/>
      <c r="BF874" s="216"/>
      <c r="BG874" s="216"/>
      <c r="BH874" s="216"/>
      <c r="BI874" s="216"/>
      <c r="BJ874" s="216"/>
    </row>
    <row r="875" spans="1:62" ht="14.25">
      <c r="A875" s="479"/>
      <c r="B875" s="479"/>
      <c r="C875" s="443"/>
      <c r="D875" s="216"/>
      <c r="E875" s="216"/>
      <c r="F875" s="350"/>
      <c r="G875" s="344"/>
      <c r="H875" s="440"/>
      <c r="I875" s="350"/>
      <c r="J875" s="344"/>
      <c r="K875" s="350"/>
      <c r="L875" s="344"/>
      <c r="M875" s="350"/>
      <c r="N875" s="346"/>
      <c r="O875" s="348"/>
      <c r="P875" s="450"/>
      <c r="Q875" s="348"/>
      <c r="R875" s="346"/>
      <c r="S875" s="348"/>
      <c r="T875" s="346"/>
      <c r="U875" s="348"/>
      <c r="V875" s="444"/>
      <c r="W875" s="443"/>
      <c r="X875" s="444"/>
      <c r="Y875" s="443"/>
      <c r="Z875" s="444"/>
      <c r="AA875" s="443"/>
      <c r="AB875" s="444"/>
      <c r="AC875" s="443"/>
      <c r="AD875" s="444"/>
      <c r="AE875" s="443"/>
      <c r="AF875" s="444"/>
      <c r="AG875" s="443"/>
      <c r="AH875" s="444"/>
      <c r="AI875" s="443"/>
      <c r="AJ875" s="444"/>
      <c r="AK875" s="443"/>
      <c r="AL875" s="451"/>
      <c r="AM875" s="448"/>
      <c r="AN875" s="451"/>
      <c r="AO875" s="448"/>
      <c r="AP875" s="444"/>
      <c r="AQ875" s="443"/>
      <c r="AR875" s="444"/>
      <c r="AS875" s="443"/>
      <c r="AT875" s="444"/>
      <c r="AU875" s="443"/>
      <c r="AV875" s="444"/>
      <c r="AW875" s="443"/>
      <c r="AX875" s="343"/>
      <c r="AY875" s="350"/>
      <c r="AZ875" s="443"/>
      <c r="BA875" s="216"/>
      <c r="BB875" s="216"/>
      <c r="BC875" s="216"/>
      <c r="BD875" s="216"/>
      <c r="BE875" s="216"/>
      <c r="BF875" s="216"/>
      <c r="BG875" s="216"/>
      <c r="BH875" s="216"/>
      <c r="BI875" s="216"/>
      <c r="BJ875" s="216"/>
    </row>
    <row r="876" spans="1:62" ht="14.25">
      <c r="A876" s="479"/>
      <c r="B876" s="479"/>
      <c r="C876" s="443"/>
      <c r="D876" s="216"/>
      <c r="E876" s="216"/>
      <c r="F876" s="350"/>
      <c r="G876" s="344"/>
      <c r="H876" s="440"/>
      <c r="I876" s="350"/>
      <c r="J876" s="344"/>
      <c r="K876" s="350"/>
      <c r="L876" s="344"/>
      <c r="M876" s="350"/>
      <c r="N876" s="346"/>
      <c r="O876" s="348"/>
      <c r="P876" s="450"/>
      <c r="Q876" s="348"/>
      <c r="R876" s="346"/>
      <c r="S876" s="348"/>
      <c r="T876" s="346"/>
      <c r="U876" s="348"/>
      <c r="V876" s="444"/>
      <c r="W876" s="443"/>
      <c r="X876" s="444"/>
      <c r="Y876" s="443"/>
      <c r="Z876" s="444"/>
      <c r="AA876" s="443"/>
      <c r="AB876" s="444"/>
      <c r="AC876" s="443"/>
      <c r="AD876" s="444"/>
      <c r="AE876" s="443"/>
      <c r="AF876" s="444"/>
      <c r="AG876" s="443"/>
      <c r="AH876" s="444"/>
      <c r="AI876" s="443"/>
      <c r="AJ876" s="444"/>
      <c r="AK876" s="443"/>
      <c r="AL876" s="451"/>
      <c r="AM876" s="448"/>
      <c r="AN876" s="451"/>
      <c r="AO876" s="448"/>
      <c r="AP876" s="444"/>
      <c r="AQ876" s="443"/>
      <c r="AR876" s="444"/>
      <c r="AS876" s="443"/>
      <c r="AT876" s="444"/>
      <c r="AU876" s="443"/>
      <c r="AV876" s="444"/>
      <c r="AW876" s="443"/>
      <c r="AX876" s="343"/>
      <c r="AY876" s="350"/>
      <c r="AZ876" s="443"/>
      <c r="BA876" s="216"/>
      <c r="BB876" s="216"/>
      <c r="BC876" s="216"/>
      <c r="BD876" s="216"/>
      <c r="BE876" s="216"/>
      <c r="BF876" s="216"/>
      <c r="BG876" s="216"/>
      <c r="BH876" s="216"/>
      <c r="BI876" s="216"/>
      <c r="BJ876" s="216"/>
    </row>
    <row r="877" spans="1:62" ht="14.25">
      <c r="A877" s="479"/>
      <c r="B877" s="479"/>
      <c r="C877" s="443"/>
      <c r="D877" s="216"/>
      <c r="E877" s="216"/>
      <c r="F877" s="350"/>
      <c r="G877" s="344"/>
      <c r="H877" s="440"/>
      <c r="I877" s="350"/>
      <c r="J877" s="344"/>
      <c r="K877" s="350"/>
      <c r="L877" s="344"/>
      <c r="M877" s="350"/>
      <c r="N877" s="346"/>
      <c r="O877" s="348"/>
      <c r="P877" s="450"/>
      <c r="Q877" s="348"/>
      <c r="R877" s="346"/>
      <c r="S877" s="348"/>
      <c r="T877" s="346"/>
      <c r="U877" s="348"/>
      <c r="V877" s="444"/>
      <c r="W877" s="443"/>
      <c r="X877" s="444"/>
      <c r="Y877" s="443"/>
      <c r="Z877" s="444"/>
      <c r="AA877" s="443"/>
      <c r="AB877" s="444"/>
      <c r="AC877" s="443"/>
      <c r="AD877" s="444"/>
      <c r="AE877" s="443"/>
      <c r="AF877" s="444"/>
      <c r="AG877" s="443"/>
      <c r="AH877" s="444"/>
      <c r="AI877" s="443"/>
      <c r="AJ877" s="444"/>
      <c r="AK877" s="443"/>
      <c r="AL877" s="451"/>
      <c r="AM877" s="448"/>
      <c r="AN877" s="451"/>
      <c r="AO877" s="448"/>
      <c r="AP877" s="444"/>
      <c r="AQ877" s="443"/>
      <c r="AR877" s="444"/>
      <c r="AS877" s="443"/>
      <c r="AT877" s="444"/>
      <c r="AU877" s="443"/>
      <c r="AV877" s="444"/>
      <c r="AW877" s="443"/>
      <c r="AX877" s="343"/>
      <c r="AY877" s="350"/>
      <c r="AZ877" s="443"/>
      <c r="BA877" s="216"/>
      <c r="BB877" s="216"/>
      <c r="BC877" s="216"/>
      <c r="BD877" s="216"/>
      <c r="BE877" s="216"/>
      <c r="BF877" s="216"/>
      <c r="BG877" s="216"/>
      <c r="BH877" s="216"/>
      <c r="BI877" s="216"/>
      <c r="BJ877" s="216"/>
    </row>
    <row r="878" spans="1:62" ht="14.25">
      <c r="A878" s="479"/>
      <c r="B878" s="479"/>
      <c r="C878" s="443"/>
      <c r="D878" s="216"/>
      <c r="E878" s="216"/>
      <c r="F878" s="350"/>
      <c r="G878" s="344"/>
      <c r="H878" s="440"/>
      <c r="I878" s="350"/>
      <c r="J878" s="344"/>
      <c r="K878" s="350"/>
      <c r="L878" s="344"/>
      <c r="M878" s="350"/>
      <c r="N878" s="346"/>
      <c r="O878" s="348"/>
      <c r="P878" s="450"/>
      <c r="Q878" s="348"/>
      <c r="R878" s="346"/>
      <c r="S878" s="348"/>
      <c r="T878" s="346"/>
      <c r="U878" s="348"/>
      <c r="V878" s="444"/>
      <c r="W878" s="443"/>
      <c r="X878" s="444"/>
      <c r="Y878" s="443"/>
      <c r="Z878" s="444"/>
      <c r="AA878" s="443"/>
      <c r="AB878" s="444"/>
      <c r="AC878" s="443"/>
      <c r="AD878" s="444"/>
      <c r="AE878" s="443"/>
      <c r="AF878" s="444"/>
      <c r="AG878" s="443"/>
      <c r="AH878" s="444"/>
      <c r="AI878" s="443"/>
      <c r="AJ878" s="444"/>
      <c r="AK878" s="443"/>
      <c r="AL878" s="451"/>
      <c r="AM878" s="448"/>
      <c r="AN878" s="451"/>
      <c r="AO878" s="448"/>
      <c r="AP878" s="444"/>
      <c r="AQ878" s="443"/>
      <c r="AR878" s="444"/>
      <c r="AS878" s="443"/>
      <c r="AT878" s="444"/>
      <c r="AU878" s="443"/>
      <c r="AV878" s="444"/>
      <c r="AW878" s="443"/>
      <c r="AX878" s="343"/>
      <c r="AY878" s="350"/>
      <c r="AZ878" s="443"/>
      <c r="BA878" s="216"/>
      <c r="BB878" s="216"/>
      <c r="BC878" s="216"/>
      <c r="BD878" s="216"/>
      <c r="BE878" s="216"/>
      <c r="BF878" s="216"/>
      <c r="BG878" s="216"/>
      <c r="BH878" s="216"/>
      <c r="BI878" s="216"/>
      <c r="BJ878" s="216"/>
    </row>
    <row r="879" spans="1:62" ht="14.25">
      <c r="A879" s="479"/>
      <c r="B879" s="479"/>
      <c r="C879" s="443"/>
      <c r="D879" s="216"/>
      <c r="E879" s="216"/>
      <c r="F879" s="350"/>
      <c r="G879" s="344"/>
      <c r="H879" s="440"/>
      <c r="I879" s="350"/>
      <c r="J879" s="344"/>
      <c r="K879" s="350"/>
      <c r="L879" s="344"/>
      <c r="M879" s="350"/>
      <c r="N879" s="346"/>
      <c r="O879" s="348"/>
      <c r="P879" s="450"/>
      <c r="Q879" s="348"/>
      <c r="R879" s="346"/>
      <c r="S879" s="348"/>
      <c r="T879" s="346"/>
      <c r="U879" s="348"/>
      <c r="V879" s="444"/>
      <c r="W879" s="443"/>
      <c r="X879" s="444"/>
      <c r="Y879" s="443"/>
      <c r="Z879" s="444"/>
      <c r="AA879" s="443"/>
      <c r="AB879" s="444"/>
      <c r="AC879" s="443"/>
      <c r="AD879" s="444"/>
      <c r="AE879" s="443"/>
      <c r="AF879" s="444"/>
      <c r="AG879" s="443"/>
      <c r="AH879" s="444"/>
      <c r="AI879" s="443"/>
      <c r="AJ879" s="444"/>
      <c r="AK879" s="443"/>
      <c r="AL879" s="451"/>
      <c r="AM879" s="448"/>
      <c r="AN879" s="451"/>
      <c r="AO879" s="448"/>
      <c r="AP879" s="444"/>
      <c r="AQ879" s="443"/>
      <c r="AR879" s="444"/>
      <c r="AS879" s="443"/>
      <c r="AT879" s="444"/>
      <c r="AU879" s="443"/>
      <c r="AV879" s="444"/>
      <c r="AW879" s="443"/>
      <c r="AX879" s="343"/>
      <c r="AY879" s="350"/>
      <c r="AZ879" s="443"/>
      <c r="BA879" s="216"/>
      <c r="BB879" s="216"/>
      <c r="BC879" s="216"/>
      <c r="BD879" s="216"/>
      <c r="BE879" s="216"/>
      <c r="BF879" s="216"/>
      <c r="BG879" s="216"/>
      <c r="BH879" s="216"/>
      <c r="BI879" s="216"/>
      <c r="BJ879" s="216"/>
    </row>
    <row r="880" spans="1:62" ht="14.25">
      <c r="A880" s="479"/>
      <c r="B880" s="479"/>
      <c r="C880" s="443"/>
      <c r="D880" s="216"/>
      <c r="E880" s="216"/>
      <c r="F880" s="350"/>
      <c r="G880" s="344"/>
      <c r="H880" s="440"/>
      <c r="I880" s="350"/>
      <c r="J880" s="344"/>
      <c r="K880" s="350"/>
      <c r="L880" s="344"/>
      <c r="M880" s="350"/>
      <c r="N880" s="346"/>
      <c r="O880" s="348"/>
      <c r="P880" s="450"/>
      <c r="Q880" s="348"/>
      <c r="R880" s="346"/>
      <c r="S880" s="348"/>
      <c r="T880" s="346"/>
      <c r="U880" s="348"/>
      <c r="V880" s="444"/>
      <c r="W880" s="443"/>
      <c r="X880" s="444"/>
      <c r="Y880" s="443"/>
      <c r="Z880" s="444"/>
      <c r="AA880" s="443"/>
      <c r="AB880" s="444"/>
      <c r="AC880" s="443"/>
      <c r="AD880" s="444"/>
      <c r="AE880" s="443"/>
      <c r="AF880" s="444"/>
      <c r="AG880" s="443"/>
      <c r="AH880" s="444"/>
      <c r="AI880" s="443"/>
      <c r="AJ880" s="444"/>
      <c r="AK880" s="443"/>
      <c r="AL880" s="451"/>
      <c r="AM880" s="448"/>
      <c r="AN880" s="451"/>
      <c r="AO880" s="448"/>
      <c r="AP880" s="444"/>
      <c r="AQ880" s="443"/>
      <c r="AR880" s="444"/>
      <c r="AS880" s="443"/>
      <c r="AT880" s="444"/>
      <c r="AU880" s="443"/>
      <c r="AV880" s="444"/>
      <c r="AW880" s="443"/>
      <c r="AX880" s="343"/>
      <c r="AY880" s="350"/>
      <c r="AZ880" s="443"/>
      <c r="BA880" s="216"/>
      <c r="BB880" s="216"/>
      <c r="BC880" s="216"/>
      <c r="BD880" s="216"/>
      <c r="BE880" s="216"/>
      <c r="BF880" s="216"/>
      <c r="BG880" s="216"/>
      <c r="BH880" s="216"/>
      <c r="BI880" s="216"/>
      <c r="BJ880" s="216"/>
    </row>
    <row r="881" spans="1:62" ht="14.25">
      <c r="A881" s="479"/>
      <c r="B881" s="479"/>
      <c r="C881" s="443"/>
      <c r="D881" s="216"/>
      <c r="E881" s="216"/>
      <c r="F881" s="350"/>
      <c r="G881" s="344"/>
      <c r="H881" s="440"/>
      <c r="I881" s="350"/>
      <c r="J881" s="344"/>
      <c r="K881" s="350"/>
      <c r="L881" s="344"/>
      <c r="M881" s="350"/>
      <c r="N881" s="346"/>
      <c r="O881" s="348"/>
      <c r="P881" s="450"/>
      <c r="Q881" s="348"/>
      <c r="R881" s="346"/>
      <c r="S881" s="348"/>
      <c r="T881" s="346"/>
      <c r="U881" s="348"/>
      <c r="V881" s="444"/>
      <c r="W881" s="443"/>
      <c r="X881" s="444"/>
      <c r="Y881" s="443"/>
      <c r="Z881" s="444"/>
      <c r="AA881" s="443"/>
      <c r="AB881" s="444"/>
      <c r="AC881" s="443"/>
      <c r="AD881" s="444"/>
      <c r="AE881" s="443"/>
      <c r="AF881" s="444"/>
      <c r="AG881" s="443"/>
      <c r="AH881" s="444"/>
      <c r="AI881" s="443"/>
      <c r="AJ881" s="444"/>
      <c r="AK881" s="443"/>
      <c r="AL881" s="451"/>
      <c r="AM881" s="448"/>
      <c r="AN881" s="451"/>
      <c r="AO881" s="448"/>
      <c r="AP881" s="444"/>
      <c r="AQ881" s="443"/>
      <c r="AR881" s="444"/>
      <c r="AS881" s="443"/>
      <c r="AT881" s="444"/>
      <c r="AU881" s="443"/>
      <c r="AV881" s="444"/>
      <c r="AW881" s="443"/>
      <c r="AX881" s="343"/>
      <c r="AY881" s="350"/>
      <c r="AZ881" s="443"/>
      <c r="BA881" s="216"/>
      <c r="BB881" s="216"/>
      <c r="BC881" s="216"/>
      <c r="BD881" s="216"/>
      <c r="BE881" s="216"/>
      <c r="BF881" s="216"/>
      <c r="BG881" s="216"/>
      <c r="BH881" s="216"/>
      <c r="BI881" s="216"/>
      <c r="BJ881" s="216"/>
    </row>
    <row r="882" spans="1:62" ht="14.25">
      <c r="A882" s="479"/>
      <c r="B882" s="479"/>
      <c r="C882" s="443"/>
      <c r="D882" s="216"/>
      <c r="E882" s="216"/>
      <c r="F882" s="350"/>
      <c r="G882" s="344"/>
      <c r="H882" s="440"/>
      <c r="I882" s="350"/>
      <c r="J882" s="344"/>
      <c r="K882" s="350"/>
      <c r="L882" s="344"/>
      <c r="M882" s="350"/>
      <c r="N882" s="346"/>
      <c r="O882" s="348"/>
      <c r="P882" s="450"/>
      <c r="Q882" s="348"/>
      <c r="R882" s="346"/>
      <c r="S882" s="348"/>
      <c r="T882" s="346"/>
      <c r="U882" s="348"/>
      <c r="V882" s="444"/>
      <c r="W882" s="443"/>
      <c r="X882" s="444"/>
      <c r="Y882" s="443"/>
      <c r="Z882" s="444"/>
      <c r="AA882" s="443"/>
      <c r="AB882" s="444"/>
      <c r="AC882" s="443"/>
      <c r="AD882" s="444"/>
      <c r="AE882" s="443"/>
      <c r="AF882" s="444"/>
      <c r="AG882" s="443"/>
      <c r="AH882" s="444"/>
      <c r="AI882" s="443"/>
      <c r="AJ882" s="444"/>
      <c r="AK882" s="443"/>
      <c r="AL882" s="451"/>
      <c r="AM882" s="448"/>
      <c r="AN882" s="451"/>
      <c r="AO882" s="448"/>
      <c r="AP882" s="444"/>
      <c r="AQ882" s="443"/>
      <c r="AR882" s="444"/>
      <c r="AS882" s="443"/>
      <c r="AT882" s="444"/>
      <c r="AU882" s="443"/>
      <c r="AV882" s="444"/>
      <c r="AW882" s="443"/>
      <c r="AX882" s="343"/>
      <c r="AY882" s="350"/>
      <c r="AZ882" s="443"/>
      <c r="BA882" s="216"/>
      <c r="BB882" s="216"/>
      <c r="BC882" s="216"/>
      <c r="BD882" s="216"/>
      <c r="BE882" s="216"/>
      <c r="BF882" s="216"/>
      <c r="BG882" s="216"/>
      <c r="BH882" s="216"/>
      <c r="BI882" s="216"/>
      <c r="BJ882" s="216"/>
    </row>
    <row r="883" spans="1:62" ht="14.25">
      <c r="A883" s="479"/>
      <c r="B883" s="479"/>
      <c r="C883" s="443"/>
      <c r="D883" s="216"/>
      <c r="E883" s="216"/>
      <c r="F883" s="350"/>
      <c r="G883" s="344"/>
      <c r="H883" s="440"/>
      <c r="I883" s="350"/>
      <c r="J883" s="344"/>
      <c r="K883" s="350"/>
      <c r="L883" s="344"/>
      <c r="M883" s="350"/>
      <c r="N883" s="346"/>
      <c r="O883" s="348"/>
      <c r="P883" s="450"/>
      <c r="Q883" s="348"/>
      <c r="R883" s="346"/>
      <c r="S883" s="348"/>
      <c r="T883" s="346"/>
      <c r="U883" s="348"/>
      <c r="V883" s="444"/>
      <c r="W883" s="443"/>
      <c r="X883" s="444"/>
      <c r="Y883" s="443"/>
      <c r="Z883" s="444"/>
      <c r="AA883" s="443"/>
      <c r="AB883" s="444"/>
      <c r="AC883" s="443"/>
      <c r="AD883" s="444"/>
      <c r="AE883" s="443"/>
      <c r="AF883" s="444"/>
      <c r="AG883" s="443"/>
      <c r="AH883" s="444"/>
      <c r="AI883" s="443"/>
      <c r="AJ883" s="444"/>
      <c r="AK883" s="443"/>
      <c r="AL883" s="451"/>
      <c r="AM883" s="448"/>
      <c r="AN883" s="451"/>
      <c r="AO883" s="448"/>
      <c r="AP883" s="444"/>
      <c r="AQ883" s="443"/>
      <c r="AR883" s="444"/>
      <c r="AS883" s="443"/>
      <c r="AT883" s="444"/>
      <c r="AU883" s="443"/>
      <c r="AV883" s="444"/>
      <c r="AW883" s="443"/>
      <c r="AX883" s="343"/>
      <c r="AY883" s="350"/>
      <c r="AZ883" s="443"/>
      <c r="BA883" s="216"/>
      <c r="BB883" s="216"/>
      <c r="BC883" s="216"/>
      <c r="BD883" s="216"/>
      <c r="BE883" s="216"/>
      <c r="BF883" s="216"/>
      <c r="BG883" s="216"/>
      <c r="BH883" s="216"/>
      <c r="BI883" s="216"/>
      <c r="BJ883" s="216"/>
    </row>
    <row r="884" spans="1:62" ht="14.25">
      <c r="A884" s="479"/>
      <c r="B884" s="479"/>
      <c r="C884" s="443"/>
      <c r="D884" s="216"/>
      <c r="E884" s="216"/>
      <c r="F884" s="350"/>
      <c r="G884" s="344"/>
      <c r="H884" s="440"/>
      <c r="I884" s="350"/>
      <c r="J884" s="344"/>
      <c r="K884" s="350"/>
      <c r="L884" s="344"/>
      <c r="M884" s="350"/>
      <c r="N884" s="346"/>
      <c r="O884" s="348"/>
      <c r="P884" s="450"/>
      <c r="Q884" s="348"/>
      <c r="R884" s="346"/>
      <c r="S884" s="348"/>
      <c r="T884" s="346"/>
      <c r="U884" s="348"/>
      <c r="V884" s="444"/>
      <c r="W884" s="443"/>
      <c r="X884" s="444"/>
      <c r="Y884" s="443"/>
      <c r="Z884" s="444"/>
      <c r="AA884" s="443"/>
      <c r="AB884" s="444"/>
      <c r="AC884" s="443"/>
      <c r="AD884" s="444"/>
      <c r="AE884" s="443"/>
      <c r="AF884" s="444"/>
      <c r="AG884" s="443"/>
      <c r="AH884" s="444"/>
      <c r="AI884" s="443"/>
      <c r="AJ884" s="444"/>
      <c r="AK884" s="443"/>
      <c r="AL884" s="451"/>
      <c r="AM884" s="448"/>
      <c r="AN884" s="451"/>
      <c r="AO884" s="448"/>
      <c r="AP884" s="444"/>
      <c r="AQ884" s="443"/>
      <c r="AR884" s="444"/>
      <c r="AS884" s="443"/>
      <c r="AT884" s="444"/>
      <c r="AU884" s="443"/>
      <c r="AV884" s="444"/>
      <c r="AW884" s="443"/>
      <c r="AX884" s="343"/>
      <c r="AY884" s="350"/>
      <c r="AZ884" s="443"/>
      <c r="BA884" s="216"/>
      <c r="BB884" s="216"/>
      <c r="BC884" s="216"/>
      <c r="BD884" s="216"/>
      <c r="BE884" s="216"/>
      <c r="BF884" s="216"/>
      <c r="BG884" s="216"/>
      <c r="BH884" s="216"/>
      <c r="BI884" s="216"/>
      <c r="BJ884" s="216"/>
    </row>
    <row r="885" spans="1:62" ht="14.25">
      <c r="A885" s="479"/>
      <c r="B885" s="479"/>
      <c r="C885" s="443"/>
      <c r="D885" s="216"/>
      <c r="E885" s="216"/>
      <c r="F885" s="350"/>
      <c r="G885" s="344"/>
      <c r="H885" s="440"/>
      <c r="I885" s="350"/>
      <c r="J885" s="344"/>
      <c r="K885" s="350"/>
      <c r="L885" s="344"/>
      <c r="M885" s="350"/>
      <c r="N885" s="346"/>
      <c r="O885" s="348"/>
      <c r="P885" s="450"/>
      <c r="Q885" s="348"/>
      <c r="R885" s="346"/>
      <c r="S885" s="348"/>
      <c r="T885" s="346"/>
      <c r="U885" s="348"/>
      <c r="V885" s="444"/>
      <c r="W885" s="443"/>
      <c r="X885" s="444"/>
      <c r="Y885" s="443"/>
      <c r="Z885" s="444"/>
      <c r="AA885" s="443"/>
      <c r="AB885" s="444"/>
      <c r="AC885" s="443"/>
      <c r="AD885" s="444"/>
      <c r="AE885" s="443"/>
      <c r="AF885" s="444"/>
      <c r="AG885" s="443"/>
      <c r="AH885" s="444"/>
      <c r="AI885" s="443"/>
      <c r="AJ885" s="444"/>
      <c r="AK885" s="443"/>
      <c r="AL885" s="451"/>
      <c r="AM885" s="448"/>
      <c r="AN885" s="451"/>
      <c r="AO885" s="448"/>
      <c r="AP885" s="444"/>
      <c r="AQ885" s="443"/>
      <c r="AR885" s="444"/>
      <c r="AS885" s="443"/>
      <c r="AT885" s="444"/>
      <c r="AU885" s="443"/>
      <c r="AV885" s="444"/>
      <c r="AW885" s="443"/>
      <c r="AX885" s="343"/>
      <c r="AY885" s="350"/>
      <c r="AZ885" s="443"/>
      <c r="BA885" s="216"/>
      <c r="BB885" s="216"/>
      <c r="BC885" s="216"/>
      <c r="BD885" s="216"/>
      <c r="BE885" s="216"/>
      <c r="BF885" s="216"/>
      <c r="BG885" s="216"/>
      <c r="BH885" s="216"/>
      <c r="BI885" s="216"/>
      <c r="BJ885" s="216"/>
    </row>
    <row r="886" spans="1:62" ht="14.25">
      <c r="A886" s="479"/>
      <c r="B886" s="479"/>
      <c r="C886" s="443"/>
      <c r="D886" s="216"/>
      <c r="E886" s="216"/>
      <c r="F886" s="350"/>
      <c r="G886" s="344"/>
      <c r="H886" s="440"/>
      <c r="I886" s="350"/>
      <c r="J886" s="344"/>
      <c r="K886" s="350"/>
      <c r="L886" s="344"/>
      <c r="M886" s="350"/>
      <c r="N886" s="346"/>
      <c r="O886" s="348"/>
      <c r="P886" s="450"/>
      <c r="Q886" s="348"/>
      <c r="R886" s="346"/>
      <c r="S886" s="348"/>
      <c r="T886" s="346"/>
      <c r="U886" s="348"/>
      <c r="V886" s="444"/>
      <c r="W886" s="443"/>
      <c r="X886" s="444"/>
      <c r="Y886" s="443"/>
      <c r="Z886" s="444"/>
      <c r="AA886" s="443"/>
      <c r="AB886" s="444"/>
      <c r="AC886" s="443"/>
      <c r="AD886" s="444"/>
      <c r="AE886" s="443"/>
      <c r="AF886" s="444"/>
      <c r="AG886" s="443"/>
      <c r="AH886" s="444"/>
      <c r="AI886" s="443"/>
      <c r="AJ886" s="444"/>
      <c r="AK886" s="443"/>
      <c r="AL886" s="451"/>
      <c r="AM886" s="448"/>
      <c r="AN886" s="451"/>
      <c r="AO886" s="448"/>
      <c r="AP886" s="444"/>
      <c r="AQ886" s="443"/>
      <c r="AR886" s="444"/>
      <c r="AS886" s="443"/>
      <c r="AT886" s="444"/>
      <c r="AU886" s="443"/>
      <c r="AV886" s="444"/>
      <c r="AW886" s="443"/>
      <c r="AX886" s="343"/>
      <c r="AY886" s="350"/>
      <c r="AZ886" s="443"/>
      <c r="BA886" s="216"/>
      <c r="BB886" s="216"/>
      <c r="BC886" s="216"/>
      <c r="BD886" s="216"/>
      <c r="BE886" s="216"/>
      <c r="BF886" s="216"/>
      <c r="BG886" s="216"/>
      <c r="BH886" s="216"/>
      <c r="BI886" s="216"/>
      <c r="BJ886" s="216"/>
    </row>
    <row r="887" spans="1:62" ht="14.25">
      <c r="A887" s="479"/>
      <c r="B887" s="479"/>
      <c r="C887" s="443"/>
      <c r="D887" s="216"/>
      <c r="E887" s="216"/>
      <c r="F887" s="350"/>
      <c r="G887" s="344"/>
      <c r="H887" s="440"/>
      <c r="I887" s="350"/>
      <c r="J887" s="344"/>
      <c r="K887" s="350"/>
      <c r="L887" s="344"/>
      <c r="M887" s="350"/>
      <c r="N887" s="346"/>
      <c r="O887" s="348"/>
      <c r="P887" s="450"/>
      <c r="Q887" s="348"/>
      <c r="R887" s="346"/>
      <c r="S887" s="348"/>
      <c r="T887" s="346"/>
      <c r="U887" s="348"/>
      <c r="V887" s="444"/>
      <c r="W887" s="443"/>
      <c r="X887" s="444"/>
      <c r="Y887" s="443"/>
      <c r="Z887" s="444"/>
      <c r="AA887" s="443"/>
      <c r="AB887" s="444"/>
      <c r="AC887" s="443"/>
      <c r="AD887" s="444"/>
      <c r="AE887" s="443"/>
      <c r="AF887" s="444"/>
      <c r="AG887" s="443"/>
      <c r="AH887" s="444"/>
      <c r="AI887" s="443"/>
      <c r="AJ887" s="444"/>
      <c r="AK887" s="443"/>
      <c r="AL887" s="451"/>
      <c r="AM887" s="448"/>
      <c r="AN887" s="451"/>
      <c r="AO887" s="448"/>
      <c r="AP887" s="444"/>
      <c r="AQ887" s="443"/>
      <c r="AR887" s="444"/>
      <c r="AS887" s="443"/>
      <c r="AT887" s="444"/>
      <c r="AU887" s="443"/>
      <c r="AV887" s="444"/>
      <c r="AW887" s="443"/>
      <c r="AX887" s="343"/>
      <c r="AY887" s="350"/>
      <c r="AZ887" s="443"/>
      <c r="BA887" s="216"/>
      <c r="BB887" s="216"/>
      <c r="BC887" s="216"/>
      <c r="BD887" s="216"/>
      <c r="BE887" s="216"/>
      <c r="BF887" s="216"/>
      <c r="BG887" s="216"/>
      <c r="BH887" s="216"/>
      <c r="BI887" s="216"/>
      <c r="BJ887" s="216"/>
    </row>
    <row r="888" spans="1:62" ht="14.25">
      <c r="A888" s="479"/>
      <c r="B888" s="479"/>
      <c r="C888" s="443"/>
      <c r="D888" s="216"/>
      <c r="E888" s="216"/>
      <c r="F888" s="350"/>
      <c r="G888" s="344"/>
      <c r="H888" s="440"/>
      <c r="I888" s="350"/>
      <c r="J888" s="344"/>
      <c r="K888" s="350"/>
      <c r="L888" s="344"/>
      <c r="M888" s="350"/>
      <c r="N888" s="346"/>
      <c r="O888" s="348"/>
      <c r="P888" s="450"/>
      <c r="Q888" s="348"/>
      <c r="R888" s="346"/>
      <c r="S888" s="348"/>
      <c r="T888" s="346"/>
      <c r="U888" s="348"/>
      <c r="V888" s="444"/>
      <c r="W888" s="443"/>
      <c r="X888" s="444"/>
      <c r="Y888" s="443"/>
      <c r="Z888" s="444"/>
      <c r="AA888" s="443"/>
      <c r="AB888" s="444"/>
      <c r="AC888" s="443"/>
      <c r="AD888" s="444"/>
      <c r="AE888" s="443"/>
      <c r="AF888" s="444"/>
      <c r="AG888" s="443"/>
      <c r="AH888" s="444"/>
      <c r="AI888" s="443"/>
      <c r="AJ888" s="444"/>
      <c r="AK888" s="443"/>
      <c r="AL888" s="451"/>
      <c r="AM888" s="448"/>
      <c r="AN888" s="451"/>
      <c r="AO888" s="448"/>
      <c r="AP888" s="444"/>
      <c r="AQ888" s="443"/>
      <c r="AR888" s="444"/>
      <c r="AS888" s="443"/>
      <c r="AT888" s="444"/>
      <c r="AU888" s="443"/>
      <c r="AV888" s="444"/>
      <c r="AW888" s="443"/>
      <c r="AX888" s="343"/>
      <c r="AY888" s="350"/>
      <c r="AZ888" s="443"/>
      <c r="BA888" s="216"/>
      <c r="BB888" s="216"/>
      <c r="BC888" s="216"/>
      <c r="BD888" s="216"/>
      <c r="BE888" s="216"/>
      <c r="BF888" s="216"/>
      <c r="BG888" s="216"/>
      <c r="BH888" s="216"/>
      <c r="BI888" s="216"/>
      <c r="BJ888" s="216"/>
    </row>
    <row r="889" spans="1:62" ht="14.25">
      <c r="A889" s="479"/>
      <c r="B889" s="479"/>
      <c r="C889" s="443"/>
      <c r="D889" s="216"/>
      <c r="E889" s="216"/>
      <c r="F889" s="350"/>
      <c r="G889" s="344"/>
      <c r="H889" s="440"/>
      <c r="I889" s="350"/>
      <c r="J889" s="344"/>
      <c r="K889" s="350"/>
      <c r="L889" s="344"/>
      <c r="M889" s="350"/>
      <c r="N889" s="346"/>
      <c r="O889" s="348"/>
      <c r="P889" s="450"/>
      <c r="Q889" s="348"/>
      <c r="R889" s="346"/>
      <c r="S889" s="348"/>
      <c r="T889" s="346"/>
      <c r="U889" s="348"/>
      <c r="V889" s="444"/>
      <c r="W889" s="443"/>
      <c r="X889" s="444"/>
      <c r="Y889" s="443"/>
      <c r="Z889" s="444"/>
      <c r="AA889" s="443"/>
      <c r="AB889" s="444"/>
      <c r="AC889" s="443"/>
      <c r="AD889" s="444"/>
      <c r="AE889" s="443"/>
      <c r="AF889" s="444"/>
      <c r="AG889" s="443"/>
      <c r="AH889" s="444"/>
      <c r="AI889" s="443"/>
      <c r="AJ889" s="444"/>
      <c r="AK889" s="443"/>
      <c r="AL889" s="451"/>
      <c r="AM889" s="448"/>
      <c r="AN889" s="451"/>
      <c r="AO889" s="448"/>
      <c r="AP889" s="444"/>
      <c r="AQ889" s="443"/>
      <c r="AR889" s="444"/>
      <c r="AS889" s="443"/>
      <c r="AT889" s="444"/>
      <c r="AU889" s="443"/>
      <c r="AV889" s="444"/>
      <c r="AW889" s="443"/>
      <c r="AX889" s="343"/>
      <c r="AY889" s="350"/>
      <c r="AZ889" s="443"/>
      <c r="BA889" s="216"/>
      <c r="BB889" s="216"/>
      <c r="BC889" s="216"/>
      <c r="BD889" s="216"/>
      <c r="BE889" s="216"/>
      <c r="BF889" s="216"/>
      <c r="BG889" s="216"/>
      <c r="BH889" s="216"/>
      <c r="BI889" s="216"/>
      <c r="BJ889" s="216"/>
    </row>
    <row r="890" spans="1:62" ht="14.25">
      <c r="A890" s="479"/>
      <c r="B890" s="479"/>
      <c r="C890" s="443"/>
      <c r="D890" s="216"/>
      <c r="E890" s="216"/>
      <c r="F890" s="350"/>
      <c r="G890" s="344"/>
      <c r="H890" s="440"/>
      <c r="I890" s="350"/>
      <c r="J890" s="344"/>
      <c r="K890" s="350"/>
      <c r="L890" s="344"/>
      <c r="M890" s="350"/>
      <c r="N890" s="346"/>
      <c r="O890" s="348"/>
      <c r="P890" s="450"/>
      <c r="Q890" s="348"/>
      <c r="R890" s="346"/>
      <c r="S890" s="348"/>
      <c r="T890" s="346"/>
      <c r="U890" s="348"/>
      <c r="V890" s="444"/>
      <c r="W890" s="443"/>
      <c r="X890" s="444"/>
      <c r="Y890" s="443"/>
      <c r="Z890" s="444"/>
      <c r="AA890" s="443"/>
      <c r="AB890" s="444"/>
      <c r="AC890" s="443"/>
      <c r="AD890" s="444"/>
      <c r="AE890" s="443"/>
      <c r="AF890" s="444"/>
      <c r="AG890" s="443"/>
      <c r="AH890" s="444"/>
      <c r="AI890" s="443"/>
      <c r="AJ890" s="444"/>
      <c r="AK890" s="443"/>
      <c r="AL890" s="451"/>
      <c r="AM890" s="448"/>
      <c r="AN890" s="451"/>
      <c r="AO890" s="448"/>
      <c r="AP890" s="444"/>
      <c r="AQ890" s="443"/>
      <c r="AR890" s="444"/>
      <c r="AS890" s="443"/>
      <c r="AT890" s="444"/>
      <c r="AU890" s="443"/>
      <c r="AV890" s="444"/>
      <c r="AW890" s="443"/>
      <c r="AX890" s="343"/>
      <c r="AY890" s="350"/>
      <c r="AZ890" s="443"/>
      <c r="BA890" s="216"/>
      <c r="BB890" s="216"/>
      <c r="BC890" s="216"/>
      <c r="BD890" s="216"/>
      <c r="BE890" s="216"/>
      <c r="BF890" s="216"/>
      <c r="BG890" s="216"/>
      <c r="BH890" s="216"/>
      <c r="BI890" s="216"/>
      <c r="BJ890" s="216"/>
    </row>
    <row r="891" spans="1:62" ht="14.25">
      <c r="A891" s="479"/>
      <c r="B891" s="479"/>
      <c r="C891" s="443"/>
      <c r="D891" s="216"/>
      <c r="E891" s="216"/>
      <c r="F891" s="350"/>
      <c r="G891" s="344"/>
      <c r="H891" s="440"/>
      <c r="I891" s="350"/>
      <c r="J891" s="344"/>
      <c r="K891" s="350"/>
      <c r="L891" s="344"/>
      <c r="M891" s="350"/>
      <c r="N891" s="346"/>
      <c r="O891" s="348"/>
      <c r="P891" s="450"/>
      <c r="Q891" s="348"/>
      <c r="R891" s="346"/>
      <c r="S891" s="348"/>
      <c r="T891" s="346"/>
      <c r="U891" s="348"/>
      <c r="V891" s="444"/>
      <c r="W891" s="443"/>
      <c r="X891" s="444"/>
      <c r="Y891" s="443"/>
      <c r="Z891" s="444"/>
      <c r="AA891" s="443"/>
      <c r="AB891" s="444"/>
      <c r="AC891" s="443"/>
      <c r="AD891" s="444"/>
      <c r="AE891" s="443"/>
      <c r="AF891" s="444"/>
      <c r="AG891" s="443"/>
      <c r="AH891" s="444"/>
      <c r="AI891" s="443"/>
      <c r="AJ891" s="444"/>
      <c r="AK891" s="443"/>
      <c r="AL891" s="451"/>
      <c r="AM891" s="448"/>
      <c r="AN891" s="451"/>
      <c r="AO891" s="448"/>
      <c r="AP891" s="444"/>
      <c r="AQ891" s="443"/>
      <c r="AR891" s="444"/>
      <c r="AS891" s="443"/>
      <c r="AT891" s="444"/>
      <c r="AU891" s="443"/>
      <c r="AV891" s="444"/>
      <c r="AW891" s="443"/>
      <c r="AX891" s="343"/>
      <c r="AY891" s="350"/>
      <c r="AZ891" s="443"/>
      <c r="BA891" s="216"/>
      <c r="BB891" s="216"/>
      <c r="BC891" s="216"/>
      <c r="BD891" s="216"/>
      <c r="BE891" s="216"/>
      <c r="BF891" s="216"/>
      <c r="BG891" s="216"/>
      <c r="BH891" s="216"/>
      <c r="BI891" s="216"/>
      <c r="BJ891" s="216"/>
    </row>
    <row r="892" spans="1:62" ht="14.25">
      <c r="A892" s="479"/>
      <c r="B892" s="479"/>
      <c r="C892" s="443"/>
      <c r="D892" s="216"/>
      <c r="E892" s="216"/>
      <c r="F892" s="350"/>
      <c r="G892" s="344"/>
      <c r="H892" s="440"/>
      <c r="I892" s="350"/>
      <c r="J892" s="344"/>
      <c r="K892" s="350"/>
      <c r="L892" s="344"/>
      <c r="M892" s="350"/>
      <c r="N892" s="346"/>
      <c r="O892" s="348"/>
      <c r="P892" s="450"/>
      <c r="Q892" s="348"/>
      <c r="R892" s="346"/>
      <c r="S892" s="348"/>
      <c r="T892" s="346"/>
      <c r="U892" s="348"/>
      <c r="V892" s="444"/>
      <c r="W892" s="443"/>
      <c r="X892" s="444"/>
      <c r="Y892" s="443"/>
      <c r="Z892" s="444"/>
      <c r="AA892" s="443"/>
      <c r="AB892" s="444"/>
      <c r="AC892" s="443"/>
      <c r="AD892" s="444"/>
      <c r="AE892" s="443"/>
      <c r="AF892" s="444"/>
      <c r="AG892" s="443"/>
      <c r="AH892" s="444"/>
      <c r="AI892" s="443"/>
      <c r="AJ892" s="444"/>
      <c r="AK892" s="443"/>
      <c r="AL892" s="451"/>
      <c r="AM892" s="448"/>
      <c r="AN892" s="451"/>
      <c r="AO892" s="448"/>
      <c r="AP892" s="444"/>
      <c r="AQ892" s="443"/>
      <c r="AR892" s="444"/>
      <c r="AS892" s="443"/>
      <c r="AT892" s="444"/>
      <c r="AU892" s="443"/>
      <c r="AV892" s="444"/>
      <c r="AW892" s="443"/>
      <c r="AX892" s="343"/>
      <c r="AY892" s="350"/>
      <c r="AZ892" s="443"/>
      <c r="BA892" s="216"/>
      <c r="BB892" s="216"/>
      <c r="BC892" s="216"/>
      <c r="BD892" s="216"/>
      <c r="BE892" s="216"/>
      <c r="BF892" s="216"/>
      <c r="BG892" s="216"/>
      <c r="BH892" s="216"/>
      <c r="BI892" s="216"/>
      <c r="BJ892" s="216"/>
    </row>
    <row r="893" spans="1:62" ht="14.25">
      <c r="A893" s="479"/>
      <c r="B893" s="479"/>
      <c r="C893" s="443"/>
      <c r="D893" s="216"/>
      <c r="E893" s="216"/>
      <c r="F893" s="350"/>
      <c r="G893" s="344"/>
      <c r="H893" s="440"/>
      <c r="I893" s="350"/>
      <c r="J893" s="344"/>
      <c r="K893" s="350"/>
      <c r="L893" s="344"/>
      <c r="M893" s="350"/>
      <c r="N893" s="346"/>
      <c r="O893" s="348"/>
      <c r="P893" s="450"/>
      <c r="Q893" s="348"/>
      <c r="R893" s="346"/>
      <c r="S893" s="348"/>
      <c r="T893" s="346"/>
      <c r="U893" s="348"/>
      <c r="V893" s="444"/>
      <c r="W893" s="443"/>
      <c r="X893" s="444"/>
      <c r="Y893" s="443"/>
      <c r="Z893" s="444"/>
      <c r="AA893" s="443"/>
      <c r="AB893" s="444"/>
      <c r="AC893" s="443"/>
      <c r="AD893" s="444"/>
      <c r="AE893" s="443"/>
      <c r="AF893" s="444"/>
      <c r="AG893" s="443"/>
      <c r="AH893" s="444"/>
      <c r="AI893" s="443"/>
      <c r="AJ893" s="444"/>
      <c r="AK893" s="443"/>
      <c r="AL893" s="451"/>
      <c r="AM893" s="448"/>
      <c r="AN893" s="451"/>
      <c r="AO893" s="448"/>
      <c r="AP893" s="444"/>
      <c r="AQ893" s="443"/>
      <c r="AR893" s="444"/>
      <c r="AS893" s="443"/>
      <c r="AT893" s="444"/>
      <c r="AU893" s="443"/>
      <c r="AV893" s="444"/>
      <c r="AW893" s="443"/>
      <c r="AX893" s="343"/>
      <c r="AY893" s="350"/>
      <c r="AZ893" s="443"/>
      <c r="BA893" s="216"/>
      <c r="BB893" s="216"/>
      <c r="BC893" s="216"/>
      <c r="BD893" s="216"/>
      <c r="BE893" s="216"/>
      <c r="BF893" s="216"/>
      <c r="BG893" s="216"/>
      <c r="BH893" s="216"/>
      <c r="BI893" s="216"/>
      <c r="BJ893" s="216"/>
    </row>
    <row r="894" spans="1:62" ht="14.25">
      <c r="A894" s="479"/>
      <c r="B894" s="479"/>
      <c r="C894" s="443"/>
      <c r="D894" s="216"/>
      <c r="E894" s="216"/>
      <c r="F894" s="350"/>
      <c r="G894" s="344"/>
      <c r="H894" s="440"/>
      <c r="I894" s="350"/>
      <c r="J894" s="344"/>
      <c r="K894" s="350"/>
      <c r="L894" s="344"/>
      <c r="M894" s="350"/>
      <c r="N894" s="346"/>
      <c r="O894" s="348"/>
      <c r="P894" s="450"/>
      <c r="Q894" s="348"/>
      <c r="R894" s="346"/>
      <c r="S894" s="348"/>
      <c r="T894" s="346"/>
      <c r="U894" s="348"/>
      <c r="V894" s="444"/>
      <c r="W894" s="443"/>
      <c r="X894" s="444"/>
      <c r="Y894" s="443"/>
      <c r="Z894" s="444"/>
      <c r="AA894" s="443"/>
      <c r="AB894" s="444"/>
      <c r="AC894" s="443"/>
      <c r="AD894" s="444"/>
      <c r="AE894" s="443"/>
      <c r="AF894" s="444"/>
      <c r="AG894" s="443"/>
      <c r="AH894" s="444"/>
      <c r="AI894" s="443"/>
      <c r="AJ894" s="444"/>
      <c r="AK894" s="443"/>
      <c r="AL894" s="451"/>
      <c r="AM894" s="448"/>
      <c r="AN894" s="451"/>
      <c r="AO894" s="448"/>
      <c r="AP894" s="444"/>
      <c r="AQ894" s="443"/>
      <c r="AR894" s="444"/>
      <c r="AS894" s="443"/>
      <c r="AT894" s="444"/>
      <c r="AU894" s="443"/>
      <c r="AV894" s="444"/>
      <c r="AW894" s="443"/>
      <c r="AX894" s="343"/>
      <c r="AY894" s="350"/>
      <c r="AZ894" s="443"/>
      <c r="BA894" s="216"/>
      <c r="BB894" s="216"/>
      <c r="BC894" s="216"/>
      <c r="BD894" s="216"/>
      <c r="BE894" s="216"/>
      <c r="BF894" s="216"/>
      <c r="BG894" s="216"/>
      <c r="BH894" s="216"/>
      <c r="BI894" s="216"/>
      <c r="BJ894" s="216"/>
    </row>
    <row r="895" spans="1:62" ht="14.25">
      <c r="A895" s="479"/>
      <c r="B895" s="479"/>
      <c r="C895" s="443"/>
      <c r="D895" s="216"/>
      <c r="E895" s="216"/>
      <c r="F895" s="350"/>
      <c r="G895" s="344"/>
      <c r="H895" s="440"/>
      <c r="I895" s="350"/>
      <c r="J895" s="344"/>
      <c r="K895" s="350"/>
      <c r="L895" s="344"/>
      <c r="M895" s="350"/>
      <c r="N895" s="346"/>
      <c r="O895" s="348"/>
      <c r="P895" s="450"/>
      <c r="Q895" s="348"/>
      <c r="R895" s="346"/>
      <c r="S895" s="348"/>
      <c r="T895" s="346"/>
      <c r="U895" s="348"/>
      <c r="V895" s="444"/>
      <c r="W895" s="443"/>
      <c r="X895" s="444"/>
      <c r="Y895" s="443"/>
      <c r="Z895" s="444"/>
      <c r="AA895" s="443"/>
      <c r="AB895" s="444"/>
      <c r="AC895" s="443"/>
      <c r="AD895" s="444"/>
      <c r="AE895" s="443"/>
      <c r="AF895" s="444"/>
      <c r="AG895" s="443"/>
      <c r="AH895" s="444"/>
      <c r="AI895" s="443"/>
      <c r="AJ895" s="444"/>
      <c r="AK895" s="443"/>
      <c r="AL895" s="451"/>
      <c r="AM895" s="448"/>
      <c r="AN895" s="451"/>
      <c r="AO895" s="448"/>
      <c r="AP895" s="444"/>
      <c r="AQ895" s="443"/>
      <c r="AR895" s="444"/>
      <c r="AS895" s="443"/>
      <c r="AT895" s="444"/>
      <c r="AU895" s="443"/>
      <c r="AV895" s="444"/>
      <c r="AW895" s="443"/>
      <c r="AX895" s="343"/>
      <c r="AY895" s="350"/>
      <c r="AZ895" s="443"/>
      <c r="BA895" s="216"/>
      <c r="BB895" s="216"/>
      <c r="BC895" s="216"/>
      <c r="BD895" s="216"/>
      <c r="BE895" s="216"/>
      <c r="BF895" s="216"/>
      <c r="BG895" s="216"/>
      <c r="BH895" s="216"/>
      <c r="BI895" s="216"/>
      <c r="BJ895" s="216"/>
    </row>
    <row r="896" spans="1:62" ht="14.25">
      <c r="A896" s="479"/>
      <c r="B896" s="479"/>
      <c r="C896" s="443"/>
      <c r="D896" s="216"/>
      <c r="E896" s="216"/>
      <c r="F896" s="350"/>
      <c r="G896" s="344"/>
      <c r="H896" s="440"/>
      <c r="I896" s="350"/>
      <c r="J896" s="344"/>
      <c r="K896" s="350"/>
      <c r="L896" s="344"/>
      <c r="M896" s="350"/>
      <c r="N896" s="346"/>
      <c r="O896" s="348"/>
      <c r="P896" s="450"/>
      <c r="Q896" s="348"/>
      <c r="R896" s="346"/>
      <c r="S896" s="348"/>
      <c r="T896" s="346"/>
      <c r="U896" s="348"/>
      <c r="V896" s="444"/>
      <c r="W896" s="443"/>
      <c r="X896" s="444"/>
      <c r="Y896" s="443"/>
      <c r="Z896" s="444"/>
      <c r="AA896" s="443"/>
      <c r="AB896" s="444"/>
      <c r="AC896" s="443"/>
      <c r="AD896" s="444"/>
      <c r="AE896" s="443"/>
      <c r="AF896" s="444"/>
      <c r="AG896" s="443"/>
      <c r="AH896" s="444"/>
      <c r="AI896" s="443"/>
      <c r="AJ896" s="444"/>
      <c r="AK896" s="443"/>
      <c r="AL896" s="451"/>
      <c r="AM896" s="448"/>
      <c r="AN896" s="451"/>
      <c r="AO896" s="448"/>
      <c r="AP896" s="444"/>
      <c r="AQ896" s="443"/>
      <c r="AR896" s="444"/>
      <c r="AS896" s="443"/>
      <c r="AT896" s="444"/>
      <c r="AU896" s="443"/>
      <c r="AV896" s="444"/>
      <c r="AW896" s="443"/>
      <c r="AX896" s="343"/>
      <c r="AY896" s="350"/>
      <c r="AZ896" s="443"/>
      <c r="BA896" s="216"/>
      <c r="BB896" s="216"/>
      <c r="BC896" s="216"/>
      <c r="BD896" s="216"/>
      <c r="BE896" s="216"/>
      <c r="BF896" s="216"/>
      <c r="BG896" s="216"/>
      <c r="BH896" s="216"/>
      <c r="BI896" s="216"/>
      <c r="BJ896" s="216"/>
    </row>
    <row r="897" spans="1:62" ht="14.25">
      <c r="A897" s="479"/>
      <c r="B897" s="479"/>
      <c r="C897" s="443"/>
      <c r="D897" s="216"/>
      <c r="E897" s="216"/>
      <c r="F897" s="350"/>
      <c r="G897" s="344"/>
      <c r="H897" s="440"/>
      <c r="I897" s="350"/>
      <c r="J897" s="344"/>
      <c r="K897" s="350"/>
      <c r="L897" s="344"/>
      <c r="M897" s="350"/>
      <c r="N897" s="346"/>
      <c r="O897" s="348"/>
      <c r="P897" s="450"/>
      <c r="Q897" s="348"/>
      <c r="R897" s="346"/>
      <c r="S897" s="348"/>
      <c r="T897" s="346"/>
      <c r="U897" s="348"/>
      <c r="V897" s="444"/>
      <c r="W897" s="443"/>
      <c r="X897" s="444"/>
      <c r="Y897" s="443"/>
      <c r="Z897" s="444"/>
      <c r="AA897" s="443"/>
      <c r="AB897" s="444"/>
      <c r="AC897" s="443"/>
      <c r="AD897" s="444"/>
      <c r="AE897" s="443"/>
      <c r="AF897" s="444"/>
      <c r="AG897" s="443"/>
      <c r="AH897" s="444"/>
      <c r="AI897" s="443"/>
      <c r="AJ897" s="444"/>
      <c r="AK897" s="443"/>
      <c r="AL897" s="451"/>
      <c r="AM897" s="448"/>
      <c r="AN897" s="451"/>
      <c r="AO897" s="448"/>
      <c r="AP897" s="444"/>
      <c r="AQ897" s="443"/>
      <c r="AR897" s="444"/>
      <c r="AS897" s="443"/>
      <c r="AT897" s="444"/>
      <c r="AU897" s="443"/>
      <c r="AV897" s="444"/>
      <c r="AW897" s="443"/>
      <c r="AX897" s="343"/>
      <c r="AY897" s="350"/>
      <c r="AZ897" s="443"/>
      <c r="BA897" s="216"/>
      <c r="BB897" s="216"/>
      <c r="BC897" s="216"/>
      <c r="BD897" s="216"/>
      <c r="BE897" s="216"/>
      <c r="BF897" s="216"/>
      <c r="BG897" s="216"/>
      <c r="BH897" s="216"/>
      <c r="BI897" s="216"/>
      <c r="BJ897" s="216"/>
    </row>
    <row r="898" spans="1:62" ht="14.25">
      <c r="A898" s="479"/>
      <c r="B898" s="479"/>
      <c r="C898" s="443"/>
      <c r="D898" s="216"/>
      <c r="E898" s="216"/>
      <c r="F898" s="350"/>
      <c r="G898" s="344"/>
      <c r="H898" s="440"/>
      <c r="I898" s="350"/>
      <c r="J898" s="344"/>
      <c r="K898" s="350"/>
      <c r="L898" s="344"/>
      <c r="M898" s="350"/>
      <c r="N898" s="346"/>
      <c r="O898" s="348"/>
      <c r="P898" s="450"/>
      <c r="Q898" s="348"/>
      <c r="R898" s="346"/>
      <c r="S898" s="348"/>
      <c r="T898" s="346"/>
      <c r="U898" s="348"/>
      <c r="V898" s="444"/>
      <c r="W898" s="443"/>
      <c r="X898" s="444"/>
      <c r="Y898" s="443"/>
      <c r="Z898" s="444"/>
      <c r="AA898" s="443"/>
      <c r="AB898" s="444"/>
      <c r="AC898" s="443"/>
      <c r="AD898" s="444"/>
      <c r="AE898" s="443"/>
      <c r="AF898" s="444"/>
      <c r="AG898" s="443"/>
      <c r="AH898" s="444"/>
      <c r="AI898" s="443"/>
      <c r="AJ898" s="444"/>
      <c r="AK898" s="443"/>
      <c r="AL898" s="451"/>
      <c r="AM898" s="448"/>
      <c r="AN898" s="451"/>
      <c r="AO898" s="448"/>
      <c r="AP898" s="444"/>
      <c r="AQ898" s="443"/>
      <c r="AR898" s="444"/>
      <c r="AS898" s="443"/>
      <c r="AT898" s="444"/>
      <c r="AU898" s="443"/>
      <c r="AV898" s="444"/>
      <c r="AW898" s="443"/>
      <c r="AX898" s="343"/>
      <c r="AY898" s="350"/>
      <c r="AZ898" s="443"/>
      <c r="BA898" s="216"/>
      <c r="BB898" s="216"/>
      <c r="BC898" s="216"/>
      <c r="BD898" s="216"/>
      <c r="BE898" s="216"/>
      <c r="BF898" s="216"/>
      <c r="BG898" s="216"/>
      <c r="BH898" s="216"/>
      <c r="BI898" s="216"/>
      <c r="BJ898" s="216"/>
    </row>
    <row r="899" spans="1:62" ht="14.25">
      <c r="A899" s="479"/>
      <c r="B899" s="479"/>
      <c r="C899" s="443"/>
      <c r="D899" s="216"/>
      <c r="E899" s="216"/>
      <c r="F899" s="350"/>
      <c r="G899" s="344"/>
      <c r="H899" s="440"/>
      <c r="I899" s="350"/>
      <c r="J899" s="344"/>
      <c r="K899" s="350"/>
      <c r="L899" s="344"/>
      <c r="M899" s="350"/>
      <c r="N899" s="346"/>
      <c r="O899" s="348"/>
      <c r="P899" s="450"/>
      <c r="Q899" s="348"/>
      <c r="R899" s="346"/>
      <c r="S899" s="348"/>
      <c r="T899" s="346"/>
      <c r="U899" s="348"/>
      <c r="V899" s="444"/>
      <c r="W899" s="443"/>
      <c r="X899" s="444"/>
      <c r="Y899" s="443"/>
      <c r="Z899" s="444"/>
      <c r="AA899" s="443"/>
      <c r="AB899" s="444"/>
      <c r="AC899" s="443"/>
      <c r="AD899" s="444"/>
      <c r="AE899" s="443"/>
      <c r="AF899" s="444"/>
      <c r="AG899" s="443"/>
      <c r="AH899" s="444"/>
      <c r="AI899" s="443"/>
      <c r="AJ899" s="444"/>
      <c r="AK899" s="443"/>
      <c r="AL899" s="451"/>
      <c r="AM899" s="448"/>
      <c r="AN899" s="451"/>
      <c r="AO899" s="448"/>
      <c r="AP899" s="444"/>
      <c r="AQ899" s="443"/>
      <c r="AR899" s="444"/>
      <c r="AS899" s="443"/>
      <c r="AT899" s="444"/>
      <c r="AU899" s="443"/>
      <c r="AV899" s="444"/>
      <c r="AW899" s="443"/>
      <c r="AX899" s="343"/>
      <c r="AY899" s="350"/>
      <c r="AZ899" s="443"/>
      <c r="BA899" s="216"/>
      <c r="BB899" s="216"/>
      <c r="BC899" s="216"/>
      <c r="BD899" s="216"/>
      <c r="BE899" s="216"/>
      <c r="BF899" s="216"/>
      <c r="BG899" s="216"/>
      <c r="BH899" s="216"/>
      <c r="BI899" s="216"/>
      <c r="BJ899" s="216"/>
    </row>
    <row r="900" spans="1:62" ht="14.25">
      <c r="A900" s="479"/>
      <c r="B900" s="479"/>
      <c r="C900" s="443"/>
      <c r="D900" s="216"/>
      <c r="E900" s="216"/>
      <c r="F900" s="350"/>
      <c r="G900" s="344"/>
      <c r="H900" s="440"/>
      <c r="I900" s="350"/>
      <c r="J900" s="344"/>
      <c r="K900" s="350"/>
      <c r="L900" s="344"/>
      <c r="M900" s="350"/>
      <c r="N900" s="346"/>
      <c r="O900" s="348"/>
      <c r="P900" s="450"/>
      <c r="Q900" s="348"/>
      <c r="R900" s="346"/>
      <c r="S900" s="348"/>
      <c r="T900" s="346"/>
      <c r="U900" s="348"/>
      <c r="V900" s="444"/>
      <c r="W900" s="443"/>
      <c r="X900" s="444"/>
      <c r="Y900" s="443"/>
      <c r="Z900" s="444"/>
      <c r="AA900" s="443"/>
      <c r="AB900" s="444"/>
      <c r="AC900" s="443"/>
      <c r="AD900" s="444"/>
      <c r="AE900" s="443"/>
      <c r="AF900" s="444"/>
      <c r="AG900" s="443"/>
      <c r="AH900" s="444"/>
      <c r="AI900" s="443"/>
      <c r="AJ900" s="444"/>
      <c r="AK900" s="443"/>
      <c r="AL900" s="451"/>
      <c r="AM900" s="448"/>
      <c r="AN900" s="451"/>
      <c r="AO900" s="448"/>
      <c r="AP900" s="444"/>
      <c r="AQ900" s="443"/>
      <c r="AR900" s="444"/>
      <c r="AS900" s="443"/>
      <c r="AT900" s="444"/>
      <c r="AU900" s="443"/>
      <c r="AV900" s="444"/>
      <c r="AW900" s="443"/>
      <c r="AX900" s="343"/>
      <c r="AY900" s="350"/>
      <c r="AZ900" s="443"/>
      <c r="BA900" s="216"/>
      <c r="BB900" s="216"/>
      <c r="BC900" s="216"/>
      <c r="BD900" s="216"/>
      <c r="BE900" s="216"/>
      <c r="BF900" s="216"/>
      <c r="BG900" s="216"/>
      <c r="BH900" s="216"/>
      <c r="BI900" s="216"/>
      <c r="BJ900" s="216"/>
    </row>
    <row r="901" spans="1:62" ht="14.25">
      <c r="A901" s="479"/>
      <c r="B901" s="479"/>
      <c r="C901" s="443"/>
      <c r="D901" s="216"/>
      <c r="E901" s="216"/>
      <c r="F901" s="350"/>
      <c r="G901" s="344"/>
      <c r="H901" s="440"/>
      <c r="I901" s="350"/>
      <c r="J901" s="344"/>
      <c r="K901" s="350"/>
      <c r="L901" s="344"/>
      <c r="M901" s="350"/>
      <c r="N901" s="346"/>
      <c r="O901" s="348"/>
      <c r="P901" s="450"/>
      <c r="Q901" s="348"/>
      <c r="R901" s="346"/>
      <c r="S901" s="348"/>
      <c r="T901" s="346"/>
      <c r="U901" s="348"/>
      <c r="V901" s="444"/>
      <c r="W901" s="443"/>
      <c r="X901" s="444"/>
      <c r="Y901" s="443"/>
      <c r="Z901" s="444"/>
      <c r="AA901" s="443"/>
      <c r="AB901" s="444"/>
      <c r="AC901" s="443"/>
      <c r="AD901" s="444"/>
      <c r="AE901" s="443"/>
      <c r="AF901" s="444"/>
      <c r="AG901" s="443"/>
      <c r="AH901" s="444"/>
      <c r="AI901" s="443"/>
      <c r="AJ901" s="444"/>
      <c r="AK901" s="443"/>
      <c r="AL901" s="451"/>
      <c r="AM901" s="448"/>
      <c r="AN901" s="451"/>
      <c r="AO901" s="448"/>
      <c r="AP901" s="444"/>
      <c r="AQ901" s="443"/>
      <c r="AR901" s="444"/>
      <c r="AS901" s="443"/>
      <c r="AT901" s="444"/>
      <c r="AU901" s="443"/>
      <c r="AV901" s="444"/>
      <c r="AW901" s="443"/>
      <c r="AX901" s="343"/>
      <c r="AY901" s="350"/>
      <c r="AZ901" s="443"/>
      <c r="BA901" s="216"/>
      <c r="BB901" s="216"/>
      <c r="BC901" s="216"/>
      <c r="BD901" s="216"/>
      <c r="BE901" s="216"/>
      <c r="BF901" s="216"/>
      <c r="BG901" s="216"/>
      <c r="BH901" s="216"/>
      <c r="BI901" s="216"/>
      <c r="BJ901" s="216"/>
    </row>
    <row r="902" spans="1:62" ht="14.25">
      <c r="A902" s="479"/>
      <c r="B902" s="479"/>
      <c r="C902" s="443"/>
      <c r="D902" s="216"/>
      <c r="E902" s="216"/>
      <c r="F902" s="350"/>
      <c r="G902" s="344"/>
      <c r="H902" s="440"/>
      <c r="I902" s="350"/>
      <c r="J902" s="344"/>
      <c r="K902" s="350"/>
      <c r="L902" s="344"/>
      <c r="M902" s="350"/>
      <c r="N902" s="346"/>
      <c r="O902" s="348"/>
      <c r="P902" s="450"/>
      <c r="Q902" s="348"/>
      <c r="R902" s="346"/>
      <c r="S902" s="348"/>
      <c r="T902" s="346"/>
      <c r="U902" s="348"/>
      <c r="V902" s="444"/>
      <c r="W902" s="443"/>
      <c r="X902" s="444"/>
      <c r="Y902" s="443"/>
      <c r="Z902" s="444"/>
      <c r="AA902" s="443"/>
      <c r="AB902" s="444"/>
      <c r="AC902" s="443"/>
      <c r="AD902" s="444"/>
      <c r="AE902" s="443"/>
      <c r="AF902" s="444"/>
      <c r="AG902" s="443"/>
      <c r="AH902" s="444"/>
      <c r="AI902" s="443"/>
      <c r="AJ902" s="444"/>
      <c r="AK902" s="443"/>
      <c r="AL902" s="451"/>
      <c r="AM902" s="448"/>
      <c r="AN902" s="451"/>
      <c r="AO902" s="448"/>
      <c r="AP902" s="444"/>
      <c r="AQ902" s="443"/>
      <c r="AR902" s="444"/>
      <c r="AS902" s="443"/>
      <c r="AT902" s="444"/>
      <c r="AU902" s="443"/>
      <c r="AV902" s="444"/>
      <c r="AW902" s="443"/>
      <c r="AX902" s="343"/>
      <c r="AY902" s="350"/>
      <c r="AZ902" s="443"/>
      <c r="BA902" s="216"/>
      <c r="BB902" s="216"/>
      <c r="BC902" s="216"/>
      <c r="BD902" s="216"/>
      <c r="BE902" s="216"/>
      <c r="BF902" s="216"/>
      <c r="BG902" s="216"/>
      <c r="BH902" s="216"/>
      <c r="BI902" s="216"/>
      <c r="BJ902" s="216"/>
    </row>
    <row r="903" spans="1:62" ht="14.25">
      <c r="A903" s="479"/>
      <c r="B903" s="479"/>
      <c r="C903" s="443"/>
      <c r="D903" s="216"/>
      <c r="E903" s="216"/>
      <c r="F903" s="350"/>
      <c r="G903" s="344"/>
      <c r="H903" s="440"/>
      <c r="I903" s="350"/>
      <c r="J903" s="344"/>
      <c r="K903" s="350"/>
      <c r="L903" s="344"/>
      <c r="M903" s="350"/>
      <c r="N903" s="346"/>
      <c r="O903" s="348"/>
      <c r="P903" s="450"/>
      <c r="Q903" s="348"/>
      <c r="R903" s="346"/>
      <c r="S903" s="348"/>
      <c r="T903" s="346"/>
      <c r="U903" s="348"/>
      <c r="V903" s="444"/>
      <c r="W903" s="443"/>
      <c r="X903" s="444"/>
      <c r="Y903" s="443"/>
      <c r="Z903" s="444"/>
      <c r="AA903" s="443"/>
      <c r="AB903" s="444"/>
      <c r="AC903" s="443"/>
      <c r="AD903" s="444"/>
      <c r="AE903" s="443"/>
      <c r="AF903" s="444"/>
      <c r="AG903" s="443"/>
      <c r="AH903" s="444"/>
      <c r="AI903" s="443"/>
      <c r="AJ903" s="444"/>
      <c r="AK903" s="443"/>
      <c r="AL903" s="451"/>
      <c r="AM903" s="448"/>
      <c r="AN903" s="451"/>
      <c r="AO903" s="448"/>
      <c r="AP903" s="444"/>
      <c r="AQ903" s="443"/>
      <c r="AR903" s="444"/>
      <c r="AS903" s="443"/>
      <c r="AT903" s="444"/>
      <c r="AU903" s="443"/>
      <c r="AV903" s="444"/>
      <c r="AW903" s="443"/>
      <c r="AX903" s="343"/>
      <c r="AY903" s="350"/>
      <c r="AZ903" s="443"/>
      <c r="BA903" s="216"/>
      <c r="BB903" s="216"/>
      <c r="BC903" s="216"/>
      <c r="BD903" s="216"/>
      <c r="BE903" s="216"/>
      <c r="BF903" s="216"/>
      <c r="BG903" s="216"/>
      <c r="BH903" s="216"/>
      <c r="BI903" s="216"/>
      <c r="BJ903" s="216"/>
    </row>
    <row r="904" spans="1:62" ht="14.25">
      <c r="A904" s="479"/>
      <c r="B904" s="479"/>
      <c r="C904" s="443"/>
      <c r="D904" s="216"/>
      <c r="E904" s="216"/>
      <c r="F904" s="350"/>
      <c r="G904" s="344"/>
      <c r="H904" s="440"/>
      <c r="I904" s="350"/>
      <c r="J904" s="344"/>
      <c r="K904" s="350"/>
      <c r="L904" s="344"/>
      <c r="M904" s="350"/>
      <c r="N904" s="346"/>
      <c r="O904" s="348"/>
      <c r="P904" s="450"/>
      <c r="Q904" s="348"/>
      <c r="R904" s="346"/>
      <c r="S904" s="348"/>
      <c r="T904" s="346"/>
      <c r="U904" s="348"/>
      <c r="V904" s="444"/>
      <c r="W904" s="443"/>
      <c r="X904" s="444"/>
      <c r="Y904" s="443"/>
      <c r="Z904" s="444"/>
      <c r="AA904" s="443"/>
      <c r="AB904" s="444"/>
      <c r="AC904" s="443"/>
      <c r="AD904" s="444"/>
      <c r="AE904" s="443"/>
      <c r="AF904" s="444"/>
      <c r="AG904" s="443"/>
      <c r="AH904" s="444"/>
      <c r="AI904" s="443"/>
      <c r="AJ904" s="444"/>
      <c r="AK904" s="443"/>
      <c r="AL904" s="451"/>
      <c r="AM904" s="448"/>
      <c r="AN904" s="451"/>
      <c r="AO904" s="448"/>
      <c r="AP904" s="444"/>
      <c r="AQ904" s="443"/>
      <c r="AR904" s="444"/>
      <c r="AS904" s="443"/>
      <c r="AT904" s="444"/>
      <c r="AU904" s="443"/>
      <c r="AV904" s="444"/>
      <c r="AW904" s="443"/>
      <c r="AX904" s="343"/>
      <c r="AY904" s="350"/>
      <c r="AZ904" s="443"/>
      <c r="BA904" s="216"/>
      <c r="BB904" s="216"/>
      <c r="BC904" s="216"/>
      <c r="BD904" s="216"/>
      <c r="BE904" s="216"/>
      <c r="BF904" s="216"/>
      <c r="BG904" s="216"/>
      <c r="BH904" s="216"/>
      <c r="BI904" s="216"/>
      <c r="BJ904" s="216"/>
    </row>
    <row r="905" spans="1:62" ht="14.25">
      <c r="A905" s="479"/>
      <c r="B905" s="479"/>
      <c r="C905" s="443"/>
      <c r="D905" s="216"/>
      <c r="E905" s="216"/>
      <c r="F905" s="350"/>
      <c r="G905" s="344"/>
      <c r="H905" s="440"/>
      <c r="I905" s="350"/>
      <c r="J905" s="344"/>
      <c r="K905" s="350"/>
      <c r="L905" s="344"/>
      <c r="M905" s="350"/>
      <c r="N905" s="346"/>
      <c r="O905" s="348"/>
      <c r="P905" s="450"/>
      <c r="Q905" s="348"/>
      <c r="R905" s="346"/>
      <c r="S905" s="348"/>
      <c r="T905" s="346"/>
      <c r="U905" s="348"/>
      <c r="V905" s="444"/>
      <c r="W905" s="443"/>
      <c r="X905" s="444"/>
      <c r="Y905" s="443"/>
      <c r="Z905" s="444"/>
      <c r="AA905" s="443"/>
      <c r="AB905" s="444"/>
      <c r="AC905" s="443"/>
      <c r="AD905" s="444"/>
      <c r="AE905" s="443"/>
      <c r="AF905" s="444"/>
      <c r="AG905" s="443"/>
      <c r="AH905" s="444"/>
      <c r="AI905" s="443"/>
      <c r="AJ905" s="444"/>
      <c r="AK905" s="443"/>
      <c r="AL905" s="451"/>
      <c r="AM905" s="448"/>
      <c r="AN905" s="451"/>
      <c r="AO905" s="448"/>
      <c r="AP905" s="444"/>
      <c r="AQ905" s="443"/>
      <c r="AR905" s="444"/>
      <c r="AS905" s="443"/>
      <c r="AT905" s="444"/>
      <c r="AU905" s="443"/>
      <c r="AV905" s="444"/>
      <c r="AW905" s="443"/>
      <c r="AX905" s="343"/>
      <c r="AY905" s="350"/>
      <c r="AZ905" s="443"/>
      <c r="BA905" s="216"/>
      <c r="BB905" s="216"/>
      <c r="BC905" s="216"/>
      <c r="BD905" s="216"/>
      <c r="BE905" s="216"/>
      <c r="BF905" s="216"/>
      <c r="BG905" s="216"/>
      <c r="BH905" s="216"/>
      <c r="BI905" s="216"/>
      <c r="BJ905" s="216"/>
    </row>
    <row r="906" spans="1:62" ht="14.25">
      <c r="A906" s="479"/>
      <c r="B906" s="479"/>
      <c r="C906" s="443"/>
      <c r="D906" s="216"/>
      <c r="E906" s="216"/>
      <c r="F906" s="350"/>
      <c r="G906" s="344"/>
      <c r="H906" s="440"/>
      <c r="I906" s="350"/>
      <c r="J906" s="344"/>
      <c r="K906" s="350"/>
      <c r="L906" s="344"/>
      <c r="M906" s="350"/>
      <c r="N906" s="346"/>
      <c r="O906" s="348"/>
      <c r="P906" s="450"/>
      <c r="Q906" s="348"/>
      <c r="R906" s="346"/>
      <c r="S906" s="348"/>
      <c r="T906" s="346"/>
      <c r="U906" s="348"/>
      <c r="V906" s="444"/>
      <c r="W906" s="443"/>
      <c r="X906" s="444"/>
      <c r="Y906" s="443"/>
      <c r="Z906" s="444"/>
      <c r="AA906" s="443"/>
      <c r="AB906" s="444"/>
      <c r="AC906" s="443"/>
      <c r="AD906" s="444"/>
      <c r="AE906" s="443"/>
      <c r="AF906" s="444"/>
      <c r="AG906" s="443"/>
      <c r="AH906" s="444"/>
      <c r="AI906" s="443"/>
      <c r="AJ906" s="444"/>
      <c r="AK906" s="443"/>
      <c r="AL906" s="451"/>
      <c r="AM906" s="448"/>
      <c r="AN906" s="451"/>
      <c r="AO906" s="448"/>
      <c r="AP906" s="444"/>
      <c r="AQ906" s="443"/>
      <c r="AR906" s="444"/>
      <c r="AS906" s="443"/>
      <c r="AT906" s="444"/>
      <c r="AU906" s="443"/>
      <c r="AV906" s="444"/>
      <c r="AW906" s="443"/>
      <c r="AX906" s="343"/>
      <c r="AY906" s="350"/>
      <c r="AZ906" s="443"/>
      <c r="BA906" s="216"/>
      <c r="BB906" s="216"/>
      <c r="BC906" s="216"/>
      <c r="BD906" s="216"/>
      <c r="BE906" s="216"/>
      <c r="BF906" s="216"/>
      <c r="BG906" s="216"/>
      <c r="BH906" s="216"/>
      <c r="BI906" s="216"/>
      <c r="BJ906" s="216"/>
    </row>
    <row r="907" spans="1:62" ht="14.25">
      <c r="A907" s="479"/>
      <c r="B907" s="479"/>
      <c r="C907" s="443"/>
      <c r="D907" s="216"/>
      <c r="E907" s="216"/>
      <c r="F907" s="350"/>
      <c r="G907" s="344"/>
      <c r="H907" s="440"/>
      <c r="I907" s="350"/>
      <c r="J907" s="344"/>
      <c r="K907" s="350"/>
      <c r="L907" s="344"/>
      <c r="M907" s="350"/>
      <c r="N907" s="346"/>
      <c r="O907" s="348"/>
      <c r="P907" s="450"/>
      <c r="Q907" s="348"/>
      <c r="R907" s="346"/>
      <c r="S907" s="348"/>
      <c r="T907" s="346"/>
      <c r="U907" s="348"/>
      <c r="V907" s="444"/>
      <c r="W907" s="443"/>
      <c r="X907" s="444"/>
      <c r="Y907" s="443"/>
      <c r="Z907" s="444"/>
      <c r="AA907" s="443"/>
      <c r="AB907" s="444"/>
      <c r="AC907" s="443"/>
      <c r="AD907" s="444"/>
      <c r="AE907" s="443"/>
      <c r="AF907" s="444"/>
      <c r="AG907" s="443"/>
      <c r="AH907" s="444"/>
      <c r="AI907" s="443"/>
      <c r="AJ907" s="444"/>
      <c r="AK907" s="443"/>
      <c r="AL907" s="451"/>
      <c r="AM907" s="448"/>
      <c r="AN907" s="451"/>
      <c r="AO907" s="448"/>
      <c r="AP907" s="444"/>
      <c r="AQ907" s="443"/>
      <c r="AR907" s="444"/>
      <c r="AS907" s="443"/>
      <c r="AT907" s="444"/>
      <c r="AU907" s="443"/>
      <c r="AV907" s="444"/>
      <c r="AW907" s="443"/>
      <c r="AX907" s="343"/>
      <c r="AY907" s="350"/>
      <c r="AZ907" s="443"/>
      <c r="BA907" s="216"/>
      <c r="BB907" s="216"/>
      <c r="BC907" s="216"/>
      <c r="BD907" s="216"/>
      <c r="BE907" s="216"/>
      <c r="BF907" s="216"/>
      <c r="BG907" s="216"/>
      <c r="BH907" s="216"/>
      <c r="BI907" s="216"/>
      <c r="BJ907" s="216"/>
    </row>
    <row r="908" spans="1:62" ht="14.25">
      <c r="A908" s="479"/>
      <c r="B908" s="479"/>
      <c r="C908" s="443"/>
      <c r="D908" s="216"/>
      <c r="E908" s="216"/>
      <c r="F908" s="350"/>
      <c r="G908" s="344"/>
      <c r="H908" s="440"/>
      <c r="I908" s="350"/>
      <c r="J908" s="344"/>
      <c r="K908" s="350"/>
      <c r="L908" s="344"/>
      <c r="M908" s="350"/>
      <c r="N908" s="346"/>
      <c r="O908" s="348"/>
      <c r="P908" s="450"/>
      <c r="Q908" s="348"/>
      <c r="R908" s="346"/>
      <c r="S908" s="348"/>
      <c r="T908" s="346"/>
      <c r="U908" s="348"/>
      <c r="V908" s="444"/>
      <c r="W908" s="443"/>
      <c r="X908" s="444"/>
      <c r="Y908" s="443"/>
      <c r="Z908" s="444"/>
      <c r="AA908" s="443"/>
      <c r="AB908" s="444"/>
      <c r="AC908" s="443"/>
      <c r="AD908" s="444"/>
      <c r="AE908" s="443"/>
      <c r="AF908" s="444"/>
      <c r="AG908" s="443"/>
      <c r="AH908" s="444"/>
      <c r="AI908" s="443"/>
      <c r="AJ908" s="444"/>
      <c r="AK908" s="443"/>
      <c r="AL908" s="451"/>
      <c r="AM908" s="448"/>
      <c r="AN908" s="451"/>
      <c r="AO908" s="448"/>
      <c r="AP908" s="444"/>
      <c r="AQ908" s="443"/>
      <c r="AR908" s="444"/>
      <c r="AS908" s="443"/>
      <c r="AT908" s="444"/>
      <c r="AU908" s="443"/>
      <c r="AV908" s="444"/>
      <c r="AW908" s="443"/>
      <c r="AX908" s="343"/>
      <c r="AY908" s="350"/>
      <c r="AZ908" s="443"/>
      <c r="BA908" s="216"/>
      <c r="BB908" s="216"/>
      <c r="BC908" s="216"/>
      <c r="BD908" s="216"/>
      <c r="BE908" s="216"/>
      <c r="BF908" s="216"/>
      <c r="BG908" s="216"/>
      <c r="BH908" s="216"/>
      <c r="BI908" s="216"/>
      <c r="BJ908" s="216"/>
    </row>
    <row r="909" spans="1:62" ht="14.25">
      <c r="A909" s="479"/>
      <c r="B909" s="479"/>
      <c r="C909" s="443"/>
      <c r="D909" s="216"/>
      <c r="E909" s="216"/>
      <c r="F909" s="350"/>
      <c r="G909" s="344"/>
      <c r="H909" s="440"/>
      <c r="I909" s="350"/>
      <c r="J909" s="344"/>
      <c r="K909" s="350"/>
      <c r="L909" s="344"/>
      <c r="M909" s="350"/>
      <c r="N909" s="346"/>
      <c r="O909" s="348"/>
      <c r="P909" s="450"/>
      <c r="Q909" s="348"/>
      <c r="R909" s="346"/>
      <c r="S909" s="348"/>
      <c r="T909" s="346"/>
      <c r="U909" s="348"/>
      <c r="V909" s="444"/>
      <c r="W909" s="443"/>
      <c r="X909" s="444"/>
      <c r="Y909" s="443"/>
      <c r="Z909" s="444"/>
      <c r="AA909" s="443"/>
      <c r="AB909" s="444"/>
      <c r="AC909" s="443"/>
      <c r="AD909" s="444"/>
      <c r="AE909" s="443"/>
      <c r="AF909" s="444"/>
      <c r="AG909" s="443"/>
      <c r="AH909" s="444"/>
      <c r="AI909" s="443"/>
      <c r="AJ909" s="444"/>
      <c r="AK909" s="443"/>
      <c r="AL909" s="451"/>
      <c r="AM909" s="448"/>
      <c r="AN909" s="451"/>
      <c r="AO909" s="448"/>
      <c r="AP909" s="444"/>
      <c r="AQ909" s="443"/>
      <c r="AR909" s="444"/>
      <c r="AS909" s="443"/>
      <c r="AT909" s="444"/>
      <c r="AU909" s="443"/>
      <c r="AV909" s="444"/>
      <c r="AW909" s="443"/>
      <c r="AX909" s="343"/>
      <c r="AY909" s="350"/>
      <c r="AZ909" s="443"/>
      <c r="BA909" s="216"/>
      <c r="BB909" s="216"/>
      <c r="BC909" s="216"/>
      <c r="BD909" s="216"/>
      <c r="BE909" s="216"/>
      <c r="BF909" s="216"/>
      <c r="BG909" s="216"/>
      <c r="BH909" s="216"/>
      <c r="BI909" s="216"/>
      <c r="BJ909" s="216"/>
    </row>
    <row r="910" spans="1:62" ht="14.25">
      <c r="A910" s="479"/>
      <c r="B910" s="479"/>
      <c r="C910" s="443"/>
      <c r="D910" s="216"/>
      <c r="E910" s="216"/>
      <c r="F910" s="350"/>
      <c r="G910" s="344"/>
      <c r="H910" s="440"/>
      <c r="I910" s="350"/>
      <c r="J910" s="344"/>
      <c r="K910" s="350"/>
      <c r="L910" s="344"/>
      <c r="M910" s="350"/>
      <c r="N910" s="346"/>
      <c r="O910" s="348"/>
      <c r="P910" s="450"/>
      <c r="Q910" s="348"/>
      <c r="R910" s="346"/>
      <c r="S910" s="348"/>
      <c r="T910" s="346"/>
      <c r="U910" s="348"/>
      <c r="V910" s="444"/>
      <c r="W910" s="443"/>
      <c r="X910" s="444"/>
      <c r="Y910" s="443"/>
      <c r="Z910" s="444"/>
      <c r="AA910" s="443"/>
      <c r="AB910" s="444"/>
      <c r="AC910" s="443"/>
      <c r="AD910" s="444"/>
      <c r="AE910" s="443"/>
      <c r="AF910" s="444"/>
      <c r="AG910" s="443"/>
      <c r="AH910" s="444"/>
      <c r="AI910" s="443"/>
      <c r="AJ910" s="444"/>
      <c r="AK910" s="443"/>
      <c r="AL910" s="451"/>
      <c r="AM910" s="448"/>
      <c r="AN910" s="451"/>
      <c r="AO910" s="448"/>
      <c r="AP910" s="444"/>
      <c r="AQ910" s="443"/>
      <c r="AR910" s="444"/>
      <c r="AS910" s="443"/>
      <c r="AT910" s="444"/>
      <c r="AU910" s="443"/>
      <c r="AV910" s="444"/>
      <c r="AW910" s="443"/>
      <c r="AX910" s="343"/>
      <c r="AY910" s="350"/>
      <c r="AZ910" s="443"/>
      <c r="BA910" s="216"/>
      <c r="BB910" s="216"/>
      <c r="BC910" s="216"/>
      <c r="BD910" s="216"/>
      <c r="BE910" s="216"/>
      <c r="BF910" s="216"/>
      <c r="BG910" s="216"/>
      <c r="BH910" s="216"/>
      <c r="BI910" s="216"/>
      <c r="BJ910" s="216"/>
    </row>
    <row r="911" spans="1:62" ht="14.25">
      <c r="A911" s="479"/>
      <c r="B911" s="479"/>
      <c r="C911" s="443"/>
      <c r="D911" s="216"/>
      <c r="E911" s="216"/>
      <c r="F911" s="350"/>
      <c r="G911" s="344"/>
      <c r="H911" s="440"/>
      <c r="I911" s="350"/>
      <c r="J911" s="344"/>
      <c r="K911" s="350"/>
      <c r="L911" s="344"/>
      <c r="M911" s="350"/>
      <c r="N911" s="346"/>
      <c r="O911" s="348"/>
      <c r="P911" s="450"/>
      <c r="Q911" s="348"/>
      <c r="R911" s="346"/>
      <c r="S911" s="348"/>
      <c r="T911" s="346"/>
      <c r="U911" s="348"/>
      <c r="V911" s="444"/>
      <c r="W911" s="443"/>
      <c r="X911" s="444"/>
      <c r="Y911" s="443"/>
      <c r="Z911" s="444"/>
      <c r="AA911" s="443"/>
      <c r="AB911" s="444"/>
      <c r="AC911" s="443"/>
      <c r="AD911" s="444"/>
      <c r="AE911" s="443"/>
      <c r="AF911" s="444"/>
      <c r="AG911" s="443"/>
      <c r="AH911" s="444"/>
      <c r="AI911" s="443"/>
      <c r="AJ911" s="444"/>
      <c r="AK911" s="443"/>
      <c r="AL911" s="451"/>
      <c r="AM911" s="448"/>
      <c r="AN911" s="451"/>
      <c r="AO911" s="448"/>
      <c r="AP911" s="444"/>
      <c r="AQ911" s="443"/>
      <c r="AR911" s="444"/>
      <c r="AS911" s="443"/>
      <c r="AT911" s="444"/>
      <c r="AU911" s="443"/>
      <c r="AV911" s="444"/>
      <c r="AW911" s="443"/>
      <c r="AX911" s="343"/>
      <c r="AY911" s="350"/>
      <c r="AZ911" s="443"/>
      <c r="BA911" s="216"/>
      <c r="BB911" s="216"/>
      <c r="BC911" s="216"/>
      <c r="BD911" s="216"/>
      <c r="BE911" s="216"/>
      <c r="BF911" s="216"/>
      <c r="BG911" s="216"/>
      <c r="BH911" s="216"/>
      <c r="BI911" s="216"/>
      <c r="BJ911" s="216"/>
    </row>
    <row r="912" spans="1:62" ht="14.25">
      <c r="A912" s="479"/>
      <c r="B912" s="479"/>
      <c r="C912" s="443"/>
      <c r="D912" s="216"/>
      <c r="E912" s="216"/>
      <c r="F912" s="350"/>
      <c r="G912" s="344"/>
      <c r="H912" s="440"/>
      <c r="I912" s="350"/>
      <c r="J912" s="344"/>
      <c r="K912" s="350"/>
      <c r="L912" s="344"/>
      <c r="M912" s="350"/>
      <c r="N912" s="346"/>
      <c r="O912" s="348"/>
      <c r="P912" s="450"/>
      <c r="Q912" s="348"/>
      <c r="R912" s="346"/>
      <c r="S912" s="348"/>
      <c r="T912" s="346"/>
      <c r="U912" s="348"/>
      <c r="V912" s="444"/>
      <c r="W912" s="443"/>
      <c r="X912" s="444"/>
      <c r="Y912" s="443"/>
      <c r="Z912" s="444"/>
      <c r="AA912" s="443"/>
      <c r="AB912" s="444"/>
      <c r="AC912" s="443"/>
      <c r="AD912" s="444"/>
      <c r="AE912" s="443"/>
      <c r="AF912" s="444"/>
      <c r="AG912" s="443"/>
      <c r="AH912" s="444"/>
      <c r="AI912" s="443"/>
      <c r="AJ912" s="444"/>
      <c r="AK912" s="443"/>
      <c r="AL912" s="451"/>
      <c r="AM912" s="448"/>
      <c r="AN912" s="451"/>
      <c r="AO912" s="448"/>
      <c r="AP912" s="444"/>
      <c r="AQ912" s="443"/>
      <c r="AR912" s="444"/>
      <c r="AS912" s="443"/>
      <c r="AT912" s="444"/>
      <c r="AU912" s="443"/>
      <c r="AV912" s="444"/>
      <c r="AW912" s="443"/>
      <c r="AX912" s="343"/>
      <c r="AY912" s="350"/>
      <c r="AZ912" s="443"/>
      <c r="BA912" s="216"/>
      <c r="BB912" s="216"/>
      <c r="BC912" s="216"/>
      <c r="BD912" s="216"/>
      <c r="BE912" s="216"/>
      <c r="BF912" s="216"/>
      <c r="BG912" s="216"/>
      <c r="BH912" s="216"/>
      <c r="BI912" s="216"/>
      <c r="BJ912" s="216"/>
    </row>
    <row r="913" spans="1:62" ht="14.25">
      <c r="A913" s="479"/>
      <c r="B913" s="479"/>
      <c r="C913" s="443"/>
      <c r="D913" s="216"/>
      <c r="E913" s="216"/>
      <c r="F913" s="350"/>
      <c r="G913" s="344"/>
      <c r="H913" s="440"/>
      <c r="I913" s="350"/>
      <c r="J913" s="344"/>
      <c r="K913" s="350"/>
      <c r="L913" s="344"/>
      <c r="M913" s="350"/>
      <c r="N913" s="346"/>
      <c r="O913" s="348"/>
      <c r="P913" s="450"/>
      <c r="Q913" s="348"/>
      <c r="R913" s="346"/>
      <c r="S913" s="348"/>
      <c r="T913" s="346"/>
      <c r="U913" s="348"/>
      <c r="V913" s="444"/>
      <c r="W913" s="443"/>
      <c r="X913" s="444"/>
      <c r="Y913" s="443"/>
      <c r="Z913" s="444"/>
      <c r="AA913" s="443"/>
      <c r="AB913" s="444"/>
      <c r="AC913" s="443"/>
      <c r="AD913" s="444"/>
      <c r="AE913" s="443"/>
      <c r="AF913" s="444"/>
      <c r="AG913" s="443"/>
      <c r="AH913" s="444"/>
      <c r="AI913" s="443"/>
      <c r="AJ913" s="444"/>
      <c r="AK913" s="443"/>
      <c r="AL913" s="451"/>
      <c r="AM913" s="448"/>
      <c r="AN913" s="451"/>
      <c r="AO913" s="448"/>
      <c r="AP913" s="444"/>
      <c r="AQ913" s="443"/>
      <c r="AR913" s="444"/>
      <c r="AS913" s="443"/>
      <c r="AT913" s="444"/>
      <c r="AU913" s="443"/>
      <c r="AV913" s="444"/>
      <c r="AW913" s="443"/>
      <c r="AX913" s="343"/>
      <c r="AY913" s="350"/>
      <c r="AZ913" s="443"/>
      <c r="BA913" s="216"/>
      <c r="BB913" s="216"/>
      <c r="BC913" s="216"/>
      <c r="BD913" s="216"/>
      <c r="BE913" s="216"/>
      <c r="BF913" s="216"/>
      <c r="BG913" s="216"/>
      <c r="BH913" s="216"/>
      <c r="BI913" s="216"/>
      <c r="BJ913" s="216"/>
    </row>
    <row r="914" spans="1:62" ht="14.25">
      <c r="A914" s="479"/>
      <c r="B914" s="479"/>
      <c r="C914" s="443"/>
      <c r="D914" s="216"/>
      <c r="E914" s="216"/>
      <c r="F914" s="350"/>
      <c r="G914" s="344"/>
      <c r="H914" s="440"/>
      <c r="I914" s="350"/>
      <c r="J914" s="344"/>
      <c r="K914" s="350"/>
      <c r="L914" s="344"/>
      <c r="M914" s="350"/>
      <c r="N914" s="346"/>
      <c r="O914" s="348"/>
      <c r="P914" s="450"/>
      <c r="Q914" s="348"/>
      <c r="R914" s="346"/>
      <c r="S914" s="348"/>
      <c r="T914" s="346"/>
      <c r="U914" s="348"/>
      <c r="V914" s="444"/>
      <c r="W914" s="443"/>
      <c r="X914" s="444"/>
      <c r="Y914" s="443"/>
      <c r="Z914" s="444"/>
      <c r="AA914" s="443"/>
      <c r="AB914" s="444"/>
      <c r="AC914" s="443"/>
      <c r="AD914" s="444"/>
      <c r="AE914" s="443"/>
      <c r="AF914" s="444"/>
      <c r="AG914" s="443"/>
      <c r="AH914" s="444"/>
      <c r="AI914" s="443"/>
      <c r="AJ914" s="444"/>
      <c r="AK914" s="443"/>
      <c r="AL914" s="451"/>
      <c r="AM914" s="448"/>
      <c r="AN914" s="451"/>
      <c r="AO914" s="448"/>
      <c r="AP914" s="444"/>
      <c r="AQ914" s="443"/>
      <c r="AR914" s="444"/>
      <c r="AS914" s="443"/>
      <c r="AT914" s="444"/>
      <c r="AU914" s="443"/>
      <c r="AV914" s="444"/>
      <c r="AW914" s="443"/>
      <c r="AX914" s="343"/>
      <c r="AY914" s="350"/>
      <c r="AZ914" s="443"/>
      <c r="BA914" s="216"/>
      <c r="BB914" s="216"/>
      <c r="BC914" s="216"/>
      <c r="BD914" s="216"/>
      <c r="BE914" s="216"/>
      <c r="BF914" s="216"/>
      <c r="BG914" s="216"/>
      <c r="BH914" s="216"/>
      <c r="BI914" s="216"/>
      <c r="BJ914" s="216"/>
    </row>
    <row r="915" spans="1:62" ht="14.25">
      <c r="A915" s="479"/>
      <c r="B915" s="479"/>
      <c r="C915" s="443"/>
      <c r="D915" s="216"/>
      <c r="E915" s="216"/>
      <c r="F915" s="350"/>
      <c r="G915" s="344"/>
      <c r="H915" s="440"/>
      <c r="I915" s="350"/>
      <c r="J915" s="344"/>
      <c r="K915" s="350"/>
      <c r="L915" s="344"/>
      <c r="M915" s="350"/>
      <c r="N915" s="346"/>
      <c r="O915" s="348"/>
      <c r="P915" s="450"/>
      <c r="Q915" s="348"/>
      <c r="R915" s="346"/>
      <c r="S915" s="348"/>
      <c r="T915" s="346"/>
      <c r="U915" s="348"/>
      <c r="V915" s="444"/>
      <c r="W915" s="443"/>
      <c r="X915" s="444"/>
      <c r="Y915" s="443"/>
      <c r="Z915" s="444"/>
      <c r="AA915" s="443"/>
      <c r="AB915" s="444"/>
      <c r="AC915" s="443"/>
      <c r="AD915" s="444"/>
      <c r="AE915" s="443"/>
      <c r="AF915" s="444"/>
      <c r="AG915" s="443"/>
      <c r="AH915" s="444"/>
      <c r="AI915" s="443"/>
      <c r="AJ915" s="444"/>
      <c r="AK915" s="443"/>
      <c r="AL915" s="451"/>
      <c r="AM915" s="448"/>
      <c r="AN915" s="451"/>
      <c r="AO915" s="448"/>
      <c r="AP915" s="444"/>
      <c r="AQ915" s="443"/>
      <c r="AR915" s="444"/>
      <c r="AS915" s="443"/>
      <c r="AT915" s="444"/>
      <c r="AU915" s="443"/>
      <c r="AV915" s="444"/>
      <c r="AW915" s="443"/>
      <c r="AX915" s="343"/>
      <c r="AY915" s="350"/>
      <c r="AZ915" s="443"/>
      <c r="BA915" s="216"/>
      <c r="BB915" s="216"/>
      <c r="BC915" s="216"/>
      <c r="BD915" s="216"/>
      <c r="BE915" s="216"/>
      <c r="BF915" s="216"/>
      <c r="BG915" s="216"/>
      <c r="BH915" s="216"/>
      <c r="BI915" s="216"/>
      <c r="BJ915" s="216"/>
    </row>
    <row r="916" spans="1:62" ht="14.25">
      <c r="A916" s="479"/>
      <c r="B916" s="479"/>
      <c r="C916" s="443"/>
      <c r="D916" s="216"/>
      <c r="E916" s="216"/>
      <c r="F916" s="350"/>
      <c r="G916" s="344"/>
      <c r="H916" s="440"/>
      <c r="I916" s="350"/>
      <c r="J916" s="344"/>
      <c r="K916" s="350"/>
      <c r="L916" s="344"/>
      <c r="M916" s="350"/>
      <c r="N916" s="346"/>
      <c r="O916" s="348"/>
      <c r="P916" s="450"/>
      <c r="Q916" s="348"/>
      <c r="R916" s="346"/>
      <c r="S916" s="348"/>
      <c r="T916" s="346"/>
      <c r="U916" s="348"/>
      <c r="V916" s="444"/>
      <c r="W916" s="443"/>
      <c r="X916" s="444"/>
      <c r="Y916" s="443"/>
      <c r="Z916" s="444"/>
      <c r="AA916" s="443"/>
      <c r="AB916" s="444"/>
      <c r="AC916" s="443"/>
      <c r="AD916" s="444"/>
      <c r="AE916" s="443"/>
      <c r="AF916" s="444"/>
      <c r="AG916" s="443"/>
      <c r="AH916" s="444"/>
      <c r="AI916" s="443"/>
      <c r="AJ916" s="444"/>
      <c r="AK916" s="443"/>
      <c r="AL916" s="451"/>
      <c r="AM916" s="448"/>
      <c r="AN916" s="451"/>
      <c r="AO916" s="448"/>
      <c r="AP916" s="444"/>
      <c r="AQ916" s="443"/>
      <c r="AR916" s="444"/>
      <c r="AS916" s="443"/>
      <c r="AT916" s="444"/>
      <c r="AU916" s="443"/>
      <c r="AV916" s="444"/>
      <c r="AW916" s="443"/>
      <c r="AX916" s="343"/>
      <c r="AY916" s="350"/>
      <c r="AZ916" s="443"/>
      <c r="BA916" s="216"/>
      <c r="BB916" s="216"/>
      <c r="BC916" s="216"/>
      <c r="BD916" s="216"/>
      <c r="BE916" s="216"/>
      <c r="BF916" s="216"/>
      <c r="BG916" s="216"/>
      <c r="BH916" s="216"/>
      <c r="BI916" s="216"/>
      <c r="BJ916" s="216"/>
    </row>
    <row r="917" spans="1:62" ht="14.25">
      <c r="A917" s="479"/>
      <c r="B917" s="479"/>
      <c r="C917" s="443"/>
      <c r="D917" s="216"/>
      <c r="E917" s="216"/>
      <c r="F917" s="350"/>
      <c r="G917" s="344"/>
      <c r="H917" s="440"/>
      <c r="I917" s="350"/>
      <c r="J917" s="344"/>
      <c r="K917" s="350"/>
      <c r="L917" s="344"/>
      <c r="M917" s="350"/>
      <c r="N917" s="346"/>
      <c r="O917" s="348"/>
      <c r="P917" s="450"/>
      <c r="Q917" s="348"/>
      <c r="R917" s="346"/>
      <c r="S917" s="348"/>
      <c r="T917" s="346"/>
      <c r="U917" s="348"/>
      <c r="V917" s="444"/>
      <c r="W917" s="443"/>
      <c r="X917" s="444"/>
      <c r="Y917" s="443"/>
      <c r="Z917" s="444"/>
      <c r="AA917" s="443"/>
      <c r="AB917" s="444"/>
      <c r="AC917" s="443"/>
      <c r="AD917" s="444"/>
      <c r="AE917" s="443"/>
      <c r="AF917" s="444"/>
      <c r="AG917" s="443"/>
      <c r="AH917" s="444"/>
      <c r="AI917" s="443"/>
      <c r="AJ917" s="444"/>
      <c r="AK917" s="443"/>
      <c r="AL917" s="451"/>
      <c r="AM917" s="448"/>
      <c r="AN917" s="451"/>
      <c r="AO917" s="448"/>
      <c r="AP917" s="444"/>
      <c r="AQ917" s="443"/>
      <c r="AR917" s="444"/>
      <c r="AS917" s="443"/>
      <c r="AT917" s="444"/>
      <c r="AU917" s="443"/>
      <c r="AV917" s="444"/>
      <c r="AW917" s="443"/>
      <c r="AX917" s="343"/>
      <c r="AY917" s="350"/>
      <c r="AZ917" s="443"/>
      <c r="BA917" s="216"/>
      <c r="BB917" s="216"/>
      <c r="BC917" s="216"/>
      <c r="BD917" s="216"/>
      <c r="BE917" s="216"/>
      <c r="BF917" s="216"/>
      <c r="BG917" s="216"/>
      <c r="BH917" s="216"/>
      <c r="BI917" s="216"/>
      <c r="BJ917" s="216"/>
    </row>
    <row r="918" spans="1:62" ht="14.25">
      <c r="A918" s="479"/>
      <c r="B918" s="479"/>
      <c r="C918" s="443"/>
      <c r="D918" s="216"/>
      <c r="E918" s="216"/>
      <c r="F918" s="350"/>
      <c r="G918" s="344"/>
      <c r="H918" s="440"/>
      <c r="I918" s="350"/>
      <c r="J918" s="344"/>
      <c r="K918" s="350"/>
      <c r="L918" s="344"/>
      <c r="M918" s="350"/>
      <c r="N918" s="346"/>
      <c r="O918" s="348"/>
      <c r="P918" s="450"/>
      <c r="Q918" s="348"/>
      <c r="R918" s="346"/>
      <c r="S918" s="348"/>
      <c r="T918" s="346"/>
      <c r="U918" s="348"/>
      <c r="V918" s="444"/>
      <c r="W918" s="443"/>
      <c r="X918" s="444"/>
      <c r="Y918" s="443"/>
      <c r="Z918" s="444"/>
      <c r="AA918" s="443"/>
      <c r="AB918" s="444"/>
      <c r="AC918" s="443"/>
      <c r="AD918" s="444"/>
      <c r="AE918" s="443"/>
      <c r="AF918" s="444"/>
      <c r="AG918" s="443"/>
      <c r="AH918" s="444"/>
      <c r="AI918" s="443"/>
      <c r="AJ918" s="444"/>
      <c r="AK918" s="443"/>
      <c r="AL918" s="451"/>
      <c r="AM918" s="448"/>
      <c r="AN918" s="451"/>
      <c r="AO918" s="448"/>
      <c r="AP918" s="444"/>
      <c r="AQ918" s="443"/>
      <c r="AR918" s="444"/>
      <c r="AS918" s="443"/>
      <c r="AT918" s="444"/>
      <c r="AU918" s="443"/>
      <c r="AV918" s="444"/>
      <c r="AW918" s="443"/>
      <c r="AX918" s="343"/>
      <c r="AY918" s="350"/>
      <c r="AZ918" s="443"/>
      <c r="BA918" s="216"/>
      <c r="BB918" s="216"/>
      <c r="BC918" s="216"/>
      <c r="BD918" s="216"/>
      <c r="BE918" s="216"/>
      <c r="BF918" s="216"/>
      <c r="BG918" s="216"/>
      <c r="BH918" s="216"/>
      <c r="BI918" s="216"/>
      <c r="BJ918" s="216"/>
    </row>
    <row r="919" spans="1:62" ht="14.25">
      <c r="A919" s="479"/>
      <c r="B919" s="479"/>
      <c r="C919" s="443"/>
      <c r="D919" s="216"/>
      <c r="E919" s="216"/>
      <c r="F919" s="350"/>
      <c r="G919" s="344"/>
      <c r="H919" s="440"/>
      <c r="I919" s="350"/>
      <c r="J919" s="344"/>
      <c r="K919" s="350"/>
      <c r="L919" s="344"/>
      <c r="M919" s="350"/>
      <c r="N919" s="346"/>
      <c r="O919" s="348"/>
      <c r="P919" s="450"/>
      <c r="Q919" s="348"/>
      <c r="R919" s="346"/>
      <c r="S919" s="348"/>
      <c r="T919" s="346"/>
      <c r="U919" s="348"/>
      <c r="V919" s="444"/>
      <c r="W919" s="443"/>
      <c r="X919" s="444"/>
      <c r="Y919" s="443"/>
      <c r="Z919" s="444"/>
      <c r="AA919" s="443"/>
      <c r="AB919" s="444"/>
      <c r="AC919" s="443"/>
      <c r="AD919" s="444"/>
      <c r="AE919" s="443"/>
      <c r="AF919" s="444"/>
      <c r="AG919" s="443"/>
      <c r="AH919" s="444"/>
      <c r="AI919" s="443"/>
      <c r="AJ919" s="444"/>
      <c r="AK919" s="443"/>
      <c r="AL919" s="451"/>
      <c r="AM919" s="448"/>
      <c r="AN919" s="451"/>
      <c r="AO919" s="448"/>
      <c r="AP919" s="444"/>
      <c r="AQ919" s="443"/>
      <c r="AR919" s="444"/>
      <c r="AS919" s="443"/>
      <c r="AT919" s="444"/>
      <c r="AU919" s="443"/>
      <c r="AV919" s="444"/>
      <c r="AW919" s="443"/>
      <c r="AX919" s="343"/>
      <c r="AY919" s="350"/>
      <c r="AZ919" s="443"/>
      <c r="BA919" s="216"/>
      <c r="BB919" s="216"/>
      <c r="BC919" s="216"/>
      <c r="BD919" s="216"/>
      <c r="BE919" s="216"/>
      <c r="BF919" s="216"/>
      <c r="BG919" s="216"/>
      <c r="BH919" s="216"/>
      <c r="BI919" s="216"/>
      <c r="BJ919" s="216"/>
    </row>
    <row r="920" spans="1:62" ht="14.25">
      <c r="A920" s="479"/>
      <c r="B920" s="479"/>
      <c r="C920" s="443"/>
      <c r="D920" s="216"/>
      <c r="E920" s="216"/>
      <c r="F920" s="350"/>
      <c r="G920" s="344"/>
      <c r="H920" s="440"/>
      <c r="I920" s="350"/>
      <c r="J920" s="344"/>
      <c r="K920" s="350"/>
      <c r="L920" s="344"/>
      <c r="M920" s="350"/>
      <c r="N920" s="346"/>
      <c r="O920" s="348"/>
      <c r="P920" s="450"/>
      <c r="Q920" s="348"/>
      <c r="R920" s="346"/>
      <c r="S920" s="348"/>
      <c r="T920" s="346"/>
      <c r="U920" s="348"/>
      <c r="V920" s="444"/>
      <c r="W920" s="443"/>
      <c r="X920" s="444"/>
      <c r="Y920" s="443"/>
      <c r="Z920" s="444"/>
      <c r="AA920" s="443"/>
      <c r="AB920" s="444"/>
      <c r="AC920" s="443"/>
      <c r="AD920" s="444"/>
      <c r="AE920" s="443"/>
      <c r="AF920" s="444"/>
      <c r="AG920" s="443"/>
      <c r="AH920" s="444"/>
      <c r="AI920" s="443"/>
      <c r="AJ920" s="444"/>
      <c r="AK920" s="443"/>
      <c r="AL920" s="451"/>
      <c r="AM920" s="448"/>
      <c r="AN920" s="451"/>
      <c r="AO920" s="448"/>
      <c r="AP920" s="444"/>
      <c r="AQ920" s="443"/>
      <c r="AR920" s="444"/>
      <c r="AS920" s="443"/>
      <c r="AT920" s="444"/>
      <c r="AU920" s="443"/>
      <c r="AV920" s="444"/>
      <c r="AW920" s="443"/>
      <c r="AX920" s="343"/>
      <c r="AY920" s="350"/>
      <c r="AZ920" s="443"/>
      <c r="BA920" s="216"/>
      <c r="BB920" s="216"/>
      <c r="BC920" s="216"/>
      <c r="BD920" s="216"/>
      <c r="BE920" s="216"/>
      <c r="BF920" s="216"/>
      <c r="BG920" s="216"/>
      <c r="BH920" s="216"/>
      <c r="BI920" s="216"/>
      <c r="BJ920" s="216"/>
    </row>
    <row r="921" spans="1:62" ht="14.25">
      <c r="A921" s="479"/>
      <c r="B921" s="479"/>
      <c r="C921" s="443"/>
      <c r="D921" s="216"/>
      <c r="E921" s="216"/>
      <c r="F921" s="350"/>
      <c r="G921" s="344"/>
      <c r="H921" s="440"/>
      <c r="I921" s="350"/>
      <c r="J921" s="344"/>
      <c r="K921" s="350"/>
      <c r="L921" s="344"/>
      <c r="M921" s="350"/>
      <c r="N921" s="346"/>
      <c r="O921" s="348"/>
      <c r="P921" s="450"/>
      <c r="Q921" s="348"/>
      <c r="R921" s="346"/>
      <c r="S921" s="348"/>
      <c r="T921" s="346"/>
      <c r="U921" s="348"/>
      <c r="V921" s="444"/>
      <c r="W921" s="443"/>
      <c r="X921" s="444"/>
      <c r="Y921" s="443"/>
      <c r="Z921" s="444"/>
      <c r="AA921" s="443"/>
      <c r="AB921" s="444"/>
      <c r="AC921" s="443"/>
      <c r="AD921" s="444"/>
      <c r="AE921" s="443"/>
      <c r="AF921" s="444"/>
      <c r="AG921" s="443"/>
      <c r="AH921" s="444"/>
      <c r="AI921" s="443"/>
      <c r="AJ921" s="444"/>
      <c r="AK921" s="443"/>
      <c r="AL921" s="451"/>
      <c r="AM921" s="448"/>
      <c r="AN921" s="451"/>
      <c r="AO921" s="448"/>
      <c r="AP921" s="444"/>
      <c r="AQ921" s="443"/>
      <c r="AR921" s="444"/>
      <c r="AS921" s="443"/>
      <c r="AT921" s="444"/>
      <c r="AU921" s="443"/>
      <c r="AV921" s="444"/>
      <c r="AW921" s="443"/>
      <c r="AX921" s="343"/>
      <c r="AY921" s="350"/>
      <c r="AZ921" s="443"/>
      <c r="BA921" s="216"/>
      <c r="BB921" s="216"/>
      <c r="BC921" s="216"/>
      <c r="BD921" s="216"/>
      <c r="BE921" s="216"/>
      <c r="BF921" s="216"/>
      <c r="BG921" s="216"/>
      <c r="BH921" s="216"/>
      <c r="BI921" s="216"/>
      <c r="BJ921" s="216"/>
    </row>
    <row r="922" spans="1:62" ht="14.25">
      <c r="A922" s="479"/>
      <c r="B922" s="479"/>
      <c r="C922" s="443"/>
      <c r="D922" s="216"/>
      <c r="E922" s="216"/>
      <c r="F922" s="350"/>
      <c r="G922" s="344"/>
      <c r="H922" s="440"/>
      <c r="I922" s="350"/>
      <c r="J922" s="344"/>
      <c r="K922" s="350"/>
      <c r="L922" s="344"/>
      <c r="M922" s="350"/>
      <c r="N922" s="346"/>
      <c r="O922" s="348"/>
      <c r="P922" s="450"/>
      <c r="Q922" s="348"/>
      <c r="R922" s="346"/>
      <c r="S922" s="348"/>
      <c r="T922" s="346"/>
      <c r="U922" s="348"/>
      <c r="V922" s="444"/>
      <c r="W922" s="443"/>
      <c r="X922" s="444"/>
      <c r="Y922" s="443"/>
      <c r="Z922" s="444"/>
      <c r="AA922" s="443"/>
      <c r="AB922" s="444"/>
      <c r="AC922" s="443"/>
      <c r="AD922" s="444"/>
      <c r="AE922" s="443"/>
      <c r="AF922" s="444"/>
      <c r="AG922" s="443"/>
      <c r="AH922" s="444"/>
      <c r="AI922" s="443"/>
      <c r="AJ922" s="444"/>
      <c r="AK922" s="443"/>
      <c r="AL922" s="451"/>
      <c r="AM922" s="448"/>
      <c r="AN922" s="451"/>
      <c r="AO922" s="448"/>
      <c r="AP922" s="444"/>
      <c r="AQ922" s="443"/>
      <c r="AR922" s="444"/>
      <c r="AS922" s="443"/>
      <c r="AT922" s="444"/>
      <c r="AU922" s="443"/>
      <c r="AV922" s="444"/>
      <c r="AW922" s="443"/>
      <c r="AX922" s="343"/>
      <c r="AY922" s="350"/>
      <c r="AZ922" s="443"/>
      <c r="BA922" s="216"/>
      <c r="BB922" s="216"/>
      <c r="BC922" s="216"/>
      <c r="BD922" s="216"/>
      <c r="BE922" s="216"/>
      <c r="BF922" s="216"/>
      <c r="BG922" s="216"/>
      <c r="BH922" s="216"/>
      <c r="BI922" s="216"/>
      <c r="BJ922" s="216"/>
    </row>
    <row r="923" spans="1:62" ht="14.25">
      <c r="A923" s="479"/>
      <c r="B923" s="479"/>
      <c r="C923" s="443"/>
      <c r="D923" s="216"/>
      <c r="E923" s="216"/>
      <c r="F923" s="350"/>
      <c r="G923" s="344"/>
      <c r="H923" s="440"/>
      <c r="I923" s="350"/>
      <c r="J923" s="344"/>
      <c r="K923" s="350"/>
      <c r="L923" s="344"/>
      <c r="M923" s="350"/>
      <c r="N923" s="346"/>
      <c r="O923" s="348"/>
      <c r="P923" s="450"/>
      <c r="Q923" s="348"/>
      <c r="R923" s="346"/>
      <c r="S923" s="348"/>
      <c r="T923" s="346"/>
      <c r="U923" s="348"/>
      <c r="V923" s="444"/>
      <c r="W923" s="443"/>
      <c r="X923" s="444"/>
      <c r="Y923" s="443"/>
      <c r="Z923" s="444"/>
      <c r="AA923" s="443"/>
      <c r="AB923" s="444"/>
      <c r="AC923" s="443"/>
      <c r="AD923" s="444"/>
      <c r="AE923" s="443"/>
      <c r="AF923" s="444"/>
      <c r="AG923" s="443"/>
      <c r="AH923" s="444"/>
      <c r="AI923" s="443"/>
      <c r="AJ923" s="444"/>
      <c r="AK923" s="443"/>
      <c r="AL923" s="451"/>
      <c r="AM923" s="448"/>
      <c r="AN923" s="451"/>
      <c r="AO923" s="448"/>
      <c r="AP923" s="444"/>
      <c r="AQ923" s="443"/>
      <c r="AR923" s="444"/>
      <c r="AS923" s="443"/>
      <c r="AT923" s="444"/>
      <c r="AU923" s="443"/>
      <c r="AV923" s="444"/>
      <c r="AW923" s="443"/>
      <c r="AX923" s="343"/>
      <c r="AY923" s="350"/>
      <c r="AZ923" s="443"/>
      <c r="BA923" s="216"/>
      <c r="BB923" s="216"/>
      <c r="BC923" s="216"/>
      <c r="BD923" s="216"/>
      <c r="BE923" s="216"/>
      <c r="BF923" s="216"/>
      <c r="BG923" s="216"/>
      <c r="BH923" s="216"/>
      <c r="BI923" s="216"/>
      <c r="BJ923" s="216"/>
    </row>
    <row r="924" spans="1:62" ht="14.25">
      <c r="A924" s="479"/>
      <c r="B924" s="479"/>
      <c r="C924" s="443"/>
      <c r="D924" s="216"/>
      <c r="E924" s="216"/>
      <c r="F924" s="350"/>
      <c r="G924" s="344"/>
      <c r="H924" s="440"/>
      <c r="I924" s="350"/>
      <c r="J924" s="344"/>
      <c r="K924" s="350"/>
      <c r="L924" s="344"/>
      <c r="M924" s="350"/>
      <c r="N924" s="346"/>
      <c r="O924" s="348"/>
      <c r="P924" s="450"/>
      <c r="Q924" s="348"/>
      <c r="R924" s="346"/>
      <c r="S924" s="348"/>
      <c r="T924" s="346"/>
      <c r="U924" s="348"/>
      <c r="V924" s="444"/>
      <c r="W924" s="443"/>
      <c r="X924" s="444"/>
      <c r="Y924" s="443"/>
      <c r="Z924" s="444"/>
      <c r="AA924" s="443"/>
      <c r="AB924" s="444"/>
      <c r="AC924" s="443"/>
      <c r="AD924" s="444"/>
      <c r="AE924" s="443"/>
      <c r="AF924" s="444"/>
      <c r="AG924" s="443"/>
      <c r="AH924" s="444"/>
      <c r="AI924" s="443"/>
      <c r="AJ924" s="444"/>
      <c r="AK924" s="443"/>
      <c r="AL924" s="451"/>
      <c r="AM924" s="448"/>
      <c r="AN924" s="451"/>
      <c r="AO924" s="448"/>
      <c r="AP924" s="444"/>
      <c r="AQ924" s="443"/>
      <c r="AR924" s="444"/>
      <c r="AS924" s="443"/>
      <c r="AT924" s="444"/>
      <c r="AU924" s="443"/>
      <c r="AV924" s="444"/>
      <c r="AW924" s="443"/>
      <c r="AX924" s="343"/>
      <c r="AY924" s="350"/>
      <c r="AZ924" s="443"/>
      <c r="BA924" s="216"/>
      <c r="BB924" s="216"/>
      <c r="BC924" s="216"/>
      <c r="BD924" s="216"/>
      <c r="BE924" s="216"/>
      <c r="BF924" s="216"/>
      <c r="BG924" s="216"/>
      <c r="BH924" s="216"/>
      <c r="BI924" s="216"/>
      <c r="BJ924" s="216"/>
    </row>
    <row r="925" spans="1:62" ht="14.25">
      <c r="A925" s="479"/>
      <c r="B925" s="479"/>
      <c r="C925" s="443"/>
      <c r="D925" s="216"/>
      <c r="E925" s="216"/>
      <c r="F925" s="350"/>
      <c r="G925" s="344"/>
      <c r="H925" s="440"/>
      <c r="I925" s="350"/>
      <c r="J925" s="344"/>
      <c r="K925" s="350"/>
      <c r="L925" s="344"/>
      <c r="M925" s="350"/>
      <c r="N925" s="346"/>
      <c r="O925" s="348"/>
      <c r="P925" s="450"/>
      <c r="Q925" s="348"/>
      <c r="R925" s="346"/>
      <c r="S925" s="348"/>
      <c r="T925" s="346"/>
      <c r="U925" s="348"/>
      <c r="V925" s="444"/>
      <c r="W925" s="443"/>
      <c r="X925" s="444"/>
      <c r="Y925" s="443"/>
      <c r="Z925" s="444"/>
      <c r="AA925" s="443"/>
      <c r="AB925" s="444"/>
      <c r="AC925" s="443"/>
      <c r="AD925" s="444"/>
      <c r="AE925" s="443"/>
      <c r="AF925" s="444"/>
      <c r="AG925" s="443"/>
      <c r="AH925" s="444"/>
      <c r="AI925" s="443"/>
      <c r="AJ925" s="444"/>
      <c r="AK925" s="443"/>
      <c r="AL925" s="451"/>
      <c r="AM925" s="448"/>
      <c r="AN925" s="451"/>
      <c r="AO925" s="448"/>
      <c r="AP925" s="444"/>
      <c r="AQ925" s="443"/>
      <c r="AR925" s="444"/>
      <c r="AS925" s="443"/>
      <c r="AT925" s="444"/>
      <c r="AU925" s="443"/>
      <c r="AV925" s="444"/>
      <c r="AW925" s="443"/>
      <c r="AX925" s="343"/>
      <c r="AY925" s="350"/>
      <c r="AZ925" s="443"/>
      <c r="BA925" s="216"/>
      <c r="BB925" s="216"/>
      <c r="BC925" s="216"/>
      <c r="BD925" s="216"/>
      <c r="BE925" s="216"/>
      <c r="BF925" s="216"/>
      <c r="BG925" s="216"/>
      <c r="BH925" s="216"/>
      <c r="BI925" s="216"/>
      <c r="BJ925" s="216"/>
    </row>
    <row r="926" spans="1:62" ht="14.25">
      <c r="A926" s="479"/>
      <c r="B926" s="479"/>
      <c r="C926" s="443"/>
      <c r="D926" s="216"/>
      <c r="E926" s="216"/>
      <c r="F926" s="350"/>
      <c r="G926" s="344"/>
      <c r="H926" s="440"/>
      <c r="I926" s="350"/>
      <c r="J926" s="344"/>
      <c r="K926" s="350"/>
      <c r="L926" s="344"/>
      <c r="M926" s="350"/>
      <c r="N926" s="346"/>
      <c r="O926" s="348"/>
      <c r="P926" s="450"/>
      <c r="Q926" s="348"/>
      <c r="R926" s="346"/>
      <c r="S926" s="348"/>
      <c r="T926" s="346"/>
      <c r="U926" s="348"/>
      <c r="V926" s="444"/>
      <c r="W926" s="443"/>
      <c r="X926" s="444"/>
      <c r="Y926" s="443"/>
      <c r="Z926" s="444"/>
      <c r="AA926" s="443"/>
      <c r="AB926" s="444"/>
      <c r="AC926" s="443"/>
      <c r="AD926" s="444"/>
      <c r="AE926" s="443"/>
      <c r="AF926" s="444"/>
      <c r="AG926" s="443"/>
      <c r="AH926" s="444"/>
      <c r="AI926" s="443"/>
      <c r="AJ926" s="444"/>
      <c r="AK926" s="443"/>
      <c r="AL926" s="451"/>
      <c r="AM926" s="448"/>
      <c r="AN926" s="451"/>
      <c r="AO926" s="448"/>
      <c r="AP926" s="444"/>
      <c r="AQ926" s="443"/>
      <c r="AR926" s="444"/>
      <c r="AS926" s="443"/>
      <c r="AT926" s="444"/>
      <c r="AU926" s="443"/>
      <c r="AV926" s="444"/>
      <c r="AW926" s="443"/>
      <c r="AX926" s="343"/>
      <c r="AY926" s="350"/>
      <c r="AZ926" s="443"/>
      <c r="BA926" s="216"/>
      <c r="BB926" s="216"/>
      <c r="BC926" s="216"/>
      <c r="BD926" s="216"/>
      <c r="BE926" s="216"/>
      <c r="BF926" s="216"/>
      <c r="BG926" s="216"/>
      <c r="BH926" s="216"/>
      <c r="BI926" s="216"/>
      <c r="BJ926" s="216"/>
    </row>
    <row r="927" spans="1:62" ht="14.25">
      <c r="A927" s="479"/>
      <c r="B927" s="479"/>
      <c r="C927" s="443"/>
      <c r="D927" s="216"/>
      <c r="E927" s="216"/>
      <c r="F927" s="350"/>
      <c r="G927" s="344"/>
      <c r="H927" s="440"/>
      <c r="I927" s="350"/>
      <c r="J927" s="344"/>
      <c r="K927" s="350"/>
      <c r="L927" s="344"/>
      <c r="M927" s="350"/>
      <c r="N927" s="346"/>
      <c r="O927" s="348"/>
      <c r="P927" s="450"/>
      <c r="Q927" s="348"/>
      <c r="R927" s="346"/>
      <c r="S927" s="348"/>
      <c r="T927" s="346"/>
      <c r="U927" s="348"/>
      <c r="V927" s="444"/>
      <c r="W927" s="443"/>
      <c r="X927" s="444"/>
      <c r="Y927" s="443"/>
      <c r="Z927" s="444"/>
      <c r="AA927" s="443"/>
      <c r="AB927" s="444"/>
      <c r="AC927" s="443"/>
      <c r="AD927" s="444"/>
      <c r="AE927" s="443"/>
      <c r="AF927" s="444"/>
      <c r="AG927" s="443"/>
      <c r="AH927" s="444"/>
      <c r="AI927" s="443"/>
      <c r="AJ927" s="444"/>
      <c r="AK927" s="443"/>
      <c r="AL927" s="451"/>
      <c r="AM927" s="448"/>
      <c r="AN927" s="451"/>
      <c r="AO927" s="448"/>
      <c r="AP927" s="444"/>
      <c r="AQ927" s="443"/>
      <c r="AR927" s="444"/>
      <c r="AS927" s="443"/>
      <c r="AT927" s="444"/>
      <c r="AU927" s="443"/>
      <c r="AV927" s="444"/>
      <c r="AW927" s="443"/>
      <c r="AX927" s="343"/>
      <c r="AY927" s="350"/>
      <c r="AZ927" s="443"/>
      <c r="BA927" s="216"/>
      <c r="BB927" s="216"/>
      <c r="BC927" s="216"/>
      <c r="BD927" s="216"/>
      <c r="BE927" s="216"/>
      <c r="BF927" s="216"/>
      <c r="BG927" s="216"/>
      <c r="BH927" s="216"/>
      <c r="BI927" s="216"/>
      <c r="BJ927" s="216"/>
    </row>
    <row r="928" spans="1:62" ht="14.25">
      <c r="A928" s="479"/>
      <c r="B928" s="479"/>
      <c r="C928" s="443"/>
      <c r="D928" s="216"/>
      <c r="E928" s="216"/>
      <c r="F928" s="350"/>
      <c r="G928" s="344"/>
      <c r="H928" s="440"/>
      <c r="I928" s="350"/>
      <c r="J928" s="344"/>
      <c r="K928" s="350"/>
      <c r="L928" s="344"/>
      <c r="M928" s="350"/>
      <c r="N928" s="346"/>
      <c r="O928" s="348"/>
      <c r="P928" s="450"/>
      <c r="Q928" s="348"/>
      <c r="R928" s="346"/>
      <c r="S928" s="348"/>
      <c r="T928" s="346"/>
      <c r="U928" s="348"/>
      <c r="V928" s="444"/>
      <c r="W928" s="443"/>
      <c r="X928" s="444"/>
      <c r="Y928" s="443"/>
      <c r="Z928" s="444"/>
      <c r="AA928" s="443"/>
      <c r="AB928" s="444"/>
      <c r="AC928" s="443"/>
      <c r="AD928" s="444"/>
      <c r="AE928" s="443"/>
      <c r="AF928" s="444"/>
      <c r="AG928" s="443"/>
      <c r="AH928" s="444"/>
      <c r="AI928" s="443"/>
      <c r="AJ928" s="444"/>
      <c r="AK928" s="443"/>
      <c r="AL928" s="451"/>
      <c r="AM928" s="448"/>
      <c r="AN928" s="451"/>
      <c r="AO928" s="448"/>
      <c r="AP928" s="444"/>
      <c r="AQ928" s="443"/>
      <c r="AR928" s="444"/>
      <c r="AS928" s="443"/>
      <c r="AT928" s="444"/>
      <c r="AU928" s="443"/>
      <c r="AV928" s="444"/>
      <c r="AW928" s="443"/>
      <c r="AX928" s="343"/>
      <c r="AY928" s="350"/>
      <c r="AZ928" s="443"/>
      <c r="BA928" s="216"/>
      <c r="BB928" s="216"/>
      <c r="BC928" s="216"/>
      <c r="BD928" s="216"/>
      <c r="BE928" s="216"/>
      <c r="BF928" s="216"/>
      <c r="BG928" s="216"/>
      <c r="BH928" s="216"/>
      <c r="BI928" s="216"/>
      <c r="BJ928" s="216"/>
    </row>
    <row r="929" spans="1:62" ht="14.25">
      <c r="A929" s="479"/>
      <c r="B929" s="479"/>
      <c r="C929" s="443"/>
      <c r="D929" s="216"/>
      <c r="E929" s="216"/>
      <c r="F929" s="350"/>
      <c r="G929" s="344"/>
      <c r="H929" s="440"/>
      <c r="I929" s="350"/>
      <c r="J929" s="344"/>
      <c r="K929" s="350"/>
      <c r="L929" s="344"/>
      <c r="M929" s="350"/>
      <c r="N929" s="346"/>
      <c r="O929" s="348"/>
      <c r="P929" s="450"/>
      <c r="Q929" s="348"/>
      <c r="R929" s="346"/>
      <c r="S929" s="348"/>
      <c r="T929" s="346"/>
      <c r="U929" s="348"/>
      <c r="V929" s="444"/>
      <c r="W929" s="443"/>
      <c r="X929" s="444"/>
      <c r="Y929" s="443"/>
      <c r="Z929" s="444"/>
      <c r="AA929" s="443"/>
      <c r="AB929" s="444"/>
      <c r="AC929" s="443"/>
      <c r="AD929" s="444"/>
      <c r="AE929" s="443"/>
      <c r="AF929" s="444"/>
      <c r="AG929" s="443"/>
      <c r="AH929" s="444"/>
      <c r="AI929" s="443"/>
      <c r="AJ929" s="444"/>
      <c r="AK929" s="443"/>
      <c r="AL929" s="451"/>
      <c r="AM929" s="448"/>
      <c r="AN929" s="451"/>
      <c r="AO929" s="448"/>
      <c r="AP929" s="444"/>
      <c r="AQ929" s="443"/>
      <c r="AR929" s="444"/>
      <c r="AS929" s="443"/>
      <c r="AT929" s="444"/>
      <c r="AU929" s="443"/>
      <c r="AV929" s="444"/>
      <c r="AW929" s="443"/>
      <c r="AX929" s="343"/>
      <c r="AY929" s="350"/>
      <c r="AZ929" s="443"/>
      <c r="BA929" s="216"/>
      <c r="BB929" s="216"/>
      <c r="BC929" s="216"/>
      <c r="BD929" s="216"/>
      <c r="BE929" s="216"/>
      <c r="BF929" s="216"/>
      <c r="BG929" s="216"/>
      <c r="BH929" s="216"/>
      <c r="BI929" s="216"/>
      <c r="BJ929" s="216"/>
    </row>
    <row r="930" spans="1:62" ht="14.25">
      <c r="A930" s="479"/>
      <c r="B930" s="479"/>
      <c r="C930" s="443"/>
      <c r="D930" s="216"/>
      <c r="E930" s="216"/>
      <c r="F930" s="350"/>
      <c r="G930" s="344"/>
      <c r="H930" s="440"/>
      <c r="I930" s="350"/>
      <c r="J930" s="344"/>
      <c r="K930" s="350"/>
      <c r="L930" s="344"/>
      <c r="M930" s="350"/>
      <c r="N930" s="346"/>
      <c r="O930" s="348"/>
      <c r="P930" s="450"/>
      <c r="Q930" s="348"/>
      <c r="R930" s="346"/>
      <c r="S930" s="348"/>
      <c r="T930" s="346"/>
      <c r="U930" s="348"/>
      <c r="V930" s="444"/>
      <c r="W930" s="443"/>
      <c r="X930" s="444"/>
      <c r="Y930" s="443"/>
      <c r="Z930" s="444"/>
      <c r="AA930" s="443"/>
      <c r="AB930" s="444"/>
      <c r="AC930" s="443"/>
      <c r="AD930" s="444"/>
      <c r="AE930" s="443"/>
      <c r="AF930" s="444"/>
      <c r="AG930" s="443"/>
      <c r="AH930" s="444"/>
      <c r="AI930" s="443"/>
      <c r="AJ930" s="444"/>
      <c r="AK930" s="443"/>
      <c r="AL930" s="451"/>
      <c r="AM930" s="448"/>
      <c r="AN930" s="451"/>
      <c r="AO930" s="448"/>
      <c r="AP930" s="444"/>
      <c r="AQ930" s="443"/>
      <c r="AR930" s="444"/>
      <c r="AS930" s="443"/>
      <c r="AT930" s="444"/>
      <c r="AU930" s="443"/>
      <c r="AV930" s="444"/>
      <c r="AW930" s="443"/>
      <c r="AX930" s="343"/>
      <c r="AY930" s="350"/>
      <c r="AZ930" s="443"/>
      <c r="BA930" s="216"/>
      <c r="BB930" s="216"/>
      <c r="BC930" s="216"/>
      <c r="BD930" s="216"/>
      <c r="BE930" s="216"/>
      <c r="BF930" s="216"/>
      <c r="BG930" s="216"/>
      <c r="BH930" s="216"/>
      <c r="BI930" s="216"/>
      <c r="BJ930" s="216"/>
    </row>
    <row r="931" spans="1:62" ht="14.25">
      <c r="A931" s="479"/>
      <c r="B931" s="479"/>
      <c r="C931" s="443"/>
      <c r="D931" s="216"/>
      <c r="E931" s="216"/>
      <c r="F931" s="350"/>
      <c r="G931" s="344"/>
      <c r="H931" s="440"/>
      <c r="I931" s="350"/>
      <c r="J931" s="344"/>
      <c r="K931" s="350"/>
      <c r="L931" s="344"/>
      <c r="M931" s="350"/>
      <c r="N931" s="346"/>
      <c r="O931" s="348"/>
      <c r="P931" s="450"/>
      <c r="Q931" s="348"/>
      <c r="R931" s="346"/>
      <c r="S931" s="348"/>
      <c r="T931" s="346"/>
      <c r="U931" s="348"/>
      <c r="V931" s="444"/>
      <c r="W931" s="443"/>
      <c r="X931" s="444"/>
      <c r="Y931" s="443"/>
      <c r="Z931" s="444"/>
      <c r="AA931" s="443"/>
      <c r="AB931" s="444"/>
      <c r="AC931" s="443"/>
      <c r="AD931" s="444"/>
      <c r="AE931" s="443"/>
      <c r="AF931" s="444"/>
      <c r="AG931" s="443"/>
      <c r="AH931" s="444"/>
      <c r="AI931" s="443"/>
      <c r="AJ931" s="444"/>
      <c r="AK931" s="443"/>
      <c r="AL931" s="451"/>
      <c r="AM931" s="448"/>
      <c r="AN931" s="451"/>
      <c r="AO931" s="448"/>
      <c r="AP931" s="444"/>
      <c r="AQ931" s="443"/>
      <c r="AR931" s="444"/>
      <c r="AS931" s="443"/>
      <c r="AT931" s="444"/>
      <c r="AU931" s="443"/>
      <c r="AV931" s="444"/>
      <c r="AW931" s="443"/>
      <c r="AX931" s="343"/>
      <c r="AY931" s="350"/>
      <c r="AZ931" s="443"/>
      <c r="BA931" s="216"/>
      <c r="BB931" s="216"/>
      <c r="BC931" s="216"/>
      <c r="BD931" s="216"/>
      <c r="BE931" s="216"/>
      <c r="BF931" s="216"/>
      <c r="BG931" s="216"/>
      <c r="BH931" s="216"/>
      <c r="BI931" s="216"/>
      <c r="BJ931" s="216"/>
    </row>
    <row r="932" spans="1:62" ht="14.25">
      <c r="A932" s="479"/>
      <c r="B932" s="479"/>
      <c r="C932" s="443"/>
      <c r="D932" s="216"/>
      <c r="E932" s="216"/>
      <c r="F932" s="350"/>
      <c r="G932" s="344"/>
      <c r="H932" s="440"/>
      <c r="I932" s="350"/>
      <c r="J932" s="344"/>
      <c r="K932" s="350"/>
      <c r="L932" s="344"/>
      <c r="M932" s="350"/>
      <c r="N932" s="346"/>
      <c r="O932" s="348"/>
      <c r="P932" s="450"/>
      <c r="Q932" s="348"/>
      <c r="R932" s="346"/>
      <c r="S932" s="348"/>
      <c r="T932" s="346"/>
      <c r="U932" s="348"/>
      <c r="V932" s="444"/>
      <c r="W932" s="443"/>
      <c r="X932" s="444"/>
      <c r="Y932" s="443"/>
      <c r="Z932" s="444"/>
      <c r="AA932" s="443"/>
      <c r="AB932" s="444"/>
      <c r="AC932" s="443"/>
      <c r="AD932" s="444"/>
      <c r="AE932" s="443"/>
      <c r="AF932" s="444"/>
      <c r="AG932" s="443"/>
      <c r="AH932" s="444"/>
      <c r="AI932" s="443"/>
      <c r="AJ932" s="444"/>
      <c r="AK932" s="443"/>
      <c r="AL932" s="451"/>
      <c r="AM932" s="448"/>
      <c r="AN932" s="451"/>
      <c r="AO932" s="448"/>
      <c r="AP932" s="444"/>
      <c r="AQ932" s="443"/>
      <c r="AR932" s="444"/>
      <c r="AS932" s="443"/>
      <c r="AT932" s="444"/>
      <c r="AU932" s="443"/>
      <c r="AV932" s="444"/>
      <c r="AW932" s="443"/>
      <c r="AX932" s="343"/>
      <c r="AY932" s="350"/>
      <c r="AZ932" s="443"/>
      <c r="BA932" s="216"/>
      <c r="BB932" s="216"/>
      <c r="BC932" s="216"/>
      <c r="BD932" s="216"/>
      <c r="BE932" s="216"/>
      <c r="BF932" s="216"/>
      <c r="BG932" s="216"/>
      <c r="BH932" s="216"/>
      <c r="BI932" s="216"/>
      <c r="BJ932" s="216"/>
    </row>
    <row r="933" spans="1:62" ht="14.25">
      <c r="A933" s="479"/>
      <c r="B933" s="479"/>
      <c r="C933" s="443"/>
      <c r="D933" s="216"/>
      <c r="E933" s="216"/>
      <c r="F933" s="350"/>
      <c r="G933" s="344"/>
      <c r="H933" s="440"/>
      <c r="I933" s="350"/>
      <c r="J933" s="344"/>
      <c r="K933" s="350"/>
      <c r="L933" s="344"/>
      <c r="M933" s="350"/>
      <c r="N933" s="346"/>
      <c r="O933" s="348"/>
      <c r="P933" s="450"/>
      <c r="Q933" s="348"/>
      <c r="R933" s="346"/>
      <c r="S933" s="348"/>
      <c r="T933" s="346"/>
      <c r="U933" s="348"/>
      <c r="V933" s="444"/>
      <c r="W933" s="443"/>
      <c r="X933" s="444"/>
      <c r="Y933" s="443"/>
      <c r="Z933" s="444"/>
      <c r="AA933" s="443"/>
      <c r="AB933" s="444"/>
      <c r="AC933" s="443"/>
      <c r="AD933" s="444"/>
      <c r="AE933" s="443"/>
      <c r="AF933" s="444"/>
      <c r="AG933" s="443"/>
      <c r="AH933" s="444"/>
      <c r="AI933" s="443"/>
      <c r="AJ933" s="444"/>
      <c r="AK933" s="443"/>
      <c r="AL933" s="451"/>
      <c r="AM933" s="448"/>
      <c r="AN933" s="451"/>
      <c r="AO933" s="448"/>
      <c r="AP933" s="444"/>
      <c r="AQ933" s="443"/>
      <c r="AR933" s="444"/>
      <c r="AS933" s="443"/>
      <c r="AT933" s="444"/>
      <c r="AU933" s="443"/>
      <c r="AV933" s="444"/>
      <c r="AW933" s="443"/>
      <c r="AX933" s="343"/>
      <c r="AY933" s="350"/>
      <c r="AZ933" s="443"/>
      <c r="BA933" s="216"/>
      <c r="BB933" s="216"/>
      <c r="BC933" s="216"/>
      <c r="BD933" s="216"/>
      <c r="BE933" s="216"/>
      <c r="BF933" s="216"/>
      <c r="BG933" s="216"/>
      <c r="BH933" s="216"/>
      <c r="BI933" s="216"/>
      <c r="BJ933" s="216"/>
    </row>
    <row r="934" spans="1:62" ht="14.25">
      <c r="A934" s="479"/>
      <c r="B934" s="479"/>
      <c r="C934" s="443"/>
      <c r="D934" s="216"/>
      <c r="E934" s="216"/>
      <c r="F934" s="350"/>
      <c r="G934" s="344"/>
      <c r="H934" s="440"/>
      <c r="I934" s="350"/>
      <c r="J934" s="344"/>
      <c r="K934" s="350"/>
      <c r="L934" s="344"/>
      <c r="M934" s="350"/>
      <c r="N934" s="346"/>
      <c r="O934" s="348"/>
      <c r="P934" s="450"/>
      <c r="Q934" s="348"/>
      <c r="R934" s="346"/>
      <c r="S934" s="348"/>
      <c r="T934" s="346"/>
      <c r="U934" s="348"/>
      <c r="V934" s="444"/>
      <c r="W934" s="443"/>
      <c r="X934" s="444"/>
      <c r="Y934" s="443"/>
      <c r="Z934" s="444"/>
      <c r="AA934" s="443"/>
      <c r="AB934" s="444"/>
      <c r="AC934" s="443"/>
      <c r="AD934" s="444"/>
      <c r="AE934" s="443"/>
      <c r="AF934" s="444"/>
      <c r="AG934" s="443"/>
      <c r="AH934" s="444"/>
      <c r="AI934" s="443"/>
      <c r="AJ934" s="444"/>
      <c r="AK934" s="443"/>
      <c r="AL934" s="451"/>
      <c r="AM934" s="448"/>
      <c r="AN934" s="451"/>
      <c r="AO934" s="448"/>
      <c r="AP934" s="444"/>
      <c r="AQ934" s="443"/>
      <c r="AR934" s="444"/>
      <c r="AS934" s="443"/>
      <c r="AT934" s="444"/>
      <c r="AU934" s="443"/>
      <c r="AV934" s="444"/>
      <c r="AW934" s="443"/>
      <c r="AX934" s="343"/>
      <c r="AY934" s="350"/>
      <c r="AZ934" s="443"/>
      <c r="BA934" s="216"/>
      <c r="BB934" s="216"/>
      <c r="BC934" s="216"/>
      <c r="BD934" s="216"/>
      <c r="BE934" s="216"/>
      <c r="BF934" s="216"/>
      <c r="BG934" s="216"/>
      <c r="BH934" s="216"/>
      <c r="BI934" s="216"/>
      <c r="BJ934" s="216"/>
    </row>
    <row r="935" spans="1:62" ht="14.25">
      <c r="A935" s="479"/>
      <c r="B935" s="479"/>
      <c r="C935" s="443"/>
      <c r="D935" s="216"/>
      <c r="E935" s="216"/>
      <c r="F935" s="350"/>
      <c r="G935" s="344"/>
      <c r="H935" s="440"/>
      <c r="I935" s="350"/>
      <c r="J935" s="344"/>
      <c r="K935" s="350"/>
      <c r="L935" s="344"/>
      <c r="M935" s="350"/>
      <c r="N935" s="346"/>
      <c r="O935" s="348"/>
      <c r="P935" s="450"/>
      <c r="Q935" s="348"/>
      <c r="R935" s="346"/>
      <c r="S935" s="348"/>
      <c r="T935" s="346"/>
      <c r="U935" s="348"/>
      <c r="V935" s="444"/>
      <c r="W935" s="443"/>
      <c r="X935" s="444"/>
      <c r="Y935" s="443"/>
      <c r="Z935" s="444"/>
      <c r="AA935" s="443"/>
      <c r="AB935" s="444"/>
      <c r="AC935" s="443"/>
      <c r="AD935" s="444"/>
      <c r="AE935" s="443"/>
      <c r="AF935" s="444"/>
      <c r="AG935" s="443"/>
      <c r="AH935" s="444"/>
      <c r="AI935" s="443"/>
      <c r="AJ935" s="444"/>
      <c r="AK935" s="443"/>
      <c r="AL935" s="451"/>
      <c r="AM935" s="448"/>
      <c r="AN935" s="451"/>
      <c r="AO935" s="448"/>
      <c r="AP935" s="444"/>
      <c r="AQ935" s="443"/>
      <c r="AR935" s="444"/>
      <c r="AS935" s="443"/>
      <c r="AT935" s="444"/>
      <c r="AU935" s="443"/>
      <c r="AV935" s="444"/>
      <c r="AW935" s="443"/>
      <c r="AX935" s="343"/>
      <c r="AY935" s="350"/>
      <c r="AZ935" s="443"/>
      <c r="BA935" s="216"/>
      <c r="BB935" s="216"/>
      <c r="BC935" s="216"/>
      <c r="BD935" s="216"/>
      <c r="BE935" s="216"/>
      <c r="BF935" s="216"/>
      <c r="BG935" s="216"/>
      <c r="BH935" s="216"/>
      <c r="BI935" s="216"/>
      <c r="BJ935" s="216"/>
    </row>
    <row r="936" spans="1:62" ht="14.25">
      <c r="A936" s="479"/>
      <c r="B936" s="479"/>
      <c r="C936" s="443"/>
      <c r="D936" s="216"/>
      <c r="E936" s="216"/>
      <c r="F936" s="350"/>
      <c r="G936" s="344"/>
      <c r="H936" s="440"/>
      <c r="I936" s="350"/>
      <c r="J936" s="344"/>
      <c r="K936" s="350"/>
      <c r="L936" s="344"/>
      <c r="M936" s="350"/>
      <c r="N936" s="346"/>
      <c r="O936" s="348"/>
      <c r="P936" s="450"/>
      <c r="Q936" s="348"/>
      <c r="R936" s="346"/>
      <c r="S936" s="348"/>
      <c r="T936" s="346"/>
      <c r="U936" s="348"/>
      <c r="V936" s="444"/>
      <c r="W936" s="443"/>
      <c r="X936" s="444"/>
      <c r="Y936" s="443"/>
      <c r="Z936" s="444"/>
      <c r="AA936" s="443"/>
      <c r="AB936" s="444"/>
      <c r="AC936" s="443"/>
      <c r="AD936" s="444"/>
      <c r="AE936" s="443"/>
      <c r="AF936" s="444"/>
      <c r="AG936" s="443"/>
      <c r="AH936" s="444"/>
      <c r="AI936" s="443"/>
      <c r="AJ936" s="444"/>
      <c r="AK936" s="443"/>
      <c r="AL936" s="451"/>
      <c r="AM936" s="448"/>
      <c r="AN936" s="451"/>
      <c r="AO936" s="448"/>
      <c r="AP936" s="444"/>
      <c r="AQ936" s="443"/>
      <c r="AR936" s="444"/>
      <c r="AS936" s="443"/>
      <c r="AT936" s="444"/>
      <c r="AU936" s="443"/>
      <c r="AV936" s="444"/>
      <c r="AW936" s="443"/>
      <c r="AX936" s="343"/>
      <c r="AY936" s="350"/>
      <c r="AZ936" s="443"/>
      <c r="BA936" s="216"/>
      <c r="BB936" s="216"/>
      <c r="BC936" s="216"/>
      <c r="BD936" s="216"/>
      <c r="BE936" s="216"/>
      <c r="BF936" s="216"/>
      <c r="BG936" s="216"/>
      <c r="BH936" s="216"/>
      <c r="BI936" s="216"/>
      <c r="BJ936" s="216"/>
    </row>
    <row r="937" spans="1:62" ht="14.25">
      <c r="A937" s="479"/>
      <c r="B937" s="479"/>
      <c r="C937" s="443"/>
      <c r="D937" s="216"/>
      <c r="E937" s="216"/>
      <c r="F937" s="350"/>
      <c r="G937" s="344"/>
      <c r="H937" s="440"/>
      <c r="I937" s="350"/>
      <c r="J937" s="344"/>
      <c r="K937" s="350"/>
      <c r="L937" s="344"/>
      <c r="M937" s="350"/>
      <c r="N937" s="346"/>
      <c r="O937" s="348"/>
      <c r="P937" s="450"/>
      <c r="Q937" s="348"/>
      <c r="R937" s="346"/>
      <c r="S937" s="348"/>
      <c r="T937" s="346"/>
      <c r="U937" s="348"/>
      <c r="V937" s="444"/>
      <c r="W937" s="443"/>
      <c r="X937" s="444"/>
      <c r="Y937" s="443"/>
      <c r="Z937" s="444"/>
      <c r="AA937" s="443"/>
      <c r="AB937" s="444"/>
      <c r="AC937" s="443"/>
      <c r="AD937" s="444"/>
      <c r="AE937" s="443"/>
      <c r="AF937" s="444"/>
      <c r="AG937" s="443"/>
      <c r="AH937" s="444"/>
      <c r="AI937" s="443"/>
      <c r="AJ937" s="444"/>
      <c r="AK937" s="443"/>
      <c r="AL937" s="451"/>
      <c r="AM937" s="448"/>
      <c r="AN937" s="451"/>
      <c r="AO937" s="448"/>
      <c r="AP937" s="444"/>
      <c r="AQ937" s="443"/>
      <c r="AR937" s="444"/>
      <c r="AS937" s="443"/>
      <c r="AT937" s="444"/>
      <c r="AU937" s="443"/>
      <c r="AV937" s="444"/>
      <c r="AW937" s="443"/>
      <c r="AX937" s="343"/>
      <c r="AY937" s="350"/>
      <c r="AZ937" s="443"/>
      <c r="BA937" s="216"/>
      <c r="BB937" s="216"/>
      <c r="BC937" s="216"/>
      <c r="BD937" s="216"/>
      <c r="BE937" s="216"/>
      <c r="BF937" s="216"/>
      <c r="BG937" s="216"/>
      <c r="BH937" s="216"/>
      <c r="BI937" s="216"/>
      <c r="BJ937" s="216"/>
    </row>
    <row r="938" spans="1:62" ht="14.25">
      <c r="A938" s="479"/>
      <c r="B938" s="479"/>
      <c r="C938" s="443"/>
      <c r="D938" s="216"/>
      <c r="E938" s="216"/>
      <c r="F938" s="350"/>
      <c r="G938" s="344"/>
      <c r="H938" s="440"/>
      <c r="I938" s="350"/>
      <c r="J938" s="344"/>
      <c r="K938" s="350"/>
      <c r="L938" s="344"/>
      <c r="M938" s="350"/>
      <c r="N938" s="346"/>
      <c r="O938" s="348"/>
      <c r="P938" s="450"/>
      <c r="Q938" s="348"/>
      <c r="R938" s="346"/>
      <c r="S938" s="348"/>
      <c r="T938" s="346"/>
      <c r="U938" s="348"/>
      <c r="V938" s="444"/>
      <c r="W938" s="443"/>
      <c r="X938" s="444"/>
      <c r="Y938" s="443"/>
      <c r="Z938" s="444"/>
      <c r="AA938" s="443"/>
      <c r="AB938" s="444"/>
      <c r="AC938" s="443"/>
      <c r="AD938" s="444"/>
      <c r="AE938" s="443"/>
      <c r="AF938" s="444"/>
      <c r="AG938" s="443"/>
      <c r="AH938" s="444"/>
      <c r="AI938" s="443"/>
      <c r="AJ938" s="444"/>
      <c r="AK938" s="443"/>
      <c r="AL938" s="451"/>
      <c r="AM938" s="448"/>
      <c r="AN938" s="451"/>
      <c r="AO938" s="448"/>
      <c r="AP938" s="444"/>
      <c r="AQ938" s="443"/>
      <c r="AR938" s="444"/>
      <c r="AS938" s="443"/>
      <c r="AT938" s="444"/>
      <c r="AU938" s="443"/>
      <c r="AV938" s="444"/>
      <c r="AW938" s="443"/>
      <c r="AX938" s="343"/>
      <c r="AY938" s="350"/>
      <c r="AZ938" s="443"/>
      <c r="BA938" s="216"/>
      <c r="BB938" s="216"/>
      <c r="BC938" s="216"/>
      <c r="BD938" s="216"/>
      <c r="BE938" s="216"/>
      <c r="BF938" s="216"/>
      <c r="BG938" s="216"/>
      <c r="BH938" s="216"/>
      <c r="BI938" s="216"/>
      <c r="BJ938" s="216"/>
    </row>
    <row r="939" spans="1:62" ht="14.25">
      <c r="A939" s="479"/>
      <c r="B939" s="479"/>
      <c r="C939" s="443"/>
      <c r="D939" s="216"/>
      <c r="E939" s="216"/>
      <c r="F939" s="350"/>
      <c r="G939" s="344"/>
      <c r="H939" s="440"/>
      <c r="I939" s="350"/>
      <c r="J939" s="344"/>
      <c r="K939" s="350"/>
      <c r="L939" s="344"/>
      <c r="M939" s="350"/>
      <c r="N939" s="346"/>
      <c r="O939" s="348"/>
      <c r="P939" s="450"/>
      <c r="Q939" s="348"/>
      <c r="R939" s="346"/>
      <c r="S939" s="348"/>
      <c r="T939" s="346"/>
      <c r="U939" s="348"/>
      <c r="V939" s="444"/>
      <c r="W939" s="443"/>
      <c r="X939" s="444"/>
      <c r="Y939" s="443"/>
      <c r="Z939" s="444"/>
      <c r="AA939" s="443"/>
      <c r="AB939" s="444"/>
      <c r="AC939" s="443"/>
      <c r="AD939" s="444"/>
      <c r="AE939" s="443"/>
      <c r="AF939" s="444"/>
      <c r="AG939" s="443"/>
      <c r="AH939" s="444"/>
      <c r="AI939" s="443"/>
      <c r="AJ939" s="444"/>
      <c r="AK939" s="443"/>
      <c r="AL939" s="451"/>
      <c r="AM939" s="448"/>
      <c r="AN939" s="451"/>
      <c r="AO939" s="448"/>
      <c r="AP939" s="444"/>
      <c r="AQ939" s="443"/>
      <c r="AR939" s="444"/>
      <c r="AS939" s="443"/>
      <c r="AT939" s="444"/>
      <c r="AU939" s="443"/>
      <c r="AV939" s="444"/>
      <c r="AW939" s="443"/>
      <c r="AX939" s="343"/>
      <c r="AY939" s="350"/>
      <c r="AZ939" s="443"/>
      <c r="BA939" s="216"/>
      <c r="BB939" s="216"/>
      <c r="BC939" s="216"/>
      <c r="BD939" s="216"/>
      <c r="BE939" s="216"/>
      <c r="BF939" s="216"/>
      <c r="BG939" s="216"/>
      <c r="BH939" s="216"/>
      <c r="BI939" s="216"/>
      <c r="BJ939" s="216"/>
    </row>
    <row r="940" spans="1:62" ht="14.25">
      <c r="A940" s="479"/>
      <c r="B940" s="479"/>
      <c r="C940" s="443"/>
      <c r="D940" s="216"/>
      <c r="E940" s="216"/>
      <c r="F940" s="350"/>
      <c r="G940" s="344"/>
      <c r="H940" s="440"/>
      <c r="I940" s="350"/>
      <c r="J940" s="344"/>
      <c r="K940" s="350"/>
      <c r="L940" s="344"/>
      <c r="M940" s="350"/>
      <c r="N940" s="346"/>
      <c r="O940" s="348"/>
      <c r="P940" s="450"/>
      <c r="Q940" s="348"/>
      <c r="R940" s="346"/>
      <c r="S940" s="348"/>
      <c r="T940" s="346"/>
      <c r="U940" s="348"/>
      <c r="V940" s="444"/>
      <c r="W940" s="443"/>
      <c r="X940" s="444"/>
      <c r="Y940" s="443"/>
      <c r="Z940" s="444"/>
      <c r="AA940" s="443"/>
      <c r="AB940" s="444"/>
      <c r="AC940" s="443"/>
      <c r="AD940" s="444"/>
      <c r="AE940" s="443"/>
      <c r="AF940" s="444"/>
      <c r="AG940" s="443"/>
      <c r="AH940" s="444"/>
      <c r="AI940" s="443"/>
      <c r="AJ940" s="444"/>
      <c r="AK940" s="443"/>
      <c r="AL940" s="451"/>
      <c r="AM940" s="448"/>
      <c r="AN940" s="451"/>
      <c r="AO940" s="448"/>
      <c r="AP940" s="444"/>
      <c r="AQ940" s="443"/>
      <c r="AR940" s="444"/>
      <c r="AS940" s="443"/>
      <c r="AT940" s="444"/>
      <c r="AU940" s="443"/>
      <c r="AV940" s="444"/>
      <c r="AW940" s="443"/>
      <c r="AX940" s="343"/>
      <c r="AY940" s="350"/>
      <c r="AZ940" s="443"/>
      <c r="BA940" s="216"/>
      <c r="BB940" s="216"/>
      <c r="BC940" s="216"/>
      <c r="BD940" s="216"/>
      <c r="BE940" s="216"/>
      <c r="BF940" s="216"/>
      <c r="BG940" s="216"/>
      <c r="BH940" s="216"/>
      <c r="BI940" s="216"/>
      <c r="BJ940" s="216"/>
    </row>
    <row r="941" spans="1:62" ht="14.25">
      <c r="A941" s="479"/>
      <c r="B941" s="479"/>
      <c r="C941" s="443"/>
      <c r="D941" s="216"/>
      <c r="E941" s="216"/>
      <c r="F941" s="350"/>
      <c r="G941" s="344"/>
      <c r="H941" s="440"/>
      <c r="I941" s="350"/>
      <c r="J941" s="344"/>
      <c r="K941" s="350"/>
      <c r="L941" s="344"/>
      <c r="M941" s="350"/>
      <c r="N941" s="346"/>
      <c r="O941" s="348"/>
      <c r="P941" s="450"/>
      <c r="Q941" s="348"/>
      <c r="R941" s="346"/>
      <c r="S941" s="348"/>
      <c r="T941" s="346"/>
      <c r="U941" s="348"/>
      <c r="V941" s="444"/>
      <c r="W941" s="443"/>
      <c r="X941" s="444"/>
      <c r="Y941" s="443"/>
      <c r="Z941" s="444"/>
      <c r="AA941" s="443"/>
      <c r="AB941" s="444"/>
      <c r="AC941" s="443"/>
      <c r="AD941" s="444"/>
      <c r="AE941" s="443"/>
      <c r="AF941" s="444"/>
      <c r="AG941" s="443"/>
      <c r="AH941" s="444"/>
      <c r="AI941" s="443"/>
      <c r="AJ941" s="444"/>
      <c r="AK941" s="443"/>
      <c r="AL941" s="451"/>
      <c r="AM941" s="448"/>
      <c r="AN941" s="451"/>
      <c r="AO941" s="448"/>
      <c r="AP941" s="444"/>
      <c r="AQ941" s="443"/>
      <c r="AR941" s="444"/>
      <c r="AS941" s="443"/>
      <c r="AT941" s="444"/>
      <c r="AU941" s="443"/>
      <c r="AV941" s="444"/>
      <c r="AW941" s="443"/>
      <c r="AX941" s="343"/>
      <c r="AY941" s="350"/>
      <c r="AZ941" s="443"/>
      <c r="BA941" s="216"/>
      <c r="BB941" s="216"/>
      <c r="BC941" s="216"/>
      <c r="BD941" s="216"/>
      <c r="BE941" s="216"/>
      <c r="BF941" s="216"/>
      <c r="BG941" s="216"/>
      <c r="BH941" s="216"/>
      <c r="BI941" s="216"/>
      <c r="BJ941" s="216"/>
    </row>
    <row r="942" spans="1:62" ht="14.25">
      <c r="A942" s="479"/>
      <c r="B942" s="479"/>
      <c r="C942" s="443"/>
      <c r="D942" s="216"/>
      <c r="E942" s="216"/>
      <c r="F942" s="350"/>
      <c r="G942" s="344"/>
      <c r="H942" s="440"/>
      <c r="I942" s="350"/>
      <c r="J942" s="344"/>
      <c r="K942" s="350"/>
      <c r="L942" s="344"/>
      <c r="M942" s="350"/>
      <c r="N942" s="346"/>
      <c r="O942" s="348"/>
      <c r="P942" s="450"/>
      <c r="Q942" s="348"/>
      <c r="R942" s="346"/>
      <c r="S942" s="348"/>
      <c r="T942" s="346"/>
      <c r="U942" s="348"/>
      <c r="V942" s="444"/>
      <c r="W942" s="443"/>
      <c r="X942" s="444"/>
      <c r="Y942" s="443"/>
      <c r="Z942" s="444"/>
      <c r="AA942" s="443"/>
      <c r="AB942" s="444"/>
      <c r="AC942" s="443"/>
      <c r="AD942" s="444"/>
      <c r="AE942" s="443"/>
      <c r="AF942" s="444"/>
      <c r="AG942" s="443"/>
      <c r="AH942" s="444"/>
      <c r="AI942" s="443"/>
      <c r="AJ942" s="444"/>
      <c r="AK942" s="443"/>
      <c r="AL942" s="451"/>
      <c r="AM942" s="448"/>
      <c r="AN942" s="451"/>
      <c r="AO942" s="448"/>
      <c r="AP942" s="444"/>
      <c r="AQ942" s="443"/>
      <c r="AR942" s="444"/>
      <c r="AS942" s="443"/>
      <c r="AT942" s="444"/>
      <c r="AU942" s="443"/>
      <c r="AV942" s="444"/>
      <c r="AW942" s="443"/>
      <c r="AX942" s="343"/>
      <c r="AY942" s="350"/>
      <c r="AZ942" s="443"/>
      <c r="BA942" s="216"/>
      <c r="BB942" s="216"/>
      <c r="BC942" s="216"/>
      <c r="BD942" s="216"/>
      <c r="BE942" s="216"/>
      <c r="BF942" s="216"/>
      <c r="BG942" s="216"/>
      <c r="BH942" s="216"/>
      <c r="BI942" s="216"/>
      <c r="BJ942" s="216"/>
    </row>
    <row r="943" spans="1:62" ht="14.25">
      <c r="A943" s="479"/>
      <c r="B943" s="479"/>
      <c r="C943" s="443"/>
      <c r="D943" s="216"/>
      <c r="E943" s="216"/>
      <c r="F943" s="350"/>
      <c r="G943" s="344"/>
      <c r="H943" s="440"/>
      <c r="I943" s="350"/>
      <c r="J943" s="344"/>
      <c r="K943" s="350"/>
      <c r="L943" s="344"/>
      <c r="M943" s="350"/>
      <c r="N943" s="346"/>
      <c r="O943" s="348"/>
      <c r="P943" s="450"/>
      <c r="Q943" s="348"/>
      <c r="R943" s="346"/>
      <c r="S943" s="348"/>
      <c r="T943" s="346"/>
      <c r="U943" s="348"/>
      <c r="V943" s="444"/>
      <c r="W943" s="443"/>
      <c r="X943" s="444"/>
      <c r="Y943" s="443"/>
      <c r="Z943" s="444"/>
      <c r="AA943" s="443"/>
      <c r="AB943" s="444"/>
      <c r="AC943" s="443"/>
      <c r="AD943" s="444"/>
      <c r="AE943" s="443"/>
      <c r="AF943" s="444"/>
      <c r="AG943" s="443"/>
      <c r="AH943" s="444"/>
      <c r="AI943" s="443"/>
      <c r="AJ943" s="444"/>
      <c r="AK943" s="443"/>
      <c r="AL943" s="451"/>
      <c r="AM943" s="448"/>
      <c r="AN943" s="451"/>
      <c r="AO943" s="448"/>
      <c r="AP943" s="444"/>
      <c r="AQ943" s="443"/>
      <c r="AR943" s="444"/>
      <c r="AS943" s="443"/>
      <c r="AT943" s="444"/>
      <c r="AU943" s="443"/>
      <c r="AV943" s="444"/>
      <c r="AW943" s="443"/>
      <c r="AX943" s="343"/>
      <c r="AY943" s="350"/>
      <c r="AZ943" s="443"/>
      <c r="BA943" s="216"/>
      <c r="BB943" s="216"/>
      <c r="BC943" s="216"/>
      <c r="BD943" s="216"/>
      <c r="BE943" s="216"/>
      <c r="BF943" s="216"/>
      <c r="BG943" s="216"/>
      <c r="BH943" s="216"/>
      <c r="BI943" s="216"/>
      <c r="BJ943" s="216"/>
    </row>
    <row r="944" spans="1:62" ht="14.25">
      <c r="A944" s="479"/>
      <c r="B944" s="479"/>
      <c r="C944" s="443"/>
      <c r="D944" s="216"/>
      <c r="E944" s="216"/>
      <c r="F944" s="350"/>
      <c r="G944" s="344"/>
      <c r="H944" s="440"/>
      <c r="I944" s="350"/>
      <c r="J944" s="344"/>
      <c r="K944" s="350"/>
      <c r="L944" s="344"/>
      <c r="M944" s="350"/>
      <c r="N944" s="346"/>
      <c r="O944" s="348"/>
      <c r="P944" s="450"/>
      <c r="Q944" s="348"/>
      <c r="R944" s="346"/>
      <c r="S944" s="348"/>
      <c r="T944" s="346"/>
      <c r="U944" s="348"/>
      <c r="V944" s="444"/>
      <c r="W944" s="443"/>
      <c r="X944" s="444"/>
      <c r="Y944" s="443"/>
      <c r="Z944" s="444"/>
      <c r="AA944" s="443"/>
      <c r="AB944" s="444"/>
      <c r="AC944" s="443"/>
      <c r="AD944" s="444"/>
      <c r="AE944" s="443"/>
      <c r="AF944" s="444"/>
      <c r="AG944" s="443"/>
      <c r="AH944" s="444"/>
      <c r="AI944" s="443"/>
      <c r="AJ944" s="444"/>
      <c r="AK944" s="443"/>
      <c r="AL944" s="451"/>
      <c r="AM944" s="448"/>
      <c r="AN944" s="451"/>
      <c r="AO944" s="448"/>
      <c r="AP944" s="444"/>
      <c r="AQ944" s="443"/>
      <c r="AR944" s="444"/>
      <c r="AS944" s="443"/>
      <c r="AT944" s="444"/>
      <c r="AU944" s="443"/>
      <c r="AV944" s="444"/>
      <c r="AW944" s="443"/>
      <c r="AX944" s="343"/>
      <c r="AY944" s="350"/>
      <c r="AZ944" s="443"/>
      <c r="BA944" s="216"/>
      <c r="BB944" s="216"/>
      <c r="BC944" s="216"/>
      <c r="BD944" s="216"/>
      <c r="BE944" s="216"/>
      <c r="BF944" s="216"/>
      <c r="BG944" s="216"/>
      <c r="BH944" s="216"/>
      <c r="BI944" s="216"/>
      <c r="BJ944" s="216"/>
    </row>
    <row r="945" spans="1:62" ht="14.25">
      <c r="A945" s="479"/>
      <c r="B945" s="479"/>
      <c r="C945" s="443"/>
      <c r="D945" s="216"/>
      <c r="E945" s="216"/>
      <c r="F945" s="350"/>
      <c r="G945" s="344"/>
      <c r="H945" s="440"/>
      <c r="I945" s="350"/>
      <c r="J945" s="344"/>
      <c r="K945" s="350"/>
      <c r="L945" s="344"/>
      <c r="M945" s="350"/>
      <c r="N945" s="346"/>
      <c r="O945" s="348"/>
      <c r="P945" s="450"/>
      <c r="Q945" s="348"/>
      <c r="R945" s="346"/>
      <c r="S945" s="348"/>
      <c r="T945" s="346"/>
      <c r="U945" s="348"/>
      <c r="V945" s="444"/>
      <c r="W945" s="443"/>
      <c r="X945" s="444"/>
      <c r="Y945" s="443"/>
      <c r="Z945" s="444"/>
      <c r="AA945" s="443"/>
      <c r="AB945" s="444"/>
      <c r="AC945" s="443"/>
      <c r="AD945" s="444"/>
      <c r="AE945" s="443"/>
      <c r="AF945" s="444"/>
      <c r="AG945" s="443"/>
      <c r="AH945" s="444"/>
      <c r="AI945" s="443"/>
      <c r="AJ945" s="444"/>
      <c r="AK945" s="443"/>
      <c r="AL945" s="451"/>
      <c r="AM945" s="448"/>
      <c r="AN945" s="451"/>
      <c r="AO945" s="448"/>
      <c r="AP945" s="444"/>
      <c r="AQ945" s="443"/>
      <c r="AR945" s="444"/>
      <c r="AS945" s="443"/>
      <c r="AT945" s="444"/>
      <c r="AU945" s="443"/>
      <c r="AV945" s="444"/>
      <c r="AW945" s="443"/>
      <c r="AX945" s="343"/>
      <c r="AY945" s="350"/>
      <c r="AZ945" s="443"/>
      <c r="BA945" s="216"/>
      <c r="BB945" s="216"/>
      <c r="BC945" s="216"/>
      <c r="BD945" s="216"/>
      <c r="BE945" s="216"/>
      <c r="BF945" s="216"/>
      <c r="BG945" s="216"/>
      <c r="BH945" s="216"/>
      <c r="BI945" s="216"/>
      <c r="BJ945" s="216"/>
    </row>
    <row r="946" spans="1:62" ht="14.25">
      <c r="A946" s="479"/>
      <c r="B946" s="479"/>
      <c r="C946" s="443"/>
      <c r="D946" s="216"/>
      <c r="E946" s="216"/>
      <c r="F946" s="350"/>
      <c r="G946" s="344"/>
      <c r="H946" s="440"/>
      <c r="I946" s="350"/>
      <c r="J946" s="344"/>
      <c r="K946" s="350"/>
      <c r="L946" s="344"/>
      <c r="M946" s="350"/>
      <c r="N946" s="346"/>
      <c r="O946" s="348"/>
      <c r="P946" s="450"/>
      <c r="Q946" s="348"/>
      <c r="R946" s="346"/>
      <c r="S946" s="348"/>
      <c r="T946" s="346"/>
      <c r="U946" s="348"/>
      <c r="V946" s="444"/>
      <c r="W946" s="443"/>
      <c r="X946" s="444"/>
      <c r="Y946" s="443"/>
      <c r="Z946" s="444"/>
      <c r="AA946" s="443"/>
      <c r="AB946" s="444"/>
      <c r="AC946" s="443"/>
      <c r="AD946" s="444"/>
      <c r="AE946" s="443"/>
      <c r="AF946" s="444"/>
      <c r="AG946" s="443"/>
      <c r="AH946" s="444"/>
      <c r="AI946" s="443"/>
      <c r="AJ946" s="444"/>
      <c r="AK946" s="443"/>
      <c r="AL946" s="451"/>
      <c r="AM946" s="448"/>
      <c r="AN946" s="451"/>
      <c r="AO946" s="448"/>
      <c r="AP946" s="444"/>
      <c r="AQ946" s="443"/>
      <c r="AR946" s="444"/>
      <c r="AS946" s="443"/>
      <c r="AT946" s="444"/>
      <c r="AU946" s="443"/>
      <c r="AV946" s="444"/>
      <c r="AW946" s="443"/>
      <c r="AX946" s="343"/>
      <c r="AY946" s="350"/>
      <c r="AZ946" s="443"/>
      <c r="BA946" s="216"/>
      <c r="BB946" s="216"/>
      <c r="BC946" s="216"/>
      <c r="BD946" s="216"/>
      <c r="BE946" s="216"/>
      <c r="BF946" s="216"/>
      <c r="BG946" s="216"/>
      <c r="BH946" s="216"/>
      <c r="BI946" s="216"/>
      <c r="BJ946" s="216"/>
    </row>
    <row r="947" spans="1:62" ht="14.25">
      <c r="A947" s="479"/>
      <c r="B947" s="479"/>
      <c r="C947" s="443"/>
      <c r="D947" s="216"/>
      <c r="E947" s="216"/>
      <c r="F947" s="350"/>
      <c r="G947" s="344"/>
      <c r="H947" s="440"/>
      <c r="I947" s="350"/>
      <c r="J947" s="344"/>
      <c r="K947" s="350"/>
      <c r="L947" s="344"/>
      <c r="M947" s="350"/>
      <c r="N947" s="346"/>
      <c r="O947" s="348"/>
      <c r="P947" s="450"/>
      <c r="Q947" s="348"/>
      <c r="R947" s="346"/>
      <c r="S947" s="348"/>
      <c r="T947" s="346"/>
      <c r="U947" s="348"/>
      <c r="V947" s="444"/>
      <c r="W947" s="443"/>
      <c r="X947" s="444"/>
      <c r="Y947" s="443"/>
      <c r="Z947" s="444"/>
      <c r="AA947" s="443"/>
      <c r="AB947" s="444"/>
      <c r="AC947" s="443"/>
      <c r="AD947" s="444"/>
      <c r="AE947" s="443"/>
      <c r="AF947" s="444"/>
      <c r="AG947" s="443"/>
      <c r="AH947" s="444"/>
      <c r="AI947" s="443"/>
      <c r="AJ947" s="444"/>
      <c r="AK947" s="443"/>
      <c r="AL947" s="451"/>
      <c r="AM947" s="448"/>
      <c r="AN947" s="451"/>
      <c r="AO947" s="448"/>
      <c r="AP947" s="444"/>
      <c r="AQ947" s="443"/>
      <c r="AR947" s="444"/>
      <c r="AS947" s="443"/>
      <c r="AT947" s="444"/>
      <c r="AU947" s="443"/>
      <c r="AV947" s="444"/>
      <c r="AW947" s="443"/>
      <c r="AX947" s="343"/>
      <c r="AY947" s="350"/>
      <c r="AZ947" s="443"/>
      <c r="BA947" s="216"/>
      <c r="BB947" s="216"/>
      <c r="BC947" s="216"/>
      <c r="BD947" s="216"/>
      <c r="BE947" s="216"/>
      <c r="BF947" s="216"/>
      <c r="BG947" s="216"/>
      <c r="BH947" s="216"/>
      <c r="BI947" s="216"/>
      <c r="BJ947" s="216"/>
    </row>
    <row r="948" spans="1:62" ht="14.25">
      <c r="A948" s="479"/>
      <c r="B948" s="479"/>
      <c r="C948" s="443"/>
      <c r="D948" s="216"/>
      <c r="E948" s="216"/>
      <c r="F948" s="350"/>
      <c r="G948" s="344"/>
      <c r="H948" s="440"/>
      <c r="I948" s="350"/>
      <c r="J948" s="344"/>
      <c r="K948" s="350"/>
      <c r="L948" s="344"/>
      <c r="M948" s="350"/>
      <c r="N948" s="346"/>
      <c r="O948" s="348"/>
      <c r="P948" s="450"/>
      <c r="Q948" s="348"/>
      <c r="R948" s="346"/>
      <c r="S948" s="348"/>
      <c r="T948" s="346"/>
      <c r="U948" s="348"/>
      <c r="V948" s="444"/>
      <c r="W948" s="443"/>
      <c r="X948" s="444"/>
      <c r="Y948" s="443"/>
      <c r="Z948" s="444"/>
      <c r="AA948" s="443"/>
      <c r="AB948" s="444"/>
      <c r="AC948" s="443"/>
      <c r="AD948" s="444"/>
      <c r="AE948" s="443"/>
      <c r="AF948" s="444"/>
      <c r="AG948" s="443"/>
      <c r="AH948" s="444"/>
      <c r="AI948" s="443"/>
      <c r="AJ948" s="444"/>
      <c r="AK948" s="443"/>
      <c r="AL948" s="451"/>
      <c r="AM948" s="448"/>
      <c r="AN948" s="451"/>
      <c r="AO948" s="448"/>
      <c r="AP948" s="444"/>
      <c r="AQ948" s="443"/>
      <c r="AR948" s="444"/>
      <c r="AS948" s="443"/>
      <c r="AT948" s="444"/>
      <c r="AU948" s="443"/>
      <c r="AV948" s="444"/>
      <c r="AW948" s="443"/>
      <c r="AX948" s="343"/>
      <c r="AY948" s="350"/>
      <c r="AZ948" s="443"/>
      <c r="BA948" s="216"/>
      <c r="BB948" s="216"/>
      <c r="BC948" s="216"/>
      <c r="BD948" s="216"/>
      <c r="BE948" s="216"/>
      <c r="BF948" s="216"/>
      <c r="BG948" s="216"/>
      <c r="BH948" s="216"/>
      <c r="BI948" s="216"/>
      <c r="BJ948" s="216"/>
    </row>
    <row r="949" spans="1:62" ht="14.25">
      <c r="A949" s="479"/>
      <c r="B949" s="479"/>
      <c r="C949" s="443"/>
      <c r="D949" s="216"/>
      <c r="E949" s="216"/>
      <c r="F949" s="350"/>
      <c r="G949" s="344"/>
      <c r="H949" s="440"/>
      <c r="I949" s="350"/>
      <c r="J949" s="344"/>
      <c r="K949" s="350"/>
      <c r="L949" s="344"/>
      <c r="M949" s="350"/>
      <c r="N949" s="346"/>
      <c r="O949" s="348"/>
      <c r="P949" s="450"/>
      <c r="Q949" s="348"/>
      <c r="R949" s="346"/>
      <c r="S949" s="348"/>
      <c r="T949" s="346"/>
      <c r="U949" s="348"/>
      <c r="V949" s="444"/>
      <c r="W949" s="443"/>
      <c r="X949" s="444"/>
      <c r="Y949" s="443"/>
      <c r="Z949" s="444"/>
      <c r="AA949" s="443"/>
      <c r="AB949" s="444"/>
      <c r="AC949" s="443"/>
      <c r="AD949" s="444"/>
      <c r="AE949" s="443"/>
      <c r="AF949" s="444"/>
      <c r="AG949" s="443"/>
      <c r="AH949" s="444"/>
      <c r="AI949" s="443"/>
      <c r="AJ949" s="444"/>
      <c r="AK949" s="443"/>
      <c r="AL949" s="451"/>
      <c r="AM949" s="448"/>
      <c r="AN949" s="451"/>
      <c r="AO949" s="448"/>
      <c r="AP949" s="444"/>
      <c r="AQ949" s="443"/>
      <c r="AR949" s="444"/>
      <c r="AS949" s="443"/>
      <c r="AT949" s="444"/>
      <c r="AU949" s="443"/>
      <c r="AV949" s="444"/>
      <c r="AW949" s="443"/>
      <c r="AX949" s="343"/>
      <c r="AY949" s="350"/>
      <c r="AZ949" s="443"/>
      <c r="BA949" s="216"/>
      <c r="BB949" s="216"/>
      <c r="BC949" s="216"/>
      <c r="BD949" s="216"/>
      <c r="BE949" s="216"/>
      <c r="BF949" s="216"/>
      <c r="BG949" s="216"/>
      <c r="BH949" s="216"/>
      <c r="BI949" s="216"/>
      <c r="BJ949" s="216"/>
    </row>
    <row r="950" spans="1:62" ht="14.25">
      <c r="A950" s="479"/>
      <c r="B950" s="479"/>
      <c r="C950" s="443"/>
      <c r="D950" s="216"/>
      <c r="E950" s="216"/>
      <c r="F950" s="350"/>
      <c r="G950" s="344"/>
      <c r="H950" s="440"/>
      <c r="I950" s="350"/>
      <c r="J950" s="344"/>
      <c r="K950" s="350"/>
      <c r="L950" s="344"/>
      <c r="M950" s="350"/>
      <c r="N950" s="346"/>
      <c r="O950" s="348"/>
      <c r="P950" s="450"/>
      <c r="Q950" s="348"/>
      <c r="R950" s="346"/>
      <c r="S950" s="348"/>
      <c r="T950" s="346"/>
      <c r="U950" s="348"/>
      <c r="V950" s="444"/>
      <c r="W950" s="443"/>
      <c r="X950" s="444"/>
      <c r="Y950" s="443"/>
      <c r="Z950" s="444"/>
      <c r="AA950" s="443"/>
      <c r="AB950" s="444"/>
      <c r="AC950" s="443"/>
      <c r="AD950" s="444"/>
      <c r="AE950" s="443"/>
      <c r="AF950" s="444"/>
      <c r="AG950" s="443"/>
      <c r="AH950" s="444"/>
      <c r="AI950" s="443"/>
      <c r="AJ950" s="444"/>
      <c r="AK950" s="443"/>
      <c r="AL950" s="451"/>
      <c r="AM950" s="448"/>
      <c r="AN950" s="451"/>
      <c r="AO950" s="448"/>
      <c r="AP950" s="444"/>
      <c r="AQ950" s="443"/>
      <c r="AR950" s="444"/>
      <c r="AS950" s="443"/>
      <c r="AT950" s="444"/>
      <c r="AU950" s="443"/>
      <c r="AV950" s="444"/>
      <c r="AW950" s="443"/>
      <c r="AX950" s="343"/>
      <c r="AY950" s="350"/>
      <c r="AZ950" s="443"/>
      <c r="BA950" s="216"/>
      <c r="BB950" s="216"/>
      <c r="BC950" s="216"/>
      <c r="BD950" s="216"/>
      <c r="BE950" s="216"/>
      <c r="BF950" s="216"/>
      <c r="BG950" s="216"/>
      <c r="BH950" s="216"/>
      <c r="BI950" s="216"/>
      <c r="BJ950" s="216"/>
    </row>
    <row r="951" spans="1:62" ht="14.25">
      <c r="A951" s="479"/>
      <c r="B951" s="479"/>
      <c r="C951" s="443"/>
      <c r="D951" s="216"/>
      <c r="E951" s="216"/>
      <c r="F951" s="350"/>
      <c r="G951" s="344"/>
      <c r="H951" s="440"/>
      <c r="I951" s="350"/>
      <c r="J951" s="344"/>
      <c r="K951" s="350"/>
      <c r="L951" s="344"/>
      <c r="M951" s="350"/>
      <c r="N951" s="346"/>
      <c r="O951" s="348"/>
      <c r="P951" s="450"/>
      <c r="Q951" s="348"/>
      <c r="R951" s="346"/>
      <c r="S951" s="348"/>
      <c r="T951" s="346"/>
      <c r="U951" s="348"/>
      <c r="V951" s="444"/>
      <c r="W951" s="443"/>
      <c r="X951" s="444"/>
      <c r="Y951" s="443"/>
      <c r="Z951" s="444"/>
      <c r="AA951" s="443"/>
      <c r="AB951" s="444"/>
      <c r="AC951" s="443"/>
      <c r="AD951" s="444"/>
      <c r="AE951" s="443"/>
      <c r="AF951" s="444"/>
      <c r="AG951" s="443"/>
      <c r="AH951" s="444"/>
      <c r="AI951" s="443"/>
      <c r="AJ951" s="444"/>
      <c r="AK951" s="443"/>
      <c r="AL951" s="451"/>
      <c r="AM951" s="448"/>
      <c r="AN951" s="451"/>
      <c r="AO951" s="448"/>
      <c r="AP951" s="444"/>
      <c r="AQ951" s="443"/>
      <c r="AR951" s="444"/>
      <c r="AS951" s="443"/>
      <c r="AT951" s="444"/>
      <c r="AU951" s="443"/>
      <c r="AV951" s="444"/>
      <c r="AW951" s="443"/>
      <c r="AX951" s="343"/>
      <c r="AY951" s="350"/>
      <c r="AZ951" s="443"/>
      <c r="BA951" s="216"/>
      <c r="BB951" s="216"/>
      <c r="BC951" s="216"/>
      <c r="BD951" s="216"/>
      <c r="BE951" s="216"/>
      <c r="BF951" s="216"/>
      <c r="BG951" s="216"/>
      <c r="BH951" s="216"/>
      <c r="BI951" s="216"/>
      <c r="BJ951" s="216"/>
    </row>
    <row r="952" spans="1:62" ht="14.25">
      <c r="A952" s="479"/>
      <c r="B952" s="479"/>
      <c r="C952" s="443"/>
      <c r="D952" s="216"/>
      <c r="E952" s="216"/>
      <c r="F952" s="350"/>
      <c r="G952" s="344"/>
      <c r="H952" s="440"/>
      <c r="I952" s="350"/>
      <c r="J952" s="344"/>
      <c r="K952" s="350"/>
      <c r="L952" s="344"/>
      <c r="M952" s="350"/>
      <c r="N952" s="346"/>
      <c r="O952" s="348"/>
      <c r="P952" s="450"/>
      <c r="Q952" s="348"/>
      <c r="R952" s="346"/>
      <c r="S952" s="348"/>
      <c r="T952" s="346"/>
      <c r="U952" s="348"/>
      <c r="V952" s="444"/>
      <c r="W952" s="443"/>
      <c r="X952" s="444"/>
      <c r="Y952" s="443"/>
      <c r="Z952" s="444"/>
      <c r="AA952" s="443"/>
      <c r="AB952" s="444"/>
      <c r="AC952" s="443"/>
      <c r="AD952" s="444"/>
      <c r="AE952" s="443"/>
      <c r="AF952" s="444"/>
      <c r="AG952" s="443"/>
      <c r="AH952" s="444"/>
      <c r="AI952" s="443"/>
      <c r="AJ952" s="444"/>
      <c r="AK952" s="443"/>
      <c r="AL952" s="451"/>
      <c r="AM952" s="448"/>
      <c r="AN952" s="451"/>
      <c r="AO952" s="448"/>
      <c r="AP952" s="444"/>
      <c r="AQ952" s="443"/>
      <c r="AR952" s="444"/>
      <c r="AS952" s="443"/>
      <c r="AT952" s="444"/>
      <c r="AU952" s="443"/>
      <c r="AV952" s="444"/>
      <c r="AW952" s="443"/>
      <c r="AX952" s="343"/>
      <c r="AY952" s="350"/>
      <c r="AZ952" s="443"/>
      <c r="BA952" s="216"/>
      <c r="BB952" s="216"/>
      <c r="BC952" s="216"/>
      <c r="BD952" s="216"/>
      <c r="BE952" s="216"/>
      <c r="BF952" s="216"/>
      <c r="BG952" s="216"/>
      <c r="BH952" s="216"/>
      <c r="BI952" s="216"/>
      <c r="BJ952" s="216"/>
    </row>
    <row r="953" spans="1:62" ht="14.25">
      <c r="A953" s="479"/>
      <c r="B953" s="479"/>
      <c r="C953" s="443"/>
      <c r="D953" s="216"/>
      <c r="E953" s="216"/>
      <c r="F953" s="350"/>
      <c r="G953" s="344"/>
      <c r="H953" s="440"/>
      <c r="I953" s="350"/>
      <c r="J953" s="344"/>
      <c r="K953" s="350"/>
      <c r="L953" s="344"/>
      <c r="M953" s="350"/>
      <c r="N953" s="346"/>
      <c r="O953" s="348"/>
      <c r="P953" s="450"/>
      <c r="Q953" s="348"/>
      <c r="R953" s="346"/>
      <c r="S953" s="348"/>
      <c r="T953" s="346"/>
      <c r="U953" s="348"/>
      <c r="V953" s="444"/>
      <c r="W953" s="443"/>
      <c r="X953" s="444"/>
      <c r="Y953" s="443"/>
      <c r="Z953" s="444"/>
      <c r="AA953" s="443"/>
      <c r="AB953" s="444"/>
      <c r="AC953" s="443"/>
      <c r="AD953" s="444"/>
      <c r="AE953" s="443"/>
      <c r="AF953" s="444"/>
      <c r="AG953" s="443"/>
      <c r="AH953" s="444"/>
      <c r="AI953" s="443"/>
      <c r="AJ953" s="444"/>
      <c r="AK953" s="443"/>
      <c r="AL953" s="451"/>
      <c r="AM953" s="448"/>
      <c r="AN953" s="451"/>
      <c r="AO953" s="448"/>
      <c r="AP953" s="444"/>
      <c r="AQ953" s="443"/>
      <c r="AR953" s="444"/>
      <c r="AS953" s="443"/>
      <c r="AT953" s="444"/>
      <c r="AU953" s="443"/>
      <c r="AV953" s="444"/>
      <c r="AW953" s="443"/>
      <c r="AX953" s="343"/>
      <c r="AY953" s="350"/>
      <c r="AZ953" s="443"/>
      <c r="BA953" s="216"/>
      <c r="BB953" s="216"/>
      <c r="BC953" s="216"/>
      <c r="BD953" s="216"/>
      <c r="BE953" s="216"/>
      <c r="BF953" s="216"/>
      <c r="BG953" s="216"/>
      <c r="BH953" s="216"/>
      <c r="BI953" s="216"/>
      <c r="BJ953" s="216"/>
    </row>
    <row r="954" spans="1:62" ht="14.25">
      <c r="A954" s="479"/>
      <c r="B954" s="479"/>
      <c r="C954" s="443"/>
      <c r="D954" s="216"/>
      <c r="E954" s="216"/>
      <c r="F954" s="350"/>
      <c r="G954" s="344"/>
      <c r="H954" s="440"/>
      <c r="I954" s="350"/>
      <c r="J954" s="344"/>
      <c r="K954" s="350"/>
      <c r="L954" s="344"/>
      <c r="M954" s="350"/>
      <c r="N954" s="346"/>
      <c r="O954" s="348"/>
      <c r="P954" s="450"/>
      <c r="Q954" s="348"/>
      <c r="R954" s="346"/>
      <c r="S954" s="348"/>
      <c r="T954" s="346"/>
      <c r="U954" s="348"/>
      <c r="V954" s="444"/>
      <c r="W954" s="443"/>
      <c r="X954" s="444"/>
      <c r="Y954" s="443"/>
      <c r="Z954" s="444"/>
      <c r="AA954" s="443"/>
      <c r="AB954" s="444"/>
      <c r="AC954" s="443"/>
      <c r="AD954" s="444"/>
      <c r="AE954" s="443"/>
      <c r="AF954" s="444"/>
      <c r="AG954" s="443"/>
      <c r="AH954" s="444"/>
      <c r="AI954" s="443"/>
      <c r="AJ954" s="444"/>
      <c r="AK954" s="443"/>
      <c r="AL954" s="451"/>
      <c r="AM954" s="448"/>
      <c r="AN954" s="451"/>
      <c r="AO954" s="448"/>
      <c r="AP954" s="444"/>
      <c r="AQ954" s="443"/>
      <c r="AR954" s="444"/>
      <c r="AS954" s="443"/>
      <c r="AT954" s="444"/>
      <c r="AU954" s="443"/>
      <c r="AV954" s="444"/>
      <c r="AW954" s="443"/>
      <c r="AX954" s="343"/>
      <c r="AY954" s="350"/>
      <c r="AZ954" s="443"/>
      <c r="BA954" s="216"/>
      <c r="BB954" s="216"/>
      <c r="BC954" s="216"/>
      <c r="BD954" s="216"/>
      <c r="BE954" s="216"/>
      <c r="BF954" s="216"/>
      <c r="BG954" s="216"/>
      <c r="BH954" s="216"/>
      <c r="BI954" s="216"/>
      <c r="BJ954" s="216"/>
    </row>
    <row r="955" spans="1:62" ht="14.25">
      <c r="A955" s="479"/>
      <c r="B955" s="479"/>
      <c r="C955" s="443"/>
      <c r="D955" s="216"/>
      <c r="E955" s="216"/>
      <c r="F955" s="350"/>
      <c r="G955" s="344"/>
      <c r="H955" s="440"/>
      <c r="I955" s="350"/>
      <c r="J955" s="344"/>
      <c r="K955" s="350"/>
      <c r="L955" s="344"/>
      <c r="M955" s="350"/>
      <c r="N955" s="346"/>
      <c r="O955" s="348"/>
      <c r="P955" s="450"/>
      <c r="Q955" s="348"/>
      <c r="R955" s="346"/>
      <c r="S955" s="348"/>
      <c r="T955" s="346"/>
      <c r="U955" s="348"/>
      <c r="V955" s="444"/>
      <c r="W955" s="443"/>
      <c r="X955" s="444"/>
      <c r="Y955" s="443"/>
      <c r="Z955" s="444"/>
      <c r="AA955" s="443"/>
      <c r="AB955" s="444"/>
      <c r="AC955" s="443"/>
      <c r="AD955" s="444"/>
      <c r="AE955" s="443"/>
      <c r="AF955" s="444"/>
      <c r="AG955" s="443"/>
      <c r="AH955" s="444"/>
      <c r="AI955" s="443"/>
      <c r="AJ955" s="444"/>
      <c r="AK955" s="443"/>
      <c r="AL955" s="451"/>
      <c r="AM955" s="448"/>
      <c r="AN955" s="451"/>
      <c r="AO955" s="448"/>
      <c r="AP955" s="444"/>
      <c r="AQ955" s="443"/>
      <c r="AR955" s="444"/>
      <c r="AS955" s="443"/>
      <c r="AT955" s="444"/>
      <c r="AU955" s="443"/>
      <c r="AV955" s="444"/>
      <c r="AW955" s="443"/>
      <c r="AX955" s="343"/>
      <c r="AY955" s="350"/>
      <c r="AZ955" s="443"/>
      <c r="BA955" s="216"/>
      <c r="BB955" s="216"/>
      <c r="BC955" s="216"/>
      <c r="BD955" s="216"/>
      <c r="BE955" s="216"/>
      <c r="BF955" s="216"/>
      <c r="BG955" s="216"/>
      <c r="BH955" s="216"/>
      <c r="BI955" s="216"/>
      <c r="BJ955" s="216"/>
    </row>
    <row r="956" spans="1:62" ht="14.25">
      <c r="A956" s="479"/>
      <c r="B956" s="479"/>
      <c r="C956" s="443"/>
      <c r="D956" s="216"/>
      <c r="E956" s="216"/>
      <c r="F956" s="350"/>
      <c r="G956" s="344"/>
      <c r="H956" s="440"/>
      <c r="I956" s="350"/>
      <c r="J956" s="344"/>
      <c r="K956" s="350"/>
      <c r="L956" s="344"/>
      <c r="M956" s="350"/>
      <c r="N956" s="346"/>
      <c r="O956" s="348"/>
      <c r="P956" s="450"/>
      <c r="Q956" s="348"/>
      <c r="R956" s="346"/>
      <c r="S956" s="348"/>
      <c r="T956" s="346"/>
      <c r="U956" s="348"/>
      <c r="V956" s="444"/>
      <c r="W956" s="443"/>
      <c r="X956" s="444"/>
      <c r="Y956" s="443"/>
      <c r="Z956" s="444"/>
      <c r="AA956" s="443"/>
      <c r="AB956" s="444"/>
      <c r="AC956" s="443"/>
      <c r="AD956" s="444"/>
      <c r="AE956" s="443"/>
      <c r="AF956" s="444"/>
      <c r="AG956" s="443"/>
      <c r="AH956" s="444"/>
      <c r="AI956" s="443"/>
      <c r="AJ956" s="444"/>
      <c r="AK956" s="443"/>
      <c r="AL956" s="451"/>
      <c r="AM956" s="448"/>
      <c r="AN956" s="451"/>
      <c r="AO956" s="448"/>
      <c r="AP956" s="444"/>
      <c r="AQ956" s="443"/>
      <c r="AR956" s="444"/>
      <c r="AS956" s="443"/>
      <c r="AT956" s="444"/>
      <c r="AU956" s="443"/>
      <c r="AV956" s="444"/>
      <c r="AW956" s="443"/>
      <c r="AX956" s="343"/>
      <c r="AY956" s="350"/>
      <c r="AZ956" s="443"/>
      <c r="BA956" s="216"/>
      <c r="BB956" s="216"/>
      <c r="BC956" s="216"/>
      <c r="BD956" s="216"/>
      <c r="BE956" s="216"/>
      <c r="BF956" s="216"/>
      <c r="BG956" s="216"/>
      <c r="BH956" s="216"/>
      <c r="BI956" s="216"/>
      <c r="BJ956" s="216"/>
    </row>
    <row r="957" spans="1:62" ht="14.25">
      <c r="A957" s="479"/>
      <c r="B957" s="479"/>
      <c r="C957" s="443"/>
      <c r="D957" s="216"/>
      <c r="E957" s="216"/>
      <c r="F957" s="350"/>
      <c r="G957" s="344"/>
      <c r="H957" s="440"/>
      <c r="I957" s="350"/>
      <c r="J957" s="344"/>
      <c r="K957" s="350"/>
      <c r="L957" s="344"/>
      <c r="M957" s="350"/>
      <c r="N957" s="346"/>
      <c r="O957" s="348"/>
      <c r="P957" s="450"/>
      <c r="Q957" s="348"/>
      <c r="R957" s="346"/>
      <c r="S957" s="348"/>
      <c r="T957" s="346"/>
      <c r="U957" s="348"/>
      <c r="V957" s="444"/>
      <c r="W957" s="443"/>
      <c r="X957" s="444"/>
      <c r="Y957" s="443"/>
      <c r="Z957" s="444"/>
      <c r="AA957" s="443"/>
      <c r="AB957" s="444"/>
      <c r="AC957" s="443"/>
      <c r="AD957" s="444"/>
      <c r="AE957" s="443"/>
      <c r="AF957" s="444"/>
      <c r="AG957" s="443"/>
      <c r="AH957" s="444"/>
      <c r="AI957" s="443"/>
      <c r="AJ957" s="444"/>
      <c r="AK957" s="443"/>
      <c r="AL957" s="451"/>
      <c r="AM957" s="448"/>
      <c r="AN957" s="451"/>
      <c r="AO957" s="448"/>
      <c r="AP957" s="444"/>
      <c r="AQ957" s="443"/>
      <c r="AR957" s="444"/>
      <c r="AS957" s="443"/>
      <c r="AT957" s="444"/>
      <c r="AU957" s="443"/>
      <c r="AV957" s="444"/>
      <c r="AW957" s="443"/>
      <c r="AX957" s="343"/>
      <c r="AY957" s="350"/>
      <c r="AZ957" s="443"/>
      <c r="BA957" s="216"/>
      <c r="BB957" s="216"/>
      <c r="BC957" s="216"/>
      <c r="BD957" s="216"/>
      <c r="BE957" s="216"/>
      <c r="BF957" s="216"/>
      <c r="BG957" s="216"/>
      <c r="BH957" s="216"/>
      <c r="BI957" s="216"/>
      <c r="BJ957" s="216"/>
    </row>
    <row r="958" spans="1:62" ht="14.25">
      <c r="A958" s="479"/>
      <c r="B958" s="479"/>
      <c r="C958" s="443"/>
      <c r="D958" s="216"/>
      <c r="E958" s="216"/>
      <c r="F958" s="350"/>
      <c r="G958" s="344"/>
      <c r="H958" s="440"/>
      <c r="I958" s="350"/>
      <c r="J958" s="344"/>
      <c r="K958" s="350"/>
      <c r="L958" s="344"/>
      <c r="M958" s="350"/>
      <c r="N958" s="346"/>
      <c r="O958" s="348"/>
      <c r="P958" s="450"/>
      <c r="Q958" s="348"/>
      <c r="R958" s="346"/>
      <c r="S958" s="348"/>
      <c r="T958" s="346"/>
      <c r="U958" s="348"/>
      <c r="V958" s="444"/>
      <c r="W958" s="443"/>
      <c r="X958" s="444"/>
      <c r="Y958" s="443"/>
      <c r="Z958" s="444"/>
      <c r="AA958" s="443"/>
      <c r="AB958" s="444"/>
      <c r="AC958" s="443"/>
      <c r="AD958" s="444"/>
      <c r="AE958" s="443"/>
      <c r="AF958" s="444"/>
      <c r="AG958" s="443"/>
      <c r="AH958" s="444"/>
      <c r="AI958" s="443"/>
      <c r="AJ958" s="444"/>
      <c r="AK958" s="443"/>
      <c r="AL958" s="451"/>
      <c r="AM958" s="448"/>
      <c r="AN958" s="451"/>
      <c r="AO958" s="448"/>
      <c r="AP958" s="444"/>
      <c r="AQ958" s="443"/>
      <c r="AR958" s="444"/>
      <c r="AS958" s="443"/>
      <c r="AT958" s="444"/>
      <c r="AU958" s="443"/>
      <c r="AV958" s="444"/>
      <c r="AW958" s="443"/>
      <c r="AX958" s="343"/>
      <c r="AY958" s="350"/>
      <c r="AZ958" s="443"/>
      <c r="BA958" s="216"/>
      <c r="BB958" s="216"/>
      <c r="BC958" s="216"/>
      <c r="BD958" s="216"/>
      <c r="BE958" s="216"/>
      <c r="BF958" s="216"/>
      <c r="BG958" s="216"/>
      <c r="BH958" s="216"/>
      <c r="BI958" s="216"/>
      <c r="BJ958" s="216"/>
    </row>
    <row r="959" spans="1:62" ht="14.25">
      <c r="A959" s="479"/>
      <c r="B959" s="479"/>
      <c r="C959" s="443"/>
      <c r="D959" s="216"/>
      <c r="E959" s="216"/>
      <c r="F959" s="350"/>
      <c r="G959" s="344"/>
      <c r="H959" s="440"/>
      <c r="I959" s="350"/>
      <c r="J959" s="344"/>
      <c r="K959" s="350"/>
      <c r="L959" s="344"/>
      <c r="M959" s="350"/>
      <c r="N959" s="346"/>
      <c r="O959" s="348"/>
      <c r="P959" s="450"/>
      <c r="Q959" s="348"/>
      <c r="R959" s="346"/>
      <c r="S959" s="348"/>
      <c r="T959" s="346"/>
      <c r="U959" s="348"/>
      <c r="V959" s="444"/>
      <c r="W959" s="443"/>
      <c r="X959" s="444"/>
      <c r="Y959" s="443"/>
      <c r="Z959" s="444"/>
      <c r="AA959" s="443"/>
      <c r="AB959" s="444"/>
      <c r="AC959" s="443"/>
      <c r="AD959" s="444"/>
      <c r="AE959" s="443"/>
      <c r="AF959" s="444"/>
      <c r="AG959" s="443"/>
      <c r="AH959" s="444"/>
      <c r="AI959" s="443"/>
      <c r="AJ959" s="444"/>
      <c r="AK959" s="443"/>
      <c r="AL959" s="451"/>
      <c r="AM959" s="448"/>
      <c r="AN959" s="451"/>
      <c r="AO959" s="448"/>
      <c r="AP959" s="444"/>
      <c r="AQ959" s="443"/>
      <c r="AR959" s="444"/>
      <c r="AS959" s="443"/>
      <c r="AT959" s="444"/>
      <c r="AU959" s="443"/>
      <c r="AV959" s="444"/>
      <c r="AW959" s="443"/>
      <c r="AX959" s="343"/>
      <c r="AY959" s="350"/>
      <c r="AZ959" s="443"/>
      <c r="BA959" s="216"/>
      <c r="BB959" s="216"/>
      <c r="BC959" s="216"/>
      <c r="BD959" s="216"/>
      <c r="BE959" s="216"/>
      <c r="BF959" s="216"/>
      <c r="BG959" s="216"/>
      <c r="BH959" s="216"/>
      <c r="BI959" s="216"/>
      <c r="BJ959" s="216"/>
    </row>
    <row r="960" spans="1:62" ht="14.25">
      <c r="A960" s="479"/>
      <c r="B960" s="479"/>
      <c r="C960" s="443"/>
      <c r="D960" s="216"/>
      <c r="E960" s="216"/>
      <c r="F960" s="350"/>
      <c r="G960" s="344"/>
      <c r="H960" s="440"/>
      <c r="I960" s="350"/>
      <c r="J960" s="344"/>
      <c r="K960" s="350"/>
      <c r="L960" s="344"/>
      <c r="M960" s="350"/>
      <c r="N960" s="346"/>
      <c r="O960" s="348"/>
      <c r="P960" s="450"/>
      <c r="Q960" s="348"/>
      <c r="R960" s="346"/>
      <c r="S960" s="348"/>
      <c r="T960" s="346"/>
      <c r="U960" s="348"/>
      <c r="V960" s="444"/>
      <c r="W960" s="443"/>
      <c r="X960" s="444"/>
      <c r="Y960" s="443"/>
      <c r="Z960" s="444"/>
      <c r="AA960" s="443"/>
      <c r="AB960" s="444"/>
      <c r="AC960" s="443"/>
      <c r="AD960" s="444"/>
      <c r="AE960" s="443"/>
      <c r="AF960" s="444"/>
      <c r="AG960" s="443"/>
      <c r="AH960" s="444"/>
      <c r="AI960" s="443"/>
      <c r="AJ960" s="444"/>
      <c r="AK960" s="443"/>
      <c r="AL960" s="451"/>
      <c r="AM960" s="448"/>
      <c r="AN960" s="451"/>
      <c r="AO960" s="448"/>
      <c r="AP960" s="444"/>
      <c r="AQ960" s="443"/>
      <c r="AR960" s="444"/>
      <c r="AS960" s="443"/>
      <c r="AT960" s="444"/>
      <c r="AU960" s="443"/>
      <c r="AV960" s="444"/>
      <c r="AW960" s="443"/>
      <c r="AX960" s="343"/>
      <c r="AY960" s="350"/>
      <c r="AZ960" s="443"/>
      <c r="BA960" s="216"/>
      <c r="BB960" s="216"/>
      <c r="BC960" s="216"/>
      <c r="BD960" s="216"/>
      <c r="BE960" s="216"/>
      <c r="BF960" s="216"/>
      <c r="BG960" s="216"/>
      <c r="BH960" s="216"/>
      <c r="BI960" s="216"/>
      <c r="BJ960" s="216"/>
    </row>
    <row r="961" spans="1:62" ht="14.25">
      <c r="A961" s="479"/>
      <c r="B961" s="479"/>
      <c r="C961" s="443"/>
      <c r="D961" s="216"/>
      <c r="E961" s="216"/>
      <c r="F961" s="350"/>
      <c r="G961" s="344"/>
      <c r="H961" s="440"/>
      <c r="I961" s="350"/>
      <c r="J961" s="344"/>
      <c r="K961" s="350"/>
      <c r="L961" s="344"/>
      <c r="M961" s="350"/>
      <c r="N961" s="346"/>
      <c r="O961" s="348"/>
      <c r="P961" s="450"/>
      <c r="Q961" s="348"/>
      <c r="R961" s="346"/>
      <c r="S961" s="348"/>
      <c r="T961" s="346"/>
      <c r="U961" s="348"/>
      <c r="V961" s="444"/>
      <c r="W961" s="443"/>
      <c r="X961" s="444"/>
      <c r="Y961" s="443"/>
      <c r="Z961" s="444"/>
      <c r="AA961" s="443"/>
      <c r="AB961" s="444"/>
      <c r="AC961" s="443"/>
      <c r="AD961" s="444"/>
      <c r="AE961" s="443"/>
      <c r="AF961" s="444"/>
      <c r="AG961" s="443"/>
      <c r="AH961" s="444"/>
      <c r="AI961" s="443"/>
      <c r="AJ961" s="444"/>
      <c r="AK961" s="443"/>
      <c r="AL961" s="451"/>
      <c r="AM961" s="448"/>
      <c r="AN961" s="451"/>
      <c r="AO961" s="448"/>
      <c r="AP961" s="444"/>
      <c r="AQ961" s="443"/>
      <c r="AR961" s="444"/>
      <c r="AS961" s="443"/>
      <c r="AT961" s="444"/>
      <c r="AU961" s="443"/>
      <c r="AV961" s="444"/>
      <c r="AW961" s="443"/>
      <c r="AX961" s="343"/>
      <c r="AY961" s="350"/>
      <c r="AZ961" s="443"/>
      <c r="BA961" s="216"/>
      <c r="BB961" s="216"/>
      <c r="BC961" s="216"/>
      <c r="BD961" s="216"/>
      <c r="BE961" s="216"/>
      <c r="BF961" s="216"/>
      <c r="BG961" s="216"/>
      <c r="BH961" s="216"/>
      <c r="BI961" s="216"/>
      <c r="BJ961" s="216"/>
    </row>
    <row r="962" spans="1:62" ht="14.25">
      <c r="A962" s="479"/>
      <c r="B962" s="479"/>
      <c r="C962" s="443"/>
      <c r="D962" s="216"/>
      <c r="E962" s="216"/>
      <c r="F962" s="350"/>
      <c r="G962" s="344"/>
      <c r="H962" s="440"/>
      <c r="I962" s="350"/>
      <c r="J962" s="344"/>
      <c r="K962" s="350"/>
      <c r="L962" s="344"/>
      <c r="M962" s="350"/>
      <c r="N962" s="346"/>
      <c r="O962" s="348"/>
      <c r="P962" s="450"/>
      <c r="Q962" s="348"/>
      <c r="R962" s="346"/>
      <c r="S962" s="348"/>
      <c r="T962" s="346"/>
      <c r="U962" s="348"/>
      <c r="V962" s="444"/>
      <c r="W962" s="443"/>
      <c r="X962" s="444"/>
      <c r="Y962" s="443"/>
      <c r="Z962" s="444"/>
      <c r="AA962" s="443"/>
      <c r="AB962" s="444"/>
      <c r="AC962" s="443"/>
      <c r="AD962" s="444"/>
      <c r="AE962" s="443"/>
      <c r="AF962" s="444"/>
      <c r="AG962" s="443"/>
      <c r="AH962" s="444"/>
      <c r="AI962" s="443"/>
      <c r="AJ962" s="444"/>
      <c r="AK962" s="443"/>
      <c r="AL962" s="451"/>
      <c r="AM962" s="448"/>
      <c r="AN962" s="451"/>
      <c r="AO962" s="448"/>
      <c r="AP962" s="444"/>
      <c r="AQ962" s="443"/>
      <c r="AR962" s="444"/>
      <c r="AS962" s="443"/>
      <c r="AT962" s="444"/>
      <c r="AU962" s="443"/>
      <c r="AV962" s="444"/>
      <c r="AW962" s="443"/>
      <c r="AX962" s="343"/>
      <c r="AY962" s="350"/>
      <c r="AZ962" s="443"/>
      <c r="BA962" s="216"/>
      <c r="BB962" s="216"/>
      <c r="BC962" s="216"/>
      <c r="BD962" s="216"/>
      <c r="BE962" s="216"/>
      <c r="BF962" s="216"/>
      <c r="BG962" s="216"/>
      <c r="BH962" s="216"/>
      <c r="BI962" s="216"/>
      <c r="BJ962" s="216"/>
    </row>
    <row r="963" spans="1:62" ht="14.25">
      <c r="A963" s="479"/>
      <c r="B963" s="479"/>
      <c r="C963" s="443"/>
      <c r="D963" s="216"/>
      <c r="E963" s="216"/>
      <c r="F963" s="350"/>
      <c r="G963" s="344"/>
      <c r="H963" s="440"/>
      <c r="I963" s="350"/>
      <c r="J963" s="344"/>
      <c r="K963" s="350"/>
      <c r="L963" s="344"/>
      <c r="M963" s="350"/>
      <c r="N963" s="346"/>
      <c r="O963" s="348"/>
      <c r="P963" s="450"/>
      <c r="Q963" s="348"/>
      <c r="R963" s="346"/>
      <c r="S963" s="348"/>
      <c r="T963" s="346"/>
      <c r="U963" s="348"/>
      <c r="V963" s="444"/>
      <c r="W963" s="443"/>
      <c r="X963" s="444"/>
      <c r="Y963" s="443"/>
      <c r="Z963" s="444"/>
      <c r="AA963" s="443"/>
      <c r="AB963" s="444"/>
      <c r="AC963" s="443"/>
      <c r="AD963" s="444"/>
      <c r="AE963" s="443"/>
      <c r="AF963" s="444"/>
      <c r="AG963" s="443"/>
      <c r="AH963" s="444"/>
      <c r="AI963" s="443"/>
      <c r="AJ963" s="444"/>
      <c r="AK963" s="443"/>
      <c r="AL963" s="451"/>
      <c r="AM963" s="448"/>
      <c r="AN963" s="451"/>
      <c r="AO963" s="448"/>
      <c r="AP963" s="444"/>
      <c r="AQ963" s="443"/>
      <c r="AR963" s="444"/>
      <c r="AS963" s="443"/>
      <c r="AT963" s="444"/>
      <c r="AU963" s="443"/>
      <c r="AV963" s="444"/>
      <c r="AW963" s="443"/>
      <c r="AX963" s="343"/>
      <c r="AY963" s="350"/>
      <c r="AZ963" s="443"/>
      <c r="BA963" s="216"/>
      <c r="BB963" s="216"/>
      <c r="BC963" s="216"/>
      <c r="BD963" s="216"/>
      <c r="BE963" s="216"/>
      <c r="BF963" s="216"/>
      <c r="BG963" s="216"/>
      <c r="BH963" s="216"/>
      <c r="BI963" s="216"/>
      <c r="BJ963" s="216"/>
    </row>
    <row r="964" spans="1:62" ht="14.25">
      <c r="A964" s="479"/>
      <c r="B964" s="479"/>
      <c r="C964" s="443"/>
      <c r="D964" s="216"/>
      <c r="E964" s="216"/>
      <c r="F964" s="350"/>
      <c r="G964" s="344"/>
      <c r="H964" s="440"/>
      <c r="I964" s="350"/>
      <c r="J964" s="344"/>
      <c r="K964" s="350"/>
      <c r="L964" s="344"/>
      <c r="M964" s="350"/>
      <c r="N964" s="346"/>
      <c r="O964" s="348"/>
      <c r="P964" s="450"/>
      <c r="Q964" s="348"/>
      <c r="R964" s="346"/>
      <c r="S964" s="348"/>
      <c r="T964" s="346"/>
      <c r="U964" s="348"/>
      <c r="V964" s="444"/>
      <c r="W964" s="443"/>
      <c r="X964" s="444"/>
      <c r="Y964" s="443"/>
      <c r="Z964" s="444"/>
      <c r="AA964" s="443"/>
      <c r="AB964" s="444"/>
      <c r="AC964" s="443"/>
      <c r="AD964" s="444"/>
      <c r="AE964" s="443"/>
      <c r="AF964" s="444"/>
      <c r="AG964" s="443"/>
      <c r="AH964" s="444"/>
      <c r="AI964" s="443"/>
      <c r="AJ964" s="444"/>
      <c r="AK964" s="443"/>
      <c r="AL964" s="451"/>
      <c r="AM964" s="448"/>
      <c r="AN964" s="451"/>
      <c r="AO964" s="448"/>
      <c r="AP964" s="444"/>
      <c r="AQ964" s="443"/>
      <c r="AR964" s="444"/>
      <c r="AS964" s="443"/>
      <c r="AT964" s="444"/>
      <c r="AU964" s="443"/>
      <c r="AV964" s="444"/>
      <c r="AW964" s="443"/>
      <c r="AX964" s="343"/>
      <c r="AY964" s="350"/>
      <c r="AZ964" s="443"/>
      <c r="BA964" s="216"/>
      <c r="BB964" s="216"/>
      <c r="BC964" s="216"/>
      <c r="BD964" s="216"/>
      <c r="BE964" s="216"/>
      <c r="BF964" s="216"/>
      <c r="BG964" s="216"/>
      <c r="BH964" s="216"/>
      <c r="BI964" s="216"/>
      <c r="BJ964" s="216"/>
    </row>
    <row r="965" spans="1:62" ht="14.25">
      <c r="A965" s="479"/>
      <c r="B965" s="479"/>
      <c r="C965" s="443"/>
      <c r="D965" s="216"/>
      <c r="E965" s="216"/>
      <c r="F965" s="350"/>
      <c r="G965" s="344"/>
      <c r="H965" s="440"/>
      <c r="I965" s="350"/>
      <c r="J965" s="344"/>
      <c r="K965" s="350"/>
      <c r="L965" s="344"/>
      <c r="M965" s="350"/>
      <c r="N965" s="346"/>
      <c r="O965" s="348"/>
      <c r="P965" s="450"/>
      <c r="Q965" s="348"/>
      <c r="R965" s="346"/>
      <c r="S965" s="348"/>
      <c r="T965" s="346"/>
      <c r="U965" s="348"/>
      <c r="V965" s="444"/>
      <c r="W965" s="443"/>
      <c r="X965" s="444"/>
      <c r="Y965" s="443"/>
      <c r="Z965" s="444"/>
      <c r="AA965" s="443"/>
      <c r="AB965" s="444"/>
      <c r="AC965" s="443"/>
      <c r="AD965" s="444"/>
      <c r="AE965" s="443"/>
      <c r="AF965" s="444"/>
      <c r="AG965" s="443"/>
      <c r="AH965" s="444"/>
      <c r="AI965" s="443"/>
      <c r="AJ965" s="444"/>
      <c r="AK965" s="443"/>
      <c r="AL965" s="451"/>
      <c r="AM965" s="448"/>
      <c r="AN965" s="451"/>
      <c r="AO965" s="448"/>
      <c r="AP965" s="444"/>
      <c r="AQ965" s="443"/>
      <c r="AR965" s="444"/>
      <c r="AS965" s="443"/>
      <c r="AT965" s="444"/>
      <c r="AU965" s="443"/>
      <c r="AV965" s="444"/>
      <c r="AW965" s="443"/>
      <c r="AX965" s="343"/>
      <c r="AY965" s="350"/>
      <c r="AZ965" s="443"/>
      <c r="BA965" s="216"/>
      <c r="BB965" s="216"/>
      <c r="BC965" s="216"/>
      <c r="BD965" s="216"/>
      <c r="BE965" s="216"/>
      <c r="BF965" s="216"/>
      <c r="BG965" s="216"/>
      <c r="BH965" s="216"/>
      <c r="BI965" s="216"/>
      <c r="BJ965" s="216"/>
    </row>
    <row r="966" spans="1:62" ht="14.25">
      <c r="A966" s="479"/>
      <c r="B966" s="479"/>
      <c r="C966" s="443"/>
      <c r="D966" s="216"/>
      <c r="E966" s="216"/>
      <c r="F966" s="350"/>
      <c r="G966" s="344"/>
      <c r="H966" s="440"/>
      <c r="I966" s="350"/>
      <c r="J966" s="344"/>
      <c r="K966" s="350"/>
      <c r="L966" s="344"/>
      <c r="M966" s="350"/>
      <c r="N966" s="346"/>
      <c r="O966" s="348"/>
      <c r="P966" s="450"/>
      <c r="Q966" s="348"/>
      <c r="R966" s="346"/>
      <c r="S966" s="348"/>
      <c r="T966" s="346"/>
      <c r="U966" s="348"/>
      <c r="V966" s="444"/>
      <c r="W966" s="443"/>
      <c r="X966" s="444"/>
      <c r="Y966" s="443"/>
      <c r="Z966" s="444"/>
      <c r="AA966" s="443"/>
      <c r="AB966" s="444"/>
      <c r="AC966" s="443"/>
      <c r="AD966" s="444"/>
      <c r="AE966" s="443"/>
      <c r="AF966" s="444"/>
      <c r="AG966" s="443"/>
      <c r="AH966" s="444"/>
      <c r="AI966" s="443"/>
      <c r="AJ966" s="444"/>
      <c r="AK966" s="443"/>
      <c r="AL966" s="451"/>
      <c r="AM966" s="448"/>
      <c r="AN966" s="451"/>
      <c r="AO966" s="448"/>
      <c r="AP966" s="444"/>
      <c r="AQ966" s="443"/>
      <c r="AR966" s="444"/>
      <c r="AS966" s="443"/>
      <c r="AT966" s="444"/>
      <c r="AU966" s="443"/>
      <c r="AV966" s="444"/>
      <c r="AW966" s="443"/>
      <c r="AX966" s="343"/>
      <c r="AY966" s="350"/>
      <c r="AZ966" s="443"/>
      <c r="BA966" s="216"/>
      <c r="BB966" s="216"/>
      <c r="BC966" s="216"/>
      <c r="BD966" s="216"/>
      <c r="BE966" s="216"/>
      <c r="BF966" s="216"/>
      <c r="BG966" s="216"/>
      <c r="BH966" s="216"/>
      <c r="BI966" s="216"/>
      <c r="BJ966" s="216"/>
    </row>
    <row r="967" spans="1:62" ht="14.25">
      <c r="A967" s="479"/>
      <c r="B967" s="479"/>
      <c r="C967" s="443"/>
      <c r="D967" s="216"/>
      <c r="E967" s="216"/>
      <c r="F967" s="350"/>
      <c r="G967" s="344"/>
      <c r="H967" s="440"/>
      <c r="I967" s="350"/>
      <c r="J967" s="344"/>
      <c r="K967" s="350"/>
      <c r="L967" s="344"/>
      <c r="M967" s="350"/>
      <c r="N967" s="346"/>
      <c r="O967" s="348"/>
      <c r="P967" s="450"/>
      <c r="Q967" s="348"/>
      <c r="R967" s="346"/>
      <c r="S967" s="348"/>
      <c r="T967" s="346"/>
      <c r="U967" s="348"/>
      <c r="V967" s="444"/>
      <c r="W967" s="443"/>
      <c r="X967" s="444"/>
      <c r="Y967" s="443"/>
      <c r="Z967" s="444"/>
      <c r="AA967" s="443"/>
      <c r="AB967" s="444"/>
      <c r="AC967" s="443"/>
      <c r="AD967" s="444"/>
      <c r="AE967" s="443"/>
      <c r="AF967" s="444"/>
      <c r="AG967" s="443"/>
      <c r="AH967" s="444"/>
      <c r="AI967" s="443"/>
      <c r="AJ967" s="444"/>
      <c r="AK967" s="443"/>
      <c r="AL967" s="451"/>
      <c r="AM967" s="448"/>
      <c r="AN967" s="451"/>
      <c r="AO967" s="448"/>
      <c r="AP967" s="444"/>
      <c r="AQ967" s="443"/>
      <c r="AR967" s="444"/>
      <c r="AS967" s="443"/>
      <c r="AT967" s="444"/>
      <c r="AU967" s="443"/>
      <c r="AV967" s="444"/>
      <c r="AW967" s="443"/>
      <c r="AX967" s="343"/>
      <c r="AY967" s="350"/>
      <c r="AZ967" s="443"/>
      <c r="BA967" s="216"/>
      <c r="BB967" s="216"/>
      <c r="BC967" s="216"/>
      <c r="BD967" s="216"/>
      <c r="BE967" s="216"/>
      <c r="BF967" s="216"/>
      <c r="BG967" s="216"/>
      <c r="BH967" s="216"/>
      <c r="BI967" s="216"/>
      <c r="BJ967" s="216"/>
    </row>
    <row r="968" spans="1:62" ht="14.25">
      <c r="A968" s="479"/>
      <c r="B968" s="479"/>
      <c r="C968" s="443"/>
      <c r="D968" s="216"/>
      <c r="E968" s="216"/>
      <c r="F968" s="350"/>
      <c r="G968" s="344"/>
      <c r="H968" s="440"/>
      <c r="I968" s="350"/>
      <c r="J968" s="344"/>
      <c r="K968" s="350"/>
      <c r="L968" s="344"/>
      <c r="M968" s="350"/>
      <c r="N968" s="346"/>
      <c r="O968" s="348"/>
      <c r="P968" s="450"/>
      <c r="Q968" s="348"/>
      <c r="R968" s="346"/>
      <c r="S968" s="348"/>
      <c r="T968" s="346"/>
      <c r="U968" s="348"/>
      <c r="V968" s="444"/>
      <c r="W968" s="443"/>
      <c r="X968" s="444"/>
      <c r="Y968" s="443"/>
      <c r="Z968" s="444"/>
      <c r="AA968" s="443"/>
      <c r="AB968" s="444"/>
      <c r="AC968" s="443"/>
      <c r="AD968" s="444"/>
      <c r="AE968" s="443"/>
      <c r="AF968" s="444"/>
      <c r="AG968" s="443"/>
      <c r="AH968" s="444"/>
      <c r="AI968" s="443"/>
      <c r="AJ968" s="444"/>
      <c r="AK968" s="443"/>
      <c r="AL968" s="451"/>
      <c r="AM968" s="448"/>
      <c r="AN968" s="451"/>
      <c r="AO968" s="448"/>
      <c r="AP968" s="444"/>
      <c r="AQ968" s="443"/>
      <c r="AR968" s="444"/>
      <c r="AS968" s="443"/>
      <c r="AT968" s="444"/>
      <c r="AU968" s="443"/>
      <c r="AV968" s="444"/>
      <c r="AW968" s="443"/>
      <c r="AX968" s="343"/>
      <c r="AY968" s="350"/>
      <c r="AZ968" s="443"/>
      <c r="BA968" s="216"/>
      <c r="BB968" s="216"/>
      <c r="BC968" s="216"/>
      <c r="BD968" s="216"/>
      <c r="BE968" s="216"/>
      <c r="BF968" s="216"/>
      <c r="BG968" s="216"/>
      <c r="BH968" s="216"/>
      <c r="BI968" s="216"/>
      <c r="BJ968" s="216"/>
    </row>
    <row r="969" spans="1:62" ht="14.25">
      <c r="A969" s="479"/>
      <c r="B969" s="479"/>
      <c r="C969" s="443"/>
      <c r="D969" s="216"/>
      <c r="E969" s="216"/>
      <c r="F969" s="350"/>
      <c r="G969" s="344"/>
      <c r="H969" s="440"/>
      <c r="I969" s="350"/>
      <c r="J969" s="344"/>
      <c r="K969" s="350"/>
      <c r="L969" s="344"/>
      <c r="M969" s="350"/>
      <c r="N969" s="346"/>
      <c r="O969" s="348"/>
      <c r="P969" s="450"/>
      <c r="Q969" s="348"/>
      <c r="R969" s="346"/>
      <c r="S969" s="348"/>
      <c r="T969" s="346"/>
      <c r="U969" s="348"/>
      <c r="V969" s="444"/>
      <c r="W969" s="443"/>
      <c r="X969" s="444"/>
      <c r="Y969" s="443"/>
      <c r="Z969" s="444"/>
      <c r="AA969" s="443"/>
      <c r="AB969" s="444"/>
      <c r="AC969" s="443"/>
      <c r="AD969" s="444"/>
      <c r="AE969" s="443"/>
      <c r="AF969" s="444"/>
      <c r="AG969" s="443"/>
      <c r="AH969" s="444"/>
      <c r="AI969" s="443"/>
      <c r="AJ969" s="444"/>
      <c r="AK969" s="443"/>
      <c r="AL969" s="451"/>
      <c r="AM969" s="448"/>
      <c r="AN969" s="451"/>
      <c r="AO969" s="448"/>
      <c r="AP969" s="444"/>
      <c r="AQ969" s="443"/>
      <c r="AR969" s="444"/>
      <c r="AS969" s="443"/>
      <c r="AT969" s="444"/>
      <c r="AU969" s="443"/>
      <c r="AV969" s="444"/>
      <c r="AW969" s="443"/>
      <c r="AX969" s="343"/>
      <c r="AY969" s="350"/>
      <c r="AZ969" s="443"/>
      <c r="BA969" s="216"/>
      <c r="BB969" s="216"/>
      <c r="BC969" s="216"/>
      <c r="BD969" s="216"/>
      <c r="BE969" s="216"/>
      <c r="BF969" s="216"/>
      <c r="BG969" s="216"/>
      <c r="BH969" s="216"/>
      <c r="BI969" s="216"/>
      <c r="BJ969" s="216"/>
    </row>
    <row r="970" spans="1:62" ht="14.25">
      <c r="A970" s="479"/>
      <c r="B970" s="479"/>
      <c r="C970" s="443"/>
      <c r="D970" s="216"/>
      <c r="E970" s="216"/>
      <c r="F970" s="350"/>
      <c r="G970" s="344"/>
      <c r="H970" s="440"/>
      <c r="I970" s="350"/>
      <c r="J970" s="344"/>
      <c r="K970" s="350"/>
      <c r="L970" s="344"/>
      <c r="M970" s="350"/>
      <c r="N970" s="346"/>
      <c r="O970" s="348"/>
      <c r="P970" s="450"/>
      <c r="Q970" s="348"/>
      <c r="R970" s="346"/>
      <c r="S970" s="348"/>
      <c r="T970" s="346"/>
      <c r="U970" s="348"/>
      <c r="V970" s="444"/>
      <c r="W970" s="443"/>
      <c r="X970" s="444"/>
      <c r="Y970" s="443"/>
      <c r="Z970" s="444"/>
      <c r="AA970" s="443"/>
      <c r="AB970" s="444"/>
      <c r="AC970" s="443"/>
      <c r="AD970" s="444"/>
      <c r="AE970" s="443"/>
      <c r="AF970" s="444"/>
      <c r="AG970" s="443"/>
      <c r="AH970" s="444"/>
      <c r="AI970" s="443"/>
      <c r="AJ970" s="444"/>
      <c r="AK970" s="443"/>
      <c r="AL970" s="451"/>
      <c r="AM970" s="448"/>
      <c r="AN970" s="451"/>
      <c r="AO970" s="448"/>
      <c r="AP970" s="444"/>
      <c r="AQ970" s="443"/>
      <c r="AR970" s="444"/>
      <c r="AS970" s="443"/>
      <c r="AT970" s="444"/>
      <c r="AU970" s="443"/>
      <c r="AV970" s="444"/>
      <c r="AW970" s="443"/>
      <c r="AX970" s="343"/>
      <c r="AY970" s="350"/>
      <c r="AZ970" s="443"/>
      <c r="BA970" s="216"/>
      <c r="BB970" s="216"/>
      <c r="BC970" s="216"/>
      <c r="BD970" s="216"/>
      <c r="BE970" s="216"/>
      <c r="BF970" s="216"/>
      <c r="BG970" s="216"/>
      <c r="BH970" s="216"/>
      <c r="BI970" s="216"/>
      <c r="BJ970" s="216"/>
    </row>
    <row r="971" spans="1:62" ht="14.25">
      <c r="A971" s="479"/>
      <c r="B971" s="479"/>
      <c r="C971" s="443"/>
      <c r="D971" s="216"/>
      <c r="E971" s="216"/>
      <c r="F971" s="350"/>
      <c r="G971" s="344"/>
      <c r="H971" s="440"/>
      <c r="I971" s="350"/>
      <c r="J971" s="344"/>
      <c r="K971" s="350"/>
      <c r="L971" s="344"/>
      <c r="M971" s="350"/>
      <c r="N971" s="346"/>
      <c r="O971" s="348"/>
      <c r="P971" s="450"/>
      <c r="Q971" s="348"/>
      <c r="R971" s="346"/>
      <c r="S971" s="348"/>
      <c r="T971" s="346"/>
      <c r="U971" s="348"/>
      <c r="V971" s="444"/>
      <c r="W971" s="443"/>
      <c r="X971" s="444"/>
      <c r="Y971" s="443"/>
      <c r="Z971" s="444"/>
      <c r="AA971" s="443"/>
      <c r="AB971" s="444"/>
      <c r="AC971" s="443"/>
      <c r="AD971" s="444"/>
      <c r="AE971" s="443"/>
      <c r="AF971" s="444"/>
      <c r="AG971" s="443"/>
      <c r="AH971" s="444"/>
      <c r="AI971" s="443"/>
      <c r="AJ971" s="444"/>
      <c r="AK971" s="443"/>
      <c r="AL971" s="451"/>
      <c r="AM971" s="448"/>
      <c r="AN971" s="451"/>
      <c r="AO971" s="448"/>
      <c r="AP971" s="444"/>
      <c r="AQ971" s="443"/>
      <c r="AR971" s="444"/>
      <c r="AS971" s="443"/>
      <c r="AT971" s="444"/>
      <c r="AU971" s="443"/>
      <c r="AV971" s="444"/>
      <c r="AW971" s="443"/>
      <c r="AX971" s="343"/>
      <c r="AY971" s="350"/>
      <c r="AZ971" s="443"/>
      <c r="BA971" s="216"/>
      <c r="BB971" s="216"/>
      <c r="BC971" s="216"/>
      <c r="BD971" s="216"/>
      <c r="BE971" s="216"/>
      <c r="BF971" s="216"/>
      <c r="BG971" s="216"/>
      <c r="BH971" s="216"/>
      <c r="BI971" s="216"/>
      <c r="BJ971" s="216"/>
    </row>
    <row r="972" spans="1:62" ht="14.25">
      <c r="A972" s="479"/>
      <c r="B972" s="479"/>
      <c r="C972" s="443"/>
      <c r="D972" s="216"/>
      <c r="E972" s="216"/>
      <c r="F972" s="350"/>
      <c r="G972" s="344"/>
      <c r="H972" s="440"/>
      <c r="I972" s="350"/>
      <c r="J972" s="344"/>
      <c r="K972" s="350"/>
      <c r="L972" s="344"/>
      <c r="M972" s="350"/>
      <c r="N972" s="346"/>
      <c r="O972" s="348"/>
      <c r="P972" s="450"/>
      <c r="Q972" s="348"/>
      <c r="R972" s="346"/>
      <c r="S972" s="348"/>
      <c r="T972" s="346"/>
      <c r="U972" s="348"/>
      <c r="V972" s="444"/>
      <c r="W972" s="443"/>
      <c r="X972" s="444"/>
      <c r="Y972" s="443"/>
      <c r="Z972" s="444"/>
      <c r="AA972" s="443"/>
      <c r="AB972" s="444"/>
      <c r="AC972" s="443"/>
      <c r="AD972" s="444"/>
      <c r="AE972" s="443"/>
      <c r="AF972" s="444"/>
      <c r="AG972" s="443"/>
      <c r="AH972" s="444"/>
      <c r="AI972" s="443"/>
      <c r="AJ972" s="444"/>
      <c r="AK972" s="443"/>
      <c r="AL972" s="451"/>
      <c r="AM972" s="448"/>
      <c r="AN972" s="451"/>
      <c r="AO972" s="448"/>
      <c r="AP972" s="444"/>
      <c r="AQ972" s="443"/>
      <c r="AR972" s="444"/>
      <c r="AS972" s="443"/>
      <c r="AT972" s="444"/>
      <c r="AU972" s="443"/>
      <c r="AV972" s="444"/>
      <c r="AW972" s="443"/>
      <c r="AX972" s="343"/>
      <c r="AY972" s="350"/>
      <c r="AZ972" s="443"/>
      <c r="BA972" s="216"/>
      <c r="BB972" s="216"/>
      <c r="BC972" s="216"/>
      <c r="BD972" s="216"/>
      <c r="BE972" s="216"/>
      <c r="BF972" s="216"/>
      <c r="BG972" s="216"/>
      <c r="BH972" s="216"/>
      <c r="BI972" s="216"/>
      <c r="BJ972" s="216"/>
    </row>
    <row r="973" spans="1:62" ht="14.25">
      <c r="A973" s="479"/>
      <c r="B973" s="479"/>
      <c r="C973" s="443"/>
      <c r="D973" s="216"/>
      <c r="E973" s="216"/>
      <c r="F973" s="350"/>
      <c r="G973" s="344"/>
      <c r="H973" s="440"/>
      <c r="I973" s="350"/>
      <c r="J973" s="344"/>
      <c r="K973" s="350"/>
      <c r="L973" s="344"/>
      <c r="M973" s="350"/>
      <c r="N973" s="346"/>
      <c r="O973" s="348"/>
      <c r="P973" s="450"/>
      <c r="Q973" s="348"/>
      <c r="R973" s="346"/>
      <c r="S973" s="348"/>
      <c r="T973" s="346"/>
      <c r="U973" s="348"/>
      <c r="V973" s="444"/>
      <c r="W973" s="443"/>
      <c r="X973" s="444"/>
      <c r="Y973" s="443"/>
      <c r="Z973" s="444"/>
      <c r="AA973" s="443"/>
      <c r="AB973" s="444"/>
      <c r="AC973" s="443"/>
      <c r="AD973" s="444"/>
      <c r="AE973" s="443"/>
      <c r="AF973" s="444"/>
      <c r="AG973" s="443"/>
      <c r="AH973" s="444"/>
      <c r="AI973" s="443"/>
      <c r="AJ973" s="444"/>
      <c r="AK973" s="443"/>
      <c r="AL973" s="451"/>
      <c r="AM973" s="448"/>
      <c r="AN973" s="451"/>
      <c r="AO973" s="448"/>
      <c r="AP973" s="444"/>
      <c r="AQ973" s="443"/>
      <c r="AR973" s="444"/>
      <c r="AS973" s="443"/>
      <c r="AT973" s="444"/>
      <c r="AU973" s="443"/>
      <c r="AV973" s="444"/>
      <c r="AW973" s="443"/>
      <c r="AX973" s="343"/>
      <c r="AY973" s="350"/>
      <c r="AZ973" s="443"/>
      <c r="BA973" s="216"/>
      <c r="BB973" s="216"/>
      <c r="BC973" s="216"/>
      <c r="BD973" s="216"/>
      <c r="BE973" s="216"/>
      <c r="BF973" s="216"/>
      <c r="BG973" s="216"/>
      <c r="BH973" s="216"/>
      <c r="BI973" s="216"/>
      <c r="BJ973" s="216"/>
    </row>
    <row r="974" spans="1:62" ht="14.25">
      <c r="A974" s="479"/>
      <c r="B974" s="479"/>
      <c r="C974" s="443"/>
      <c r="D974" s="216"/>
      <c r="E974" s="216"/>
      <c r="F974" s="350"/>
      <c r="G974" s="344"/>
      <c r="H974" s="440"/>
      <c r="I974" s="350"/>
      <c r="J974" s="344"/>
      <c r="K974" s="350"/>
      <c r="L974" s="344"/>
      <c r="M974" s="350"/>
      <c r="N974" s="346"/>
      <c r="O974" s="348"/>
      <c r="P974" s="450"/>
      <c r="Q974" s="348"/>
      <c r="R974" s="346"/>
      <c r="S974" s="348"/>
      <c r="T974" s="346"/>
      <c r="U974" s="348"/>
      <c r="V974" s="444"/>
      <c r="W974" s="443"/>
      <c r="X974" s="444"/>
      <c r="Y974" s="443"/>
      <c r="Z974" s="444"/>
      <c r="AA974" s="443"/>
      <c r="AB974" s="444"/>
      <c r="AC974" s="443"/>
      <c r="AD974" s="444"/>
      <c r="AE974" s="443"/>
      <c r="AF974" s="444"/>
      <c r="AG974" s="443"/>
      <c r="AH974" s="444"/>
      <c r="AI974" s="443"/>
      <c r="AJ974" s="444"/>
      <c r="AK974" s="443"/>
      <c r="AL974" s="451"/>
      <c r="AM974" s="448"/>
      <c r="AN974" s="451"/>
      <c r="AO974" s="448"/>
      <c r="AP974" s="444"/>
      <c r="AQ974" s="443"/>
      <c r="AR974" s="444"/>
      <c r="AS974" s="443"/>
      <c r="AT974" s="444"/>
      <c r="AU974" s="443"/>
      <c r="AV974" s="444"/>
      <c r="AW974" s="443"/>
      <c r="AX974" s="343"/>
      <c r="AY974" s="350"/>
      <c r="AZ974" s="443"/>
      <c r="BA974" s="216"/>
      <c r="BB974" s="216"/>
      <c r="BC974" s="216"/>
      <c r="BD974" s="216"/>
      <c r="BE974" s="216"/>
      <c r="BF974" s="216"/>
      <c r="BG974" s="216"/>
      <c r="BH974" s="216"/>
      <c r="BI974" s="216"/>
      <c r="BJ974" s="216"/>
    </row>
    <row r="975" spans="1:62" ht="14.25">
      <c r="A975" s="479"/>
      <c r="B975" s="479"/>
      <c r="C975" s="443"/>
      <c r="D975" s="216"/>
      <c r="E975" s="216"/>
      <c r="F975" s="350"/>
      <c r="G975" s="344"/>
      <c r="H975" s="440"/>
      <c r="I975" s="350"/>
      <c r="J975" s="344"/>
      <c r="K975" s="350"/>
      <c r="L975" s="344"/>
      <c r="M975" s="350"/>
      <c r="N975" s="346"/>
      <c r="O975" s="348"/>
      <c r="P975" s="450"/>
      <c r="Q975" s="348"/>
      <c r="R975" s="346"/>
      <c r="S975" s="348"/>
      <c r="T975" s="346"/>
      <c r="U975" s="348"/>
      <c r="V975" s="444"/>
      <c r="W975" s="443"/>
      <c r="X975" s="444"/>
      <c r="Y975" s="443"/>
      <c r="Z975" s="444"/>
      <c r="AA975" s="443"/>
      <c r="AB975" s="444"/>
      <c r="AC975" s="443"/>
      <c r="AD975" s="444"/>
      <c r="AE975" s="443"/>
      <c r="AF975" s="444"/>
      <c r="AG975" s="443"/>
      <c r="AH975" s="444"/>
      <c r="AI975" s="443"/>
      <c r="AJ975" s="444"/>
      <c r="AK975" s="443"/>
      <c r="AL975" s="451"/>
      <c r="AM975" s="448"/>
      <c r="AN975" s="451"/>
      <c r="AO975" s="448"/>
      <c r="AP975" s="444"/>
      <c r="AQ975" s="443"/>
      <c r="AR975" s="444"/>
      <c r="AS975" s="443"/>
      <c r="AT975" s="444"/>
      <c r="AU975" s="443"/>
      <c r="AV975" s="444"/>
      <c r="AW975" s="443"/>
      <c r="AX975" s="343"/>
      <c r="AY975" s="350"/>
      <c r="AZ975" s="443"/>
      <c r="BA975" s="216"/>
      <c r="BB975" s="216"/>
      <c r="BC975" s="216"/>
      <c r="BD975" s="216"/>
      <c r="BE975" s="216"/>
      <c r="BF975" s="216"/>
      <c r="BG975" s="216"/>
      <c r="BH975" s="216"/>
      <c r="BI975" s="216"/>
      <c r="BJ975" s="216"/>
    </row>
    <row r="976" spans="1:62" ht="14.25">
      <c r="A976" s="479"/>
      <c r="B976" s="479"/>
      <c r="C976" s="443"/>
      <c r="D976" s="216"/>
      <c r="E976" s="216"/>
      <c r="F976" s="350"/>
      <c r="G976" s="344"/>
      <c r="H976" s="440"/>
      <c r="I976" s="350"/>
      <c r="J976" s="344"/>
      <c r="K976" s="350"/>
      <c r="L976" s="344"/>
      <c r="M976" s="350"/>
      <c r="N976" s="346"/>
      <c r="O976" s="348"/>
      <c r="P976" s="450"/>
      <c r="Q976" s="348"/>
      <c r="R976" s="346"/>
      <c r="S976" s="348"/>
      <c r="T976" s="346"/>
      <c r="U976" s="348"/>
      <c r="V976" s="444"/>
      <c r="W976" s="443"/>
      <c r="X976" s="444"/>
      <c r="Y976" s="443"/>
      <c r="Z976" s="444"/>
      <c r="AA976" s="443"/>
      <c r="AB976" s="444"/>
      <c r="AC976" s="443"/>
      <c r="AD976" s="444"/>
      <c r="AE976" s="443"/>
      <c r="AF976" s="444"/>
      <c r="AG976" s="443"/>
      <c r="AH976" s="444"/>
      <c r="AI976" s="443"/>
      <c r="AJ976" s="444"/>
      <c r="AK976" s="443"/>
      <c r="AL976" s="451"/>
      <c r="AM976" s="448"/>
      <c r="AN976" s="451"/>
      <c r="AO976" s="448"/>
      <c r="AP976" s="444"/>
      <c r="AQ976" s="443"/>
      <c r="AR976" s="444"/>
      <c r="AS976" s="443"/>
      <c r="AT976" s="444"/>
      <c r="AU976" s="443"/>
      <c r="AV976" s="444"/>
      <c r="AW976" s="443"/>
      <c r="AX976" s="343"/>
      <c r="AY976" s="350"/>
      <c r="AZ976" s="443"/>
      <c r="BA976" s="216"/>
      <c r="BB976" s="216"/>
      <c r="BC976" s="216"/>
      <c r="BD976" s="216"/>
      <c r="BE976" s="216"/>
      <c r="BF976" s="216"/>
      <c r="BG976" s="216"/>
      <c r="BH976" s="216"/>
      <c r="BI976" s="216"/>
      <c r="BJ976" s="216"/>
    </row>
    <row r="977" spans="1:62" ht="14.25">
      <c r="A977" s="479"/>
      <c r="B977" s="479"/>
      <c r="C977" s="443"/>
      <c r="D977" s="216"/>
      <c r="E977" s="216"/>
      <c r="F977" s="350"/>
      <c r="G977" s="344"/>
      <c r="H977" s="440"/>
      <c r="I977" s="350"/>
      <c r="J977" s="344"/>
      <c r="K977" s="350"/>
      <c r="L977" s="344"/>
      <c r="M977" s="350"/>
      <c r="N977" s="346"/>
      <c r="O977" s="348"/>
      <c r="P977" s="450"/>
      <c r="Q977" s="348"/>
      <c r="R977" s="346"/>
      <c r="S977" s="348"/>
      <c r="T977" s="346"/>
      <c r="U977" s="348"/>
      <c r="V977" s="444"/>
      <c r="W977" s="443"/>
      <c r="X977" s="444"/>
      <c r="Y977" s="443"/>
      <c r="Z977" s="444"/>
      <c r="AA977" s="443"/>
      <c r="AB977" s="444"/>
      <c r="AC977" s="443"/>
      <c r="AD977" s="444"/>
      <c r="AE977" s="443"/>
      <c r="AF977" s="444"/>
      <c r="AG977" s="443"/>
      <c r="AH977" s="444"/>
      <c r="AI977" s="443"/>
      <c r="AJ977" s="444"/>
      <c r="AK977" s="443"/>
      <c r="AL977" s="451"/>
      <c r="AM977" s="448"/>
      <c r="AN977" s="451"/>
      <c r="AO977" s="448"/>
      <c r="AP977" s="444"/>
      <c r="AQ977" s="443"/>
      <c r="AR977" s="444"/>
      <c r="AS977" s="443"/>
      <c r="AT977" s="444"/>
      <c r="AU977" s="443"/>
      <c r="AV977" s="444"/>
      <c r="AW977" s="443"/>
      <c r="AX977" s="343"/>
      <c r="AY977" s="350"/>
      <c r="AZ977" s="443"/>
      <c r="BA977" s="216"/>
      <c r="BB977" s="216"/>
      <c r="BC977" s="216"/>
      <c r="BD977" s="216"/>
      <c r="BE977" s="216"/>
      <c r="BF977" s="216"/>
      <c r="BG977" s="216"/>
      <c r="BH977" s="216"/>
      <c r="BI977" s="216"/>
      <c r="BJ977" s="216"/>
    </row>
    <row r="978" spans="1:62" ht="14.25">
      <c r="A978" s="479"/>
      <c r="B978" s="479"/>
      <c r="C978" s="443"/>
      <c r="D978" s="216"/>
      <c r="E978" s="216"/>
      <c r="F978" s="350"/>
      <c r="G978" s="344"/>
      <c r="H978" s="440"/>
      <c r="I978" s="350"/>
      <c r="J978" s="344"/>
      <c r="K978" s="350"/>
      <c r="L978" s="344"/>
      <c r="M978" s="350"/>
      <c r="N978" s="346"/>
      <c r="O978" s="348"/>
      <c r="P978" s="450"/>
      <c r="Q978" s="348"/>
      <c r="R978" s="346"/>
      <c r="S978" s="348"/>
      <c r="T978" s="346"/>
      <c r="U978" s="348"/>
      <c r="V978" s="444"/>
      <c r="W978" s="443"/>
      <c r="X978" s="444"/>
      <c r="Y978" s="443"/>
      <c r="Z978" s="444"/>
      <c r="AA978" s="443"/>
      <c r="AB978" s="444"/>
      <c r="AC978" s="443"/>
      <c r="AD978" s="444"/>
      <c r="AE978" s="443"/>
      <c r="AF978" s="444"/>
      <c r="AG978" s="443"/>
      <c r="AH978" s="444"/>
      <c r="AI978" s="443"/>
      <c r="AJ978" s="444"/>
      <c r="AK978" s="443"/>
      <c r="AL978" s="451"/>
      <c r="AM978" s="448"/>
      <c r="AN978" s="451"/>
      <c r="AO978" s="448"/>
      <c r="AP978" s="444"/>
      <c r="AQ978" s="443"/>
      <c r="AR978" s="444"/>
      <c r="AS978" s="443"/>
      <c r="AT978" s="444"/>
      <c r="AU978" s="443"/>
      <c r="AV978" s="444"/>
      <c r="AW978" s="443"/>
      <c r="AX978" s="343"/>
      <c r="AY978" s="350"/>
      <c r="AZ978" s="443"/>
      <c r="BA978" s="216"/>
      <c r="BB978" s="216"/>
      <c r="BC978" s="216"/>
      <c r="BD978" s="216"/>
      <c r="BE978" s="216"/>
      <c r="BF978" s="216"/>
      <c r="BG978" s="216"/>
      <c r="BH978" s="216"/>
      <c r="BI978" s="216"/>
      <c r="BJ978" s="216"/>
    </row>
    <row r="979" spans="1:62" ht="14.25">
      <c r="A979" s="479"/>
      <c r="B979" s="479"/>
      <c r="C979" s="443"/>
      <c r="D979" s="216"/>
      <c r="E979" s="216"/>
      <c r="F979" s="350"/>
      <c r="G979" s="344"/>
      <c r="H979" s="440"/>
      <c r="I979" s="350"/>
      <c r="J979" s="344"/>
      <c r="K979" s="350"/>
      <c r="L979" s="344"/>
      <c r="M979" s="350"/>
      <c r="N979" s="346"/>
      <c r="O979" s="348"/>
      <c r="P979" s="450"/>
      <c r="Q979" s="348"/>
      <c r="R979" s="346"/>
      <c r="S979" s="348"/>
      <c r="T979" s="346"/>
      <c r="U979" s="348"/>
      <c r="V979" s="444"/>
      <c r="W979" s="443"/>
      <c r="X979" s="444"/>
      <c r="Y979" s="443"/>
      <c r="Z979" s="444"/>
      <c r="AA979" s="443"/>
      <c r="AB979" s="444"/>
      <c r="AC979" s="443"/>
      <c r="AD979" s="444"/>
      <c r="AE979" s="443"/>
      <c r="AF979" s="444"/>
      <c r="AG979" s="443"/>
      <c r="AH979" s="444"/>
      <c r="AI979" s="443"/>
      <c r="AJ979" s="444"/>
      <c r="AK979" s="443"/>
      <c r="AL979" s="451"/>
      <c r="AM979" s="448"/>
      <c r="AN979" s="451"/>
      <c r="AO979" s="448"/>
      <c r="AP979" s="444"/>
      <c r="AQ979" s="443"/>
      <c r="AR979" s="444"/>
      <c r="AS979" s="443"/>
      <c r="AT979" s="444"/>
      <c r="AU979" s="443"/>
      <c r="AV979" s="444"/>
      <c r="AW979" s="443"/>
      <c r="AX979" s="343"/>
      <c r="AY979" s="350"/>
      <c r="AZ979" s="443"/>
      <c r="BA979" s="216"/>
      <c r="BB979" s="216"/>
      <c r="BC979" s="216"/>
      <c r="BD979" s="216"/>
      <c r="BE979" s="216"/>
      <c r="BF979" s="216"/>
      <c r="BG979" s="216"/>
      <c r="BH979" s="216"/>
      <c r="BI979" s="216"/>
      <c r="BJ979" s="216"/>
    </row>
    <row r="980" spans="1:62" ht="14.25">
      <c r="A980" s="479"/>
      <c r="B980" s="479"/>
      <c r="C980" s="443"/>
      <c r="D980" s="216"/>
      <c r="E980" s="216"/>
      <c r="F980" s="350"/>
      <c r="G980" s="344"/>
      <c r="H980" s="440"/>
      <c r="I980" s="350"/>
      <c r="J980" s="344"/>
      <c r="K980" s="350"/>
      <c r="L980" s="344"/>
      <c r="M980" s="350"/>
      <c r="N980" s="346"/>
      <c r="O980" s="348"/>
      <c r="P980" s="450"/>
      <c r="Q980" s="348"/>
      <c r="R980" s="346"/>
      <c r="S980" s="348"/>
      <c r="T980" s="346"/>
      <c r="U980" s="348"/>
      <c r="V980" s="444"/>
      <c r="W980" s="443"/>
      <c r="X980" s="444"/>
      <c r="Y980" s="443"/>
      <c r="Z980" s="444"/>
      <c r="AA980" s="443"/>
      <c r="AB980" s="444"/>
      <c r="AC980" s="443"/>
      <c r="AD980" s="444"/>
      <c r="AE980" s="443"/>
      <c r="AF980" s="444"/>
      <c r="AG980" s="443"/>
      <c r="AH980" s="444"/>
      <c r="AI980" s="443"/>
      <c r="AJ980" s="444"/>
      <c r="AK980" s="443"/>
      <c r="AL980" s="451"/>
      <c r="AM980" s="448"/>
      <c r="AN980" s="451"/>
      <c r="AO980" s="448"/>
      <c r="AP980" s="444"/>
      <c r="AQ980" s="443"/>
      <c r="AR980" s="444"/>
      <c r="AS980" s="443"/>
      <c r="AT980" s="444"/>
      <c r="AU980" s="443"/>
      <c r="AV980" s="444"/>
      <c r="AW980" s="443"/>
      <c r="AX980" s="343"/>
      <c r="AY980" s="350"/>
      <c r="AZ980" s="443"/>
      <c r="BA980" s="216"/>
      <c r="BB980" s="216"/>
      <c r="BC980" s="216"/>
      <c r="BD980" s="216"/>
      <c r="BE980" s="216"/>
      <c r="BF980" s="216"/>
      <c r="BG980" s="216"/>
      <c r="BH980" s="216"/>
      <c r="BI980" s="216"/>
      <c r="BJ980" s="216"/>
    </row>
    <row r="981" spans="1:62" ht="14.25">
      <c r="A981" s="479"/>
      <c r="B981" s="479"/>
      <c r="C981" s="443"/>
      <c r="D981" s="216"/>
      <c r="E981" s="216"/>
      <c r="F981" s="350"/>
      <c r="G981" s="344"/>
      <c r="H981" s="440"/>
      <c r="I981" s="350"/>
      <c r="J981" s="344"/>
      <c r="K981" s="350"/>
      <c r="L981" s="344"/>
      <c r="M981" s="350"/>
      <c r="N981" s="346"/>
      <c r="O981" s="348"/>
      <c r="P981" s="450"/>
      <c r="Q981" s="348"/>
      <c r="R981" s="346"/>
      <c r="S981" s="348"/>
      <c r="T981" s="346"/>
      <c r="U981" s="348"/>
      <c r="V981" s="444"/>
      <c r="W981" s="443"/>
      <c r="X981" s="444"/>
      <c r="Y981" s="443"/>
      <c r="Z981" s="444"/>
      <c r="AA981" s="443"/>
      <c r="AB981" s="444"/>
      <c r="AC981" s="443"/>
      <c r="AD981" s="444"/>
      <c r="AE981" s="443"/>
      <c r="AF981" s="444"/>
      <c r="AG981" s="443"/>
      <c r="AH981" s="444"/>
      <c r="AI981" s="443"/>
      <c r="AJ981" s="444"/>
      <c r="AK981" s="443"/>
      <c r="AL981" s="451"/>
      <c r="AM981" s="448"/>
      <c r="AN981" s="451"/>
      <c r="AO981" s="448"/>
      <c r="AP981" s="444"/>
      <c r="AQ981" s="443"/>
      <c r="AR981" s="444"/>
      <c r="AS981" s="443"/>
      <c r="AT981" s="444"/>
      <c r="AU981" s="443"/>
      <c r="AV981" s="444"/>
      <c r="AW981" s="443"/>
      <c r="AX981" s="343"/>
      <c r="AY981" s="350"/>
      <c r="AZ981" s="443"/>
      <c r="BA981" s="216"/>
      <c r="BB981" s="216"/>
      <c r="BC981" s="216"/>
      <c r="BD981" s="216"/>
      <c r="BE981" s="216"/>
      <c r="BF981" s="216"/>
      <c r="BG981" s="216"/>
      <c r="BH981" s="216"/>
      <c r="BI981" s="216"/>
      <c r="BJ981" s="216"/>
    </row>
    <row r="982" spans="1:62" ht="14.25">
      <c r="A982" s="479"/>
      <c r="B982" s="479"/>
      <c r="C982" s="443"/>
      <c r="D982" s="216"/>
      <c r="E982" s="216"/>
      <c r="F982" s="350"/>
      <c r="G982" s="344"/>
      <c r="H982" s="440"/>
      <c r="I982" s="350"/>
      <c r="J982" s="344"/>
      <c r="K982" s="350"/>
      <c r="L982" s="344"/>
      <c r="M982" s="350"/>
      <c r="N982" s="346"/>
      <c r="O982" s="348"/>
      <c r="P982" s="450"/>
      <c r="Q982" s="348"/>
      <c r="R982" s="346"/>
      <c r="S982" s="348"/>
      <c r="T982" s="346"/>
      <c r="U982" s="348"/>
      <c r="V982" s="444"/>
      <c r="W982" s="443"/>
      <c r="X982" s="444"/>
      <c r="Y982" s="443"/>
      <c r="Z982" s="444"/>
      <c r="AA982" s="443"/>
      <c r="AB982" s="444"/>
      <c r="AC982" s="443"/>
      <c r="AD982" s="444"/>
      <c r="AE982" s="443"/>
      <c r="AF982" s="444"/>
      <c r="AG982" s="443"/>
      <c r="AH982" s="444"/>
      <c r="AI982" s="443"/>
      <c r="AJ982" s="444"/>
      <c r="AK982" s="443"/>
      <c r="AL982" s="451"/>
      <c r="AM982" s="448"/>
      <c r="AN982" s="451"/>
      <c r="AO982" s="448"/>
      <c r="AP982" s="444"/>
      <c r="AQ982" s="443"/>
      <c r="AR982" s="444"/>
      <c r="AS982" s="443"/>
      <c r="AT982" s="444"/>
      <c r="AU982" s="443"/>
      <c r="AV982" s="444"/>
      <c r="AW982" s="443"/>
      <c r="AX982" s="343"/>
      <c r="AY982" s="350"/>
      <c r="AZ982" s="443"/>
      <c r="BA982" s="216"/>
      <c r="BB982" s="216"/>
      <c r="BC982" s="216"/>
      <c r="BD982" s="216"/>
      <c r="BE982" s="216"/>
      <c r="BF982" s="216"/>
      <c r="BG982" s="216"/>
      <c r="BH982" s="216"/>
      <c r="BI982" s="216"/>
      <c r="BJ982" s="216"/>
    </row>
    <row r="983" spans="1:62" ht="14.25">
      <c r="A983" s="479"/>
      <c r="B983" s="479"/>
      <c r="C983" s="443"/>
      <c r="D983" s="216"/>
      <c r="E983" s="216"/>
      <c r="F983" s="350"/>
      <c r="G983" s="344"/>
      <c r="H983" s="440"/>
      <c r="I983" s="350"/>
      <c r="J983" s="344"/>
      <c r="K983" s="350"/>
      <c r="L983" s="344"/>
      <c r="M983" s="350"/>
      <c r="N983" s="346"/>
      <c r="O983" s="348"/>
      <c r="P983" s="450"/>
      <c r="Q983" s="348"/>
      <c r="R983" s="346"/>
      <c r="S983" s="348"/>
      <c r="T983" s="346"/>
      <c r="U983" s="348"/>
      <c r="V983" s="444"/>
      <c r="W983" s="443"/>
      <c r="X983" s="444"/>
      <c r="Y983" s="443"/>
      <c r="Z983" s="444"/>
      <c r="AA983" s="443"/>
      <c r="AB983" s="444"/>
      <c r="AC983" s="443"/>
      <c r="AD983" s="444"/>
      <c r="AE983" s="443"/>
      <c r="AF983" s="444"/>
      <c r="AG983" s="443"/>
      <c r="AH983" s="444"/>
      <c r="AI983" s="443"/>
      <c r="AJ983" s="444"/>
      <c r="AK983" s="443"/>
      <c r="AL983" s="451"/>
      <c r="AM983" s="448"/>
      <c r="AN983" s="451"/>
      <c r="AO983" s="448"/>
      <c r="AP983" s="444"/>
      <c r="AQ983" s="443"/>
      <c r="AR983" s="444"/>
      <c r="AS983" s="443"/>
      <c r="AT983" s="444"/>
      <c r="AU983" s="443"/>
      <c r="AV983" s="444"/>
      <c r="AW983" s="443"/>
      <c r="AX983" s="343"/>
      <c r="AY983" s="350"/>
      <c r="AZ983" s="443"/>
      <c r="BA983" s="216"/>
      <c r="BB983" s="216"/>
      <c r="BC983" s="216"/>
      <c r="BD983" s="216"/>
      <c r="BE983" s="216"/>
      <c r="BF983" s="216"/>
      <c r="BG983" s="216"/>
      <c r="BH983" s="216"/>
      <c r="BI983" s="216"/>
      <c r="BJ983" s="216"/>
    </row>
    <row r="984" spans="1:62" ht="14.25">
      <c r="A984" s="479"/>
      <c r="B984" s="479"/>
      <c r="C984" s="443"/>
      <c r="D984" s="216"/>
      <c r="E984" s="216"/>
      <c r="F984" s="350"/>
      <c r="G984" s="344"/>
      <c r="H984" s="440"/>
      <c r="I984" s="350"/>
      <c r="J984" s="344"/>
      <c r="K984" s="350"/>
      <c r="L984" s="344"/>
      <c r="M984" s="350"/>
      <c r="N984" s="346"/>
      <c r="O984" s="348"/>
      <c r="P984" s="450"/>
      <c r="Q984" s="348"/>
      <c r="R984" s="346"/>
      <c r="S984" s="348"/>
      <c r="T984" s="346"/>
      <c r="U984" s="348"/>
      <c r="V984" s="444"/>
      <c r="W984" s="443"/>
      <c r="X984" s="444"/>
      <c r="Y984" s="443"/>
      <c r="Z984" s="444"/>
      <c r="AA984" s="443"/>
      <c r="AB984" s="444"/>
      <c r="AC984" s="443"/>
      <c r="AD984" s="444"/>
      <c r="AE984" s="443"/>
      <c r="AF984" s="444"/>
      <c r="AG984" s="443"/>
      <c r="AH984" s="444"/>
      <c r="AI984" s="443"/>
      <c r="AJ984" s="444"/>
      <c r="AK984" s="443"/>
      <c r="AL984" s="451"/>
      <c r="AM984" s="448"/>
      <c r="AN984" s="451"/>
      <c r="AO984" s="448"/>
      <c r="AP984" s="444"/>
      <c r="AQ984" s="443"/>
      <c r="AR984" s="444"/>
      <c r="AS984" s="443"/>
      <c r="AT984" s="444"/>
      <c r="AU984" s="443"/>
      <c r="AV984" s="444"/>
      <c r="AW984" s="443"/>
      <c r="AX984" s="343"/>
      <c r="AY984" s="350"/>
      <c r="AZ984" s="443"/>
      <c r="BA984" s="216"/>
      <c r="BB984" s="216"/>
      <c r="BC984" s="216"/>
      <c r="BD984" s="216"/>
      <c r="BE984" s="216"/>
      <c r="BF984" s="216"/>
      <c r="BG984" s="216"/>
      <c r="BH984" s="216"/>
      <c r="BI984" s="216"/>
      <c r="BJ984" s="216"/>
    </row>
    <row r="985" spans="1:62" ht="14.25">
      <c r="A985" s="479"/>
      <c r="B985" s="479"/>
      <c r="C985" s="443"/>
      <c r="D985" s="216"/>
      <c r="E985" s="216"/>
      <c r="F985" s="350"/>
      <c r="G985" s="344"/>
      <c r="H985" s="440"/>
      <c r="I985" s="350"/>
      <c r="J985" s="344"/>
      <c r="K985" s="350"/>
      <c r="L985" s="344"/>
      <c r="M985" s="350"/>
      <c r="N985" s="346"/>
      <c r="O985" s="348"/>
      <c r="P985" s="450"/>
      <c r="Q985" s="348"/>
      <c r="R985" s="346"/>
      <c r="S985" s="348"/>
      <c r="T985" s="346"/>
      <c r="U985" s="348"/>
      <c r="V985" s="444"/>
      <c r="W985" s="443"/>
      <c r="X985" s="444"/>
      <c r="Y985" s="443"/>
      <c r="Z985" s="444"/>
      <c r="AA985" s="443"/>
      <c r="AB985" s="444"/>
      <c r="AC985" s="443"/>
      <c r="AD985" s="444"/>
      <c r="AE985" s="443"/>
      <c r="AF985" s="444"/>
      <c r="AG985" s="443"/>
      <c r="AH985" s="444"/>
      <c r="AI985" s="443"/>
      <c r="AJ985" s="444"/>
      <c r="AK985" s="443"/>
      <c r="AL985" s="451"/>
      <c r="AM985" s="448"/>
      <c r="AN985" s="451"/>
      <c r="AO985" s="448"/>
      <c r="AP985" s="444"/>
      <c r="AQ985" s="443"/>
      <c r="AR985" s="444"/>
      <c r="AS985" s="443"/>
      <c r="AT985" s="444"/>
      <c r="AU985" s="443"/>
      <c r="AV985" s="444"/>
      <c r="AW985" s="443"/>
      <c r="AX985" s="343"/>
      <c r="AY985" s="350"/>
      <c r="AZ985" s="443"/>
      <c r="BA985" s="216"/>
      <c r="BB985" s="216"/>
      <c r="BC985" s="216"/>
      <c r="BD985" s="216"/>
      <c r="BE985" s="216"/>
      <c r="BF985" s="216"/>
      <c r="BG985" s="216"/>
      <c r="BH985" s="216"/>
      <c r="BI985" s="216"/>
      <c r="BJ985" s="216"/>
    </row>
    <row r="986" spans="1:62" ht="14.25">
      <c r="A986" s="479"/>
      <c r="B986" s="479"/>
      <c r="C986" s="443"/>
      <c r="D986" s="216"/>
      <c r="E986" s="216"/>
      <c r="F986" s="350"/>
      <c r="G986" s="344"/>
      <c r="H986" s="440"/>
      <c r="I986" s="350"/>
      <c r="J986" s="344"/>
      <c r="K986" s="350"/>
      <c r="L986" s="344"/>
      <c r="M986" s="350"/>
      <c r="N986" s="346"/>
      <c r="O986" s="348"/>
      <c r="P986" s="450"/>
      <c r="Q986" s="348"/>
      <c r="R986" s="346"/>
      <c r="S986" s="348"/>
      <c r="T986" s="346"/>
      <c r="U986" s="348"/>
      <c r="V986" s="444"/>
      <c r="W986" s="443"/>
      <c r="X986" s="444"/>
      <c r="Y986" s="443"/>
      <c r="Z986" s="444"/>
      <c r="AA986" s="443"/>
      <c r="AB986" s="444"/>
      <c r="AC986" s="443"/>
      <c r="AD986" s="444"/>
      <c r="AE986" s="443"/>
      <c r="AF986" s="444"/>
      <c r="AG986" s="443"/>
      <c r="AH986" s="444"/>
      <c r="AI986" s="443"/>
      <c r="AJ986" s="444"/>
      <c r="AK986" s="443"/>
      <c r="AL986" s="451"/>
      <c r="AM986" s="448"/>
      <c r="AN986" s="451"/>
      <c r="AO986" s="448"/>
      <c r="AP986" s="444"/>
      <c r="AQ986" s="443"/>
      <c r="AR986" s="444"/>
      <c r="AS986" s="443"/>
      <c r="AT986" s="444"/>
      <c r="AU986" s="443"/>
      <c r="AV986" s="444"/>
      <c r="AW986" s="443"/>
      <c r="AX986" s="343"/>
      <c r="AY986" s="350"/>
      <c r="AZ986" s="443"/>
      <c r="BA986" s="216"/>
      <c r="BB986" s="216"/>
      <c r="BC986" s="216"/>
      <c r="BD986" s="216"/>
      <c r="BE986" s="216"/>
      <c r="BF986" s="216"/>
      <c r="BG986" s="216"/>
      <c r="BH986" s="216"/>
      <c r="BI986" s="216"/>
      <c r="BJ986" s="216"/>
    </row>
    <row r="987" spans="1:62" ht="14.25">
      <c r="A987" s="479"/>
      <c r="B987" s="479"/>
      <c r="C987" s="443"/>
      <c r="D987" s="216"/>
      <c r="E987" s="216"/>
      <c r="F987" s="350"/>
      <c r="G987" s="344"/>
      <c r="H987" s="440"/>
      <c r="I987" s="350"/>
      <c r="J987" s="344"/>
      <c r="K987" s="350"/>
      <c r="L987" s="344"/>
      <c r="M987" s="350"/>
      <c r="N987" s="346"/>
      <c r="O987" s="348"/>
      <c r="P987" s="450"/>
      <c r="Q987" s="348"/>
      <c r="R987" s="346"/>
      <c r="S987" s="348"/>
      <c r="T987" s="346"/>
      <c r="U987" s="348"/>
      <c r="V987" s="444"/>
      <c r="W987" s="443"/>
      <c r="X987" s="444"/>
      <c r="Y987" s="443"/>
      <c r="Z987" s="444"/>
      <c r="AA987" s="443"/>
      <c r="AB987" s="444"/>
      <c r="AC987" s="443"/>
      <c r="AD987" s="444"/>
      <c r="AE987" s="443"/>
      <c r="AF987" s="444"/>
      <c r="AG987" s="443"/>
      <c r="AH987" s="444"/>
      <c r="AI987" s="443"/>
      <c r="AJ987" s="444"/>
      <c r="AK987" s="443"/>
      <c r="AL987" s="451"/>
      <c r="AM987" s="448"/>
      <c r="AN987" s="451"/>
      <c r="AO987" s="448"/>
      <c r="AP987" s="444"/>
      <c r="AQ987" s="443"/>
      <c r="AR987" s="444"/>
      <c r="AS987" s="443"/>
      <c r="AT987" s="444"/>
      <c r="AU987" s="443"/>
      <c r="AV987" s="444"/>
      <c r="AW987" s="443"/>
      <c r="AX987" s="343"/>
      <c r="AY987" s="350"/>
      <c r="AZ987" s="443"/>
      <c r="BA987" s="216"/>
      <c r="BB987" s="216"/>
      <c r="BC987" s="216"/>
      <c r="BD987" s="216"/>
      <c r="BE987" s="216"/>
      <c r="BF987" s="216"/>
      <c r="BG987" s="216"/>
      <c r="BH987" s="216"/>
      <c r="BI987" s="216"/>
      <c r="BJ987" s="216"/>
    </row>
    <row r="988" spans="1:62" ht="14.25">
      <c r="A988" s="479"/>
      <c r="B988" s="479"/>
      <c r="C988" s="443"/>
      <c r="D988" s="216"/>
      <c r="E988" s="216"/>
      <c r="F988" s="350"/>
      <c r="G988" s="344"/>
      <c r="H988" s="440"/>
      <c r="I988" s="350"/>
      <c r="J988" s="344"/>
      <c r="K988" s="350"/>
      <c r="L988" s="344"/>
      <c r="M988" s="350"/>
      <c r="N988" s="346"/>
      <c r="O988" s="348"/>
      <c r="P988" s="450"/>
      <c r="Q988" s="348"/>
      <c r="R988" s="346"/>
      <c r="S988" s="348"/>
      <c r="T988" s="346"/>
      <c r="U988" s="348"/>
      <c r="V988" s="444"/>
      <c r="W988" s="443"/>
      <c r="X988" s="444"/>
      <c r="Y988" s="443"/>
      <c r="Z988" s="444"/>
      <c r="AA988" s="443"/>
      <c r="AB988" s="444"/>
      <c r="AC988" s="443"/>
      <c r="AD988" s="444"/>
      <c r="AE988" s="443"/>
      <c r="AF988" s="444"/>
      <c r="AG988" s="443"/>
      <c r="AH988" s="444"/>
      <c r="AI988" s="443"/>
      <c r="AJ988" s="444"/>
      <c r="AK988" s="443"/>
      <c r="AL988" s="451"/>
      <c r="AM988" s="448"/>
      <c r="AN988" s="451"/>
      <c r="AO988" s="448"/>
      <c r="AP988" s="444"/>
      <c r="AQ988" s="443"/>
      <c r="AR988" s="444"/>
      <c r="AS988" s="443"/>
      <c r="AT988" s="444"/>
      <c r="AU988" s="443"/>
      <c r="AV988" s="444"/>
      <c r="AW988" s="443"/>
      <c r="AX988" s="343"/>
      <c r="AY988" s="350"/>
      <c r="AZ988" s="443"/>
      <c r="BA988" s="216"/>
      <c r="BB988" s="216"/>
      <c r="BC988" s="216"/>
      <c r="BD988" s="216"/>
      <c r="BE988" s="216"/>
      <c r="BF988" s="216"/>
      <c r="BG988" s="216"/>
      <c r="BH988" s="216"/>
      <c r="BI988" s="216"/>
      <c r="BJ988" s="216"/>
    </row>
    <row r="989" spans="1:62" ht="14.25">
      <c r="A989" s="479"/>
      <c r="B989" s="479"/>
      <c r="C989" s="443"/>
      <c r="D989" s="216"/>
      <c r="E989" s="216"/>
      <c r="F989" s="350"/>
      <c r="G989" s="344"/>
      <c r="H989" s="440"/>
      <c r="I989" s="350"/>
      <c r="J989" s="344"/>
      <c r="K989" s="350"/>
      <c r="L989" s="344"/>
      <c r="M989" s="350"/>
      <c r="N989" s="346"/>
      <c r="O989" s="348"/>
      <c r="P989" s="450"/>
      <c r="Q989" s="348"/>
      <c r="R989" s="346"/>
      <c r="S989" s="348"/>
      <c r="T989" s="346"/>
      <c r="U989" s="348"/>
      <c r="V989" s="444"/>
      <c r="W989" s="443"/>
      <c r="X989" s="444"/>
      <c r="Y989" s="443"/>
      <c r="Z989" s="444"/>
      <c r="AA989" s="443"/>
      <c r="AB989" s="444"/>
      <c r="AC989" s="443"/>
      <c r="AD989" s="444"/>
      <c r="AE989" s="443"/>
      <c r="AF989" s="444"/>
      <c r="AG989" s="443"/>
      <c r="AH989" s="444"/>
      <c r="AI989" s="443"/>
      <c r="AJ989" s="444"/>
      <c r="AK989" s="443"/>
      <c r="AL989" s="451"/>
      <c r="AM989" s="448"/>
      <c r="AN989" s="451"/>
      <c r="AO989" s="448"/>
      <c r="AP989" s="444"/>
      <c r="AQ989" s="443"/>
      <c r="AR989" s="444"/>
      <c r="AS989" s="443"/>
      <c r="AT989" s="444"/>
      <c r="AU989" s="443"/>
      <c r="AV989" s="444"/>
      <c r="AW989" s="443"/>
      <c r="AX989" s="343"/>
      <c r="AY989" s="350"/>
      <c r="AZ989" s="443"/>
      <c r="BA989" s="216"/>
      <c r="BB989" s="216"/>
      <c r="BC989" s="216"/>
      <c r="BD989" s="216"/>
      <c r="BE989" s="216"/>
      <c r="BF989" s="216"/>
      <c r="BG989" s="216"/>
      <c r="BH989" s="216"/>
      <c r="BI989" s="216"/>
      <c r="BJ989" s="216"/>
    </row>
    <row r="990" spans="1:62" ht="14.25">
      <c r="A990" s="479"/>
      <c r="B990" s="479"/>
      <c r="C990" s="443"/>
      <c r="D990" s="216"/>
      <c r="E990" s="216"/>
      <c r="F990" s="350"/>
      <c r="G990" s="344"/>
      <c r="H990" s="440"/>
      <c r="I990" s="350"/>
      <c r="J990" s="344"/>
      <c r="K990" s="350"/>
      <c r="L990" s="344"/>
      <c r="M990" s="350"/>
      <c r="N990" s="346"/>
      <c r="O990" s="348"/>
      <c r="P990" s="450"/>
      <c r="Q990" s="348"/>
      <c r="R990" s="346"/>
      <c r="S990" s="348"/>
      <c r="T990" s="346"/>
      <c r="U990" s="348"/>
      <c r="V990" s="444"/>
      <c r="W990" s="443"/>
      <c r="X990" s="444"/>
      <c r="Y990" s="443"/>
      <c r="Z990" s="444"/>
      <c r="AA990" s="443"/>
      <c r="AB990" s="444"/>
      <c r="AC990" s="443"/>
      <c r="AD990" s="444"/>
      <c r="AE990" s="443"/>
      <c r="AF990" s="444"/>
      <c r="AG990" s="443"/>
      <c r="AH990" s="444"/>
      <c r="AI990" s="443"/>
      <c r="AJ990" s="444"/>
      <c r="AK990" s="443"/>
      <c r="AL990" s="451"/>
      <c r="AM990" s="448"/>
      <c r="AN990" s="451"/>
      <c r="AO990" s="448"/>
      <c r="AP990" s="444"/>
      <c r="AQ990" s="443"/>
      <c r="AR990" s="444"/>
      <c r="AS990" s="443"/>
      <c r="AT990" s="444"/>
      <c r="AU990" s="443"/>
      <c r="AV990" s="444"/>
      <c r="AW990" s="443"/>
      <c r="AX990" s="343"/>
      <c r="AY990" s="350"/>
      <c r="AZ990" s="443"/>
      <c r="BA990" s="216"/>
      <c r="BB990" s="216"/>
      <c r="BC990" s="216"/>
      <c r="BD990" s="216"/>
      <c r="BE990" s="216"/>
      <c r="BF990" s="216"/>
      <c r="BG990" s="216"/>
      <c r="BH990" s="216"/>
      <c r="BI990" s="216"/>
      <c r="BJ990" s="216"/>
    </row>
    <row r="991" spans="1:62" ht="14.25">
      <c r="A991" s="479"/>
      <c r="B991" s="479"/>
      <c r="C991" s="443"/>
      <c r="D991" s="216"/>
      <c r="E991" s="216"/>
      <c r="F991" s="350"/>
      <c r="G991" s="344"/>
      <c r="H991" s="440"/>
      <c r="I991" s="350"/>
      <c r="J991" s="344"/>
      <c r="K991" s="350"/>
      <c r="L991" s="344"/>
      <c r="M991" s="350"/>
      <c r="N991" s="346"/>
      <c r="O991" s="348"/>
      <c r="P991" s="450"/>
      <c r="Q991" s="348"/>
      <c r="R991" s="346"/>
      <c r="S991" s="348"/>
      <c r="T991" s="346"/>
      <c r="U991" s="348"/>
      <c r="V991" s="444"/>
      <c r="W991" s="443"/>
      <c r="X991" s="444"/>
      <c r="Y991" s="443"/>
      <c r="Z991" s="444"/>
      <c r="AA991" s="443"/>
      <c r="AB991" s="444"/>
      <c r="AC991" s="443"/>
      <c r="AD991" s="444"/>
      <c r="AE991" s="443"/>
      <c r="AF991" s="444"/>
      <c r="AG991" s="443"/>
      <c r="AH991" s="444"/>
      <c r="AI991" s="443"/>
      <c r="AJ991" s="444"/>
      <c r="AK991" s="443"/>
      <c r="AL991" s="451"/>
      <c r="AM991" s="448"/>
      <c r="AN991" s="451"/>
      <c r="AO991" s="448"/>
      <c r="AP991" s="444"/>
      <c r="AQ991" s="443"/>
      <c r="AR991" s="444"/>
      <c r="AS991" s="443"/>
      <c r="AT991" s="444"/>
      <c r="AU991" s="443"/>
      <c r="AV991" s="444"/>
      <c r="AW991" s="443"/>
      <c r="AX991" s="343"/>
      <c r="AY991" s="350"/>
      <c r="AZ991" s="443"/>
      <c r="BA991" s="216"/>
      <c r="BB991" s="216"/>
      <c r="BC991" s="216"/>
      <c r="BD991" s="216"/>
      <c r="BE991" s="216"/>
      <c r="BF991" s="216"/>
      <c r="BG991" s="216"/>
      <c r="BH991" s="216"/>
      <c r="BI991" s="216"/>
      <c r="BJ991" s="216"/>
    </row>
    <row r="992" spans="1:62" ht="14.25">
      <c r="A992" s="479"/>
      <c r="B992" s="479"/>
      <c r="C992" s="443"/>
      <c r="D992" s="216"/>
      <c r="E992" s="216"/>
      <c r="F992" s="350"/>
      <c r="G992" s="344"/>
      <c r="H992" s="440"/>
      <c r="I992" s="350"/>
      <c r="J992" s="344"/>
      <c r="K992" s="350"/>
      <c r="L992" s="344"/>
      <c r="M992" s="350"/>
      <c r="N992" s="346"/>
      <c r="O992" s="348"/>
      <c r="P992" s="450"/>
      <c r="Q992" s="348"/>
      <c r="R992" s="346"/>
      <c r="S992" s="348"/>
      <c r="T992" s="346"/>
      <c r="U992" s="348"/>
      <c r="V992" s="444"/>
      <c r="W992" s="443"/>
      <c r="X992" s="444"/>
      <c r="Y992" s="443"/>
      <c r="Z992" s="444"/>
      <c r="AA992" s="443"/>
      <c r="AB992" s="444"/>
      <c r="AC992" s="443"/>
      <c r="AD992" s="444"/>
      <c r="AE992" s="443"/>
      <c r="AF992" s="444"/>
      <c r="AG992" s="443"/>
      <c r="AH992" s="444"/>
      <c r="AI992" s="443"/>
      <c r="AJ992" s="444"/>
      <c r="AK992" s="443"/>
      <c r="AL992" s="451"/>
      <c r="AM992" s="448"/>
      <c r="AN992" s="451"/>
      <c r="AO992" s="448"/>
      <c r="AP992" s="444"/>
      <c r="AQ992" s="443"/>
      <c r="AR992" s="444"/>
      <c r="AS992" s="443"/>
      <c r="AT992" s="444"/>
      <c r="AU992" s="443"/>
      <c r="AV992" s="444"/>
      <c r="AW992" s="443"/>
      <c r="AX992" s="343"/>
      <c r="AY992" s="350"/>
      <c r="AZ992" s="443"/>
      <c r="BA992" s="216"/>
      <c r="BB992" s="216"/>
      <c r="BC992" s="216"/>
      <c r="BD992" s="216"/>
      <c r="BE992" s="216"/>
      <c r="BF992" s="216"/>
      <c r="BG992" s="216"/>
      <c r="BH992" s="216"/>
      <c r="BI992" s="216"/>
      <c r="BJ992" s="216"/>
    </row>
    <row r="993" spans="1:62" ht="14.25">
      <c r="A993" s="479"/>
      <c r="B993" s="479"/>
      <c r="C993" s="443"/>
      <c r="D993" s="216"/>
      <c r="E993" s="216"/>
      <c r="F993" s="350"/>
      <c r="G993" s="344"/>
      <c r="H993" s="440"/>
      <c r="I993" s="350"/>
      <c r="J993" s="344"/>
      <c r="K993" s="350"/>
      <c r="L993" s="344"/>
      <c r="M993" s="350"/>
      <c r="N993" s="346"/>
      <c r="O993" s="348"/>
      <c r="P993" s="450"/>
      <c r="Q993" s="348"/>
      <c r="R993" s="346"/>
      <c r="S993" s="348"/>
      <c r="T993" s="346"/>
      <c r="U993" s="348"/>
      <c r="V993" s="444"/>
      <c r="W993" s="443"/>
      <c r="X993" s="444"/>
      <c r="Y993" s="443"/>
      <c r="Z993" s="444"/>
      <c r="AA993" s="443"/>
      <c r="AB993" s="444"/>
      <c r="AC993" s="443"/>
      <c r="AD993" s="444"/>
      <c r="AE993" s="443"/>
      <c r="AF993" s="444"/>
      <c r="AG993" s="443"/>
      <c r="AH993" s="444"/>
      <c r="AI993" s="443"/>
      <c r="AJ993" s="444"/>
      <c r="AK993" s="443"/>
      <c r="AL993" s="451"/>
      <c r="AM993" s="448"/>
      <c r="AN993" s="451"/>
      <c r="AO993" s="448"/>
      <c r="AP993" s="444"/>
      <c r="AQ993" s="443"/>
      <c r="AR993" s="444"/>
      <c r="AS993" s="443"/>
      <c r="AT993" s="444"/>
      <c r="AU993" s="443"/>
      <c r="AV993" s="444"/>
      <c r="AW993" s="443"/>
      <c r="AX993" s="343"/>
      <c r="AY993" s="350"/>
      <c r="AZ993" s="443"/>
      <c r="BA993" s="216"/>
      <c r="BB993" s="216"/>
      <c r="BC993" s="216"/>
      <c r="BD993" s="216"/>
      <c r="BE993" s="216"/>
      <c r="BF993" s="216"/>
      <c r="BG993" s="216"/>
      <c r="BH993" s="216"/>
      <c r="BI993" s="216"/>
      <c r="BJ993" s="216"/>
    </row>
    <row r="994" spans="1:62" ht="14.25">
      <c r="A994" s="479"/>
      <c r="B994" s="479"/>
      <c r="C994" s="443"/>
      <c r="D994" s="216"/>
      <c r="E994" s="216"/>
      <c r="F994" s="350"/>
      <c r="G994" s="344"/>
      <c r="H994" s="440"/>
      <c r="I994" s="350"/>
      <c r="J994" s="344"/>
      <c r="K994" s="350"/>
      <c r="L994" s="344"/>
      <c r="M994" s="350"/>
      <c r="N994" s="346"/>
      <c r="O994" s="348"/>
      <c r="P994" s="450"/>
      <c r="Q994" s="348"/>
      <c r="R994" s="346"/>
      <c r="S994" s="348"/>
      <c r="T994" s="346"/>
      <c r="U994" s="348"/>
      <c r="V994" s="444"/>
      <c r="W994" s="443"/>
      <c r="X994" s="444"/>
      <c r="Y994" s="443"/>
      <c r="Z994" s="444"/>
      <c r="AA994" s="443"/>
      <c r="AB994" s="444"/>
      <c r="AC994" s="443"/>
      <c r="AD994" s="444"/>
      <c r="AE994" s="443"/>
      <c r="AF994" s="444"/>
      <c r="AG994" s="443"/>
      <c r="AH994" s="444"/>
      <c r="AI994" s="443"/>
      <c r="AJ994" s="444"/>
      <c r="AK994" s="443"/>
      <c r="AL994" s="451"/>
      <c r="AM994" s="448"/>
      <c r="AN994" s="451"/>
      <c r="AO994" s="448"/>
      <c r="AP994" s="444"/>
      <c r="AQ994" s="443"/>
      <c r="AR994" s="444"/>
      <c r="AS994" s="443"/>
      <c r="AT994" s="444"/>
      <c r="AU994" s="443"/>
      <c r="AV994" s="444"/>
      <c r="AW994" s="443"/>
      <c r="AX994" s="343"/>
      <c r="AY994" s="350"/>
      <c r="AZ994" s="443"/>
      <c r="BA994" s="216"/>
      <c r="BB994" s="216"/>
      <c r="BC994" s="216"/>
      <c r="BD994" s="216"/>
      <c r="BE994" s="216"/>
      <c r="BF994" s="216"/>
      <c r="BG994" s="216"/>
      <c r="BH994" s="216"/>
      <c r="BI994" s="216"/>
      <c r="BJ994" s="216"/>
    </row>
    <row r="995" spans="1:62" ht="14.25">
      <c r="A995" s="479"/>
      <c r="B995" s="479"/>
      <c r="C995" s="443"/>
      <c r="D995" s="216"/>
      <c r="E995" s="216"/>
      <c r="F995" s="350"/>
      <c r="G995" s="344"/>
      <c r="H995" s="440"/>
      <c r="I995" s="350"/>
      <c r="J995" s="344"/>
      <c r="K995" s="350"/>
      <c r="L995" s="344"/>
      <c r="M995" s="350"/>
      <c r="N995" s="346"/>
      <c r="O995" s="348"/>
      <c r="P995" s="450"/>
      <c r="Q995" s="348"/>
      <c r="R995" s="346"/>
      <c r="S995" s="348"/>
      <c r="T995" s="346"/>
      <c r="U995" s="348"/>
      <c r="V995" s="444"/>
      <c r="W995" s="443"/>
      <c r="X995" s="444"/>
      <c r="Y995" s="443"/>
      <c r="Z995" s="444"/>
      <c r="AA995" s="443"/>
      <c r="AB995" s="444"/>
      <c r="AC995" s="443"/>
      <c r="AD995" s="444"/>
      <c r="AE995" s="443"/>
      <c r="AF995" s="444"/>
      <c r="AG995" s="443"/>
      <c r="AH995" s="444"/>
      <c r="AI995" s="443"/>
      <c r="AJ995" s="444"/>
      <c r="AK995" s="443"/>
      <c r="AL995" s="451"/>
      <c r="AM995" s="448"/>
      <c r="AN995" s="451"/>
      <c r="AO995" s="448"/>
      <c r="AP995" s="444"/>
      <c r="AQ995" s="443"/>
      <c r="AR995" s="444"/>
      <c r="AS995" s="443"/>
      <c r="AT995" s="444"/>
      <c r="AU995" s="443"/>
      <c r="AV995" s="444"/>
      <c r="AW995" s="443"/>
      <c r="AX995" s="343"/>
      <c r="AY995" s="350"/>
      <c r="AZ995" s="443"/>
      <c r="BA995" s="216"/>
      <c r="BB995" s="216"/>
      <c r="BC995" s="216"/>
      <c r="BD995" s="216"/>
      <c r="BE995" s="216"/>
      <c r="BF995" s="216"/>
      <c r="BG995" s="216"/>
      <c r="BH995" s="216"/>
      <c r="BI995" s="216"/>
      <c r="BJ995" s="216"/>
    </row>
    <row r="996" spans="1:62" ht="14.25">
      <c r="A996" s="479"/>
      <c r="B996" s="479"/>
      <c r="C996" s="443"/>
      <c r="D996" s="216"/>
      <c r="E996" s="216"/>
      <c r="F996" s="350"/>
      <c r="G996" s="344"/>
      <c r="H996" s="440"/>
      <c r="I996" s="350"/>
      <c r="J996" s="344"/>
      <c r="K996" s="350"/>
      <c r="L996" s="344"/>
      <c r="M996" s="350"/>
      <c r="N996" s="346"/>
      <c r="O996" s="348"/>
      <c r="P996" s="450"/>
      <c r="Q996" s="348"/>
      <c r="R996" s="346"/>
      <c r="S996" s="348"/>
      <c r="T996" s="346"/>
      <c r="U996" s="348"/>
      <c r="V996" s="444"/>
      <c r="W996" s="443"/>
      <c r="X996" s="444"/>
      <c r="Y996" s="443"/>
      <c r="Z996" s="444"/>
      <c r="AA996" s="443"/>
      <c r="AB996" s="444"/>
      <c r="AC996" s="443"/>
      <c r="AD996" s="444"/>
      <c r="AE996" s="443"/>
      <c r="AF996" s="444"/>
      <c r="AG996" s="443"/>
      <c r="AH996" s="444"/>
      <c r="AI996" s="443"/>
      <c r="AJ996" s="444"/>
      <c r="AK996" s="443"/>
      <c r="AL996" s="451"/>
      <c r="AM996" s="448"/>
      <c r="AN996" s="451"/>
      <c r="AO996" s="448"/>
      <c r="AP996" s="444"/>
      <c r="AQ996" s="443"/>
      <c r="AR996" s="444"/>
      <c r="AS996" s="443"/>
      <c r="AT996" s="444"/>
      <c r="AU996" s="443"/>
      <c r="AV996" s="444"/>
      <c r="AW996" s="443"/>
      <c r="AX996" s="343"/>
      <c r="AY996" s="350"/>
      <c r="AZ996" s="443"/>
      <c r="BA996" s="216"/>
      <c r="BB996" s="216"/>
      <c r="BC996" s="216"/>
      <c r="BD996" s="216"/>
      <c r="BE996" s="216"/>
      <c r="BF996" s="216"/>
      <c r="BG996" s="216"/>
      <c r="BH996" s="216"/>
      <c r="BI996" s="216"/>
      <c r="BJ996" s="216"/>
    </row>
    <row r="997" spans="1:62" ht="14.25">
      <c r="A997" s="479"/>
      <c r="B997" s="479"/>
      <c r="C997" s="443"/>
      <c r="D997" s="216"/>
      <c r="E997" s="216"/>
      <c r="F997" s="350"/>
      <c r="G997" s="344"/>
      <c r="H997" s="440"/>
      <c r="I997" s="350"/>
      <c r="J997" s="344"/>
      <c r="K997" s="350"/>
      <c r="L997" s="344"/>
      <c r="M997" s="350"/>
      <c r="N997" s="346"/>
      <c r="O997" s="348"/>
      <c r="P997" s="450"/>
      <c r="Q997" s="348"/>
      <c r="R997" s="346"/>
      <c r="S997" s="348"/>
      <c r="T997" s="346"/>
      <c r="U997" s="348"/>
      <c r="V997" s="444"/>
      <c r="W997" s="443"/>
      <c r="X997" s="444"/>
      <c r="Y997" s="443"/>
      <c r="Z997" s="444"/>
      <c r="AA997" s="443"/>
      <c r="AB997" s="444"/>
      <c r="AC997" s="443"/>
      <c r="AD997" s="444"/>
      <c r="AE997" s="443"/>
      <c r="AF997" s="444"/>
      <c r="AG997" s="443"/>
      <c r="AH997" s="444"/>
      <c r="AI997" s="443"/>
      <c r="AJ997" s="444"/>
      <c r="AK997" s="443"/>
      <c r="AL997" s="451"/>
      <c r="AM997" s="448"/>
      <c r="AN997" s="451"/>
      <c r="AO997" s="448"/>
      <c r="AP997" s="444"/>
      <c r="AQ997" s="443"/>
      <c r="AR997" s="444"/>
      <c r="AS997" s="443"/>
      <c r="AT997" s="444"/>
      <c r="AU997" s="443"/>
      <c r="AV997" s="444"/>
      <c r="AW997" s="443"/>
      <c r="AX997" s="343"/>
      <c r="AY997" s="350"/>
      <c r="AZ997" s="443"/>
      <c r="BA997" s="216"/>
      <c r="BB997" s="216"/>
      <c r="BC997" s="216"/>
      <c r="BD997" s="216"/>
      <c r="BE997" s="216"/>
      <c r="BF997" s="216"/>
      <c r="BG997" s="216"/>
      <c r="BH997" s="216"/>
      <c r="BI997" s="216"/>
      <c r="BJ997" s="216"/>
    </row>
    <row r="998" spans="1:62" ht="14.25">
      <c r="A998" s="479"/>
      <c r="B998" s="479"/>
      <c r="C998" s="443"/>
      <c r="D998" s="216"/>
      <c r="E998" s="216"/>
      <c r="F998" s="350"/>
      <c r="G998" s="344"/>
      <c r="H998" s="440"/>
      <c r="I998" s="350"/>
      <c r="J998" s="344"/>
      <c r="K998" s="350"/>
      <c r="L998" s="344"/>
      <c r="M998" s="350"/>
      <c r="N998" s="346"/>
      <c r="O998" s="348"/>
      <c r="P998" s="450"/>
      <c r="Q998" s="348"/>
      <c r="R998" s="346"/>
      <c r="S998" s="348"/>
      <c r="T998" s="346"/>
      <c r="U998" s="348"/>
      <c r="V998" s="444"/>
      <c r="W998" s="443"/>
      <c r="X998" s="444"/>
      <c r="Y998" s="443"/>
      <c r="Z998" s="444"/>
      <c r="AA998" s="443"/>
      <c r="AB998" s="444"/>
      <c r="AC998" s="443"/>
      <c r="AD998" s="444"/>
      <c r="AE998" s="443"/>
      <c r="AF998" s="444"/>
      <c r="AG998" s="443"/>
      <c r="AH998" s="444"/>
      <c r="AI998" s="443"/>
      <c r="AJ998" s="444"/>
      <c r="AK998" s="443"/>
      <c r="AL998" s="451"/>
      <c r="AM998" s="448"/>
      <c r="AN998" s="451"/>
      <c r="AO998" s="448"/>
      <c r="AP998" s="444"/>
      <c r="AQ998" s="443"/>
      <c r="AR998" s="444"/>
      <c r="AS998" s="443"/>
      <c r="AT998" s="444"/>
      <c r="AU998" s="443"/>
      <c r="AV998" s="444"/>
      <c r="AW998" s="443"/>
      <c r="AX998" s="343"/>
      <c r="AY998" s="350"/>
      <c r="AZ998" s="443"/>
      <c r="BA998" s="216"/>
      <c r="BB998" s="216"/>
      <c r="BC998" s="216"/>
      <c r="BD998" s="216"/>
      <c r="BE998" s="216"/>
      <c r="BF998" s="216"/>
      <c r="BG998" s="216"/>
      <c r="BH998" s="216"/>
      <c r="BI998" s="216"/>
      <c r="BJ998" s="216"/>
    </row>
    <row r="999" spans="1:62" ht="14.25">
      <c r="A999" s="479"/>
      <c r="B999" s="479"/>
      <c r="C999" s="443"/>
      <c r="D999" s="216"/>
      <c r="E999" s="216"/>
      <c r="F999" s="350"/>
      <c r="G999" s="344"/>
      <c r="H999" s="440"/>
      <c r="I999" s="350"/>
      <c r="J999" s="344"/>
      <c r="K999" s="350"/>
      <c r="L999" s="344"/>
      <c r="M999" s="350"/>
      <c r="N999" s="346"/>
      <c r="O999" s="348"/>
      <c r="P999" s="450"/>
      <c r="Q999" s="348"/>
      <c r="R999" s="346"/>
      <c r="S999" s="348"/>
      <c r="T999" s="346"/>
      <c r="U999" s="348"/>
      <c r="V999" s="444"/>
      <c r="W999" s="443"/>
      <c r="X999" s="444"/>
      <c r="Y999" s="443"/>
      <c r="Z999" s="444"/>
      <c r="AA999" s="443"/>
      <c r="AB999" s="444"/>
      <c r="AC999" s="443"/>
      <c r="AD999" s="444"/>
      <c r="AE999" s="443"/>
      <c r="AF999" s="444"/>
      <c r="AG999" s="443"/>
      <c r="AH999" s="444"/>
      <c r="AI999" s="443"/>
      <c r="AJ999" s="444"/>
      <c r="AK999" s="443"/>
      <c r="AL999" s="451"/>
      <c r="AM999" s="448"/>
      <c r="AN999" s="451"/>
      <c r="AO999" s="448"/>
      <c r="AP999" s="444"/>
      <c r="AQ999" s="443"/>
      <c r="AR999" s="444"/>
      <c r="AS999" s="443"/>
      <c r="AT999" s="444"/>
      <c r="AU999" s="443"/>
      <c r="AV999" s="444"/>
      <c r="AW999" s="443"/>
      <c r="AX999" s="343"/>
      <c r="AY999" s="350"/>
      <c r="AZ999" s="443"/>
      <c r="BA999" s="216"/>
      <c r="BB999" s="216"/>
      <c r="BC999" s="216"/>
      <c r="BD999" s="216"/>
      <c r="BE999" s="216"/>
      <c r="BF999" s="216"/>
      <c r="BG999" s="216"/>
      <c r="BH999" s="216"/>
      <c r="BI999" s="216"/>
      <c r="BJ999" s="216"/>
    </row>
    <row r="1000" spans="1:62" ht="14.25">
      <c r="A1000" s="479"/>
      <c r="B1000" s="479"/>
      <c r="C1000" s="443"/>
      <c r="D1000" s="216"/>
      <c r="E1000" s="216"/>
      <c r="F1000" s="350"/>
      <c r="G1000" s="344"/>
      <c r="H1000" s="440"/>
      <c r="I1000" s="350"/>
      <c r="J1000" s="344"/>
      <c r="K1000" s="350"/>
      <c r="L1000" s="344"/>
      <c r="M1000" s="350"/>
      <c r="N1000" s="346"/>
      <c r="O1000" s="348"/>
      <c r="P1000" s="450"/>
      <c r="Q1000" s="348"/>
      <c r="R1000" s="346"/>
      <c r="S1000" s="348"/>
      <c r="T1000" s="346"/>
      <c r="U1000" s="348"/>
      <c r="V1000" s="444"/>
      <c r="W1000" s="443"/>
      <c r="X1000" s="444"/>
      <c r="Y1000" s="443"/>
      <c r="Z1000" s="444"/>
      <c r="AA1000" s="443"/>
      <c r="AB1000" s="444"/>
      <c r="AC1000" s="443"/>
      <c r="AD1000" s="444"/>
      <c r="AE1000" s="443"/>
      <c r="AF1000" s="444"/>
      <c r="AG1000" s="443"/>
      <c r="AH1000" s="444"/>
      <c r="AI1000" s="443"/>
      <c r="AJ1000" s="444"/>
      <c r="AK1000" s="443"/>
      <c r="AL1000" s="451"/>
      <c r="AM1000" s="448"/>
      <c r="AN1000" s="451"/>
      <c r="AO1000" s="448"/>
      <c r="AP1000" s="444"/>
      <c r="AQ1000" s="443"/>
      <c r="AR1000" s="444"/>
      <c r="AS1000" s="443"/>
      <c r="AT1000" s="444"/>
      <c r="AU1000" s="443"/>
      <c r="AV1000" s="444"/>
      <c r="AW1000" s="443"/>
      <c r="AX1000" s="343"/>
      <c r="AY1000" s="350"/>
      <c r="AZ1000" s="443"/>
      <c r="BA1000" s="216"/>
      <c r="BB1000" s="216"/>
      <c r="BC1000" s="216"/>
      <c r="BD1000" s="216"/>
      <c r="BE1000" s="216"/>
      <c r="BF1000" s="216"/>
      <c r="BG1000" s="216"/>
      <c r="BH1000" s="216"/>
      <c r="BI1000" s="216"/>
      <c r="BJ1000" s="216"/>
    </row>
    <row r="1001" spans="1:62" ht="14.25">
      <c r="A1001" s="479"/>
      <c r="B1001" s="479"/>
      <c r="C1001" s="443"/>
      <c r="D1001" s="216"/>
      <c r="E1001" s="216"/>
      <c r="F1001" s="350"/>
      <c r="G1001" s="344"/>
      <c r="H1001" s="440"/>
      <c r="I1001" s="350"/>
      <c r="J1001" s="344"/>
      <c r="K1001" s="350"/>
      <c r="L1001" s="344"/>
      <c r="M1001" s="350"/>
      <c r="N1001" s="346"/>
      <c r="O1001" s="348"/>
      <c r="P1001" s="450"/>
      <c r="Q1001" s="348"/>
      <c r="R1001" s="346"/>
      <c r="S1001" s="348"/>
      <c r="T1001" s="346"/>
      <c r="U1001" s="348"/>
      <c r="V1001" s="444"/>
      <c r="W1001" s="443"/>
      <c r="X1001" s="444"/>
      <c r="Y1001" s="443"/>
      <c r="Z1001" s="444"/>
      <c r="AA1001" s="443"/>
      <c r="AB1001" s="444"/>
      <c r="AC1001" s="443"/>
      <c r="AD1001" s="444"/>
      <c r="AE1001" s="443"/>
      <c r="AF1001" s="444"/>
      <c r="AG1001" s="443"/>
      <c r="AH1001" s="444"/>
      <c r="AI1001" s="443"/>
      <c r="AJ1001" s="444"/>
      <c r="AK1001" s="443"/>
      <c r="AL1001" s="451"/>
      <c r="AM1001" s="448"/>
      <c r="AN1001" s="451"/>
      <c r="AO1001" s="448"/>
      <c r="AP1001" s="444"/>
      <c r="AQ1001" s="443"/>
      <c r="AR1001" s="444"/>
      <c r="AS1001" s="443"/>
      <c r="AT1001" s="444"/>
      <c r="AU1001" s="443"/>
      <c r="AV1001" s="444"/>
      <c r="AW1001" s="443"/>
      <c r="AX1001" s="343"/>
      <c r="AY1001" s="350"/>
      <c r="AZ1001" s="443"/>
      <c r="BA1001" s="216"/>
      <c r="BB1001" s="216"/>
      <c r="BC1001" s="216"/>
      <c r="BD1001" s="216"/>
      <c r="BE1001" s="216"/>
      <c r="BF1001" s="216"/>
      <c r="BG1001" s="216"/>
      <c r="BH1001" s="216"/>
      <c r="BI1001" s="216"/>
      <c r="BJ1001" s="216"/>
    </row>
    <row r="1002" spans="1:62" ht="14.25">
      <c r="A1002" s="479"/>
      <c r="B1002" s="479"/>
      <c r="C1002" s="443"/>
      <c r="D1002" s="216"/>
      <c r="E1002" s="216"/>
      <c r="F1002" s="350"/>
      <c r="G1002" s="344"/>
      <c r="H1002" s="440"/>
      <c r="I1002" s="350"/>
      <c r="J1002" s="344"/>
      <c r="K1002" s="350"/>
      <c r="L1002" s="344"/>
      <c r="M1002" s="350"/>
      <c r="N1002" s="346"/>
      <c r="O1002" s="348"/>
      <c r="P1002" s="450"/>
      <c r="Q1002" s="348"/>
      <c r="R1002" s="346"/>
      <c r="S1002" s="348"/>
      <c r="T1002" s="346"/>
      <c r="U1002" s="348"/>
      <c r="V1002" s="444"/>
      <c r="W1002" s="443"/>
      <c r="X1002" s="444"/>
      <c r="Y1002" s="443"/>
      <c r="Z1002" s="444"/>
      <c r="AA1002" s="443"/>
      <c r="AB1002" s="444"/>
      <c r="AC1002" s="443"/>
      <c r="AD1002" s="444"/>
      <c r="AE1002" s="443"/>
      <c r="AF1002" s="444"/>
      <c r="AG1002" s="443"/>
      <c r="AH1002" s="444"/>
      <c r="AI1002" s="443"/>
      <c r="AJ1002" s="444"/>
      <c r="AK1002" s="443"/>
      <c r="AL1002" s="451"/>
      <c r="AM1002" s="448"/>
      <c r="AN1002" s="451"/>
      <c r="AO1002" s="448"/>
      <c r="AP1002" s="444"/>
      <c r="AQ1002" s="443"/>
      <c r="AR1002" s="444"/>
      <c r="AS1002" s="443"/>
      <c r="AT1002" s="444"/>
      <c r="AU1002" s="443"/>
      <c r="AV1002" s="444"/>
      <c r="AW1002" s="443"/>
      <c r="AX1002" s="343"/>
      <c r="AY1002" s="350"/>
      <c r="AZ1002" s="443"/>
      <c r="BA1002" s="216"/>
      <c r="BB1002" s="216"/>
      <c r="BC1002" s="216"/>
      <c r="BD1002" s="216"/>
      <c r="BE1002" s="216"/>
      <c r="BF1002" s="216"/>
      <c r="BG1002" s="216"/>
      <c r="BH1002" s="216"/>
      <c r="BI1002" s="216"/>
      <c r="BJ1002" s="216"/>
    </row>
    <row r="1003" spans="1:62" ht="14.25">
      <c r="A1003" s="479"/>
      <c r="B1003" s="479"/>
      <c r="C1003" s="443"/>
      <c r="D1003" s="216"/>
      <c r="E1003" s="216"/>
      <c r="F1003" s="350"/>
      <c r="G1003" s="344"/>
      <c r="H1003" s="440"/>
      <c r="I1003" s="350"/>
      <c r="J1003" s="344"/>
      <c r="K1003" s="350"/>
      <c r="L1003" s="344"/>
      <c r="M1003" s="350"/>
      <c r="N1003" s="346"/>
      <c r="O1003" s="348"/>
      <c r="P1003" s="450"/>
      <c r="Q1003" s="348"/>
      <c r="R1003" s="346"/>
      <c r="S1003" s="348"/>
      <c r="T1003" s="346"/>
      <c r="U1003" s="348"/>
      <c r="V1003" s="444"/>
      <c r="W1003" s="443"/>
      <c r="X1003" s="444"/>
      <c r="Y1003" s="443"/>
      <c r="Z1003" s="444"/>
      <c r="AA1003" s="443"/>
      <c r="AB1003" s="444"/>
      <c r="AC1003" s="443"/>
      <c r="AD1003" s="444"/>
      <c r="AE1003" s="443"/>
      <c r="AF1003" s="444"/>
      <c r="AG1003" s="443"/>
      <c r="AH1003" s="444"/>
      <c r="AI1003" s="443"/>
      <c r="AJ1003" s="444"/>
      <c r="AK1003" s="443"/>
      <c r="AL1003" s="451"/>
      <c r="AM1003" s="448"/>
      <c r="AN1003" s="451"/>
      <c r="AO1003" s="448"/>
      <c r="AP1003" s="444"/>
      <c r="AQ1003" s="443"/>
      <c r="AR1003" s="444"/>
      <c r="AS1003" s="443"/>
      <c r="AT1003" s="444"/>
      <c r="AU1003" s="443"/>
      <c r="AV1003" s="444"/>
      <c r="AW1003" s="443"/>
      <c r="AX1003" s="343"/>
      <c r="AY1003" s="350"/>
      <c r="AZ1003" s="443"/>
      <c r="BA1003" s="216"/>
      <c r="BB1003" s="216"/>
      <c r="BC1003" s="216"/>
      <c r="BD1003" s="216"/>
      <c r="BE1003" s="216"/>
      <c r="BF1003" s="216"/>
      <c r="BG1003" s="216"/>
      <c r="BH1003" s="216"/>
      <c r="BI1003" s="216"/>
      <c r="BJ1003" s="216"/>
    </row>
    <row r="1004" spans="1:62" ht="14.25">
      <c r="A1004" s="479"/>
      <c r="B1004" s="479"/>
      <c r="C1004" s="443"/>
      <c r="D1004" s="216"/>
      <c r="E1004" s="216"/>
      <c r="F1004" s="350"/>
      <c r="G1004" s="344"/>
      <c r="H1004" s="440"/>
      <c r="I1004" s="350"/>
      <c r="J1004" s="344"/>
      <c r="K1004" s="350"/>
      <c r="L1004" s="344"/>
      <c r="M1004" s="350"/>
      <c r="N1004" s="346"/>
      <c r="O1004" s="348"/>
      <c r="P1004" s="450"/>
      <c r="Q1004" s="348"/>
      <c r="R1004" s="346"/>
      <c r="S1004" s="348"/>
      <c r="T1004" s="346"/>
      <c r="U1004" s="348"/>
      <c r="V1004" s="444"/>
      <c r="W1004" s="443"/>
      <c r="X1004" s="444"/>
      <c r="Y1004" s="443"/>
      <c r="Z1004" s="444"/>
      <c r="AA1004" s="443"/>
      <c r="AB1004" s="444"/>
      <c r="AC1004" s="443"/>
      <c r="AD1004" s="444"/>
      <c r="AE1004" s="443"/>
      <c r="AF1004" s="444"/>
      <c r="AG1004" s="443"/>
      <c r="AH1004" s="444"/>
      <c r="AI1004" s="443"/>
      <c r="AJ1004" s="444"/>
      <c r="AK1004" s="443"/>
      <c r="AL1004" s="451"/>
      <c r="AM1004" s="448"/>
      <c r="AN1004" s="451"/>
      <c r="AO1004" s="448"/>
      <c r="AP1004" s="444"/>
      <c r="AQ1004" s="443"/>
      <c r="AR1004" s="444"/>
      <c r="AS1004" s="443"/>
      <c r="AT1004" s="444"/>
      <c r="AU1004" s="443"/>
      <c r="AV1004" s="444"/>
      <c r="AW1004" s="443"/>
      <c r="AX1004" s="343"/>
      <c r="AY1004" s="350"/>
      <c r="AZ1004" s="443"/>
      <c r="BA1004" s="216"/>
      <c r="BB1004" s="216"/>
      <c r="BC1004" s="216"/>
      <c r="BD1004" s="216"/>
      <c r="BE1004" s="216"/>
      <c r="BF1004" s="216"/>
      <c r="BG1004" s="216"/>
      <c r="BH1004" s="216"/>
      <c r="BI1004" s="216"/>
      <c r="BJ1004" s="216"/>
    </row>
    <row r="1005" spans="1:62" ht="14.25">
      <c r="A1005" s="479"/>
      <c r="B1005" s="479"/>
      <c r="C1005" s="443"/>
      <c r="D1005" s="216"/>
      <c r="E1005" s="216"/>
      <c r="F1005" s="350"/>
      <c r="G1005" s="344"/>
      <c r="H1005" s="440"/>
      <c r="I1005" s="350"/>
      <c r="J1005" s="344"/>
      <c r="K1005" s="350"/>
      <c r="L1005" s="344"/>
      <c r="M1005" s="350"/>
      <c r="N1005" s="346"/>
      <c r="O1005" s="348"/>
      <c r="P1005" s="450"/>
      <c r="Q1005" s="348"/>
      <c r="R1005" s="346"/>
      <c r="S1005" s="348"/>
      <c r="T1005" s="346"/>
      <c r="U1005" s="348"/>
      <c r="V1005" s="444"/>
      <c r="W1005" s="443"/>
      <c r="X1005" s="444"/>
      <c r="Y1005" s="443"/>
      <c r="Z1005" s="444"/>
      <c r="AA1005" s="443"/>
      <c r="AB1005" s="444"/>
      <c r="AC1005" s="443"/>
      <c r="AD1005" s="444"/>
      <c r="AE1005" s="443"/>
      <c r="AF1005" s="444"/>
      <c r="AG1005" s="443"/>
      <c r="AH1005" s="444"/>
      <c r="AI1005" s="443"/>
      <c r="AJ1005" s="444"/>
      <c r="AK1005" s="443"/>
      <c r="AL1005" s="451"/>
      <c r="AM1005" s="448"/>
      <c r="AN1005" s="451"/>
      <c r="AO1005" s="448"/>
      <c r="AP1005" s="444"/>
      <c r="AQ1005" s="443"/>
      <c r="AR1005" s="444"/>
      <c r="AS1005" s="443"/>
      <c r="AT1005" s="444"/>
      <c r="AU1005" s="443"/>
      <c r="AV1005" s="444"/>
      <c r="AW1005" s="443"/>
      <c r="AX1005" s="343"/>
      <c r="AY1005" s="350"/>
      <c r="AZ1005" s="443"/>
      <c r="BA1005" s="216"/>
      <c r="BB1005" s="216"/>
      <c r="BC1005" s="216"/>
      <c r="BD1005" s="216"/>
      <c r="BE1005" s="216"/>
      <c r="BF1005" s="216"/>
      <c r="BG1005" s="216"/>
      <c r="BH1005" s="216"/>
      <c r="BI1005" s="216"/>
      <c r="BJ1005" s="216"/>
    </row>
    <row r="1006" spans="1:62" ht="14.25">
      <c r="A1006" s="479"/>
      <c r="B1006" s="479"/>
      <c r="C1006" s="443"/>
      <c r="D1006" s="216"/>
      <c r="E1006" s="216"/>
      <c r="F1006" s="350"/>
      <c r="G1006" s="344"/>
      <c r="H1006" s="440"/>
      <c r="I1006" s="350"/>
      <c r="J1006" s="344"/>
      <c r="K1006" s="350"/>
      <c r="L1006" s="344"/>
      <c r="M1006" s="350"/>
      <c r="N1006" s="346"/>
      <c r="O1006" s="348"/>
      <c r="P1006" s="450"/>
      <c r="Q1006" s="348"/>
      <c r="R1006" s="346"/>
      <c r="S1006" s="348"/>
      <c r="T1006" s="346"/>
      <c r="U1006" s="348"/>
      <c r="V1006" s="444"/>
      <c r="W1006" s="443"/>
      <c r="X1006" s="444"/>
      <c r="Y1006" s="443"/>
      <c r="Z1006" s="444"/>
      <c r="AA1006" s="443"/>
      <c r="AB1006" s="444"/>
      <c r="AC1006" s="443"/>
      <c r="AD1006" s="444"/>
      <c r="AE1006" s="443"/>
      <c r="AF1006" s="444"/>
      <c r="AG1006" s="443"/>
      <c r="AH1006" s="444"/>
      <c r="AI1006" s="443"/>
      <c r="AJ1006" s="444"/>
      <c r="AK1006" s="443"/>
      <c r="AL1006" s="451"/>
      <c r="AM1006" s="448"/>
      <c r="AN1006" s="451"/>
      <c r="AO1006" s="448"/>
      <c r="AP1006" s="444"/>
      <c r="AQ1006" s="443"/>
      <c r="AR1006" s="444"/>
      <c r="AS1006" s="443"/>
      <c r="AT1006" s="444"/>
      <c r="AU1006" s="443"/>
      <c r="AV1006" s="444"/>
      <c r="AW1006" s="443"/>
      <c r="AX1006" s="343"/>
      <c r="AY1006" s="350"/>
      <c r="AZ1006" s="443"/>
      <c r="BA1006" s="216"/>
      <c r="BB1006" s="216"/>
      <c r="BC1006" s="216"/>
      <c r="BD1006" s="216"/>
      <c r="BE1006" s="216"/>
      <c r="BF1006" s="216"/>
      <c r="BG1006" s="216"/>
      <c r="BH1006" s="216"/>
      <c r="BI1006" s="216"/>
      <c r="BJ1006" s="216"/>
    </row>
    <row r="1007" spans="1:62" ht="14.25">
      <c r="A1007" s="479"/>
      <c r="B1007" s="479"/>
      <c r="C1007" s="443"/>
      <c r="D1007" s="216"/>
      <c r="E1007" s="216"/>
      <c r="F1007" s="350"/>
      <c r="G1007" s="344"/>
      <c r="H1007" s="440"/>
      <c r="I1007" s="350"/>
      <c r="J1007" s="344"/>
      <c r="K1007" s="350"/>
      <c r="L1007" s="344"/>
      <c r="M1007" s="350"/>
      <c r="N1007" s="346"/>
      <c r="O1007" s="348"/>
      <c r="P1007" s="450"/>
      <c r="Q1007" s="348"/>
      <c r="R1007" s="346"/>
      <c r="S1007" s="348"/>
      <c r="T1007" s="346"/>
      <c r="U1007" s="348"/>
      <c r="V1007" s="444"/>
      <c r="W1007" s="443"/>
      <c r="X1007" s="444"/>
      <c r="Y1007" s="443"/>
      <c r="Z1007" s="444"/>
      <c r="AA1007" s="443"/>
      <c r="AB1007" s="444"/>
      <c r="AC1007" s="443"/>
      <c r="AD1007" s="444"/>
      <c r="AE1007" s="443"/>
      <c r="AF1007" s="444"/>
      <c r="AG1007" s="443"/>
      <c r="AH1007" s="444"/>
      <c r="AI1007" s="443"/>
      <c r="AJ1007" s="444"/>
      <c r="AK1007" s="443"/>
      <c r="AL1007" s="451"/>
      <c r="AM1007" s="448"/>
      <c r="AN1007" s="451"/>
      <c r="AO1007" s="448"/>
      <c r="AP1007" s="444"/>
      <c r="AQ1007" s="443"/>
      <c r="AR1007" s="444"/>
      <c r="AS1007" s="443"/>
      <c r="AT1007" s="444"/>
      <c r="AU1007" s="443"/>
      <c r="AV1007" s="444"/>
      <c r="AW1007" s="443"/>
      <c r="AX1007" s="343"/>
      <c r="AY1007" s="350"/>
      <c r="AZ1007" s="443"/>
      <c r="BA1007" s="216"/>
      <c r="BB1007" s="216"/>
      <c r="BC1007" s="216"/>
      <c r="BD1007" s="216"/>
      <c r="BE1007" s="216"/>
      <c r="BF1007" s="216"/>
      <c r="BG1007" s="216"/>
      <c r="BH1007" s="216"/>
      <c r="BI1007" s="216"/>
      <c r="BJ1007" s="216"/>
    </row>
    <row r="1008" spans="1:62" ht="14.25">
      <c r="A1008" s="479"/>
      <c r="B1008" s="479"/>
      <c r="C1008" s="443"/>
      <c r="D1008" s="216"/>
      <c r="E1008" s="216"/>
      <c r="F1008" s="350"/>
      <c r="G1008" s="344"/>
      <c r="H1008" s="440"/>
      <c r="I1008" s="350"/>
      <c r="J1008" s="344"/>
      <c r="K1008" s="350"/>
      <c r="L1008" s="344"/>
      <c r="M1008" s="350"/>
      <c r="N1008" s="346"/>
      <c r="O1008" s="348"/>
      <c r="P1008" s="450"/>
      <c r="Q1008" s="348"/>
      <c r="R1008" s="346"/>
      <c r="S1008" s="348"/>
      <c r="T1008" s="346"/>
      <c r="U1008" s="348"/>
      <c r="V1008" s="444"/>
      <c r="W1008" s="443"/>
      <c r="X1008" s="444"/>
      <c r="Y1008" s="443"/>
      <c r="Z1008" s="444"/>
      <c r="AA1008" s="443"/>
      <c r="AB1008" s="444"/>
      <c r="AC1008" s="443"/>
      <c r="AD1008" s="444"/>
      <c r="AE1008" s="443"/>
      <c r="AF1008" s="444"/>
      <c r="AG1008" s="443"/>
      <c r="AH1008" s="444"/>
      <c r="AI1008" s="443"/>
      <c r="AJ1008" s="444"/>
      <c r="AK1008" s="443"/>
      <c r="AL1008" s="451"/>
      <c r="AM1008" s="448"/>
      <c r="AN1008" s="451"/>
      <c r="AO1008" s="448"/>
      <c r="AP1008" s="444"/>
      <c r="AQ1008" s="443"/>
      <c r="AR1008" s="444"/>
      <c r="AS1008" s="443"/>
      <c r="AT1008" s="444"/>
      <c r="AU1008" s="443"/>
      <c r="AV1008" s="444"/>
      <c r="AW1008" s="443"/>
      <c r="AX1008" s="343"/>
      <c r="AY1008" s="350"/>
      <c r="AZ1008" s="443"/>
      <c r="BA1008" s="216"/>
      <c r="BB1008" s="216"/>
      <c r="BC1008" s="216"/>
      <c r="BD1008" s="216"/>
      <c r="BE1008" s="216"/>
      <c r="BF1008" s="216"/>
      <c r="BG1008" s="216"/>
      <c r="BH1008" s="216"/>
      <c r="BI1008" s="216"/>
      <c r="BJ1008" s="216"/>
    </row>
    <row r="1009" spans="1:62" ht="14.25">
      <c r="A1009" s="479"/>
      <c r="B1009" s="479"/>
      <c r="C1009" s="443"/>
      <c r="D1009" s="216"/>
      <c r="E1009" s="216"/>
      <c r="F1009" s="350"/>
      <c r="G1009" s="344"/>
      <c r="H1009" s="440"/>
      <c r="I1009" s="350"/>
      <c r="J1009" s="344"/>
      <c r="K1009" s="350"/>
      <c r="L1009" s="344"/>
      <c r="M1009" s="350"/>
      <c r="N1009" s="346"/>
      <c r="O1009" s="348"/>
      <c r="P1009" s="450"/>
      <c r="Q1009" s="348"/>
      <c r="R1009" s="346"/>
      <c r="S1009" s="348"/>
      <c r="T1009" s="346"/>
      <c r="U1009" s="348"/>
      <c r="V1009" s="444"/>
      <c r="W1009" s="443"/>
      <c r="X1009" s="444"/>
      <c r="Y1009" s="443"/>
      <c r="Z1009" s="444"/>
      <c r="AA1009" s="443"/>
      <c r="AB1009" s="444"/>
      <c r="AC1009" s="443"/>
      <c r="AD1009" s="444"/>
      <c r="AE1009" s="443"/>
      <c r="AF1009" s="444"/>
      <c r="AG1009" s="443"/>
      <c r="AH1009" s="444"/>
      <c r="AI1009" s="443"/>
      <c r="AJ1009" s="444"/>
      <c r="AK1009" s="443"/>
      <c r="AL1009" s="451"/>
      <c r="AM1009" s="448"/>
      <c r="AN1009" s="451"/>
      <c r="AO1009" s="448"/>
      <c r="AP1009" s="444"/>
      <c r="AQ1009" s="443"/>
      <c r="AR1009" s="444"/>
      <c r="AS1009" s="443"/>
      <c r="AT1009" s="444"/>
      <c r="AU1009" s="443"/>
      <c r="AV1009" s="444"/>
      <c r="AW1009" s="443"/>
      <c r="AX1009" s="343"/>
      <c r="AY1009" s="350"/>
      <c r="AZ1009" s="443"/>
      <c r="BA1009" s="216"/>
      <c r="BB1009" s="216"/>
      <c r="BC1009" s="216"/>
      <c r="BD1009" s="216"/>
      <c r="BE1009" s="216"/>
      <c r="BF1009" s="216"/>
      <c r="BG1009" s="216"/>
      <c r="BH1009" s="216"/>
      <c r="BI1009" s="216"/>
      <c r="BJ1009" s="216"/>
    </row>
    <row r="1010" spans="1:62" ht="14.25">
      <c r="A1010" s="479"/>
      <c r="B1010" s="479"/>
      <c r="C1010" s="443"/>
      <c r="D1010" s="216"/>
      <c r="E1010" s="216"/>
      <c r="F1010" s="350"/>
      <c r="G1010" s="344"/>
      <c r="H1010" s="440"/>
      <c r="I1010" s="350"/>
      <c r="J1010" s="344"/>
      <c r="K1010" s="350"/>
      <c r="L1010" s="344"/>
      <c r="M1010" s="350"/>
      <c r="N1010" s="346"/>
      <c r="O1010" s="348"/>
      <c r="P1010" s="450"/>
      <c r="Q1010" s="348"/>
      <c r="R1010" s="346"/>
      <c r="S1010" s="348"/>
      <c r="T1010" s="346"/>
      <c r="U1010" s="348"/>
      <c r="V1010" s="444"/>
      <c r="W1010" s="443"/>
      <c r="X1010" s="444"/>
      <c r="Y1010" s="443"/>
      <c r="Z1010" s="444"/>
      <c r="AA1010" s="443"/>
      <c r="AB1010" s="444"/>
      <c r="AC1010" s="443"/>
      <c r="AD1010" s="444"/>
      <c r="AE1010" s="443"/>
      <c r="AF1010" s="444"/>
      <c r="AG1010" s="443"/>
      <c r="AH1010" s="444"/>
      <c r="AI1010" s="443"/>
      <c r="AJ1010" s="444"/>
      <c r="AK1010" s="443"/>
      <c r="AL1010" s="451"/>
      <c r="AM1010" s="448"/>
      <c r="AN1010" s="451"/>
      <c r="AO1010" s="448"/>
      <c r="AP1010" s="444"/>
      <c r="AQ1010" s="443"/>
      <c r="AR1010" s="444"/>
      <c r="AS1010" s="443"/>
      <c r="AT1010" s="444"/>
      <c r="AU1010" s="443"/>
      <c r="AV1010" s="444"/>
      <c r="AW1010" s="443"/>
      <c r="AX1010" s="343"/>
      <c r="AY1010" s="350"/>
      <c r="AZ1010" s="443"/>
      <c r="BA1010" s="216"/>
      <c r="BB1010" s="216"/>
      <c r="BC1010" s="216"/>
      <c r="BD1010" s="216"/>
      <c r="BE1010" s="216"/>
      <c r="BF1010" s="216"/>
      <c r="BG1010" s="216"/>
      <c r="BH1010" s="216"/>
      <c r="BI1010" s="216"/>
      <c r="BJ1010" s="216"/>
    </row>
    <row r="1011" spans="1:62" ht="14.25">
      <c r="A1011" s="479"/>
      <c r="B1011" s="479"/>
      <c r="C1011" s="443"/>
      <c r="D1011" s="216"/>
      <c r="E1011" s="216"/>
      <c r="F1011" s="350"/>
      <c r="G1011" s="344"/>
      <c r="H1011" s="440"/>
      <c r="I1011" s="350"/>
      <c r="J1011" s="344"/>
      <c r="K1011" s="350"/>
      <c r="L1011" s="344"/>
      <c r="M1011" s="350"/>
      <c r="N1011" s="346"/>
      <c r="O1011" s="348"/>
      <c r="P1011" s="450"/>
      <c r="Q1011" s="348"/>
      <c r="R1011" s="346"/>
      <c r="S1011" s="348"/>
      <c r="T1011" s="346"/>
      <c r="U1011" s="348"/>
      <c r="V1011" s="444"/>
      <c r="W1011" s="443"/>
      <c r="X1011" s="444"/>
      <c r="Y1011" s="443"/>
      <c r="Z1011" s="444"/>
      <c r="AA1011" s="443"/>
      <c r="AB1011" s="444"/>
      <c r="AC1011" s="443"/>
      <c r="AD1011" s="444"/>
      <c r="AE1011" s="443"/>
      <c r="AF1011" s="444"/>
      <c r="AG1011" s="443"/>
      <c r="AH1011" s="444"/>
      <c r="AI1011" s="443"/>
      <c r="AJ1011" s="444"/>
      <c r="AK1011" s="443"/>
      <c r="AL1011" s="451"/>
      <c r="AM1011" s="448"/>
      <c r="AN1011" s="451"/>
      <c r="AO1011" s="448"/>
      <c r="AP1011" s="444"/>
      <c r="AQ1011" s="443"/>
      <c r="AR1011" s="444"/>
      <c r="AS1011" s="443"/>
      <c r="AT1011" s="444"/>
      <c r="AU1011" s="443"/>
      <c r="AV1011" s="444"/>
      <c r="AW1011" s="443"/>
      <c r="AX1011" s="343"/>
      <c r="AY1011" s="350"/>
      <c r="AZ1011" s="443"/>
      <c r="BA1011" s="216"/>
      <c r="BB1011" s="216"/>
      <c r="BC1011" s="216"/>
      <c r="BD1011" s="216"/>
      <c r="BE1011" s="216"/>
      <c r="BF1011" s="216"/>
      <c r="BG1011" s="216"/>
      <c r="BH1011" s="216"/>
      <c r="BI1011" s="216"/>
      <c r="BJ1011" s="216"/>
    </row>
    <row r="1012" spans="1:62" ht="14.25">
      <c r="A1012" s="479"/>
      <c r="B1012" s="479"/>
      <c r="C1012" s="443"/>
      <c r="D1012" s="216"/>
      <c r="E1012" s="216"/>
      <c r="F1012" s="350"/>
      <c r="G1012" s="344"/>
      <c r="H1012" s="440"/>
      <c r="I1012" s="350"/>
      <c r="J1012" s="344"/>
      <c r="K1012" s="350"/>
      <c r="L1012" s="344"/>
      <c r="M1012" s="350"/>
      <c r="N1012" s="346"/>
      <c r="O1012" s="348"/>
      <c r="P1012" s="450"/>
      <c r="Q1012" s="348"/>
      <c r="R1012" s="346"/>
      <c r="S1012" s="348"/>
      <c r="T1012" s="346"/>
      <c r="U1012" s="348"/>
      <c r="V1012" s="444"/>
      <c r="W1012" s="443"/>
      <c r="X1012" s="444"/>
      <c r="Y1012" s="443"/>
      <c r="Z1012" s="444"/>
      <c r="AA1012" s="443"/>
      <c r="AB1012" s="444"/>
      <c r="AC1012" s="443"/>
      <c r="AD1012" s="444"/>
      <c r="AE1012" s="443"/>
      <c r="AF1012" s="444"/>
      <c r="AG1012" s="443"/>
      <c r="AH1012" s="444"/>
      <c r="AI1012" s="443"/>
      <c r="AJ1012" s="444"/>
      <c r="AK1012" s="443"/>
      <c r="AL1012" s="451"/>
      <c r="AM1012" s="448"/>
      <c r="AN1012" s="451"/>
      <c r="AO1012" s="448"/>
      <c r="AP1012" s="444"/>
      <c r="AQ1012" s="443"/>
      <c r="AR1012" s="444"/>
      <c r="AS1012" s="443"/>
      <c r="AT1012" s="444"/>
      <c r="AU1012" s="443"/>
      <c r="AV1012" s="444"/>
      <c r="AW1012" s="443"/>
      <c r="AX1012" s="343"/>
      <c r="AY1012" s="350"/>
      <c r="AZ1012" s="443"/>
      <c r="BA1012" s="216"/>
      <c r="BB1012" s="216"/>
      <c r="BC1012" s="216"/>
      <c r="BD1012" s="216"/>
      <c r="BE1012" s="216"/>
      <c r="BF1012" s="216"/>
      <c r="BG1012" s="216"/>
      <c r="BH1012" s="216"/>
      <c r="BI1012" s="216"/>
      <c r="BJ1012" s="216"/>
    </row>
    <row r="1013" spans="1:62" ht="14.25">
      <c r="A1013" s="479"/>
      <c r="B1013" s="479"/>
      <c r="C1013" s="443"/>
      <c r="D1013" s="216"/>
      <c r="E1013" s="216"/>
      <c r="F1013" s="350"/>
      <c r="G1013" s="344"/>
      <c r="H1013" s="440"/>
      <c r="I1013" s="350"/>
      <c r="J1013" s="344"/>
      <c r="K1013" s="350"/>
      <c r="L1013" s="344"/>
      <c r="M1013" s="350"/>
      <c r="N1013" s="346"/>
      <c r="O1013" s="348"/>
      <c r="P1013" s="450"/>
      <c r="Q1013" s="348"/>
      <c r="R1013" s="346"/>
      <c r="S1013" s="348"/>
      <c r="T1013" s="346"/>
      <c r="U1013" s="348"/>
      <c r="V1013" s="444"/>
      <c r="W1013" s="443"/>
      <c r="X1013" s="444"/>
      <c r="Y1013" s="443"/>
      <c r="Z1013" s="444"/>
      <c r="AA1013" s="443"/>
      <c r="AB1013" s="444"/>
      <c r="AC1013" s="443"/>
      <c r="AD1013" s="444"/>
      <c r="AE1013" s="443"/>
      <c r="AF1013" s="444"/>
      <c r="AG1013" s="443"/>
      <c r="AH1013" s="444"/>
      <c r="AI1013" s="443"/>
      <c r="AJ1013" s="444"/>
      <c r="AK1013" s="443"/>
      <c r="AL1013" s="451"/>
      <c r="AM1013" s="448"/>
      <c r="AN1013" s="451"/>
      <c r="AO1013" s="448"/>
      <c r="AP1013" s="444"/>
      <c r="AQ1013" s="443"/>
      <c r="AR1013" s="444"/>
      <c r="AS1013" s="443"/>
      <c r="AT1013" s="444"/>
      <c r="AU1013" s="443"/>
      <c r="AV1013" s="444"/>
      <c r="AW1013" s="443"/>
      <c r="AX1013" s="343"/>
      <c r="AY1013" s="350"/>
      <c r="AZ1013" s="443"/>
      <c r="BA1013" s="216"/>
      <c r="BB1013" s="216"/>
      <c r="BC1013" s="216"/>
      <c r="BD1013" s="216"/>
      <c r="BE1013" s="216"/>
      <c r="BF1013" s="216"/>
      <c r="BG1013" s="216"/>
      <c r="BH1013" s="216"/>
      <c r="BI1013" s="216"/>
      <c r="BJ1013" s="216"/>
    </row>
    <row r="1014" spans="1:62" ht="14.25">
      <c r="A1014" s="479"/>
      <c r="B1014" s="479"/>
      <c r="C1014" s="443"/>
      <c r="D1014" s="216"/>
      <c r="E1014" s="216"/>
      <c r="F1014" s="350"/>
      <c r="G1014" s="344"/>
      <c r="H1014" s="440"/>
      <c r="I1014" s="350"/>
      <c r="J1014" s="344"/>
      <c r="K1014" s="350"/>
      <c r="L1014" s="344"/>
      <c r="M1014" s="350"/>
      <c r="N1014" s="346"/>
      <c r="O1014" s="348"/>
      <c r="P1014" s="450"/>
      <c r="Q1014" s="348"/>
      <c r="R1014" s="346"/>
      <c r="S1014" s="348"/>
      <c r="T1014" s="346"/>
      <c r="U1014" s="348"/>
      <c r="V1014" s="444"/>
      <c r="W1014" s="443"/>
      <c r="X1014" s="444"/>
      <c r="Y1014" s="443"/>
      <c r="Z1014" s="444"/>
      <c r="AA1014" s="443"/>
      <c r="AB1014" s="444"/>
      <c r="AC1014" s="443"/>
      <c r="AD1014" s="444"/>
      <c r="AE1014" s="443"/>
      <c r="AF1014" s="444"/>
      <c r="AG1014" s="443"/>
      <c r="AH1014" s="444"/>
      <c r="AI1014" s="443"/>
      <c r="AJ1014" s="444"/>
      <c r="AK1014" s="443"/>
      <c r="AL1014" s="451"/>
      <c r="AM1014" s="448"/>
      <c r="AN1014" s="451"/>
      <c r="AO1014" s="448"/>
      <c r="AP1014" s="444"/>
      <c r="AQ1014" s="443"/>
      <c r="AR1014" s="444"/>
      <c r="AS1014" s="443"/>
      <c r="AT1014" s="444"/>
      <c r="AU1014" s="443"/>
      <c r="AV1014" s="444"/>
      <c r="AW1014" s="443"/>
      <c r="AX1014" s="343"/>
      <c r="AY1014" s="350"/>
      <c r="AZ1014" s="443"/>
      <c r="BA1014" s="216"/>
      <c r="BB1014" s="216"/>
      <c r="BC1014" s="216"/>
      <c r="BD1014" s="216"/>
      <c r="BE1014" s="216"/>
      <c r="BF1014" s="216"/>
      <c r="BG1014" s="216"/>
      <c r="BH1014" s="216"/>
      <c r="BI1014" s="216"/>
      <c r="BJ1014" s="216"/>
    </row>
    <row r="1015" spans="1:62" ht="14.25">
      <c r="A1015" s="479"/>
      <c r="B1015" s="479"/>
      <c r="C1015" s="443"/>
      <c r="D1015" s="216"/>
      <c r="E1015" s="216"/>
      <c r="F1015" s="350"/>
      <c r="G1015" s="344"/>
      <c r="H1015" s="440"/>
      <c r="I1015" s="350"/>
      <c r="J1015" s="344"/>
      <c r="K1015" s="350"/>
      <c r="L1015" s="344"/>
      <c r="M1015" s="350"/>
      <c r="N1015" s="346"/>
      <c r="O1015" s="348"/>
      <c r="P1015" s="450"/>
      <c r="Q1015" s="348"/>
      <c r="R1015" s="346"/>
      <c r="S1015" s="348"/>
      <c r="T1015" s="346"/>
      <c r="U1015" s="348"/>
      <c r="V1015" s="444"/>
      <c r="W1015" s="443"/>
      <c r="X1015" s="444"/>
      <c r="Y1015" s="443"/>
      <c r="Z1015" s="444"/>
      <c r="AA1015" s="443"/>
      <c r="AB1015" s="444"/>
      <c r="AC1015" s="443"/>
      <c r="AD1015" s="444"/>
      <c r="AE1015" s="443"/>
      <c r="AF1015" s="444"/>
      <c r="AG1015" s="443"/>
      <c r="AH1015" s="444"/>
      <c r="AI1015" s="443"/>
      <c r="AJ1015" s="444"/>
      <c r="AK1015" s="443"/>
      <c r="AL1015" s="451"/>
      <c r="AM1015" s="448"/>
      <c r="AN1015" s="451"/>
      <c r="AO1015" s="448"/>
      <c r="AP1015" s="444"/>
      <c r="AQ1015" s="443"/>
      <c r="AR1015" s="444"/>
      <c r="AS1015" s="443"/>
      <c r="AT1015" s="444"/>
      <c r="AU1015" s="443"/>
      <c r="AV1015" s="444"/>
      <c r="AW1015" s="443"/>
      <c r="AX1015" s="343"/>
      <c r="AY1015" s="350"/>
      <c r="AZ1015" s="443"/>
      <c r="BA1015" s="216"/>
      <c r="BB1015" s="216"/>
      <c r="BC1015" s="216"/>
      <c r="BD1015" s="216"/>
      <c r="BE1015" s="216"/>
      <c r="BF1015" s="216"/>
      <c r="BG1015" s="216"/>
      <c r="BH1015" s="216"/>
      <c r="BI1015" s="216"/>
      <c r="BJ1015" s="216"/>
    </row>
    <row r="1016" spans="1:62" ht="14.25">
      <c r="A1016" s="479"/>
      <c r="B1016" s="479"/>
      <c r="C1016" s="443"/>
      <c r="D1016" s="216"/>
      <c r="E1016" s="216"/>
      <c r="F1016" s="350"/>
      <c r="G1016" s="344"/>
      <c r="H1016" s="440"/>
      <c r="I1016" s="350"/>
      <c r="J1016" s="344"/>
      <c r="K1016" s="350"/>
      <c r="L1016" s="344"/>
      <c r="M1016" s="350"/>
      <c r="N1016" s="346"/>
      <c r="O1016" s="348"/>
      <c r="P1016" s="450"/>
      <c r="Q1016" s="348"/>
      <c r="R1016" s="346"/>
      <c r="S1016" s="348"/>
      <c r="T1016" s="346"/>
      <c r="U1016" s="348"/>
      <c r="V1016" s="444"/>
      <c r="W1016" s="443"/>
      <c r="X1016" s="444"/>
      <c r="Y1016" s="443"/>
      <c r="Z1016" s="444"/>
      <c r="AA1016" s="443"/>
      <c r="AB1016" s="444"/>
      <c r="AC1016" s="443"/>
      <c r="AD1016" s="444"/>
      <c r="AE1016" s="443"/>
      <c r="AF1016" s="444"/>
      <c r="AG1016" s="443"/>
      <c r="AH1016" s="444"/>
      <c r="AI1016" s="443"/>
      <c r="AJ1016" s="444"/>
      <c r="AK1016" s="443"/>
      <c r="AL1016" s="451"/>
      <c r="AM1016" s="448"/>
      <c r="AN1016" s="451"/>
      <c r="AO1016" s="448"/>
      <c r="AP1016" s="444"/>
      <c r="AQ1016" s="443"/>
      <c r="AR1016" s="444"/>
      <c r="AS1016" s="443"/>
      <c r="AT1016" s="444"/>
      <c r="AU1016" s="443"/>
      <c r="AV1016" s="444"/>
      <c r="AW1016" s="443"/>
      <c r="AX1016" s="343"/>
      <c r="AY1016" s="350"/>
      <c r="AZ1016" s="443"/>
      <c r="BA1016" s="216"/>
      <c r="BB1016" s="216"/>
      <c r="BC1016" s="216"/>
      <c r="BD1016" s="216"/>
      <c r="BE1016" s="216"/>
      <c r="BF1016" s="216"/>
      <c r="BG1016" s="216"/>
      <c r="BH1016" s="216"/>
      <c r="BI1016" s="216"/>
      <c r="BJ1016" s="216"/>
    </row>
    <row r="1017" spans="1:62" ht="14.25">
      <c r="A1017" s="479"/>
      <c r="B1017" s="479"/>
      <c r="C1017" s="443"/>
      <c r="D1017" s="216"/>
      <c r="E1017" s="216"/>
      <c r="F1017" s="350"/>
      <c r="G1017" s="344"/>
      <c r="H1017" s="440"/>
      <c r="I1017" s="350"/>
      <c r="J1017" s="344"/>
      <c r="K1017" s="350"/>
      <c r="L1017" s="344"/>
      <c r="M1017" s="350"/>
      <c r="N1017" s="346"/>
      <c r="O1017" s="348"/>
      <c r="P1017" s="450"/>
      <c r="Q1017" s="348"/>
      <c r="R1017" s="346"/>
      <c r="S1017" s="348"/>
      <c r="T1017" s="346"/>
      <c r="U1017" s="348"/>
      <c r="V1017" s="444"/>
      <c r="W1017" s="443"/>
      <c r="X1017" s="444"/>
      <c r="Y1017" s="443"/>
      <c r="Z1017" s="444"/>
      <c r="AA1017" s="443"/>
      <c r="AB1017" s="444"/>
      <c r="AC1017" s="443"/>
      <c r="AD1017" s="444"/>
      <c r="AE1017" s="443"/>
      <c r="AF1017" s="444"/>
      <c r="AG1017" s="443"/>
      <c r="AH1017" s="444"/>
      <c r="AI1017" s="443"/>
      <c r="AJ1017" s="444"/>
      <c r="AK1017" s="443"/>
      <c r="AL1017" s="451"/>
      <c r="AM1017" s="448"/>
      <c r="AN1017" s="451"/>
      <c r="AO1017" s="448"/>
      <c r="AP1017" s="444"/>
      <c r="AQ1017" s="443"/>
      <c r="AR1017" s="444"/>
      <c r="AS1017" s="443"/>
      <c r="AT1017" s="444"/>
      <c r="AU1017" s="443"/>
      <c r="AV1017" s="444"/>
      <c r="AW1017" s="443"/>
      <c r="AX1017" s="343"/>
      <c r="AY1017" s="350"/>
      <c r="AZ1017" s="443"/>
      <c r="BA1017" s="216"/>
      <c r="BB1017" s="216"/>
      <c r="BC1017" s="216"/>
      <c r="BD1017" s="216"/>
      <c r="BE1017" s="216"/>
      <c r="BF1017" s="216"/>
      <c r="BG1017" s="216"/>
      <c r="BH1017" s="216"/>
      <c r="BI1017" s="216"/>
      <c r="BJ1017" s="216"/>
    </row>
    <row r="1018" spans="1:62" ht="14.25">
      <c r="A1018" s="479"/>
      <c r="B1018" s="479"/>
      <c r="C1018" s="443"/>
      <c r="D1018" s="216"/>
      <c r="E1018" s="216"/>
      <c r="F1018" s="350"/>
      <c r="G1018" s="344"/>
      <c r="H1018" s="440"/>
      <c r="I1018" s="350"/>
      <c r="J1018" s="344"/>
      <c r="K1018" s="350"/>
      <c r="L1018" s="344"/>
      <c r="M1018" s="350"/>
      <c r="N1018" s="346"/>
      <c r="O1018" s="348"/>
      <c r="P1018" s="450"/>
      <c r="Q1018" s="348"/>
      <c r="R1018" s="346"/>
      <c r="S1018" s="348"/>
      <c r="T1018" s="346"/>
      <c r="U1018" s="348"/>
      <c r="V1018" s="444"/>
      <c r="W1018" s="443"/>
      <c r="X1018" s="444"/>
      <c r="Y1018" s="443"/>
      <c r="Z1018" s="444"/>
      <c r="AA1018" s="443"/>
      <c r="AB1018" s="444"/>
      <c r="AC1018" s="443"/>
      <c r="AD1018" s="444"/>
      <c r="AE1018" s="443"/>
      <c r="AF1018" s="444"/>
      <c r="AG1018" s="443"/>
      <c r="AH1018" s="444"/>
      <c r="AI1018" s="443"/>
      <c r="AJ1018" s="444"/>
      <c r="AK1018" s="443"/>
      <c r="AL1018" s="451"/>
      <c r="AM1018" s="448"/>
      <c r="AN1018" s="451"/>
      <c r="AO1018" s="448"/>
      <c r="AP1018" s="444"/>
      <c r="AQ1018" s="443"/>
      <c r="AR1018" s="444"/>
      <c r="AS1018" s="443"/>
      <c r="AT1018" s="444"/>
      <c r="AU1018" s="443"/>
      <c r="AV1018" s="444"/>
      <c r="AW1018" s="443"/>
      <c r="AX1018" s="343"/>
      <c r="AY1018" s="350"/>
      <c r="AZ1018" s="443"/>
      <c r="BA1018" s="216"/>
      <c r="BB1018" s="216"/>
      <c r="BC1018" s="216"/>
      <c r="BD1018" s="216"/>
      <c r="BE1018" s="216"/>
      <c r="BF1018" s="216"/>
      <c r="BG1018" s="216"/>
      <c r="BH1018" s="216"/>
      <c r="BI1018" s="216"/>
      <c r="BJ1018" s="216"/>
    </row>
    <row r="1019" spans="1:62" ht="14.25">
      <c r="A1019" s="479"/>
      <c r="B1019" s="479"/>
      <c r="C1019" s="443"/>
      <c r="D1019" s="216"/>
      <c r="E1019" s="216"/>
      <c r="F1019" s="350"/>
      <c r="G1019" s="344"/>
      <c r="H1019" s="440"/>
      <c r="I1019" s="350"/>
      <c r="J1019" s="344"/>
      <c r="K1019" s="350"/>
      <c r="L1019" s="344"/>
      <c r="M1019" s="350"/>
      <c r="N1019" s="346"/>
      <c r="O1019" s="348"/>
      <c r="P1019" s="450"/>
      <c r="Q1019" s="348"/>
      <c r="R1019" s="346"/>
      <c r="S1019" s="348"/>
      <c r="T1019" s="346"/>
      <c r="U1019" s="348"/>
      <c r="V1019" s="444"/>
      <c r="W1019" s="443"/>
      <c r="X1019" s="444"/>
      <c r="Y1019" s="443"/>
      <c r="Z1019" s="444"/>
      <c r="AA1019" s="443"/>
      <c r="AB1019" s="444"/>
      <c r="AC1019" s="443"/>
      <c r="AD1019" s="444"/>
      <c r="AE1019" s="443"/>
      <c r="AF1019" s="444"/>
      <c r="AG1019" s="443"/>
      <c r="AH1019" s="444"/>
      <c r="AI1019" s="443"/>
      <c r="AJ1019" s="444"/>
      <c r="AK1019" s="443"/>
      <c r="AL1019" s="451"/>
      <c r="AM1019" s="448"/>
      <c r="AN1019" s="451"/>
      <c r="AO1019" s="448"/>
      <c r="AP1019" s="444"/>
      <c r="AQ1019" s="443"/>
      <c r="AR1019" s="444"/>
      <c r="AS1019" s="443"/>
      <c r="AT1019" s="444"/>
      <c r="AU1019" s="443"/>
      <c r="AV1019" s="444"/>
      <c r="AW1019" s="443"/>
      <c r="AX1019" s="343"/>
      <c r="AY1019" s="350"/>
      <c r="AZ1019" s="443"/>
      <c r="BA1019" s="216"/>
      <c r="BB1019" s="216"/>
      <c r="BC1019" s="216"/>
      <c r="BD1019" s="216"/>
      <c r="BE1019" s="216"/>
      <c r="BF1019" s="216"/>
      <c r="BG1019" s="216"/>
      <c r="BH1019" s="216"/>
      <c r="BI1019" s="216"/>
      <c r="BJ1019" s="216"/>
    </row>
    <row r="1020" spans="1:62" ht="14.25">
      <c r="A1020" s="479"/>
      <c r="B1020" s="479"/>
      <c r="C1020" s="443"/>
      <c r="D1020" s="216"/>
      <c r="E1020" s="216"/>
      <c r="F1020" s="350"/>
      <c r="G1020" s="344"/>
      <c r="H1020" s="440"/>
      <c r="I1020" s="350"/>
      <c r="J1020" s="344"/>
      <c r="K1020" s="350"/>
      <c r="L1020" s="344"/>
      <c r="M1020" s="350"/>
      <c r="N1020" s="346"/>
      <c r="O1020" s="348"/>
      <c r="P1020" s="450"/>
      <c r="Q1020" s="348"/>
      <c r="R1020" s="346"/>
      <c r="S1020" s="348"/>
      <c r="T1020" s="346"/>
      <c r="U1020" s="348"/>
      <c r="V1020" s="444"/>
      <c r="W1020" s="443"/>
      <c r="X1020" s="444"/>
      <c r="Y1020" s="443"/>
      <c r="Z1020" s="444"/>
      <c r="AA1020" s="443"/>
      <c r="AB1020" s="444"/>
      <c r="AC1020" s="443"/>
      <c r="AD1020" s="444"/>
      <c r="AE1020" s="443"/>
      <c r="AF1020" s="444"/>
      <c r="AG1020" s="443"/>
      <c r="AH1020" s="444"/>
      <c r="AI1020" s="443"/>
      <c r="AJ1020" s="444"/>
      <c r="AK1020" s="443"/>
      <c r="AL1020" s="451"/>
      <c r="AM1020" s="448"/>
      <c r="AN1020" s="451"/>
      <c r="AO1020" s="448"/>
      <c r="AP1020" s="444"/>
      <c r="AQ1020" s="443"/>
      <c r="AR1020" s="444"/>
      <c r="AS1020" s="443"/>
      <c r="AT1020" s="444"/>
      <c r="AU1020" s="443"/>
      <c r="AV1020" s="444"/>
      <c r="AW1020" s="443"/>
      <c r="AX1020" s="343"/>
      <c r="AY1020" s="350"/>
      <c r="AZ1020" s="443"/>
      <c r="BA1020" s="216"/>
      <c r="BB1020" s="216"/>
      <c r="BC1020" s="216"/>
      <c r="BD1020" s="216"/>
      <c r="BE1020" s="216"/>
      <c r="BF1020" s="216"/>
      <c r="BG1020" s="216"/>
      <c r="BH1020" s="216"/>
      <c r="BI1020" s="216"/>
      <c r="BJ1020" s="216"/>
    </row>
    <row r="1021" spans="1:62" ht="14.25">
      <c r="A1021" s="479"/>
      <c r="B1021" s="479"/>
      <c r="C1021" s="443"/>
      <c r="D1021" s="216"/>
      <c r="E1021" s="216"/>
      <c r="F1021" s="350"/>
      <c r="G1021" s="344"/>
      <c r="H1021" s="440"/>
      <c r="I1021" s="350"/>
      <c r="J1021" s="344"/>
      <c r="K1021" s="350"/>
      <c r="L1021" s="344"/>
      <c r="M1021" s="350"/>
      <c r="N1021" s="346"/>
      <c r="O1021" s="348"/>
      <c r="P1021" s="450"/>
      <c r="Q1021" s="348"/>
      <c r="R1021" s="346"/>
      <c r="S1021" s="348"/>
      <c r="T1021" s="346"/>
      <c r="U1021" s="348"/>
      <c r="V1021" s="444"/>
      <c r="W1021" s="443"/>
      <c r="X1021" s="444"/>
      <c r="Y1021" s="443"/>
      <c r="Z1021" s="444"/>
      <c r="AA1021" s="443"/>
      <c r="AB1021" s="444"/>
      <c r="AC1021" s="443"/>
      <c r="AD1021" s="444"/>
      <c r="AE1021" s="443"/>
      <c r="AF1021" s="444"/>
      <c r="AG1021" s="443"/>
      <c r="AH1021" s="444"/>
      <c r="AI1021" s="443"/>
      <c r="AJ1021" s="444"/>
      <c r="AK1021" s="443"/>
      <c r="AL1021" s="451"/>
      <c r="AM1021" s="448"/>
      <c r="AN1021" s="451"/>
      <c r="AO1021" s="448"/>
      <c r="AP1021" s="444"/>
      <c r="AQ1021" s="443"/>
      <c r="AR1021" s="444"/>
      <c r="AS1021" s="443"/>
      <c r="AT1021" s="444"/>
      <c r="AU1021" s="443"/>
      <c r="AV1021" s="444"/>
      <c r="AW1021" s="443"/>
      <c r="AX1021" s="343"/>
      <c r="AY1021" s="350"/>
      <c r="AZ1021" s="443"/>
      <c r="BA1021" s="216"/>
      <c r="BB1021" s="216"/>
      <c r="BC1021" s="216"/>
      <c r="BD1021" s="216"/>
      <c r="BE1021" s="216"/>
      <c r="BF1021" s="216"/>
      <c r="BG1021" s="216"/>
      <c r="BH1021" s="216"/>
      <c r="BI1021" s="216"/>
      <c r="BJ1021" s="216"/>
    </row>
    <row r="1022" spans="1:62" ht="14.25">
      <c r="A1022" s="479"/>
      <c r="B1022" s="479"/>
      <c r="C1022" s="443"/>
      <c r="D1022" s="216"/>
      <c r="E1022" s="216"/>
      <c r="F1022" s="350"/>
      <c r="G1022" s="344"/>
      <c r="H1022" s="440"/>
      <c r="I1022" s="350"/>
      <c r="J1022" s="344"/>
      <c r="K1022" s="350"/>
      <c r="L1022" s="344"/>
      <c r="M1022" s="350"/>
      <c r="N1022" s="346"/>
      <c r="O1022" s="348"/>
      <c r="P1022" s="450"/>
      <c r="Q1022" s="348"/>
      <c r="R1022" s="346"/>
      <c r="S1022" s="348"/>
      <c r="T1022" s="346"/>
      <c r="U1022" s="348"/>
      <c r="V1022" s="444"/>
      <c r="W1022" s="443"/>
      <c r="X1022" s="444"/>
      <c r="Y1022" s="443"/>
      <c r="Z1022" s="444"/>
      <c r="AA1022" s="443"/>
      <c r="AB1022" s="444"/>
      <c r="AC1022" s="443"/>
      <c r="AD1022" s="444"/>
      <c r="AE1022" s="443"/>
      <c r="AF1022" s="444"/>
      <c r="AG1022" s="443"/>
      <c r="AH1022" s="444"/>
      <c r="AI1022" s="443"/>
      <c r="AJ1022" s="444"/>
      <c r="AK1022" s="443"/>
      <c r="AL1022" s="451"/>
      <c r="AM1022" s="448"/>
      <c r="AN1022" s="451"/>
      <c r="AO1022" s="448"/>
      <c r="AP1022" s="444"/>
      <c r="AQ1022" s="443"/>
      <c r="AR1022" s="444"/>
      <c r="AS1022" s="443"/>
      <c r="AT1022" s="444"/>
      <c r="AU1022" s="443"/>
      <c r="AV1022" s="444"/>
      <c r="AW1022" s="443"/>
      <c r="AX1022" s="343"/>
      <c r="AY1022" s="350"/>
      <c r="AZ1022" s="443"/>
      <c r="BA1022" s="216"/>
      <c r="BB1022" s="216"/>
      <c r="BC1022" s="216"/>
      <c r="BD1022" s="216"/>
      <c r="BE1022" s="216"/>
      <c r="BF1022" s="216"/>
      <c r="BG1022" s="216"/>
      <c r="BH1022" s="216"/>
      <c r="BI1022" s="216"/>
      <c r="BJ1022" s="216"/>
    </row>
    <row r="1023" spans="1:62" ht="14.25">
      <c r="A1023" s="479"/>
      <c r="B1023" s="479"/>
      <c r="C1023" s="443"/>
      <c r="D1023" s="216"/>
      <c r="E1023" s="216"/>
      <c r="F1023" s="350"/>
      <c r="G1023" s="344"/>
      <c r="H1023" s="440"/>
      <c r="I1023" s="350"/>
      <c r="J1023" s="344"/>
      <c r="K1023" s="350"/>
      <c r="L1023" s="344"/>
      <c r="M1023" s="350"/>
      <c r="N1023" s="346"/>
      <c r="O1023" s="348"/>
      <c r="P1023" s="450"/>
      <c r="Q1023" s="348"/>
      <c r="R1023" s="346"/>
      <c r="S1023" s="348"/>
      <c r="T1023" s="346"/>
      <c r="U1023" s="348"/>
      <c r="V1023" s="444"/>
      <c r="W1023" s="443"/>
      <c r="X1023" s="444"/>
      <c r="Y1023" s="443"/>
      <c r="Z1023" s="444"/>
      <c r="AA1023" s="443"/>
      <c r="AB1023" s="444"/>
      <c r="AC1023" s="443"/>
      <c r="AD1023" s="444"/>
      <c r="AE1023" s="443"/>
      <c r="AF1023" s="444"/>
      <c r="AG1023" s="443"/>
      <c r="AH1023" s="444"/>
      <c r="AI1023" s="443"/>
      <c r="AJ1023" s="444"/>
      <c r="AK1023" s="443"/>
      <c r="AL1023" s="451"/>
      <c r="AM1023" s="448"/>
      <c r="AN1023" s="451"/>
      <c r="AO1023" s="448"/>
      <c r="AP1023" s="444"/>
      <c r="AQ1023" s="443"/>
      <c r="AR1023" s="444"/>
      <c r="AS1023" s="443"/>
      <c r="AT1023" s="444"/>
      <c r="AU1023" s="443"/>
      <c r="AV1023" s="444"/>
      <c r="AW1023" s="443"/>
      <c r="AX1023" s="343"/>
      <c r="AY1023" s="350"/>
      <c r="AZ1023" s="443"/>
      <c r="BA1023" s="216"/>
      <c r="BB1023" s="216"/>
      <c r="BC1023" s="216"/>
      <c r="BD1023" s="216"/>
      <c r="BE1023" s="216"/>
      <c r="BF1023" s="216"/>
      <c r="BG1023" s="216"/>
      <c r="BH1023" s="216"/>
      <c r="BI1023" s="216"/>
      <c r="BJ1023" s="216"/>
    </row>
    <row r="1024" spans="1:62" ht="14.25">
      <c r="A1024" s="479"/>
      <c r="B1024" s="479"/>
      <c r="C1024" s="443"/>
      <c r="D1024" s="216"/>
      <c r="E1024" s="216"/>
      <c r="F1024" s="350"/>
      <c r="G1024" s="344"/>
      <c r="H1024" s="440"/>
      <c r="I1024" s="350"/>
      <c r="J1024" s="344"/>
      <c r="K1024" s="350"/>
      <c r="L1024" s="344"/>
      <c r="M1024" s="350"/>
      <c r="N1024" s="346"/>
      <c r="O1024" s="348"/>
      <c r="P1024" s="450"/>
      <c r="Q1024" s="348"/>
      <c r="R1024" s="346"/>
      <c r="S1024" s="348"/>
      <c r="T1024" s="346"/>
      <c r="U1024" s="348"/>
      <c r="V1024" s="444"/>
      <c r="W1024" s="443"/>
      <c r="X1024" s="444"/>
      <c r="Y1024" s="443"/>
      <c r="Z1024" s="444"/>
      <c r="AA1024" s="443"/>
      <c r="AB1024" s="444"/>
      <c r="AC1024" s="443"/>
      <c r="AD1024" s="444"/>
      <c r="AE1024" s="443"/>
      <c r="AF1024" s="444"/>
      <c r="AG1024" s="443"/>
      <c r="AH1024" s="444"/>
      <c r="AI1024" s="443"/>
      <c r="AJ1024" s="444"/>
      <c r="AK1024" s="443"/>
      <c r="AL1024" s="451"/>
      <c r="AM1024" s="448"/>
      <c r="AN1024" s="451"/>
      <c r="AO1024" s="448"/>
      <c r="AP1024" s="444"/>
      <c r="AQ1024" s="443"/>
      <c r="AR1024" s="444"/>
      <c r="AS1024" s="443"/>
      <c r="AT1024" s="444"/>
      <c r="AU1024" s="443"/>
      <c r="AV1024" s="444"/>
      <c r="AW1024" s="443"/>
      <c r="AX1024" s="343"/>
      <c r="AY1024" s="350"/>
      <c r="AZ1024" s="443"/>
      <c r="BA1024" s="216"/>
      <c r="BB1024" s="216"/>
      <c r="BC1024" s="216"/>
      <c r="BD1024" s="216"/>
      <c r="BE1024" s="216"/>
      <c r="BF1024" s="216"/>
      <c r="BG1024" s="216"/>
      <c r="BH1024" s="216"/>
      <c r="BI1024" s="216"/>
      <c r="BJ1024" s="216"/>
    </row>
    <row r="1025" spans="1:62" ht="14.25">
      <c r="A1025" s="479"/>
      <c r="B1025" s="479"/>
      <c r="C1025" s="443"/>
      <c r="D1025" s="216"/>
      <c r="E1025" s="216"/>
      <c r="F1025" s="350"/>
      <c r="G1025" s="344"/>
      <c r="H1025" s="440"/>
      <c r="I1025" s="350"/>
      <c r="J1025" s="344"/>
      <c r="K1025" s="350"/>
      <c r="L1025" s="344"/>
      <c r="M1025" s="350"/>
      <c r="N1025" s="346"/>
      <c r="O1025" s="348"/>
      <c r="P1025" s="450"/>
      <c r="Q1025" s="348"/>
      <c r="R1025" s="346"/>
      <c r="S1025" s="348"/>
      <c r="T1025" s="346"/>
      <c r="U1025" s="348"/>
      <c r="V1025" s="444"/>
      <c r="W1025" s="443"/>
      <c r="X1025" s="444"/>
      <c r="Y1025" s="443"/>
      <c r="Z1025" s="444"/>
      <c r="AA1025" s="443"/>
      <c r="AB1025" s="444"/>
      <c r="AC1025" s="443"/>
      <c r="AD1025" s="444"/>
      <c r="AE1025" s="443"/>
      <c r="AF1025" s="444"/>
      <c r="AG1025" s="443"/>
      <c r="AH1025" s="444"/>
      <c r="AI1025" s="443"/>
      <c r="AJ1025" s="444"/>
      <c r="AK1025" s="443"/>
      <c r="AL1025" s="451"/>
      <c r="AM1025" s="448"/>
      <c r="AN1025" s="451"/>
      <c r="AO1025" s="448"/>
      <c r="AP1025" s="444"/>
      <c r="AQ1025" s="443"/>
      <c r="AR1025" s="444"/>
      <c r="AS1025" s="443"/>
      <c r="AT1025" s="444"/>
      <c r="AU1025" s="443"/>
      <c r="AV1025" s="444"/>
      <c r="AW1025" s="443"/>
      <c r="AX1025" s="343"/>
      <c r="AY1025" s="350"/>
      <c r="AZ1025" s="443"/>
      <c r="BA1025" s="216"/>
      <c r="BB1025" s="216"/>
      <c r="BC1025" s="216"/>
      <c r="BD1025" s="216"/>
      <c r="BE1025" s="216"/>
      <c r="BF1025" s="216"/>
      <c r="BG1025" s="216"/>
      <c r="BH1025" s="216"/>
      <c r="BI1025" s="216"/>
      <c r="BJ1025" s="216"/>
    </row>
    <row r="1026" spans="1:62" ht="14.25">
      <c r="A1026" s="479"/>
      <c r="B1026" s="479"/>
      <c r="C1026" s="443"/>
      <c r="D1026" s="216"/>
      <c r="E1026" s="216"/>
      <c r="F1026" s="350"/>
      <c r="G1026" s="344"/>
      <c r="H1026" s="440"/>
      <c r="I1026" s="350"/>
      <c r="J1026" s="344"/>
      <c r="K1026" s="350"/>
      <c r="L1026" s="344"/>
      <c r="M1026" s="350"/>
      <c r="N1026" s="346"/>
      <c r="O1026" s="348"/>
      <c r="P1026" s="450"/>
      <c r="Q1026" s="348"/>
      <c r="R1026" s="346"/>
      <c r="S1026" s="348"/>
      <c r="T1026" s="346"/>
      <c r="U1026" s="348"/>
      <c r="V1026" s="444"/>
      <c r="W1026" s="443"/>
      <c r="X1026" s="444"/>
      <c r="Y1026" s="443"/>
      <c r="Z1026" s="444"/>
      <c r="AA1026" s="443"/>
      <c r="AB1026" s="444"/>
      <c r="AC1026" s="443"/>
      <c r="AD1026" s="444"/>
      <c r="AE1026" s="443"/>
      <c r="AF1026" s="444"/>
      <c r="AG1026" s="443"/>
      <c r="AH1026" s="444"/>
      <c r="AI1026" s="443"/>
      <c r="AJ1026" s="444"/>
      <c r="AK1026" s="443"/>
      <c r="AL1026" s="451"/>
      <c r="AM1026" s="448"/>
      <c r="AN1026" s="451"/>
      <c r="AO1026" s="448"/>
      <c r="AP1026" s="444"/>
      <c r="AQ1026" s="443"/>
      <c r="AR1026" s="444"/>
      <c r="AS1026" s="443"/>
      <c r="AT1026" s="444"/>
      <c r="AU1026" s="443"/>
      <c r="AV1026" s="444"/>
      <c r="AW1026" s="443"/>
      <c r="AX1026" s="343"/>
      <c r="AY1026" s="350"/>
      <c r="AZ1026" s="443"/>
      <c r="BA1026" s="216"/>
      <c r="BB1026" s="216"/>
      <c r="BC1026" s="216"/>
      <c r="BD1026" s="216"/>
      <c r="BE1026" s="216"/>
      <c r="BF1026" s="216"/>
      <c r="BG1026" s="216"/>
      <c r="BH1026" s="216"/>
      <c r="BI1026" s="216"/>
      <c r="BJ1026" s="216"/>
    </row>
    <row r="1027" spans="1:62" ht="14.25">
      <c r="A1027" s="479"/>
      <c r="B1027" s="479"/>
      <c r="C1027" s="443"/>
      <c r="D1027" s="216"/>
      <c r="E1027" s="216"/>
      <c r="F1027" s="350"/>
      <c r="G1027" s="344"/>
      <c r="H1027" s="440"/>
      <c r="I1027" s="350"/>
      <c r="J1027" s="344"/>
      <c r="K1027" s="350"/>
      <c r="L1027" s="344"/>
      <c r="M1027" s="350"/>
      <c r="N1027" s="346"/>
      <c r="O1027" s="348"/>
      <c r="P1027" s="450"/>
      <c r="Q1027" s="348"/>
      <c r="R1027" s="346"/>
      <c r="S1027" s="348"/>
      <c r="T1027" s="346"/>
      <c r="U1027" s="348"/>
      <c r="V1027" s="444"/>
      <c r="W1027" s="443"/>
      <c r="X1027" s="444"/>
      <c r="Y1027" s="443"/>
      <c r="Z1027" s="444"/>
      <c r="AA1027" s="443"/>
      <c r="AB1027" s="444"/>
      <c r="AC1027" s="443"/>
      <c r="AD1027" s="444"/>
      <c r="AE1027" s="443"/>
      <c r="AF1027" s="444"/>
      <c r="AG1027" s="443"/>
      <c r="AH1027" s="444"/>
      <c r="AI1027" s="443"/>
      <c r="AJ1027" s="444"/>
      <c r="AK1027" s="443"/>
      <c r="AL1027" s="451"/>
      <c r="AM1027" s="448"/>
      <c r="AN1027" s="451"/>
      <c r="AO1027" s="448"/>
      <c r="AP1027" s="444"/>
      <c r="AQ1027" s="443"/>
      <c r="AR1027" s="444"/>
      <c r="AS1027" s="443"/>
      <c r="AT1027" s="444"/>
      <c r="AU1027" s="443"/>
      <c r="AV1027" s="444"/>
      <c r="AW1027" s="443"/>
      <c r="AX1027" s="343"/>
      <c r="AY1027" s="350"/>
      <c r="AZ1027" s="443"/>
      <c r="BA1027" s="216"/>
      <c r="BB1027" s="216"/>
      <c r="BC1027" s="216"/>
      <c r="BD1027" s="216"/>
      <c r="BE1027" s="216"/>
      <c r="BF1027" s="216"/>
      <c r="BG1027" s="216"/>
      <c r="BH1027" s="216"/>
      <c r="BI1027" s="216"/>
      <c r="BJ1027" s="216"/>
    </row>
    <row r="1028" spans="1:62" ht="14.25">
      <c r="A1028" s="479"/>
      <c r="B1028" s="479"/>
      <c r="C1028" s="443"/>
      <c r="D1028" s="216"/>
      <c r="E1028" s="216"/>
      <c r="F1028" s="350"/>
      <c r="G1028" s="344"/>
      <c r="H1028" s="440"/>
      <c r="I1028" s="350"/>
      <c r="J1028" s="344"/>
      <c r="K1028" s="350"/>
      <c r="L1028" s="344"/>
      <c r="M1028" s="350"/>
      <c r="N1028" s="346"/>
      <c r="O1028" s="348"/>
      <c r="P1028" s="450"/>
      <c r="Q1028" s="348"/>
      <c r="R1028" s="346"/>
      <c r="S1028" s="348"/>
      <c r="T1028" s="346"/>
      <c r="U1028" s="348"/>
      <c r="V1028" s="444"/>
      <c r="W1028" s="443"/>
      <c r="X1028" s="444"/>
      <c r="Y1028" s="443"/>
      <c r="Z1028" s="444"/>
      <c r="AA1028" s="443"/>
      <c r="AB1028" s="444"/>
      <c r="AC1028" s="443"/>
      <c r="AD1028" s="444"/>
      <c r="AE1028" s="443"/>
      <c r="AF1028" s="444"/>
      <c r="AG1028" s="443"/>
      <c r="AH1028" s="444"/>
      <c r="AI1028" s="443"/>
      <c r="AJ1028" s="444"/>
      <c r="AK1028" s="443"/>
      <c r="AL1028" s="451"/>
      <c r="AM1028" s="448"/>
      <c r="AN1028" s="451"/>
      <c r="AO1028" s="448"/>
      <c r="AP1028" s="444"/>
      <c r="AQ1028" s="443"/>
      <c r="AR1028" s="444"/>
      <c r="AS1028" s="443"/>
      <c r="AT1028" s="444"/>
      <c r="AU1028" s="443"/>
      <c r="AV1028" s="444"/>
      <c r="AW1028" s="443"/>
      <c r="AX1028" s="343"/>
      <c r="AY1028" s="350"/>
      <c r="AZ1028" s="443"/>
      <c r="BA1028" s="216"/>
      <c r="BB1028" s="216"/>
      <c r="BC1028" s="216"/>
      <c r="BD1028" s="216"/>
      <c r="BE1028" s="216"/>
      <c r="BF1028" s="216"/>
      <c r="BG1028" s="216"/>
      <c r="BH1028" s="216"/>
      <c r="BI1028" s="216"/>
      <c r="BJ1028" s="216"/>
    </row>
  </sheetData>
  <autoFilter ref="A1:BB435"/>
  <mergeCells count="1">
    <mergeCell ref="AD110:AF110"/>
  </mergeCells>
  <dataValidations count="3">
    <dataValidation type="list" allowBlank="1" sqref="N1:N336 N337:O337 N338:N435">
      <formula1>"Real Estate,Manufacturing,Energy,Finance,Education,Consumer,Healthcare,Transportation and Logistics,Entertainment,Construction and Civil Engineering,Service,Environment,Software and Internet"</formula1>
    </dataValidation>
    <dataValidation type="list" allowBlank="1" sqref="AI1:AI1028">
      <formula1>"Corporation,Corporate Foundation,Individual,Individual Foundation,NGO"</formula1>
    </dataValidation>
    <dataValidation type="list" allowBlank="1" sqref="O277">
      <formula1>"Real Estate,Manufacturing,Energy,Tech/IT,Finance,Education,Consumer,Healthcare,Transportation and Logistics,Entertainment,Biotechnology,Construction and Civil Engineering,Service,Environment"</formula1>
    </dataValidation>
  </dataValidations>
  <hyperlinks>
    <hyperlink ref="AM2" r:id="rId1"/>
    <hyperlink ref="AN2" r:id="rId2"/>
    <hyperlink ref="M3" r:id="rId3" location="Chen%20Yidan,%20Bio&amp;section-id={E512E2D3-99FA-5A44-8AD3-1366C8A72603}&amp;page-id={B1974DA6-969A-374B-8D37-274C64009304}&amp;end"/>
    <hyperlink ref="U3" r:id="rId4" location="Chen%20Yidan,%20Company&amp;section-id={E512E2D3-99FA-5A44-8AD3-1366C8A72603}&amp;page-id={C9B10445-CFA2-9245-8847-81E5AEE35ACC}&amp;end"/>
    <hyperlink ref="AM5" r:id="rId5"/>
    <hyperlink ref="AM6" r:id="rId6"/>
    <hyperlink ref="AM7" r:id="rId7"/>
    <hyperlink ref="AM8" r:id="rId8"/>
    <hyperlink ref="AM9" r:id="rId9"/>
    <hyperlink ref="AM10" r:id="rId10"/>
    <hyperlink ref="AM11" r:id="rId11"/>
    <hyperlink ref="AM12" r:id="rId12"/>
    <hyperlink ref="AM13" r:id="rId13"/>
    <hyperlink ref="AM14" r:id="rId14"/>
    <hyperlink ref="AM15" r:id="rId15"/>
    <hyperlink ref="AM16" r:id="rId16"/>
    <hyperlink ref="AM17" r:id="rId17"/>
    <hyperlink ref="AM18" r:id="rId18"/>
    <hyperlink ref="AM19" r:id="rId19"/>
    <hyperlink ref="AM20" r:id="rId20"/>
    <hyperlink ref="U25" r:id="rId21" location="Xu%20Jiayin,%20Company&amp;section-id={E512E2D3-99FA-5A44-8AD3-1366C8A72603}&amp;page-id={782B83B1-C8E7-3942-B1BA-6DE5E8F5B52E}&amp;end"/>
    <hyperlink ref="AM28" r:id="rId22"/>
    <hyperlink ref="AM29" r:id="rId23"/>
    <hyperlink ref="AM30" r:id="rId24"/>
    <hyperlink ref="AM31" r:id="rId25"/>
    <hyperlink ref="AM32" r:id="rId26"/>
    <hyperlink ref="AM33" r:id="rId27"/>
    <hyperlink ref="M34" r:id="rId28"/>
    <hyperlink ref="U34" r:id="rId29"/>
    <hyperlink ref="AM35" r:id="rId30"/>
    <hyperlink ref="AM36" r:id="rId31"/>
    <hyperlink ref="M37" r:id="rId32"/>
    <hyperlink ref="U37" r:id="rId33"/>
    <hyperlink ref="AM39" r:id="rId34"/>
    <hyperlink ref="AM48" r:id="rId35"/>
    <hyperlink ref="AM49" r:id="rId36"/>
    <hyperlink ref="AM50" r:id="rId37"/>
    <hyperlink ref="AM51" r:id="rId38"/>
    <hyperlink ref="AM52" r:id="rId39"/>
    <hyperlink ref="AM53" r:id="rId40"/>
    <hyperlink ref="AM54" r:id="rId41"/>
    <hyperlink ref="AM55" r:id="rId42"/>
    <hyperlink ref="M57" r:id="rId43" location="Ren%20Yuanlin,%20Bio&amp;section-id={E512E2D3-99FA-5A44-8AD3-1366C8A72603}&amp;page-id={0B38E252-FF7C-F046-B6BE-68EE0ABB4496}&amp;end"/>
    <hyperlink ref="U57" r:id="rId44" location="Ren%20Yuanlin,%20Company&amp;section-id={E512E2D3-99FA-5A44-8AD3-1366C8A72603}&amp;page-id={946F2D24-A1C6-BF4C-BB2D-BE6ECA8264B3}&amp;object-id={4FC7AE7C-BB19-B508-0D27-238FC48A590D}&amp;19"/>
    <hyperlink ref="M62" r:id="rId45" location="Shao%20Genhuo,%20Bio&amp;section-id={E512E2D3-99FA-5A44-8AD3-1366C8A72603}&amp;page-id={7AB4D921-EB1E-1D40-96C3-51760A68F914}&amp;end"/>
    <hyperlink ref="U62" r:id="rId46" location="Shao%20Genhuo,%20Company&amp;section-id={E512E2D3-99FA-5A44-8AD3-1366C8A72603}&amp;page-id={8E9389B8-D631-3440-B35E-9DE461078C3B}&amp;end"/>
    <hyperlink ref="M69" r:id="rId47"/>
    <hyperlink ref="U69" r:id="rId48"/>
    <hyperlink ref="M70" r:id="rId49" location="Jiang%20Bin,%20Bio&amp;section-id={E512E2D3-99FA-5A44-8AD3-1366C8A72603}&amp;page-id={C0B4E3FF-E7D6-F448-9308-A9F13BF68BC0}&amp;end"/>
    <hyperlink ref="U70" r:id="rId50"/>
    <hyperlink ref="AM70" r:id="rId51"/>
    <hyperlink ref="AN70" r:id="rId52"/>
    <hyperlink ref="M71" r:id="rId53" location="Zhang%20Chaoyang,%20Bio&amp;section-id={E512E2D3-99FA-5A44-8AD3-1366C8A72603}&amp;page-id={B6361762-700B-244E-92C1-69EBD63F296E}&amp;end"/>
    <hyperlink ref="U71" r:id="rId54"/>
    <hyperlink ref="M74" r:id="rId55"/>
    <hyperlink ref="U74" r:id="rId56"/>
    <hyperlink ref="AM74" r:id="rId57"/>
    <hyperlink ref="AN74" r:id="rId58"/>
    <hyperlink ref="AM75" r:id="rId59"/>
    <hyperlink ref="AN75" r:id="rId60"/>
    <hyperlink ref="AM76" r:id="rId61"/>
    <hyperlink ref="AN76" r:id="rId62"/>
    <hyperlink ref="AM77" r:id="rId63"/>
    <hyperlink ref="AN77" r:id="rId64"/>
    <hyperlink ref="AM78" r:id="rId65"/>
    <hyperlink ref="AN78" r:id="rId66"/>
    <hyperlink ref="AM79" r:id="rId67"/>
    <hyperlink ref="AN79" r:id="rId68"/>
    <hyperlink ref="AM81" r:id="rId69"/>
    <hyperlink ref="AM82" r:id="rId70"/>
    <hyperlink ref="AM83" r:id="rId71"/>
    <hyperlink ref="AM84" r:id="rId72"/>
    <hyperlink ref="AM85" r:id="rId73"/>
    <hyperlink ref="AM86" r:id="rId74"/>
    <hyperlink ref="AM87" r:id="rId75"/>
    <hyperlink ref="AM88" r:id="rId76"/>
    <hyperlink ref="M90" r:id="rId77" location="Dang%20Yanbao,%20Bio&amp;section-id={E512E2D3-99FA-5A44-8AD3-1366C8A72603}&amp;page-id={33F38F81-5258-704C-8BEB-0EFD0587B22D}&amp;end"/>
    <hyperlink ref="U90" r:id="rId78" location="Dang%20Yanbao,%20Company&amp;section-id={E512E2D3-99FA-5A44-8AD3-1366C8A72603}&amp;page-id={B2B1CBA6-184C-7A48-BFBD-41A2CBFC8D6A}&amp;end"/>
    <hyperlink ref="M91" r:id="rId79" location="Dang%20Yanbao,%20Bio&amp;section-id={E512E2D3-99FA-5A44-8AD3-1366C8A72603}&amp;page-id={33F38F81-5258-704C-8BEB-0EFD0587B22D}&amp;end"/>
    <hyperlink ref="U91" r:id="rId80" location="Dang%20Yanbao,%20Company&amp;section-id={E512E2D3-99FA-5A44-8AD3-1366C8A72603}&amp;page-id={B2B1CBA6-184C-7A48-BFBD-41A2CBFC8D6A}&amp;end"/>
    <hyperlink ref="M92" r:id="rId81"/>
    <hyperlink ref="M93" r:id="rId82" location="Liu%20Ruyin,%20Company&amp;section-id={E512E2D3-99FA-5A44-8AD3-1366C8A72603}&amp;page-id={B37BB10B-C67D-AE4F-A59B-40CA4F42ACF8}&amp;end"/>
    <hyperlink ref="U93" r:id="rId83"/>
    <hyperlink ref="AM93" r:id="rId84"/>
    <hyperlink ref="AN93" r:id="rId85"/>
    <hyperlink ref="AO93" r:id="rId86"/>
    <hyperlink ref="M96" r:id="rId87"/>
    <hyperlink ref="U96" r:id="rId88"/>
    <hyperlink ref="AM96" r:id="rId89"/>
    <hyperlink ref="AN96" r:id="rId90"/>
    <hyperlink ref="M99" r:id="rId91"/>
    <hyperlink ref="U99" r:id="rId92"/>
    <hyperlink ref="M100" r:id="rId93"/>
    <hyperlink ref="U100" r:id="rId94"/>
    <hyperlink ref="M101" r:id="rId95"/>
    <hyperlink ref="U101" r:id="rId96"/>
    <hyperlink ref="M102" r:id="rId97"/>
    <hyperlink ref="U102" r:id="rId98"/>
    <hyperlink ref="M103" r:id="rId99"/>
    <hyperlink ref="U103" r:id="rId100"/>
    <hyperlink ref="M107" r:id="rId101"/>
    <hyperlink ref="U107" r:id="rId102"/>
    <hyperlink ref="M109" r:id="rId103" location="Liu%20Yi,%20Bio&amp;section-id={E512E2D3-99FA-5A44-8AD3-1366C8A72603}&amp;page-id={DB36BD38-489B-634E-8C45-4D548603E00C}&amp;end"/>
    <hyperlink ref="U109" r:id="rId104" location="Liu%20Yi,%20Company&amp;section-id={E512E2D3-99FA-5A44-8AD3-1366C8A72603}&amp;page-id={B60D9EF9-16C6-7B4F-A8F5-44541C14E19F}&amp;end"/>
    <hyperlink ref="M110" r:id="rId105" location="Liu%20Shui,%20Bio&amp;section-id={E512E2D3-99FA-5A44-8AD3-1366C8A72603}&amp;page-id={1330C0FB-A98C-944C-B9B2-BDF4AD015033}&amp;end"/>
    <hyperlink ref="U110" r:id="rId106"/>
    <hyperlink ref="AM111" r:id="rId107"/>
    <hyperlink ref="AN111" r:id="rId108"/>
    <hyperlink ref="AM112" r:id="rId109"/>
    <hyperlink ref="AM118" r:id="rId110"/>
    <hyperlink ref="M130" r:id="rId111"/>
    <hyperlink ref="U130" r:id="rId112"/>
    <hyperlink ref="M168" r:id="rId113" location="Zhang%20Jindong,%20Bio&amp;section-id={E512E2D3-99FA-5A44-8AD3-1366C8A72603}&amp;page-id={4082E2C6-060B-2941-A360-CE604C72A936}&amp;object-id={AF918C3C-8566-5F0F-39B8-ACDBE31925B6}&amp;52"/>
    <hyperlink ref="U168" r:id="rId114" location="Zhang%20Jindong,%20Company&amp;section-id={E512E2D3-99FA-5A44-8AD3-1366C8A72603}&amp;page-id={695E525D-F3DC-D645-8E4E-904BF7A25213}&amp;object-id={BE5AA9CC-D7C3-4104-192F-072AE8483677}&amp;62"/>
    <hyperlink ref="AM171" r:id="rId115"/>
    <hyperlink ref="AM172" r:id="rId116"/>
    <hyperlink ref="AM173" r:id="rId117"/>
    <hyperlink ref="AM174" r:id="rId118"/>
    <hyperlink ref="M175" r:id="rId119"/>
    <hyperlink ref="U175" r:id="rId120"/>
    <hyperlink ref="AM175" r:id="rId121"/>
    <hyperlink ref="M176" r:id="rId122" location="You%20Zhisheng,%20Bio&amp;section-id={E512E2D3-99FA-5A44-8AD3-1366C8A72603}&amp;page-id={4D8BDF5B-181E-EB45-8B93-2DF7CA0709EF}&amp;end"/>
    <hyperlink ref="U176" r:id="rId123" location="You%20Zhisheng,%20Company&amp;section-id={E512E2D3-99FA-5A44-8AD3-1366C8A72603}&amp;page-id={0F07C7A8-D7DB-2944-A742-2E9EEC14E9D7}&amp;end"/>
    <hyperlink ref="M177" r:id="rId124"/>
    <hyperlink ref="U177" r:id="rId125"/>
    <hyperlink ref="M178" r:id="rId126"/>
    <hyperlink ref="U178" r:id="rId127"/>
    <hyperlink ref="AM185" r:id="rId128"/>
    <hyperlink ref="M186" r:id="rId129" location="Yang%20Zhuoshu,%20Bio&amp;section-id={E512E2D3-99FA-5A44-8AD3-1366C8A72603}&amp;page-id={F882CEB0-F1CE-934C-A137-BE733054187B}&amp;object-id={F46F443F-6D3F-4706-3C1B-4B51891F4688}&amp;4C"/>
    <hyperlink ref="U186" r:id="rId130" location="Yang%20Zhuoshu,%20Company&amp;section-id={E512E2D3-99FA-5A44-8AD3-1366C8A72603}&amp;page-id={1A5E748E-6638-8646-83CD-D4A3355BC1F8}&amp;object-id={87722556-CB7C-D90C-0F29-B4E860055843}&amp;5B"/>
    <hyperlink ref="M187" r:id="rId131"/>
    <hyperlink ref="U187" r:id="rId132"/>
    <hyperlink ref="M198" r:id="rId133"/>
    <hyperlink ref="U198" r:id="rId134" location="Deng%20Wei,%20Company&amp;section-id={E512E2D3-99FA-5A44-8AD3-1366C8A72603}&amp;page-id={FB3486E9-783A-A946-93CA-0AF51B1B0863}&amp;end"/>
    <hyperlink ref="AM198" r:id="rId135"/>
    <hyperlink ref="M199" r:id="rId136" location="Xiao%20Jicheng,%20Bio&amp;section-id={E512E2D3-99FA-5A44-8AD3-1366C8A72603}&amp;page-id={06528E24-891A-7C4F-A869-0075E4BF8194}&amp;end"/>
    <hyperlink ref="U199" r:id="rId137" location="Xiao%20Jicheng,%20Company&amp;section-id={E512E2D3-99FA-5A44-8AD3-1366C8A72603}&amp;page-id={9C45BED2-BCFD-4241-A980-97E36D79DDDE}&amp;end"/>
    <hyperlink ref="AM199" r:id="rId138" location="Xiao%20Jicheng,%20Donation&amp;section-id={E512E2D3-99FA-5A44-8AD3-1366C8A72603}&amp;page-id={85D88488-9A8C-FF49-AA3C-D32849390B56}&amp;end"/>
    <hyperlink ref="AN199" r:id="rId139"/>
    <hyperlink ref="M200" r:id="rId140"/>
    <hyperlink ref="U200" r:id="rId141"/>
    <hyperlink ref="AM204" r:id="rId142"/>
    <hyperlink ref="AM205" r:id="rId143"/>
    <hyperlink ref="M207" r:id="rId144" location="Hong%20Qi,%20Bio&amp;section-id={4BDE6E43-F7D3-A14F-A09E-3C3179CB293D}&amp;page-id={46E9BB96-FD60-C340-941D-4D1A65875121}&amp;end"/>
    <hyperlink ref="U207" r:id="rId145" location="Hong%20Qi,%20Company&amp;section-id={4BDE6E43-F7D3-A14F-A09E-3C3179CB293D}&amp;page-id={3CC36E65-24D0-5F4D-B386-E21783725A38}&amp;end"/>
    <hyperlink ref="AM207" r:id="rId146"/>
    <hyperlink ref="AM208" r:id="rId147"/>
    <hyperlink ref="AM209" r:id="rId148"/>
    <hyperlink ref="M244" r:id="rId149"/>
    <hyperlink ref="U244" r:id="rId150"/>
    <hyperlink ref="M245" r:id="rId151" location="Ye%20Jianrong,%20Bio&amp;section-id={E512E2D3-99FA-5A44-8AD3-1366C8A72603}&amp;page-id={44AFF48E-E4E4-8E42-8C39-F1B198CC1586}&amp;end"/>
    <hyperlink ref="U245" r:id="rId152"/>
    <hyperlink ref="M246" r:id="rId153"/>
    <hyperlink ref="U246" r:id="rId154"/>
    <hyperlink ref="M247" r:id="rId155"/>
    <hyperlink ref="U247" r:id="rId156"/>
    <hyperlink ref="M248" r:id="rId157"/>
    <hyperlink ref="U248" r:id="rId158"/>
    <hyperlink ref="M249" r:id="rId159"/>
    <hyperlink ref="U249" r:id="rId160"/>
    <hyperlink ref="M254" r:id="rId161"/>
    <hyperlink ref="U254" r:id="rId162"/>
    <hyperlink ref="M255" r:id="rId163" location="Gao%20Qingshou,%20Bio&amp;section-id={E512E2D3-99FA-5A44-8AD3-1366C8A72603}&amp;page-id={D6ACD10E-F276-3149-82CD-6E070C5DC530}&amp;end"/>
    <hyperlink ref="U255" r:id="rId164" location="Gao%20Qingshou,%20Company&amp;section-id={E512E2D3-99FA-5A44-8AD3-1366C8A72603}&amp;page-id={B46AB561-3BA3-DE4D-A244-94CD381AA22F}&amp;end"/>
    <hyperlink ref="M256" r:id="rId165"/>
    <hyperlink ref="U256" r:id="rId166"/>
    <hyperlink ref="M257" r:id="rId167" location="Huang%20Hongyun,%20Bio&amp;section-id={E512E2D3-99FA-5A44-8AD3-1366C8A72603}&amp;page-id={94C539FC-7395-1544-8702-38815DE2E21E}&amp;end"/>
    <hyperlink ref="U257" r:id="rId168" location="Huang%20Hongyun,%20Company&amp;section-id={E512E2D3-99FA-5A44-8AD3-1366C8A72603}&amp;page-id={6D9D1B49-812B-4F41-A2DC-A76D89F1882A}&amp;end"/>
    <hyperlink ref="M258" r:id="rId169"/>
    <hyperlink ref="U258" r:id="rId170"/>
    <hyperlink ref="M262" r:id="rId171"/>
    <hyperlink ref="U262" r:id="rId172"/>
    <hyperlink ref="M263" r:id="rId173" location="Li%20Jinyuan,%20Bio&amp;section-id={E512E2D3-99FA-5A44-8AD3-1366C8A72603}&amp;page-id={9650B8CD-B3AC-3C48-BCFE-9DB9E5E1CBBD}&amp;end"/>
    <hyperlink ref="U263" r:id="rId174" location="Li%20Jinyuan,%20Company&amp;section-id={E512E2D3-99FA-5A44-8AD3-1366C8A72603}&amp;page-id={FCDF145D-37FB-F14E-ABA0-9CB38B581718}&amp;end"/>
    <hyperlink ref="M268" r:id="rId175"/>
    <hyperlink ref="U268" r:id="rId176" location="Cen%20Zhaoxiong,%20Company&amp;section-id={E512E2D3-99FA-5A44-8AD3-1366C8A72603}&amp;page-id={31596AA5-04E3-E64A-925A-2854553094CF}&amp;object-id={5A74CEF1-9612-7208-3205-02CB354E7C81}&amp;54"/>
    <hyperlink ref="U269" r:id="rId177"/>
    <hyperlink ref="M274" r:id="rId178"/>
    <hyperlink ref="U274" r:id="rId179"/>
    <hyperlink ref="M276" r:id="rId180" location="Zhang%20Xiaolei,%20Bio&amp;section-id={4BDE6E43-F7D3-A14F-A09E-3C3179CB293D}&amp;page-id={6E05E486-A9A0-474D-AAC7-197C4AE49E1C}&amp;end"/>
    <hyperlink ref="U276" r:id="rId181" location="Zhang%20Xiaolei,%20Company&amp;section-id={4BDE6E43-F7D3-A14F-A09E-3C3179CB293D}&amp;page-id={09A705BE-3D03-5549-8306-7A13A19DFC5A}&amp;end"/>
    <hyperlink ref="M277" r:id="rId182"/>
    <hyperlink ref="U277" r:id="rId183"/>
    <hyperlink ref="M278" r:id="rId184" location="Li%20Guozhang,%20Bio&amp;section-id={E512E2D3-99FA-5A44-8AD3-1366C8A72603}&amp;page-id={6A58409A-0DCB-804B-B252-05223DB61056}&amp;end"/>
    <hyperlink ref="U278" r:id="rId185" location="Li%20Guozhang,%20Company&amp;section-id={E512E2D3-99FA-5A44-8AD3-1366C8A72603}&amp;page-id={E8A71242-8634-C546-AE81-8D3CAC15098C}&amp;end"/>
    <hyperlink ref="M279" r:id="rId186"/>
    <hyperlink ref="U279" r:id="rId187"/>
    <hyperlink ref="M280" r:id="rId188"/>
    <hyperlink ref="U280" r:id="rId189"/>
    <hyperlink ref="M282" r:id="rId190" location="Chen%20Hongdao,%20Bio&amp;section-id={E512E2D3-99FA-5A44-8AD3-1366C8A72603}&amp;page-id={B14FDBCB-5341-9247-8EAE-003369179A9F}&amp;end"/>
    <hyperlink ref="U282" r:id="rId191" location="Chen%20Hongdao,%20Company&amp;section-id={E512E2D3-99FA-5A44-8AD3-1366C8A72603}&amp;page-id={F0734A85-5C56-074C-8C08-DF76D29F69AF}&amp;end"/>
    <hyperlink ref="U283" r:id="rId192" location="Liu%20Qiangdong,%20Company&amp;section-id={E512E2D3-99FA-5A44-8AD3-1366C8A72603}&amp;page-id={8FA4EECF-0663-8949-AB1C-584634AABFF7}&amp;end"/>
    <hyperlink ref="M308" r:id="rId193" location="Shan%20Xiangshuang,%20Bio&amp;section-id={E512E2D3-99FA-5A44-8AD3-1366C8A72603}&amp;page-id={DD4BD8B6-C334-9645-96F8-4D8B5E2239D0}&amp;end"/>
    <hyperlink ref="U308" r:id="rId194" location="Shan%20Xiangshuang,%20Company&amp;section-id={E512E2D3-99FA-5A44-8AD3-1366C8A72603}&amp;page-id={92191192-9100-7B42-A0A8-4DD423E4523A}&amp;end"/>
    <hyperlink ref="M311" r:id="rId195"/>
    <hyperlink ref="U311" r:id="rId196"/>
    <hyperlink ref="M312" r:id="rId197" location="Liu%20Guoyao,%20Bio&amp;section-id={E512E2D3-99FA-5A44-8AD3-1366C8A72603}&amp;page-id={1E968515-1BF3-AB43-BA70-C629A03A0D02}&amp;end"/>
    <hyperlink ref="U312" r:id="rId198"/>
    <hyperlink ref="M317" r:id="rId199" location="Wang%20Zhentao,%20Bio&amp;section-id={E512E2D3-99FA-5A44-8AD3-1366C8A72603}&amp;page-id={D00B6A55-1644-C740-8306-E58B105A0B88}&amp;end"/>
    <hyperlink ref="U317" r:id="rId200" location="Wang%20Zhentao,%20Company&amp;section-id={E512E2D3-99FA-5A44-8AD3-1366C8A72603}&amp;page-id={6F47F73C-850E-A748-BF54-3C3261F79B44}&amp;end"/>
    <hyperlink ref="M319" r:id="rId201" location="Chen%20Ailian,%20Bio&amp;section-id={E512E2D3-99FA-5A44-8AD3-1366C8A72603}&amp;page-id={0F1E9429-2A7C-1945-949B-7BCAC4BE7DA2}&amp;end"/>
    <hyperlink ref="U319" r:id="rId202" location="Chen%20Ailian,%20Company&amp;section-id={E512E2D3-99FA-5A44-8AD3-1366C8A72603}&amp;page-id={1FD3506E-F0A0-6D41-9AD3-0102D6D9AE8C}&amp;end"/>
    <hyperlink ref="M325" r:id="rId203" location="Dai%20Jianliang,%20Bio&amp;section-id={E512E2D3-99FA-5A44-8AD3-1366C8A72603}&amp;page-id={EDE20724-AB2B-6042-BDC0-742CD24813A4}&amp;end"/>
    <hyperlink ref="U325" r:id="rId204" location="Dai%20Jianliang,%20Company&amp;section-id={E512E2D3-99FA-5A44-8AD3-1366C8A72603}&amp;page-id={EFA4D509-59DF-974C-9925-7E678BBDB2C5}&amp;end"/>
    <hyperlink ref="M328" r:id="rId205" location="Zhang%20Yunfang,%20Bio&amp;section-id={4BDE6E43-F7D3-A14F-A09E-3C3179CB293D}&amp;page-id={4EACDD12-DD26-8545-9A57-3FA50E470C52}&amp;end"/>
    <hyperlink ref="M329" r:id="rId206"/>
    <hyperlink ref="U329" r:id="rId207"/>
    <hyperlink ref="M330" r:id="rId208"/>
    <hyperlink ref="U330" r:id="rId209"/>
    <hyperlink ref="M332" r:id="rId210"/>
    <hyperlink ref="U332" r:id="rId211"/>
    <hyperlink ref="M336" r:id="rId212"/>
    <hyperlink ref="U336" r:id="rId213"/>
    <hyperlink ref="M337" r:id="rId214"/>
    <hyperlink ref="U337" r:id="rId215"/>
    <hyperlink ref="U388" r:id="rId216"/>
    <hyperlink ref="M389" r:id="rId217"/>
    <hyperlink ref="U389" r:id="rId218"/>
    <hyperlink ref="M391" r:id="rId219" location="He%20Wenzhou,%20Bio&amp;section-id={4BDE6E43-F7D3-A14F-A09E-3C3179CB293D}&amp;page-id={44906218-D3FA-BA45-A75C-53A966109DA4}&amp;end"/>
    <hyperlink ref="U391" r:id="rId220" location="He%20Wenzhong,%20Company&amp;section-id={4BDE6E43-F7D3-A14F-A09E-3C3179CB293D}&amp;page-id={E543A45D-9EAD-3F4E-8730-5D863855A9E5}&amp;end"/>
    <hyperlink ref="M392" r:id="rId221" location="Liu%20Baolin,%20Bio&amp;section-id={E512E2D3-99FA-5A44-8AD3-1366C8A72603}&amp;page-id={5CA64CA4-8CB6-8B4E-BB77-FA6353D1AC70}&amp;end"/>
    <hyperlink ref="U392" r:id="rId222" location="Liu%20Baolin,%20Company&amp;section-id={E512E2D3-99FA-5A44-8AD3-1366C8A72603}&amp;page-id={AF14B6DE-ECE0-CD4D-BD93-4B810AA545C9}&amp;end"/>
    <hyperlink ref="M394" r:id="rId223"/>
    <hyperlink ref="U394" r:id="rId224"/>
    <hyperlink ref="M397" r:id="rId225" location="Yao%20Zhenhua,%20Bio&amp;section-id={E512E2D3-99FA-5A44-8AD3-1366C8A72603}&amp;page-id={981C9DA4-62AB-FC4F-BBF2-1202BBB65B80}&amp;end"/>
    <hyperlink ref="U397" r:id="rId226" location="Yao%20Zhenhua,%20Company&amp;section-id={E512E2D3-99FA-5A44-8AD3-1366C8A72603}&amp;page-id={BCFBB495-2DB5-244B-A159-D19E21BCE199}&amp;end"/>
    <hyperlink ref="M398" r:id="rId227" location="Ao%20Xiaoqiang,%20Bio&amp;section-id={E512E2D3-99FA-5A44-8AD3-1366C8A72603}&amp;page-id={55542C9E-8F10-224D-A104-5A9CE9555E80}&amp;end"/>
    <hyperlink ref="U398" r:id="rId228" location="Ao%20Xiaoqiang,%20Company&amp;section-id={E512E2D3-99FA-5A44-8AD3-1366C8A72603}&amp;page-id={32F5225A-F790-9646-8233-E7B880FC530E}&amp;end"/>
    <hyperlink ref="M401" r:id="rId229" location="Zhu%20Gongshan,%20Bio&amp;section-id={E512E2D3-99FA-5A44-8AD3-1366C8A72603}&amp;page-id={9D44AB6B-44C9-654E-927F-E6B640F17291}&amp;end"/>
    <hyperlink ref="U401" r:id="rId230" location="Zhu%20Gongshan,%20Company&amp;section-id={E512E2D3-99FA-5A44-8AD3-1366C8A72603}&amp;page-id={531BEC76-DE21-4047-A4F0-7FE8D0B80EB9}&amp;end"/>
    <hyperlink ref="M402" r:id="rId231"/>
    <hyperlink ref="M406" r:id="rId232"/>
    <hyperlink ref="U406" r:id="rId233"/>
    <hyperlink ref="M409" r:id="rId234"/>
    <hyperlink ref="U409" r:id="rId235"/>
    <hyperlink ref="M410" r:id="rId236"/>
    <hyperlink ref="U410" r:id="rId237"/>
    <hyperlink ref="M411" r:id="rId238"/>
    <hyperlink ref="U411" r:id="rId239"/>
    <hyperlink ref="M413" r:id="rId240"/>
    <hyperlink ref="U413" r:id="rId241"/>
    <hyperlink ref="M414" r:id="rId242"/>
    <hyperlink ref="U414" r:id="rId243"/>
    <hyperlink ref="M415" r:id="rId244" location="Sun%20Yinhuan,%20Bio&amp;section-id={E512E2D3-99FA-5A44-8AD3-1366C8A72603}&amp;page-id={008EB249-44DB-2746-81CC-2509479C2FEB}&amp;end"/>
    <hyperlink ref="U415" r:id="rId245" location="Sun%20Yinhuan,%20Company&amp;section-id={E512E2D3-99FA-5A44-8AD3-1366C8A72603}&amp;page-id={96F90259-8851-2E43-B62C-0DC2E4A0169A}&amp;end"/>
    <hyperlink ref="M421" r:id="rId246" location="Shen%20Xiaoping,%20Bio&amp;section-id={E512E2D3-99FA-5A44-8AD3-1366C8A72603}&amp;page-id={1DE7FCEB-1211-614F-920E-F2B99D22352A}&amp;object-id={252494FE-7320-2E05-2E03-778E6E6936C2}&amp;22"/>
    <hyperlink ref="U421" r:id="rId247" location="Shen%20Xiaoping,%20Company&amp;section-id={E512E2D3-99FA-5A44-8AD3-1366C8A72603}&amp;page-id={823F0DF7-DFE5-EC46-8743-9F62B40B3BC9}&amp;object-id={101B7A8E-E2D1-3D0C-357B-66EFAC118079}&amp;56"/>
    <hyperlink ref="M430" r:id="rId248" location="Chen%20Dongsheng,%20Bio&amp;section-id={E512E2D3-99FA-5A44-8AD3-1366C8A72603}&amp;page-id={FAD1F804-B264-D943-A228-B699CC4194E9}&amp;end"/>
    <hyperlink ref="U430" r:id="rId249" location="Chen%20Dongsheng,%20Company&amp;section-id={E512E2D3-99FA-5A44-8AD3-1366C8A72603}&amp;page-id={71C0D555-D3A0-6344-9588-ED5CED374ED4}&amp;end"/>
    <hyperlink ref="M433" r:id="rId250" location="Xu%20Shihui,%20Bio&amp;section-id={E512E2D3-99FA-5A44-8AD3-1366C8A72603}&amp;page-id={7CD8CF61-BB56-1F4F-B47A-C1E5F97C0A6A}&amp;object-id={90CEB9A4-CB48-5103-2A11-DCF816176720}&amp;28"/>
    <hyperlink ref="U433" r:id="rId251" location="Xu%20Shihui,%20Company&amp;section-id={E512E2D3-99FA-5A44-8AD3-1366C8A72603}&amp;page-id={FF79F600-B827-7C49-B056-2E09EA73DC34}&amp;object-id={0143FADA-657B-040D-1693-51AA28D950C1}&amp;23"/>
    <hyperlink ref="U435" r:id="rId252"/>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1047"/>
  <sheetViews>
    <sheetView workbookViewId="0">
      <pane xSplit="7" ySplit="1" topLeftCell="H2" activePane="bottomRight" state="frozen"/>
      <selection pane="topRight" activeCell="H1" sqref="H1"/>
      <selection pane="bottomLeft" activeCell="A2" sqref="A2"/>
      <selection pane="bottomRight" activeCell="H2" sqref="H2"/>
    </sheetView>
  </sheetViews>
  <sheetFormatPr defaultColWidth="14.42578125" defaultRowHeight="15.75" customHeight="1"/>
  <cols>
    <col min="1" max="1" width="2.42578125" customWidth="1"/>
    <col min="2" max="2" width="8.42578125" customWidth="1"/>
    <col min="3" max="3" width="13" customWidth="1"/>
    <col min="4" max="4" width="7.42578125" customWidth="1"/>
    <col min="5" max="5" width="9.5703125" customWidth="1"/>
    <col min="6" max="6" width="16.85546875" customWidth="1"/>
    <col min="7" max="7" width="10.42578125" customWidth="1"/>
    <col min="9" max="9" width="11.7109375" customWidth="1"/>
    <col min="10" max="10" width="11" customWidth="1"/>
    <col min="11" max="11" width="9" customWidth="1"/>
    <col min="12" max="12" width="10.42578125" customWidth="1"/>
    <col min="14" max="14" width="22.28515625" customWidth="1"/>
    <col min="15" max="15" width="46.7109375" customWidth="1"/>
    <col min="16" max="16" width="31" customWidth="1"/>
    <col min="17" max="17" width="13.42578125" customWidth="1"/>
    <col min="22" max="22" width="56.42578125" customWidth="1"/>
    <col min="23" max="23" width="13.42578125" customWidth="1"/>
    <col min="24" max="24" width="7.140625" customWidth="1"/>
    <col min="28" max="28" width="19" customWidth="1"/>
    <col min="29" max="29" width="13.28515625" customWidth="1"/>
    <col min="30" max="30" width="23.28515625" customWidth="1"/>
    <col min="31" max="31" width="15.7109375" customWidth="1"/>
    <col min="32" max="32" width="7.42578125" customWidth="1"/>
    <col min="33" max="33" width="18.85546875" customWidth="1"/>
    <col min="34" max="34" width="26" customWidth="1"/>
    <col min="35" max="35" width="17" customWidth="1"/>
    <col min="36" max="36" width="7.7109375" customWidth="1"/>
    <col min="37" max="37" width="14" customWidth="1"/>
    <col min="38" max="38" width="64.140625" customWidth="1"/>
    <col min="39" max="39" width="15.85546875" customWidth="1"/>
    <col min="40" max="40" width="15.7109375" customWidth="1"/>
    <col min="41" max="41" width="15.5703125" customWidth="1"/>
    <col min="42" max="42" width="12" customWidth="1"/>
    <col min="43" max="43" width="14.85546875" customWidth="1"/>
    <col min="44" max="44" width="12.7109375" customWidth="1"/>
    <col min="45" max="45" width="13.42578125" customWidth="1"/>
    <col min="46" max="46" width="16.42578125" customWidth="1"/>
    <col min="47" max="47" width="14" customWidth="1"/>
    <col min="48" max="48" width="13.42578125" customWidth="1"/>
    <col min="49" max="49" width="2.42578125" customWidth="1"/>
    <col min="50" max="50" width="14" customWidth="1"/>
    <col min="52" max="52" width="12.28515625" customWidth="1"/>
    <col min="55" max="55" width="12.28515625" customWidth="1"/>
  </cols>
  <sheetData>
    <row r="1" spans="1:62" ht="15">
      <c r="A1" s="1"/>
      <c r="B1" s="1" t="s">
        <v>0</v>
      </c>
      <c r="C1" s="2" t="s">
        <v>1</v>
      </c>
      <c r="D1" s="3" t="s">
        <v>2</v>
      </c>
      <c r="E1" s="3" t="s">
        <v>3</v>
      </c>
      <c r="F1" s="7" t="s">
        <v>4</v>
      </c>
      <c r="G1" s="8" t="s">
        <v>11</v>
      </c>
      <c r="H1" s="9" t="s">
        <v>12</v>
      </c>
      <c r="I1" s="7" t="s">
        <v>13</v>
      </c>
      <c r="J1" s="8" t="s">
        <v>14</v>
      </c>
      <c r="K1" s="7" t="s">
        <v>15</v>
      </c>
      <c r="L1" s="8" t="s">
        <v>16</v>
      </c>
      <c r="M1" s="7" t="s">
        <v>17</v>
      </c>
      <c r="N1" s="10" t="s">
        <v>5</v>
      </c>
      <c r="O1" s="11" t="s">
        <v>18</v>
      </c>
      <c r="P1" s="10" t="s">
        <v>19</v>
      </c>
      <c r="Q1" s="11" t="s">
        <v>20</v>
      </c>
      <c r="R1" s="10" t="s">
        <v>21</v>
      </c>
      <c r="S1" s="11" t="s">
        <v>23</v>
      </c>
      <c r="T1" s="10" t="s">
        <v>24</v>
      </c>
      <c r="U1" s="11" t="s">
        <v>25</v>
      </c>
      <c r="V1" s="12" t="s">
        <v>26</v>
      </c>
      <c r="W1" s="2" t="s">
        <v>27</v>
      </c>
      <c r="X1" s="13" t="s">
        <v>28</v>
      </c>
      <c r="Y1" s="2" t="s">
        <v>29</v>
      </c>
      <c r="Z1" s="13" t="s">
        <v>30</v>
      </c>
      <c r="AA1" s="2" t="s">
        <v>31</v>
      </c>
      <c r="AB1" s="13" t="s">
        <v>32</v>
      </c>
      <c r="AC1" s="2" t="s">
        <v>33</v>
      </c>
      <c r="AD1" s="13" t="s">
        <v>34</v>
      </c>
      <c r="AE1" s="2" t="s">
        <v>35</v>
      </c>
      <c r="AF1" s="13" t="s">
        <v>36</v>
      </c>
      <c r="AG1" s="2" t="s">
        <v>37</v>
      </c>
      <c r="AH1" s="14" t="s">
        <v>38</v>
      </c>
      <c r="AI1" s="2" t="s">
        <v>39</v>
      </c>
      <c r="AJ1" s="13" t="s">
        <v>40</v>
      </c>
      <c r="AK1" s="2" t="s">
        <v>41</v>
      </c>
      <c r="AL1" s="9" t="s">
        <v>42</v>
      </c>
      <c r="AM1" s="13" t="s">
        <v>43</v>
      </c>
      <c r="AN1" s="2" t="s">
        <v>44</v>
      </c>
      <c r="AO1" s="13" t="s">
        <v>45</v>
      </c>
      <c r="AP1" s="2" t="s">
        <v>46</v>
      </c>
      <c r="AQ1" s="13" t="s">
        <v>47</v>
      </c>
      <c r="AR1" s="2" t="s">
        <v>48</v>
      </c>
      <c r="AS1" s="13" t="s">
        <v>49</v>
      </c>
      <c r="AT1" s="2" t="s">
        <v>50</v>
      </c>
      <c r="AU1" s="13" t="s">
        <v>51</v>
      </c>
      <c r="AV1" s="2" t="s">
        <v>52</v>
      </c>
      <c r="AW1" s="13" t="s">
        <v>53</v>
      </c>
      <c r="AX1" s="2" t="s">
        <v>54</v>
      </c>
      <c r="AY1" s="9" t="s">
        <v>55</v>
      </c>
      <c r="AZ1" s="7" t="s">
        <v>56</v>
      </c>
      <c r="BA1" s="3" t="s">
        <v>57</v>
      </c>
      <c r="BB1" s="3" t="s">
        <v>58</v>
      </c>
      <c r="BC1" s="15"/>
      <c r="BD1" s="15"/>
      <c r="BE1" s="15"/>
      <c r="BF1" s="15"/>
      <c r="BG1" s="15"/>
      <c r="BH1" s="15"/>
      <c r="BI1" s="15"/>
      <c r="BJ1" s="15"/>
    </row>
    <row r="2" spans="1:62" ht="16.5">
      <c r="A2" s="16" t="str">
        <f>IF(ISNA(VLOOKUP($G2,'Philanthropist Ranking'!$E$5:$H$105,4,FALSE)),"N","Y")</f>
        <v>Y</v>
      </c>
      <c r="B2" s="17">
        <f>VLOOKUP($G2,'Philanthropist Ranking'!$K$5:$M$281,3,FALSE)</f>
        <v>1</v>
      </c>
      <c r="C2" s="17">
        <f>VLOOKUP($G2,'Philanthropist Ranking'!$K$5:$M$281,2,FALSE)</f>
        <v>2101.5992000000001</v>
      </c>
      <c r="D2" s="18"/>
      <c r="E2" s="18"/>
      <c r="F2" s="7" t="s">
        <v>59</v>
      </c>
      <c r="G2" s="8" t="s">
        <v>60</v>
      </c>
      <c r="H2" s="9" t="s">
        <v>61</v>
      </c>
      <c r="I2" s="19"/>
      <c r="J2" s="20" t="s">
        <v>62</v>
      </c>
      <c r="K2" s="19"/>
      <c r="L2" s="20"/>
      <c r="M2" s="19"/>
      <c r="N2" s="21"/>
      <c r="O2" s="22"/>
      <c r="P2" s="21"/>
      <c r="Q2" s="22"/>
      <c r="R2" s="21"/>
      <c r="S2" s="22"/>
      <c r="T2" s="21"/>
      <c r="U2" s="22"/>
      <c r="V2" s="13" t="s">
        <v>59</v>
      </c>
      <c r="W2" s="2">
        <v>2095.1</v>
      </c>
      <c r="X2" s="13">
        <v>5</v>
      </c>
      <c r="Y2" s="2">
        <v>22</v>
      </c>
      <c r="Z2" s="13" t="s">
        <v>63</v>
      </c>
      <c r="AA2" s="2" t="s">
        <v>64</v>
      </c>
      <c r="AB2" s="13" t="s">
        <v>65</v>
      </c>
      <c r="AC2" s="23"/>
      <c r="AD2" s="24"/>
      <c r="AE2" s="23"/>
      <c r="AF2" s="25"/>
      <c r="AG2" s="2" t="s">
        <v>66</v>
      </c>
      <c r="AH2" s="14" t="s">
        <v>67</v>
      </c>
      <c r="AI2" s="2" t="s">
        <v>68</v>
      </c>
      <c r="AJ2" s="13" t="s">
        <v>69</v>
      </c>
      <c r="AK2" s="2" t="s">
        <v>70</v>
      </c>
      <c r="AL2" s="9" t="s">
        <v>71</v>
      </c>
      <c r="AM2" s="26" t="s">
        <v>72</v>
      </c>
      <c r="AN2" s="27" t="s">
        <v>73</v>
      </c>
      <c r="AO2" s="28"/>
      <c r="AP2" s="29"/>
      <c r="AQ2" s="30" t="s">
        <v>74</v>
      </c>
      <c r="AR2" s="2" t="s">
        <v>62</v>
      </c>
      <c r="AS2" s="13" t="s">
        <v>62</v>
      </c>
      <c r="AT2" s="2" t="s">
        <v>62</v>
      </c>
      <c r="AU2" s="25"/>
      <c r="AV2" s="2" t="s">
        <v>75</v>
      </c>
      <c r="AW2" s="25"/>
      <c r="AX2" s="2" t="s">
        <v>76</v>
      </c>
      <c r="AY2" s="9" t="s">
        <v>77</v>
      </c>
      <c r="AZ2" s="31">
        <v>42705</v>
      </c>
      <c r="BA2" s="18"/>
      <c r="BB2" s="18"/>
      <c r="BC2" s="15"/>
      <c r="BD2" s="15"/>
      <c r="BE2" s="15"/>
      <c r="BF2" s="15"/>
      <c r="BG2" s="15"/>
      <c r="BH2" s="15"/>
      <c r="BI2" s="15"/>
      <c r="BJ2" s="15"/>
    </row>
    <row r="3" spans="1:62" ht="14.25">
      <c r="A3" s="16" t="str">
        <f>IF(ISNA(VLOOKUP($G3,'Philanthropist Ranking'!$E$5:$H$105,4,FALSE)),"N","Y")</f>
        <v>Y</v>
      </c>
      <c r="B3" s="17">
        <f>VLOOKUP($G3,'Philanthropist Ranking'!$K$5:$M$281,3,FALSE)</f>
        <v>1</v>
      </c>
      <c r="C3" s="17">
        <f>VLOOKUP($G3,'Philanthropist Ranking'!$K$5:$M$281,2,FALSE)</f>
        <v>2101.5992000000001</v>
      </c>
      <c r="D3" s="18"/>
      <c r="E3" s="18"/>
      <c r="F3" s="7" t="s">
        <v>59</v>
      </c>
      <c r="G3" s="8" t="s">
        <v>60</v>
      </c>
      <c r="H3" s="32"/>
      <c r="I3" s="7">
        <v>1971</v>
      </c>
      <c r="J3" s="20">
        <v>45</v>
      </c>
      <c r="K3" s="7" t="s">
        <v>78</v>
      </c>
      <c r="L3" s="8" t="s">
        <v>79</v>
      </c>
      <c r="M3" s="33" t="s">
        <v>80</v>
      </c>
      <c r="N3" s="10" t="s">
        <v>81</v>
      </c>
      <c r="O3" s="11" t="s">
        <v>82</v>
      </c>
      <c r="P3" s="10" t="s">
        <v>83</v>
      </c>
      <c r="Q3" s="11" t="s">
        <v>84</v>
      </c>
      <c r="R3" s="10" t="s">
        <v>85</v>
      </c>
      <c r="S3" s="11" t="s">
        <v>63</v>
      </c>
      <c r="T3" s="10" t="s">
        <v>64</v>
      </c>
      <c r="U3" s="34" t="s">
        <v>80</v>
      </c>
      <c r="V3" s="13" t="s">
        <v>59</v>
      </c>
      <c r="W3" s="2">
        <v>6.4992000000000001</v>
      </c>
      <c r="X3" s="13">
        <v>3</v>
      </c>
      <c r="Y3" s="2">
        <v>12</v>
      </c>
      <c r="Z3" s="13" t="s">
        <v>63</v>
      </c>
      <c r="AA3" s="2" t="s">
        <v>64</v>
      </c>
      <c r="AB3" s="13" t="s">
        <v>86</v>
      </c>
      <c r="AC3" s="2" t="s">
        <v>87</v>
      </c>
      <c r="AD3" s="13" t="s">
        <v>88</v>
      </c>
      <c r="AE3" s="23"/>
      <c r="AF3" s="25"/>
      <c r="AG3" s="2" t="s">
        <v>89</v>
      </c>
      <c r="AH3" s="14" t="s">
        <v>67</v>
      </c>
      <c r="AI3" s="2" t="s">
        <v>68</v>
      </c>
      <c r="AJ3" s="13" t="s">
        <v>69</v>
      </c>
      <c r="AK3" s="2" t="s">
        <v>70</v>
      </c>
      <c r="AL3" s="9" t="s">
        <v>90</v>
      </c>
      <c r="AM3" s="35" t="str">
        <f>IF(ISNA(VLOOKUP($AL3,'Ash-Archive Data-Don''t Delete'!$AL:$AT,2,FALSE)),"",VLOOKUP($AL3,'Ash-Archive Data-Don''t Delete'!$AL:$AT,2,FALSE))</f>
        <v>Link1</v>
      </c>
      <c r="AN3" s="36" t="str">
        <f>IF(ISNA(VLOOKUP($AL3,'Ash-Archive Data-Don''t Delete'!$AL:$AT,3,FALSE)),"",VLOOKUP($AL3,'Ash-Archive Data-Don''t Delete'!$AL:$AT,3,FALSE))</f>
        <v>Link2</v>
      </c>
      <c r="AO3" s="13">
        <f>IF(ISNA(VLOOKUP($AL3,'Ash-Archive Data-Don''t Delete'!$AL:$AT,4,FALSE)),"",VLOOKUP($AL3,'Ash-Archive Data-Don''t Delete'!$AL:$AT,4,FALSE))</f>
        <v>0</v>
      </c>
      <c r="AP3" s="2">
        <f>IF(ISNA(VLOOKUP($AL3,'Ash-Archive Data-Don''t Delete'!$AL:$AT,5,FALSE)),"",VLOOKUP($AL3,'Ash-Archive Data-Don''t Delete'!$AL:$AT,5,FALSE))</f>
        <v>0</v>
      </c>
      <c r="AQ3" s="13" t="s">
        <v>74</v>
      </c>
      <c r="AR3" s="2"/>
      <c r="AS3" s="13"/>
      <c r="AT3" s="2"/>
      <c r="AU3" s="25"/>
      <c r="AV3" s="2" t="s">
        <v>75</v>
      </c>
      <c r="AW3" s="25"/>
      <c r="AX3" s="2" t="s">
        <v>76</v>
      </c>
      <c r="AY3" s="9" t="s">
        <v>77</v>
      </c>
      <c r="AZ3" s="31">
        <v>42464</v>
      </c>
      <c r="BA3" s="18"/>
      <c r="BB3" s="18"/>
      <c r="BC3" s="15"/>
      <c r="BD3" s="15"/>
      <c r="BE3" s="15"/>
      <c r="BF3" s="15"/>
      <c r="BG3" s="15"/>
      <c r="BH3" s="15"/>
      <c r="BI3" s="15"/>
      <c r="BJ3" s="15"/>
    </row>
    <row r="4" spans="1:62" ht="14.25">
      <c r="A4" s="16" t="str">
        <f>IF(ISNA(VLOOKUP($G4,'Philanthropist Ranking'!$E$5:$H$105,4,FALSE)),"N","Y")</f>
        <v>Y</v>
      </c>
      <c r="B4" s="17">
        <f>VLOOKUP($G4,'Philanthropist Ranking'!$K$5:$M$281,3,FALSE)</f>
        <v>2</v>
      </c>
      <c r="C4" s="17">
        <f>VLOOKUP($G4,'Philanthropist Ranking'!$K$5:$M$281,2,FALSE)</f>
        <v>1144</v>
      </c>
      <c r="D4" s="3"/>
      <c r="E4" s="18"/>
      <c r="F4" s="7" t="s">
        <v>91</v>
      </c>
      <c r="G4" s="8" t="s">
        <v>92</v>
      </c>
      <c r="H4" s="32"/>
      <c r="I4" s="19"/>
      <c r="J4" s="20" t="s">
        <v>62</v>
      </c>
      <c r="K4" s="7"/>
      <c r="L4" s="8"/>
      <c r="M4" s="7"/>
      <c r="N4" s="10"/>
      <c r="O4" s="11"/>
      <c r="P4" s="10"/>
      <c r="Q4" s="11"/>
      <c r="R4" s="10"/>
      <c r="S4" s="11"/>
      <c r="T4" s="10"/>
      <c r="U4" s="11"/>
      <c r="V4" s="13" t="s">
        <v>93</v>
      </c>
      <c r="W4" s="2">
        <v>1000</v>
      </c>
      <c r="X4" s="13">
        <v>1</v>
      </c>
      <c r="Y4" s="2">
        <v>8</v>
      </c>
      <c r="Z4" s="13" t="s">
        <v>63</v>
      </c>
      <c r="AA4" s="2" t="s">
        <v>94</v>
      </c>
      <c r="AB4" s="13" t="s">
        <v>95</v>
      </c>
      <c r="AC4" s="2" t="s">
        <v>96</v>
      </c>
      <c r="AD4" s="13" t="s">
        <v>97</v>
      </c>
      <c r="AE4" s="23"/>
      <c r="AF4" s="25"/>
      <c r="AG4" s="2" t="s">
        <v>98</v>
      </c>
      <c r="AH4" s="14" t="s">
        <v>99</v>
      </c>
      <c r="AI4" s="2" t="s">
        <v>100</v>
      </c>
      <c r="AJ4" s="13" t="s">
        <v>69</v>
      </c>
      <c r="AK4" s="2" t="s">
        <v>70</v>
      </c>
      <c r="AL4" s="9" t="s">
        <v>101</v>
      </c>
      <c r="AM4" s="35" t="str">
        <f>IF(ISNA(VLOOKUP($AL4,'Ash-Archive Data-Don''t Delete'!$AL:$AT,2,FALSE)),"",VLOOKUP($AL4,'Ash-Archive Data-Don''t Delete'!$AL:$AT,2,FALSE))</f>
        <v>Link1</v>
      </c>
      <c r="AN4" s="36" t="str">
        <f>IF(ISNA(VLOOKUP($AL4,'Ash-Archive Data-Don''t Delete'!$AL:$AT,3,FALSE)),"",VLOOKUP($AL4,'Ash-Archive Data-Don''t Delete'!$AL:$AT,3,FALSE))</f>
        <v>Link2</v>
      </c>
      <c r="AO4" s="35" t="str">
        <f>IF(ISNA(VLOOKUP($AL4,'Ash-Archive Data-Don''t Delete'!$AL:$AT,4,FALSE)),"",VLOOKUP($AL4,'Ash-Archive Data-Don''t Delete'!$AL:$AT,4,FALSE))</f>
        <v>Link3</v>
      </c>
      <c r="AP4" s="2">
        <f>IF(ISNA(VLOOKUP($AL4,'Ash-Archive Data-Don''t Delete'!$AL:$AT,5,FALSE)),"",VLOOKUP($AL4,'Ash-Archive Data-Don''t Delete'!$AL:$AT,5,FALSE))</f>
        <v>0</v>
      </c>
      <c r="AQ4" s="13" t="s">
        <v>74</v>
      </c>
      <c r="AR4" s="2"/>
      <c r="AS4" s="13"/>
      <c r="AT4" s="2"/>
      <c r="AU4" s="25"/>
      <c r="AV4" s="2" t="s">
        <v>102</v>
      </c>
      <c r="AW4" s="25"/>
      <c r="AX4" s="2" t="s">
        <v>76</v>
      </c>
      <c r="AY4" s="9" t="s">
        <v>103</v>
      </c>
      <c r="AZ4" s="31">
        <v>42706</v>
      </c>
      <c r="BA4" s="18"/>
      <c r="BB4" s="18"/>
      <c r="BC4" s="15"/>
      <c r="BD4" s="15"/>
      <c r="BE4" s="15"/>
      <c r="BF4" s="15"/>
      <c r="BG4" s="15"/>
      <c r="BH4" s="15"/>
      <c r="BI4" s="15"/>
      <c r="BJ4" s="15"/>
    </row>
    <row r="5" spans="1:62" ht="16.5">
      <c r="A5" s="16" t="str">
        <f>IF(ISNA(VLOOKUP($G5,'Philanthropist Ranking'!$E$5:$H$105,4,FALSE)),"N","Y")</f>
        <v>Y</v>
      </c>
      <c r="B5" s="17">
        <f>VLOOKUP($G5,'Philanthropist Ranking'!$K$5:$M$281,3,FALSE)</f>
        <v>2</v>
      </c>
      <c r="C5" s="17">
        <f>VLOOKUP($G5,'Philanthropist Ranking'!$K$5:$M$281,2,FALSE)</f>
        <v>1144</v>
      </c>
      <c r="D5" s="3"/>
      <c r="E5" s="18"/>
      <c r="F5" s="7" t="s">
        <v>91</v>
      </c>
      <c r="G5" s="8" t="s">
        <v>92</v>
      </c>
      <c r="H5" s="9"/>
      <c r="I5" s="19"/>
      <c r="J5" s="20" t="s">
        <v>62</v>
      </c>
      <c r="K5" s="7"/>
      <c r="L5" s="20"/>
      <c r="M5" s="19"/>
      <c r="N5" s="37"/>
      <c r="O5" s="38"/>
      <c r="P5" s="10"/>
      <c r="Q5" s="38"/>
      <c r="R5" s="37"/>
      <c r="S5" s="38"/>
      <c r="T5" s="37"/>
      <c r="U5" s="22"/>
      <c r="V5" s="13" t="s">
        <v>104</v>
      </c>
      <c r="W5" s="2">
        <v>7.5</v>
      </c>
      <c r="X5" s="13">
        <v>8</v>
      </c>
      <c r="Y5" s="2">
        <v>3</v>
      </c>
      <c r="Z5" s="39" t="s">
        <v>105</v>
      </c>
      <c r="AA5" s="40" t="s">
        <v>106</v>
      </c>
      <c r="AB5" s="13" t="s">
        <v>63</v>
      </c>
      <c r="AC5" s="2" t="s">
        <v>94</v>
      </c>
      <c r="AD5" s="13" t="s">
        <v>107</v>
      </c>
      <c r="AE5" s="2" t="s">
        <v>108</v>
      </c>
      <c r="AF5" s="25"/>
      <c r="AG5" s="2" t="s">
        <v>109</v>
      </c>
      <c r="AH5" s="14" t="s">
        <v>99</v>
      </c>
      <c r="AI5" s="2" t="s">
        <v>100</v>
      </c>
      <c r="AJ5" s="13" t="s">
        <v>69</v>
      </c>
      <c r="AK5" s="2" t="s">
        <v>70</v>
      </c>
      <c r="AL5" s="9" t="s">
        <v>110</v>
      </c>
      <c r="AM5" s="26" t="s">
        <v>80</v>
      </c>
      <c r="AN5" s="2" t="str">
        <f>IF(ISNA(VLOOKUP($AL5,'Ash-Archive Data-Don''t Delete'!$AL:$AT,3,FALSE)),"",VLOOKUP($AL5,'Ash-Archive Data-Don''t Delete'!$AL:$AT,3,FALSE))</f>
        <v/>
      </c>
      <c r="AO5" s="13" t="str">
        <f>IF(ISNA(VLOOKUP($AL5,'Ash-Archive Data-Don''t Delete'!$AL:$AT,4,FALSE)),"",VLOOKUP($AL5,'Ash-Archive Data-Don''t Delete'!$AL:$AT,4,FALSE))</f>
        <v/>
      </c>
      <c r="AP5" s="2" t="str">
        <f>IF(ISNA(VLOOKUP($AL5,'Ash-Archive Data-Don''t Delete'!$AL:$AT,5,FALSE)),"",VLOOKUP($AL5,'Ash-Archive Data-Don''t Delete'!$AL:$AT,5,FALSE))</f>
        <v/>
      </c>
      <c r="AQ5" s="13"/>
      <c r="AR5" s="2" t="s">
        <v>62</v>
      </c>
      <c r="AS5" s="13" t="s">
        <v>62</v>
      </c>
      <c r="AT5" s="2" t="s">
        <v>74</v>
      </c>
      <c r="AU5" s="25"/>
      <c r="AV5" s="23"/>
      <c r="AW5" s="25"/>
      <c r="AX5" s="23"/>
      <c r="AY5" s="9" t="s">
        <v>111</v>
      </c>
      <c r="AZ5" s="41">
        <v>42747</v>
      </c>
      <c r="BA5" s="18"/>
      <c r="BB5" s="18"/>
      <c r="BC5" s="15"/>
      <c r="BD5" s="15"/>
      <c r="BE5" s="15"/>
      <c r="BF5" s="15"/>
      <c r="BG5" s="15"/>
      <c r="BH5" s="15"/>
      <c r="BI5" s="15"/>
      <c r="BJ5" s="15"/>
    </row>
    <row r="6" spans="1:62" ht="16.5">
      <c r="A6" s="16" t="str">
        <f>IF(ISNA(VLOOKUP($G6,'Philanthropist Ranking'!$E$5:$H$105,4,FALSE)),"N","Y")</f>
        <v>Y</v>
      </c>
      <c r="B6" s="17">
        <f>VLOOKUP($G6,'Philanthropist Ranking'!$K$5:$M$281,3,FALSE)</f>
        <v>2</v>
      </c>
      <c r="C6" s="17">
        <f>VLOOKUP($G6,'Philanthropist Ranking'!$K$5:$M$281,2,FALSE)</f>
        <v>1144</v>
      </c>
      <c r="D6" s="3"/>
      <c r="E6" s="18"/>
      <c r="F6" s="7" t="s">
        <v>91</v>
      </c>
      <c r="G6" s="8" t="s">
        <v>92</v>
      </c>
      <c r="H6" s="9"/>
      <c r="I6" s="19"/>
      <c r="J6" s="20" t="s">
        <v>62</v>
      </c>
      <c r="K6" s="19"/>
      <c r="L6" s="20"/>
      <c r="M6" s="19"/>
      <c r="N6" s="21"/>
      <c r="O6" s="22"/>
      <c r="P6" s="10"/>
      <c r="Q6" s="22"/>
      <c r="R6" s="21"/>
      <c r="S6" s="22"/>
      <c r="T6" s="21"/>
      <c r="U6" s="22"/>
      <c r="V6" s="13" t="s">
        <v>104</v>
      </c>
      <c r="W6" s="2">
        <v>7.5</v>
      </c>
      <c r="X6" s="13">
        <v>8</v>
      </c>
      <c r="Y6" s="2">
        <v>3</v>
      </c>
      <c r="Z6" s="39" t="s">
        <v>105</v>
      </c>
      <c r="AA6" s="40" t="s">
        <v>106</v>
      </c>
      <c r="AB6" s="13" t="s">
        <v>63</v>
      </c>
      <c r="AC6" s="2" t="s">
        <v>94</v>
      </c>
      <c r="AD6" s="13" t="s">
        <v>107</v>
      </c>
      <c r="AE6" s="2" t="s">
        <v>108</v>
      </c>
      <c r="AF6" s="25"/>
      <c r="AG6" s="2" t="s">
        <v>109</v>
      </c>
      <c r="AH6" s="14" t="s">
        <v>99</v>
      </c>
      <c r="AI6" s="2" t="s">
        <v>100</v>
      </c>
      <c r="AJ6" s="13" t="s">
        <v>69</v>
      </c>
      <c r="AK6" s="2" t="s">
        <v>70</v>
      </c>
      <c r="AL6" s="9" t="s">
        <v>110</v>
      </c>
      <c r="AM6" s="26" t="s">
        <v>80</v>
      </c>
      <c r="AN6" s="2" t="str">
        <f>IF(ISNA(VLOOKUP($AL6,'Ash-Archive Data-Don''t Delete'!$AL:$AT,3,FALSE)),"",VLOOKUP($AL6,'Ash-Archive Data-Don''t Delete'!$AL:$AT,3,FALSE))</f>
        <v/>
      </c>
      <c r="AO6" s="13" t="str">
        <f>IF(ISNA(VLOOKUP($AL6,'Ash-Archive Data-Don''t Delete'!$AL:$AT,4,FALSE)),"",VLOOKUP($AL6,'Ash-Archive Data-Don''t Delete'!$AL:$AT,4,FALSE))</f>
        <v/>
      </c>
      <c r="AP6" s="2" t="str">
        <f>IF(ISNA(VLOOKUP($AL6,'Ash-Archive Data-Don''t Delete'!$AL:$AT,5,FALSE)),"",VLOOKUP($AL6,'Ash-Archive Data-Don''t Delete'!$AL:$AT,5,FALSE))</f>
        <v/>
      </c>
      <c r="AQ6" s="13" t="s">
        <v>62</v>
      </c>
      <c r="AR6" s="2" t="s">
        <v>62</v>
      </c>
      <c r="AS6" s="13" t="s">
        <v>62</v>
      </c>
      <c r="AT6" s="2" t="s">
        <v>74</v>
      </c>
      <c r="AU6" s="25"/>
      <c r="AV6" s="23"/>
      <c r="AW6" s="25"/>
      <c r="AX6" s="23"/>
      <c r="AY6" s="9" t="s">
        <v>111</v>
      </c>
      <c r="AZ6" s="41">
        <v>42747</v>
      </c>
      <c r="BA6" s="18"/>
      <c r="BB6" s="18"/>
      <c r="BC6" s="15"/>
      <c r="BD6" s="15"/>
      <c r="BE6" s="15"/>
      <c r="BF6" s="15"/>
      <c r="BG6" s="15"/>
      <c r="BH6" s="15"/>
      <c r="BI6" s="15"/>
      <c r="BJ6" s="15"/>
    </row>
    <row r="7" spans="1:62" ht="16.5">
      <c r="A7" s="16" t="str">
        <f>IF(ISNA(VLOOKUP($G7,'Philanthropist Ranking'!$E$5:$H$105,4,FALSE)),"N","Y")</f>
        <v>Y</v>
      </c>
      <c r="B7" s="17">
        <f>VLOOKUP($G7,'Philanthropist Ranking'!$K$5:$M$281,3,FALSE)</f>
        <v>2</v>
      </c>
      <c r="C7" s="17">
        <f>VLOOKUP($G7,'Philanthropist Ranking'!$K$5:$M$281,2,FALSE)</f>
        <v>1144</v>
      </c>
      <c r="D7" s="3"/>
      <c r="E7" s="18"/>
      <c r="F7" s="7" t="s">
        <v>91</v>
      </c>
      <c r="G7" s="8" t="s">
        <v>92</v>
      </c>
      <c r="H7" s="9"/>
      <c r="I7" s="19"/>
      <c r="J7" s="20" t="s">
        <v>62</v>
      </c>
      <c r="K7" s="19"/>
      <c r="L7" s="20"/>
      <c r="M7" s="19"/>
      <c r="N7" s="21"/>
      <c r="O7" s="22"/>
      <c r="P7" s="10"/>
      <c r="Q7" s="22"/>
      <c r="R7" s="21"/>
      <c r="S7" s="22"/>
      <c r="T7" s="21"/>
      <c r="U7" s="22"/>
      <c r="V7" s="13" t="s">
        <v>104</v>
      </c>
      <c r="W7" s="2">
        <v>7.5</v>
      </c>
      <c r="X7" s="13">
        <v>8</v>
      </c>
      <c r="Y7" s="2">
        <v>3</v>
      </c>
      <c r="Z7" s="39" t="s">
        <v>105</v>
      </c>
      <c r="AA7" s="40" t="s">
        <v>106</v>
      </c>
      <c r="AB7" s="13" t="s">
        <v>63</v>
      </c>
      <c r="AC7" s="2" t="s">
        <v>94</v>
      </c>
      <c r="AD7" s="13" t="s">
        <v>107</v>
      </c>
      <c r="AE7" s="2" t="s">
        <v>108</v>
      </c>
      <c r="AF7" s="25"/>
      <c r="AG7" s="2" t="s">
        <v>109</v>
      </c>
      <c r="AH7" s="14" t="s">
        <v>99</v>
      </c>
      <c r="AI7" s="2" t="s">
        <v>100</v>
      </c>
      <c r="AJ7" s="13" t="s">
        <v>69</v>
      </c>
      <c r="AK7" s="2" t="s">
        <v>70</v>
      </c>
      <c r="AL7" s="9" t="s">
        <v>110</v>
      </c>
      <c r="AM7" s="26" t="s">
        <v>80</v>
      </c>
      <c r="AN7" s="2" t="str">
        <f>IF(ISNA(VLOOKUP($AL7,'Ash-Archive Data-Don''t Delete'!$AL:$AT,3,FALSE)),"",VLOOKUP($AL7,'Ash-Archive Data-Don''t Delete'!$AL:$AT,3,FALSE))</f>
        <v/>
      </c>
      <c r="AO7" s="13" t="str">
        <f>IF(ISNA(VLOOKUP($AL7,'Ash-Archive Data-Don''t Delete'!$AL:$AT,4,FALSE)),"",VLOOKUP($AL7,'Ash-Archive Data-Don''t Delete'!$AL:$AT,4,FALSE))</f>
        <v/>
      </c>
      <c r="AP7" s="2" t="str">
        <f>IF(ISNA(VLOOKUP($AL7,'Ash-Archive Data-Don''t Delete'!$AL:$AT,5,FALSE)),"",VLOOKUP($AL7,'Ash-Archive Data-Don''t Delete'!$AL:$AT,5,FALSE))</f>
        <v/>
      </c>
      <c r="AQ7" s="13" t="s">
        <v>62</v>
      </c>
      <c r="AR7" s="2" t="s">
        <v>62</v>
      </c>
      <c r="AS7" s="13" t="s">
        <v>62</v>
      </c>
      <c r="AT7" s="2" t="s">
        <v>74</v>
      </c>
      <c r="AU7" s="25"/>
      <c r="AV7" s="23"/>
      <c r="AW7" s="25"/>
      <c r="AX7" s="23"/>
      <c r="AY7" s="9" t="s">
        <v>111</v>
      </c>
      <c r="AZ7" s="41">
        <v>42747</v>
      </c>
      <c r="BA7" s="18"/>
      <c r="BB7" s="18"/>
      <c r="BC7" s="15"/>
      <c r="BD7" s="15"/>
      <c r="BE7" s="15"/>
      <c r="BF7" s="15"/>
      <c r="BG7" s="15"/>
      <c r="BH7" s="15"/>
      <c r="BI7" s="15"/>
      <c r="BJ7" s="15"/>
    </row>
    <row r="8" spans="1:62" ht="16.5">
      <c r="A8" s="16" t="str">
        <f>IF(ISNA(VLOOKUP($G8,'Philanthropist Ranking'!$E$5:$H$105,4,FALSE)),"N","Y")</f>
        <v>Y</v>
      </c>
      <c r="B8" s="17">
        <f>VLOOKUP($G8,'Philanthropist Ranking'!$K$5:$M$281,3,FALSE)</f>
        <v>2</v>
      </c>
      <c r="C8" s="17">
        <f>VLOOKUP($G8,'Philanthropist Ranking'!$K$5:$M$281,2,FALSE)</f>
        <v>1144</v>
      </c>
      <c r="D8" s="3"/>
      <c r="E8" s="18"/>
      <c r="F8" s="7" t="s">
        <v>91</v>
      </c>
      <c r="G8" s="8" t="s">
        <v>92</v>
      </c>
      <c r="H8" s="9"/>
      <c r="I8" s="19"/>
      <c r="J8" s="20" t="s">
        <v>62</v>
      </c>
      <c r="K8" s="19"/>
      <c r="L8" s="20"/>
      <c r="M8" s="19"/>
      <c r="N8" s="21"/>
      <c r="O8" s="22"/>
      <c r="P8" s="10"/>
      <c r="Q8" s="22"/>
      <c r="R8" s="21"/>
      <c r="S8" s="22"/>
      <c r="T8" s="21"/>
      <c r="U8" s="22"/>
      <c r="V8" s="13" t="s">
        <v>104</v>
      </c>
      <c r="W8" s="2">
        <v>7.5</v>
      </c>
      <c r="X8" s="13">
        <v>8</v>
      </c>
      <c r="Y8" s="2">
        <v>3</v>
      </c>
      <c r="Z8" s="39" t="s">
        <v>105</v>
      </c>
      <c r="AA8" s="40" t="s">
        <v>106</v>
      </c>
      <c r="AB8" s="13" t="s">
        <v>63</v>
      </c>
      <c r="AC8" s="2" t="s">
        <v>94</v>
      </c>
      <c r="AD8" s="13" t="s">
        <v>107</v>
      </c>
      <c r="AE8" s="2" t="s">
        <v>108</v>
      </c>
      <c r="AF8" s="25"/>
      <c r="AG8" s="2" t="s">
        <v>109</v>
      </c>
      <c r="AH8" s="14" t="s">
        <v>99</v>
      </c>
      <c r="AI8" s="2" t="s">
        <v>100</v>
      </c>
      <c r="AJ8" s="13" t="s">
        <v>69</v>
      </c>
      <c r="AK8" s="2" t="s">
        <v>70</v>
      </c>
      <c r="AL8" s="9" t="s">
        <v>110</v>
      </c>
      <c r="AM8" s="26" t="s">
        <v>80</v>
      </c>
      <c r="AN8" s="2" t="str">
        <f>IF(ISNA(VLOOKUP($AL8,'Ash-Archive Data-Don''t Delete'!$AL:$AT,3,FALSE)),"",VLOOKUP($AL8,'Ash-Archive Data-Don''t Delete'!$AL:$AT,3,FALSE))</f>
        <v/>
      </c>
      <c r="AO8" s="13" t="str">
        <f>IF(ISNA(VLOOKUP($AL8,'Ash-Archive Data-Don''t Delete'!$AL:$AT,4,FALSE)),"",VLOOKUP($AL8,'Ash-Archive Data-Don''t Delete'!$AL:$AT,4,FALSE))</f>
        <v/>
      </c>
      <c r="AP8" s="2" t="str">
        <f>IF(ISNA(VLOOKUP($AL8,'Ash-Archive Data-Don''t Delete'!$AL:$AT,5,FALSE)),"",VLOOKUP($AL8,'Ash-Archive Data-Don''t Delete'!$AL:$AT,5,FALSE))</f>
        <v/>
      </c>
      <c r="AQ8" s="13" t="s">
        <v>62</v>
      </c>
      <c r="AR8" s="2" t="s">
        <v>62</v>
      </c>
      <c r="AS8" s="13" t="s">
        <v>62</v>
      </c>
      <c r="AT8" s="2" t="s">
        <v>74</v>
      </c>
      <c r="AU8" s="25"/>
      <c r="AV8" s="23"/>
      <c r="AW8" s="25"/>
      <c r="AX8" s="23"/>
      <c r="AY8" s="9" t="s">
        <v>111</v>
      </c>
      <c r="AZ8" s="41">
        <v>42747</v>
      </c>
      <c r="BA8" s="18"/>
      <c r="BB8" s="18"/>
      <c r="BC8" s="15"/>
      <c r="BD8" s="15"/>
      <c r="BE8" s="15"/>
      <c r="BF8" s="15"/>
      <c r="BG8" s="15"/>
      <c r="BH8" s="15"/>
      <c r="BI8" s="15"/>
      <c r="BJ8" s="15"/>
    </row>
    <row r="9" spans="1:62" ht="16.5">
      <c r="A9" s="16" t="str">
        <f>IF(ISNA(VLOOKUP($G9,'Philanthropist Ranking'!$E$5:$H$105,4,FALSE)),"N","Y")</f>
        <v>Y</v>
      </c>
      <c r="B9" s="17">
        <f>VLOOKUP($G9,'Philanthropist Ranking'!$K$5:$M$281,3,FALSE)</f>
        <v>2</v>
      </c>
      <c r="C9" s="17">
        <f>VLOOKUP($G9,'Philanthropist Ranking'!$K$5:$M$281,2,FALSE)</f>
        <v>1144</v>
      </c>
      <c r="D9" s="3"/>
      <c r="E9" s="18"/>
      <c r="F9" s="7" t="s">
        <v>91</v>
      </c>
      <c r="G9" s="8" t="s">
        <v>92</v>
      </c>
      <c r="H9" s="9"/>
      <c r="I9" s="19"/>
      <c r="J9" s="20" t="s">
        <v>62</v>
      </c>
      <c r="K9" s="19"/>
      <c r="L9" s="20"/>
      <c r="M9" s="19"/>
      <c r="N9" s="10"/>
      <c r="O9" s="38"/>
      <c r="P9" s="10"/>
      <c r="Q9" s="38"/>
      <c r="R9" s="37"/>
      <c r="S9" s="38"/>
      <c r="T9" s="37"/>
      <c r="U9" s="22"/>
      <c r="V9" s="13" t="s">
        <v>112</v>
      </c>
      <c r="W9" s="2">
        <v>7.5</v>
      </c>
      <c r="X9" s="13">
        <v>8</v>
      </c>
      <c r="Y9" s="2">
        <v>3</v>
      </c>
      <c r="Z9" s="39" t="s">
        <v>105</v>
      </c>
      <c r="AA9" s="40" t="s">
        <v>106</v>
      </c>
      <c r="AB9" s="13" t="s">
        <v>63</v>
      </c>
      <c r="AC9" s="2" t="s">
        <v>94</v>
      </c>
      <c r="AD9" s="13" t="s">
        <v>107</v>
      </c>
      <c r="AE9" s="2" t="s">
        <v>108</v>
      </c>
      <c r="AF9" s="25"/>
      <c r="AG9" s="2" t="s">
        <v>109</v>
      </c>
      <c r="AH9" s="14" t="s">
        <v>99</v>
      </c>
      <c r="AI9" s="2" t="s">
        <v>100</v>
      </c>
      <c r="AJ9" s="13" t="s">
        <v>69</v>
      </c>
      <c r="AK9" s="2" t="s">
        <v>70</v>
      </c>
      <c r="AL9" s="9" t="s">
        <v>113</v>
      </c>
      <c r="AM9" s="26" t="s">
        <v>80</v>
      </c>
      <c r="AN9" s="2" t="str">
        <f>IF(ISNA(VLOOKUP($AL9,'Ash-Archive Data-Don''t Delete'!$AL:$AT,3,FALSE)),"",VLOOKUP($AL9,'Ash-Archive Data-Don''t Delete'!$AL:$AT,3,FALSE))</f>
        <v/>
      </c>
      <c r="AO9" s="13" t="str">
        <f>IF(ISNA(VLOOKUP($AL9,'Ash-Archive Data-Don''t Delete'!$AL:$AT,4,FALSE)),"",VLOOKUP($AL9,'Ash-Archive Data-Don''t Delete'!$AL:$AT,4,FALSE))</f>
        <v/>
      </c>
      <c r="AP9" s="2" t="str">
        <f>IF(ISNA(VLOOKUP($AL9,'Ash-Archive Data-Don''t Delete'!$AL:$AT,5,FALSE)),"",VLOOKUP($AL9,'Ash-Archive Data-Don''t Delete'!$AL:$AT,5,FALSE))</f>
        <v/>
      </c>
      <c r="AQ9" s="13" t="s">
        <v>62</v>
      </c>
      <c r="AR9" s="2" t="s">
        <v>62</v>
      </c>
      <c r="AS9" s="13" t="s">
        <v>62</v>
      </c>
      <c r="AT9" s="2" t="s">
        <v>74</v>
      </c>
      <c r="AU9" s="25"/>
      <c r="AV9" s="23"/>
      <c r="AW9" s="25"/>
      <c r="AX9" s="23"/>
      <c r="AY9" s="9" t="s">
        <v>111</v>
      </c>
      <c r="AZ9" s="41">
        <v>42747</v>
      </c>
      <c r="BA9" s="18"/>
      <c r="BB9" s="18"/>
      <c r="BC9" s="15"/>
      <c r="BD9" s="15"/>
      <c r="BE9" s="15"/>
      <c r="BF9" s="15"/>
      <c r="BG9" s="15"/>
      <c r="BH9" s="15"/>
      <c r="BI9" s="15"/>
      <c r="BJ9" s="15"/>
    </row>
    <row r="10" spans="1:62" ht="16.5">
      <c r="A10" s="16" t="str">
        <f>IF(ISNA(VLOOKUP($G10,'Philanthropist Ranking'!$E$5:$H$105,4,FALSE)),"N","Y")</f>
        <v>Y</v>
      </c>
      <c r="B10" s="17">
        <f>VLOOKUP($G10,'Philanthropist Ranking'!$K$5:$M$281,3,FALSE)</f>
        <v>2</v>
      </c>
      <c r="C10" s="17">
        <f>VLOOKUP($G10,'Philanthropist Ranking'!$K$5:$M$281,2,FALSE)</f>
        <v>1144</v>
      </c>
      <c r="D10" s="3"/>
      <c r="E10" s="18"/>
      <c r="F10" s="7" t="s">
        <v>91</v>
      </c>
      <c r="G10" s="8" t="s">
        <v>92</v>
      </c>
      <c r="H10" s="9"/>
      <c r="I10" s="19"/>
      <c r="J10" s="20" t="s">
        <v>62</v>
      </c>
      <c r="K10" s="19"/>
      <c r="L10" s="20"/>
      <c r="M10" s="19"/>
      <c r="N10" s="21"/>
      <c r="O10" s="22"/>
      <c r="P10" s="10"/>
      <c r="Q10" s="22"/>
      <c r="R10" s="21"/>
      <c r="S10" s="22"/>
      <c r="T10" s="21"/>
      <c r="U10" s="22"/>
      <c r="V10" s="13" t="s">
        <v>112</v>
      </c>
      <c r="W10" s="2">
        <v>7.5</v>
      </c>
      <c r="X10" s="13">
        <v>8</v>
      </c>
      <c r="Y10" s="2">
        <v>3</v>
      </c>
      <c r="Z10" s="39" t="s">
        <v>105</v>
      </c>
      <c r="AA10" s="40" t="s">
        <v>106</v>
      </c>
      <c r="AB10" s="13" t="s">
        <v>63</v>
      </c>
      <c r="AC10" s="2" t="s">
        <v>94</v>
      </c>
      <c r="AD10" s="13" t="s">
        <v>107</v>
      </c>
      <c r="AE10" s="2" t="s">
        <v>108</v>
      </c>
      <c r="AF10" s="25"/>
      <c r="AG10" s="2" t="s">
        <v>109</v>
      </c>
      <c r="AH10" s="14" t="s">
        <v>99</v>
      </c>
      <c r="AI10" s="2" t="s">
        <v>100</v>
      </c>
      <c r="AJ10" s="13" t="s">
        <v>69</v>
      </c>
      <c r="AK10" s="2" t="s">
        <v>70</v>
      </c>
      <c r="AL10" s="9" t="s">
        <v>113</v>
      </c>
      <c r="AM10" s="26" t="s">
        <v>80</v>
      </c>
      <c r="AN10" s="2" t="str">
        <f>IF(ISNA(VLOOKUP($AL10,'Ash-Archive Data-Don''t Delete'!$AL:$AT,3,FALSE)),"",VLOOKUP($AL10,'Ash-Archive Data-Don''t Delete'!$AL:$AT,3,FALSE))</f>
        <v/>
      </c>
      <c r="AO10" s="13" t="str">
        <f>IF(ISNA(VLOOKUP($AL10,'Ash-Archive Data-Don''t Delete'!$AL:$AT,4,FALSE)),"",VLOOKUP($AL10,'Ash-Archive Data-Don''t Delete'!$AL:$AT,4,FALSE))</f>
        <v/>
      </c>
      <c r="AP10" s="2" t="str">
        <f>IF(ISNA(VLOOKUP($AL10,'Ash-Archive Data-Don''t Delete'!$AL:$AT,5,FALSE)),"",VLOOKUP($AL10,'Ash-Archive Data-Don''t Delete'!$AL:$AT,5,FALSE))</f>
        <v/>
      </c>
      <c r="AQ10" s="13" t="s">
        <v>62</v>
      </c>
      <c r="AR10" s="2" t="s">
        <v>62</v>
      </c>
      <c r="AS10" s="13" t="s">
        <v>62</v>
      </c>
      <c r="AT10" s="2" t="s">
        <v>74</v>
      </c>
      <c r="AU10" s="25"/>
      <c r="AV10" s="23"/>
      <c r="AW10" s="25"/>
      <c r="AX10" s="23"/>
      <c r="AY10" s="9" t="s">
        <v>111</v>
      </c>
      <c r="AZ10" s="41">
        <v>42747</v>
      </c>
      <c r="BA10" s="18"/>
      <c r="BB10" s="18"/>
      <c r="BC10" s="15"/>
      <c r="BD10" s="15"/>
      <c r="BE10" s="15"/>
      <c r="BF10" s="15"/>
      <c r="BG10" s="15"/>
      <c r="BH10" s="15"/>
      <c r="BI10" s="15"/>
      <c r="BJ10" s="15"/>
    </row>
    <row r="11" spans="1:62" ht="16.5">
      <c r="A11" s="16" t="str">
        <f>IF(ISNA(VLOOKUP($G11,'Philanthropist Ranking'!$E$5:$H$105,4,FALSE)),"N","Y")</f>
        <v>Y</v>
      </c>
      <c r="B11" s="17">
        <f>VLOOKUP($G11,'Philanthropist Ranking'!$K$5:$M$281,3,FALSE)</f>
        <v>2</v>
      </c>
      <c r="C11" s="17">
        <f>VLOOKUP($G11,'Philanthropist Ranking'!$K$5:$M$281,2,FALSE)</f>
        <v>1144</v>
      </c>
      <c r="D11" s="3"/>
      <c r="E11" s="18"/>
      <c r="F11" s="7" t="s">
        <v>91</v>
      </c>
      <c r="G11" s="8" t="s">
        <v>92</v>
      </c>
      <c r="H11" s="9"/>
      <c r="I11" s="19"/>
      <c r="J11" s="20" t="s">
        <v>62</v>
      </c>
      <c r="K11" s="19"/>
      <c r="L11" s="20"/>
      <c r="M11" s="19"/>
      <c r="N11" s="21"/>
      <c r="O11" s="22"/>
      <c r="P11" s="10"/>
      <c r="Q11" s="22"/>
      <c r="R11" s="21"/>
      <c r="S11" s="22"/>
      <c r="T11" s="21"/>
      <c r="U11" s="22"/>
      <c r="V11" s="13" t="s">
        <v>112</v>
      </c>
      <c r="W11" s="2">
        <v>7.5</v>
      </c>
      <c r="X11" s="13">
        <v>8</v>
      </c>
      <c r="Y11" s="2">
        <v>3</v>
      </c>
      <c r="Z11" s="39" t="s">
        <v>105</v>
      </c>
      <c r="AA11" s="40" t="s">
        <v>106</v>
      </c>
      <c r="AB11" s="13" t="s">
        <v>63</v>
      </c>
      <c r="AC11" s="2" t="s">
        <v>94</v>
      </c>
      <c r="AD11" s="13" t="s">
        <v>107</v>
      </c>
      <c r="AE11" s="2" t="s">
        <v>108</v>
      </c>
      <c r="AF11" s="25"/>
      <c r="AG11" s="2" t="s">
        <v>109</v>
      </c>
      <c r="AH11" s="14" t="s">
        <v>99</v>
      </c>
      <c r="AI11" s="2" t="s">
        <v>100</v>
      </c>
      <c r="AJ11" s="13" t="s">
        <v>69</v>
      </c>
      <c r="AK11" s="2" t="s">
        <v>70</v>
      </c>
      <c r="AL11" s="9" t="s">
        <v>113</v>
      </c>
      <c r="AM11" s="26" t="s">
        <v>80</v>
      </c>
      <c r="AN11" s="2" t="str">
        <f>IF(ISNA(VLOOKUP($AL11,'Ash-Archive Data-Don''t Delete'!$AL:$AT,3,FALSE)),"",VLOOKUP($AL11,'Ash-Archive Data-Don''t Delete'!$AL:$AT,3,FALSE))</f>
        <v/>
      </c>
      <c r="AO11" s="13" t="str">
        <f>IF(ISNA(VLOOKUP($AL11,'Ash-Archive Data-Don''t Delete'!$AL:$AT,4,FALSE)),"",VLOOKUP($AL11,'Ash-Archive Data-Don''t Delete'!$AL:$AT,4,FALSE))</f>
        <v/>
      </c>
      <c r="AP11" s="2" t="str">
        <f>IF(ISNA(VLOOKUP($AL11,'Ash-Archive Data-Don''t Delete'!$AL:$AT,5,FALSE)),"",VLOOKUP($AL11,'Ash-Archive Data-Don''t Delete'!$AL:$AT,5,FALSE))</f>
        <v/>
      </c>
      <c r="AQ11" s="13" t="s">
        <v>62</v>
      </c>
      <c r="AR11" s="2" t="s">
        <v>62</v>
      </c>
      <c r="AS11" s="13" t="s">
        <v>62</v>
      </c>
      <c r="AT11" s="2" t="s">
        <v>74</v>
      </c>
      <c r="AU11" s="25"/>
      <c r="AV11" s="23"/>
      <c r="AW11" s="25"/>
      <c r="AX11" s="23"/>
      <c r="AY11" s="9" t="s">
        <v>111</v>
      </c>
      <c r="AZ11" s="41">
        <v>42747</v>
      </c>
      <c r="BA11" s="18"/>
      <c r="BB11" s="18"/>
      <c r="BC11" s="15"/>
      <c r="BD11" s="15"/>
      <c r="BE11" s="15"/>
      <c r="BF11" s="15"/>
      <c r="BG11" s="15"/>
      <c r="BH11" s="15"/>
      <c r="BI11" s="15"/>
      <c r="BJ11" s="15"/>
    </row>
    <row r="12" spans="1:62" ht="16.5">
      <c r="A12" s="16" t="str">
        <f>IF(ISNA(VLOOKUP($G12,'Philanthropist Ranking'!$E$5:$H$105,4,FALSE)),"N","Y")</f>
        <v>Y</v>
      </c>
      <c r="B12" s="17">
        <f>VLOOKUP($G12,'Philanthropist Ranking'!$K$5:$M$281,3,FALSE)</f>
        <v>2</v>
      </c>
      <c r="C12" s="17">
        <f>VLOOKUP($G12,'Philanthropist Ranking'!$K$5:$M$281,2,FALSE)</f>
        <v>1144</v>
      </c>
      <c r="D12" s="3"/>
      <c r="E12" s="18"/>
      <c r="F12" s="7" t="s">
        <v>91</v>
      </c>
      <c r="G12" s="8" t="s">
        <v>92</v>
      </c>
      <c r="H12" s="9"/>
      <c r="I12" s="19"/>
      <c r="J12" s="20" t="s">
        <v>62</v>
      </c>
      <c r="K12" s="19"/>
      <c r="L12" s="20"/>
      <c r="M12" s="19"/>
      <c r="N12" s="21"/>
      <c r="O12" s="22"/>
      <c r="P12" s="10"/>
      <c r="Q12" s="22"/>
      <c r="R12" s="21"/>
      <c r="S12" s="22"/>
      <c r="T12" s="21"/>
      <c r="U12" s="22"/>
      <c r="V12" s="13" t="s">
        <v>112</v>
      </c>
      <c r="W12" s="2">
        <v>7.5</v>
      </c>
      <c r="X12" s="13">
        <v>8</v>
      </c>
      <c r="Y12" s="2">
        <v>3</v>
      </c>
      <c r="Z12" s="39" t="s">
        <v>105</v>
      </c>
      <c r="AA12" s="40" t="s">
        <v>106</v>
      </c>
      <c r="AB12" s="13" t="s">
        <v>63</v>
      </c>
      <c r="AC12" s="2" t="s">
        <v>94</v>
      </c>
      <c r="AD12" s="13" t="s">
        <v>107</v>
      </c>
      <c r="AE12" s="2" t="s">
        <v>108</v>
      </c>
      <c r="AF12" s="25"/>
      <c r="AG12" s="2" t="s">
        <v>109</v>
      </c>
      <c r="AH12" s="14" t="s">
        <v>99</v>
      </c>
      <c r="AI12" s="2" t="s">
        <v>100</v>
      </c>
      <c r="AJ12" s="13" t="s">
        <v>69</v>
      </c>
      <c r="AK12" s="2" t="s">
        <v>70</v>
      </c>
      <c r="AL12" s="9" t="s">
        <v>113</v>
      </c>
      <c r="AM12" s="26" t="s">
        <v>80</v>
      </c>
      <c r="AN12" s="2" t="str">
        <f>IF(ISNA(VLOOKUP($AL12,'Ash-Archive Data-Don''t Delete'!$AL:$AT,3,FALSE)),"",VLOOKUP($AL12,'Ash-Archive Data-Don''t Delete'!$AL:$AT,3,FALSE))</f>
        <v/>
      </c>
      <c r="AO12" s="13" t="str">
        <f>IF(ISNA(VLOOKUP($AL12,'Ash-Archive Data-Don''t Delete'!$AL:$AT,4,FALSE)),"",VLOOKUP($AL12,'Ash-Archive Data-Don''t Delete'!$AL:$AT,4,FALSE))</f>
        <v/>
      </c>
      <c r="AP12" s="2" t="str">
        <f>IF(ISNA(VLOOKUP($AL12,'Ash-Archive Data-Don''t Delete'!$AL:$AT,5,FALSE)),"",VLOOKUP($AL12,'Ash-Archive Data-Don''t Delete'!$AL:$AT,5,FALSE))</f>
        <v/>
      </c>
      <c r="AQ12" s="13" t="s">
        <v>62</v>
      </c>
      <c r="AR12" s="2" t="s">
        <v>62</v>
      </c>
      <c r="AS12" s="13" t="s">
        <v>62</v>
      </c>
      <c r="AT12" s="2" t="s">
        <v>74</v>
      </c>
      <c r="AU12" s="25"/>
      <c r="AV12" s="23"/>
      <c r="AW12" s="25"/>
      <c r="AX12" s="23"/>
      <c r="AY12" s="9" t="s">
        <v>111</v>
      </c>
      <c r="AZ12" s="41">
        <v>42747</v>
      </c>
      <c r="BA12" s="18"/>
      <c r="BB12" s="18"/>
      <c r="BC12" s="15"/>
      <c r="BD12" s="15"/>
      <c r="BE12" s="15"/>
      <c r="BF12" s="15"/>
      <c r="BG12" s="15"/>
      <c r="BH12" s="15"/>
      <c r="BI12" s="15"/>
      <c r="BJ12" s="15"/>
    </row>
    <row r="13" spans="1:62" ht="16.5">
      <c r="A13" s="16" t="str">
        <f>IF(ISNA(VLOOKUP($G13,'Philanthropist Ranking'!$E$5:$H$105,4,FALSE)),"N","Y")</f>
        <v>Y</v>
      </c>
      <c r="B13" s="17">
        <f>VLOOKUP($G13,'Philanthropist Ranking'!$K$5:$M$281,3,FALSE)</f>
        <v>2</v>
      </c>
      <c r="C13" s="17">
        <f>VLOOKUP($G13,'Philanthropist Ranking'!$K$5:$M$281,2,FALSE)</f>
        <v>1144</v>
      </c>
      <c r="D13" s="3"/>
      <c r="E13" s="18"/>
      <c r="F13" s="7" t="s">
        <v>91</v>
      </c>
      <c r="G13" s="8" t="s">
        <v>92</v>
      </c>
      <c r="H13" s="9"/>
      <c r="I13" s="19"/>
      <c r="J13" s="20" t="s">
        <v>62</v>
      </c>
      <c r="K13" s="19"/>
      <c r="L13" s="20"/>
      <c r="M13" s="19"/>
      <c r="N13" s="37"/>
      <c r="O13" s="11"/>
      <c r="P13" s="10"/>
      <c r="Q13" s="38"/>
      <c r="R13" s="37"/>
      <c r="S13" s="38"/>
      <c r="T13" s="37"/>
      <c r="U13" s="22"/>
      <c r="V13" s="13" t="s">
        <v>114</v>
      </c>
      <c r="W13" s="2">
        <v>7.5</v>
      </c>
      <c r="X13" s="13">
        <v>8</v>
      </c>
      <c r="Y13" s="2">
        <v>5</v>
      </c>
      <c r="Z13" s="39" t="s">
        <v>115</v>
      </c>
      <c r="AA13" s="40" t="s">
        <v>116</v>
      </c>
      <c r="AB13" s="13" t="s">
        <v>63</v>
      </c>
      <c r="AC13" s="2" t="s">
        <v>94</v>
      </c>
      <c r="AD13" s="13" t="s">
        <v>107</v>
      </c>
      <c r="AE13" s="2" t="s">
        <v>108</v>
      </c>
      <c r="AF13" s="25"/>
      <c r="AG13" s="2" t="s">
        <v>109</v>
      </c>
      <c r="AH13" s="14" t="s">
        <v>99</v>
      </c>
      <c r="AI13" s="2" t="s">
        <v>100</v>
      </c>
      <c r="AJ13" s="13" t="s">
        <v>69</v>
      </c>
      <c r="AK13" s="2" t="s">
        <v>70</v>
      </c>
      <c r="AL13" s="9" t="s">
        <v>117</v>
      </c>
      <c r="AM13" s="26" t="s">
        <v>80</v>
      </c>
      <c r="AN13" s="2" t="str">
        <f>IF(ISNA(VLOOKUP($AL13,'Ash-Archive Data-Don''t Delete'!$AL:$AT,3,FALSE)),"",VLOOKUP($AL13,'Ash-Archive Data-Don''t Delete'!$AL:$AT,3,FALSE))</f>
        <v/>
      </c>
      <c r="AO13" s="13" t="str">
        <f>IF(ISNA(VLOOKUP($AL13,'Ash-Archive Data-Don''t Delete'!$AL:$AT,4,FALSE)),"",VLOOKUP($AL13,'Ash-Archive Data-Don''t Delete'!$AL:$AT,4,FALSE))</f>
        <v/>
      </c>
      <c r="AP13" s="2" t="str">
        <f>IF(ISNA(VLOOKUP($AL13,'Ash-Archive Data-Don''t Delete'!$AL:$AT,5,FALSE)),"",VLOOKUP($AL13,'Ash-Archive Data-Don''t Delete'!$AL:$AT,5,FALSE))</f>
        <v/>
      </c>
      <c r="AQ13" s="13" t="s">
        <v>62</v>
      </c>
      <c r="AR13" s="2" t="s">
        <v>62</v>
      </c>
      <c r="AS13" s="13" t="s">
        <v>62</v>
      </c>
      <c r="AT13" s="2" t="s">
        <v>74</v>
      </c>
      <c r="AU13" s="25"/>
      <c r="AV13" s="23"/>
      <c r="AW13" s="25"/>
      <c r="AX13" s="23"/>
      <c r="AY13" s="9" t="s">
        <v>118</v>
      </c>
      <c r="AZ13" s="41">
        <v>42747</v>
      </c>
      <c r="BA13" s="18"/>
      <c r="BB13" s="18"/>
      <c r="BC13" s="15"/>
      <c r="BD13" s="15"/>
      <c r="BE13" s="15"/>
      <c r="BF13" s="15"/>
      <c r="BG13" s="15"/>
      <c r="BH13" s="15"/>
      <c r="BI13" s="15"/>
      <c r="BJ13" s="15"/>
    </row>
    <row r="14" spans="1:62" ht="16.5">
      <c r="A14" s="16" t="str">
        <f>IF(ISNA(VLOOKUP($G14,'Philanthropist Ranking'!$E$5:$H$105,4,FALSE)),"N","Y")</f>
        <v>Y</v>
      </c>
      <c r="B14" s="17">
        <f>VLOOKUP($G14,'Philanthropist Ranking'!$K$5:$M$281,3,FALSE)</f>
        <v>2</v>
      </c>
      <c r="C14" s="17">
        <f>VLOOKUP($G14,'Philanthropist Ranking'!$K$5:$M$281,2,FALSE)</f>
        <v>1144</v>
      </c>
      <c r="D14" s="3"/>
      <c r="E14" s="18"/>
      <c r="F14" s="7" t="s">
        <v>91</v>
      </c>
      <c r="G14" s="8" t="s">
        <v>92</v>
      </c>
      <c r="H14" s="9"/>
      <c r="I14" s="19"/>
      <c r="J14" s="20" t="s">
        <v>62</v>
      </c>
      <c r="K14" s="19"/>
      <c r="L14" s="20"/>
      <c r="M14" s="19"/>
      <c r="N14" s="21"/>
      <c r="O14" s="22"/>
      <c r="P14" s="10"/>
      <c r="Q14" s="22"/>
      <c r="R14" s="21"/>
      <c r="S14" s="22"/>
      <c r="T14" s="21"/>
      <c r="U14" s="22"/>
      <c r="V14" s="13" t="s">
        <v>114</v>
      </c>
      <c r="W14" s="2">
        <v>7.5</v>
      </c>
      <c r="X14" s="13">
        <v>8</v>
      </c>
      <c r="Y14" s="2">
        <v>5</v>
      </c>
      <c r="Z14" s="39" t="s">
        <v>115</v>
      </c>
      <c r="AA14" s="40" t="s">
        <v>116</v>
      </c>
      <c r="AB14" s="13" t="s">
        <v>63</v>
      </c>
      <c r="AC14" s="2" t="s">
        <v>94</v>
      </c>
      <c r="AD14" s="13" t="s">
        <v>107</v>
      </c>
      <c r="AE14" s="2" t="s">
        <v>108</v>
      </c>
      <c r="AF14" s="25"/>
      <c r="AG14" s="2" t="s">
        <v>109</v>
      </c>
      <c r="AH14" s="14" t="s">
        <v>99</v>
      </c>
      <c r="AI14" s="2" t="s">
        <v>100</v>
      </c>
      <c r="AJ14" s="13" t="s">
        <v>69</v>
      </c>
      <c r="AK14" s="2" t="s">
        <v>70</v>
      </c>
      <c r="AL14" s="9" t="s">
        <v>117</v>
      </c>
      <c r="AM14" s="26" t="s">
        <v>80</v>
      </c>
      <c r="AN14" s="2" t="str">
        <f>IF(ISNA(VLOOKUP($AL14,'Ash-Archive Data-Don''t Delete'!$AL:$AT,3,FALSE)),"",VLOOKUP($AL14,'Ash-Archive Data-Don''t Delete'!$AL:$AT,3,FALSE))</f>
        <v/>
      </c>
      <c r="AO14" s="13" t="str">
        <f>IF(ISNA(VLOOKUP($AL14,'Ash-Archive Data-Don''t Delete'!$AL:$AT,4,FALSE)),"",VLOOKUP($AL14,'Ash-Archive Data-Don''t Delete'!$AL:$AT,4,FALSE))</f>
        <v/>
      </c>
      <c r="AP14" s="2" t="str">
        <f>IF(ISNA(VLOOKUP($AL14,'Ash-Archive Data-Don''t Delete'!$AL:$AT,5,FALSE)),"",VLOOKUP($AL14,'Ash-Archive Data-Don''t Delete'!$AL:$AT,5,FALSE))</f>
        <v/>
      </c>
      <c r="AQ14" s="13" t="s">
        <v>62</v>
      </c>
      <c r="AR14" s="2" t="s">
        <v>62</v>
      </c>
      <c r="AS14" s="13" t="s">
        <v>62</v>
      </c>
      <c r="AT14" s="2" t="s">
        <v>74</v>
      </c>
      <c r="AU14" s="25"/>
      <c r="AV14" s="23"/>
      <c r="AW14" s="25"/>
      <c r="AX14" s="23"/>
      <c r="AY14" s="9" t="s">
        <v>118</v>
      </c>
      <c r="AZ14" s="41">
        <v>42747</v>
      </c>
      <c r="BA14" s="18"/>
      <c r="BB14" s="18"/>
      <c r="BC14" s="15"/>
      <c r="BD14" s="15"/>
      <c r="BE14" s="15"/>
      <c r="BF14" s="15"/>
      <c r="BG14" s="15"/>
      <c r="BH14" s="15"/>
      <c r="BI14" s="15"/>
      <c r="BJ14" s="15"/>
    </row>
    <row r="15" spans="1:62" ht="16.5">
      <c r="A15" s="16" t="str">
        <f>IF(ISNA(VLOOKUP($G15,'Philanthropist Ranking'!$E$5:$H$105,4,FALSE)),"N","Y")</f>
        <v>Y</v>
      </c>
      <c r="B15" s="17">
        <f>VLOOKUP($G15,'Philanthropist Ranking'!$K$5:$M$281,3,FALSE)</f>
        <v>2</v>
      </c>
      <c r="C15" s="17">
        <f>VLOOKUP($G15,'Philanthropist Ranking'!$K$5:$M$281,2,FALSE)</f>
        <v>1144</v>
      </c>
      <c r="D15" s="3"/>
      <c r="E15" s="18"/>
      <c r="F15" s="7" t="s">
        <v>91</v>
      </c>
      <c r="G15" s="8" t="s">
        <v>92</v>
      </c>
      <c r="H15" s="9"/>
      <c r="I15" s="19"/>
      <c r="J15" s="20" t="s">
        <v>62</v>
      </c>
      <c r="K15" s="19"/>
      <c r="L15" s="20"/>
      <c r="M15" s="19"/>
      <c r="N15" s="21"/>
      <c r="O15" s="22"/>
      <c r="P15" s="10"/>
      <c r="Q15" s="22"/>
      <c r="R15" s="21"/>
      <c r="S15" s="22"/>
      <c r="T15" s="21"/>
      <c r="U15" s="22"/>
      <c r="V15" s="13" t="s">
        <v>114</v>
      </c>
      <c r="W15" s="2">
        <v>7.5</v>
      </c>
      <c r="X15" s="13">
        <v>8</v>
      </c>
      <c r="Y15" s="2">
        <v>5</v>
      </c>
      <c r="Z15" s="39" t="s">
        <v>115</v>
      </c>
      <c r="AA15" s="40" t="s">
        <v>116</v>
      </c>
      <c r="AB15" s="13" t="s">
        <v>63</v>
      </c>
      <c r="AC15" s="2" t="s">
        <v>94</v>
      </c>
      <c r="AD15" s="13" t="s">
        <v>107</v>
      </c>
      <c r="AE15" s="2" t="s">
        <v>108</v>
      </c>
      <c r="AF15" s="25"/>
      <c r="AG15" s="2" t="s">
        <v>109</v>
      </c>
      <c r="AH15" s="14" t="s">
        <v>99</v>
      </c>
      <c r="AI15" s="2" t="s">
        <v>100</v>
      </c>
      <c r="AJ15" s="13" t="s">
        <v>69</v>
      </c>
      <c r="AK15" s="2" t="s">
        <v>70</v>
      </c>
      <c r="AL15" s="9" t="s">
        <v>117</v>
      </c>
      <c r="AM15" s="26" t="s">
        <v>80</v>
      </c>
      <c r="AN15" s="2" t="str">
        <f>IF(ISNA(VLOOKUP($AL15,'Ash-Archive Data-Don''t Delete'!$AL:$AT,3,FALSE)),"",VLOOKUP($AL15,'Ash-Archive Data-Don''t Delete'!$AL:$AT,3,FALSE))</f>
        <v/>
      </c>
      <c r="AO15" s="13" t="str">
        <f>IF(ISNA(VLOOKUP($AL15,'Ash-Archive Data-Don''t Delete'!$AL:$AT,4,FALSE)),"",VLOOKUP($AL15,'Ash-Archive Data-Don''t Delete'!$AL:$AT,4,FALSE))</f>
        <v/>
      </c>
      <c r="AP15" s="2" t="str">
        <f>IF(ISNA(VLOOKUP($AL15,'Ash-Archive Data-Don''t Delete'!$AL:$AT,5,FALSE)),"",VLOOKUP($AL15,'Ash-Archive Data-Don''t Delete'!$AL:$AT,5,FALSE))</f>
        <v/>
      </c>
      <c r="AQ15" s="13" t="s">
        <v>62</v>
      </c>
      <c r="AR15" s="2" t="s">
        <v>62</v>
      </c>
      <c r="AS15" s="13" t="s">
        <v>62</v>
      </c>
      <c r="AT15" s="2" t="s">
        <v>74</v>
      </c>
      <c r="AU15" s="25"/>
      <c r="AV15" s="23"/>
      <c r="AW15" s="25"/>
      <c r="AX15" s="23"/>
      <c r="AY15" s="9" t="s">
        <v>118</v>
      </c>
      <c r="AZ15" s="41">
        <v>42747</v>
      </c>
      <c r="BA15" s="18"/>
      <c r="BB15" s="18"/>
      <c r="BC15" s="15"/>
      <c r="BD15" s="15"/>
      <c r="BE15" s="15"/>
      <c r="BF15" s="15"/>
      <c r="BG15" s="15"/>
      <c r="BH15" s="15"/>
      <c r="BI15" s="15"/>
      <c r="BJ15" s="15"/>
    </row>
    <row r="16" spans="1:62" ht="16.5">
      <c r="A16" s="16" t="str">
        <f>IF(ISNA(VLOOKUP($G16,'Philanthropist Ranking'!$E$5:$H$105,4,FALSE)),"N","Y")</f>
        <v>Y</v>
      </c>
      <c r="B16" s="17">
        <f>VLOOKUP($G16,'Philanthropist Ranking'!$K$5:$M$281,3,FALSE)</f>
        <v>2</v>
      </c>
      <c r="C16" s="17">
        <f>VLOOKUP($G16,'Philanthropist Ranking'!$K$5:$M$281,2,FALSE)</f>
        <v>1144</v>
      </c>
      <c r="D16" s="3"/>
      <c r="E16" s="18"/>
      <c r="F16" s="7" t="s">
        <v>91</v>
      </c>
      <c r="G16" s="8" t="s">
        <v>92</v>
      </c>
      <c r="H16" s="9"/>
      <c r="I16" s="19"/>
      <c r="J16" s="20" t="s">
        <v>62</v>
      </c>
      <c r="K16" s="19"/>
      <c r="L16" s="20"/>
      <c r="M16" s="19"/>
      <c r="N16" s="21"/>
      <c r="O16" s="22"/>
      <c r="P16" s="10"/>
      <c r="Q16" s="22"/>
      <c r="R16" s="21"/>
      <c r="S16" s="22"/>
      <c r="T16" s="21"/>
      <c r="U16" s="22"/>
      <c r="V16" s="13" t="s">
        <v>114</v>
      </c>
      <c r="W16" s="2">
        <v>7.5</v>
      </c>
      <c r="X16" s="13">
        <v>8</v>
      </c>
      <c r="Y16" s="2">
        <v>5</v>
      </c>
      <c r="Z16" s="39" t="s">
        <v>115</v>
      </c>
      <c r="AA16" s="40" t="s">
        <v>116</v>
      </c>
      <c r="AB16" s="13" t="s">
        <v>63</v>
      </c>
      <c r="AC16" s="2" t="s">
        <v>94</v>
      </c>
      <c r="AD16" s="13" t="s">
        <v>107</v>
      </c>
      <c r="AE16" s="2" t="s">
        <v>108</v>
      </c>
      <c r="AF16" s="25"/>
      <c r="AG16" s="2" t="s">
        <v>109</v>
      </c>
      <c r="AH16" s="14" t="s">
        <v>99</v>
      </c>
      <c r="AI16" s="2" t="s">
        <v>100</v>
      </c>
      <c r="AJ16" s="13" t="s">
        <v>69</v>
      </c>
      <c r="AK16" s="2" t="s">
        <v>70</v>
      </c>
      <c r="AL16" s="9" t="s">
        <v>117</v>
      </c>
      <c r="AM16" s="26" t="s">
        <v>80</v>
      </c>
      <c r="AN16" s="2" t="str">
        <f>IF(ISNA(VLOOKUP($AL16,'Ash-Archive Data-Don''t Delete'!$AL:$AT,3,FALSE)),"",VLOOKUP($AL16,'Ash-Archive Data-Don''t Delete'!$AL:$AT,3,FALSE))</f>
        <v/>
      </c>
      <c r="AO16" s="13" t="str">
        <f>IF(ISNA(VLOOKUP($AL16,'Ash-Archive Data-Don''t Delete'!$AL:$AT,4,FALSE)),"",VLOOKUP($AL16,'Ash-Archive Data-Don''t Delete'!$AL:$AT,4,FALSE))</f>
        <v/>
      </c>
      <c r="AP16" s="2" t="str">
        <f>IF(ISNA(VLOOKUP($AL16,'Ash-Archive Data-Don''t Delete'!$AL:$AT,5,FALSE)),"",VLOOKUP($AL16,'Ash-Archive Data-Don''t Delete'!$AL:$AT,5,FALSE))</f>
        <v/>
      </c>
      <c r="AQ16" s="13" t="s">
        <v>62</v>
      </c>
      <c r="AR16" s="2" t="s">
        <v>62</v>
      </c>
      <c r="AS16" s="13" t="s">
        <v>62</v>
      </c>
      <c r="AT16" s="2" t="s">
        <v>74</v>
      </c>
      <c r="AU16" s="25"/>
      <c r="AV16" s="23"/>
      <c r="AW16" s="25"/>
      <c r="AX16" s="23"/>
      <c r="AY16" s="9" t="s">
        <v>118</v>
      </c>
      <c r="AZ16" s="41">
        <v>42747</v>
      </c>
      <c r="BA16" s="18"/>
      <c r="BB16" s="18"/>
      <c r="BC16" s="15"/>
      <c r="BD16" s="15"/>
      <c r="BE16" s="15"/>
      <c r="BF16" s="15"/>
      <c r="BG16" s="15"/>
      <c r="BH16" s="15"/>
      <c r="BI16" s="15"/>
      <c r="BJ16" s="15"/>
    </row>
    <row r="17" spans="1:62" ht="16.5">
      <c r="A17" s="16" t="str">
        <f>IF(ISNA(VLOOKUP($G17,'Philanthropist Ranking'!$E$5:$H$105,4,FALSE)),"N","Y")</f>
        <v>Y</v>
      </c>
      <c r="B17" s="17">
        <f>VLOOKUP($G17,'Philanthropist Ranking'!$K$5:$M$281,3,FALSE)</f>
        <v>2</v>
      </c>
      <c r="C17" s="17">
        <f>VLOOKUP($G17,'Philanthropist Ranking'!$K$5:$M$281,2,FALSE)</f>
        <v>1144</v>
      </c>
      <c r="D17" s="3"/>
      <c r="E17" s="18"/>
      <c r="F17" s="7" t="s">
        <v>91</v>
      </c>
      <c r="G17" s="8" t="s">
        <v>92</v>
      </c>
      <c r="H17" s="9"/>
      <c r="I17" s="19"/>
      <c r="J17" s="20" t="s">
        <v>62</v>
      </c>
      <c r="K17" s="19"/>
      <c r="L17" s="20"/>
      <c r="M17" s="19"/>
      <c r="N17" s="21"/>
      <c r="O17" s="22"/>
      <c r="P17" s="10"/>
      <c r="Q17" s="22"/>
      <c r="R17" s="21"/>
      <c r="S17" s="22"/>
      <c r="T17" s="21"/>
      <c r="U17" s="22"/>
      <c r="V17" s="13" t="s">
        <v>114</v>
      </c>
      <c r="W17" s="2">
        <v>7.5</v>
      </c>
      <c r="X17" s="13">
        <v>8</v>
      </c>
      <c r="Y17" s="2">
        <v>5</v>
      </c>
      <c r="Z17" s="39" t="s">
        <v>115</v>
      </c>
      <c r="AA17" s="40" t="s">
        <v>116</v>
      </c>
      <c r="AB17" s="13" t="s">
        <v>63</v>
      </c>
      <c r="AC17" s="2" t="s">
        <v>94</v>
      </c>
      <c r="AD17" s="13" t="s">
        <v>107</v>
      </c>
      <c r="AE17" s="2" t="s">
        <v>108</v>
      </c>
      <c r="AF17" s="25"/>
      <c r="AG17" s="2" t="s">
        <v>109</v>
      </c>
      <c r="AH17" s="14" t="s">
        <v>99</v>
      </c>
      <c r="AI17" s="2" t="s">
        <v>100</v>
      </c>
      <c r="AJ17" s="13" t="s">
        <v>69</v>
      </c>
      <c r="AK17" s="2" t="s">
        <v>70</v>
      </c>
      <c r="AL17" s="9" t="s">
        <v>117</v>
      </c>
      <c r="AM17" s="26" t="s">
        <v>80</v>
      </c>
      <c r="AN17" s="2" t="str">
        <f>IF(ISNA(VLOOKUP($AL17,'Ash-Archive Data-Don''t Delete'!$AL:$AT,3,FALSE)),"",VLOOKUP($AL17,'Ash-Archive Data-Don''t Delete'!$AL:$AT,3,FALSE))</f>
        <v/>
      </c>
      <c r="AO17" s="13" t="str">
        <f>IF(ISNA(VLOOKUP($AL17,'Ash-Archive Data-Don''t Delete'!$AL:$AT,4,FALSE)),"",VLOOKUP($AL17,'Ash-Archive Data-Don''t Delete'!$AL:$AT,4,FALSE))</f>
        <v/>
      </c>
      <c r="AP17" s="2" t="str">
        <f>IF(ISNA(VLOOKUP($AL17,'Ash-Archive Data-Don''t Delete'!$AL:$AT,5,FALSE)),"",VLOOKUP($AL17,'Ash-Archive Data-Don''t Delete'!$AL:$AT,5,FALSE))</f>
        <v/>
      </c>
      <c r="AQ17" s="13" t="s">
        <v>62</v>
      </c>
      <c r="AR17" s="2" t="s">
        <v>62</v>
      </c>
      <c r="AS17" s="13" t="s">
        <v>62</v>
      </c>
      <c r="AT17" s="2" t="s">
        <v>74</v>
      </c>
      <c r="AU17" s="25"/>
      <c r="AV17" s="23"/>
      <c r="AW17" s="25"/>
      <c r="AX17" s="23"/>
      <c r="AY17" s="9" t="s">
        <v>118</v>
      </c>
      <c r="AZ17" s="41">
        <v>42747</v>
      </c>
      <c r="BA17" s="18"/>
      <c r="BB17" s="18"/>
      <c r="BC17" s="15"/>
      <c r="BD17" s="15"/>
      <c r="BE17" s="15"/>
      <c r="BF17" s="15"/>
      <c r="BG17" s="15"/>
      <c r="BH17" s="15"/>
      <c r="BI17" s="15"/>
      <c r="BJ17" s="15"/>
    </row>
    <row r="18" spans="1:62" ht="16.5">
      <c r="A18" s="16" t="str">
        <f>IF(ISNA(VLOOKUP($G18,'Philanthropist Ranking'!$E$5:$H$105,4,FALSE)),"N","Y")</f>
        <v>Y</v>
      </c>
      <c r="B18" s="17">
        <f>VLOOKUP($G18,'Philanthropist Ranking'!$K$5:$M$281,3,FALSE)</f>
        <v>2</v>
      </c>
      <c r="C18" s="17">
        <f>VLOOKUP($G18,'Philanthropist Ranking'!$K$5:$M$281,2,FALSE)</f>
        <v>1144</v>
      </c>
      <c r="D18" s="3"/>
      <c r="E18" s="18"/>
      <c r="F18" s="7" t="s">
        <v>91</v>
      </c>
      <c r="G18" s="8" t="s">
        <v>92</v>
      </c>
      <c r="H18" s="9"/>
      <c r="I18" s="19"/>
      <c r="J18" s="20" t="s">
        <v>62</v>
      </c>
      <c r="K18" s="19"/>
      <c r="L18" s="20"/>
      <c r="M18" s="19"/>
      <c r="N18" s="21"/>
      <c r="O18" s="22"/>
      <c r="P18" s="10"/>
      <c r="Q18" s="22"/>
      <c r="R18" s="21"/>
      <c r="S18" s="22"/>
      <c r="T18" s="21"/>
      <c r="U18" s="22"/>
      <c r="V18" s="13" t="s">
        <v>114</v>
      </c>
      <c r="W18" s="2">
        <v>7.5</v>
      </c>
      <c r="X18" s="13">
        <v>8</v>
      </c>
      <c r="Y18" s="2">
        <v>5</v>
      </c>
      <c r="Z18" s="39" t="s">
        <v>115</v>
      </c>
      <c r="AA18" s="40" t="s">
        <v>116</v>
      </c>
      <c r="AB18" s="13" t="s">
        <v>63</v>
      </c>
      <c r="AC18" s="2" t="s">
        <v>94</v>
      </c>
      <c r="AD18" s="13" t="s">
        <v>107</v>
      </c>
      <c r="AE18" s="2" t="s">
        <v>108</v>
      </c>
      <c r="AF18" s="25"/>
      <c r="AG18" s="2" t="s">
        <v>109</v>
      </c>
      <c r="AH18" s="14" t="s">
        <v>99</v>
      </c>
      <c r="AI18" s="2" t="s">
        <v>100</v>
      </c>
      <c r="AJ18" s="13" t="s">
        <v>69</v>
      </c>
      <c r="AK18" s="2" t="s">
        <v>70</v>
      </c>
      <c r="AL18" s="9" t="s">
        <v>117</v>
      </c>
      <c r="AM18" s="26" t="s">
        <v>80</v>
      </c>
      <c r="AN18" s="2" t="str">
        <f>IF(ISNA(VLOOKUP($AL18,'Ash-Archive Data-Don''t Delete'!$AL:$AT,3,FALSE)),"",VLOOKUP($AL18,'Ash-Archive Data-Don''t Delete'!$AL:$AT,3,FALSE))</f>
        <v/>
      </c>
      <c r="AO18" s="13" t="str">
        <f>IF(ISNA(VLOOKUP($AL18,'Ash-Archive Data-Don''t Delete'!$AL:$AT,4,FALSE)),"",VLOOKUP($AL18,'Ash-Archive Data-Don''t Delete'!$AL:$AT,4,FALSE))</f>
        <v/>
      </c>
      <c r="AP18" s="2" t="str">
        <f>IF(ISNA(VLOOKUP($AL18,'Ash-Archive Data-Don''t Delete'!$AL:$AT,5,FALSE)),"",VLOOKUP($AL18,'Ash-Archive Data-Don''t Delete'!$AL:$AT,5,FALSE))</f>
        <v/>
      </c>
      <c r="AQ18" s="13" t="s">
        <v>62</v>
      </c>
      <c r="AR18" s="2" t="s">
        <v>62</v>
      </c>
      <c r="AS18" s="13" t="s">
        <v>62</v>
      </c>
      <c r="AT18" s="2" t="s">
        <v>74</v>
      </c>
      <c r="AU18" s="25"/>
      <c r="AV18" s="23"/>
      <c r="AW18" s="25"/>
      <c r="AX18" s="23"/>
      <c r="AY18" s="9" t="s">
        <v>118</v>
      </c>
      <c r="AZ18" s="41">
        <v>42747</v>
      </c>
      <c r="BA18" s="18"/>
      <c r="BB18" s="18"/>
      <c r="BC18" s="15"/>
      <c r="BD18" s="15"/>
      <c r="BE18" s="15"/>
      <c r="BF18" s="15"/>
      <c r="BG18" s="15"/>
      <c r="BH18" s="15"/>
      <c r="BI18" s="15"/>
      <c r="BJ18" s="15"/>
    </row>
    <row r="19" spans="1:62" ht="16.5">
      <c r="A19" s="16" t="str">
        <f>IF(ISNA(VLOOKUP($G19,'Philanthropist Ranking'!$E$5:$H$105,4,FALSE)),"N","Y")</f>
        <v>Y</v>
      </c>
      <c r="B19" s="17">
        <f>VLOOKUP($G19,'Philanthropist Ranking'!$K$5:$M$281,3,FALSE)</f>
        <v>2</v>
      </c>
      <c r="C19" s="17">
        <f>VLOOKUP($G19,'Philanthropist Ranking'!$K$5:$M$281,2,FALSE)</f>
        <v>1144</v>
      </c>
      <c r="D19" s="3"/>
      <c r="E19" s="18"/>
      <c r="F19" s="7" t="s">
        <v>91</v>
      </c>
      <c r="G19" s="8" t="s">
        <v>92</v>
      </c>
      <c r="H19" s="9"/>
      <c r="I19" s="19"/>
      <c r="J19" s="20" t="s">
        <v>62</v>
      </c>
      <c r="K19" s="19"/>
      <c r="L19" s="20"/>
      <c r="M19" s="19"/>
      <c r="N19" s="21"/>
      <c r="O19" s="22"/>
      <c r="P19" s="10"/>
      <c r="Q19" s="22"/>
      <c r="R19" s="21"/>
      <c r="S19" s="22"/>
      <c r="T19" s="21"/>
      <c r="U19" s="22"/>
      <c r="V19" s="13" t="s">
        <v>114</v>
      </c>
      <c r="W19" s="2">
        <v>7.5</v>
      </c>
      <c r="X19" s="13">
        <v>8</v>
      </c>
      <c r="Y19" s="2">
        <v>5</v>
      </c>
      <c r="Z19" s="39" t="s">
        <v>115</v>
      </c>
      <c r="AA19" s="40" t="s">
        <v>116</v>
      </c>
      <c r="AB19" s="13" t="s">
        <v>63</v>
      </c>
      <c r="AC19" s="2" t="s">
        <v>94</v>
      </c>
      <c r="AD19" s="13" t="s">
        <v>107</v>
      </c>
      <c r="AE19" s="2" t="s">
        <v>108</v>
      </c>
      <c r="AF19" s="25"/>
      <c r="AG19" s="2" t="s">
        <v>109</v>
      </c>
      <c r="AH19" s="14" t="s">
        <v>99</v>
      </c>
      <c r="AI19" s="2" t="s">
        <v>100</v>
      </c>
      <c r="AJ19" s="13" t="s">
        <v>69</v>
      </c>
      <c r="AK19" s="2" t="s">
        <v>70</v>
      </c>
      <c r="AL19" s="9" t="s">
        <v>117</v>
      </c>
      <c r="AM19" s="26" t="s">
        <v>80</v>
      </c>
      <c r="AN19" s="2" t="str">
        <f>IF(ISNA(VLOOKUP($AL19,'Ash-Archive Data-Don''t Delete'!$AL:$AT,3,FALSE)),"",VLOOKUP($AL19,'Ash-Archive Data-Don''t Delete'!$AL:$AT,3,FALSE))</f>
        <v/>
      </c>
      <c r="AO19" s="13" t="str">
        <f>IF(ISNA(VLOOKUP($AL19,'Ash-Archive Data-Don''t Delete'!$AL:$AT,4,FALSE)),"",VLOOKUP($AL19,'Ash-Archive Data-Don''t Delete'!$AL:$AT,4,FALSE))</f>
        <v/>
      </c>
      <c r="AP19" s="2" t="str">
        <f>IF(ISNA(VLOOKUP($AL19,'Ash-Archive Data-Don''t Delete'!$AL:$AT,5,FALSE)),"",VLOOKUP($AL19,'Ash-Archive Data-Don''t Delete'!$AL:$AT,5,FALSE))</f>
        <v/>
      </c>
      <c r="AQ19" s="13" t="s">
        <v>62</v>
      </c>
      <c r="AR19" s="2" t="s">
        <v>62</v>
      </c>
      <c r="AS19" s="13" t="s">
        <v>62</v>
      </c>
      <c r="AT19" s="2" t="s">
        <v>74</v>
      </c>
      <c r="AU19" s="25"/>
      <c r="AV19" s="23"/>
      <c r="AW19" s="25"/>
      <c r="AX19" s="23"/>
      <c r="AY19" s="9" t="s">
        <v>118</v>
      </c>
      <c r="AZ19" s="41">
        <v>42747</v>
      </c>
      <c r="BA19" s="18"/>
      <c r="BB19" s="18"/>
      <c r="BC19" s="15"/>
      <c r="BD19" s="15"/>
      <c r="BE19" s="15"/>
      <c r="BF19" s="15"/>
      <c r="BG19" s="15"/>
      <c r="BH19" s="15"/>
      <c r="BI19" s="15"/>
      <c r="BJ19" s="15"/>
    </row>
    <row r="20" spans="1:62" ht="16.5">
      <c r="A20" s="16" t="str">
        <f>IF(ISNA(VLOOKUP($G20,'Philanthropist Ranking'!$E$5:$H$105,4,FALSE)),"N","Y")</f>
        <v>Y</v>
      </c>
      <c r="B20" s="17">
        <f>VLOOKUP($G20,'Philanthropist Ranking'!$K$5:$M$281,3,FALSE)</f>
        <v>2</v>
      </c>
      <c r="C20" s="17">
        <f>VLOOKUP($G20,'Philanthropist Ranking'!$K$5:$M$281,2,FALSE)</f>
        <v>1144</v>
      </c>
      <c r="D20" s="3"/>
      <c r="E20" s="18"/>
      <c r="F20" s="7" t="s">
        <v>91</v>
      </c>
      <c r="G20" s="8" t="s">
        <v>92</v>
      </c>
      <c r="H20" s="9"/>
      <c r="I20" s="19"/>
      <c r="J20" s="20" t="s">
        <v>62</v>
      </c>
      <c r="K20" s="19"/>
      <c r="L20" s="20"/>
      <c r="M20" s="19"/>
      <c r="N20" s="21"/>
      <c r="O20" s="22"/>
      <c r="P20" s="10"/>
      <c r="Q20" s="22"/>
      <c r="R20" s="21"/>
      <c r="S20" s="22"/>
      <c r="T20" s="21"/>
      <c r="U20" s="22"/>
      <c r="V20" s="13" t="s">
        <v>114</v>
      </c>
      <c r="W20" s="2">
        <v>7.5</v>
      </c>
      <c r="X20" s="13">
        <v>8</v>
      </c>
      <c r="Y20" s="2">
        <v>5</v>
      </c>
      <c r="Z20" s="39" t="s">
        <v>115</v>
      </c>
      <c r="AA20" s="40" t="s">
        <v>116</v>
      </c>
      <c r="AB20" s="13" t="s">
        <v>63</v>
      </c>
      <c r="AC20" s="2" t="s">
        <v>94</v>
      </c>
      <c r="AD20" s="13" t="s">
        <v>107</v>
      </c>
      <c r="AE20" s="2" t="s">
        <v>108</v>
      </c>
      <c r="AF20" s="25"/>
      <c r="AG20" s="2" t="s">
        <v>109</v>
      </c>
      <c r="AH20" s="14" t="s">
        <v>99</v>
      </c>
      <c r="AI20" s="2" t="s">
        <v>100</v>
      </c>
      <c r="AJ20" s="13" t="s">
        <v>69</v>
      </c>
      <c r="AK20" s="2" t="s">
        <v>70</v>
      </c>
      <c r="AL20" s="9" t="s">
        <v>117</v>
      </c>
      <c r="AM20" s="26" t="s">
        <v>80</v>
      </c>
      <c r="AN20" s="2" t="str">
        <f>IF(ISNA(VLOOKUP($AL20,'Ash-Archive Data-Don''t Delete'!$AL:$AT,3,FALSE)),"",VLOOKUP($AL20,'Ash-Archive Data-Don''t Delete'!$AL:$AT,3,FALSE))</f>
        <v/>
      </c>
      <c r="AO20" s="13" t="str">
        <f>IF(ISNA(VLOOKUP($AL20,'Ash-Archive Data-Don''t Delete'!$AL:$AT,4,FALSE)),"",VLOOKUP($AL20,'Ash-Archive Data-Don''t Delete'!$AL:$AT,4,FALSE))</f>
        <v/>
      </c>
      <c r="AP20" s="2" t="str">
        <f>IF(ISNA(VLOOKUP($AL20,'Ash-Archive Data-Don''t Delete'!$AL:$AT,5,FALSE)),"",VLOOKUP($AL20,'Ash-Archive Data-Don''t Delete'!$AL:$AT,5,FALSE))</f>
        <v/>
      </c>
      <c r="AQ20" s="13" t="s">
        <v>62</v>
      </c>
      <c r="AR20" s="2" t="s">
        <v>62</v>
      </c>
      <c r="AS20" s="13" t="s">
        <v>62</v>
      </c>
      <c r="AT20" s="2" t="s">
        <v>74</v>
      </c>
      <c r="AU20" s="25"/>
      <c r="AV20" s="23"/>
      <c r="AW20" s="25"/>
      <c r="AX20" s="23"/>
      <c r="AY20" s="9" t="s">
        <v>118</v>
      </c>
      <c r="AZ20" s="41">
        <v>42747</v>
      </c>
      <c r="BA20" s="18"/>
      <c r="BB20" s="18"/>
      <c r="BC20" s="15"/>
      <c r="BD20" s="15"/>
      <c r="BE20" s="15"/>
      <c r="BF20" s="15"/>
      <c r="BG20" s="15"/>
      <c r="BH20" s="15"/>
      <c r="BI20" s="15"/>
      <c r="BJ20" s="15"/>
    </row>
    <row r="21" spans="1:62" ht="14.25">
      <c r="A21" s="16" t="str">
        <f>IF(ISNA(VLOOKUP($G21,'Philanthropist Ranking'!$E$5:$H$105,4,FALSE)),"N","Y")</f>
        <v>Y</v>
      </c>
      <c r="B21" s="17">
        <f>VLOOKUP($G21,'Philanthropist Ranking'!$K$5:$M$281,3,FALSE)</f>
        <v>2</v>
      </c>
      <c r="C21" s="17">
        <f>VLOOKUP($G21,'Philanthropist Ranking'!$K$5:$M$281,2,FALSE)</f>
        <v>1144</v>
      </c>
      <c r="D21" s="3"/>
      <c r="E21" s="18"/>
      <c r="F21" s="7" t="s">
        <v>91</v>
      </c>
      <c r="G21" s="8" t="s">
        <v>92</v>
      </c>
      <c r="H21" s="9"/>
      <c r="I21" s="19"/>
      <c r="J21" s="20" t="s">
        <v>62</v>
      </c>
      <c r="K21" s="19"/>
      <c r="L21" s="20"/>
      <c r="M21" s="19"/>
      <c r="N21" s="21"/>
      <c r="O21" s="22"/>
      <c r="P21" s="10"/>
      <c r="Q21" s="22"/>
      <c r="R21" s="21"/>
      <c r="S21" s="22"/>
      <c r="T21" s="21"/>
      <c r="U21" s="22"/>
      <c r="V21" s="13" t="s">
        <v>144</v>
      </c>
      <c r="W21" s="2">
        <v>5</v>
      </c>
      <c r="X21" s="13">
        <v>7</v>
      </c>
      <c r="Y21" s="2">
        <v>12</v>
      </c>
      <c r="Z21" s="13" t="s">
        <v>63</v>
      </c>
      <c r="AA21" s="2" t="s">
        <v>94</v>
      </c>
      <c r="AB21" s="13" t="s">
        <v>63</v>
      </c>
      <c r="AC21" s="2" t="s">
        <v>94</v>
      </c>
      <c r="AD21" s="13" t="s">
        <v>107</v>
      </c>
      <c r="AE21" s="2" t="s">
        <v>108</v>
      </c>
      <c r="AF21" s="25"/>
      <c r="AG21" s="2" t="s">
        <v>109</v>
      </c>
      <c r="AH21" s="14" t="s">
        <v>99</v>
      </c>
      <c r="AI21" s="2" t="s">
        <v>100</v>
      </c>
      <c r="AJ21" s="13" t="s">
        <v>69</v>
      </c>
      <c r="AK21" s="2" t="s">
        <v>70</v>
      </c>
      <c r="AL21" s="9" t="s">
        <v>145</v>
      </c>
      <c r="AM21" s="35" t="str">
        <f>IF(ISNA(VLOOKUP($AL21,'Ash-Archive Data-Don''t Delete'!$AL:$AT,2,FALSE)),"",VLOOKUP($AL21,'Ash-Archive Data-Don''t Delete'!$AL:$AT,2,FALSE))</f>
        <v>Link</v>
      </c>
      <c r="AN21" s="2">
        <f>IF(ISNA(VLOOKUP($AL21,'Ash-Archive Data-Don''t Delete'!$AL:$AT,3,FALSE)),"",VLOOKUP($AL21,'Ash-Archive Data-Don''t Delete'!$AL:$AT,3,FALSE))</f>
        <v>0</v>
      </c>
      <c r="AO21" s="13">
        <f>IF(ISNA(VLOOKUP($AL21,'Ash-Archive Data-Don''t Delete'!$AL:$AT,4,FALSE)),"",VLOOKUP($AL21,'Ash-Archive Data-Don''t Delete'!$AL:$AT,4,FALSE))</f>
        <v>0</v>
      </c>
      <c r="AP21" s="2">
        <f>IF(ISNA(VLOOKUP($AL21,'Ash-Archive Data-Don''t Delete'!$AL:$AT,5,FALSE)),"",VLOOKUP($AL21,'Ash-Archive Data-Don''t Delete'!$AL:$AT,5,FALSE))</f>
        <v>0</v>
      </c>
      <c r="AQ21" s="13"/>
      <c r="AR21" s="2"/>
      <c r="AS21" s="13"/>
      <c r="AT21" s="2" t="s">
        <v>74</v>
      </c>
      <c r="AU21" s="25"/>
      <c r="AV21" s="23"/>
      <c r="AW21" s="25"/>
      <c r="AX21" s="23"/>
      <c r="AY21" s="9" t="s">
        <v>118</v>
      </c>
      <c r="AZ21" s="41">
        <v>42747</v>
      </c>
      <c r="BA21" s="18"/>
      <c r="BB21" s="18"/>
      <c r="BC21" s="15"/>
      <c r="BD21" s="15"/>
      <c r="BE21" s="15"/>
      <c r="BF21" s="15"/>
      <c r="BG21" s="15"/>
      <c r="BH21" s="15"/>
      <c r="BI21" s="15"/>
      <c r="BJ21" s="15"/>
    </row>
    <row r="22" spans="1:62" ht="14.25">
      <c r="A22" s="16" t="str">
        <f>IF(ISNA(VLOOKUP($G22,'Philanthropist Ranking'!$E$5:$H$105,4,FALSE)),"N","Y")</f>
        <v>Y</v>
      </c>
      <c r="B22" s="17">
        <f>VLOOKUP($G22,'Philanthropist Ranking'!$K$5:$M$281,3,FALSE)</f>
        <v>2</v>
      </c>
      <c r="C22" s="17">
        <f>VLOOKUP($G22,'Philanthropist Ranking'!$K$5:$M$281,2,FALSE)</f>
        <v>1144</v>
      </c>
      <c r="D22" s="3"/>
      <c r="E22" s="18"/>
      <c r="F22" s="7" t="s">
        <v>91</v>
      </c>
      <c r="G22" s="8" t="s">
        <v>92</v>
      </c>
      <c r="H22" s="9"/>
      <c r="I22" s="19"/>
      <c r="J22" s="20" t="s">
        <v>62</v>
      </c>
      <c r="K22" s="19"/>
      <c r="L22" s="20"/>
      <c r="M22" s="19"/>
      <c r="N22" s="21"/>
      <c r="O22" s="22"/>
      <c r="P22" s="10"/>
      <c r="Q22" s="22"/>
      <c r="R22" s="21"/>
      <c r="S22" s="22"/>
      <c r="T22" s="21"/>
      <c r="U22" s="22"/>
      <c r="V22" s="13" t="s">
        <v>144</v>
      </c>
      <c r="W22" s="2">
        <v>5</v>
      </c>
      <c r="X22" s="13">
        <v>7</v>
      </c>
      <c r="Y22" s="2">
        <v>12</v>
      </c>
      <c r="Z22" s="13" t="s">
        <v>63</v>
      </c>
      <c r="AA22" s="2" t="s">
        <v>94</v>
      </c>
      <c r="AB22" s="13" t="s">
        <v>63</v>
      </c>
      <c r="AC22" s="2" t="s">
        <v>94</v>
      </c>
      <c r="AD22" s="13" t="s">
        <v>107</v>
      </c>
      <c r="AE22" s="2" t="s">
        <v>108</v>
      </c>
      <c r="AF22" s="25"/>
      <c r="AG22" s="2" t="s">
        <v>109</v>
      </c>
      <c r="AH22" s="14" t="s">
        <v>99</v>
      </c>
      <c r="AI22" s="2" t="s">
        <v>100</v>
      </c>
      <c r="AJ22" s="13" t="s">
        <v>69</v>
      </c>
      <c r="AK22" s="2" t="s">
        <v>70</v>
      </c>
      <c r="AL22" s="9" t="s">
        <v>145</v>
      </c>
      <c r="AM22" s="35" t="str">
        <f>IF(ISNA(VLOOKUP($AL22,'Ash-Archive Data-Don''t Delete'!$AL:$AT,2,FALSE)),"",VLOOKUP($AL22,'Ash-Archive Data-Don''t Delete'!$AL:$AT,2,FALSE))</f>
        <v>Link</v>
      </c>
      <c r="AN22" s="2">
        <f>IF(ISNA(VLOOKUP($AL22,'Ash-Archive Data-Don''t Delete'!$AL:$AT,3,FALSE)),"",VLOOKUP($AL22,'Ash-Archive Data-Don''t Delete'!$AL:$AT,3,FALSE))</f>
        <v>0</v>
      </c>
      <c r="AO22" s="13">
        <f>IF(ISNA(VLOOKUP($AL22,'Ash-Archive Data-Don''t Delete'!$AL:$AT,4,FALSE)),"",VLOOKUP($AL22,'Ash-Archive Data-Don''t Delete'!$AL:$AT,4,FALSE))</f>
        <v>0</v>
      </c>
      <c r="AP22" s="2">
        <f>IF(ISNA(VLOOKUP($AL22,'Ash-Archive Data-Don''t Delete'!$AL:$AT,5,FALSE)),"",VLOOKUP($AL22,'Ash-Archive Data-Don''t Delete'!$AL:$AT,5,FALSE))</f>
        <v>0</v>
      </c>
      <c r="AQ22" s="13"/>
      <c r="AR22" s="2"/>
      <c r="AS22" s="13"/>
      <c r="AT22" s="2" t="s">
        <v>74</v>
      </c>
      <c r="AU22" s="25"/>
      <c r="AV22" s="23"/>
      <c r="AW22" s="25"/>
      <c r="AX22" s="23"/>
      <c r="AY22" s="9" t="s">
        <v>118</v>
      </c>
      <c r="AZ22" s="41">
        <v>42747</v>
      </c>
      <c r="BA22" s="18"/>
      <c r="BB22" s="18"/>
      <c r="BC22" s="15"/>
      <c r="BD22" s="15"/>
      <c r="BE22" s="15"/>
      <c r="BF22" s="15"/>
      <c r="BG22" s="15"/>
      <c r="BH22" s="15"/>
      <c r="BI22" s="15"/>
      <c r="BJ22" s="15"/>
    </row>
    <row r="23" spans="1:62" ht="14.25">
      <c r="A23" s="16" t="str">
        <f>IF(ISNA(VLOOKUP($G23,'Philanthropist Ranking'!$E$5:$H$105,4,FALSE)),"N","Y")</f>
        <v>Y</v>
      </c>
      <c r="B23" s="17">
        <f>VLOOKUP($G23,'Philanthropist Ranking'!$K$5:$M$281,3,FALSE)</f>
        <v>2</v>
      </c>
      <c r="C23" s="17">
        <f>VLOOKUP($G23,'Philanthropist Ranking'!$K$5:$M$281,2,FALSE)</f>
        <v>1144</v>
      </c>
      <c r="D23" s="3"/>
      <c r="E23" s="18"/>
      <c r="F23" s="7" t="s">
        <v>91</v>
      </c>
      <c r="G23" s="8" t="s">
        <v>92</v>
      </c>
      <c r="H23" s="9"/>
      <c r="I23" s="19"/>
      <c r="J23" s="20" t="s">
        <v>62</v>
      </c>
      <c r="K23" s="19"/>
      <c r="L23" s="20"/>
      <c r="M23" s="19"/>
      <c r="N23" s="21"/>
      <c r="O23" s="22"/>
      <c r="P23" s="10"/>
      <c r="Q23" s="22"/>
      <c r="R23" s="21"/>
      <c r="S23" s="22"/>
      <c r="T23" s="21"/>
      <c r="U23" s="22"/>
      <c r="V23" s="13" t="s">
        <v>144</v>
      </c>
      <c r="W23" s="2">
        <v>5</v>
      </c>
      <c r="X23" s="13">
        <v>7</v>
      </c>
      <c r="Y23" s="2">
        <v>12</v>
      </c>
      <c r="Z23" s="13" t="s">
        <v>63</v>
      </c>
      <c r="AA23" s="2" t="s">
        <v>94</v>
      </c>
      <c r="AB23" s="13" t="s">
        <v>63</v>
      </c>
      <c r="AC23" s="2" t="s">
        <v>94</v>
      </c>
      <c r="AD23" s="13" t="s">
        <v>107</v>
      </c>
      <c r="AE23" s="2" t="s">
        <v>108</v>
      </c>
      <c r="AF23" s="25"/>
      <c r="AG23" s="2" t="s">
        <v>109</v>
      </c>
      <c r="AH23" s="14" t="s">
        <v>99</v>
      </c>
      <c r="AI23" s="2" t="s">
        <v>100</v>
      </c>
      <c r="AJ23" s="13" t="s">
        <v>69</v>
      </c>
      <c r="AK23" s="2" t="s">
        <v>70</v>
      </c>
      <c r="AL23" s="9" t="s">
        <v>145</v>
      </c>
      <c r="AM23" s="35" t="str">
        <f>IF(ISNA(VLOOKUP($AL23,'Ash-Archive Data-Don''t Delete'!$AL:$AT,2,FALSE)),"",VLOOKUP($AL23,'Ash-Archive Data-Don''t Delete'!$AL:$AT,2,FALSE))</f>
        <v>Link</v>
      </c>
      <c r="AN23" s="2">
        <f>IF(ISNA(VLOOKUP($AL23,'Ash-Archive Data-Don''t Delete'!$AL:$AT,3,FALSE)),"",VLOOKUP($AL23,'Ash-Archive Data-Don''t Delete'!$AL:$AT,3,FALSE))</f>
        <v>0</v>
      </c>
      <c r="AO23" s="13">
        <f>IF(ISNA(VLOOKUP($AL23,'Ash-Archive Data-Don''t Delete'!$AL:$AT,4,FALSE)),"",VLOOKUP($AL23,'Ash-Archive Data-Don''t Delete'!$AL:$AT,4,FALSE))</f>
        <v>0</v>
      </c>
      <c r="AP23" s="2">
        <f>IF(ISNA(VLOOKUP($AL23,'Ash-Archive Data-Don''t Delete'!$AL:$AT,5,FALSE)),"",VLOOKUP($AL23,'Ash-Archive Data-Don''t Delete'!$AL:$AT,5,FALSE))</f>
        <v>0</v>
      </c>
      <c r="AQ23" s="13"/>
      <c r="AR23" s="2"/>
      <c r="AS23" s="13"/>
      <c r="AT23" s="2" t="s">
        <v>74</v>
      </c>
      <c r="AU23" s="25"/>
      <c r="AV23" s="23"/>
      <c r="AW23" s="25"/>
      <c r="AX23" s="23"/>
      <c r="AY23" s="9" t="s">
        <v>118</v>
      </c>
      <c r="AZ23" s="41">
        <v>42747</v>
      </c>
      <c r="BA23" s="18"/>
      <c r="BB23" s="18"/>
      <c r="BC23" s="15"/>
      <c r="BD23" s="15"/>
      <c r="BE23" s="15"/>
      <c r="BF23" s="15"/>
      <c r="BG23" s="15"/>
      <c r="BH23" s="15"/>
      <c r="BI23" s="15"/>
      <c r="BJ23" s="15"/>
    </row>
    <row r="24" spans="1:62" ht="14.25">
      <c r="A24" s="16" t="str">
        <f>IF(ISNA(VLOOKUP($G24,'Philanthropist Ranking'!$E$5:$H$105,4,FALSE)),"N","Y")</f>
        <v>Y</v>
      </c>
      <c r="B24" s="17">
        <f>VLOOKUP($G24,'Philanthropist Ranking'!$K$5:$M$281,3,FALSE)</f>
        <v>2</v>
      </c>
      <c r="C24" s="17">
        <f>VLOOKUP($G24,'Philanthropist Ranking'!$K$5:$M$281,2,FALSE)</f>
        <v>1144</v>
      </c>
      <c r="D24" s="3"/>
      <c r="E24" s="18"/>
      <c r="F24" s="7" t="s">
        <v>91</v>
      </c>
      <c r="G24" s="8" t="s">
        <v>92</v>
      </c>
      <c r="H24" s="9"/>
      <c r="I24" s="19"/>
      <c r="J24" s="20" t="s">
        <v>62</v>
      </c>
      <c r="K24" s="19"/>
      <c r="L24" s="20"/>
      <c r="M24" s="19"/>
      <c r="N24" s="21"/>
      <c r="O24" s="22"/>
      <c r="P24" s="10"/>
      <c r="Q24" s="22"/>
      <c r="R24" s="21"/>
      <c r="S24" s="22"/>
      <c r="T24" s="21"/>
      <c r="U24" s="22"/>
      <c r="V24" s="13" t="s">
        <v>144</v>
      </c>
      <c r="W24" s="2">
        <v>5</v>
      </c>
      <c r="X24" s="13">
        <v>7</v>
      </c>
      <c r="Y24" s="2">
        <v>12</v>
      </c>
      <c r="Z24" s="13" t="s">
        <v>63</v>
      </c>
      <c r="AA24" s="2" t="s">
        <v>94</v>
      </c>
      <c r="AB24" s="13" t="s">
        <v>63</v>
      </c>
      <c r="AC24" s="2" t="s">
        <v>94</v>
      </c>
      <c r="AD24" s="13" t="s">
        <v>107</v>
      </c>
      <c r="AE24" s="2" t="s">
        <v>108</v>
      </c>
      <c r="AF24" s="25"/>
      <c r="AG24" s="2" t="s">
        <v>109</v>
      </c>
      <c r="AH24" s="14" t="s">
        <v>99</v>
      </c>
      <c r="AI24" s="2" t="s">
        <v>100</v>
      </c>
      <c r="AJ24" s="13" t="s">
        <v>69</v>
      </c>
      <c r="AK24" s="2" t="s">
        <v>70</v>
      </c>
      <c r="AL24" s="9" t="s">
        <v>145</v>
      </c>
      <c r="AM24" s="35" t="str">
        <f>IF(ISNA(VLOOKUP($AL24,'Ash-Archive Data-Don''t Delete'!$AL:$AT,2,FALSE)),"",VLOOKUP($AL24,'Ash-Archive Data-Don''t Delete'!$AL:$AT,2,FALSE))</f>
        <v>Link</v>
      </c>
      <c r="AN24" s="2">
        <f>IF(ISNA(VLOOKUP($AL24,'Ash-Archive Data-Don''t Delete'!$AL:$AT,3,FALSE)),"",VLOOKUP($AL24,'Ash-Archive Data-Don''t Delete'!$AL:$AT,3,FALSE))</f>
        <v>0</v>
      </c>
      <c r="AO24" s="13">
        <f>IF(ISNA(VLOOKUP($AL24,'Ash-Archive Data-Don''t Delete'!$AL:$AT,4,FALSE)),"",VLOOKUP($AL24,'Ash-Archive Data-Don''t Delete'!$AL:$AT,4,FALSE))</f>
        <v>0</v>
      </c>
      <c r="AP24" s="2">
        <f>IF(ISNA(VLOOKUP($AL24,'Ash-Archive Data-Don''t Delete'!$AL:$AT,5,FALSE)),"",VLOOKUP($AL24,'Ash-Archive Data-Don''t Delete'!$AL:$AT,5,FALSE))</f>
        <v>0</v>
      </c>
      <c r="AQ24" s="13"/>
      <c r="AR24" s="2"/>
      <c r="AS24" s="13"/>
      <c r="AT24" s="2" t="s">
        <v>74</v>
      </c>
      <c r="AU24" s="25"/>
      <c r="AV24" s="23"/>
      <c r="AW24" s="25"/>
      <c r="AX24" s="23"/>
      <c r="AY24" s="9" t="s">
        <v>118</v>
      </c>
      <c r="AZ24" s="41">
        <v>42747</v>
      </c>
      <c r="BA24" s="18"/>
      <c r="BB24" s="18"/>
      <c r="BC24" s="15"/>
      <c r="BD24" s="15"/>
      <c r="BE24" s="15"/>
      <c r="BF24" s="15"/>
      <c r="BG24" s="15"/>
      <c r="BH24" s="15"/>
      <c r="BI24" s="15"/>
      <c r="BJ24" s="15"/>
    </row>
    <row r="25" spans="1:62" ht="14.25">
      <c r="A25" s="16" t="str">
        <f>IF(ISNA(VLOOKUP($G25,'Philanthropist Ranking'!$E$5:$H$105,4,FALSE)),"N","Y")</f>
        <v>Y</v>
      </c>
      <c r="B25" s="17">
        <f>VLOOKUP($G25,'Philanthropist Ranking'!$K$5:$M$281,3,FALSE)</f>
        <v>2</v>
      </c>
      <c r="C25" s="17">
        <f>VLOOKUP($G25,'Philanthropist Ranking'!$K$5:$M$281,2,FALSE)</f>
        <v>1144</v>
      </c>
      <c r="D25" s="3"/>
      <c r="E25" s="18"/>
      <c r="F25" s="7" t="s">
        <v>91</v>
      </c>
      <c r="G25" s="8" t="s">
        <v>92</v>
      </c>
      <c r="H25" s="9"/>
      <c r="I25" s="7">
        <v>1958</v>
      </c>
      <c r="J25" s="20">
        <v>58</v>
      </c>
      <c r="K25" s="7" t="s">
        <v>78</v>
      </c>
      <c r="L25" s="8" t="s">
        <v>79</v>
      </c>
      <c r="M25" s="81" t="str">
        <f>HYPERLINK("http://baike.baidu.com/link?url=Fs1upwHDevwO6WXoGnlz9e9x9fiG_b1We2vEM_mGIL2uqJOFGJuBfAmkVTTcNrYvmkOvuRiDX34aE9lnjzD12T8oln0dJrlsx6g9uFvAKRs_g3HoOMHWO9l_ep0leaj4","Link")</f>
        <v>Link</v>
      </c>
      <c r="N25" s="10" t="s">
        <v>9</v>
      </c>
      <c r="O25" s="11" t="s">
        <v>192</v>
      </c>
      <c r="P25" s="10" t="s">
        <v>144</v>
      </c>
      <c r="Q25" s="11" t="s">
        <v>84</v>
      </c>
      <c r="R25" s="10" t="s">
        <v>194</v>
      </c>
      <c r="S25" s="11" t="s">
        <v>63</v>
      </c>
      <c r="T25" s="10" t="s">
        <v>94</v>
      </c>
      <c r="U25" s="34" t="s">
        <v>80</v>
      </c>
      <c r="V25" s="13" t="s">
        <v>144</v>
      </c>
      <c r="W25" s="2">
        <v>4</v>
      </c>
      <c r="X25" s="13">
        <v>7</v>
      </c>
      <c r="Y25" s="2">
        <v>12</v>
      </c>
      <c r="Z25" s="13" t="s">
        <v>63</v>
      </c>
      <c r="AA25" s="2" t="s">
        <v>94</v>
      </c>
      <c r="AB25" s="13" t="s">
        <v>63</v>
      </c>
      <c r="AC25" s="2" t="s">
        <v>94</v>
      </c>
      <c r="AD25" s="13" t="s">
        <v>107</v>
      </c>
      <c r="AE25" s="2" t="s">
        <v>108</v>
      </c>
      <c r="AF25" s="25"/>
      <c r="AG25" s="2" t="s">
        <v>109</v>
      </c>
      <c r="AH25" s="14" t="s">
        <v>99</v>
      </c>
      <c r="AI25" s="2" t="s">
        <v>100</v>
      </c>
      <c r="AJ25" s="13" t="s">
        <v>69</v>
      </c>
      <c r="AK25" s="2" t="s">
        <v>70</v>
      </c>
      <c r="AL25" s="9" t="s">
        <v>197</v>
      </c>
      <c r="AM25" s="35" t="str">
        <f>IF(ISNA(VLOOKUP($AL25,'Ash-Archive Data-Don''t Delete'!$AL:$AT,2,FALSE)),"",VLOOKUP($AL25,'Ash-Archive Data-Don''t Delete'!$AL:$AT,2,FALSE))</f>
        <v>Link</v>
      </c>
      <c r="AN25" s="2">
        <f>IF(ISNA(VLOOKUP($AL25,'Ash-Archive Data-Don''t Delete'!$AL:$AT,3,FALSE)),"",VLOOKUP($AL25,'Ash-Archive Data-Don''t Delete'!$AL:$AT,3,FALSE))</f>
        <v>0</v>
      </c>
      <c r="AO25" s="13">
        <f>IF(ISNA(VLOOKUP($AL25,'Ash-Archive Data-Don''t Delete'!$AL:$AT,4,FALSE)),"",VLOOKUP($AL25,'Ash-Archive Data-Don''t Delete'!$AL:$AT,4,FALSE))</f>
        <v>0</v>
      </c>
      <c r="AP25" s="2">
        <f>IF(ISNA(VLOOKUP($AL25,'Ash-Archive Data-Don''t Delete'!$AL:$AT,5,FALSE)),"",VLOOKUP($AL25,'Ash-Archive Data-Don''t Delete'!$AL:$AT,5,FALSE))</f>
        <v>0</v>
      </c>
      <c r="AQ25" s="13"/>
      <c r="AR25" s="2"/>
      <c r="AS25" s="13"/>
      <c r="AT25" s="2" t="s">
        <v>74</v>
      </c>
      <c r="AU25" s="25"/>
      <c r="AV25" s="23"/>
      <c r="AW25" s="25"/>
      <c r="AX25" s="23"/>
      <c r="AY25" s="9" t="s">
        <v>118</v>
      </c>
      <c r="AZ25" s="41">
        <v>42747</v>
      </c>
      <c r="BA25" s="18"/>
      <c r="BB25" s="18"/>
      <c r="BC25" s="15"/>
      <c r="BD25" s="15"/>
      <c r="BE25" s="15"/>
      <c r="BF25" s="15"/>
      <c r="BG25" s="15"/>
      <c r="BH25" s="15"/>
      <c r="BI25" s="15"/>
      <c r="BJ25" s="15"/>
    </row>
    <row r="26" spans="1:62" ht="14.25">
      <c r="A26" s="16" t="str">
        <f>IF(ISNA(VLOOKUP($G26,'Philanthropist Ranking'!$E$5:$H$105,4,FALSE)),"N","Y")</f>
        <v>Y</v>
      </c>
      <c r="B26" s="17">
        <f>VLOOKUP($G26,'Philanthropist Ranking'!$K$5:$M$281,3,FALSE)</f>
        <v>3</v>
      </c>
      <c r="C26" s="17">
        <f>VLOOKUP($G26,'Philanthropist Ranking'!$K$5:$M$281,2,FALSE)</f>
        <v>1096.18</v>
      </c>
      <c r="D26" s="18"/>
      <c r="E26" s="18"/>
      <c r="F26" s="7" t="s">
        <v>218</v>
      </c>
      <c r="G26" s="8" t="s">
        <v>219</v>
      </c>
      <c r="H26" s="32"/>
      <c r="I26" s="19"/>
      <c r="J26" s="20" t="s">
        <v>62</v>
      </c>
      <c r="K26" s="7"/>
      <c r="L26" s="8"/>
      <c r="M26" s="7"/>
      <c r="N26" s="10"/>
      <c r="O26" s="11"/>
      <c r="P26" s="10"/>
      <c r="Q26" s="11"/>
      <c r="R26" s="10"/>
      <c r="S26" s="11"/>
      <c r="T26" s="10"/>
      <c r="U26" s="11"/>
      <c r="V26" s="13" t="s">
        <v>221</v>
      </c>
      <c r="W26" s="2">
        <v>700</v>
      </c>
      <c r="X26" s="13">
        <v>12</v>
      </c>
      <c r="Y26" s="2">
        <v>21</v>
      </c>
      <c r="Z26" s="13" t="s">
        <v>222</v>
      </c>
      <c r="AA26" s="2" t="s">
        <v>222</v>
      </c>
      <c r="AB26" s="13" t="s">
        <v>223</v>
      </c>
      <c r="AC26" s="2" t="s">
        <v>223</v>
      </c>
      <c r="AD26" s="13" t="s">
        <v>224</v>
      </c>
      <c r="AE26" s="2"/>
      <c r="AF26" s="13"/>
      <c r="AG26" s="2" t="s">
        <v>89</v>
      </c>
      <c r="AH26" s="14" t="s">
        <v>67</v>
      </c>
      <c r="AI26" s="2" t="s">
        <v>141</v>
      </c>
      <c r="AJ26" s="13" t="s">
        <v>69</v>
      </c>
      <c r="AK26" s="2" t="s">
        <v>70</v>
      </c>
      <c r="AL26" s="9" t="s">
        <v>225</v>
      </c>
      <c r="AM26" s="35" t="str">
        <f>IF(ISNA(VLOOKUP($AL26,'Ash-Archive Data-Don''t Delete'!$AL:$AT,2,FALSE)),"",VLOOKUP($AL26,'Ash-Archive Data-Don''t Delete'!$AL:$AT,2,FALSE))</f>
        <v>Link1</v>
      </c>
      <c r="AN26" s="36" t="str">
        <f>IF(ISNA(VLOOKUP($AL26,'Ash-Archive Data-Don''t Delete'!$AL:$AT,3,FALSE)),"",VLOOKUP($AL26,'Ash-Archive Data-Don''t Delete'!$AL:$AT,3,FALSE))</f>
        <v>Link2</v>
      </c>
      <c r="AO26" s="13">
        <f>IF(ISNA(VLOOKUP($AL26,'Ash-Archive Data-Don''t Delete'!$AL:$AT,4,FALSE)),"",VLOOKUP($AL26,'Ash-Archive Data-Don''t Delete'!$AL:$AT,4,FALSE))</f>
        <v>0</v>
      </c>
      <c r="AP26" s="2">
        <f>IF(ISNA(VLOOKUP($AL26,'Ash-Archive Data-Don''t Delete'!$AL:$AT,5,FALSE)),"",VLOOKUP($AL26,'Ash-Archive Data-Don''t Delete'!$AL:$AT,5,FALSE))</f>
        <v>0</v>
      </c>
      <c r="AQ26" s="13" t="s">
        <v>74</v>
      </c>
      <c r="AR26" s="2"/>
      <c r="AS26" s="13"/>
      <c r="AT26" s="2"/>
      <c r="AU26" s="25"/>
      <c r="AV26" s="2" t="s">
        <v>238</v>
      </c>
      <c r="AW26" s="25"/>
      <c r="AX26" s="2" t="s">
        <v>84</v>
      </c>
      <c r="AY26" s="9" t="s">
        <v>77</v>
      </c>
      <c r="AZ26" s="31">
        <v>42423</v>
      </c>
      <c r="BA26" s="18"/>
      <c r="BB26" s="18"/>
      <c r="BC26" s="15"/>
      <c r="BD26" s="15"/>
      <c r="BE26" s="15"/>
      <c r="BF26" s="15"/>
      <c r="BG26" s="15"/>
      <c r="BH26" s="15"/>
      <c r="BI26" s="15"/>
      <c r="BJ26" s="15"/>
    </row>
    <row r="27" spans="1:62" ht="14.25">
      <c r="A27" s="16" t="str">
        <f>IF(ISNA(VLOOKUP($G27,'Philanthropist Ranking'!$E$5:$H$105,4,FALSE)),"N","Y")</f>
        <v>Y</v>
      </c>
      <c r="B27" s="17">
        <f>VLOOKUP($G27,'Philanthropist Ranking'!$K$5:$M$281,3,FALSE)</f>
        <v>3</v>
      </c>
      <c r="C27" s="17">
        <f>VLOOKUP($G27,'Philanthropist Ranking'!$K$5:$M$281,2,FALSE)</f>
        <v>1096.18</v>
      </c>
      <c r="D27" s="18"/>
      <c r="E27" s="18"/>
      <c r="F27" s="7" t="s">
        <v>218</v>
      </c>
      <c r="G27" s="8" t="s">
        <v>219</v>
      </c>
      <c r="H27" s="32"/>
      <c r="I27" s="19"/>
      <c r="J27" s="20" t="s">
        <v>62</v>
      </c>
      <c r="K27" s="19"/>
      <c r="L27" s="20"/>
      <c r="M27" s="19"/>
      <c r="N27" s="21"/>
      <c r="O27" s="22"/>
      <c r="P27" s="21"/>
      <c r="Q27" s="22"/>
      <c r="R27" s="21"/>
      <c r="S27" s="22"/>
      <c r="T27" s="21"/>
      <c r="U27" s="22"/>
      <c r="V27" s="13" t="s">
        <v>221</v>
      </c>
      <c r="W27" s="2">
        <v>93.18</v>
      </c>
      <c r="X27" s="13">
        <v>4</v>
      </c>
      <c r="Y27" s="2">
        <v>11</v>
      </c>
      <c r="Z27" s="13" t="s">
        <v>222</v>
      </c>
      <c r="AA27" s="2" t="s">
        <v>222</v>
      </c>
      <c r="AB27" s="13" t="s">
        <v>246</v>
      </c>
      <c r="AC27" s="2" t="s">
        <v>247</v>
      </c>
      <c r="AD27" s="24" t="s">
        <v>248</v>
      </c>
      <c r="AE27" s="2" t="s">
        <v>249</v>
      </c>
      <c r="AF27" s="25"/>
      <c r="AG27" s="2" t="s">
        <v>98</v>
      </c>
      <c r="AH27" s="14" t="s">
        <v>99</v>
      </c>
      <c r="AI27" s="2" t="s">
        <v>141</v>
      </c>
      <c r="AJ27" s="13" t="s">
        <v>69</v>
      </c>
      <c r="AK27" s="2" t="s">
        <v>70</v>
      </c>
      <c r="AL27" s="9" t="s">
        <v>253</v>
      </c>
      <c r="AM27" s="35" t="str">
        <f>IF(ISNA(VLOOKUP($AL27,'Ash-Archive Data-Don''t Delete'!$AL:$AT,2,FALSE)),"",VLOOKUP($AL27,'Ash-Archive Data-Don''t Delete'!$AL:$AT,2,FALSE))</f>
        <v>Link</v>
      </c>
      <c r="AN27" s="2">
        <f>IF(ISNA(VLOOKUP($AL27,'Ash-Archive Data-Don''t Delete'!$AL:$AT,3,FALSE)),"",VLOOKUP($AL27,'Ash-Archive Data-Don''t Delete'!$AL:$AT,3,FALSE))</f>
        <v>0</v>
      </c>
      <c r="AO27" s="13">
        <f>IF(ISNA(VLOOKUP($AL27,'Ash-Archive Data-Don''t Delete'!$AL:$AT,4,FALSE)),"",VLOOKUP($AL27,'Ash-Archive Data-Don''t Delete'!$AL:$AT,4,FALSE))</f>
        <v>0</v>
      </c>
      <c r="AP27" s="2">
        <f>IF(ISNA(VLOOKUP($AL27,'Ash-Archive Data-Don''t Delete'!$AL:$AT,5,FALSE)),"",VLOOKUP($AL27,'Ash-Archive Data-Don''t Delete'!$AL:$AT,5,FALSE))</f>
        <v>0</v>
      </c>
      <c r="AQ27" s="13"/>
      <c r="AR27" s="2"/>
      <c r="AS27" s="13"/>
      <c r="AT27" s="2" t="s">
        <v>74</v>
      </c>
      <c r="AU27" s="25"/>
      <c r="AV27" s="23"/>
      <c r="AW27" s="25"/>
      <c r="AX27" s="23"/>
      <c r="AY27" s="9" t="s">
        <v>269</v>
      </c>
      <c r="AZ27" s="31">
        <v>42744</v>
      </c>
      <c r="BA27" s="18"/>
      <c r="BB27" s="18"/>
      <c r="BC27" s="15"/>
      <c r="BD27" s="15"/>
      <c r="BE27" s="15"/>
      <c r="BF27" s="15"/>
      <c r="BG27" s="15"/>
      <c r="BH27" s="15"/>
      <c r="BI27" s="15"/>
      <c r="BJ27" s="15"/>
    </row>
    <row r="28" spans="1:62" ht="16.5">
      <c r="A28" s="16" t="str">
        <f>IF(ISNA(VLOOKUP($G28,'Philanthropist Ranking'!$E$5:$H$105,4,FALSE)),"N","Y")</f>
        <v>Y</v>
      </c>
      <c r="B28" s="17">
        <f>VLOOKUP($G28,'Philanthropist Ranking'!$K$5:$M$281,3,FALSE)</f>
        <v>3</v>
      </c>
      <c r="C28" s="17">
        <f>VLOOKUP($G28,'Philanthropist Ranking'!$K$5:$M$281,2,FALSE)</f>
        <v>1096.18</v>
      </c>
      <c r="D28" s="18"/>
      <c r="E28" s="18"/>
      <c r="F28" s="7" t="s">
        <v>218</v>
      </c>
      <c r="G28" s="8" t="s">
        <v>219</v>
      </c>
      <c r="H28" s="32"/>
      <c r="I28" s="19"/>
      <c r="J28" s="20" t="s">
        <v>62</v>
      </c>
      <c r="K28" s="19"/>
      <c r="L28" s="20"/>
      <c r="M28" s="19"/>
      <c r="N28" s="21"/>
      <c r="O28" s="22"/>
      <c r="P28" s="21"/>
      <c r="Q28" s="22"/>
      <c r="R28" s="21"/>
      <c r="S28" s="22"/>
      <c r="T28" s="21"/>
      <c r="U28" s="22"/>
      <c r="V28" s="13" t="s">
        <v>221</v>
      </c>
      <c r="W28" s="2">
        <v>50</v>
      </c>
      <c r="X28" s="13">
        <v>5</v>
      </c>
      <c r="Y28" s="2">
        <v>8</v>
      </c>
      <c r="Z28" s="13" t="s">
        <v>222</v>
      </c>
      <c r="AA28" s="2" t="s">
        <v>222</v>
      </c>
      <c r="AB28" s="13" t="s">
        <v>276</v>
      </c>
      <c r="AC28" s="23"/>
      <c r="AD28" s="24" t="s">
        <v>66</v>
      </c>
      <c r="AE28" s="23"/>
      <c r="AF28" s="25"/>
      <c r="AG28" s="2" t="s">
        <v>66</v>
      </c>
      <c r="AH28" s="14" t="s">
        <v>67</v>
      </c>
      <c r="AI28" s="2" t="s">
        <v>141</v>
      </c>
      <c r="AJ28" s="13" t="s">
        <v>69</v>
      </c>
      <c r="AK28" s="2" t="s">
        <v>70</v>
      </c>
      <c r="AL28" s="9" t="s">
        <v>278</v>
      </c>
      <c r="AM28" s="26" t="s">
        <v>80</v>
      </c>
      <c r="AN28" s="29"/>
      <c r="AO28" s="28"/>
      <c r="AP28" s="29"/>
      <c r="AQ28" s="30" t="s">
        <v>74</v>
      </c>
      <c r="AR28" s="2" t="s">
        <v>62</v>
      </c>
      <c r="AS28" s="13" t="s">
        <v>62</v>
      </c>
      <c r="AT28" s="2" t="s">
        <v>62</v>
      </c>
      <c r="AU28" s="25"/>
      <c r="AV28" s="2" t="s">
        <v>280</v>
      </c>
      <c r="AW28" s="25"/>
      <c r="AX28" s="2" t="s">
        <v>76</v>
      </c>
      <c r="AY28" s="9" t="s">
        <v>103</v>
      </c>
      <c r="AZ28" s="31">
        <v>42706</v>
      </c>
      <c r="BA28" s="18"/>
      <c r="BB28" s="18"/>
      <c r="BC28" s="15"/>
      <c r="BD28" s="15"/>
      <c r="BE28" s="15"/>
      <c r="BF28" s="15"/>
      <c r="BG28" s="15"/>
      <c r="BH28" s="15"/>
      <c r="BI28" s="15"/>
      <c r="BJ28" s="15"/>
    </row>
    <row r="29" spans="1:62" ht="16.5">
      <c r="A29" s="16" t="str">
        <f>IF(ISNA(VLOOKUP($G29,'Philanthropist Ranking'!$E$5:$H$105,4,FALSE)),"N","Y")</f>
        <v>Y</v>
      </c>
      <c r="B29" s="17">
        <f>VLOOKUP($G29,'Philanthropist Ranking'!$K$5:$M$281,3,FALSE)</f>
        <v>3</v>
      </c>
      <c r="C29" s="17">
        <f>VLOOKUP($G29,'Philanthropist Ranking'!$K$5:$M$281,2,FALSE)</f>
        <v>1096.18</v>
      </c>
      <c r="D29" s="18"/>
      <c r="E29" s="18"/>
      <c r="F29" s="7" t="s">
        <v>218</v>
      </c>
      <c r="G29" s="8" t="s">
        <v>219</v>
      </c>
      <c r="H29" s="32"/>
      <c r="I29" s="19"/>
      <c r="J29" s="20" t="s">
        <v>62</v>
      </c>
      <c r="K29" s="19"/>
      <c r="L29" s="20"/>
      <c r="M29" s="19"/>
      <c r="N29" s="21"/>
      <c r="O29" s="22"/>
      <c r="P29" s="21"/>
      <c r="Q29" s="22"/>
      <c r="R29" s="21"/>
      <c r="S29" s="22"/>
      <c r="T29" s="21"/>
      <c r="U29" s="22"/>
      <c r="V29" s="13" t="s">
        <v>221</v>
      </c>
      <c r="W29" s="2">
        <v>50</v>
      </c>
      <c r="X29" s="13">
        <v>5</v>
      </c>
      <c r="Y29" s="2">
        <v>8</v>
      </c>
      <c r="Z29" s="13" t="s">
        <v>222</v>
      </c>
      <c r="AA29" s="2" t="s">
        <v>222</v>
      </c>
      <c r="AB29" s="13" t="s">
        <v>292</v>
      </c>
      <c r="AC29" s="23"/>
      <c r="AD29" s="24" t="s">
        <v>66</v>
      </c>
      <c r="AE29" s="23"/>
      <c r="AF29" s="25"/>
      <c r="AG29" s="2" t="s">
        <v>66</v>
      </c>
      <c r="AH29" s="14" t="s">
        <v>67</v>
      </c>
      <c r="AI29" s="2" t="s">
        <v>141</v>
      </c>
      <c r="AJ29" s="13" t="s">
        <v>69</v>
      </c>
      <c r="AK29" s="2" t="s">
        <v>70</v>
      </c>
      <c r="AL29" s="9" t="s">
        <v>278</v>
      </c>
      <c r="AM29" s="26" t="s">
        <v>80</v>
      </c>
      <c r="AN29" s="29"/>
      <c r="AO29" s="28"/>
      <c r="AP29" s="29"/>
      <c r="AQ29" s="30" t="s">
        <v>74</v>
      </c>
      <c r="AR29" s="2" t="s">
        <v>62</v>
      </c>
      <c r="AS29" s="13" t="s">
        <v>62</v>
      </c>
      <c r="AT29" s="2" t="s">
        <v>62</v>
      </c>
      <c r="AU29" s="25"/>
      <c r="AV29" s="2" t="s">
        <v>280</v>
      </c>
      <c r="AW29" s="25"/>
      <c r="AX29" s="2" t="s">
        <v>76</v>
      </c>
      <c r="AY29" s="9" t="s">
        <v>103</v>
      </c>
      <c r="AZ29" s="31">
        <v>42706</v>
      </c>
      <c r="BA29" s="18"/>
      <c r="BB29" s="18"/>
      <c r="BC29" s="15"/>
      <c r="BD29" s="15"/>
      <c r="BE29" s="15"/>
      <c r="BF29" s="15"/>
      <c r="BG29" s="15"/>
      <c r="BH29" s="15"/>
      <c r="BI29" s="15"/>
      <c r="BJ29" s="15"/>
    </row>
    <row r="30" spans="1:62" ht="16.5">
      <c r="A30" s="16" t="str">
        <f>IF(ISNA(VLOOKUP($G30,'Philanthropist Ranking'!$E$5:$H$105,4,FALSE)),"N","Y")</f>
        <v>Y</v>
      </c>
      <c r="B30" s="17">
        <f>VLOOKUP($G30,'Philanthropist Ranking'!$K$5:$M$281,3,FALSE)</f>
        <v>3</v>
      </c>
      <c r="C30" s="17">
        <f>VLOOKUP($G30,'Philanthropist Ranking'!$K$5:$M$281,2,FALSE)</f>
        <v>1096.18</v>
      </c>
      <c r="D30" s="18"/>
      <c r="E30" s="18"/>
      <c r="F30" s="7" t="s">
        <v>218</v>
      </c>
      <c r="G30" s="8" t="s">
        <v>219</v>
      </c>
      <c r="H30" s="32"/>
      <c r="I30" s="19"/>
      <c r="J30" s="20" t="s">
        <v>62</v>
      </c>
      <c r="K30" s="19"/>
      <c r="L30" s="20"/>
      <c r="M30" s="19"/>
      <c r="N30" s="21"/>
      <c r="O30" s="22"/>
      <c r="P30" s="21"/>
      <c r="Q30" s="22"/>
      <c r="R30" s="21"/>
      <c r="S30" s="22"/>
      <c r="T30" s="21"/>
      <c r="U30" s="22"/>
      <c r="V30" s="13" t="s">
        <v>221</v>
      </c>
      <c r="W30" s="2">
        <v>50</v>
      </c>
      <c r="X30" s="13">
        <v>5</v>
      </c>
      <c r="Y30" s="2">
        <v>8</v>
      </c>
      <c r="Z30" s="13" t="s">
        <v>222</v>
      </c>
      <c r="AA30" s="2" t="s">
        <v>222</v>
      </c>
      <c r="AB30" s="13" t="s">
        <v>115</v>
      </c>
      <c r="AC30" s="23"/>
      <c r="AD30" s="24" t="s">
        <v>66</v>
      </c>
      <c r="AE30" s="23"/>
      <c r="AF30" s="25"/>
      <c r="AG30" s="2" t="s">
        <v>66</v>
      </c>
      <c r="AH30" s="14" t="s">
        <v>67</v>
      </c>
      <c r="AI30" s="2" t="s">
        <v>141</v>
      </c>
      <c r="AJ30" s="13" t="s">
        <v>69</v>
      </c>
      <c r="AK30" s="2" t="s">
        <v>70</v>
      </c>
      <c r="AL30" s="9" t="s">
        <v>278</v>
      </c>
      <c r="AM30" s="26" t="s">
        <v>80</v>
      </c>
      <c r="AN30" s="29"/>
      <c r="AO30" s="28"/>
      <c r="AP30" s="29"/>
      <c r="AQ30" s="30" t="s">
        <v>74</v>
      </c>
      <c r="AR30" s="2" t="s">
        <v>62</v>
      </c>
      <c r="AS30" s="13" t="s">
        <v>62</v>
      </c>
      <c r="AT30" s="2" t="s">
        <v>62</v>
      </c>
      <c r="AU30" s="25"/>
      <c r="AV30" s="2" t="s">
        <v>280</v>
      </c>
      <c r="AW30" s="25"/>
      <c r="AX30" s="2" t="s">
        <v>76</v>
      </c>
      <c r="AY30" s="9" t="s">
        <v>103</v>
      </c>
      <c r="AZ30" s="31">
        <v>42706</v>
      </c>
      <c r="BA30" s="18"/>
      <c r="BB30" s="18"/>
      <c r="BC30" s="15"/>
      <c r="BD30" s="15"/>
      <c r="BE30" s="15"/>
      <c r="BF30" s="15"/>
      <c r="BG30" s="15"/>
      <c r="BH30" s="15"/>
      <c r="BI30" s="15"/>
      <c r="BJ30" s="15"/>
    </row>
    <row r="31" spans="1:62" ht="16.5">
      <c r="A31" s="16" t="str">
        <f>IF(ISNA(VLOOKUP($G31,'Philanthropist Ranking'!$E$5:$H$105,4,FALSE)),"N","Y")</f>
        <v>Y</v>
      </c>
      <c r="B31" s="17">
        <f>VLOOKUP($G31,'Philanthropist Ranking'!$K$5:$M$281,3,FALSE)</f>
        <v>3</v>
      </c>
      <c r="C31" s="17">
        <f>VLOOKUP($G31,'Philanthropist Ranking'!$K$5:$M$281,2,FALSE)</f>
        <v>1096.18</v>
      </c>
      <c r="D31" s="18"/>
      <c r="E31" s="18"/>
      <c r="F31" s="7" t="s">
        <v>218</v>
      </c>
      <c r="G31" s="8" t="s">
        <v>219</v>
      </c>
      <c r="H31" s="32"/>
      <c r="I31" s="19"/>
      <c r="J31" s="20" t="s">
        <v>62</v>
      </c>
      <c r="K31" s="19"/>
      <c r="L31" s="20"/>
      <c r="M31" s="19"/>
      <c r="N31" s="21"/>
      <c r="O31" s="22"/>
      <c r="P31" s="21"/>
      <c r="Q31" s="22"/>
      <c r="R31" s="21"/>
      <c r="S31" s="22"/>
      <c r="T31" s="21"/>
      <c r="U31" s="22"/>
      <c r="V31" s="13" t="s">
        <v>221</v>
      </c>
      <c r="W31" s="2">
        <v>50</v>
      </c>
      <c r="X31" s="13">
        <v>5</v>
      </c>
      <c r="Y31" s="2">
        <v>8</v>
      </c>
      <c r="Z31" s="13" t="s">
        <v>222</v>
      </c>
      <c r="AA31" s="2" t="s">
        <v>222</v>
      </c>
      <c r="AB31" s="13" t="s">
        <v>95</v>
      </c>
      <c r="AC31" s="23"/>
      <c r="AD31" s="24" t="s">
        <v>66</v>
      </c>
      <c r="AE31" s="23"/>
      <c r="AF31" s="25"/>
      <c r="AG31" s="2" t="s">
        <v>66</v>
      </c>
      <c r="AH31" s="14" t="s">
        <v>67</v>
      </c>
      <c r="AI31" s="2" t="s">
        <v>141</v>
      </c>
      <c r="AJ31" s="13" t="s">
        <v>69</v>
      </c>
      <c r="AK31" s="2" t="s">
        <v>70</v>
      </c>
      <c r="AL31" s="9" t="s">
        <v>278</v>
      </c>
      <c r="AM31" s="26" t="s">
        <v>80</v>
      </c>
      <c r="AN31" s="29"/>
      <c r="AO31" s="28"/>
      <c r="AP31" s="29"/>
      <c r="AQ31" s="30" t="s">
        <v>74</v>
      </c>
      <c r="AR31" s="2" t="s">
        <v>62</v>
      </c>
      <c r="AS31" s="13" t="s">
        <v>62</v>
      </c>
      <c r="AT31" s="2" t="s">
        <v>62</v>
      </c>
      <c r="AU31" s="25"/>
      <c r="AV31" s="2" t="s">
        <v>280</v>
      </c>
      <c r="AW31" s="25"/>
      <c r="AX31" s="2" t="s">
        <v>76</v>
      </c>
      <c r="AY31" s="9" t="s">
        <v>103</v>
      </c>
      <c r="AZ31" s="31">
        <v>42706</v>
      </c>
      <c r="BA31" s="18"/>
      <c r="BB31" s="18"/>
      <c r="BC31" s="15"/>
      <c r="BD31" s="15"/>
      <c r="BE31" s="15"/>
      <c r="BF31" s="15"/>
      <c r="BG31" s="15"/>
      <c r="BH31" s="15"/>
      <c r="BI31" s="15"/>
      <c r="BJ31" s="15"/>
    </row>
    <row r="32" spans="1:62" ht="16.5">
      <c r="A32" s="16" t="str">
        <f>IF(ISNA(VLOOKUP($G32,'Philanthropist Ranking'!$E$5:$H$105,4,FALSE)),"N","Y")</f>
        <v>Y</v>
      </c>
      <c r="B32" s="17">
        <f>VLOOKUP($G32,'Philanthropist Ranking'!$K$5:$M$281,3,FALSE)</f>
        <v>3</v>
      </c>
      <c r="C32" s="17">
        <f>VLOOKUP($G32,'Philanthropist Ranking'!$K$5:$M$281,2,FALSE)</f>
        <v>1096.18</v>
      </c>
      <c r="D32" s="18"/>
      <c r="E32" s="18"/>
      <c r="F32" s="7" t="s">
        <v>218</v>
      </c>
      <c r="G32" s="8" t="s">
        <v>219</v>
      </c>
      <c r="H32" s="32"/>
      <c r="I32" s="19"/>
      <c r="J32" s="20" t="s">
        <v>62</v>
      </c>
      <c r="K32" s="19"/>
      <c r="L32" s="20"/>
      <c r="M32" s="19"/>
      <c r="N32" s="21"/>
      <c r="O32" s="22"/>
      <c r="P32" s="21"/>
      <c r="Q32" s="22"/>
      <c r="R32" s="21"/>
      <c r="S32" s="22"/>
      <c r="T32" s="21"/>
      <c r="U32" s="22"/>
      <c r="V32" s="13" t="s">
        <v>221</v>
      </c>
      <c r="W32" s="2">
        <v>50</v>
      </c>
      <c r="X32" s="13">
        <v>5</v>
      </c>
      <c r="Y32" s="2">
        <v>8</v>
      </c>
      <c r="Z32" s="13" t="s">
        <v>222</v>
      </c>
      <c r="AA32" s="2" t="s">
        <v>222</v>
      </c>
      <c r="AB32" s="13" t="s">
        <v>319</v>
      </c>
      <c r="AC32" s="23"/>
      <c r="AD32" s="24" t="s">
        <v>66</v>
      </c>
      <c r="AE32" s="23"/>
      <c r="AF32" s="25"/>
      <c r="AG32" s="2" t="s">
        <v>66</v>
      </c>
      <c r="AH32" s="14" t="s">
        <v>67</v>
      </c>
      <c r="AI32" s="2" t="s">
        <v>141</v>
      </c>
      <c r="AJ32" s="13" t="s">
        <v>69</v>
      </c>
      <c r="AK32" s="2" t="s">
        <v>70</v>
      </c>
      <c r="AL32" s="9" t="s">
        <v>278</v>
      </c>
      <c r="AM32" s="26" t="s">
        <v>80</v>
      </c>
      <c r="AN32" s="29"/>
      <c r="AO32" s="28"/>
      <c r="AP32" s="29"/>
      <c r="AQ32" s="30" t="s">
        <v>74</v>
      </c>
      <c r="AR32" s="2" t="s">
        <v>62</v>
      </c>
      <c r="AS32" s="13" t="s">
        <v>62</v>
      </c>
      <c r="AT32" s="2" t="s">
        <v>62</v>
      </c>
      <c r="AU32" s="25"/>
      <c r="AV32" s="2" t="s">
        <v>280</v>
      </c>
      <c r="AW32" s="25"/>
      <c r="AX32" s="2" t="s">
        <v>76</v>
      </c>
      <c r="AY32" s="9" t="s">
        <v>103</v>
      </c>
      <c r="AZ32" s="31">
        <v>42706</v>
      </c>
      <c r="BA32" s="18"/>
      <c r="BB32" s="18"/>
      <c r="BC32" s="15"/>
      <c r="BD32" s="15"/>
      <c r="BE32" s="15"/>
      <c r="BF32" s="15"/>
      <c r="BG32" s="15"/>
      <c r="BH32" s="15"/>
      <c r="BI32" s="15"/>
      <c r="BJ32" s="15"/>
    </row>
    <row r="33" spans="1:62" ht="16.5">
      <c r="A33" s="16" t="str">
        <f>IF(ISNA(VLOOKUP($G33,'Philanthropist Ranking'!$E$5:$H$105,4,FALSE)),"N","Y")</f>
        <v>Y</v>
      </c>
      <c r="B33" s="17">
        <f>VLOOKUP($G33,'Philanthropist Ranking'!$K$5:$M$281,3,FALSE)</f>
        <v>3</v>
      </c>
      <c r="C33" s="17">
        <f>VLOOKUP($G33,'Philanthropist Ranking'!$K$5:$M$281,2,FALSE)</f>
        <v>1096.18</v>
      </c>
      <c r="D33" s="18"/>
      <c r="E33" s="18"/>
      <c r="F33" s="7" t="s">
        <v>218</v>
      </c>
      <c r="G33" s="8" t="s">
        <v>219</v>
      </c>
      <c r="H33" s="32"/>
      <c r="I33" s="19"/>
      <c r="J33" s="20" t="s">
        <v>62</v>
      </c>
      <c r="K33" s="19"/>
      <c r="L33" s="20"/>
      <c r="M33" s="19"/>
      <c r="N33" s="21"/>
      <c r="O33" s="22"/>
      <c r="P33" s="21"/>
      <c r="Q33" s="22"/>
      <c r="R33" s="21"/>
      <c r="S33" s="22"/>
      <c r="T33" s="21"/>
      <c r="U33" s="22"/>
      <c r="V33" s="13" t="s">
        <v>221</v>
      </c>
      <c r="W33" s="2">
        <v>50</v>
      </c>
      <c r="X33" s="13">
        <v>5</v>
      </c>
      <c r="Y33" s="2">
        <v>8</v>
      </c>
      <c r="Z33" s="13" t="s">
        <v>222</v>
      </c>
      <c r="AA33" s="2" t="s">
        <v>222</v>
      </c>
      <c r="AB33" s="13" t="s">
        <v>324</v>
      </c>
      <c r="AC33" s="23"/>
      <c r="AD33" s="24" t="s">
        <v>66</v>
      </c>
      <c r="AE33" s="23"/>
      <c r="AF33" s="25"/>
      <c r="AG33" s="2" t="s">
        <v>66</v>
      </c>
      <c r="AH33" s="14" t="s">
        <v>67</v>
      </c>
      <c r="AI33" s="2" t="s">
        <v>141</v>
      </c>
      <c r="AJ33" s="13" t="s">
        <v>69</v>
      </c>
      <c r="AK33" s="2" t="s">
        <v>70</v>
      </c>
      <c r="AL33" s="9" t="s">
        <v>278</v>
      </c>
      <c r="AM33" s="26" t="s">
        <v>80</v>
      </c>
      <c r="AN33" s="29"/>
      <c r="AO33" s="28"/>
      <c r="AP33" s="29"/>
      <c r="AQ33" s="30" t="s">
        <v>74</v>
      </c>
      <c r="AR33" s="2" t="s">
        <v>62</v>
      </c>
      <c r="AS33" s="13" t="s">
        <v>62</v>
      </c>
      <c r="AT33" s="2" t="s">
        <v>62</v>
      </c>
      <c r="AU33" s="25"/>
      <c r="AV33" s="2" t="s">
        <v>280</v>
      </c>
      <c r="AW33" s="25"/>
      <c r="AX33" s="2" t="s">
        <v>76</v>
      </c>
      <c r="AY33" s="9" t="s">
        <v>103</v>
      </c>
      <c r="AZ33" s="31">
        <v>42706</v>
      </c>
      <c r="BA33" s="18"/>
      <c r="BB33" s="18"/>
      <c r="BC33" s="15"/>
      <c r="BD33" s="15"/>
      <c r="BE33" s="15"/>
      <c r="BF33" s="15"/>
      <c r="BG33" s="15"/>
      <c r="BH33" s="15"/>
      <c r="BI33" s="15"/>
      <c r="BJ33" s="15"/>
    </row>
    <row r="34" spans="1:62" ht="14.25">
      <c r="A34" s="16" t="str">
        <f>IF(ISNA(VLOOKUP($G34,'Philanthropist Ranking'!$E$5:$H$105,4,FALSE)),"N","Y")</f>
        <v>Y</v>
      </c>
      <c r="B34" s="17">
        <f>VLOOKUP($G34,'Philanthropist Ranking'!$K$5:$M$281,3,FALSE)</f>
        <v>3</v>
      </c>
      <c r="C34" s="17">
        <f>VLOOKUP($G34,'Philanthropist Ranking'!$K$5:$M$281,2,FALSE)</f>
        <v>1096.18</v>
      </c>
      <c r="D34" s="18"/>
      <c r="E34" s="18"/>
      <c r="F34" s="7" t="s">
        <v>218</v>
      </c>
      <c r="G34" s="8" t="s">
        <v>219</v>
      </c>
      <c r="H34" s="32"/>
      <c r="I34" s="7">
        <v>1952</v>
      </c>
      <c r="J34" s="20">
        <v>64</v>
      </c>
      <c r="K34" s="7" t="s">
        <v>78</v>
      </c>
      <c r="L34" s="8" t="s">
        <v>79</v>
      </c>
      <c r="M34" s="33" t="s">
        <v>332</v>
      </c>
      <c r="N34" s="10" t="s">
        <v>9</v>
      </c>
      <c r="O34" s="11" t="s">
        <v>334</v>
      </c>
      <c r="P34" s="109" t="s">
        <v>335</v>
      </c>
      <c r="Q34" s="22"/>
      <c r="R34" s="10" t="s">
        <v>336</v>
      </c>
      <c r="S34" s="11" t="s">
        <v>222</v>
      </c>
      <c r="T34" s="10" t="s">
        <v>222</v>
      </c>
      <c r="U34" s="34" t="s">
        <v>341</v>
      </c>
      <c r="V34" s="13" t="s">
        <v>221</v>
      </c>
      <c r="W34" s="2">
        <v>3</v>
      </c>
      <c r="X34" s="13">
        <v>11</v>
      </c>
      <c r="Y34" s="2">
        <v>9</v>
      </c>
      <c r="Z34" s="13" t="s">
        <v>222</v>
      </c>
      <c r="AA34" s="2" t="s">
        <v>222</v>
      </c>
      <c r="AB34" s="13" t="s">
        <v>292</v>
      </c>
      <c r="AC34" s="2" t="s">
        <v>345</v>
      </c>
      <c r="AD34" s="13" t="s">
        <v>346</v>
      </c>
      <c r="AE34" s="23"/>
      <c r="AF34" s="25"/>
      <c r="AG34" s="2" t="s">
        <v>109</v>
      </c>
      <c r="AH34" s="14" t="s">
        <v>131</v>
      </c>
      <c r="AI34" s="2" t="s">
        <v>141</v>
      </c>
      <c r="AJ34" s="13" t="s">
        <v>69</v>
      </c>
      <c r="AK34" s="2" t="s">
        <v>70</v>
      </c>
      <c r="AL34" s="9" t="s">
        <v>347</v>
      </c>
      <c r="AM34" s="35" t="str">
        <f>IF(ISNA(VLOOKUP($AL34,'Ash-Archive Data-Don''t Delete'!$AL:$AT,2,FALSE)),"",VLOOKUP($AL34,'Ash-Archive Data-Don''t Delete'!$AL:$AT,2,FALSE))</f>
        <v>Link1</v>
      </c>
      <c r="AN34" s="36" t="str">
        <f>IF(ISNA(VLOOKUP($AL34,'Ash-Archive Data-Don''t Delete'!$AL:$AT,3,FALSE)),"",VLOOKUP($AL34,'Ash-Archive Data-Don''t Delete'!$AL:$AT,3,FALSE))</f>
        <v>Link2</v>
      </c>
      <c r="AO34" s="13">
        <f>IF(ISNA(VLOOKUP($AL34,'Ash-Archive Data-Don''t Delete'!$AL:$AT,4,FALSE)),"",VLOOKUP($AL34,'Ash-Archive Data-Don''t Delete'!$AL:$AT,4,FALSE))</f>
        <v>0</v>
      </c>
      <c r="AP34" s="2">
        <f>IF(ISNA(VLOOKUP($AL34,'Ash-Archive Data-Don''t Delete'!$AL:$AT,5,FALSE)),"",VLOOKUP($AL34,'Ash-Archive Data-Don''t Delete'!$AL:$AT,5,FALSE))</f>
        <v>0</v>
      </c>
      <c r="AQ34" s="13" t="s">
        <v>74</v>
      </c>
      <c r="AR34" s="2"/>
      <c r="AS34" s="13"/>
      <c r="AT34" s="2"/>
      <c r="AU34" s="25"/>
      <c r="AV34" s="2" t="s">
        <v>364</v>
      </c>
      <c r="AW34" s="25"/>
      <c r="AX34" s="2" t="s">
        <v>84</v>
      </c>
      <c r="AY34" s="9" t="s">
        <v>77</v>
      </c>
      <c r="AZ34" s="31">
        <v>42423</v>
      </c>
      <c r="BA34" s="18"/>
      <c r="BB34" s="18"/>
      <c r="BC34" s="15"/>
      <c r="BD34" s="15"/>
      <c r="BE34" s="15"/>
      <c r="BF34" s="15"/>
      <c r="BG34" s="15"/>
      <c r="BH34" s="15"/>
      <c r="BI34" s="15"/>
      <c r="BJ34" s="15"/>
    </row>
    <row r="35" spans="1:62" ht="16.5">
      <c r="A35" s="16" t="str">
        <f>IF(ISNA(VLOOKUP($G35,'Philanthropist Ranking'!$E$5:$H$105,4,FALSE)),"N","Y")</f>
        <v>Y</v>
      </c>
      <c r="B35" s="17">
        <f>VLOOKUP($G35,'Philanthropist Ranking'!$K$5:$M$281,3,FALSE)</f>
        <v>4</v>
      </c>
      <c r="C35" s="17">
        <f>VLOOKUP($G35,'Philanthropist Ranking'!$K$5:$M$281,2,FALSE)</f>
        <v>1072</v>
      </c>
      <c r="D35" s="18"/>
      <c r="E35" s="18"/>
      <c r="F35" s="7" t="s">
        <v>360</v>
      </c>
      <c r="G35" s="8" t="s">
        <v>361</v>
      </c>
      <c r="H35" s="32"/>
      <c r="I35" s="19"/>
      <c r="J35" s="20" t="s">
        <v>62</v>
      </c>
      <c r="K35" s="19"/>
      <c r="L35" s="20"/>
      <c r="M35" s="19"/>
      <c r="N35" s="21"/>
      <c r="O35" s="22"/>
      <c r="P35" s="21"/>
      <c r="Q35" s="22"/>
      <c r="R35" s="21"/>
      <c r="S35" s="22"/>
      <c r="T35" s="21"/>
      <c r="U35" s="22"/>
      <c r="V35" s="13" t="s">
        <v>371</v>
      </c>
      <c r="W35" s="112">
        <v>1000</v>
      </c>
      <c r="X35" s="13">
        <v>12</v>
      </c>
      <c r="Y35" s="2">
        <v>16</v>
      </c>
      <c r="Z35" s="13" t="s">
        <v>222</v>
      </c>
      <c r="AA35" s="2" t="s">
        <v>222</v>
      </c>
      <c r="AB35" s="13" t="s">
        <v>105</v>
      </c>
      <c r="AC35" s="2" t="s">
        <v>106</v>
      </c>
      <c r="AD35" s="24" t="s">
        <v>374</v>
      </c>
      <c r="AE35" s="23"/>
      <c r="AF35" s="25"/>
      <c r="AG35" s="2" t="s">
        <v>98</v>
      </c>
      <c r="AH35" s="14" t="s">
        <v>132</v>
      </c>
      <c r="AI35" s="2" t="s">
        <v>100</v>
      </c>
      <c r="AJ35" s="13" t="s">
        <v>69</v>
      </c>
      <c r="AK35" s="2" t="s">
        <v>70</v>
      </c>
      <c r="AL35" s="9" t="s">
        <v>375</v>
      </c>
      <c r="AM35" s="26" t="s">
        <v>80</v>
      </c>
      <c r="AN35" s="29"/>
      <c r="AO35" s="28"/>
      <c r="AP35" s="29"/>
      <c r="AQ35" s="30" t="s">
        <v>74</v>
      </c>
      <c r="AR35" s="2" t="s">
        <v>62</v>
      </c>
      <c r="AS35" s="13" t="s">
        <v>62</v>
      </c>
      <c r="AT35" s="2" t="s">
        <v>62</v>
      </c>
      <c r="AU35" s="25"/>
      <c r="AV35" s="2" t="s">
        <v>377</v>
      </c>
      <c r="AW35" s="25"/>
      <c r="AX35" s="2" t="s">
        <v>84</v>
      </c>
      <c r="AY35" s="9" t="s">
        <v>103</v>
      </c>
      <c r="AZ35" s="31">
        <v>42706</v>
      </c>
      <c r="BA35" s="18"/>
      <c r="BB35" s="18"/>
      <c r="BC35" s="15"/>
      <c r="BD35" s="15"/>
      <c r="BE35" s="15"/>
      <c r="BF35" s="15"/>
      <c r="BG35" s="15"/>
      <c r="BH35" s="15"/>
      <c r="BI35" s="15"/>
      <c r="BJ35" s="15"/>
    </row>
    <row r="36" spans="1:62" ht="14.25">
      <c r="A36" s="16" t="str">
        <f>IF(ISNA(VLOOKUP($G36,'Philanthropist Ranking'!$E$5:$H$105,4,FALSE)),"N","Y")</f>
        <v>Y</v>
      </c>
      <c r="B36" s="17">
        <f>VLOOKUP($G36,'Philanthropist Ranking'!$K$5:$M$281,3,FALSE)</f>
        <v>4</v>
      </c>
      <c r="C36" s="17">
        <f>VLOOKUP($G36,'Philanthropist Ranking'!$K$5:$M$281,2,FALSE)</f>
        <v>1072</v>
      </c>
      <c r="D36" s="3"/>
      <c r="E36" s="18"/>
      <c r="F36" s="7" t="s">
        <v>360</v>
      </c>
      <c r="G36" s="8" t="s">
        <v>361</v>
      </c>
      <c r="H36" s="32"/>
      <c r="I36" s="19"/>
      <c r="J36" s="20" t="s">
        <v>62</v>
      </c>
      <c r="K36" s="19"/>
      <c r="L36" s="20"/>
      <c r="M36" s="19"/>
      <c r="N36" s="21"/>
      <c r="O36" s="22"/>
      <c r="P36" s="21"/>
      <c r="Q36" s="22"/>
      <c r="R36" s="21"/>
      <c r="S36" s="22"/>
      <c r="T36" s="21"/>
      <c r="U36" s="22"/>
      <c r="V36" s="13" t="s">
        <v>384</v>
      </c>
      <c r="W36" s="2">
        <v>50</v>
      </c>
      <c r="X36" s="25">
        <v>9</v>
      </c>
      <c r="Y36" s="23">
        <v>16</v>
      </c>
      <c r="Z36" s="13" t="s">
        <v>385</v>
      </c>
      <c r="AA36" s="2" t="s">
        <v>386</v>
      </c>
      <c r="AB36" s="13" t="s">
        <v>387</v>
      </c>
      <c r="AC36" s="2" t="s">
        <v>388</v>
      </c>
      <c r="AD36" s="13" t="s">
        <v>389</v>
      </c>
      <c r="AE36" s="2" t="s">
        <v>390</v>
      </c>
      <c r="AF36" s="13" t="s">
        <v>391</v>
      </c>
      <c r="AG36" s="2" t="s">
        <v>109</v>
      </c>
      <c r="AH36" s="14" t="s">
        <v>67</v>
      </c>
      <c r="AI36" s="2" t="s">
        <v>100</v>
      </c>
      <c r="AJ36" s="13" t="s">
        <v>69</v>
      </c>
      <c r="AK36" s="2" t="s">
        <v>70</v>
      </c>
      <c r="AL36" s="9" t="s">
        <v>392</v>
      </c>
      <c r="AM36" s="114" t="s">
        <v>393</v>
      </c>
      <c r="AO36" s="116"/>
      <c r="AP36" s="116"/>
      <c r="AQ36" s="116"/>
      <c r="AR36" s="116"/>
      <c r="AS36" s="116"/>
      <c r="AT36" s="117" t="s">
        <v>74</v>
      </c>
      <c r="AU36" s="25"/>
      <c r="AV36" s="23"/>
      <c r="AW36" s="25"/>
      <c r="AX36" s="23"/>
      <c r="AY36" s="9" t="s">
        <v>269</v>
      </c>
      <c r="AZ36" s="41">
        <v>42744</v>
      </c>
      <c r="BA36" s="18"/>
      <c r="BB36" s="18"/>
      <c r="BC36" s="15"/>
      <c r="BD36" s="15"/>
      <c r="BE36" s="15"/>
      <c r="BF36" s="15"/>
      <c r="BG36" s="15"/>
      <c r="BH36" s="15"/>
      <c r="BI36" s="15"/>
      <c r="BJ36" s="15"/>
    </row>
    <row r="37" spans="1:62" ht="14.25">
      <c r="A37" s="16" t="str">
        <f>IF(ISNA(VLOOKUP($G37,'Philanthropist Ranking'!$E$5:$H$105,4,FALSE)),"N","Y")</f>
        <v>Y</v>
      </c>
      <c r="B37" s="17">
        <f>VLOOKUP($G37,'Philanthropist Ranking'!$K$5:$M$281,3,FALSE)</f>
        <v>4</v>
      </c>
      <c r="C37" s="17">
        <f>VLOOKUP($G37,'Philanthropist Ranking'!$K$5:$M$281,2,FALSE)</f>
        <v>1072</v>
      </c>
      <c r="D37" s="18"/>
      <c r="E37" s="18"/>
      <c r="F37" s="7" t="s">
        <v>360</v>
      </c>
      <c r="G37" s="8" t="s">
        <v>361</v>
      </c>
      <c r="H37" s="32"/>
      <c r="I37" s="7">
        <v>1954</v>
      </c>
      <c r="J37" s="20">
        <v>62</v>
      </c>
      <c r="K37" s="7" t="s">
        <v>78</v>
      </c>
      <c r="L37" s="8" t="s">
        <v>79</v>
      </c>
      <c r="M37" s="33" t="s">
        <v>80</v>
      </c>
      <c r="N37" s="10" t="s">
        <v>9</v>
      </c>
      <c r="O37" s="11" t="s">
        <v>371</v>
      </c>
      <c r="P37" s="10" t="s">
        <v>404</v>
      </c>
      <c r="Q37" s="11" t="s">
        <v>84</v>
      </c>
      <c r="R37" s="10" t="s">
        <v>336</v>
      </c>
      <c r="S37" s="11" t="s">
        <v>222</v>
      </c>
      <c r="T37" s="10" t="s">
        <v>222</v>
      </c>
      <c r="U37" s="34" t="s">
        <v>80</v>
      </c>
      <c r="V37" s="13" t="s">
        <v>371</v>
      </c>
      <c r="W37" s="2">
        <v>10</v>
      </c>
      <c r="X37" s="13">
        <v>2</v>
      </c>
      <c r="Y37" s="2">
        <v>2</v>
      </c>
      <c r="Z37" s="13" t="s">
        <v>222</v>
      </c>
      <c r="AA37" s="2" t="s">
        <v>222</v>
      </c>
      <c r="AB37" s="13" t="s">
        <v>387</v>
      </c>
      <c r="AC37" s="2" t="s">
        <v>388</v>
      </c>
      <c r="AD37" s="13" t="s">
        <v>405</v>
      </c>
      <c r="AE37" s="23"/>
      <c r="AF37" s="25"/>
      <c r="AG37" s="2" t="s">
        <v>109</v>
      </c>
      <c r="AH37" s="14" t="s">
        <v>99</v>
      </c>
      <c r="AI37" s="2" t="s">
        <v>100</v>
      </c>
      <c r="AJ37" s="13" t="s">
        <v>69</v>
      </c>
      <c r="AK37" s="2" t="s">
        <v>70</v>
      </c>
      <c r="AL37" s="9" t="s">
        <v>407</v>
      </c>
      <c r="AM37" s="2">
        <f>IF(ISNA(VLOOKUP($AL37,'Ash-Archive Data-Don''t Delete'!$AL:$AT,3,FALSE)),"",VLOOKUP($AL37,'Ash-Archive Data-Don''t Delete'!$AL:$AT,3,FALSE))</f>
        <v>0</v>
      </c>
      <c r="AO37" s="13">
        <f>IF(ISNA(VLOOKUP($AL37,'Ash-Archive Data-Don''t Delete'!$AL:$AT,4,FALSE)),"",VLOOKUP($AL37,'Ash-Archive Data-Don''t Delete'!$AL:$AT,4,FALSE))</f>
        <v>0</v>
      </c>
      <c r="AP37" s="2">
        <f>IF(ISNA(VLOOKUP($AL37,'Ash-Archive Data-Don''t Delete'!$AL:$AT,5,FALSE)),"",VLOOKUP($AL37,'Ash-Archive Data-Don''t Delete'!$AL:$AT,5,FALSE))</f>
        <v>0</v>
      </c>
      <c r="AQ37" s="13" t="s">
        <v>74</v>
      </c>
      <c r="AR37" s="2"/>
      <c r="AS37" s="13"/>
      <c r="AT37" s="2" t="s">
        <v>420</v>
      </c>
      <c r="AU37" s="25"/>
      <c r="AV37" s="2" t="s">
        <v>421</v>
      </c>
      <c r="AW37" s="25"/>
      <c r="AX37" s="2" t="s">
        <v>422</v>
      </c>
      <c r="AY37" s="9" t="s">
        <v>77</v>
      </c>
      <c r="AZ37" s="31">
        <v>42422</v>
      </c>
      <c r="BA37" s="18"/>
      <c r="BB37" s="18"/>
      <c r="BC37" s="15"/>
      <c r="BD37" s="15"/>
      <c r="BE37" s="15"/>
      <c r="BF37" s="15"/>
      <c r="BG37" s="15"/>
      <c r="BH37" s="15"/>
      <c r="BI37" s="15"/>
      <c r="BJ37" s="15"/>
    </row>
    <row r="38" spans="1:62" ht="14.25">
      <c r="A38" s="16" t="str">
        <f>IF(ISNA(VLOOKUP($G38,'Philanthropist Ranking'!$E$5:$H$105,4,FALSE)),"N","Y")</f>
        <v>Y</v>
      </c>
      <c r="B38" s="17">
        <f>VLOOKUP($G38,'Philanthropist Ranking'!$K$5:$M$281,3,FALSE)</f>
        <v>4</v>
      </c>
      <c r="C38" s="17">
        <f>VLOOKUP($G38,'Philanthropist Ranking'!$K$5:$M$281,2,FALSE)</f>
        <v>1072</v>
      </c>
      <c r="D38" s="18"/>
      <c r="E38" s="18"/>
      <c r="F38" s="7" t="s">
        <v>360</v>
      </c>
      <c r="G38" s="8" t="s">
        <v>361</v>
      </c>
      <c r="H38" s="32"/>
      <c r="I38" s="19"/>
      <c r="J38" s="20" t="s">
        <v>62</v>
      </c>
      <c r="K38" s="19"/>
      <c r="L38" s="20"/>
      <c r="M38" s="19"/>
      <c r="N38" s="21"/>
      <c r="O38" s="22"/>
      <c r="P38" s="21"/>
      <c r="Q38" s="22"/>
      <c r="R38" s="21"/>
      <c r="S38" s="22"/>
      <c r="T38" s="21"/>
      <c r="U38" s="22"/>
      <c r="V38" s="13" t="s">
        <v>371</v>
      </c>
      <c r="W38" s="2">
        <v>10</v>
      </c>
      <c r="X38" s="13">
        <v>7</v>
      </c>
      <c r="Y38" s="2">
        <v>20</v>
      </c>
      <c r="Z38" s="13" t="s">
        <v>222</v>
      </c>
      <c r="AA38" s="2" t="s">
        <v>222</v>
      </c>
      <c r="AB38" s="13" t="s">
        <v>276</v>
      </c>
      <c r="AC38" s="2" t="s">
        <v>428</v>
      </c>
      <c r="AD38" s="24" t="s">
        <v>429</v>
      </c>
      <c r="AE38" s="2"/>
      <c r="AF38" s="25"/>
      <c r="AG38" s="2" t="s">
        <v>109</v>
      </c>
      <c r="AH38" s="14" t="s">
        <v>67</v>
      </c>
      <c r="AI38" s="2" t="s">
        <v>100</v>
      </c>
      <c r="AJ38" s="13" t="s">
        <v>69</v>
      </c>
      <c r="AK38" s="2" t="s">
        <v>70</v>
      </c>
      <c r="AL38" s="9" t="s">
        <v>430</v>
      </c>
      <c r="AM38" s="2">
        <f>IF(ISNA(VLOOKUP($AL38,'Ash-Archive Data-Don''t Delete'!$AL:$AT,3,FALSE)),"",VLOOKUP($AL38,'Ash-Archive Data-Don''t Delete'!$AL:$AT,3,FALSE))</f>
        <v>0</v>
      </c>
      <c r="AO38" s="13">
        <f>IF(ISNA(VLOOKUP($AL38,'Ash-Archive Data-Don''t Delete'!$AL:$AT,4,FALSE)),"",VLOOKUP($AL38,'Ash-Archive Data-Don''t Delete'!$AL:$AT,4,FALSE))</f>
        <v>0</v>
      </c>
      <c r="AP38" s="2">
        <f>IF(ISNA(VLOOKUP($AL38,'Ash-Archive Data-Don''t Delete'!$AL:$AT,5,FALSE)),"",VLOOKUP($AL38,'Ash-Archive Data-Don''t Delete'!$AL:$AT,5,FALSE))</f>
        <v>0</v>
      </c>
      <c r="AQ38" s="13" t="s">
        <v>74</v>
      </c>
      <c r="AR38" s="2"/>
      <c r="AS38" s="13"/>
      <c r="AT38" s="2"/>
      <c r="AU38" s="25"/>
      <c r="AV38" s="2" t="s">
        <v>440</v>
      </c>
      <c r="AW38" s="25"/>
      <c r="AX38" s="2" t="s">
        <v>84</v>
      </c>
      <c r="AY38" s="9" t="s">
        <v>103</v>
      </c>
      <c r="AZ38" s="31">
        <v>42706</v>
      </c>
      <c r="BA38" s="18"/>
      <c r="BB38" s="18"/>
      <c r="BC38" s="15"/>
      <c r="BD38" s="15"/>
      <c r="BE38" s="15"/>
      <c r="BF38" s="15"/>
      <c r="BG38" s="15"/>
      <c r="BH38" s="15"/>
      <c r="BI38" s="15"/>
      <c r="BJ38" s="15"/>
    </row>
    <row r="39" spans="1:62" ht="14.25">
      <c r="A39" s="16" t="str">
        <f>IF(ISNA(VLOOKUP($G39,'Philanthropist Ranking'!$E$5:$H$105,4,FALSE)),"N","Y")</f>
        <v>Y</v>
      </c>
      <c r="B39" s="17">
        <f>VLOOKUP($G39,'Philanthropist Ranking'!$K$5:$M$281,3,FALSE)</f>
        <v>4</v>
      </c>
      <c r="C39" s="17">
        <f>VLOOKUP($G39,'Philanthropist Ranking'!$K$5:$M$281,2,FALSE)</f>
        <v>1072</v>
      </c>
      <c r="D39" s="3"/>
      <c r="E39" s="18"/>
      <c r="F39" s="7" t="s">
        <v>360</v>
      </c>
      <c r="G39" s="8" t="s">
        <v>361</v>
      </c>
      <c r="H39" s="32"/>
      <c r="I39" s="19"/>
      <c r="J39" s="20" t="s">
        <v>62</v>
      </c>
      <c r="K39" s="19"/>
      <c r="L39" s="20"/>
      <c r="M39" s="19"/>
      <c r="N39" s="21"/>
      <c r="O39" s="22"/>
      <c r="P39" s="21"/>
      <c r="Q39" s="22"/>
      <c r="R39" s="21"/>
      <c r="S39" s="22"/>
      <c r="T39" s="21"/>
      <c r="U39" s="22"/>
      <c r="V39" s="13" t="s">
        <v>451</v>
      </c>
      <c r="W39" s="2">
        <v>2</v>
      </c>
      <c r="X39" s="25">
        <v>11</v>
      </c>
      <c r="Y39" s="23">
        <v>12</v>
      </c>
      <c r="Z39" s="13" t="s">
        <v>223</v>
      </c>
      <c r="AA39" s="2" t="s">
        <v>223</v>
      </c>
      <c r="AB39" s="13" t="s">
        <v>222</v>
      </c>
      <c r="AC39" s="2" t="s">
        <v>222</v>
      </c>
      <c r="AD39" s="13" t="s">
        <v>453</v>
      </c>
      <c r="AE39" s="2" t="s">
        <v>454</v>
      </c>
      <c r="AF39" s="13" t="s">
        <v>455</v>
      </c>
      <c r="AG39" s="2" t="s">
        <v>109</v>
      </c>
      <c r="AH39" s="14" t="s">
        <v>67</v>
      </c>
      <c r="AI39" s="2" t="s">
        <v>100</v>
      </c>
      <c r="AJ39" s="13" t="s">
        <v>69</v>
      </c>
      <c r="AK39" s="2" t="s">
        <v>70</v>
      </c>
      <c r="AL39" s="9" t="s">
        <v>456</v>
      </c>
      <c r="AM39" s="114" t="s">
        <v>457</v>
      </c>
      <c r="AO39" s="116"/>
      <c r="AP39" s="116"/>
      <c r="AQ39" s="116"/>
      <c r="AR39" s="116"/>
      <c r="AS39" s="116"/>
      <c r="AT39" s="117" t="s">
        <v>74</v>
      </c>
      <c r="AU39" s="25"/>
      <c r="AV39" s="23"/>
      <c r="AW39" s="25"/>
      <c r="AX39" s="23"/>
      <c r="AY39" s="9" t="s">
        <v>269</v>
      </c>
      <c r="AZ39" s="41">
        <v>42744</v>
      </c>
      <c r="BA39" s="18"/>
      <c r="BB39" s="18"/>
      <c r="BC39" s="15"/>
      <c r="BD39" s="15"/>
      <c r="BE39" s="15"/>
      <c r="BF39" s="15"/>
      <c r="BG39" s="15"/>
      <c r="BH39" s="15"/>
      <c r="BI39" s="15"/>
      <c r="BJ39" s="15"/>
    </row>
    <row r="40" spans="1:62" ht="14.25">
      <c r="A40" s="16" t="str">
        <f>IF(ISNA(VLOOKUP($G40,'Philanthropist Ranking'!$E$5:$H$105,4,FALSE)),"N","Y")</f>
        <v>Y</v>
      </c>
      <c r="B40" s="17">
        <f>VLOOKUP($G40,'Philanthropist Ranking'!$K$5:$M$281,3,FALSE)</f>
        <v>5</v>
      </c>
      <c r="C40" s="17">
        <f>VLOOKUP($G40,'Philanthropist Ranking'!$K$5:$M$281,2,FALSE)</f>
        <v>673</v>
      </c>
      <c r="D40" s="18"/>
      <c r="E40" s="18"/>
      <c r="F40" s="7" t="s">
        <v>417</v>
      </c>
      <c r="G40" s="8" t="s">
        <v>418</v>
      </c>
      <c r="H40" s="32"/>
      <c r="I40" s="19"/>
      <c r="J40" s="20" t="s">
        <v>62</v>
      </c>
      <c r="K40" s="19"/>
      <c r="L40" s="20"/>
      <c r="M40" s="19"/>
      <c r="N40" s="21"/>
      <c r="O40" s="22"/>
      <c r="P40" s="21"/>
      <c r="Q40" s="22"/>
      <c r="R40" s="21"/>
      <c r="S40" s="22"/>
      <c r="T40" s="21"/>
      <c r="U40" s="22"/>
      <c r="V40" s="13" t="s">
        <v>462</v>
      </c>
      <c r="W40" s="2">
        <v>500</v>
      </c>
      <c r="X40" s="13">
        <v>7</v>
      </c>
      <c r="Y40" s="2">
        <v>8</v>
      </c>
      <c r="Z40" s="13" t="s">
        <v>63</v>
      </c>
      <c r="AA40" s="2" t="s">
        <v>463</v>
      </c>
      <c r="AB40" s="13" t="s">
        <v>63</v>
      </c>
      <c r="AC40" s="23"/>
      <c r="AD40" s="24" t="s">
        <v>464</v>
      </c>
      <c r="AE40" s="23"/>
      <c r="AF40" s="25"/>
      <c r="AG40" s="2" t="s">
        <v>98</v>
      </c>
      <c r="AH40" s="14" t="s">
        <v>99</v>
      </c>
      <c r="AI40" s="2" t="s">
        <v>68</v>
      </c>
      <c r="AJ40" s="13" t="s">
        <v>69</v>
      </c>
      <c r="AK40" s="2" t="s">
        <v>70</v>
      </c>
      <c r="AL40" s="9" t="s">
        <v>467</v>
      </c>
      <c r="AM40" s="35" t="str">
        <f>IF(ISNA(VLOOKUP($AL40,'Ash-Archive Data-Don''t Delete'!$AL:$AT,2,FALSE)),"",VLOOKUP($AL40,'Ash-Archive Data-Don''t Delete'!$AL:$AT,2,FALSE))</f>
        <v>Link</v>
      </c>
      <c r="AN40" s="2">
        <f>IF(ISNA(VLOOKUP($AL40,'Ash-Archive Data-Don''t Delete'!$AL:$AT,3,FALSE)),"",VLOOKUP($AL40,'Ash-Archive Data-Don''t Delete'!$AL:$AT,3,FALSE))</f>
        <v>0</v>
      </c>
      <c r="AO40" s="13">
        <f>IF(ISNA(VLOOKUP($AL40,'Ash-Archive Data-Don''t Delete'!$AL:$AT,4,FALSE)),"",VLOOKUP($AL40,'Ash-Archive Data-Don''t Delete'!$AL:$AT,4,FALSE))</f>
        <v>0</v>
      </c>
      <c r="AP40" s="2">
        <f>IF(ISNA(VLOOKUP($AL40,'Ash-Archive Data-Don''t Delete'!$AL:$AT,5,FALSE)),"",VLOOKUP($AL40,'Ash-Archive Data-Don''t Delete'!$AL:$AT,5,FALSE))</f>
        <v>0</v>
      </c>
      <c r="AQ40" s="13" t="s">
        <v>74</v>
      </c>
      <c r="AR40" s="2"/>
      <c r="AS40" s="13"/>
      <c r="AT40" s="2"/>
      <c r="AU40" s="25"/>
      <c r="AV40" s="2" t="s">
        <v>478</v>
      </c>
      <c r="AW40" s="25"/>
      <c r="AX40" s="2" t="s">
        <v>84</v>
      </c>
      <c r="AY40" s="9" t="s">
        <v>103</v>
      </c>
      <c r="AZ40" s="31">
        <v>42706</v>
      </c>
      <c r="BA40" s="18"/>
      <c r="BB40" s="18"/>
      <c r="BC40" s="15"/>
      <c r="BD40" s="15"/>
      <c r="BE40" s="15"/>
      <c r="BF40" s="15"/>
      <c r="BG40" s="15"/>
      <c r="BH40" s="15"/>
      <c r="BI40" s="15"/>
      <c r="BJ40" s="15"/>
    </row>
    <row r="41" spans="1:62" ht="14.25">
      <c r="A41" s="16" t="str">
        <f>IF(ISNA(VLOOKUP($G41,'Philanthropist Ranking'!$E$5:$H$105,4,FALSE)),"N","Y")</f>
        <v>Y</v>
      </c>
      <c r="B41" s="17">
        <f>VLOOKUP($G41,'Philanthropist Ranking'!$K$5:$M$281,3,FALSE)</f>
        <v>5</v>
      </c>
      <c r="C41" s="17">
        <f>VLOOKUP($G41,'Philanthropist Ranking'!$K$5:$M$281,2,FALSE)</f>
        <v>673</v>
      </c>
      <c r="D41" s="3"/>
      <c r="E41" s="18"/>
      <c r="F41" s="7" t="s">
        <v>417</v>
      </c>
      <c r="G41" s="8" t="s">
        <v>418</v>
      </c>
      <c r="H41" s="32"/>
      <c r="I41" s="19"/>
      <c r="J41" s="20" t="s">
        <v>62</v>
      </c>
      <c r="K41" s="7"/>
      <c r="L41" s="8"/>
      <c r="M41" s="7"/>
      <c r="N41" s="10"/>
      <c r="O41" s="11"/>
      <c r="P41" s="10"/>
      <c r="Q41" s="11"/>
      <c r="R41" s="10"/>
      <c r="S41" s="11"/>
      <c r="T41" s="10"/>
      <c r="U41" s="11"/>
      <c r="V41" s="13" t="s">
        <v>462</v>
      </c>
      <c r="W41" s="2">
        <v>100</v>
      </c>
      <c r="X41" s="13">
        <v>9</v>
      </c>
      <c r="Y41" s="2">
        <v>17</v>
      </c>
      <c r="Z41" s="13" t="s">
        <v>63</v>
      </c>
      <c r="AA41" s="2" t="s">
        <v>463</v>
      </c>
      <c r="AB41" s="13" t="s">
        <v>63</v>
      </c>
      <c r="AC41" s="2" t="s">
        <v>94</v>
      </c>
      <c r="AD41" s="13" t="s">
        <v>481</v>
      </c>
      <c r="AE41" s="23"/>
      <c r="AF41" s="25"/>
      <c r="AG41" s="2" t="s">
        <v>89</v>
      </c>
      <c r="AH41" s="14" t="s">
        <v>67</v>
      </c>
      <c r="AI41" s="2" t="s">
        <v>68</v>
      </c>
      <c r="AJ41" s="13" t="s">
        <v>69</v>
      </c>
      <c r="AK41" s="2" t="s">
        <v>70</v>
      </c>
      <c r="AL41" s="9" t="s">
        <v>482</v>
      </c>
      <c r="AM41" s="35" t="str">
        <f>IF(ISNA(VLOOKUP($AL41,'Ash-Archive Data-Don''t Delete'!$AL:$AT,2,FALSE)),"",VLOOKUP($AL41,'Ash-Archive Data-Don''t Delete'!$AL:$AT,2,FALSE))</f>
        <v>Link1</v>
      </c>
      <c r="AN41" s="36" t="str">
        <f>IF(ISNA(VLOOKUP($AL41,'Ash-Archive Data-Don''t Delete'!$AL:$AT,3,FALSE)),"",VLOOKUP($AL41,'Ash-Archive Data-Don''t Delete'!$AL:$AT,3,FALSE))</f>
        <v>Link2</v>
      </c>
      <c r="AO41" s="35" t="str">
        <f>IF(ISNA(VLOOKUP($AL41,'Ash-Archive Data-Don''t Delete'!$AL:$AT,4,FALSE)),"",VLOOKUP($AL41,'Ash-Archive Data-Don''t Delete'!$AL:$AT,4,FALSE))</f>
        <v>Link3</v>
      </c>
      <c r="AP41" s="2">
        <f>IF(ISNA(VLOOKUP($AL41,'Ash-Archive Data-Don''t Delete'!$AL:$AT,5,FALSE)),"",VLOOKUP($AL41,'Ash-Archive Data-Don''t Delete'!$AL:$AT,5,FALSE))</f>
        <v>0</v>
      </c>
      <c r="AQ41" s="13" t="s">
        <v>74</v>
      </c>
      <c r="AR41" s="2"/>
      <c r="AS41" s="13"/>
      <c r="AT41" s="2"/>
      <c r="AU41" s="25"/>
      <c r="AV41" s="2" t="s">
        <v>487</v>
      </c>
      <c r="AW41" s="25"/>
      <c r="AX41" s="2" t="s">
        <v>84</v>
      </c>
      <c r="AY41" s="9" t="s">
        <v>488</v>
      </c>
      <c r="AZ41" s="31">
        <v>42423</v>
      </c>
      <c r="BA41" s="18"/>
      <c r="BB41" s="18"/>
      <c r="BC41" s="15"/>
      <c r="BD41" s="15"/>
      <c r="BE41" s="15"/>
      <c r="BF41" s="15"/>
      <c r="BG41" s="15"/>
      <c r="BH41" s="15"/>
      <c r="BI41" s="15"/>
      <c r="BJ41" s="15"/>
    </row>
    <row r="42" spans="1:62" ht="14.25">
      <c r="A42" s="16" t="str">
        <f>IF(ISNA(VLOOKUP($G42,'Philanthropist Ranking'!$E$5:$H$105,4,FALSE)),"N","Y")</f>
        <v>Y</v>
      </c>
      <c r="B42" s="17">
        <f>VLOOKUP($G42,'Philanthropist Ranking'!$K$5:$M$281,3,FALSE)</f>
        <v>5</v>
      </c>
      <c r="C42" s="17">
        <f>VLOOKUP($G42,'Philanthropist Ranking'!$K$5:$M$281,2,FALSE)</f>
        <v>673</v>
      </c>
      <c r="D42" s="3"/>
      <c r="E42" s="18"/>
      <c r="F42" s="7" t="s">
        <v>417</v>
      </c>
      <c r="G42" s="8" t="s">
        <v>418</v>
      </c>
      <c r="H42" s="9"/>
      <c r="I42" s="141"/>
      <c r="J42" s="20" t="s">
        <v>62</v>
      </c>
      <c r="K42" s="141"/>
      <c r="L42" s="143"/>
      <c r="M42" s="145"/>
      <c r="N42" s="37"/>
      <c r="O42" s="11"/>
      <c r="P42" s="10"/>
      <c r="Q42" s="38"/>
      <c r="R42" s="37"/>
      <c r="S42" s="38"/>
      <c r="T42" s="37"/>
      <c r="U42" s="22"/>
      <c r="V42" s="13" t="s">
        <v>501</v>
      </c>
      <c r="W42" s="2">
        <v>5</v>
      </c>
      <c r="X42" s="13">
        <v>10</v>
      </c>
      <c r="Y42" s="2">
        <v>31</v>
      </c>
      <c r="Z42" s="13" t="s">
        <v>63</v>
      </c>
      <c r="AA42" s="40" t="s">
        <v>502</v>
      </c>
      <c r="AB42" s="13" t="s">
        <v>63</v>
      </c>
      <c r="AC42" s="2" t="s">
        <v>94</v>
      </c>
      <c r="AD42" s="13" t="s">
        <v>107</v>
      </c>
      <c r="AE42" s="2" t="s">
        <v>108</v>
      </c>
      <c r="AF42" s="25"/>
      <c r="AG42" s="2" t="s">
        <v>109</v>
      </c>
      <c r="AH42" s="14" t="s">
        <v>99</v>
      </c>
      <c r="AI42" s="2" t="s">
        <v>100</v>
      </c>
      <c r="AJ42" s="13" t="s">
        <v>69</v>
      </c>
      <c r="AK42" s="2" t="s">
        <v>70</v>
      </c>
      <c r="AL42" s="9" t="s">
        <v>503</v>
      </c>
      <c r="AM42" s="35" t="str">
        <f>IF(ISNA(VLOOKUP($AL42,'Ash-Archive Data-Don''t Delete'!$AL:$AT,2,FALSE)),"",VLOOKUP($AL42,'Ash-Archive Data-Don''t Delete'!$AL:$AT,2,FALSE))</f>
        <v>Link</v>
      </c>
      <c r="AN42" s="2">
        <f>IF(ISNA(VLOOKUP($AL42,'Ash-Archive Data-Don''t Delete'!$AL:$AT,3,FALSE)),"",VLOOKUP($AL42,'Ash-Archive Data-Don''t Delete'!$AL:$AT,3,FALSE))</f>
        <v>0</v>
      </c>
      <c r="AO42" s="13">
        <f>IF(ISNA(VLOOKUP($AL42,'Ash-Archive Data-Don''t Delete'!$AL:$AT,4,FALSE)),"",VLOOKUP($AL42,'Ash-Archive Data-Don''t Delete'!$AL:$AT,4,FALSE))</f>
        <v>0</v>
      </c>
      <c r="AP42" s="2">
        <f>IF(ISNA(VLOOKUP($AL42,'Ash-Archive Data-Don''t Delete'!$AL:$AT,5,FALSE)),"",VLOOKUP($AL42,'Ash-Archive Data-Don''t Delete'!$AL:$AT,5,FALSE))</f>
        <v>0</v>
      </c>
      <c r="AQ42" s="13"/>
      <c r="AR42" s="2"/>
      <c r="AS42" s="13"/>
      <c r="AT42" s="2" t="s">
        <v>74</v>
      </c>
      <c r="AU42" s="25"/>
      <c r="AV42" s="23"/>
      <c r="AW42" s="25"/>
      <c r="AX42" s="23"/>
      <c r="AY42" s="9" t="s">
        <v>118</v>
      </c>
      <c r="AZ42" s="41">
        <v>42747</v>
      </c>
      <c r="BA42" s="18"/>
      <c r="BB42" s="18"/>
      <c r="BC42" s="15"/>
      <c r="BD42" s="15"/>
      <c r="BE42" s="15"/>
      <c r="BF42" s="15"/>
      <c r="BG42" s="15"/>
      <c r="BH42" s="15"/>
      <c r="BI42" s="15"/>
      <c r="BJ42" s="15"/>
    </row>
    <row r="43" spans="1:62" ht="14.25">
      <c r="A43" s="16" t="str">
        <f>IF(ISNA(VLOOKUP($G43,'Philanthropist Ranking'!$E$5:$H$105,4,FALSE)),"N","Y")</f>
        <v>Y</v>
      </c>
      <c r="B43" s="17">
        <f>VLOOKUP($G43,'Philanthropist Ranking'!$K$5:$M$281,3,FALSE)</f>
        <v>5</v>
      </c>
      <c r="C43" s="17">
        <f>VLOOKUP($G43,'Philanthropist Ranking'!$K$5:$M$281,2,FALSE)</f>
        <v>673</v>
      </c>
      <c r="D43" s="3"/>
      <c r="E43" s="18"/>
      <c r="F43" s="7" t="s">
        <v>417</v>
      </c>
      <c r="G43" s="8" t="s">
        <v>418</v>
      </c>
      <c r="H43" s="9"/>
      <c r="I43" s="19"/>
      <c r="J43" s="20" t="s">
        <v>62</v>
      </c>
      <c r="K43" s="19"/>
      <c r="L43" s="20"/>
      <c r="M43" s="19"/>
      <c r="N43" s="21"/>
      <c r="O43" s="22"/>
      <c r="P43" s="10"/>
      <c r="Q43" s="22"/>
      <c r="R43" s="21"/>
      <c r="S43" s="22"/>
      <c r="T43" s="21"/>
      <c r="U43" s="22"/>
      <c r="V43" s="13" t="s">
        <v>501</v>
      </c>
      <c r="W43" s="2">
        <v>5</v>
      </c>
      <c r="X43" s="13">
        <v>10</v>
      </c>
      <c r="Y43" s="2">
        <v>31</v>
      </c>
      <c r="Z43" s="13" t="s">
        <v>63</v>
      </c>
      <c r="AA43" s="40" t="s">
        <v>502</v>
      </c>
      <c r="AB43" s="13" t="s">
        <v>63</v>
      </c>
      <c r="AC43" s="2" t="s">
        <v>94</v>
      </c>
      <c r="AD43" s="13" t="s">
        <v>107</v>
      </c>
      <c r="AE43" s="2" t="s">
        <v>108</v>
      </c>
      <c r="AF43" s="25"/>
      <c r="AG43" s="2" t="s">
        <v>109</v>
      </c>
      <c r="AH43" s="14" t="s">
        <v>99</v>
      </c>
      <c r="AI43" s="2" t="s">
        <v>100</v>
      </c>
      <c r="AJ43" s="13" t="s">
        <v>69</v>
      </c>
      <c r="AK43" s="2" t="s">
        <v>70</v>
      </c>
      <c r="AL43" s="9" t="s">
        <v>503</v>
      </c>
      <c r="AM43" s="35" t="str">
        <f>IF(ISNA(VLOOKUP($AL43,'Ash-Archive Data-Don''t Delete'!$AL:$AT,2,FALSE)),"",VLOOKUP($AL43,'Ash-Archive Data-Don''t Delete'!$AL:$AT,2,FALSE))</f>
        <v>Link</v>
      </c>
      <c r="AN43" s="2">
        <f>IF(ISNA(VLOOKUP($AL43,'Ash-Archive Data-Don''t Delete'!$AL:$AT,3,FALSE)),"",VLOOKUP($AL43,'Ash-Archive Data-Don''t Delete'!$AL:$AT,3,FALSE))</f>
        <v>0</v>
      </c>
      <c r="AO43" s="13">
        <f>IF(ISNA(VLOOKUP($AL43,'Ash-Archive Data-Don''t Delete'!$AL:$AT,4,FALSE)),"",VLOOKUP($AL43,'Ash-Archive Data-Don''t Delete'!$AL:$AT,4,FALSE))</f>
        <v>0</v>
      </c>
      <c r="AP43" s="2">
        <f>IF(ISNA(VLOOKUP($AL43,'Ash-Archive Data-Don''t Delete'!$AL:$AT,5,FALSE)),"",VLOOKUP($AL43,'Ash-Archive Data-Don''t Delete'!$AL:$AT,5,FALSE))</f>
        <v>0</v>
      </c>
      <c r="AQ43" s="13"/>
      <c r="AR43" s="2"/>
      <c r="AS43" s="13"/>
      <c r="AT43" s="2" t="s">
        <v>74</v>
      </c>
      <c r="AU43" s="25"/>
      <c r="AV43" s="23"/>
      <c r="AW43" s="25"/>
      <c r="AX43" s="23"/>
      <c r="AY43" s="9" t="s">
        <v>118</v>
      </c>
      <c r="AZ43" s="41">
        <v>42747</v>
      </c>
      <c r="BA43" s="18"/>
      <c r="BB43" s="18"/>
      <c r="BC43" s="15"/>
      <c r="BD43" s="15"/>
      <c r="BE43" s="15"/>
      <c r="BF43" s="15"/>
      <c r="BG43" s="15"/>
      <c r="BH43" s="15"/>
      <c r="BI43" s="15"/>
      <c r="BJ43" s="15"/>
    </row>
    <row r="44" spans="1:62" ht="14.25">
      <c r="A44" s="16" t="str">
        <f>IF(ISNA(VLOOKUP($G44,'Philanthropist Ranking'!$E$5:$H$105,4,FALSE)),"N","Y")</f>
        <v>Y</v>
      </c>
      <c r="B44" s="17">
        <f>VLOOKUP($G44,'Philanthropist Ranking'!$K$5:$M$281,3,FALSE)</f>
        <v>5</v>
      </c>
      <c r="C44" s="17">
        <f>VLOOKUP($G44,'Philanthropist Ranking'!$K$5:$M$281,2,FALSE)</f>
        <v>673</v>
      </c>
      <c r="D44" s="3"/>
      <c r="E44" s="18"/>
      <c r="F44" s="7" t="s">
        <v>417</v>
      </c>
      <c r="G44" s="8" t="s">
        <v>418</v>
      </c>
      <c r="H44" s="9"/>
      <c r="I44" s="19"/>
      <c r="J44" s="20" t="s">
        <v>62</v>
      </c>
      <c r="K44" s="19"/>
      <c r="L44" s="20"/>
      <c r="M44" s="19"/>
      <c r="N44" s="21"/>
      <c r="O44" s="22"/>
      <c r="P44" s="10"/>
      <c r="Q44" s="22"/>
      <c r="R44" s="21"/>
      <c r="S44" s="22"/>
      <c r="T44" s="21"/>
      <c r="U44" s="22"/>
      <c r="V44" s="13" t="s">
        <v>501</v>
      </c>
      <c r="W44" s="2">
        <v>5</v>
      </c>
      <c r="X44" s="13">
        <v>10</v>
      </c>
      <c r="Y44" s="2">
        <v>31</v>
      </c>
      <c r="Z44" s="13" t="s">
        <v>63</v>
      </c>
      <c r="AA44" s="40" t="s">
        <v>502</v>
      </c>
      <c r="AB44" s="13" t="s">
        <v>63</v>
      </c>
      <c r="AC44" s="2" t="s">
        <v>94</v>
      </c>
      <c r="AD44" s="13" t="s">
        <v>107</v>
      </c>
      <c r="AE44" s="2" t="s">
        <v>108</v>
      </c>
      <c r="AF44" s="25"/>
      <c r="AG44" s="2" t="s">
        <v>109</v>
      </c>
      <c r="AH44" s="14" t="s">
        <v>99</v>
      </c>
      <c r="AI44" s="2" t="s">
        <v>100</v>
      </c>
      <c r="AJ44" s="13" t="s">
        <v>69</v>
      </c>
      <c r="AK44" s="2" t="s">
        <v>70</v>
      </c>
      <c r="AL44" s="9" t="s">
        <v>503</v>
      </c>
      <c r="AM44" s="35" t="str">
        <f>IF(ISNA(VLOOKUP($AL44,'Ash-Archive Data-Don''t Delete'!$AL:$AT,2,FALSE)),"",VLOOKUP($AL44,'Ash-Archive Data-Don''t Delete'!$AL:$AT,2,FALSE))</f>
        <v>Link</v>
      </c>
      <c r="AN44" s="2">
        <f>IF(ISNA(VLOOKUP($AL44,'Ash-Archive Data-Don''t Delete'!$AL:$AT,3,FALSE)),"",VLOOKUP($AL44,'Ash-Archive Data-Don''t Delete'!$AL:$AT,3,FALSE))</f>
        <v>0</v>
      </c>
      <c r="AO44" s="13">
        <f>IF(ISNA(VLOOKUP($AL44,'Ash-Archive Data-Don''t Delete'!$AL:$AT,4,FALSE)),"",VLOOKUP($AL44,'Ash-Archive Data-Don''t Delete'!$AL:$AT,4,FALSE))</f>
        <v>0</v>
      </c>
      <c r="AP44" s="2">
        <f>IF(ISNA(VLOOKUP($AL44,'Ash-Archive Data-Don''t Delete'!$AL:$AT,5,FALSE)),"",VLOOKUP($AL44,'Ash-Archive Data-Don''t Delete'!$AL:$AT,5,FALSE))</f>
        <v>0</v>
      </c>
      <c r="AQ44" s="13"/>
      <c r="AR44" s="2"/>
      <c r="AS44" s="13"/>
      <c r="AT44" s="2" t="s">
        <v>74</v>
      </c>
      <c r="AU44" s="25"/>
      <c r="AV44" s="23"/>
      <c r="AW44" s="25"/>
      <c r="AX44" s="23"/>
      <c r="AY44" s="9" t="s">
        <v>118</v>
      </c>
      <c r="AZ44" s="41">
        <v>42747</v>
      </c>
      <c r="BA44" s="18"/>
      <c r="BB44" s="18"/>
      <c r="BC44" s="15"/>
      <c r="BD44" s="15"/>
      <c r="BE44" s="15"/>
      <c r="BF44" s="15"/>
      <c r="BG44" s="15"/>
      <c r="BH44" s="15"/>
      <c r="BI44" s="15"/>
      <c r="BJ44" s="15"/>
    </row>
    <row r="45" spans="1:62" ht="14.25">
      <c r="A45" s="16" t="str">
        <f>IF(ISNA(VLOOKUP($G45,'Philanthropist Ranking'!$E$5:$H$105,4,FALSE)),"N","Y")</f>
        <v>Y</v>
      </c>
      <c r="B45" s="17">
        <f>VLOOKUP($G45,'Philanthropist Ranking'!$K$5:$M$281,3,FALSE)</f>
        <v>5</v>
      </c>
      <c r="C45" s="17">
        <f>VLOOKUP($G45,'Philanthropist Ranking'!$K$5:$M$281,2,FALSE)</f>
        <v>673</v>
      </c>
      <c r="D45" s="3"/>
      <c r="E45" s="18"/>
      <c r="F45" s="7" t="s">
        <v>417</v>
      </c>
      <c r="G45" s="8" t="s">
        <v>418</v>
      </c>
      <c r="H45" s="9"/>
      <c r="I45" s="19"/>
      <c r="J45" s="20" t="s">
        <v>62</v>
      </c>
      <c r="K45" s="19"/>
      <c r="L45" s="20"/>
      <c r="M45" s="19"/>
      <c r="N45" s="21"/>
      <c r="O45" s="22"/>
      <c r="P45" s="10"/>
      <c r="Q45" s="22"/>
      <c r="R45" s="21"/>
      <c r="S45" s="22"/>
      <c r="T45" s="21"/>
      <c r="U45" s="22"/>
      <c r="V45" s="13" t="s">
        <v>501</v>
      </c>
      <c r="W45" s="2">
        <v>5</v>
      </c>
      <c r="X45" s="13">
        <v>10</v>
      </c>
      <c r="Y45" s="2">
        <v>31</v>
      </c>
      <c r="Z45" s="13" t="s">
        <v>63</v>
      </c>
      <c r="AA45" s="40" t="s">
        <v>502</v>
      </c>
      <c r="AB45" s="13" t="s">
        <v>63</v>
      </c>
      <c r="AC45" s="2" t="s">
        <v>94</v>
      </c>
      <c r="AD45" s="13" t="s">
        <v>107</v>
      </c>
      <c r="AE45" s="2" t="s">
        <v>108</v>
      </c>
      <c r="AF45" s="25"/>
      <c r="AG45" s="2" t="s">
        <v>109</v>
      </c>
      <c r="AH45" s="14" t="s">
        <v>99</v>
      </c>
      <c r="AI45" s="2" t="s">
        <v>100</v>
      </c>
      <c r="AJ45" s="13" t="s">
        <v>69</v>
      </c>
      <c r="AK45" s="2" t="s">
        <v>70</v>
      </c>
      <c r="AL45" s="9" t="s">
        <v>503</v>
      </c>
      <c r="AM45" s="35" t="str">
        <f>IF(ISNA(VLOOKUP($AL45,'Ash-Archive Data-Don''t Delete'!$AL:$AT,2,FALSE)),"",VLOOKUP($AL45,'Ash-Archive Data-Don''t Delete'!$AL:$AT,2,FALSE))</f>
        <v>Link</v>
      </c>
      <c r="AN45" s="2">
        <f>IF(ISNA(VLOOKUP($AL45,'Ash-Archive Data-Don''t Delete'!$AL:$AT,3,FALSE)),"",VLOOKUP($AL45,'Ash-Archive Data-Don''t Delete'!$AL:$AT,3,FALSE))</f>
        <v>0</v>
      </c>
      <c r="AO45" s="13">
        <f>IF(ISNA(VLOOKUP($AL45,'Ash-Archive Data-Don''t Delete'!$AL:$AT,4,FALSE)),"",VLOOKUP($AL45,'Ash-Archive Data-Don''t Delete'!$AL:$AT,4,FALSE))</f>
        <v>0</v>
      </c>
      <c r="AP45" s="2">
        <f>IF(ISNA(VLOOKUP($AL45,'Ash-Archive Data-Don''t Delete'!$AL:$AT,5,FALSE)),"",VLOOKUP($AL45,'Ash-Archive Data-Don''t Delete'!$AL:$AT,5,FALSE))</f>
        <v>0</v>
      </c>
      <c r="AQ45" s="13"/>
      <c r="AR45" s="2"/>
      <c r="AS45" s="13"/>
      <c r="AT45" s="2" t="s">
        <v>74</v>
      </c>
      <c r="AU45" s="25"/>
      <c r="AV45" s="23"/>
      <c r="AW45" s="25"/>
      <c r="AX45" s="23"/>
      <c r="AY45" s="9" t="s">
        <v>118</v>
      </c>
      <c r="AZ45" s="41">
        <v>42747</v>
      </c>
      <c r="BA45" s="18"/>
      <c r="BB45" s="18"/>
      <c r="BC45" s="15"/>
      <c r="BD45" s="15"/>
      <c r="BE45" s="15"/>
      <c r="BF45" s="15"/>
      <c r="BG45" s="15"/>
      <c r="BH45" s="15"/>
      <c r="BI45" s="15"/>
      <c r="BJ45" s="15"/>
    </row>
    <row r="46" spans="1:62" ht="14.25">
      <c r="A46" s="16" t="str">
        <f>IF(ISNA(VLOOKUP($G46,'Philanthropist Ranking'!$E$5:$H$105,4,FALSE)),"N","Y")</f>
        <v>Y</v>
      </c>
      <c r="B46" s="17">
        <f>VLOOKUP($G46,'Philanthropist Ranking'!$K$5:$M$281,3,FALSE)</f>
        <v>5</v>
      </c>
      <c r="C46" s="17">
        <f>VLOOKUP($G46,'Philanthropist Ranking'!$K$5:$M$281,2,FALSE)</f>
        <v>673</v>
      </c>
      <c r="D46" s="3"/>
      <c r="E46" s="18"/>
      <c r="F46" s="7" t="s">
        <v>417</v>
      </c>
      <c r="G46" s="8" t="s">
        <v>418</v>
      </c>
      <c r="H46" s="9"/>
      <c r="I46" s="141">
        <v>1981</v>
      </c>
      <c r="J46" s="20">
        <v>35</v>
      </c>
      <c r="K46" s="141" t="s">
        <v>703</v>
      </c>
      <c r="L46" s="143" t="s">
        <v>79</v>
      </c>
      <c r="M46" s="176" t="str">
        <f>HYPERLINK("http://baike.baidu.com/link?url=3DIbwRZCbGhtw-OaRFJpcIJLR8m-4GI9F79_XJAhDIHq2rZbzo0sUgnEgGkS5BXv_xGFahjZr5X_2WwFFPOK84DwONdFJjp1haB6Bv6Kl-Kl_uCww2lvjAoNBw3NsDNF","Link")</f>
        <v>Link</v>
      </c>
      <c r="N46" s="37" t="s">
        <v>9</v>
      </c>
      <c r="O46" s="11" t="s">
        <v>711</v>
      </c>
      <c r="P46" s="177" t="s">
        <v>712</v>
      </c>
      <c r="Q46" s="11" t="s">
        <v>84</v>
      </c>
      <c r="R46" s="37" t="s">
        <v>336</v>
      </c>
      <c r="S46" s="38" t="s">
        <v>63</v>
      </c>
      <c r="T46" s="37" t="s">
        <v>713</v>
      </c>
      <c r="U46" s="22"/>
      <c r="V46" s="13" t="s">
        <v>714</v>
      </c>
      <c r="W46" s="2">
        <v>5</v>
      </c>
      <c r="X46" s="13">
        <v>1</v>
      </c>
      <c r="Y46" s="2">
        <v>25</v>
      </c>
      <c r="Z46" s="13" t="s">
        <v>63</v>
      </c>
      <c r="AA46" s="40" t="s">
        <v>713</v>
      </c>
      <c r="AB46" s="13" t="s">
        <v>63</v>
      </c>
      <c r="AC46" s="2" t="s">
        <v>94</v>
      </c>
      <c r="AD46" s="13" t="s">
        <v>107</v>
      </c>
      <c r="AE46" s="2" t="s">
        <v>108</v>
      </c>
      <c r="AF46" s="25"/>
      <c r="AG46" s="2" t="s">
        <v>109</v>
      </c>
      <c r="AH46" s="14" t="s">
        <v>99</v>
      </c>
      <c r="AI46" s="2" t="s">
        <v>100</v>
      </c>
      <c r="AJ46" s="13" t="s">
        <v>69</v>
      </c>
      <c r="AK46" s="2" t="s">
        <v>70</v>
      </c>
      <c r="AL46" s="9" t="s">
        <v>717</v>
      </c>
      <c r="AM46" s="35" t="str">
        <f>IF(ISNA(VLOOKUP($AL46,'Ash-Archive Data-Don''t Delete'!$AL:$AT,2,FALSE)),"",VLOOKUP($AL46,'Ash-Archive Data-Don''t Delete'!$AL:$AT,2,FALSE))</f>
        <v>Link</v>
      </c>
      <c r="AN46" s="2">
        <f>IF(ISNA(VLOOKUP($AL46,'Ash-Archive Data-Don''t Delete'!$AL:$AT,3,FALSE)),"",VLOOKUP($AL46,'Ash-Archive Data-Don''t Delete'!$AL:$AT,3,FALSE))</f>
        <v>0</v>
      </c>
      <c r="AO46" s="13">
        <f>IF(ISNA(VLOOKUP($AL46,'Ash-Archive Data-Don''t Delete'!$AL:$AT,4,FALSE)),"",VLOOKUP($AL46,'Ash-Archive Data-Don''t Delete'!$AL:$AT,4,FALSE))</f>
        <v>0</v>
      </c>
      <c r="AP46" s="2">
        <f>IF(ISNA(VLOOKUP($AL46,'Ash-Archive Data-Don''t Delete'!$AL:$AT,5,FALSE)),"",VLOOKUP($AL46,'Ash-Archive Data-Don''t Delete'!$AL:$AT,5,FALSE))</f>
        <v>0</v>
      </c>
      <c r="AQ46" s="13"/>
      <c r="AR46" s="2"/>
      <c r="AS46" s="13"/>
      <c r="AT46" s="2" t="s">
        <v>74</v>
      </c>
      <c r="AU46" s="25"/>
      <c r="AV46" s="23"/>
      <c r="AW46" s="25"/>
      <c r="AX46" s="23"/>
      <c r="AY46" s="9" t="s">
        <v>118</v>
      </c>
      <c r="AZ46" s="41">
        <v>42747</v>
      </c>
      <c r="BA46" s="18"/>
      <c r="BB46" s="18"/>
      <c r="BC46" s="15"/>
      <c r="BD46" s="15"/>
      <c r="BE46" s="15"/>
      <c r="BF46" s="15"/>
      <c r="BG46" s="15"/>
      <c r="BH46" s="15"/>
      <c r="BI46" s="15"/>
      <c r="BJ46" s="15"/>
    </row>
    <row r="47" spans="1:62" ht="14.25">
      <c r="A47" s="16" t="str">
        <f>IF(ISNA(VLOOKUP($G47,'Philanthropist Ranking'!$E$5:$H$105,4,FALSE)),"N","Y")</f>
        <v>Y</v>
      </c>
      <c r="B47" s="17">
        <f>VLOOKUP($G47,'Philanthropist Ranking'!$K$5:$M$281,3,FALSE)</f>
        <v>5</v>
      </c>
      <c r="C47" s="17">
        <f>VLOOKUP($G47,'Philanthropist Ranking'!$K$5:$M$281,2,FALSE)</f>
        <v>673</v>
      </c>
      <c r="D47" s="3"/>
      <c r="E47" s="18"/>
      <c r="F47" s="7" t="s">
        <v>417</v>
      </c>
      <c r="G47" s="8" t="s">
        <v>418</v>
      </c>
      <c r="H47" s="9"/>
      <c r="I47" s="19"/>
      <c r="J47" s="20" t="s">
        <v>62</v>
      </c>
      <c r="K47" s="19"/>
      <c r="L47" s="20"/>
      <c r="M47" s="19"/>
      <c r="N47" s="21"/>
      <c r="O47" s="22"/>
      <c r="P47" s="10"/>
      <c r="Q47" s="22"/>
      <c r="R47" s="21"/>
      <c r="S47" s="22"/>
      <c r="T47" s="21"/>
      <c r="U47" s="22"/>
      <c r="V47" s="13" t="s">
        <v>714</v>
      </c>
      <c r="W47" s="2">
        <v>5</v>
      </c>
      <c r="X47" s="13">
        <v>1</v>
      </c>
      <c r="Y47" s="2">
        <v>25</v>
      </c>
      <c r="Z47" s="13" t="s">
        <v>63</v>
      </c>
      <c r="AA47" s="40" t="s">
        <v>713</v>
      </c>
      <c r="AB47" s="13" t="s">
        <v>63</v>
      </c>
      <c r="AC47" s="2" t="s">
        <v>94</v>
      </c>
      <c r="AD47" s="13" t="s">
        <v>107</v>
      </c>
      <c r="AE47" s="2" t="s">
        <v>108</v>
      </c>
      <c r="AF47" s="25"/>
      <c r="AG47" s="2" t="s">
        <v>109</v>
      </c>
      <c r="AH47" s="14" t="s">
        <v>99</v>
      </c>
      <c r="AI47" s="2" t="s">
        <v>100</v>
      </c>
      <c r="AJ47" s="13" t="s">
        <v>69</v>
      </c>
      <c r="AK47" s="2" t="s">
        <v>70</v>
      </c>
      <c r="AL47" s="9" t="s">
        <v>717</v>
      </c>
      <c r="AM47" s="35" t="str">
        <f>IF(ISNA(VLOOKUP($AL47,'Ash-Archive Data-Don''t Delete'!$AL:$AT,2,FALSE)),"",VLOOKUP($AL47,'Ash-Archive Data-Don''t Delete'!$AL:$AT,2,FALSE))</f>
        <v>Link</v>
      </c>
      <c r="AN47" s="2">
        <f>IF(ISNA(VLOOKUP($AL47,'Ash-Archive Data-Don''t Delete'!$AL:$AT,3,FALSE)),"",VLOOKUP($AL47,'Ash-Archive Data-Don''t Delete'!$AL:$AT,3,FALSE))</f>
        <v>0</v>
      </c>
      <c r="AO47" s="13">
        <f>IF(ISNA(VLOOKUP($AL47,'Ash-Archive Data-Don''t Delete'!$AL:$AT,4,FALSE)),"",VLOOKUP($AL47,'Ash-Archive Data-Don''t Delete'!$AL:$AT,4,FALSE))</f>
        <v>0</v>
      </c>
      <c r="AP47" s="2">
        <f>IF(ISNA(VLOOKUP($AL47,'Ash-Archive Data-Don''t Delete'!$AL:$AT,5,FALSE)),"",VLOOKUP($AL47,'Ash-Archive Data-Don''t Delete'!$AL:$AT,5,FALSE))</f>
        <v>0</v>
      </c>
      <c r="AQ47" s="13"/>
      <c r="AR47" s="2"/>
      <c r="AS47" s="13"/>
      <c r="AT47" s="2" t="s">
        <v>74</v>
      </c>
      <c r="AU47" s="25"/>
      <c r="AV47" s="23"/>
      <c r="AW47" s="25"/>
      <c r="AX47" s="23"/>
      <c r="AY47" s="9" t="s">
        <v>118</v>
      </c>
      <c r="AZ47" s="41">
        <v>42747</v>
      </c>
      <c r="BA47" s="18"/>
      <c r="BB47" s="18"/>
      <c r="BC47" s="15"/>
      <c r="BD47" s="15"/>
      <c r="BE47" s="15"/>
      <c r="BF47" s="15"/>
      <c r="BG47" s="15"/>
      <c r="BH47" s="15"/>
      <c r="BI47" s="15"/>
      <c r="BJ47" s="15"/>
    </row>
    <row r="48" spans="1:62" ht="16.5">
      <c r="A48" s="16" t="str">
        <f>IF(ISNA(VLOOKUP($G48,'Philanthropist Ranking'!$E$5:$H$105,4,FALSE)),"N","Y")</f>
        <v>Y</v>
      </c>
      <c r="B48" s="17">
        <f>VLOOKUP($G48,'Philanthropist Ranking'!$K$5:$M$281,3,FALSE)</f>
        <v>5</v>
      </c>
      <c r="C48" s="17">
        <f>VLOOKUP($G48,'Philanthropist Ranking'!$K$5:$M$281,2,FALSE)</f>
        <v>673</v>
      </c>
      <c r="D48" s="3"/>
      <c r="E48" s="18"/>
      <c r="F48" s="7" t="s">
        <v>417</v>
      </c>
      <c r="G48" s="8" t="s">
        <v>418</v>
      </c>
      <c r="H48" s="9"/>
      <c r="I48" s="141"/>
      <c r="J48" s="20" t="s">
        <v>62</v>
      </c>
      <c r="K48" s="141"/>
      <c r="L48" s="143"/>
      <c r="M48" s="145"/>
      <c r="N48" s="37"/>
      <c r="O48" s="11"/>
      <c r="P48" s="37"/>
      <c r="Q48" s="11"/>
      <c r="R48" s="10"/>
      <c r="S48" s="38"/>
      <c r="T48" s="37"/>
      <c r="U48" s="22"/>
      <c r="V48" s="13" t="s">
        <v>725</v>
      </c>
      <c r="W48" s="2">
        <v>5</v>
      </c>
      <c r="X48" s="13">
        <v>10</v>
      </c>
      <c r="Y48" s="2">
        <v>29</v>
      </c>
      <c r="Z48" s="186" t="s">
        <v>63</v>
      </c>
      <c r="AA48" s="40" t="s">
        <v>713</v>
      </c>
      <c r="AB48" s="13" t="s">
        <v>63</v>
      </c>
      <c r="AC48" s="2" t="s">
        <v>94</v>
      </c>
      <c r="AD48" s="13" t="s">
        <v>726</v>
      </c>
      <c r="AE48" s="2" t="s">
        <v>108</v>
      </c>
      <c r="AF48" s="25"/>
      <c r="AG48" s="2" t="s">
        <v>109</v>
      </c>
      <c r="AH48" s="14" t="s">
        <v>99</v>
      </c>
      <c r="AI48" s="2" t="s">
        <v>100</v>
      </c>
      <c r="AJ48" s="13" t="s">
        <v>69</v>
      </c>
      <c r="AK48" s="2" t="s">
        <v>70</v>
      </c>
      <c r="AL48" s="9" t="s">
        <v>727</v>
      </c>
      <c r="AM48" s="26" t="s">
        <v>80</v>
      </c>
      <c r="AN48" s="29"/>
      <c r="AO48" s="28"/>
      <c r="AP48" s="29"/>
      <c r="AQ48" s="187"/>
      <c r="AR48" s="2" t="s">
        <v>62</v>
      </c>
      <c r="AS48" s="13" t="s">
        <v>62</v>
      </c>
      <c r="AT48" s="2" t="s">
        <v>74</v>
      </c>
      <c r="AU48" s="25"/>
      <c r="AV48" s="23"/>
      <c r="AW48" s="25"/>
      <c r="AX48" s="23"/>
      <c r="AY48" s="9" t="s">
        <v>118</v>
      </c>
      <c r="AZ48" s="41">
        <v>42747</v>
      </c>
      <c r="BA48" s="18"/>
      <c r="BB48" s="18"/>
      <c r="BC48" s="15"/>
      <c r="BD48" s="15"/>
      <c r="BE48" s="15"/>
      <c r="BF48" s="15"/>
      <c r="BG48" s="15"/>
      <c r="BH48" s="15"/>
      <c r="BI48" s="15"/>
      <c r="BJ48" s="15"/>
    </row>
    <row r="49" spans="1:62" ht="16.5">
      <c r="A49" s="16" t="str">
        <f>IF(ISNA(VLOOKUP($G49,'Philanthropist Ranking'!$E$5:$H$105,4,FALSE)),"N","Y")</f>
        <v>Y</v>
      </c>
      <c r="B49" s="17">
        <f>VLOOKUP($G49,'Philanthropist Ranking'!$K$5:$M$281,3,FALSE)</f>
        <v>5</v>
      </c>
      <c r="C49" s="17">
        <f>VLOOKUP($G49,'Philanthropist Ranking'!$K$5:$M$281,2,FALSE)</f>
        <v>673</v>
      </c>
      <c r="D49" s="3"/>
      <c r="E49" s="18"/>
      <c r="F49" s="7" t="s">
        <v>417</v>
      </c>
      <c r="G49" s="8" t="s">
        <v>418</v>
      </c>
      <c r="H49" s="9"/>
      <c r="I49" s="19"/>
      <c r="J49" s="20" t="s">
        <v>62</v>
      </c>
      <c r="K49" s="19"/>
      <c r="L49" s="20"/>
      <c r="M49" s="19"/>
      <c r="N49" s="21"/>
      <c r="O49" s="11"/>
      <c r="P49" s="21"/>
      <c r="Q49" s="22"/>
      <c r="R49" s="21"/>
      <c r="S49" s="22"/>
      <c r="T49" s="21"/>
      <c r="U49" s="22"/>
      <c r="V49" s="13" t="s">
        <v>725</v>
      </c>
      <c r="W49" s="2">
        <v>5</v>
      </c>
      <c r="X49" s="13">
        <v>10</v>
      </c>
      <c r="Y49" s="2">
        <v>29</v>
      </c>
      <c r="Z49" s="186" t="s">
        <v>63</v>
      </c>
      <c r="AA49" s="40" t="s">
        <v>713</v>
      </c>
      <c r="AB49" s="13" t="s">
        <v>63</v>
      </c>
      <c r="AC49" s="2" t="s">
        <v>94</v>
      </c>
      <c r="AD49" s="13" t="s">
        <v>726</v>
      </c>
      <c r="AE49" s="2" t="s">
        <v>108</v>
      </c>
      <c r="AF49" s="25"/>
      <c r="AG49" s="2" t="s">
        <v>109</v>
      </c>
      <c r="AH49" s="14" t="s">
        <v>99</v>
      </c>
      <c r="AI49" s="2" t="s">
        <v>100</v>
      </c>
      <c r="AJ49" s="13" t="s">
        <v>69</v>
      </c>
      <c r="AK49" s="2" t="s">
        <v>70</v>
      </c>
      <c r="AL49" s="9" t="s">
        <v>727</v>
      </c>
      <c r="AM49" s="26" t="s">
        <v>80</v>
      </c>
      <c r="AN49" s="29"/>
      <c r="AO49" s="28"/>
      <c r="AP49" s="29"/>
      <c r="AQ49" s="187"/>
      <c r="AR49" s="2" t="s">
        <v>62</v>
      </c>
      <c r="AS49" s="13" t="s">
        <v>62</v>
      </c>
      <c r="AT49" s="2" t="s">
        <v>74</v>
      </c>
      <c r="AU49" s="25"/>
      <c r="AV49" s="23"/>
      <c r="AW49" s="25"/>
      <c r="AX49" s="23"/>
      <c r="AY49" s="9" t="s">
        <v>118</v>
      </c>
      <c r="AZ49" s="41">
        <v>42747</v>
      </c>
      <c r="BA49" s="18"/>
      <c r="BB49" s="18"/>
      <c r="BC49" s="15"/>
      <c r="BD49" s="15"/>
      <c r="BE49" s="15"/>
      <c r="BF49" s="15"/>
      <c r="BG49" s="15"/>
      <c r="BH49" s="15"/>
      <c r="BI49" s="15"/>
      <c r="BJ49" s="15"/>
    </row>
    <row r="50" spans="1:62" ht="16.5">
      <c r="A50" s="16" t="str">
        <f>IF(ISNA(VLOOKUP($G50,'Philanthropist Ranking'!$E$5:$H$105,4,FALSE)),"N","Y")</f>
        <v>Y</v>
      </c>
      <c r="B50" s="17">
        <f>VLOOKUP($G50,'Philanthropist Ranking'!$K$5:$M$281,3,FALSE)</f>
        <v>5</v>
      </c>
      <c r="C50" s="17">
        <f>VLOOKUP($G50,'Philanthropist Ranking'!$K$5:$M$281,2,FALSE)</f>
        <v>673</v>
      </c>
      <c r="D50" s="3"/>
      <c r="E50" s="18"/>
      <c r="F50" s="7" t="s">
        <v>417</v>
      </c>
      <c r="G50" s="8" t="s">
        <v>418</v>
      </c>
      <c r="H50" s="9"/>
      <c r="I50" s="19"/>
      <c r="J50" s="20" t="s">
        <v>62</v>
      </c>
      <c r="K50" s="19"/>
      <c r="L50" s="20"/>
      <c r="M50" s="19"/>
      <c r="N50" s="21"/>
      <c r="O50" s="11"/>
      <c r="P50" s="21"/>
      <c r="Q50" s="22"/>
      <c r="R50" s="21"/>
      <c r="S50" s="22"/>
      <c r="T50" s="21"/>
      <c r="U50" s="22"/>
      <c r="V50" s="13" t="s">
        <v>725</v>
      </c>
      <c r="W50" s="2">
        <v>5</v>
      </c>
      <c r="X50" s="13">
        <v>10</v>
      </c>
      <c r="Y50" s="2">
        <v>29</v>
      </c>
      <c r="Z50" s="186" t="s">
        <v>63</v>
      </c>
      <c r="AA50" s="40" t="s">
        <v>713</v>
      </c>
      <c r="AB50" s="13" t="s">
        <v>63</v>
      </c>
      <c r="AC50" s="2" t="s">
        <v>94</v>
      </c>
      <c r="AD50" s="13" t="s">
        <v>726</v>
      </c>
      <c r="AE50" s="2" t="s">
        <v>108</v>
      </c>
      <c r="AF50" s="25"/>
      <c r="AG50" s="2" t="s">
        <v>109</v>
      </c>
      <c r="AH50" s="14" t="s">
        <v>99</v>
      </c>
      <c r="AI50" s="2" t="s">
        <v>100</v>
      </c>
      <c r="AJ50" s="13" t="s">
        <v>69</v>
      </c>
      <c r="AK50" s="2" t="s">
        <v>70</v>
      </c>
      <c r="AL50" s="9" t="s">
        <v>727</v>
      </c>
      <c r="AM50" s="26" t="s">
        <v>80</v>
      </c>
      <c r="AN50" s="29"/>
      <c r="AO50" s="28"/>
      <c r="AP50" s="29"/>
      <c r="AQ50" s="187"/>
      <c r="AR50" s="2" t="s">
        <v>62</v>
      </c>
      <c r="AS50" s="13" t="s">
        <v>62</v>
      </c>
      <c r="AT50" s="2" t="s">
        <v>74</v>
      </c>
      <c r="AU50" s="25"/>
      <c r="AV50" s="23"/>
      <c r="AW50" s="25"/>
      <c r="AX50" s="23"/>
      <c r="AY50" s="9" t="s">
        <v>118</v>
      </c>
      <c r="AZ50" s="41">
        <v>42747</v>
      </c>
      <c r="BA50" s="18"/>
      <c r="BB50" s="18"/>
      <c r="BC50" s="15"/>
      <c r="BD50" s="15"/>
      <c r="BE50" s="15"/>
      <c r="BF50" s="15"/>
      <c r="BG50" s="15"/>
      <c r="BH50" s="15"/>
      <c r="BI50" s="15"/>
      <c r="BJ50" s="15"/>
    </row>
    <row r="51" spans="1:62" ht="16.5">
      <c r="A51" s="16" t="str">
        <f>IF(ISNA(VLOOKUP($G51,'Philanthropist Ranking'!$E$5:$H$105,4,FALSE)),"N","Y")</f>
        <v>Y</v>
      </c>
      <c r="B51" s="17">
        <f>VLOOKUP($G51,'Philanthropist Ranking'!$K$5:$M$281,3,FALSE)</f>
        <v>5</v>
      </c>
      <c r="C51" s="17">
        <f>VLOOKUP($G51,'Philanthropist Ranking'!$K$5:$M$281,2,FALSE)</f>
        <v>673</v>
      </c>
      <c r="D51" s="3"/>
      <c r="E51" s="18"/>
      <c r="F51" s="7" t="s">
        <v>417</v>
      </c>
      <c r="G51" s="8" t="s">
        <v>418</v>
      </c>
      <c r="H51" s="9"/>
      <c r="I51" s="19"/>
      <c r="J51" s="20" t="s">
        <v>62</v>
      </c>
      <c r="K51" s="19"/>
      <c r="L51" s="20"/>
      <c r="M51" s="19"/>
      <c r="N51" s="21"/>
      <c r="O51" s="11"/>
      <c r="P51" s="21"/>
      <c r="Q51" s="22"/>
      <c r="R51" s="21"/>
      <c r="S51" s="22"/>
      <c r="T51" s="21"/>
      <c r="U51" s="22"/>
      <c r="V51" s="13" t="s">
        <v>725</v>
      </c>
      <c r="W51" s="2">
        <v>5</v>
      </c>
      <c r="X51" s="13">
        <v>10</v>
      </c>
      <c r="Y51" s="2">
        <v>29</v>
      </c>
      <c r="Z51" s="186" t="s">
        <v>63</v>
      </c>
      <c r="AA51" s="40" t="s">
        <v>713</v>
      </c>
      <c r="AB51" s="13" t="s">
        <v>63</v>
      </c>
      <c r="AC51" s="2" t="s">
        <v>94</v>
      </c>
      <c r="AD51" s="13" t="s">
        <v>726</v>
      </c>
      <c r="AE51" s="2" t="s">
        <v>108</v>
      </c>
      <c r="AF51" s="25"/>
      <c r="AG51" s="2" t="s">
        <v>109</v>
      </c>
      <c r="AH51" s="14" t="s">
        <v>99</v>
      </c>
      <c r="AI51" s="2" t="s">
        <v>100</v>
      </c>
      <c r="AJ51" s="13" t="s">
        <v>69</v>
      </c>
      <c r="AK51" s="2" t="s">
        <v>70</v>
      </c>
      <c r="AL51" s="9" t="s">
        <v>727</v>
      </c>
      <c r="AM51" s="26" t="s">
        <v>80</v>
      </c>
      <c r="AN51" s="29"/>
      <c r="AO51" s="28"/>
      <c r="AP51" s="29"/>
      <c r="AQ51" s="187"/>
      <c r="AR51" s="2" t="s">
        <v>62</v>
      </c>
      <c r="AS51" s="13" t="s">
        <v>62</v>
      </c>
      <c r="AT51" s="2" t="s">
        <v>74</v>
      </c>
      <c r="AU51" s="25"/>
      <c r="AV51" s="23"/>
      <c r="AW51" s="25"/>
      <c r="AX51" s="23"/>
      <c r="AY51" s="9" t="s">
        <v>118</v>
      </c>
      <c r="AZ51" s="41">
        <v>42747</v>
      </c>
      <c r="BA51" s="18"/>
      <c r="BB51" s="18"/>
      <c r="BC51" s="15"/>
      <c r="BD51" s="15"/>
      <c r="BE51" s="15"/>
      <c r="BF51" s="15"/>
      <c r="BG51" s="15"/>
      <c r="BH51" s="15"/>
      <c r="BI51" s="15"/>
      <c r="BJ51" s="15"/>
    </row>
    <row r="52" spans="1:62" ht="16.5">
      <c r="A52" s="16" t="str">
        <f>IF(ISNA(VLOOKUP($G52,'Philanthropist Ranking'!$E$5:$H$105,4,FALSE)),"N","Y")</f>
        <v>Y</v>
      </c>
      <c r="B52" s="17">
        <f>VLOOKUP($G52,'Philanthropist Ranking'!$K$5:$M$281,3,FALSE)</f>
        <v>5</v>
      </c>
      <c r="C52" s="17">
        <f>VLOOKUP($G52,'Philanthropist Ranking'!$K$5:$M$281,2,FALSE)</f>
        <v>673</v>
      </c>
      <c r="D52" s="3"/>
      <c r="E52" s="18"/>
      <c r="F52" s="7" t="s">
        <v>417</v>
      </c>
      <c r="G52" s="8" t="s">
        <v>418</v>
      </c>
      <c r="H52" s="9"/>
      <c r="I52" s="19"/>
      <c r="J52" s="20" t="s">
        <v>62</v>
      </c>
      <c r="K52" s="19"/>
      <c r="L52" s="20"/>
      <c r="M52" s="19"/>
      <c r="N52" s="21"/>
      <c r="O52" s="11"/>
      <c r="P52" s="21"/>
      <c r="Q52" s="22"/>
      <c r="R52" s="21"/>
      <c r="S52" s="22"/>
      <c r="T52" s="21"/>
      <c r="U52" s="22"/>
      <c r="V52" s="13" t="s">
        <v>725</v>
      </c>
      <c r="W52" s="2">
        <v>5</v>
      </c>
      <c r="X52" s="13">
        <v>10</v>
      </c>
      <c r="Y52" s="2">
        <v>29</v>
      </c>
      <c r="Z52" s="186" t="s">
        <v>63</v>
      </c>
      <c r="AA52" s="40" t="s">
        <v>713</v>
      </c>
      <c r="AB52" s="13" t="s">
        <v>63</v>
      </c>
      <c r="AC52" s="2" t="s">
        <v>94</v>
      </c>
      <c r="AD52" s="13" t="s">
        <v>726</v>
      </c>
      <c r="AE52" s="2" t="s">
        <v>108</v>
      </c>
      <c r="AF52" s="25"/>
      <c r="AG52" s="2" t="s">
        <v>109</v>
      </c>
      <c r="AH52" s="14" t="s">
        <v>99</v>
      </c>
      <c r="AI52" s="2" t="s">
        <v>100</v>
      </c>
      <c r="AJ52" s="13" t="s">
        <v>69</v>
      </c>
      <c r="AK52" s="2" t="s">
        <v>70</v>
      </c>
      <c r="AL52" s="9" t="s">
        <v>727</v>
      </c>
      <c r="AM52" s="26" t="s">
        <v>80</v>
      </c>
      <c r="AN52" s="29"/>
      <c r="AO52" s="28"/>
      <c r="AP52" s="29"/>
      <c r="AQ52" s="187"/>
      <c r="AR52" s="2" t="s">
        <v>62</v>
      </c>
      <c r="AS52" s="13" t="s">
        <v>62</v>
      </c>
      <c r="AT52" s="2" t="s">
        <v>74</v>
      </c>
      <c r="AU52" s="25"/>
      <c r="AV52" s="23"/>
      <c r="AW52" s="25"/>
      <c r="AX52" s="23"/>
      <c r="AY52" s="9" t="s">
        <v>118</v>
      </c>
      <c r="AZ52" s="41">
        <v>42747</v>
      </c>
      <c r="BA52" s="18"/>
      <c r="BB52" s="18"/>
      <c r="BC52" s="15"/>
      <c r="BD52" s="15"/>
      <c r="BE52" s="15"/>
      <c r="BF52" s="15"/>
      <c r="BG52" s="15"/>
      <c r="BH52" s="15"/>
      <c r="BI52" s="15"/>
      <c r="BJ52" s="15"/>
    </row>
    <row r="53" spans="1:62" ht="16.5">
      <c r="A53" s="16" t="str">
        <f>IF(ISNA(VLOOKUP($G53,'Philanthropist Ranking'!$E$5:$H$105,4,FALSE)),"N","Y")</f>
        <v>Y</v>
      </c>
      <c r="B53" s="17">
        <f>VLOOKUP($G53,'Philanthropist Ranking'!$K$5:$M$281,3,FALSE)</f>
        <v>5</v>
      </c>
      <c r="C53" s="17">
        <f>VLOOKUP($G53,'Philanthropist Ranking'!$K$5:$M$281,2,FALSE)</f>
        <v>673</v>
      </c>
      <c r="D53" s="3"/>
      <c r="E53" s="18"/>
      <c r="F53" s="7" t="s">
        <v>417</v>
      </c>
      <c r="G53" s="8" t="s">
        <v>418</v>
      </c>
      <c r="H53" s="9"/>
      <c r="I53" s="19"/>
      <c r="J53" s="20" t="s">
        <v>62</v>
      </c>
      <c r="K53" s="19"/>
      <c r="L53" s="20"/>
      <c r="M53" s="19"/>
      <c r="N53" s="21"/>
      <c r="O53" s="11"/>
      <c r="P53" s="21"/>
      <c r="Q53" s="22"/>
      <c r="R53" s="21"/>
      <c r="S53" s="22"/>
      <c r="T53" s="21"/>
      <c r="U53" s="22"/>
      <c r="V53" s="13" t="s">
        <v>725</v>
      </c>
      <c r="W53" s="2">
        <v>5</v>
      </c>
      <c r="X53" s="13">
        <v>10</v>
      </c>
      <c r="Y53" s="2">
        <v>29</v>
      </c>
      <c r="Z53" s="186" t="s">
        <v>63</v>
      </c>
      <c r="AA53" s="40" t="s">
        <v>713</v>
      </c>
      <c r="AB53" s="13" t="s">
        <v>63</v>
      </c>
      <c r="AC53" s="2" t="s">
        <v>94</v>
      </c>
      <c r="AD53" s="13" t="s">
        <v>726</v>
      </c>
      <c r="AE53" s="2" t="s">
        <v>108</v>
      </c>
      <c r="AF53" s="25"/>
      <c r="AG53" s="2" t="s">
        <v>109</v>
      </c>
      <c r="AH53" s="14" t="s">
        <v>99</v>
      </c>
      <c r="AI53" s="2" t="s">
        <v>100</v>
      </c>
      <c r="AJ53" s="13" t="s">
        <v>69</v>
      </c>
      <c r="AK53" s="2" t="s">
        <v>70</v>
      </c>
      <c r="AL53" s="9" t="s">
        <v>727</v>
      </c>
      <c r="AM53" s="26" t="s">
        <v>80</v>
      </c>
      <c r="AN53" s="29"/>
      <c r="AO53" s="28"/>
      <c r="AP53" s="29"/>
      <c r="AQ53" s="187"/>
      <c r="AR53" s="2" t="s">
        <v>62</v>
      </c>
      <c r="AS53" s="13" t="s">
        <v>62</v>
      </c>
      <c r="AT53" s="2" t="s">
        <v>74</v>
      </c>
      <c r="AU53" s="25"/>
      <c r="AV53" s="23"/>
      <c r="AW53" s="25"/>
      <c r="AX53" s="23"/>
      <c r="AY53" s="9" t="s">
        <v>118</v>
      </c>
      <c r="AZ53" s="41">
        <v>42747</v>
      </c>
      <c r="BA53" s="18"/>
      <c r="BB53" s="18"/>
      <c r="BC53" s="15"/>
      <c r="BD53" s="15"/>
      <c r="BE53" s="15"/>
      <c r="BF53" s="15"/>
      <c r="BG53" s="15"/>
      <c r="BH53" s="15"/>
      <c r="BI53" s="15"/>
      <c r="BJ53" s="15"/>
    </row>
    <row r="54" spans="1:62" ht="16.5">
      <c r="A54" s="16" t="str">
        <f>IF(ISNA(VLOOKUP($G54,'Philanthropist Ranking'!$E$5:$H$105,4,FALSE)),"N","Y")</f>
        <v>Y</v>
      </c>
      <c r="B54" s="17">
        <f>VLOOKUP($G54,'Philanthropist Ranking'!$K$5:$M$281,3,FALSE)</f>
        <v>5</v>
      </c>
      <c r="C54" s="17">
        <f>VLOOKUP($G54,'Philanthropist Ranking'!$K$5:$M$281,2,FALSE)</f>
        <v>673</v>
      </c>
      <c r="D54" s="3"/>
      <c r="E54" s="18"/>
      <c r="F54" s="7" t="s">
        <v>417</v>
      </c>
      <c r="G54" s="8" t="s">
        <v>418</v>
      </c>
      <c r="H54" s="9"/>
      <c r="I54" s="19"/>
      <c r="J54" s="20" t="s">
        <v>62</v>
      </c>
      <c r="K54" s="19"/>
      <c r="L54" s="20"/>
      <c r="M54" s="19"/>
      <c r="N54" s="21"/>
      <c r="O54" s="11"/>
      <c r="P54" s="21"/>
      <c r="Q54" s="22"/>
      <c r="R54" s="21"/>
      <c r="S54" s="22"/>
      <c r="T54" s="21"/>
      <c r="U54" s="22"/>
      <c r="V54" s="13" t="s">
        <v>725</v>
      </c>
      <c r="W54" s="2">
        <v>5</v>
      </c>
      <c r="X54" s="13">
        <v>10</v>
      </c>
      <c r="Y54" s="2">
        <v>29</v>
      </c>
      <c r="Z54" s="186" t="s">
        <v>63</v>
      </c>
      <c r="AA54" s="40" t="s">
        <v>713</v>
      </c>
      <c r="AB54" s="13" t="s">
        <v>63</v>
      </c>
      <c r="AC54" s="2" t="s">
        <v>94</v>
      </c>
      <c r="AD54" s="13" t="s">
        <v>726</v>
      </c>
      <c r="AE54" s="2" t="s">
        <v>108</v>
      </c>
      <c r="AF54" s="25"/>
      <c r="AG54" s="2" t="s">
        <v>109</v>
      </c>
      <c r="AH54" s="14" t="s">
        <v>99</v>
      </c>
      <c r="AI54" s="2" t="s">
        <v>100</v>
      </c>
      <c r="AJ54" s="13" t="s">
        <v>69</v>
      </c>
      <c r="AK54" s="2" t="s">
        <v>70</v>
      </c>
      <c r="AL54" s="9" t="s">
        <v>727</v>
      </c>
      <c r="AM54" s="26" t="s">
        <v>80</v>
      </c>
      <c r="AN54" s="29"/>
      <c r="AO54" s="28"/>
      <c r="AP54" s="29"/>
      <c r="AQ54" s="187"/>
      <c r="AR54" s="2" t="s">
        <v>62</v>
      </c>
      <c r="AS54" s="13" t="s">
        <v>62</v>
      </c>
      <c r="AT54" s="2" t="s">
        <v>74</v>
      </c>
      <c r="AU54" s="25"/>
      <c r="AV54" s="23"/>
      <c r="AW54" s="25"/>
      <c r="AX54" s="23"/>
      <c r="AY54" s="9" t="s">
        <v>118</v>
      </c>
      <c r="AZ54" s="41">
        <v>42747</v>
      </c>
      <c r="BA54" s="18"/>
      <c r="BB54" s="18"/>
      <c r="BC54" s="15"/>
      <c r="BD54" s="15"/>
      <c r="BE54" s="15"/>
      <c r="BF54" s="15"/>
      <c r="BG54" s="15"/>
      <c r="BH54" s="15"/>
      <c r="BI54" s="15"/>
      <c r="BJ54" s="15"/>
    </row>
    <row r="55" spans="1:62" ht="16.5">
      <c r="A55" s="16" t="str">
        <f>IF(ISNA(VLOOKUP($G55,'Philanthropist Ranking'!$E$5:$H$105,4,FALSE)),"N","Y")</f>
        <v>Y</v>
      </c>
      <c r="B55" s="17">
        <f>VLOOKUP($G55,'Philanthropist Ranking'!$K$5:$M$281,3,FALSE)</f>
        <v>5</v>
      </c>
      <c r="C55" s="17">
        <f>VLOOKUP($G55,'Philanthropist Ranking'!$K$5:$M$281,2,FALSE)</f>
        <v>673</v>
      </c>
      <c r="D55" s="3"/>
      <c r="E55" s="18"/>
      <c r="F55" s="7" t="s">
        <v>417</v>
      </c>
      <c r="G55" s="8" t="s">
        <v>418</v>
      </c>
      <c r="H55" s="9"/>
      <c r="I55" s="19"/>
      <c r="J55" s="20" t="s">
        <v>62</v>
      </c>
      <c r="K55" s="19"/>
      <c r="L55" s="20"/>
      <c r="M55" s="19"/>
      <c r="N55" s="21"/>
      <c r="O55" s="11"/>
      <c r="P55" s="21"/>
      <c r="Q55" s="22"/>
      <c r="R55" s="21"/>
      <c r="S55" s="22"/>
      <c r="T55" s="21"/>
      <c r="U55" s="22"/>
      <c r="V55" s="13" t="s">
        <v>725</v>
      </c>
      <c r="W55" s="2">
        <v>5</v>
      </c>
      <c r="X55" s="13">
        <v>10</v>
      </c>
      <c r="Y55" s="2">
        <v>29</v>
      </c>
      <c r="Z55" s="186" t="s">
        <v>63</v>
      </c>
      <c r="AA55" s="40" t="s">
        <v>713</v>
      </c>
      <c r="AB55" s="13" t="s">
        <v>63</v>
      </c>
      <c r="AC55" s="2" t="s">
        <v>94</v>
      </c>
      <c r="AD55" s="13" t="s">
        <v>726</v>
      </c>
      <c r="AE55" s="2" t="s">
        <v>108</v>
      </c>
      <c r="AF55" s="25"/>
      <c r="AG55" s="2" t="s">
        <v>109</v>
      </c>
      <c r="AH55" s="14" t="s">
        <v>99</v>
      </c>
      <c r="AI55" s="2" t="s">
        <v>100</v>
      </c>
      <c r="AJ55" s="13" t="s">
        <v>69</v>
      </c>
      <c r="AK55" s="2" t="s">
        <v>70</v>
      </c>
      <c r="AL55" s="9" t="s">
        <v>727</v>
      </c>
      <c r="AM55" s="26" t="s">
        <v>80</v>
      </c>
      <c r="AN55" s="29"/>
      <c r="AO55" s="28"/>
      <c r="AP55" s="29"/>
      <c r="AQ55" s="187"/>
      <c r="AR55" s="2" t="s">
        <v>62</v>
      </c>
      <c r="AS55" s="13" t="s">
        <v>62</v>
      </c>
      <c r="AT55" s="2" t="s">
        <v>74</v>
      </c>
      <c r="AU55" s="25"/>
      <c r="AV55" s="23"/>
      <c r="AW55" s="25"/>
      <c r="AX55" s="23"/>
      <c r="AY55" s="9" t="s">
        <v>118</v>
      </c>
      <c r="AZ55" s="41">
        <v>42747</v>
      </c>
      <c r="BA55" s="18"/>
      <c r="BB55" s="18"/>
      <c r="BC55" s="15"/>
      <c r="BD55" s="15"/>
      <c r="BE55" s="15"/>
      <c r="BF55" s="15"/>
      <c r="BG55" s="15"/>
      <c r="BH55" s="15"/>
      <c r="BI55" s="15"/>
      <c r="BJ55" s="15"/>
    </row>
    <row r="56" spans="1:62" ht="14.25">
      <c r="A56" s="16" t="str">
        <f>IF(ISNA(VLOOKUP($G56,'Philanthropist Ranking'!$E$5:$H$105,4,FALSE)),"N","Y")</f>
        <v>Y</v>
      </c>
      <c r="B56" s="17">
        <f>VLOOKUP($G56,'Philanthropist Ranking'!$K$5:$M$281,3,FALSE)</f>
        <v>5</v>
      </c>
      <c r="C56" s="17">
        <f>VLOOKUP($G56,'Philanthropist Ranking'!$K$5:$M$281,2,FALSE)</f>
        <v>673</v>
      </c>
      <c r="D56" s="18"/>
      <c r="E56" s="18"/>
      <c r="F56" s="7" t="s">
        <v>417</v>
      </c>
      <c r="G56" s="8" t="s">
        <v>418</v>
      </c>
      <c r="H56" s="32"/>
      <c r="I56" s="19"/>
      <c r="J56" s="20" t="s">
        <v>62</v>
      </c>
      <c r="K56" s="19"/>
      <c r="L56" s="20"/>
      <c r="M56" s="19"/>
      <c r="N56" s="21"/>
      <c r="O56" s="22"/>
      <c r="P56" s="21"/>
      <c r="Q56" s="22"/>
      <c r="R56" s="21"/>
      <c r="S56" s="22"/>
      <c r="T56" s="21"/>
      <c r="U56" s="22"/>
      <c r="V56" s="13" t="s">
        <v>728</v>
      </c>
      <c r="W56" s="2">
        <v>3</v>
      </c>
      <c r="X56" s="13">
        <v>9</v>
      </c>
      <c r="Y56" s="2">
        <v>16</v>
      </c>
      <c r="Z56" s="13" t="s">
        <v>63</v>
      </c>
      <c r="AA56" s="2" t="s">
        <v>463</v>
      </c>
      <c r="AB56" s="13" t="s">
        <v>729</v>
      </c>
      <c r="AC56" s="2" t="s">
        <v>730</v>
      </c>
      <c r="AD56" s="188" t="s">
        <v>731</v>
      </c>
      <c r="AE56" s="2" t="s">
        <v>732</v>
      </c>
      <c r="AF56" s="25"/>
      <c r="AG56" s="2" t="s">
        <v>89</v>
      </c>
      <c r="AH56" s="14" t="s">
        <v>67</v>
      </c>
      <c r="AI56" s="2" t="s">
        <v>100</v>
      </c>
      <c r="AJ56" s="13" t="s">
        <v>69</v>
      </c>
      <c r="AK56" s="2" t="s">
        <v>70</v>
      </c>
      <c r="AL56" s="9" t="s">
        <v>733</v>
      </c>
      <c r="AM56" s="35" t="str">
        <f>IF(ISNA(VLOOKUP($AL56,'Ash-Archive Data-Don''t Delete'!$AL:$AT,2,FALSE)),"",VLOOKUP($AL56,'Ash-Archive Data-Don''t Delete'!$AL:$AT,2,FALSE))</f>
        <v>Link</v>
      </c>
      <c r="AN56" s="2">
        <f>IF(ISNA(VLOOKUP($AL56,'Ash-Archive Data-Don''t Delete'!$AL:$AT,3,FALSE)),"",VLOOKUP($AL56,'Ash-Archive Data-Don''t Delete'!$AL:$AT,3,FALSE))</f>
        <v>0</v>
      </c>
      <c r="AO56" s="13">
        <f>IF(ISNA(VLOOKUP($AL56,'Ash-Archive Data-Don''t Delete'!$AL:$AT,4,FALSE)),"",VLOOKUP($AL56,'Ash-Archive Data-Don''t Delete'!$AL:$AT,4,FALSE))</f>
        <v>0</v>
      </c>
      <c r="AP56" s="2">
        <f>IF(ISNA(VLOOKUP($AL56,'Ash-Archive Data-Don''t Delete'!$AL:$AT,5,FALSE)),"",VLOOKUP($AL56,'Ash-Archive Data-Don''t Delete'!$AL:$AT,5,FALSE))</f>
        <v>0</v>
      </c>
      <c r="AQ56" s="13"/>
      <c r="AR56" s="2"/>
      <c r="AS56" s="13"/>
      <c r="AT56" s="2" t="s">
        <v>74</v>
      </c>
      <c r="AU56" s="25"/>
      <c r="AV56" s="23"/>
      <c r="AW56" s="25"/>
      <c r="AX56" s="23"/>
      <c r="AY56" s="9" t="s">
        <v>269</v>
      </c>
      <c r="AZ56" s="31">
        <v>42744</v>
      </c>
      <c r="BA56" s="18"/>
      <c r="BB56" s="18"/>
      <c r="BC56" s="15"/>
      <c r="BD56" s="15"/>
      <c r="BE56" s="15"/>
      <c r="BF56" s="15"/>
      <c r="BG56" s="15"/>
      <c r="BH56" s="15"/>
      <c r="BI56" s="15"/>
      <c r="BJ56" s="15"/>
    </row>
    <row r="57" spans="1:62" ht="14.25">
      <c r="A57" s="16" t="str">
        <f>IF(ISNA(VLOOKUP($G57,'Philanthropist Ranking'!$E$5:$H$105,4,FALSE)),"N","Y")</f>
        <v>Y</v>
      </c>
      <c r="B57" s="17">
        <f>VLOOKUP($G57,'Philanthropist Ranking'!$K$5:$M$281,3,FALSE)</f>
        <v>6</v>
      </c>
      <c r="C57" s="17">
        <f>VLOOKUP($G57,'Philanthropist Ranking'!$K$5:$M$281,2,FALSE)</f>
        <v>500</v>
      </c>
      <c r="D57" s="18"/>
      <c r="E57" s="18"/>
      <c r="F57" s="7" t="s">
        <v>337</v>
      </c>
      <c r="G57" s="8" t="s">
        <v>338</v>
      </c>
      <c r="H57" s="32"/>
      <c r="I57" s="7">
        <v>1953</v>
      </c>
      <c r="J57" s="20">
        <v>63</v>
      </c>
      <c r="K57" s="7" t="s">
        <v>78</v>
      </c>
      <c r="L57" s="20"/>
      <c r="M57" s="33" t="s">
        <v>80</v>
      </c>
      <c r="N57" s="10" t="s">
        <v>121</v>
      </c>
      <c r="O57" s="11" t="s">
        <v>734</v>
      </c>
      <c r="P57" s="10" t="s">
        <v>735</v>
      </c>
      <c r="Q57" s="11" t="s">
        <v>84</v>
      </c>
      <c r="R57" s="10" t="s">
        <v>336</v>
      </c>
      <c r="S57" s="11" t="s">
        <v>105</v>
      </c>
      <c r="T57" s="10" t="s">
        <v>736</v>
      </c>
      <c r="U57" s="34" t="s">
        <v>80</v>
      </c>
      <c r="V57" s="13" t="s">
        <v>737</v>
      </c>
      <c r="W57" s="2">
        <v>500</v>
      </c>
      <c r="X57" s="13">
        <v>2</v>
      </c>
      <c r="Y57" s="2">
        <v>29</v>
      </c>
      <c r="Z57" s="13" t="s">
        <v>105</v>
      </c>
      <c r="AA57" s="2" t="s">
        <v>738</v>
      </c>
      <c r="AB57" s="13" t="s">
        <v>105</v>
      </c>
      <c r="AC57" s="2" t="s">
        <v>738</v>
      </c>
      <c r="AD57" s="13" t="s">
        <v>739</v>
      </c>
      <c r="AE57" s="23"/>
      <c r="AF57" s="25"/>
      <c r="AG57" s="2" t="s">
        <v>137</v>
      </c>
      <c r="AH57" s="14" t="s">
        <v>131</v>
      </c>
      <c r="AI57" s="2" t="s">
        <v>142</v>
      </c>
      <c r="AJ57" s="13" t="s">
        <v>69</v>
      </c>
      <c r="AK57" s="2" t="s">
        <v>70</v>
      </c>
      <c r="AL57" s="9" t="s">
        <v>740</v>
      </c>
      <c r="AM57" s="35" t="str">
        <f>IF(ISNA(VLOOKUP($AL57,'Ash-Archive Data-Don''t Delete'!$AL:$AT,2,FALSE)),"",VLOOKUP($AL57,'Ash-Archive Data-Don''t Delete'!$AL:$AT,2,FALSE))</f>
        <v>Link1</v>
      </c>
      <c r="AN57" s="36" t="str">
        <f>IF(ISNA(VLOOKUP($AL57,'Ash-Archive Data-Don''t Delete'!$AL:$AT,3,FALSE)),"",VLOOKUP($AL57,'Ash-Archive Data-Don''t Delete'!$AL:$AT,3,FALSE))</f>
        <v>Link2</v>
      </c>
      <c r="AO57" s="13">
        <f>IF(ISNA(VLOOKUP($AL57,'Ash-Archive Data-Don''t Delete'!$AL:$AT,4,FALSE)),"",VLOOKUP($AL57,'Ash-Archive Data-Don''t Delete'!$AL:$AT,4,FALSE))</f>
        <v>0</v>
      </c>
      <c r="AP57" s="2">
        <f>IF(ISNA(VLOOKUP($AL57,'Ash-Archive Data-Don''t Delete'!$AL:$AT,5,FALSE)),"",VLOOKUP($AL57,'Ash-Archive Data-Don''t Delete'!$AL:$AT,5,FALSE))</f>
        <v>0</v>
      </c>
      <c r="AQ57" s="13" t="s">
        <v>74</v>
      </c>
      <c r="AR57" s="2"/>
      <c r="AS57" s="13"/>
      <c r="AT57" s="2"/>
      <c r="AU57" s="25"/>
      <c r="AV57" s="2" t="s">
        <v>364</v>
      </c>
      <c r="AW57" s="25"/>
      <c r="AX57" s="2" t="s">
        <v>84</v>
      </c>
      <c r="AY57" s="9" t="s">
        <v>103</v>
      </c>
      <c r="AZ57" s="31">
        <v>42706</v>
      </c>
      <c r="BA57" s="18"/>
      <c r="BB57" s="18"/>
      <c r="BC57" s="15"/>
      <c r="BD57" s="15"/>
      <c r="BE57" s="15"/>
      <c r="BF57" s="15"/>
      <c r="BG57" s="15"/>
      <c r="BH57" s="15"/>
      <c r="BI57" s="15"/>
      <c r="BJ57" s="15"/>
    </row>
    <row r="58" spans="1:62" ht="14.25">
      <c r="A58" s="16" t="str">
        <f>IF(ISNA(VLOOKUP($G58,'Philanthropist Ranking'!$E$5:$H$105,4,FALSE)),"N","Y")</f>
        <v>Y</v>
      </c>
      <c r="B58" s="17">
        <f>VLOOKUP($G58,'Philanthropist Ranking'!$K$5:$M$281,3,FALSE)</f>
        <v>7</v>
      </c>
      <c r="C58" s="17">
        <f>VLOOKUP($G58,'Philanthropist Ranking'!$K$5:$M$281,2,FALSE)</f>
        <v>260.60000000000002</v>
      </c>
      <c r="D58" s="18"/>
      <c r="E58" s="18"/>
      <c r="F58" s="7" t="s">
        <v>348</v>
      </c>
      <c r="G58" s="8" t="s">
        <v>349</v>
      </c>
      <c r="H58" s="32"/>
      <c r="I58" s="19"/>
      <c r="J58" s="20" t="s">
        <v>62</v>
      </c>
      <c r="K58" s="19"/>
      <c r="L58" s="20"/>
      <c r="M58" s="19"/>
      <c r="N58" s="21"/>
      <c r="O58" s="22"/>
      <c r="P58" s="21"/>
      <c r="Q58" s="22"/>
      <c r="R58" s="21"/>
      <c r="S58" s="22"/>
      <c r="T58" s="21"/>
      <c r="U58" s="22"/>
      <c r="V58" s="13" t="s">
        <v>348</v>
      </c>
      <c r="W58" s="2">
        <v>1300</v>
      </c>
      <c r="X58" s="13">
        <v>8</v>
      </c>
      <c r="Y58" s="2">
        <v>29</v>
      </c>
      <c r="Z58" s="13" t="s">
        <v>222</v>
      </c>
      <c r="AA58" s="2" t="s">
        <v>222</v>
      </c>
      <c r="AB58" s="13" t="s">
        <v>222</v>
      </c>
      <c r="AC58" s="2" t="s">
        <v>222</v>
      </c>
      <c r="AD58" s="13" t="s">
        <v>741</v>
      </c>
      <c r="AE58" s="23"/>
      <c r="AF58" s="25"/>
      <c r="AG58" s="2" t="s">
        <v>66</v>
      </c>
      <c r="AH58" s="14" t="s">
        <v>99</v>
      </c>
      <c r="AI58" s="2" t="s">
        <v>68</v>
      </c>
      <c r="AJ58" s="13" t="s">
        <v>742</v>
      </c>
      <c r="AK58" s="2" t="s">
        <v>70</v>
      </c>
      <c r="AL58" s="9" t="s">
        <v>743</v>
      </c>
      <c r="AM58" s="35" t="str">
        <f>IF(ISNA(VLOOKUP($AL58,'Ash-Archive Data-Don''t Delete'!$AL:$AT,2,FALSE)),"",VLOOKUP($AL58,'Ash-Archive Data-Don''t Delete'!$AL:$AT,2,FALSE))</f>
        <v>Link</v>
      </c>
      <c r="AN58" s="2">
        <f>IF(ISNA(VLOOKUP($AL58,'Ash-Archive Data-Don''t Delete'!$AL:$AT,3,FALSE)),"",VLOOKUP($AL58,'Ash-Archive Data-Don''t Delete'!$AL:$AT,3,FALSE))</f>
        <v>0</v>
      </c>
      <c r="AO58" s="13">
        <f>IF(ISNA(VLOOKUP($AL58,'Ash-Archive Data-Don''t Delete'!$AL:$AT,4,FALSE)),"",VLOOKUP($AL58,'Ash-Archive Data-Don''t Delete'!$AL:$AT,4,FALSE))</f>
        <v>0</v>
      </c>
      <c r="AP58" s="2">
        <f>IF(ISNA(VLOOKUP($AL58,'Ash-Archive Data-Don''t Delete'!$AL:$AT,5,FALSE)),"",VLOOKUP($AL58,'Ash-Archive Data-Don''t Delete'!$AL:$AT,5,FALSE))</f>
        <v>0</v>
      </c>
      <c r="AQ58" s="13" t="s">
        <v>74</v>
      </c>
      <c r="AR58" s="2"/>
      <c r="AS58" s="13"/>
      <c r="AT58" s="2"/>
      <c r="AU58" s="25"/>
      <c r="AV58" s="2" t="s">
        <v>744</v>
      </c>
      <c r="AW58" s="25"/>
      <c r="AX58" s="2" t="s">
        <v>76</v>
      </c>
      <c r="AY58" s="9" t="s">
        <v>103</v>
      </c>
      <c r="AZ58" s="31">
        <v>42706</v>
      </c>
      <c r="BA58" s="18"/>
      <c r="BB58" s="18"/>
      <c r="BC58" s="15"/>
      <c r="BD58" s="15"/>
      <c r="BE58" s="15"/>
      <c r="BF58" s="15"/>
      <c r="BG58" s="15"/>
      <c r="BH58" s="15"/>
      <c r="BI58" s="15"/>
      <c r="BJ58" s="15"/>
    </row>
    <row r="59" spans="1:62" ht="14.25">
      <c r="A59" s="16" t="str">
        <f>IF(ISNA(VLOOKUP($G59,'Philanthropist Ranking'!$E$5:$H$105,4,FALSE)),"N","Y")</f>
        <v>Y</v>
      </c>
      <c r="B59" s="17">
        <f>VLOOKUP($G59,'Philanthropist Ranking'!$K$5:$M$281,3,FALSE)</f>
        <v>7</v>
      </c>
      <c r="C59" s="17">
        <f>VLOOKUP($G59,'Philanthropist Ranking'!$K$5:$M$281,2,FALSE)</f>
        <v>260.60000000000002</v>
      </c>
      <c r="D59" s="18"/>
      <c r="E59" s="18"/>
      <c r="F59" s="7" t="s">
        <v>348</v>
      </c>
      <c r="G59" s="8" t="s">
        <v>349</v>
      </c>
      <c r="H59" s="32"/>
      <c r="I59" s="19"/>
      <c r="J59" s="20" t="s">
        <v>62</v>
      </c>
      <c r="K59" s="19"/>
      <c r="L59" s="20"/>
      <c r="M59" s="19"/>
      <c r="N59" s="21"/>
      <c r="O59" s="22"/>
      <c r="P59" s="21"/>
      <c r="Q59" s="22"/>
      <c r="R59" s="21"/>
      <c r="S59" s="22"/>
      <c r="T59" s="21"/>
      <c r="U59" s="22"/>
      <c r="V59" s="13" t="s">
        <v>745</v>
      </c>
      <c r="W59" s="2">
        <v>200</v>
      </c>
      <c r="X59" s="13">
        <v>10</v>
      </c>
      <c r="Y59" s="2">
        <v>16</v>
      </c>
      <c r="Z59" s="13" t="s">
        <v>222</v>
      </c>
      <c r="AA59" s="2" t="s">
        <v>222</v>
      </c>
      <c r="AB59" s="13" t="s">
        <v>222</v>
      </c>
      <c r="AC59" s="2" t="s">
        <v>222</v>
      </c>
      <c r="AD59" s="13" t="s">
        <v>746</v>
      </c>
      <c r="AE59" s="23"/>
      <c r="AF59" s="25"/>
      <c r="AG59" s="2" t="s">
        <v>89</v>
      </c>
      <c r="AH59" s="14" t="s">
        <v>67</v>
      </c>
      <c r="AI59" s="2" t="s">
        <v>100</v>
      </c>
      <c r="AJ59" s="13" t="s">
        <v>69</v>
      </c>
      <c r="AK59" s="2" t="s">
        <v>70</v>
      </c>
      <c r="AL59" s="9" t="s">
        <v>747</v>
      </c>
      <c r="AM59" s="35" t="str">
        <f>IF(ISNA(VLOOKUP($AL59,'Ash-Archive Data-Don''t Delete'!$AL:$AT,2,FALSE)),"",VLOOKUP($AL59,'Ash-Archive Data-Don''t Delete'!$AL:$AT,2,FALSE))</f>
        <v>Link1</v>
      </c>
      <c r="AN59" s="36" t="str">
        <f>IF(ISNA(VLOOKUP($AL59,'Ash-Archive Data-Don''t Delete'!$AL:$AT,3,FALSE)),"",VLOOKUP($AL59,'Ash-Archive Data-Don''t Delete'!$AL:$AT,3,FALSE))</f>
        <v>Link2</v>
      </c>
      <c r="AO59" s="13">
        <f>IF(ISNA(VLOOKUP($AL59,'Ash-Archive Data-Don''t Delete'!$AL:$AT,4,FALSE)),"",VLOOKUP($AL59,'Ash-Archive Data-Don''t Delete'!$AL:$AT,4,FALSE))</f>
        <v>0</v>
      </c>
      <c r="AP59" s="2">
        <f>IF(ISNA(VLOOKUP($AL59,'Ash-Archive Data-Don''t Delete'!$AL:$AT,5,FALSE)),"",VLOOKUP($AL59,'Ash-Archive Data-Don''t Delete'!$AL:$AT,5,FALSE))</f>
        <v>0</v>
      </c>
      <c r="AQ59" s="13" t="s">
        <v>74</v>
      </c>
      <c r="AR59" s="2"/>
      <c r="AS59" s="13"/>
      <c r="AT59" s="2"/>
      <c r="AU59" s="25"/>
      <c r="AV59" s="2" t="s">
        <v>364</v>
      </c>
      <c r="AW59" s="25"/>
      <c r="AX59" s="2" t="s">
        <v>84</v>
      </c>
      <c r="AY59" s="9" t="s">
        <v>77</v>
      </c>
      <c r="AZ59" s="31">
        <v>42458</v>
      </c>
      <c r="BA59" s="18"/>
      <c r="BB59" s="18"/>
      <c r="BC59" s="15"/>
      <c r="BD59" s="15"/>
      <c r="BE59" s="15"/>
      <c r="BF59" s="15"/>
      <c r="BG59" s="15"/>
      <c r="BH59" s="15"/>
      <c r="BI59" s="15"/>
      <c r="BJ59" s="15"/>
    </row>
    <row r="60" spans="1:62" ht="14.25">
      <c r="A60" s="16" t="str">
        <f>IF(ISNA(VLOOKUP($G60,'Philanthropist Ranking'!$E$5:$H$105,4,FALSE)),"N","Y")</f>
        <v>Y</v>
      </c>
      <c r="B60" s="17">
        <f>VLOOKUP($G60,'Philanthropist Ranking'!$K$5:$M$281,3,FALSE)</f>
        <v>7</v>
      </c>
      <c r="C60" s="17">
        <f>VLOOKUP($G60,'Philanthropist Ranking'!$K$5:$M$281,2,FALSE)</f>
        <v>260.60000000000002</v>
      </c>
      <c r="D60" s="18"/>
      <c r="E60" s="18"/>
      <c r="F60" s="7" t="s">
        <v>348</v>
      </c>
      <c r="G60" s="8" t="s">
        <v>349</v>
      </c>
      <c r="H60" s="32"/>
      <c r="I60" s="19"/>
      <c r="J60" s="20" t="s">
        <v>62</v>
      </c>
      <c r="K60" s="7"/>
      <c r="L60" s="8"/>
      <c r="M60" s="7"/>
      <c r="N60" s="10"/>
      <c r="O60" s="11"/>
      <c r="P60" s="10"/>
      <c r="Q60" s="11"/>
      <c r="R60" s="10"/>
      <c r="S60" s="11"/>
      <c r="T60" s="10"/>
      <c r="U60" s="11"/>
      <c r="V60" s="13" t="s">
        <v>745</v>
      </c>
      <c r="W60" s="2">
        <v>50</v>
      </c>
      <c r="X60" s="13">
        <v>11</v>
      </c>
      <c r="Y60" s="2">
        <v>19</v>
      </c>
      <c r="Z60" s="13" t="s">
        <v>222</v>
      </c>
      <c r="AA60" s="2" t="s">
        <v>222</v>
      </c>
      <c r="AB60" s="13" t="s">
        <v>748</v>
      </c>
      <c r="AC60" s="2" t="s">
        <v>749</v>
      </c>
      <c r="AD60" s="13" t="s">
        <v>750</v>
      </c>
      <c r="AE60" s="23"/>
      <c r="AF60" s="189"/>
      <c r="AG60" s="2" t="s">
        <v>89</v>
      </c>
      <c r="AH60" s="14" t="s">
        <v>67</v>
      </c>
      <c r="AI60" s="2" t="s">
        <v>100</v>
      </c>
      <c r="AJ60" s="13" t="s">
        <v>69</v>
      </c>
      <c r="AK60" s="2" t="s">
        <v>70</v>
      </c>
      <c r="AL60" s="9" t="s">
        <v>751</v>
      </c>
      <c r="AM60" s="35" t="str">
        <f>IF(ISNA(VLOOKUP($AL60,'Ash-Archive Data-Don''t Delete'!$AL:$AT,2,FALSE)),"",VLOOKUP($AL60,'Ash-Archive Data-Don''t Delete'!$AL:$AT,2,FALSE))</f>
        <v>Link1</v>
      </c>
      <c r="AN60" s="36" t="str">
        <f>IF(ISNA(VLOOKUP($AL60,'Ash-Archive Data-Don''t Delete'!$AL:$AT,3,FALSE)),"",VLOOKUP($AL60,'Ash-Archive Data-Don''t Delete'!$AL:$AT,3,FALSE))</f>
        <v>Link2</v>
      </c>
      <c r="AO60" s="13">
        <f>IF(ISNA(VLOOKUP($AL60,'Ash-Archive Data-Don''t Delete'!$AL:$AT,4,FALSE)),"",VLOOKUP($AL60,'Ash-Archive Data-Don''t Delete'!$AL:$AT,4,FALSE))</f>
        <v>0</v>
      </c>
      <c r="AP60" s="2">
        <f>IF(ISNA(VLOOKUP($AL60,'Ash-Archive Data-Don''t Delete'!$AL:$AT,5,FALSE)),"",VLOOKUP($AL60,'Ash-Archive Data-Don''t Delete'!$AL:$AT,5,FALSE))</f>
        <v>0</v>
      </c>
      <c r="AQ60" s="13" t="s">
        <v>74</v>
      </c>
      <c r="AR60" s="2"/>
      <c r="AS60" s="13"/>
      <c r="AT60" s="2"/>
      <c r="AU60" s="189"/>
      <c r="AV60" s="2" t="s">
        <v>364</v>
      </c>
      <c r="AW60" s="13" t="s">
        <v>84</v>
      </c>
      <c r="AX60" s="23"/>
      <c r="AY60" s="9" t="s">
        <v>77</v>
      </c>
      <c r="AZ60" s="31">
        <v>42458</v>
      </c>
      <c r="BA60" s="18"/>
      <c r="BB60" s="18"/>
      <c r="BC60" s="15"/>
      <c r="BD60" s="15"/>
      <c r="BE60" s="15"/>
      <c r="BF60" s="15"/>
      <c r="BG60" s="15"/>
      <c r="BH60" s="15"/>
      <c r="BI60" s="15"/>
      <c r="BJ60" s="15"/>
    </row>
    <row r="61" spans="1:62" ht="14.25">
      <c r="A61" s="16" t="str">
        <f>IF(ISNA(VLOOKUP($G61,'Philanthropist Ranking'!$E$5:$H$105,4,FALSE)),"N","Y")</f>
        <v>Y</v>
      </c>
      <c r="B61" s="17">
        <f>VLOOKUP($G61,'Philanthropist Ranking'!$K$5:$M$281,3,FALSE)</f>
        <v>7</v>
      </c>
      <c r="C61" s="17">
        <f>VLOOKUP($G61,'Philanthropist Ranking'!$K$5:$M$281,2,FALSE)</f>
        <v>260.60000000000002</v>
      </c>
      <c r="D61" s="18"/>
      <c r="E61" s="18"/>
      <c r="F61" s="7" t="s">
        <v>348</v>
      </c>
      <c r="G61" s="8" t="s">
        <v>349</v>
      </c>
      <c r="H61" s="32"/>
      <c r="I61" s="19"/>
      <c r="J61" s="20" t="s">
        <v>62</v>
      </c>
      <c r="K61" s="19"/>
      <c r="L61" s="20"/>
      <c r="M61" s="19"/>
      <c r="N61" s="21"/>
      <c r="O61" s="22"/>
      <c r="P61" s="21"/>
      <c r="Q61" s="22"/>
      <c r="R61" s="21"/>
      <c r="S61" s="22"/>
      <c r="T61" s="21"/>
      <c r="U61" s="22"/>
      <c r="V61" s="13" t="s">
        <v>745</v>
      </c>
      <c r="W61" s="2">
        <v>10</v>
      </c>
      <c r="X61" s="13">
        <v>12</v>
      </c>
      <c r="Y61" s="2">
        <v>19</v>
      </c>
      <c r="Z61" s="13" t="s">
        <v>222</v>
      </c>
      <c r="AA61" s="2" t="s">
        <v>222</v>
      </c>
      <c r="AB61" s="13" t="s">
        <v>105</v>
      </c>
      <c r="AC61" s="2" t="s">
        <v>106</v>
      </c>
      <c r="AD61" s="13" t="s">
        <v>752</v>
      </c>
      <c r="AE61" s="23"/>
      <c r="AF61" s="25"/>
      <c r="AG61" s="2" t="s">
        <v>89</v>
      </c>
      <c r="AH61" s="14" t="s">
        <v>67</v>
      </c>
      <c r="AI61" s="2" t="s">
        <v>100</v>
      </c>
      <c r="AJ61" s="13" t="s">
        <v>69</v>
      </c>
      <c r="AK61" s="2" t="s">
        <v>70</v>
      </c>
      <c r="AL61" s="9" t="s">
        <v>753</v>
      </c>
      <c r="AM61" s="35" t="str">
        <f>IF(ISNA(VLOOKUP($AL61,'Ash-Archive Data-Don''t Delete'!$AL:$AT,2,FALSE)),"",VLOOKUP($AL61,'Ash-Archive Data-Don''t Delete'!$AL:$AT,2,FALSE))</f>
        <v>Link1</v>
      </c>
      <c r="AN61" s="36" t="str">
        <f>IF(ISNA(VLOOKUP($AL61,'Ash-Archive Data-Don''t Delete'!$AL:$AT,3,FALSE)),"",VLOOKUP($AL61,'Ash-Archive Data-Don''t Delete'!$AL:$AT,3,FALSE))</f>
        <v>Link2</v>
      </c>
      <c r="AO61" s="13">
        <f>IF(ISNA(VLOOKUP($AL61,'Ash-Archive Data-Don''t Delete'!$AL:$AT,4,FALSE)),"",VLOOKUP($AL61,'Ash-Archive Data-Don''t Delete'!$AL:$AT,4,FALSE))</f>
        <v>0</v>
      </c>
      <c r="AP61" s="2">
        <f>IF(ISNA(VLOOKUP($AL61,'Ash-Archive Data-Don''t Delete'!$AL:$AT,5,FALSE)),"",VLOOKUP($AL61,'Ash-Archive Data-Don''t Delete'!$AL:$AT,5,FALSE))</f>
        <v>0</v>
      </c>
      <c r="AQ61" s="13" t="s">
        <v>74</v>
      </c>
      <c r="AR61" s="2"/>
      <c r="AS61" s="13"/>
      <c r="AT61" s="2"/>
      <c r="AU61" s="25"/>
      <c r="AV61" s="2" t="s">
        <v>364</v>
      </c>
      <c r="AW61" s="25"/>
      <c r="AX61" s="2" t="s">
        <v>84</v>
      </c>
      <c r="AY61" s="9" t="s">
        <v>77</v>
      </c>
      <c r="AZ61" s="31">
        <v>42458</v>
      </c>
      <c r="BA61" s="18"/>
      <c r="BB61" s="18"/>
      <c r="BC61" s="15"/>
      <c r="BD61" s="15"/>
      <c r="BE61" s="15"/>
      <c r="BF61" s="15"/>
      <c r="BG61" s="15"/>
      <c r="BH61" s="15"/>
      <c r="BI61" s="15"/>
      <c r="BJ61" s="15"/>
    </row>
    <row r="62" spans="1:62" ht="14.25">
      <c r="A62" s="16" t="str">
        <f>IF(ISNA(VLOOKUP($G62,'Philanthropist Ranking'!$E$5:$H$105,4,FALSE)),"N","Y")</f>
        <v>Y</v>
      </c>
      <c r="B62" s="17">
        <f>VLOOKUP($G62,'Philanthropist Ranking'!$K$5:$M$281,3,FALSE)</f>
        <v>7</v>
      </c>
      <c r="C62" s="17">
        <f>VLOOKUP($G62,'Philanthropist Ranking'!$K$5:$M$281,2,FALSE)</f>
        <v>260.60000000000002</v>
      </c>
      <c r="D62" s="18"/>
      <c r="E62" s="18"/>
      <c r="F62" s="7" t="s">
        <v>348</v>
      </c>
      <c r="G62" s="8" t="s">
        <v>349</v>
      </c>
      <c r="H62" s="32"/>
      <c r="I62" s="7">
        <v>1965</v>
      </c>
      <c r="J62" s="20">
        <v>51</v>
      </c>
      <c r="K62" s="7" t="s">
        <v>78</v>
      </c>
      <c r="L62" s="8" t="s">
        <v>79</v>
      </c>
      <c r="M62" s="33" t="s">
        <v>80</v>
      </c>
      <c r="N62" s="10" t="s">
        <v>122</v>
      </c>
      <c r="O62" s="11" t="s">
        <v>754</v>
      </c>
      <c r="P62" s="10" t="s">
        <v>755</v>
      </c>
      <c r="Q62" s="11" t="s">
        <v>84</v>
      </c>
      <c r="R62" s="10" t="s">
        <v>336</v>
      </c>
      <c r="S62" s="11" t="s">
        <v>222</v>
      </c>
      <c r="T62" s="10" t="s">
        <v>222</v>
      </c>
      <c r="U62" s="34" t="s">
        <v>80</v>
      </c>
      <c r="V62" s="13" t="s">
        <v>745</v>
      </c>
      <c r="W62" s="2">
        <v>1</v>
      </c>
      <c r="X62" s="13">
        <v>1</v>
      </c>
      <c r="Y62" s="2">
        <v>11</v>
      </c>
      <c r="Z62" s="13" t="s">
        <v>222</v>
      </c>
      <c r="AA62" s="2" t="s">
        <v>222</v>
      </c>
      <c r="AB62" s="13" t="s">
        <v>63</v>
      </c>
      <c r="AC62" s="2" t="s">
        <v>94</v>
      </c>
      <c r="AD62" s="13" t="s">
        <v>756</v>
      </c>
      <c r="AE62" s="23"/>
      <c r="AF62" s="25"/>
      <c r="AG62" s="2" t="s">
        <v>89</v>
      </c>
      <c r="AH62" s="14" t="s">
        <v>67</v>
      </c>
      <c r="AI62" s="2" t="s">
        <v>100</v>
      </c>
      <c r="AJ62" s="13" t="s">
        <v>69</v>
      </c>
      <c r="AK62" s="2" t="s">
        <v>84</v>
      </c>
      <c r="AL62" s="9" t="s">
        <v>757</v>
      </c>
      <c r="AM62" s="35" t="str">
        <f>IF(ISNA(VLOOKUP($AL62,'Ash-Archive Data-Don''t Delete'!$AL:$AT,2,FALSE)),"",VLOOKUP($AL62,'Ash-Archive Data-Don''t Delete'!$AL:$AT,2,FALSE))</f>
        <v>Link1</v>
      </c>
      <c r="AN62" s="36" t="str">
        <f>IF(ISNA(VLOOKUP($AL62,'Ash-Archive Data-Don''t Delete'!$AL:$AT,3,FALSE)),"",VLOOKUP($AL62,'Ash-Archive Data-Don''t Delete'!$AL:$AT,3,FALSE))</f>
        <v>Link2</v>
      </c>
      <c r="AO62" s="13">
        <f>IF(ISNA(VLOOKUP($AL62,'Ash-Archive Data-Don''t Delete'!$AL:$AT,4,FALSE)),"",VLOOKUP($AL62,'Ash-Archive Data-Don''t Delete'!$AL:$AT,4,FALSE))</f>
        <v>0</v>
      </c>
      <c r="AP62" s="2">
        <f>IF(ISNA(VLOOKUP($AL62,'Ash-Archive Data-Don''t Delete'!$AL:$AT,5,FALSE)),"",VLOOKUP($AL62,'Ash-Archive Data-Don''t Delete'!$AL:$AT,5,FALSE))</f>
        <v>0</v>
      </c>
      <c r="AQ62" s="13" t="s">
        <v>74</v>
      </c>
      <c r="AR62" s="2"/>
      <c r="AS62" s="13"/>
      <c r="AT62" s="2"/>
      <c r="AU62" s="25"/>
      <c r="AV62" s="2" t="s">
        <v>364</v>
      </c>
      <c r="AW62" s="25"/>
      <c r="AX62" s="2" t="s">
        <v>84</v>
      </c>
      <c r="AY62" s="9" t="s">
        <v>77</v>
      </c>
      <c r="AZ62" s="31">
        <v>42458</v>
      </c>
      <c r="BA62" s="18"/>
      <c r="BB62" s="18"/>
      <c r="BC62" s="15"/>
      <c r="BD62" s="15"/>
      <c r="BE62" s="15"/>
      <c r="BF62" s="15"/>
      <c r="BG62" s="15"/>
      <c r="BH62" s="15"/>
      <c r="BI62" s="15"/>
      <c r="BJ62" s="15"/>
    </row>
    <row r="63" spans="1:62" ht="14.25">
      <c r="A63" s="16" t="str">
        <f>IF(ISNA(VLOOKUP($G63,'Philanthropist Ranking'!$E$5:$H$105,4,FALSE)),"N","Y")</f>
        <v>Y</v>
      </c>
      <c r="B63" s="17">
        <f>VLOOKUP($G63,'Philanthropist Ranking'!$K$5:$M$281,3,FALSE)</f>
        <v>7</v>
      </c>
      <c r="C63" s="17">
        <f>VLOOKUP($G63,'Philanthropist Ranking'!$K$5:$M$281,2,FALSE)</f>
        <v>260.60000000000002</v>
      </c>
      <c r="D63" s="18"/>
      <c r="E63" s="18"/>
      <c r="F63" s="7" t="s">
        <v>348</v>
      </c>
      <c r="G63" s="8" t="s">
        <v>349</v>
      </c>
      <c r="H63" s="32"/>
      <c r="I63" s="19"/>
      <c r="J63" s="20" t="s">
        <v>62</v>
      </c>
      <c r="K63" s="19"/>
      <c r="L63" s="20"/>
      <c r="M63" s="19"/>
      <c r="N63" s="21"/>
      <c r="O63" s="22"/>
      <c r="P63" s="21"/>
      <c r="Q63" s="22"/>
      <c r="R63" s="21"/>
      <c r="S63" s="22"/>
      <c r="T63" s="21"/>
      <c r="U63" s="22"/>
      <c r="V63" s="13" t="s">
        <v>745</v>
      </c>
      <c r="W63" s="2">
        <v>0.3</v>
      </c>
      <c r="X63" s="13">
        <v>1</v>
      </c>
      <c r="Y63" s="2">
        <v>10</v>
      </c>
      <c r="Z63" s="13" t="s">
        <v>222</v>
      </c>
      <c r="AA63" s="2" t="s">
        <v>222</v>
      </c>
      <c r="AB63" s="13" t="s">
        <v>63</v>
      </c>
      <c r="AC63" s="2" t="s">
        <v>94</v>
      </c>
      <c r="AD63" s="13" t="s">
        <v>481</v>
      </c>
      <c r="AE63" s="23"/>
      <c r="AF63" s="25"/>
      <c r="AG63" s="2" t="s">
        <v>89</v>
      </c>
      <c r="AH63" s="14" t="s">
        <v>67</v>
      </c>
      <c r="AI63" s="2" t="s">
        <v>100</v>
      </c>
      <c r="AJ63" s="13" t="s">
        <v>69</v>
      </c>
      <c r="AK63" s="2" t="s">
        <v>70</v>
      </c>
      <c r="AL63" s="9" t="s">
        <v>765</v>
      </c>
      <c r="AM63" s="35" t="str">
        <f>IF(ISNA(VLOOKUP($AL63,'Ash-Archive Data-Don''t Delete'!$AL:$AT,2,FALSE)),"",VLOOKUP($AL63,'Ash-Archive Data-Don''t Delete'!$AL:$AT,2,FALSE))</f>
        <v>Link</v>
      </c>
      <c r="AN63" s="2">
        <f>IF(ISNA(VLOOKUP($AL63,'Ash-Archive Data-Don''t Delete'!$AL:$AT,3,FALSE)),"",VLOOKUP($AL63,'Ash-Archive Data-Don''t Delete'!$AL:$AT,3,FALSE))</f>
        <v>0</v>
      </c>
      <c r="AO63" s="13">
        <f>IF(ISNA(VLOOKUP($AL63,'Ash-Archive Data-Don''t Delete'!$AL:$AT,4,FALSE)),"",VLOOKUP($AL63,'Ash-Archive Data-Don''t Delete'!$AL:$AT,4,FALSE))</f>
        <v>0</v>
      </c>
      <c r="AP63" s="2">
        <f>IF(ISNA(VLOOKUP($AL63,'Ash-Archive Data-Don''t Delete'!$AL:$AT,5,FALSE)),"",VLOOKUP($AL63,'Ash-Archive Data-Don''t Delete'!$AL:$AT,5,FALSE))</f>
        <v>0</v>
      </c>
      <c r="AQ63" s="13" t="s">
        <v>74</v>
      </c>
      <c r="AR63" s="2"/>
      <c r="AS63" s="13"/>
      <c r="AT63" s="2"/>
      <c r="AU63" s="25"/>
      <c r="AV63" s="2" t="s">
        <v>766</v>
      </c>
      <c r="AW63" s="25"/>
      <c r="AX63" s="2" t="s">
        <v>84</v>
      </c>
      <c r="AY63" s="9" t="s">
        <v>77</v>
      </c>
      <c r="AZ63" s="31">
        <v>42458</v>
      </c>
      <c r="BA63" s="18"/>
      <c r="BB63" s="18"/>
      <c r="BC63" s="15"/>
      <c r="BD63" s="15"/>
      <c r="BE63" s="15"/>
      <c r="BF63" s="15"/>
      <c r="BG63" s="15"/>
      <c r="BH63" s="15"/>
      <c r="BI63" s="15"/>
      <c r="BJ63" s="15"/>
    </row>
    <row r="64" spans="1:62" ht="14.25">
      <c r="A64" s="16" t="str">
        <f>IF(ISNA(VLOOKUP($G64,'Philanthropist Ranking'!$E$5:$H$105,4,FALSE)),"N","Y")</f>
        <v>Y</v>
      </c>
      <c r="B64" s="17">
        <f>VLOOKUP($G64,'Philanthropist Ranking'!$K$5:$M$281,3,FALSE)</f>
        <v>7</v>
      </c>
      <c r="C64" s="17">
        <f>VLOOKUP($G64,'Philanthropist Ranking'!$K$5:$M$281,2,FALSE)</f>
        <v>260.60000000000002</v>
      </c>
      <c r="D64" s="18"/>
      <c r="E64" s="18"/>
      <c r="F64" s="7" t="s">
        <v>348</v>
      </c>
      <c r="G64" s="8" t="s">
        <v>349</v>
      </c>
      <c r="H64" s="32"/>
      <c r="I64" s="19"/>
      <c r="J64" s="20" t="s">
        <v>62</v>
      </c>
      <c r="K64" s="19"/>
      <c r="L64" s="20"/>
      <c r="M64" s="19"/>
      <c r="N64" s="21"/>
      <c r="O64" s="22"/>
      <c r="P64" s="21"/>
      <c r="Q64" s="22"/>
      <c r="R64" s="21"/>
      <c r="S64" s="22"/>
      <c r="T64" s="21"/>
      <c r="U64" s="22"/>
      <c r="V64" s="13" t="s">
        <v>745</v>
      </c>
      <c r="W64" s="2">
        <v>0.3</v>
      </c>
      <c r="X64" s="13">
        <v>9</v>
      </c>
      <c r="Y64" s="2">
        <v>21</v>
      </c>
      <c r="Z64" s="13" t="s">
        <v>222</v>
      </c>
      <c r="AA64" s="2" t="s">
        <v>222</v>
      </c>
      <c r="AB64" s="13" t="s">
        <v>95</v>
      </c>
      <c r="AC64" s="2" t="s">
        <v>767</v>
      </c>
      <c r="AD64" s="13" t="s">
        <v>768</v>
      </c>
      <c r="AE64" s="23"/>
      <c r="AF64" s="25"/>
      <c r="AG64" s="2" t="s">
        <v>89</v>
      </c>
      <c r="AH64" s="14" t="s">
        <v>67</v>
      </c>
      <c r="AI64" s="2" t="s">
        <v>100</v>
      </c>
      <c r="AJ64" s="13" t="s">
        <v>69</v>
      </c>
      <c r="AK64" s="2" t="s">
        <v>70</v>
      </c>
      <c r="AL64" s="9" t="s">
        <v>769</v>
      </c>
      <c r="AM64" s="35" t="str">
        <f>IF(ISNA(VLOOKUP($AL64,'Ash-Archive Data-Don''t Delete'!$AL:$AT,2,FALSE)),"",VLOOKUP($AL64,'Ash-Archive Data-Don''t Delete'!$AL:$AT,2,FALSE))</f>
        <v>Link1</v>
      </c>
      <c r="AN64" s="36" t="str">
        <f>IF(ISNA(VLOOKUP($AL64,'Ash-Archive Data-Don''t Delete'!$AL:$AT,3,FALSE)),"",VLOOKUP($AL64,'Ash-Archive Data-Don''t Delete'!$AL:$AT,3,FALSE))</f>
        <v>Link2</v>
      </c>
      <c r="AO64" s="13">
        <f>IF(ISNA(VLOOKUP($AL64,'Ash-Archive Data-Don''t Delete'!$AL:$AT,4,FALSE)),"",VLOOKUP($AL64,'Ash-Archive Data-Don''t Delete'!$AL:$AT,4,FALSE))</f>
        <v>0</v>
      </c>
      <c r="AP64" s="2">
        <f>IF(ISNA(VLOOKUP($AL64,'Ash-Archive Data-Don''t Delete'!$AL:$AT,5,FALSE)),"",VLOOKUP($AL64,'Ash-Archive Data-Don''t Delete'!$AL:$AT,5,FALSE))</f>
        <v>0</v>
      </c>
      <c r="AQ64" s="13" t="s">
        <v>74</v>
      </c>
      <c r="AR64" s="2"/>
      <c r="AS64" s="13"/>
      <c r="AT64" s="2"/>
      <c r="AU64" s="25"/>
      <c r="AV64" s="2" t="s">
        <v>364</v>
      </c>
      <c r="AW64" s="25"/>
      <c r="AX64" s="2" t="s">
        <v>84</v>
      </c>
      <c r="AY64" s="9" t="s">
        <v>77</v>
      </c>
      <c r="AZ64" s="31">
        <v>42458</v>
      </c>
      <c r="BA64" s="18"/>
      <c r="BB64" s="18"/>
      <c r="BC64" s="15"/>
      <c r="BD64" s="15"/>
      <c r="BE64" s="15"/>
      <c r="BF64" s="15"/>
      <c r="BG64" s="15"/>
      <c r="BH64" s="15"/>
      <c r="BI64" s="15"/>
      <c r="BJ64" s="15"/>
    </row>
    <row r="65" spans="1:62" ht="14.25">
      <c r="A65" s="16" t="str">
        <f>IF(ISNA(VLOOKUP($G65,'Philanthropist Ranking'!$E$5:$H$105,4,FALSE)),"N","Y")</f>
        <v>Y</v>
      </c>
      <c r="B65" s="17">
        <f>VLOOKUP($G65,'Philanthropist Ranking'!$K$5:$M$281,3,FALSE)</f>
        <v>7</v>
      </c>
      <c r="C65" s="17">
        <f>VLOOKUP($G65,'Philanthropist Ranking'!$K$5:$M$281,2,FALSE)</f>
        <v>260.60000000000002</v>
      </c>
      <c r="D65" s="18"/>
      <c r="E65" s="18"/>
      <c r="F65" s="7" t="s">
        <v>348</v>
      </c>
      <c r="G65" s="8" t="s">
        <v>349</v>
      </c>
      <c r="H65" s="32"/>
      <c r="I65" s="19"/>
      <c r="J65" s="20" t="s">
        <v>62</v>
      </c>
      <c r="K65" s="19"/>
      <c r="L65" s="20"/>
      <c r="M65" s="19"/>
      <c r="N65" s="21"/>
      <c r="O65" s="22"/>
      <c r="P65" s="21"/>
      <c r="Q65" s="22"/>
      <c r="R65" s="21"/>
      <c r="S65" s="22"/>
      <c r="T65" s="21"/>
      <c r="U65" s="22"/>
      <c r="V65" s="13" t="s">
        <v>745</v>
      </c>
      <c r="W65" s="2">
        <v>0.3</v>
      </c>
      <c r="X65" s="13">
        <v>11</v>
      </c>
      <c r="Y65" s="2">
        <v>27</v>
      </c>
      <c r="Z65" s="13" t="s">
        <v>222</v>
      </c>
      <c r="AA65" s="2" t="s">
        <v>222</v>
      </c>
      <c r="AB65" s="13" t="s">
        <v>276</v>
      </c>
      <c r="AC65" s="2" t="s">
        <v>428</v>
      </c>
      <c r="AD65" s="13" t="s">
        <v>772</v>
      </c>
      <c r="AE65" s="23"/>
      <c r="AF65" s="25"/>
      <c r="AG65" s="2" t="s">
        <v>89</v>
      </c>
      <c r="AH65" s="14" t="s">
        <v>67</v>
      </c>
      <c r="AI65" s="2" t="s">
        <v>100</v>
      </c>
      <c r="AJ65" s="13" t="s">
        <v>69</v>
      </c>
      <c r="AK65" s="2" t="s">
        <v>84</v>
      </c>
      <c r="AL65" s="9" t="s">
        <v>773</v>
      </c>
      <c r="AM65" s="35" t="str">
        <f>IF(ISNA(VLOOKUP($AL65,'Ash-Archive Data-Don''t Delete'!$AL:$AT,2,FALSE)),"",VLOOKUP($AL65,'Ash-Archive Data-Don''t Delete'!$AL:$AT,2,FALSE))</f>
        <v>Link1</v>
      </c>
      <c r="AN65" s="36" t="str">
        <f>IF(ISNA(VLOOKUP($AL65,'Ash-Archive Data-Don''t Delete'!$AL:$AT,3,FALSE)),"",VLOOKUP($AL65,'Ash-Archive Data-Don''t Delete'!$AL:$AT,3,FALSE))</f>
        <v>Link2</v>
      </c>
      <c r="AO65" s="13">
        <f>IF(ISNA(VLOOKUP($AL65,'Ash-Archive Data-Don''t Delete'!$AL:$AT,4,FALSE)),"",VLOOKUP($AL65,'Ash-Archive Data-Don''t Delete'!$AL:$AT,4,FALSE))</f>
        <v>0</v>
      </c>
      <c r="AP65" s="2">
        <f>IF(ISNA(VLOOKUP($AL65,'Ash-Archive Data-Don''t Delete'!$AL:$AT,5,FALSE)),"",VLOOKUP($AL65,'Ash-Archive Data-Don''t Delete'!$AL:$AT,5,FALSE))</f>
        <v>0</v>
      </c>
      <c r="AQ65" s="13" t="s">
        <v>74</v>
      </c>
      <c r="AR65" s="2"/>
      <c r="AS65" s="13"/>
      <c r="AT65" s="2"/>
      <c r="AU65" s="25"/>
      <c r="AV65" s="2" t="s">
        <v>364</v>
      </c>
      <c r="AW65" s="25"/>
      <c r="AX65" s="2" t="s">
        <v>84</v>
      </c>
      <c r="AY65" s="9" t="s">
        <v>77</v>
      </c>
      <c r="AZ65" s="31">
        <v>42458</v>
      </c>
      <c r="BA65" s="18"/>
      <c r="BB65" s="18"/>
      <c r="BC65" s="15"/>
      <c r="BD65" s="15"/>
      <c r="BE65" s="15"/>
      <c r="BF65" s="15"/>
      <c r="BG65" s="15"/>
      <c r="BH65" s="15"/>
      <c r="BI65" s="15"/>
      <c r="BJ65" s="15"/>
    </row>
    <row r="66" spans="1:62" ht="14.25">
      <c r="A66" s="16" t="str">
        <f>IF(ISNA(VLOOKUP($G66,'Philanthropist Ranking'!$E$5:$H$105,4,FALSE)),"N","Y")</f>
        <v>Y</v>
      </c>
      <c r="B66" s="17">
        <f>VLOOKUP($G66,'Philanthropist Ranking'!$K$5:$M$281,3,FALSE)</f>
        <v>8</v>
      </c>
      <c r="C66" s="17">
        <f>VLOOKUP($G66,'Philanthropist Ranking'!$K$5:$M$281,2,FALSE)</f>
        <v>220</v>
      </c>
      <c r="D66" s="18"/>
      <c r="E66" s="18"/>
      <c r="F66" s="7" t="s">
        <v>532</v>
      </c>
      <c r="G66" s="8" t="s">
        <v>533</v>
      </c>
      <c r="H66" s="32"/>
      <c r="I66" s="19"/>
      <c r="J66" s="20" t="s">
        <v>62</v>
      </c>
      <c r="K66" s="19"/>
      <c r="L66" s="20"/>
      <c r="M66" s="19"/>
      <c r="N66" s="21"/>
      <c r="O66" s="22"/>
      <c r="P66" s="21"/>
      <c r="Q66" s="22"/>
      <c r="R66" s="21"/>
      <c r="S66" s="22"/>
      <c r="T66" s="21"/>
      <c r="U66" s="22"/>
      <c r="V66" s="13" t="s">
        <v>532</v>
      </c>
      <c r="W66" s="2">
        <v>113</v>
      </c>
      <c r="X66" s="13">
        <v>1</v>
      </c>
      <c r="Y66" s="2">
        <v>28</v>
      </c>
      <c r="Z66" s="13" t="s">
        <v>292</v>
      </c>
      <c r="AA66" s="2" t="s">
        <v>775</v>
      </c>
      <c r="AB66" s="13" t="s">
        <v>292</v>
      </c>
      <c r="AC66" s="2" t="s">
        <v>776</v>
      </c>
      <c r="AD66" s="190" t="s">
        <v>777</v>
      </c>
      <c r="AE66" s="23"/>
      <c r="AF66" s="25"/>
      <c r="AG66" s="2" t="s">
        <v>109</v>
      </c>
      <c r="AH66" s="14" t="s">
        <v>99</v>
      </c>
      <c r="AI66" s="2" t="s">
        <v>68</v>
      </c>
      <c r="AJ66" s="13" t="s">
        <v>69</v>
      </c>
      <c r="AK66" s="2" t="s">
        <v>70</v>
      </c>
      <c r="AL66" s="9" t="s">
        <v>778</v>
      </c>
      <c r="AM66" s="35" t="str">
        <f>IF(ISNA(VLOOKUP($AL66,'Ash-Archive Data-Don''t Delete'!$AL:$AT,2,FALSE)),"",VLOOKUP($AL66,'Ash-Archive Data-Don''t Delete'!$AL:$AT,2,FALSE))</f>
        <v>Link1</v>
      </c>
      <c r="AN66" s="36" t="str">
        <f>IF(ISNA(VLOOKUP($AL66,'Ash-Archive Data-Don''t Delete'!$AL:$AT,3,FALSE)),"",VLOOKUP($AL66,'Ash-Archive Data-Don''t Delete'!$AL:$AT,3,FALSE))</f>
        <v>Link2</v>
      </c>
      <c r="AO66" s="35" t="str">
        <f>IF(ISNA(VLOOKUP($AL66,'Ash-Archive Data-Don''t Delete'!$AL:$AT,4,FALSE)),"",VLOOKUP($AL66,'Ash-Archive Data-Don''t Delete'!$AL:$AT,4,FALSE))</f>
        <v>Link3</v>
      </c>
      <c r="AP66" s="2" t="str">
        <f>IF(ISNA(VLOOKUP($AL66,'Ash-Archive Data-Don''t Delete'!$AL:$AT,5,FALSE)),"",VLOOKUP($AL66,'Ash-Archive Data-Don''t Delete'!$AL:$AT,5,FALSE))</f>
        <v>mt.sohu.com/20160131/n436448044.shtml
 news.163.com/16/0613/06/BPDV9P5L00014AED.html</v>
      </c>
      <c r="AQ66" s="13" t="s">
        <v>74</v>
      </c>
      <c r="AR66" s="2"/>
      <c r="AS66" s="13"/>
      <c r="AT66" s="2"/>
      <c r="AU66" s="25"/>
      <c r="AV66" s="2" t="s">
        <v>364</v>
      </c>
      <c r="AW66" s="25"/>
      <c r="AX66" s="2" t="s">
        <v>779</v>
      </c>
      <c r="AY66" s="9" t="s">
        <v>780</v>
      </c>
      <c r="AZ66" s="31">
        <v>42423</v>
      </c>
      <c r="BA66" s="18"/>
      <c r="BB66" s="18"/>
      <c r="BC66" s="15"/>
      <c r="BD66" s="15"/>
      <c r="BE66" s="15"/>
      <c r="BF66" s="15"/>
      <c r="BG66" s="15"/>
      <c r="BH66" s="15"/>
      <c r="BI66" s="15"/>
      <c r="BJ66" s="15"/>
    </row>
    <row r="67" spans="1:62" ht="14.25">
      <c r="A67" s="16" t="str">
        <f>IF(ISNA(VLOOKUP($G67,'Philanthropist Ranking'!$E$5:$H$105,4,FALSE)),"N","Y")</f>
        <v>Y</v>
      </c>
      <c r="B67" s="17">
        <f>VLOOKUP($G67,'Philanthropist Ranking'!$K$5:$M$281,3,FALSE)</f>
        <v>8</v>
      </c>
      <c r="C67" s="17">
        <f>VLOOKUP($G67,'Philanthropist Ranking'!$K$5:$M$281,2,FALSE)</f>
        <v>220</v>
      </c>
      <c r="D67" s="18"/>
      <c r="E67" s="18"/>
      <c r="F67" s="7" t="s">
        <v>532</v>
      </c>
      <c r="G67" s="8" t="s">
        <v>533</v>
      </c>
      <c r="H67" s="32"/>
      <c r="I67" s="19"/>
      <c r="J67" s="20" t="s">
        <v>62</v>
      </c>
      <c r="K67" s="19"/>
      <c r="L67" s="20"/>
      <c r="M67" s="19"/>
      <c r="N67" s="21"/>
      <c r="O67" s="22"/>
      <c r="P67" s="21"/>
      <c r="Q67" s="22"/>
      <c r="R67" s="21"/>
      <c r="S67" s="22"/>
      <c r="T67" s="21"/>
      <c r="U67" s="22"/>
      <c r="V67" s="13" t="s">
        <v>781</v>
      </c>
      <c r="W67" s="2">
        <v>100</v>
      </c>
      <c r="X67" s="13">
        <v>1</v>
      </c>
      <c r="Y67" s="2">
        <v>28</v>
      </c>
      <c r="Z67" s="13" t="s">
        <v>292</v>
      </c>
      <c r="AA67" s="2" t="s">
        <v>775</v>
      </c>
      <c r="AB67" s="13" t="s">
        <v>292</v>
      </c>
      <c r="AC67" s="2" t="s">
        <v>776</v>
      </c>
      <c r="AD67" s="190" t="s">
        <v>777</v>
      </c>
      <c r="AE67" s="23"/>
      <c r="AF67" s="25"/>
      <c r="AG67" s="2" t="s">
        <v>109</v>
      </c>
      <c r="AH67" s="14" t="s">
        <v>99</v>
      </c>
      <c r="AI67" s="2" t="s">
        <v>100</v>
      </c>
      <c r="AJ67" s="13" t="s">
        <v>69</v>
      </c>
      <c r="AK67" s="2" t="s">
        <v>70</v>
      </c>
      <c r="AL67" s="9" t="s">
        <v>782</v>
      </c>
      <c r="AM67" s="35" t="str">
        <f>IF(ISNA(VLOOKUP($AL67,'Ash-Archive Data-Don''t Delete'!$AL:$AT,2,FALSE)),"",VLOOKUP($AL67,'Ash-Archive Data-Don''t Delete'!$AL:$AT,2,FALSE))</f>
        <v>Link1</v>
      </c>
      <c r="AN67" s="36" t="str">
        <f>IF(ISNA(VLOOKUP($AL67,'Ash-Archive Data-Don''t Delete'!$AL:$AT,3,FALSE)),"",VLOOKUP($AL67,'Ash-Archive Data-Don''t Delete'!$AL:$AT,3,FALSE))</f>
        <v>Link2</v>
      </c>
      <c r="AO67" s="35" t="str">
        <f>IF(ISNA(VLOOKUP($AL67,'Ash-Archive Data-Don''t Delete'!$AL:$AT,4,FALSE)),"",VLOOKUP($AL67,'Ash-Archive Data-Don''t Delete'!$AL:$AT,4,FALSE))</f>
        <v>Link3</v>
      </c>
      <c r="AP67" s="2" t="str">
        <f>IF(ISNA(VLOOKUP($AL67,'Ash-Archive Data-Don''t Delete'!$AL:$AT,5,FALSE)),"",VLOOKUP($AL67,'Ash-Archive Data-Don''t Delete'!$AL:$AT,5,FALSE))</f>
        <v>mt.sohu.com/20160131/n436448044.shtml
 news.163.com/16/0613/06/BPDV9P5L00014AED.html</v>
      </c>
      <c r="AQ67" s="13" t="s">
        <v>74</v>
      </c>
      <c r="AR67" s="2"/>
      <c r="AS67" s="13"/>
      <c r="AT67" s="2"/>
      <c r="AU67" s="25"/>
      <c r="AV67" s="2" t="s">
        <v>364</v>
      </c>
      <c r="AW67" s="25"/>
      <c r="AX67" s="2" t="s">
        <v>779</v>
      </c>
      <c r="AY67" s="9" t="s">
        <v>780</v>
      </c>
      <c r="AZ67" s="31">
        <v>42423</v>
      </c>
      <c r="BA67" s="18"/>
      <c r="BB67" s="18"/>
      <c r="BC67" s="15"/>
      <c r="BD67" s="15"/>
      <c r="BE67" s="15"/>
      <c r="BF67" s="15"/>
      <c r="BG67" s="15"/>
      <c r="BH67" s="15"/>
      <c r="BI67" s="15"/>
      <c r="BJ67" s="15"/>
    </row>
    <row r="68" spans="1:62" ht="14.25">
      <c r="A68" s="16" t="str">
        <f>IF(ISNA(VLOOKUP($G68,'Philanthropist Ranking'!$E$5:$H$105,4,FALSE)),"N","Y")</f>
        <v>Y</v>
      </c>
      <c r="B68" s="17">
        <f>VLOOKUP($G68,'Philanthropist Ranking'!$K$5:$M$281,3,FALSE)</f>
        <v>8</v>
      </c>
      <c r="C68" s="17">
        <f>VLOOKUP($G68,'Philanthropist Ranking'!$K$5:$M$281,2,FALSE)</f>
        <v>220</v>
      </c>
      <c r="D68" s="18"/>
      <c r="E68" s="18"/>
      <c r="F68" s="7" t="s">
        <v>532</v>
      </c>
      <c r="G68" s="8" t="s">
        <v>533</v>
      </c>
      <c r="H68" s="32"/>
      <c r="I68" s="19"/>
      <c r="J68" s="20" t="s">
        <v>62</v>
      </c>
      <c r="K68" s="19"/>
      <c r="L68" s="20"/>
      <c r="M68" s="19"/>
      <c r="N68" s="21"/>
      <c r="O68" s="22"/>
      <c r="P68" s="21"/>
      <c r="Q68" s="22"/>
      <c r="R68" s="21"/>
      <c r="S68" s="22"/>
      <c r="T68" s="21"/>
      <c r="U68" s="22"/>
      <c r="V68" s="13" t="s">
        <v>781</v>
      </c>
      <c r="W68" s="2">
        <v>6</v>
      </c>
      <c r="X68" s="13">
        <v>7</v>
      </c>
      <c r="Y68" s="2">
        <v>8</v>
      </c>
      <c r="Z68" s="13" t="s">
        <v>292</v>
      </c>
      <c r="AA68" s="2" t="s">
        <v>775</v>
      </c>
      <c r="AB68" s="13" t="s">
        <v>292</v>
      </c>
      <c r="AC68" s="2" t="s">
        <v>776</v>
      </c>
      <c r="AD68" s="190" t="s">
        <v>777</v>
      </c>
      <c r="AE68" s="23"/>
      <c r="AF68" s="25"/>
      <c r="AG68" s="2" t="s">
        <v>109</v>
      </c>
      <c r="AH68" s="14" t="s">
        <v>134</v>
      </c>
      <c r="AI68" s="2" t="s">
        <v>100</v>
      </c>
      <c r="AJ68" s="13" t="s">
        <v>69</v>
      </c>
      <c r="AK68" s="2" t="s">
        <v>70</v>
      </c>
      <c r="AL68" s="9" t="s">
        <v>783</v>
      </c>
      <c r="AM68" s="35" t="str">
        <f>IF(ISNA(VLOOKUP($AL68,'Ash-Archive Data-Don''t Delete'!$AL:$AT,2,FALSE)),"",VLOOKUP($AL68,'Ash-Archive Data-Don''t Delete'!$AL:$AT,2,FALSE))</f>
        <v>Link1</v>
      </c>
      <c r="AN68" s="36" t="str">
        <f>IF(ISNA(VLOOKUP($AL68,'Ash-Archive Data-Don''t Delete'!$AL:$AT,3,FALSE)),"",VLOOKUP($AL68,'Ash-Archive Data-Don''t Delete'!$AL:$AT,3,FALSE))</f>
        <v>Link2</v>
      </c>
      <c r="AO68" s="35" t="str">
        <f>IF(ISNA(VLOOKUP($AL68,'Ash-Archive Data-Don''t Delete'!$AL:$AT,4,FALSE)),"",VLOOKUP($AL68,'Ash-Archive Data-Don''t Delete'!$AL:$AT,4,FALSE))</f>
        <v>Link3</v>
      </c>
      <c r="AP68" s="2">
        <f>IF(ISNA(VLOOKUP($AL68,'Ash-Archive Data-Don''t Delete'!$AL:$AT,5,FALSE)),"",VLOOKUP($AL68,'Ash-Archive Data-Don''t Delete'!$AL:$AT,5,FALSE))</f>
        <v>0</v>
      </c>
      <c r="AQ68" s="13" t="s">
        <v>74</v>
      </c>
      <c r="AR68" s="2"/>
      <c r="AS68" s="13"/>
      <c r="AT68" s="2"/>
      <c r="AU68" s="25"/>
      <c r="AV68" s="2" t="s">
        <v>784</v>
      </c>
      <c r="AW68" s="25"/>
      <c r="AX68" s="2" t="s">
        <v>785</v>
      </c>
      <c r="AY68" s="9" t="s">
        <v>103</v>
      </c>
      <c r="AZ68" s="31">
        <v>42691</v>
      </c>
      <c r="BA68" s="18"/>
      <c r="BB68" s="18"/>
      <c r="BC68" s="15"/>
      <c r="BD68" s="15"/>
      <c r="BE68" s="15"/>
      <c r="BF68" s="15"/>
      <c r="BG68" s="15"/>
      <c r="BH68" s="15"/>
      <c r="BI68" s="15"/>
      <c r="BJ68" s="15"/>
    </row>
    <row r="69" spans="1:62" ht="14.25">
      <c r="A69" s="16" t="str">
        <f>IF(ISNA(VLOOKUP($G69,'Philanthropist Ranking'!$E$5:$H$105,4,FALSE)),"N","Y")</f>
        <v>Y</v>
      </c>
      <c r="B69" s="17">
        <f>VLOOKUP($G69,'Philanthropist Ranking'!$K$5:$M$281,3,FALSE)</f>
        <v>8</v>
      </c>
      <c r="C69" s="17">
        <f>VLOOKUP($G69,'Philanthropist Ranking'!$K$5:$M$281,2,FALSE)</f>
        <v>220</v>
      </c>
      <c r="D69" s="18"/>
      <c r="E69" s="18"/>
      <c r="F69" s="7" t="s">
        <v>532</v>
      </c>
      <c r="G69" s="8" t="s">
        <v>533</v>
      </c>
      <c r="H69" s="32"/>
      <c r="I69" s="7">
        <v>1956</v>
      </c>
      <c r="J69" s="20">
        <v>60</v>
      </c>
      <c r="K69" s="7" t="s">
        <v>78</v>
      </c>
      <c r="L69" s="8" t="s">
        <v>79</v>
      </c>
      <c r="M69" s="33" t="s">
        <v>80</v>
      </c>
      <c r="N69" s="10" t="s">
        <v>122</v>
      </c>
      <c r="O69" s="11" t="s">
        <v>781</v>
      </c>
      <c r="P69" s="10" t="s">
        <v>786</v>
      </c>
      <c r="Q69" s="11" t="s">
        <v>70</v>
      </c>
      <c r="R69" s="10" t="s">
        <v>336</v>
      </c>
      <c r="S69" s="11" t="s">
        <v>292</v>
      </c>
      <c r="T69" s="10" t="s">
        <v>775</v>
      </c>
      <c r="U69" s="34" t="s">
        <v>787</v>
      </c>
      <c r="V69" s="13" t="s">
        <v>532</v>
      </c>
      <c r="W69" s="2">
        <v>1</v>
      </c>
      <c r="X69" s="13">
        <v>11</v>
      </c>
      <c r="Y69" s="2">
        <v>9</v>
      </c>
      <c r="Z69" s="13" t="s">
        <v>292</v>
      </c>
      <c r="AA69" s="2" t="s">
        <v>775</v>
      </c>
      <c r="AB69" s="13" t="s">
        <v>292</v>
      </c>
      <c r="AC69" s="2" t="s">
        <v>345</v>
      </c>
      <c r="AD69" s="13" t="s">
        <v>346</v>
      </c>
      <c r="AE69" s="23"/>
      <c r="AF69" s="25"/>
      <c r="AG69" s="2" t="s">
        <v>109</v>
      </c>
      <c r="AH69" s="14" t="s">
        <v>99</v>
      </c>
      <c r="AI69" s="2" t="s">
        <v>68</v>
      </c>
      <c r="AJ69" s="13" t="s">
        <v>69</v>
      </c>
      <c r="AK69" s="2" t="s">
        <v>70</v>
      </c>
      <c r="AL69" s="9" t="s">
        <v>788</v>
      </c>
      <c r="AM69" s="35" t="str">
        <f>IF(ISNA(VLOOKUP($AL69,'Ash-Archive Data-Don''t Delete'!$AL:$AT,2,FALSE)),"",VLOOKUP($AL69,'Ash-Archive Data-Don''t Delete'!$AL:$AT,2,FALSE))</f>
        <v>Link1</v>
      </c>
      <c r="AN69" s="36" t="str">
        <f>IF(ISNA(VLOOKUP($AL69,'Ash-Archive Data-Don''t Delete'!$AL:$AT,3,FALSE)),"",VLOOKUP($AL69,'Ash-Archive Data-Don''t Delete'!$AL:$AT,3,FALSE))</f>
        <v>Link2</v>
      </c>
      <c r="AO69" s="13">
        <f>IF(ISNA(VLOOKUP($AL69,'Ash-Archive Data-Don''t Delete'!$AL:$AT,4,FALSE)),"",VLOOKUP($AL69,'Ash-Archive Data-Don''t Delete'!$AL:$AT,4,FALSE))</f>
        <v>0</v>
      </c>
      <c r="AP69" s="2">
        <f>IF(ISNA(VLOOKUP($AL69,'Ash-Archive Data-Don''t Delete'!$AL:$AT,5,FALSE)),"",VLOOKUP($AL69,'Ash-Archive Data-Don''t Delete'!$AL:$AT,5,FALSE))</f>
        <v>0</v>
      </c>
      <c r="AQ69" s="13" t="s">
        <v>74</v>
      </c>
      <c r="AR69" s="2"/>
      <c r="AS69" s="13"/>
      <c r="AT69" s="2"/>
      <c r="AU69" s="25"/>
      <c r="AV69" s="2" t="s">
        <v>364</v>
      </c>
      <c r="AW69" s="25"/>
      <c r="AX69" s="2" t="s">
        <v>84</v>
      </c>
      <c r="AY69" s="9" t="s">
        <v>780</v>
      </c>
      <c r="AZ69" s="31">
        <v>42423</v>
      </c>
      <c r="BA69" s="18"/>
      <c r="BB69" s="18"/>
      <c r="BC69" s="15"/>
      <c r="BD69" s="15"/>
      <c r="BE69" s="15"/>
      <c r="BF69" s="15"/>
      <c r="BG69" s="15"/>
      <c r="BH69" s="15"/>
      <c r="BI69" s="15"/>
      <c r="BJ69" s="15"/>
    </row>
    <row r="70" spans="1:62" ht="16.5">
      <c r="A70" s="16" t="str">
        <f>IF(ISNA(VLOOKUP($G70,'Philanthropist Ranking'!$E$5:$H$105,4,FALSE)),"N","Y")</f>
        <v>Y</v>
      </c>
      <c r="B70" s="17">
        <f>VLOOKUP($G70,'Philanthropist Ranking'!$K$5:$M$281,3,FALSE)</f>
        <v>9</v>
      </c>
      <c r="C70" s="17">
        <f>VLOOKUP($G70,'Philanthropist Ranking'!$K$5:$M$281,2,FALSE)</f>
        <v>200</v>
      </c>
      <c r="D70" s="18"/>
      <c r="E70" s="18"/>
      <c r="F70" s="7" t="s">
        <v>257</v>
      </c>
      <c r="G70" s="8" t="s">
        <v>258</v>
      </c>
      <c r="H70" s="9"/>
      <c r="I70" s="7">
        <v>1965</v>
      </c>
      <c r="J70" s="20">
        <v>51</v>
      </c>
      <c r="K70" s="7" t="s">
        <v>78</v>
      </c>
      <c r="L70" s="20"/>
      <c r="M70" s="33" t="s">
        <v>80</v>
      </c>
      <c r="N70" s="10" t="s">
        <v>121</v>
      </c>
      <c r="O70" s="11" t="s">
        <v>789</v>
      </c>
      <c r="P70" s="10" t="s">
        <v>790</v>
      </c>
      <c r="Q70" s="22"/>
      <c r="R70" s="10" t="s">
        <v>336</v>
      </c>
      <c r="S70" s="11" t="s">
        <v>63</v>
      </c>
      <c r="T70" s="10" t="s">
        <v>64</v>
      </c>
      <c r="U70" s="34" t="s">
        <v>80</v>
      </c>
      <c r="V70" s="13" t="s">
        <v>791</v>
      </c>
      <c r="W70" s="2">
        <v>200</v>
      </c>
      <c r="X70" s="13">
        <v>5</v>
      </c>
      <c r="Y70" s="2">
        <v>3</v>
      </c>
      <c r="Z70" s="13" t="s">
        <v>63</v>
      </c>
      <c r="AA70" s="2" t="s">
        <v>64</v>
      </c>
      <c r="AB70" s="13" t="s">
        <v>222</v>
      </c>
      <c r="AC70" s="2" t="s">
        <v>222</v>
      </c>
      <c r="AD70" s="24" t="s">
        <v>792</v>
      </c>
      <c r="AE70" s="23"/>
      <c r="AF70" s="25"/>
      <c r="AG70" s="2" t="s">
        <v>89</v>
      </c>
      <c r="AH70" s="14" t="s">
        <v>67</v>
      </c>
      <c r="AI70" s="2" t="s">
        <v>100</v>
      </c>
      <c r="AJ70" s="13" t="s">
        <v>69</v>
      </c>
      <c r="AK70" s="2" t="s">
        <v>70</v>
      </c>
      <c r="AL70" s="9" t="s">
        <v>793</v>
      </c>
      <c r="AM70" s="26" t="s">
        <v>72</v>
      </c>
      <c r="AN70" s="27" t="s">
        <v>73</v>
      </c>
      <c r="AO70" s="28"/>
      <c r="AP70" s="29"/>
      <c r="AQ70" s="30" t="s">
        <v>74</v>
      </c>
      <c r="AR70" s="29"/>
      <c r="AS70" s="28"/>
      <c r="AT70" s="29"/>
      <c r="AU70" s="25"/>
      <c r="AV70" s="2" t="s">
        <v>364</v>
      </c>
      <c r="AW70" s="25"/>
      <c r="AX70" s="2" t="s">
        <v>84</v>
      </c>
      <c r="AY70" s="9" t="s">
        <v>103</v>
      </c>
      <c r="AZ70" s="31">
        <v>42705</v>
      </c>
      <c r="BA70" s="18"/>
      <c r="BB70" s="18"/>
      <c r="BC70" s="15"/>
      <c r="BD70" s="15"/>
      <c r="BE70" s="15"/>
      <c r="BF70" s="15"/>
      <c r="BG70" s="15"/>
      <c r="BH70" s="15"/>
      <c r="BI70" s="15"/>
      <c r="BJ70" s="15"/>
    </row>
    <row r="71" spans="1:62" ht="14.25">
      <c r="A71" s="16" t="str">
        <f>IF(ISNA(VLOOKUP($G71,'Philanthropist Ranking'!$E$5:$H$105,4,FALSE)),"N","Y")</f>
        <v>Y</v>
      </c>
      <c r="B71" s="17">
        <f>VLOOKUP($G71,'Philanthropist Ranking'!$K$5:$M$281,3,FALSE)</f>
        <v>10</v>
      </c>
      <c r="C71" s="17">
        <f>VLOOKUP($G71,'Philanthropist Ranking'!$K$5:$M$281,2,FALSE)</f>
        <v>180</v>
      </c>
      <c r="D71" s="18"/>
      <c r="E71" s="18"/>
      <c r="F71" s="7" t="s">
        <v>441</v>
      </c>
      <c r="G71" s="8" t="s">
        <v>442</v>
      </c>
      <c r="H71" s="32"/>
      <c r="I71" s="7">
        <v>1964</v>
      </c>
      <c r="J71" s="20">
        <v>52</v>
      </c>
      <c r="K71" s="7" t="s">
        <v>78</v>
      </c>
      <c r="L71" s="8" t="s">
        <v>79</v>
      </c>
      <c r="M71" s="33" t="s">
        <v>80</v>
      </c>
      <c r="N71" s="10" t="s">
        <v>81</v>
      </c>
      <c r="O71" s="11" t="s">
        <v>794</v>
      </c>
      <c r="P71" s="10" t="s">
        <v>795</v>
      </c>
      <c r="Q71" s="22"/>
      <c r="R71" s="10" t="s">
        <v>336</v>
      </c>
      <c r="S71" s="11" t="s">
        <v>222</v>
      </c>
      <c r="T71" s="10" t="s">
        <v>222</v>
      </c>
      <c r="U71" s="34" t="s">
        <v>80</v>
      </c>
      <c r="V71" s="13" t="s">
        <v>796</v>
      </c>
      <c r="W71" s="2">
        <v>180</v>
      </c>
      <c r="X71" s="13">
        <v>4</v>
      </c>
      <c r="Y71" s="2">
        <v>22</v>
      </c>
      <c r="Z71" s="13" t="s">
        <v>222</v>
      </c>
      <c r="AA71" s="2" t="s">
        <v>222</v>
      </c>
      <c r="AB71" s="13" t="s">
        <v>222</v>
      </c>
      <c r="AC71" s="2" t="s">
        <v>222</v>
      </c>
      <c r="AD71" s="24" t="s">
        <v>797</v>
      </c>
      <c r="AE71" s="23"/>
      <c r="AF71" s="25"/>
      <c r="AG71" s="2" t="s">
        <v>89</v>
      </c>
      <c r="AH71" s="14" t="s">
        <v>67</v>
      </c>
      <c r="AI71" s="2" t="s">
        <v>100</v>
      </c>
      <c r="AJ71" s="13" t="s">
        <v>69</v>
      </c>
      <c r="AK71" s="2" t="s">
        <v>70</v>
      </c>
      <c r="AL71" s="9" t="s">
        <v>798</v>
      </c>
      <c r="AM71" s="35" t="str">
        <f>IF(ISNA(VLOOKUP($AL71,'Ash-Archive Data-Don''t Delete'!$AL:$AT,2,FALSE)),"",VLOOKUP($AL71,'Ash-Archive Data-Don''t Delete'!$AL:$AT,2,FALSE))</f>
        <v>Link1</v>
      </c>
      <c r="AN71" s="36" t="str">
        <f>IF(ISNA(VLOOKUP($AL71,'Ash-Archive Data-Don''t Delete'!$AL:$AT,3,FALSE)),"",VLOOKUP($AL71,'Ash-Archive Data-Don''t Delete'!$AL:$AT,3,FALSE))</f>
        <v>Link2</v>
      </c>
      <c r="AO71" s="13">
        <f>IF(ISNA(VLOOKUP($AL71,'Ash-Archive Data-Don''t Delete'!$AL:$AT,4,FALSE)),"",VLOOKUP($AL71,'Ash-Archive Data-Don''t Delete'!$AL:$AT,4,FALSE))</f>
        <v>0</v>
      </c>
      <c r="AP71" s="2">
        <f>IF(ISNA(VLOOKUP($AL71,'Ash-Archive Data-Don''t Delete'!$AL:$AT,5,FALSE)),"",VLOOKUP($AL71,'Ash-Archive Data-Don''t Delete'!$AL:$AT,5,FALSE))</f>
        <v>0</v>
      </c>
      <c r="AQ71" s="13" t="s">
        <v>74</v>
      </c>
      <c r="AR71" s="2"/>
      <c r="AS71" s="13"/>
      <c r="AT71" s="2"/>
      <c r="AU71" s="25"/>
      <c r="AV71" s="2" t="s">
        <v>364</v>
      </c>
      <c r="AW71" s="25"/>
      <c r="AX71" s="2" t="s">
        <v>84</v>
      </c>
      <c r="AY71" s="9" t="s">
        <v>103</v>
      </c>
      <c r="AZ71" s="31">
        <v>42706</v>
      </c>
      <c r="BA71" s="18"/>
      <c r="BB71" s="18"/>
      <c r="BC71" s="15"/>
      <c r="BD71" s="15"/>
      <c r="BE71" s="15"/>
      <c r="BF71" s="15"/>
      <c r="BG71" s="15"/>
      <c r="BH71" s="15"/>
      <c r="BI71" s="15"/>
      <c r="BJ71" s="15"/>
    </row>
    <row r="72" spans="1:62" ht="14.25">
      <c r="A72" s="16" t="str">
        <f>IF(ISNA(VLOOKUP($G72,'Philanthropist Ranking'!$E$5:$H$105,4,FALSE)),"N","Y")</f>
        <v>Y</v>
      </c>
      <c r="B72" s="17">
        <f>VLOOKUP($G72,'Philanthropist Ranking'!$K$5:$M$281,3,FALSE)</f>
        <v>11</v>
      </c>
      <c r="C72" s="17">
        <f>VLOOKUP($G72,'Philanthropist Ranking'!$K$5:$M$281,2,FALSE)</f>
        <v>144.22549999999995</v>
      </c>
      <c r="D72" s="18"/>
      <c r="E72" s="18"/>
      <c r="F72" s="7" t="s">
        <v>250</v>
      </c>
      <c r="G72" s="8" t="s">
        <v>251</v>
      </c>
      <c r="H72" s="32"/>
      <c r="I72" s="19"/>
      <c r="J72" s="20" t="s">
        <v>62</v>
      </c>
      <c r="K72" s="19"/>
      <c r="L72" s="20"/>
      <c r="M72" s="19"/>
      <c r="N72" s="21"/>
      <c r="O72" s="22"/>
      <c r="P72" s="21"/>
      <c r="Q72" s="22"/>
      <c r="R72" s="21"/>
      <c r="S72" s="22"/>
      <c r="T72" s="21"/>
      <c r="U72" s="22"/>
      <c r="V72" s="13" t="s">
        <v>941</v>
      </c>
      <c r="W72" s="2">
        <v>100</v>
      </c>
      <c r="X72" s="13">
        <v>4</v>
      </c>
      <c r="Y72" s="2">
        <v>4</v>
      </c>
      <c r="Z72" s="13" t="s">
        <v>748</v>
      </c>
      <c r="AA72" s="2" t="s">
        <v>749</v>
      </c>
      <c r="AB72" s="13" t="s">
        <v>748</v>
      </c>
      <c r="AC72" s="2" t="s">
        <v>749</v>
      </c>
      <c r="AD72" s="24" t="s">
        <v>942</v>
      </c>
      <c r="AE72" s="23"/>
      <c r="AF72" s="25"/>
      <c r="AG72" s="2" t="s">
        <v>89</v>
      </c>
      <c r="AH72" s="14" t="s">
        <v>67</v>
      </c>
      <c r="AI72" s="2" t="s">
        <v>68</v>
      </c>
      <c r="AJ72" s="13" t="s">
        <v>69</v>
      </c>
      <c r="AK72" s="2" t="s">
        <v>70</v>
      </c>
      <c r="AL72" s="9" t="s">
        <v>943</v>
      </c>
      <c r="AM72" s="35" t="str">
        <f>IF(ISNA(VLOOKUP($AL72,'Ash-Archive Data-Don''t Delete'!$AL:$AT,2,FALSE)),"",VLOOKUP($AL72,'Ash-Archive Data-Don''t Delete'!$AL:$AT,2,FALSE))</f>
        <v>Link</v>
      </c>
      <c r="AN72" s="2">
        <f>IF(ISNA(VLOOKUP($AL72,'Ash-Archive Data-Don''t Delete'!$AL:$AT,3,FALSE)),"",VLOOKUP($AL72,'Ash-Archive Data-Don''t Delete'!$AL:$AT,3,FALSE))</f>
        <v>0</v>
      </c>
      <c r="AO72" s="13">
        <f>IF(ISNA(VLOOKUP($AL72,'Ash-Archive Data-Don''t Delete'!$AL:$AT,4,FALSE)),"",VLOOKUP($AL72,'Ash-Archive Data-Don''t Delete'!$AL:$AT,4,FALSE))</f>
        <v>0</v>
      </c>
      <c r="AP72" s="2">
        <f>IF(ISNA(VLOOKUP($AL72,'Ash-Archive Data-Don''t Delete'!$AL:$AT,5,FALSE)),"",VLOOKUP($AL72,'Ash-Archive Data-Don''t Delete'!$AL:$AT,5,FALSE))</f>
        <v>0</v>
      </c>
      <c r="AQ72" s="13" t="s">
        <v>74</v>
      </c>
      <c r="AR72" s="2"/>
      <c r="AS72" s="13"/>
      <c r="AT72" s="2"/>
      <c r="AU72" s="25"/>
      <c r="AV72" s="2" t="s">
        <v>944</v>
      </c>
      <c r="AW72" s="25"/>
      <c r="AX72" s="2" t="s">
        <v>84</v>
      </c>
      <c r="AY72" s="9" t="s">
        <v>945</v>
      </c>
      <c r="AZ72" s="31">
        <v>42709</v>
      </c>
      <c r="BA72" s="18"/>
      <c r="BB72" s="18"/>
      <c r="BC72" s="15"/>
      <c r="BD72" s="15"/>
      <c r="BE72" s="15"/>
      <c r="BF72" s="15"/>
      <c r="BG72" s="15"/>
      <c r="BH72" s="15"/>
      <c r="BI72" s="15"/>
      <c r="BJ72" s="15"/>
    </row>
    <row r="73" spans="1:62" ht="14.25">
      <c r="A73" s="16" t="str">
        <f>IF(ISNA(VLOOKUP($G73,'Philanthropist Ranking'!$E$5:$H$105,4,FALSE)),"N","Y")</f>
        <v>Y</v>
      </c>
      <c r="B73" s="17">
        <f>VLOOKUP($G73,'Philanthropist Ranking'!$K$5:$M$281,3,FALSE)</f>
        <v>11</v>
      </c>
      <c r="C73" s="17">
        <f>VLOOKUP($G73,'Philanthropist Ranking'!$K$5:$M$281,2,FALSE)</f>
        <v>144.22549999999995</v>
      </c>
      <c r="D73" s="18"/>
      <c r="E73" s="18"/>
      <c r="F73" s="7" t="s">
        <v>250</v>
      </c>
      <c r="G73" s="8" t="s">
        <v>251</v>
      </c>
      <c r="H73" s="32"/>
      <c r="I73" s="19"/>
      <c r="J73" s="20" t="s">
        <v>62</v>
      </c>
      <c r="K73" s="19"/>
      <c r="L73" s="20"/>
      <c r="M73" s="19"/>
      <c r="N73" s="21"/>
      <c r="O73" s="22"/>
      <c r="P73" s="21"/>
      <c r="Q73" s="22"/>
      <c r="R73" s="21"/>
      <c r="S73" s="22"/>
      <c r="T73" s="21"/>
      <c r="U73" s="22"/>
      <c r="V73" s="13" t="s">
        <v>946</v>
      </c>
      <c r="W73" s="2">
        <v>31.825500000000002</v>
      </c>
      <c r="X73" s="13">
        <v>9</v>
      </c>
      <c r="Y73" s="2">
        <v>26</v>
      </c>
      <c r="Z73" s="13" t="s">
        <v>748</v>
      </c>
      <c r="AA73" s="2" t="s">
        <v>749</v>
      </c>
      <c r="AB73" s="13" t="s">
        <v>947</v>
      </c>
      <c r="AC73" s="2" t="s">
        <v>948</v>
      </c>
      <c r="AD73" s="24" t="s">
        <v>949</v>
      </c>
      <c r="AE73" s="23"/>
      <c r="AF73" s="25"/>
      <c r="AG73" s="2" t="s">
        <v>140</v>
      </c>
      <c r="AH73" s="14" t="s">
        <v>133</v>
      </c>
      <c r="AI73" s="2" t="s">
        <v>100</v>
      </c>
      <c r="AJ73" s="13" t="s">
        <v>69</v>
      </c>
      <c r="AK73" s="2" t="s">
        <v>70</v>
      </c>
      <c r="AL73" s="9" t="s">
        <v>950</v>
      </c>
      <c r="AM73" s="35" t="str">
        <f>IF(ISNA(VLOOKUP($AL73,'Ash-Archive Data-Don''t Delete'!$AL:$AT,2,FALSE)),"",VLOOKUP($AL73,'Ash-Archive Data-Don''t Delete'!$AL:$AT,2,FALSE))</f>
        <v>Link1</v>
      </c>
      <c r="AN73" s="2">
        <f>IF(ISNA(VLOOKUP($AL73,'Ash-Archive Data-Don''t Delete'!$AL:$AT,3,FALSE)),"",VLOOKUP($AL73,'Ash-Archive Data-Don''t Delete'!$AL:$AT,3,FALSE))</f>
        <v>0</v>
      </c>
      <c r="AO73" s="13">
        <f>IF(ISNA(VLOOKUP($AL73,'Ash-Archive Data-Don''t Delete'!$AL:$AT,4,FALSE)),"",VLOOKUP($AL73,'Ash-Archive Data-Don''t Delete'!$AL:$AT,4,FALSE))</f>
        <v>0</v>
      </c>
      <c r="AP73" s="2">
        <f>IF(ISNA(VLOOKUP($AL73,'Ash-Archive Data-Don''t Delete'!$AL:$AT,5,FALSE)),"",VLOOKUP($AL73,'Ash-Archive Data-Don''t Delete'!$AL:$AT,5,FALSE))</f>
        <v>0</v>
      </c>
      <c r="AQ73" s="13" t="s">
        <v>74</v>
      </c>
      <c r="AR73" s="2"/>
      <c r="AS73" s="13"/>
      <c r="AT73" s="2"/>
      <c r="AU73" s="25"/>
      <c r="AV73" s="23"/>
      <c r="AW73" s="25"/>
      <c r="AX73" s="23"/>
      <c r="AY73" s="9" t="s">
        <v>951</v>
      </c>
      <c r="AZ73" s="31">
        <v>42681</v>
      </c>
      <c r="BA73" s="18"/>
      <c r="BB73" s="18"/>
      <c r="BC73" s="15"/>
      <c r="BD73" s="15"/>
      <c r="BE73" s="15"/>
      <c r="BF73" s="15"/>
      <c r="BG73" s="15"/>
      <c r="BH73" s="15"/>
      <c r="BI73" s="15"/>
      <c r="BJ73" s="15"/>
    </row>
    <row r="74" spans="1:62" ht="16.5">
      <c r="A74" s="16" t="str">
        <f>IF(ISNA(VLOOKUP($G74,'Philanthropist Ranking'!$E$5:$H$105,4,FALSE)),"N","Y")</f>
        <v>Y</v>
      </c>
      <c r="B74" s="17">
        <f>VLOOKUP($G74,'Philanthropist Ranking'!$K$5:$M$281,3,FALSE)</f>
        <v>11</v>
      </c>
      <c r="C74" s="17">
        <f>VLOOKUP($G74,'Philanthropist Ranking'!$K$5:$M$281,2,FALSE)</f>
        <v>144.22549999999995</v>
      </c>
      <c r="D74" s="18"/>
      <c r="E74" s="18"/>
      <c r="F74" s="7" t="s">
        <v>250</v>
      </c>
      <c r="G74" s="8" t="s">
        <v>251</v>
      </c>
      <c r="H74" s="32"/>
      <c r="I74" s="7">
        <v>1964</v>
      </c>
      <c r="J74" s="20">
        <v>52</v>
      </c>
      <c r="K74" s="7" t="s">
        <v>78</v>
      </c>
      <c r="L74" s="8" t="s">
        <v>79</v>
      </c>
      <c r="M74" s="33" t="s">
        <v>80</v>
      </c>
      <c r="N74" s="10" t="s">
        <v>81</v>
      </c>
      <c r="O74" s="11" t="s">
        <v>946</v>
      </c>
      <c r="P74" s="10" t="s">
        <v>952</v>
      </c>
      <c r="Q74" s="11" t="s">
        <v>84</v>
      </c>
      <c r="R74" s="10" t="s">
        <v>953</v>
      </c>
      <c r="S74" s="11" t="s">
        <v>748</v>
      </c>
      <c r="T74" s="10" t="s">
        <v>749</v>
      </c>
      <c r="U74" s="34" t="s">
        <v>80</v>
      </c>
      <c r="V74" s="13" t="s">
        <v>954</v>
      </c>
      <c r="W74" s="2">
        <v>1.6666666666666667</v>
      </c>
      <c r="X74" s="13">
        <v>1</v>
      </c>
      <c r="Y74" s="2">
        <v>17</v>
      </c>
      <c r="Z74" s="13" t="s">
        <v>748</v>
      </c>
      <c r="AA74" s="2" t="s">
        <v>749</v>
      </c>
      <c r="AB74" s="191" t="s">
        <v>729</v>
      </c>
      <c r="AC74" s="2"/>
      <c r="AD74" s="13" t="s">
        <v>955</v>
      </c>
      <c r="AE74" s="23"/>
      <c r="AF74" s="25"/>
      <c r="AG74" s="2" t="s">
        <v>66</v>
      </c>
      <c r="AH74" s="14" t="s">
        <v>67</v>
      </c>
      <c r="AI74" s="2" t="s">
        <v>142</v>
      </c>
      <c r="AJ74" s="13" t="s">
        <v>69</v>
      </c>
      <c r="AK74" s="2" t="s">
        <v>70</v>
      </c>
      <c r="AL74" s="9" t="s">
        <v>956</v>
      </c>
      <c r="AM74" s="26" t="s">
        <v>72</v>
      </c>
      <c r="AN74" s="27" t="s">
        <v>73</v>
      </c>
      <c r="AO74" s="28"/>
      <c r="AP74" s="29"/>
      <c r="AQ74" s="30" t="s">
        <v>74</v>
      </c>
      <c r="AR74" s="29"/>
      <c r="AS74" s="28"/>
      <c r="AT74" s="29"/>
      <c r="AU74" s="25"/>
      <c r="AV74" s="2" t="s">
        <v>957</v>
      </c>
      <c r="AW74" s="25"/>
      <c r="AX74" s="2" t="s">
        <v>958</v>
      </c>
      <c r="AY74" s="9" t="s">
        <v>488</v>
      </c>
      <c r="AZ74" s="31">
        <v>42423</v>
      </c>
      <c r="BA74" s="18"/>
      <c r="BB74" s="18"/>
      <c r="BC74" s="15"/>
      <c r="BD74" s="15"/>
      <c r="BE74" s="15"/>
      <c r="BF74" s="15"/>
      <c r="BG74" s="15"/>
      <c r="BH74" s="15"/>
      <c r="BI74" s="15"/>
      <c r="BJ74" s="15"/>
    </row>
    <row r="75" spans="1:62" ht="16.5">
      <c r="A75" s="16" t="str">
        <f>IF(ISNA(VLOOKUP($G75,'Philanthropist Ranking'!$E$5:$H$105,4,FALSE)),"N","Y")</f>
        <v>Y</v>
      </c>
      <c r="B75" s="17">
        <f>VLOOKUP($G75,'Philanthropist Ranking'!$K$5:$M$281,3,FALSE)</f>
        <v>11</v>
      </c>
      <c r="C75" s="17">
        <f>VLOOKUP($G75,'Philanthropist Ranking'!$K$5:$M$281,2,FALSE)</f>
        <v>144.22549999999995</v>
      </c>
      <c r="D75" s="18"/>
      <c r="E75" s="18"/>
      <c r="F75" s="7" t="s">
        <v>250</v>
      </c>
      <c r="G75" s="8" t="s">
        <v>251</v>
      </c>
      <c r="H75" s="32"/>
      <c r="I75" s="19"/>
      <c r="J75" s="20" t="s">
        <v>62</v>
      </c>
      <c r="K75" s="7"/>
      <c r="L75" s="8"/>
      <c r="M75" s="7"/>
      <c r="N75" s="10"/>
      <c r="O75" s="11"/>
      <c r="P75" s="10"/>
      <c r="Q75" s="11"/>
      <c r="R75" s="10"/>
      <c r="S75" s="11"/>
      <c r="T75" s="10"/>
      <c r="U75" s="11"/>
      <c r="V75" s="13" t="s">
        <v>954</v>
      </c>
      <c r="W75" s="2">
        <v>1.6666666666666667</v>
      </c>
      <c r="X75" s="13">
        <v>1</v>
      </c>
      <c r="Y75" s="2">
        <v>17</v>
      </c>
      <c r="Z75" s="13" t="s">
        <v>748</v>
      </c>
      <c r="AA75" s="2" t="s">
        <v>749</v>
      </c>
      <c r="AB75" s="191" t="s">
        <v>959</v>
      </c>
      <c r="AC75" s="2"/>
      <c r="AD75" s="13" t="s">
        <v>955</v>
      </c>
      <c r="AE75" s="23"/>
      <c r="AF75" s="25"/>
      <c r="AG75" s="2" t="s">
        <v>66</v>
      </c>
      <c r="AH75" s="14" t="s">
        <v>67</v>
      </c>
      <c r="AI75" s="2" t="s">
        <v>142</v>
      </c>
      <c r="AJ75" s="13" t="s">
        <v>69</v>
      </c>
      <c r="AK75" s="2" t="s">
        <v>70</v>
      </c>
      <c r="AL75" s="9" t="s">
        <v>956</v>
      </c>
      <c r="AM75" s="26" t="s">
        <v>72</v>
      </c>
      <c r="AN75" s="27" t="s">
        <v>73</v>
      </c>
      <c r="AO75" s="28"/>
      <c r="AP75" s="29"/>
      <c r="AQ75" s="30" t="s">
        <v>74</v>
      </c>
      <c r="AR75" s="29"/>
      <c r="AS75" s="28"/>
      <c r="AT75" s="29"/>
      <c r="AU75" s="25"/>
      <c r="AV75" s="2" t="s">
        <v>957</v>
      </c>
      <c r="AW75" s="25"/>
      <c r="AX75" s="2" t="s">
        <v>958</v>
      </c>
      <c r="AY75" s="9" t="s">
        <v>488</v>
      </c>
      <c r="AZ75" s="31">
        <v>42423</v>
      </c>
      <c r="BA75" s="18"/>
      <c r="BB75" s="18"/>
      <c r="BC75" s="15"/>
      <c r="BD75" s="15"/>
      <c r="BE75" s="15"/>
      <c r="BF75" s="15"/>
      <c r="BG75" s="15"/>
      <c r="BH75" s="15"/>
      <c r="BI75" s="15"/>
      <c r="BJ75" s="15"/>
    </row>
    <row r="76" spans="1:62" ht="16.5">
      <c r="A76" s="16" t="str">
        <f>IF(ISNA(VLOOKUP($G76,'Philanthropist Ranking'!$E$5:$H$105,4,FALSE)),"N","Y")</f>
        <v>Y</v>
      </c>
      <c r="B76" s="17">
        <f>VLOOKUP($G76,'Philanthropist Ranking'!$K$5:$M$281,3,FALSE)</f>
        <v>11</v>
      </c>
      <c r="C76" s="17">
        <f>VLOOKUP($G76,'Philanthropist Ranking'!$K$5:$M$281,2,FALSE)</f>
        <v>144.22549999999995</v>
      </c>
      <c r="D76" s="18"/>
      <c r="E76" s="18"/>
      <c r="F76" s="7" t="s">
        <v>250</v>
      </c>
      <c r="G76" s="8" t="s">
        <v>251</v>
      </c>
      <c r="H76" s="32"/>
      <c r="I76" s="19"/>
      <c r="J76" s="20" t="s">
        <v>62</v>
      </c>
      <c r="K76" s="7"/>
      <c r="L76" s="8"/>
      <c r="M76" s="7"/>
      <c r="N76" s="10"/>
      <c r="O76" s="11"/>
      <c r="P76" s="10"/>
      <c r="Q76" s="11"/>
      <c r="R76" s="10"/>
      <c r="S76" s="11"/>
      <c r="T76" s="10"/>
      <c r="U76" s="11"/>
      <c r="V76" s="13" t="s">
        <v>954</v>
      </c>
      <c r="W76" s="2">
        <v>1.6666666666666667</v>
      </c>
      <c r="X76" s="13">
        <v>1</v>
      </c>
      <c r="Y76" s="2">
        <v>17</v>
      </c>
      <c r="Z76" s="13" t="s">
        <v>748</v>
      </c>
      <c r="AA76" s="2" t="s">
        <v>749</v>
      </c>
      <c r="AB76" s="191" t="s">
        <v>960</v>
      </c>
      <c r="AC76" s="2"/>
      <c r="AD76" s="13" t="s">
        <v>955</v>
      </c>
      <c r="AE76" s="23"/>
      <c r="AF76" s="25"/>
      <c r="AG76" s="2" t="s">
        <v>66</v>
      </c>
      <c r="AH76" s="14" t="s">
        <v>67</v>
      </c>
      <c r="AI76" s="2" t="s">
        <v>142</v>
      </c>
      <c r="AJ76" s="13" t="s">
        <v>69</v>
      </c>
      <c r="AK76" s="2" t="s">
        <v>70</v>
      </c>
      <c r="AL76" s="9" t="s">
        <v>956</v>
      </c>
      <c r="AM76" s="26" t="s">
        <v>72</v>
      </c>
      <c r="AN76" s="27" t="s">
        <v>73</v>
      </c>
      <c r="AO76" s="28"/>
      <c r="AP76" s="29"/>
      <c r="AQ76" s="30" t="s">
        <v>74</v>
      </c>
      <c r="AR76" s="29"/>
      <c r="AS76" s="28"/>
      <c r="AT76" s="29"/>
      <c r="AU76" s="25"/>
      <c r="AV76" s="2" t="s">
        <v>957</v>
      </c>
      <c r="AW76" s="25"/>
      <c r="AX76" s="2" t="s">
        <v>958</v>
      </c>
      <c r="AY76" s="9" t="s">
        <v>488</v>
      </c>
      <c r="AZ76" s="31">
        <v>42423</v>
      </c>
      <c r="BA76" s="18"/>
      <c r="BB76" s="18"/>
      <c r="BC76" s="15"/>
      <c r="BD76" s="15"/>
      <c r="BE76" s="15"/>
      <c r="BF76" s="15"/>
      <c r="BG76" s="15"/>
      <c r="BH76" s="15"/>
      <c r="BI76" s="15"/>
      <c r="BJ76" s="15"/>
    </row>
    <row r="77" spans="1:62" ht="16.5">
      <c r="A77" s="16" t="str">
        <f>IF(ISNA(VLOOKUP($G77,'Philanthropist Ranking'!$E$5:$H$105,4,FALSE)),"N","Y")</f>
        <v>Y</v>
      </c>
      <c r="B77" s="17">
        <f>VLOOKUP($G77,'Philanthropist Ranking'!$K$5:$M$281,3,FALSE)</f>
        <v>11</v>
      </c>
      <c r="C77" s="17">
        <f>VLOOKUP($G77,'Philanthropist Ranking'!$K$5:$M$281,2,FALSE)</f>
        <v>144.22549999999995</v>
      </c>
      <c r="D77" s="18"/>
      <c r="E77" s="18"/>
      <c r="F77" s="7" t="s">
        <v>250</v>
      </c>
      <c r="G77" s="8" t="s">
        <v>251</v>
      </c>
      <c r="H77" s="32"/>
      <c r="I77" s="19"/>
      <c r="J77" s="20" t="s">
        <v>62</v>
      </c>
      <c r="K77" s="7"/>
      <c r="L77" s="8"/>
      <c r="M77" s="7"/>
      <c r="N77" s="10"/>
      <c r="O77" s="11"/>
      <c r="P77" s="10"/>
      <c r="Q77" s="11"/>
      <c r="R77" s="10"/>
      <c r="S77" s="11"/>
      <c r="T77" s="10"/>
      <c r="U77" s="11"/>
      <c r="V77" s="13" t="s">
        <v>954</v>
      </c>
      <c r="W77" s="2">
        <v>1.6666666666666667</v>
      </c>
      <c r="X77" s="13">
        <v>1</v>
      </c>
      <c r="Y77" s="2">
        <v>17</v>
      </c>
      <c r="Z77" s="13" t="s">
        <v>748</v>
      </c>
      <c r="AA77" s="2" t="s">
        <v>749</v>
      </c>
      <c r="AB77" s="191" t="s">
        <v>246</v>
      </c>
      <c r="AC77" s="2"/>
      <c r="AD77" s="13" t="s">
        <v>955</v>
      </c>
      <c r="AE77" s="23"/>
      <c r="AF77" s="25"/>
      <c r="AG77" s="2" t="s">
        <v>66</v>
      </c>
      <c r="AH77" s="14" t="s">
        <v>67</v>
      </c>
      <c r="AI77" s="2" t="s">
        <v>142</v>
      </c>
      <c r="AJ77" s="13" t="s">
        <v>69</v>
      </c>
      <c r="AK77" s="2" t="s">
        <v>70</v>
      </c>
      <c r="AL77" s="9" t="s">
        <v>956</v>
      </c>
      <c r="AM77" s="26" t="s">
        <v>72</v>
      </c>
      <c r="AN77" s="27" t="s">
        <v>73</v>
      </c>
      <c r="AO77" s="28"/>
      <c r="AP77" s="29"/>
      <c r="AQ77" s="30" t="s">
        <v>74</v>
      </c>
      <c r="AR77" s="29"/>
      <c r="AS77" s="28"/>
      <c r="AT77" s="29"/>
      <c r="AU77" s="25"/>
      <c r="AV77" s="2" t="s">
        <v>957</v>
      </c>
      <c r="AW77" s="25"/>
      <c r="AX77" s="2" t="s">
        <v>958</v>
      </c>
      <c r="AY77" s="9" t="s">
        <v>488</v>
      </c>
      <c r="AZ77" s="31">
        <v>42423</v>
      </c>
      <c r="BA77" s="18"/>
      <c r="BB77" s="18"/>
      <c r="BC77" s="15"/>
      <c r="BD77" s="15"/>
      <c r="BE77" s="15"/>
      <c r="BF77" s="15"/>
      <c r="BG77" s="15"/>
      <c r="BH77" s="15"/>
      <c r="BI77" s="15"/>
      <c r="BJ77" s="15"/>
    </row>
    <row r="78" spans="1:62" ht="16.5">
      <c r="A78" s="16" t="str">
        <f>IF(ISNA(VLOOKUP($G78,'Philanthropist Ranking'!$E$5:$H$105,4,FALSE)),"N","Y")</f>
        <v>Y</v>
      </c>
      <c r="B78" s="17">
        <f>VLOOKUP($G78,'Philanthropist Ranking'!$K$5:$M$281,3,FALSE)</f>
        <v>11</v>
      </c>
      <c r="C78" s="17">
        <f>VLOOKUP($G78,'Philanthropist Ranking'!$K$5:$M$281,2,FALSE)</f>
        <v>144.22549999999995</v>
      </c>
      <c r="D78" s="18"/>
      <c r="E78" s="18"/>
      <c r="F78" s="7" t="s">
        <v>250</v>
      </c>
      <c r="G78" s="8" t="s">
        <v>251</v>
      </c>
      <c r="H78" s="32"/>
      <c r="I78" s="19"/>
      <c r="J78" s="20" t="s">
        <v>62</v>
      </c>
      <c r="K78" s="7"/>
      <c r="L78" s="8"/>
      <c r="M78" s="7"/>
      <c r="N78" s="10"/>
      <c r="O78" s="11"/>
      <c r="P78" s="10"/>
      <c r="Q78" s="11"/>
      <c r="R78" s="10"/>
      <c r="S78" s="11"/>
      <c r="T78" s="10"/>
      <c r="U78" s="11"/>
      <c r="V78" s="13" t="s">
        <v>954</v>
      </c>
      <c r="W78" s="2">
        <v>1.6666666666666667</v>
      </c>
      <c r="X78" s="13">
        <v>1</v>
      </c>
      <c r="Y78" s="2">
        <v>17</v>
      </c>
      <c r="Z78" s="13" t="s">
        <v>748</v>
      </c>
      <c r="AA78" s="2" t="s">
        <v>749</v>
      </c>
      <c r="AB78" s="191" t="s">
        <v>95</v>
      </c>
      <c r="AC78" s="2"/>
      <c r="AD78" s="13" t="s">
        <v>955</v>
      </c>
      <c r="AE78" s="23"/>
      <c r="AF78" s="25"/>
      <c r="AG78" s="2" t="s">
        <v>66</v>
      </c>
      <c r="AH78" s="14" t="s">
        <v>67</v>
      </c>
      <c r="AI78" s="2" t="s">
        <v>142</v>
      </c>
      <c r="AJ78" s="13" t="s">
        <v>69</v>
      </c>
      <c r="AK78" s="2" t="s">
        <v>70</v>
      </c>
      <c r="AL78" s="9" t="s">
        <v>956</v>
      </c>
      <c r="AM78" s="26" t="s">
        <v>72</v>
      </c>
      <c r="AN78" s="27" t="s">
        <v>73</v>
      </c>
      <c r="AO78" s="28"/>
      <c r="AP78" s="29"/>
      <c r="AQ78" s="30" t="s">
        <v>74</v>
      </c>
      <c r="AR78" s="29"/>
      <c r="AS78" s="28"/>
      <c r="AT78" s="29"/>
      <c r="AU78" s="25"/>
      <c r="AV78" s="2" t="s">
        <v>957</v>
      </c>
      <c r="AW78" s="25"/>
      <c r="AX78" s="2" t="s">
        <v>958</v>
      </c>
      <c r="AY78" s="9" t="s">
        <v>488</v>
      </c>
      <c r="AZ78" s="31">
        <v>42423</v>
      </c>
      <c r="BA78" s="18"/>
      <c r="BB78" s="18"/>
      <c r="BC78" s="15"/>
      <c r="BD78" s="15"/>
      <c r="BE78" s="15"/>
      <c r="BF78" s="15"/>
      <c r="BG78" s="15"/>
      <c r="BH78" s="15"/>
      <c r="BI78" s="15"/>
      <c r="BJ78" s="15"/>
    </row>
    <row r="79" spans="1:62" ht="16.5">
      <c r="A79" s="16" t="str">
        <f>IF(ISNA(VLOOKUP($G79,'Philanthropist Ranking'!$E$5:$H$105,4,FALSE)),"N","Y")</f>
        <v>Y</v>
      </c>
      <c r="B79" s="17">
        <f>VLOOKUP($G79,'Philanthropist Ranking'!$K$5:$M$281,3,FALSE)</f>
        <v>11</v>
      </c>
      <c r="C79" s="17">
        <f>VLOOKUP($G79,'Philanthropist Ranking'!$K$5:$M$281,2,FALSE)</f>
        <v>144.22549999999995</v>
      </c>
      <c r="D79" s="18"/>
      <c r="E79" s="18"/>
      <c r="F79" s="7" t="s">
        <v>250</v>
      </c>
      <c r="G79" s="8" t="s">
        <v>251</v>
      </c>
      <c r="H79" s="32"/>
      <c r="I79" s="19"/>
      <c r="J79" s="20" t="s">
        <v>62</v>
      </c>
      <c r="K79" s="7"/>
      <c r="L79" s="8"/>
      <c r="M79" s="7"/>
      <c r="N79" s="10"/>
      <c r="O79" s="11"/>
      <c r="P79" s="10"/>
      <c r="Q79" s="11"/>
      <c r="R79" s="10"/>
      <c r="S79" s="11"/>
      <c r="T79" s="10"/>
      <c r="U79" s="11"/>
      <c r="V79" s="13" t="s">
        <v>954</v>
      </c>
      <c r="W79" s="2">
        <v>1.6666666666666667</v>
      </c>
      <c r="X79" s="13">
        <v>1</v>
      </c>
      <c r="Y79" s="2">
        <v>17</v>
      </c>
      <c r="Z79" s="13" t="s">
        <v>748</v>
      </c>
      <c r="AA79" s="2" t="s">
        <v>749</v>
      </c>
      <c r="AB79" s="191" t="s">
        <v>961</v>
      </c>
      <c r="AC79" s="2"/>
      <c r="AD79" s="13" t="s">
        <v>955</v>
      </c>
      <c r="AE79" s="23"/>
      <c r="AF79" s="25"/>
      <c r="AG79" s="2" t="s">
        <v>66</v>
      </c>
      <c r="AH79" s="14" t="s">
        <v>67</v>
      </c>
      <c r="AI79" s="2" t="s">
        <v>142</v>
      </c>
      <c r="AJ79" s="13" t="s">
        <v>69</v>
      </c>
      <c r="AK79" s="2" t="s">
        <v>70</v>
      </c>
      <c r="AL79" s="9" t="s">
        <v>956</v>
      </c>
      <c r="AM79" s="26" t="s">
        <v>72</v>
      </c>
      <c r="AN79" s="27" t="s">
        <v>73</v>
      </c>
      <c r="AO79" s="28"/>
      <c r="AP79" s="29"/>
      <c r="AQ79" s="30" t="s">
        <v>74</v>
      </c>
      <c r="AR79" s="29"/>
      <c r="AS79" s="28"/>
      <c r="AT79" s="29"/>
      <c r="AU79" s="25"/>
      <c r="AV79" s="2" t="s">
        <v>957</v>
      </c>
      <c r="AW79" s="25"/>
      <c r="AX79" s="2" t="s">
        <v>958</v>
      </c>
      <c r="AY79" s="9" t="s">
        <v>488</v>
      </c>
      <c r="AZ79" s="31">
        <v>42423</v>
      </c>
      <c r="BA79" s="18"/>
      <c r="BB79" s="18"/>
      <c r="BC79" s="15"/>
      <c r="BD79" s="15"/>
      <c r="BE79" s="15"/>
      <c r="BF79" s="15"/>
      <c r="BG79" s="15"/>
      <c r="BH79" s="15"/>
      <c r="BI79" s="15"/>
      <c r="BJ79" s="15"/>
    </row>
    <row r="80" spans="1:62" ht="14.25">
      <c r="A80" s="16" t="str">
        <f>IF(ISNA(VLOOKUP($G80,'Philanthropist Ranking'!$E$5:$H$105,4,FALSE)),"N","Y")</f>
        <v>Y</v>
      </c>
      <c r="B80" s="17">
        <f>VLOOKUP($G80,'Philanthropist Ranking'!$K$5:$M$281,3,FALSE)</f>
        <v>11</v>
      </c>
      <c r="C80" s="17">
        <f>VLOOKUP($G80,'Philanthropist Ranking'!$K$5:$M$281,2,FALSE)</f>
        <v>144.22549999999995</v>
      </c>
      <c r="D80" s="18"/>
      <c r="E80" s="18"/>
      <c r="F80" s="7" t="s">
        <v>250</v>
      </c>
      <c r="G80" s="8" t="s">
        <v>251</v>
      </c>
      <c r="H80" s="32"/>
      <c r="I80" s="19"/>
      <c r="J80" s="20" t="s">
        <v>62</v>
      </c>
      <c r="K80" s="19"/>
      <c r="L80" s="20"/>
      <c r="M80" s="19"/>
      <c r="N80" s="21"/>
      <c r="O80" s="22"/>
      <c r="P80" s="21"/>
      <c r="Q80" s="22"/>
      <c r="R80" s="21"/>
      <c r="S80" s="22"/>
      <c r="T80" s="21"/>
      <c r="U80" s="22"/>
      <c r="V80" s="13" t="s">
        <v>962</v>
      </c>
      <c r="W80" s="2">
        <v>0.3</v>
      </c>
      <c r="X80" s="13">
        <v>10</v>
      </c>
      <c r="Y80" s="2">
        <v>30</v>
      </c>
      <c r="Z80" s="13" t="s">
        <v>748</v>
      </c>
      <c r="AA80" s="2" t="s">
        <v>749</v>
      </c>
      <c r="AB80" s="13" t="s">
        <v>222</v>
      </c>
      <c r="AC80" s="2" t="s">
        <v>222</v>
      </c>
      <c r="AD80" s="192" t="s">
        <v>963</v>
      </c>
      <c r="AE80" s="23"/>
      <c r="AF80" s="13" t="s">
        <v>964</v>
      </c>
      <c r="AG80" s="2" t="s">
        <v>109</v>
      </c>
      <c r="AH80" s="14" t="str">
        <f>VLOOKUP($AF80,'Program-Causes'!$C:$D,2,FALSE)</f>
        <v>Social Welfare &amp; Poverty Alleviation</v>
      </c>
      <c r="AI80" s="2" t="s">
        <v>141</v>
      </c>
      <c r="AJ80" s="13" t="s">
        <v>69</v>
      </c>
      <c r="AK80" s="2" t="s">
        <v>70</v>
      </c>
      <c r="AL80" s="9" t="s">
        <v>965</v>
      </c>
      <c r="AM80" s="35" t="str">
        <f>IF(ISNA(VLOOKUP($AL80,'Ash-Archive Data-Don''t Delete'!$AL:$AT,2,FALSE)),"",VLOOKUP($AL80,'Ash-Archive Data-Don''t Delete'!$AL:$AT,2,FALSE))</f>
        <v>Link</v>
      </c>
      <c r="AN80" s="2">
        <f>IF(ISNA(VLOOKUP($AL80,'Ash-Archive Data-Don''t Delete'!$AL:$AT,3,FALSE)),"",VLOOKUP($AL80,'Ash-Archive Data-Don''t Delete'!$AL:$AT,3,FALSE))</f>
        <v>0</v>
      </c>
      <c r="AO80" s="13">
        <f>IF(ISNA(VLOOKUP($AL80,'Ash-Archive Data-Don''t Delete'!$AL:$AT,4,FALSE)),"",VLOOKUP($AL80,'Ash-Archive Data-Don''t Delete'!$AL:$AT,4,FALSE))</f>
        <v>0</v>
      </c>
      <c r="AP80" s="2">
        <f>IF(ISNA(VLOOKUP($AL80,'Ash-Archive Data-Don''t Delete'!$AL:$AT,5,FALSE)),"",VLOOKUP($AL80,'Ash-Archive Data-Don''t Delete'!$AL:$AT,5,FALSE))</f>
        <v>0</v>
      </c>
      <c r="AQ80" s="13"/>
      <c r="AR80" s="2"/>
      <c r="AS80" s="13"/>
      <c r="AT80" s="2" t="s">
        <v>74</v>
      </c>
      <c r="AU80" s="25"/>
      <c r="AV80" s="23"/>
      <c r="AW80" s="25"/>
      <c r="AX80" s="23"/>
      <c r="AY80" s="9" t="s">
        <v>103</v>
      </c>
      <c r="AZ80" s="19"/>
      <c r="BA80" s="18"/>
      <c r="BB80" s="18"/>
      <c r="BC80" s="15"/>
      <c r="BD80" s="15"/>
      <c r="BE80" s="15"/>
      <c r="BF80" s="15"/>
      <c r="BG80" s="15"/>
      <c r="BH80" s="15"/>
      <c r="BI80" s="15"/>
      <c r="BJ80" s="15"/>
    </row>
    <row r="81" spans="1:62" ht="16.5">
      <c r="A81" s="16" t="str">
        <f>IF(ISNA(VLOOKUP($G81,'Philanthropist Ranking'!$E$5:$H$105,4,FALSE)),"N","Y")</f>
        <v>Y</v>
      </c>
      <c r="B81" s="17">
        <f>VLOOKUP($G81,'Philanthropist Ranking'!$K$5:$M$281,3,FALSE)</f>
        <v>11</v>
      </c>
      <c r="C81" s="17">
        <f>VLOOKUP($G81,'Philanthropist Ranking'!$K$5:$M$281,2,FALSE)</f>
        <v>144.22549999999995</v>
      </c>
      <c r="D81" s="18"/>
      <c r="E81" s="18"/>
      <c r="F81" s="7" t="s">
        <v>250</v>
      </c>
      <c r="G81" s="8" t="s">
        <v>251</v>
      </c>
      <c r="H81" s="32"/>
      <c r="I81" s="19"/>
      <c r="J81" s="20" t="s">
        <v>62</v>
      </c>
      <c r="K81" s="19"/>
      <c r="L81" s="20"/>
      <c r="M81" s="19"/>
      <c r="N81" s="21"/>
      <c r="O81" s="22"/>
      <c r="P81" s="21"/>
      <c r="Q81" s="22"/>
      <c r="R81" s="21"/>
      <c r="S81" s="22"/>
      <c r="T81" s="21"/>
      <c r="U81" s="22"/>
      <c r="V81" s="13" t="s">
        <v>962</v>
      </c>
      <c r="W81" s="2">
        <v>0.25</v>
      </c>
      <c r="X81" s="13">
        <v>7</v>
      </c>
      <c r="Y81" s="2">
        <v>27</v>
      </c>
      <c r="Z81" s="13" t="s">
        <v>748</v>
      </c>
      <c r="AA81" s="2" t="s">
        <v>749</v>
      </c>
      <c r="AB81" s="191" t="s">
        <v>292</v>
      </c>
      <c r="AC81" s="193"/>
      <c r="AD81" s="192" t="s">
        <v>963</v>
      </c>
      <c r="AE81" s="23"/>
      <c r="AF81" s="13" t="s">
        <v>966</v>
      </c>
      <c r="AG81" s="2" t="s">
        <v>109</v>
      </c>
      <c r="AH81" s="14" t="str">
        <f>VLOOKUP($AF81,'Program-Causes'!$C:$D,2,FALSE)</f>
        <v>Disaster Relief</v>
      </c>
      <c r="AI81" s="2" t="s">
        <v>141</v>
      </c>
      <c r="AJ81" s="13" t="s">
        <v>69</v>
      </c>
      <c r="AK81" s="2" t="s">
        <v>70</v>
      </c>
      <c r="AL81" s="9" t="s">
        <v>967</v>
      </c>
      <c r="AM81" s="26" t="s">
        <v>80</v>
      </c>
      <c r="AN81" s="29"/>
      <c r="AO81" s="28"/>
      <c r="AP81" s="29"/>
      <c r="AQ81" s="28"/>
      <c r="AR81" s="29"/>
      <c r="AS81" s="28"/>
      <c r="AT81" s="194" t="s">
        <v>74</v>
      </c>
      <c r="AU81" s="25"/>
      <c r="AV81" s="23"/>
      <c r="AW81" s="25"/>
      <c r="AX81" s="23"/>
      <c r="AY81" s="9" t="s">
        <v>103</v>
      </c>
      <c r="AZ81" s="19"/>
      <c r="BA81" s="18"/>
      <c r="BB81" s="18"/>
      <c r="BC81" s="15"/>
      <c r="BD81" s="15"/>
      <c r="BE81" s="15"/>
      <c r="BF81" s="15"/>
      <c r="BG81" s="15"/>
      <c r="BH81" s="15"/>
      <c r="BI81" s="15"/>
      <c r="BJ81" s="15"/>
    </row>
    <row r="82" spans="1:62" ht="16.5">
      <c r="A82" s="16" t="str">
        <f>IF(ISNA(VLOOKUP($G82,'Philanthropist Ranking'!$E$5:$H$105,4,FALSE)),"N","Y")</f>
        <v>Y</v>
      </c>
      <c r="B82" s="17">
        <f>VLOOKUP($G82,'Philanthropist Ranking'!$K$5:$M$281,3,FALSE)</f>
        <v>11</v>
      </c>
      <c r="C82" s="17">
        <f>VLOOKUP($G82,'Philanthropist Ranking'!$K$5:$M$281,2,FALSE)</f>
        <v>144.22549999999995</v>
      </c>
      <c r="D82" s="18"/>
      <c r="E82" s="18"/>
      <c r="F82" s="7" t="s">
        <v>250</v>
      </c>
      <c r="G82" s="8" t="s">
        <v>251</v>
      </c>
      <c r="H82" s="32"/>
      <c r="I82" s="19"/>
      <c r="J82" s="20" t="s">
        <v>62</v>
      </c>
      <c r="K82" s="19"/>
      <c r="L82" s="20"/>
      <c r="M82" s="19"/>
      <c r="N82" s="21"/>
      <c r="O82" s="22"/>
      <c r="P82" s="21"/>
      <c r="Q82" s="22"/>
      <c r="R82" s="21"/>
      <c r="S82" s="22"/>
      <c r="T82" s="21"/>
      <c r="U82" s="22"/>
      <c r="V82" s="13" t="s">
        <v>962</v>
      </c>
      <c r="W82" s="2">
        <v>0.25</v>
      </c>
      <c r="X82" s="13">
        <v>7</v>
      </c>
      <c r="Y82" s="2">
        <v>27</v>
      </c>
      <c r="Z82" s="13" t="s">
        <v>748</v>
      </c>
      <c r="AA82" s="2" t="s">
        <v>749</v>
      </c>
      <c r="AB82" s="191" t="s">
        <v>968</v>
      </c>
      <c r="AC82" s="193"/>
      <c r="AD82" s="192" t="s">
        <v>963</v>
      </c>
      <c r="AE82" s="23"/>
      <c r="AF82" s="13" t="s">
        <v>966</v>
      </c>
      <c r="AG82" s="2" t="s">
        <v>109</v>
      </c>
      <c r="AH82" s="14" t="str">
        <f>VLOOKUP($AF82,'Program-Causes'!$C:$D,2,FALSE)</f>
        <v>Disaster Relief</v>
      </c>
      <c r="AI82" s="2" t="s">
        <v>141</v>
      </c>
      <c r="AJ82" s="13" t="s">
        <v>69</v>
      </c>
      <c r="AK82" s="2" t="s">
        <v>70</v>
      </c>
      <c r="AL82" s="9" t="s">
        <v>967</v>
      </c>
      <c r="AM82" s="26" t="s">
        <v>80</v>
      </c>
      <c r="AN82" s="29"/>
      <c r="AO82" s="28"/>
      <c r="AP82" s="29"/>
      <c r="AQ82" s="28"/>
      <c r="AR82" s="29"/>
      <c r="AS82" s="28"/>
      <c r="AT82" s="194" t="s">
        <v>74</v>
      </c>
      <c r="AU82" s="25"/>
      <c r="AV82" s="23"/>
      <c r="AW82" s="25"/>
      <c r="AX82" s="23"/>
      <c r="AY82" s="9" t="s">
        <v>103</v>
      </c>
      <c r="AZ82" s="19"/>
      <c r="BA82" s="18"/>
      <c r="BB82" s="18"/>
      <c r="BC82" s="15"/>
      <c r="BD82" s="15"/>
      <c r="BE82" s="15"/>
      <c r="BF82" s="15"/>
      <c r="BG82" s="15"/>
      <c r="BH82" s="15"/>
      <c r="BI82" s="15"/>
      <c r="BJ82" s="15"/>
    </row>
    <row r="83" spans="1:62" ht="16.5">
      <c r="A83" s="16" t="str">
        <f>IF(ISNA(VLOOKUP($G83,'Philanthropist Ranking'!$E$5:$H$105,4,FALSE)),"N","Y")</f>
        <v>Y</v>
      </c>
      <c r="B83" s="17">
        <f>VLOOKUP($G83,'Philanthropist Ranking'!$K$5:$M$281,3,FALSE)</f>
        <v>11</v>
      </c>
      <c r="C83" s="17">
        <f>VLOOKUP($G83,'Philanthropist Ranking'!$K$5:$M$281,2,FALSE)</f>
        <v>144.22549999999995</v>
      </c>
      <c r="D83" s="18"/>
      <c r="E83" s="18"/>
      <c r="F83" s="7" t="s">
        <v>250</v>
      </c>
      <c r="G83" s="8" t="s">
        <v>251</v>
      </c>
      <c r="H83" s="32"/>
      <c r="I83" s="19"/>
      <c r="J83" s="20" t="s">
        <v>62</v>
      </c>
      <c r="K83" s="19"/>
      <c r="L83" s="20"/>
      <c r="M83" s="19"/>
      <c r="N83" s="21"/>
      <c r="O83" s="22"/>
      <c r="P83" s="21"/>
      <c r="Q83" s="22"/>
      <c r="R83" s="21"/>
      <c r="S83" s="22"/>
      <c r="T83" s="21"/>
      <c r="U83" s="22"/>
      <c r="V83" s="13" t="s">
        <v>962</v>
      </c>
      <c r="W83" s="2">
        <v>0.25</v>
      </c>
      <c r="X83" s="13">
        <v>7</v>
      </c>
      <c r="Y83" s="2">
        <v>27</v>
      </c>
      <c r="Z83" s="13" t="s">
        <v>748</v>
      </c>
      <c r="AA83" s="2" t="s">
        <v>749</v>
      </c>
      <c r="AB83" s="191" t="s">
        <v>969</v>
      </c>
      <c r="AC83" s="193"/>
      <c r="AD83" s="192" t="s">
        <v>963</v>
      </c>
      <c r="AE83" s="23"/>
      <c r="AF83" s="13" t="s">
        <v>966</v>
      </c>
      <c r="AG83" s="2" t="s">
        <v>109</v>
      </c>
      <c r="AH83" s="14" t="str">
        <f>VLOOKUP($AF83,'Program-Causes'!$C:$D,2,FALSE)</f>
        <v>Disaster Relief</v>
      </c>
      <c r="AI83" s="2" t="s">
        <v>141</v>
      </c>
      <c r="AJ83" s="13" t="s">
        <v>69</v>
      </c>
      <c r="AK83" s="2" t="s">
        <v>70</v>
      </c>
      <c r="AL83" s="9" t="s">
        <v>967</v>
      </c>
      <c r="AM83" s="26" t="s">
        <v>80</v>
      </c>
      <c r="AN83" s="29"/>
      <c r="AO83" s="28"/>
      <c r="AP83" s="29"/>
      <c r="AQ83" s="28"/>
      <c r="AR83" s="29"/>
      <c r="AS83" s="28"/>
      <c r="AT83" s="194" t="s">
        <v>74</v>
      </c>
      <c r="AU83" s="25"/>
      <c r="AV83" s="23"/>
      <c r="AW83" s="25"/>
      <c r="AX83" s="23"/>
      <c r="AY83" s="9" t="s">
        <v>103</v>
      </c>
      <c r="AZ83" s="19"/>
      <c r="BA83" s="18"/>
      <c r="BB83" s="18"/>
      <c r="BC83" s="15"/>
      <c r="BD83" s="15"/>
      <c r="BE83" s="15"/>
      <c r="BF83" s="15"/>
      <c r="BG83" s="15"/>
      <c r="BH83" s="15"/>
      <c r="BI83" s="15"/>
      <c r="BJ83" s="15"/>
    </row>
    <row r="84" spans="1:62" ht="16.5">
      <c r="A84" s="16" t="str">
        <f>IF(ISNA(VLOOKUP($G84,'Philanthropist Ranking'!$E$5:$H$105,4,FALSE)),"N","Y")</f>
        <v>Y</v>
      </c>
      <c r="B84" s="17">
        <f>VLOOKUP($G84,'Philanthropist Ranking'!$K$5:$M$281,3,FALSE)</f>
        <v>11</v>
      </c>
      <c r="C84" s="17">
        <f>VLOOKUP($G84,'Philanthropist Ranking'!$K$5:$M$281,2,FALSE)</f>
        <v>144.22549999999995</v>
      </c>
      <c r="D84" s="18"/>
      <c r="E84" s="18"/>
      <c r="F84" s="7" t="s">
        <v>250</v>
      </c>
      <c r="G84" s="8" t="s">
        <v>251</v>
      </c>
      <c r="H84" s="32"/>
      <c r="I84" s="19"/>
      <c r="J84" s="20" t="s">
        <v>62</v>
      </c>
      <c r="K84" s="19"/>
      <c r="L84" s="20"/>
      <c r="M84" s="19"/>
      <c r="N84" s="21"/>
      <c r="O84" s="22"/>
      <c r="P84" s="21"/>
      <c r="Q84" s="22"/>
      <c r="R84" s="21"/>
      <c r="S84" s="22"/>
      <c r="T84" s="21"/>
      <c r="U84" s="22"/>
      <c r="V84" s="13" t="s">
        <v>962</v>
      </c>
      <c r="W84" s="2">
        <v>0.25</v>
      </c>
      <c r="X84" s="13">
        <v>7</v>
      </c>
      <c r="Y84" s="2">
        <v>27</v>
      </c>
      <c r="Z84" s="13" t="s">
        <v>748</v>
      </c>
      <c r="AA84" s="2" t="s">
        <v>749</v>
      </c>
      <c r="AB84" s="191" t="s">
        <v>95</v>
      </c>
      <c r="AC84" s="193"/>
      <c r="AD84" s="192" t="s">
        <v>963</v>
      </c>
      <c r="AE84" s="23"/>
      <c r="AF84" s="13" t="s">
        <v>966</v>
      </c>
      <c r="AG84" s="2" t="s">
        <v>109</v>
      </c>
      <c r="AH84" s="14" t="str">
        <f>VLOOKUP($AF84,'Program-Causes'!$C:$D,2,FALSE)</f>
        <v>Disaster Relief</v>
      </c>
      <c r="AI84" s="2" t="s">
        <v>141</v>
      </c>
      <c r="AJ84" s="13" t="s">
        <v>69</v>
      </c>
      <c r="AK84" s="2" t="s">
        <v>70</v>
      </c>
      <c r="AL84" s="9" t="s">
        <v>967</v>
      </c>
      <c r="AM84" s="26" t="s">
        <v>80</v>
      </c>
      <c r="AN84" s="29"/>
      <c r="AO84" s="28"/>
      <c r="AP84" s="29"/>
      <c r="AQ84" s="28"/>
      <c r="AR84" s="29"/>
      <c r="AS84" s="28"/>
      <c r="AT84" s="194" t="s">
        <v>74</v>
      </c>
      <c r="AU84" s="25"/>
      <c r="AV84" s="23"/>
      <c r="AW84" s="25"/>
      <c r="AX84" s="23"/>
      <c r="AY84" s="9" t="s">
        <v>103</v>
      </c>
      <c r="AZ84" s="19"/>
      <c r="BA84" s="18"/>
      <c r="BB84" s="18"/>
      <c r="BC84" s="15"/>
      <c r="BD84" s="15"/>
      <c r="BE84" s="15"/>
      <c r="BF84" s="15"/>
      <c r="BG84" s="15"/>
      <c r="BH84" s="15"/>
      <c r="BI84" s="15"/>
      <c r="BJ84" s="15"/>
    </row>
    <row r="85" spans="1:62" ht="16.5">
      <c r="A85" s="16" t="str">
        <f>IF(ISNA(VLOOKUP($G85,'Philanthropist Ranking'!$E$5:$H$105,4,FALSE)),"N","Y")</f>
        <v>Y</v>
      </c>
      <c r="B85" s="17">
        <f>VLOOKUP($G85,'Philanthropist Ranking'!$K$5:$M$281,3,FALSE)</f>
        <v>11</v>
      </c>
      <c r="C85" s="17">
        <f>VLOOKUP($G85,'Philanthropist Ranking'!$K$5:$M$281,2,FALSE)</f>
        <v>144.22549999999995</v>
      </c>
      <c r="D85" s="18"/>
      <c r="E85" s="18"/>
      <c r="F85" s="7" t="s">
        <v>250</v>
      </c>
      <c r="G85" s="8" t="s">
        <v>251</v>
      </c>
      <c r="H85" s="32"/>
      <c r="I85" s="19"/>
      <c r="J85" s="20" t="s">
        <v>62</v>
      </c>
      <c r="K85" s="19"/>
      <c r="L85" s="20"/>
      <c r="M85" s="19"/>
      <c r="N85" s="21"/>
      <c r="O85" s="22"/>
      <c r="P85" s="21"/>
      <c r="Q85" s="22"/>
      <c r="R85" s="21"/>
      <c r="S85" s="22"/>
      <c r="T85" s="21"/>
      <c r="U85" s="22"/>
      <c r="V85" s="13" t="s">
        <v>962</v>
      </c>
      <c r="W85" s="2">
        <v>0.25</v>
      </c>
      <c r="X85" s="13">
        <v>7</v>
      </c>
      <c r="Y85" s="2">
        <v>27</v>
      </c>
      <c r="Z85" s="13" t="s">
        <v>748</v>
      </c>
      <c r="AA85" s="2" t="s">
        <v>749</v>
      </c>
      <c r="AB85" s="191" t="s">
        <v>246</v>
      </c>
      <c r="AC85" s="193"/>
      <c r="AD85" s="192" t="s">
        <v>963</v>
      </c>
      <c r="AE85" s="23"/>
      <c r="AF85" s="13" t="s">
        <v>966</v>
      </c>
      <c r="AG85" s="2" t="s">
        <v>109</v>
      </c>
      <c r="AH85" s="14" t="str">
        <f>VLOOKUP($AF85,'Program-Causes'!$C:$D,2,FALSE)</f>
        <v>Disaster Relief</v>
      </c>
      <c r="AI85" s="2" t="s">
        <v>141</v>
      </c>
      <c r="AJ85" s="13" t="s">
        <v>69</v>
      </c>
      <c r="AK85" s="2" t="s">
        <v>70</v>
      </c>
      <c r="AL85" s="9" t="s">
        <v>967</v>
      </c>
      <c r="AM85" s="26" t="s">
        <v>80</v>
      </c>
      <c r="AN85" s="29"/>
      <c r="AO85" s="28"/>
      <c r="AP85" s="29"/>
      <c r="AQ85" s="28"/>
      <c r="AR85" s="29"/>
      <c r="AS85" s="28"/>
      <c r="AT85" s="194" t="s">
        <v>74</v>
      </c>
      <c r="AU85" s="25"/>
      <c r="AV85" s="23"/>
      <c r="AW85" s="25"/>
      <c r="AX85" s="23"/>
      <c r="AY85" s="9" t="s">
        <v>103</v>
      </c>
      <c r="AZ85" s="19"/>
      <c r="BA85" s="18"/>
      <c r="BB85" s="18"/>
      <c r="BC85" s="15"/>
      <c r="BD85" s="15"/>
      <c r="BE85" s="15"/>
      <c r="BF85" s="15"/>
      <c r="BG85" s="15"/>
      <c r="BH85" s="15"/>
      <c r="BI85" s="15"/>
      <c r="BJ85" s="15"/>
    </row>
    <row r="86" spans="1:62" ht="16.5">
      <c r="A86" s="16" t="str">
        <f>IF(ISNA(VLOOKUP($G86,'Philanthropist Ranking'!$E$5:$H$105,4,FALSE)),"N","Y")</f>
        <v>Y</v>
      </c>
      <c r="B86" s="17">
        <f>VLOOKUP($G86,'Philanthropist Ranking'!$K$5:$M$281,3,FALSE)</f>
        <v>11</v>
      </c>
      <c r="C86" s="17">
        <f>VLOOKUP($G86,'Philanthropist Ranking'!$K$5:$M$281,2,FALSE)</f>
        <v>144.22549999999995</v>
      </c>
      <c r="D86" s="18"/>
      <c r="E86" s="18"/>
      <c r="F86" s="7" t="s">
        <v>250</v>
      </c>
      <c r="G86" s="8" t="s">
        <v>251</v>
      </c>
      <c r="H86" s="32"/>
      <c r="I86" s="19"/>
      <c r="J86" s="20" t="s">
        <v>62</v>
      </c>
      <c r="K86" s="19"/>
      <c r="L86" s="20"/>
      <c r="M86" s="19"/>
      <c r="N86" s="21"/>
      <c r="O86" s="22"/>
      <c r="P86" s="21"/>
      <c r="Q86" s="22"/>
      <c r="R86" s="21"/>
      <c r="S86" s="22"/>
      <c r="T86" s="21"/>
      <c r="U86" s="22"/>
      <c r="V86" s="13" t="s">
        <v>962</v>
      </c>
      <c r="W86" s="2">
        <v>0.25</v>
      </c>
      <c r="X86" s="13">
        <v>7</v>
      </c>
      <c r="Y86" s="2">
        <v>27</v>
      </c>
      <c r="Z86" s="13" t="s">
        <v>748</v>
      </c>
      <c r="AA86" s="2" t="s">
        <v>749</v>
      </c>
      <c r="AB86" s="191" t="s">
        <v>115</v>
      </c>
      <c r="AC86" s="193"/>
      <c r="AD86" s="192" t="s">
        <v>963</v>
      </c>
      <c r="AE86" s="23"/>
      <c r="AF86" s="13" t="s">
        <v>966</v>
      </c>
      <c r="AG86" s="2" t="s">
        <v>109</v>
      </c>
      <c r="AH86" s="14" t="str">
        <f>VLOOKUP($AF86,'Program-Causes'!$C:$D,2,FALSE)</f>
        <v>Disaster Relief</v>
      </c>
      <c r="AI86" s="2" t="s">
        <v>141</v>
      </c>
      <c r="AJ86" s="13" t="s">
        <v>69</v>
      </c>
      <c r="AK86" s="2" t="s">
        <v>70</v>
      </c>
      <c r="AL86" s="9" t="s">
        <v>967</v>
      </c>
      <c r="AM86" s="26" t="s">
        <v>80</v>
      </c>
      <c r="AN86" s="29"/>
      <c r="AO86" s="28"/>
      <c r="AP86" s="29"/>
      <c r="AQ86" s="28"/>
      <c r="AR86" s="29"/>
      <c r="AS86" s="28"/>
      <c r="AT86" s="194" t="s">
        <v>74</v>
      </c>
      <c r="AU86" s="25"/>
      <c r="AV86" s="23"/>
      <c r="AW86" s="25"/>
      <c r="AX86" s="23"/>
      <c r="AY86" s="9" t="s">
        <v>103</v>
      </c>
      <c r="AZ86" s="19"/>
      <c r="BA86" s="18"/>
      <c r="BB86" s="18"/>
      <c r="BC86" s="15"/>
      <c r="BD86" s="15"/>
      <c r="BE86" s="15"/>
      <c r="BF86" s="15"/>
      <c r="BG86" s="15"/>
      <c r="BH86" s="15"/>
      <c r="BI86" s="15"/>
      <c r="BJ86" s="15"/>
    </row>
    <row r="87" spans="1:62" ht="16.5">
      <c r="A87" s="16" t="str">
        <f>IF(ISNA(VLOOKUP($G87,'Philanthropist Ranking'!$E$5:$H$105,4,FALSE)),"N","Y")</f>
        <v>Y</v>
      </c>
      <c r="B87" s="17">
        <f>VLOOKUP($G87,'Philanthropist Ranking'!$K$5:$M$281,3,FALSE)</f>
        <v>11</v>
      </c>
      <c r="C87" s="17">
        <f>VLOOKUP($G87,'Philanthropist Ranking'!$K$5:$M$281,2,FALSE)</f>
        <v>144.22549999999995</v>
      </c>
      <c r="D87" s="18"/>
      <c r="E87" s="18"/>
      <c r="F87" s="7" t="s">
        <v>250</v>
      </c>
      <c r="G87" s="8" t="s">
        <v>251</v>
      </c>
      <c r="H87" s="32"/>
      <c r="I87" s="19"/>
      <c r="J87" s="20" t="s">
        <v>62</v>
      </c>
      <c r="K87" s="19"/>
      <c r="L87" s="20"/>
      <c r="M87" s="19"/>
      <c r="N87" s="21"/>
      <c r="O87" s="22"/>
      <c r="P87" s="21"/>
      <c r="Q87" s="22"/>
      <c r="R87" s="21"/>
      <c r="S87" s="22"/>
      <c r="T87" s="21"/>
      <c r="U87" s="22"/>
      <c r="V87" s="13" t="s">
        <v>962</v>
      </c>
      <c r="W87" s="2">
        <v>0.25</v>
      </c>
      <c r="X87" s="13">
        <v>7</v>
      </c>
      <c r="Y87" s="2">
        <v>27</v>
      </c>
      <c r="Z87" s="13" t="s">
        <v>748</v>
      </c>
      <c r="AA87" s="2" t="s">
        <v>749</v>
      </c>
      <c r="AB87" s="191" t="s">
        <v>385</v>
      </c>
      <c r="AC87" s="23"/>
      <c r="AD87" s="192" t="s">
        <v>963</v>
      </c>
      <c r="AE87" s="23"/>
      <c r="AF87" s="13" t="s">
        <v>966</v>
      </c>
      <c r="AG87" s="2" t="s">
        <v>109</v>
      </c>
      <c r="AH87" s="14" t="str">
        <f>VLOOKUP($AF87,'Program-Causes'!$C:$D,2,FALSE)</f>
        <v>Disaster Relief</v>
      </c>
      <c r="AI87" s="2" t="s">
        <v>141</v>
      </c>
      <c r="AJ87" s="13" t="s">
        <v>69</v>
      </c>
      <c r="AK87" s="2" t="s">
        <v>70</v>
      </c>
      <c r="AL87" s="9" t="s">
        <v>967</v>
      </c>
      <c r="AM87" s="26" t="s">
        <v>80</v>
      </c>
      <c r="AN87" s="29"/>
      <c r="AO87" s="28"/>
      <c r="AP87" s="29"/>
      <c r="AQ87" s="28"/>
      <c r="AR87" s="29"/>
      <c r="AS87" s="28"/>
      <c r="AT87" s="194" t="s">
        <v>74</v>
      </c>
      <c r="AU87" s="25"/>
      <c r="AV87" s="23"/>
      <c r="AW87" s="25"/>
      <c r="AX87" s="23"/>
      <c r="AY87" s="9" t="s">
        <v>103</v>
      </c>
      <c r="AZ87" s="19"/>
      <c r="BA87" s="18"/>
      <c r="BB87" s="18"/>
      <c r="BC87" s="15"/>
      <c r="BD87" s="15"/>
      <c r="BE87" s="15"/>
      <c r="BF87" s="15"/>
      <c r="BG87" s="15"/>
      <c r="BH87" s="15"/>
      <c r="BI87" s="15"/>
      <c r="BJ87" s="15"/>
    </row>
    <row r="88" spans="1:62" ht="16.5">
      <c r="A88" s="16" t="str">
        <f>IF(ISNA(VLOOKUP($G88,'Philanthropist Ranking'!$E$5:$H$105,4,FALSE)),"N","Y")</f>
        <v>Y</v>
      </c>
      <c r="B88" s="17">
        <f>VLOOKUP($G88,'Philanthropist Ranking'!$K$5:$M$281,3,FALSE)</f>
        <v>11</v>
      </c>
      <c r="C88" s="17">
        <f>VLOOKUP($G88,'Philanthropist Ranking'!$K$5:$M$281,2,FALSE)</f>
        <v>144.22549999999995</v>
      </c>
      <c r="D88" s="18"/>
      <c r="E88" s="18"/>
      <c r="F88" s="7" t="s">
        <v>250</v>
      </c>
      <c r="G88" s="8" t="s">
        <v>251</v>
      </c>
      <c r="H88" s="32"/>
      <c r="I88" s="19"/>
      <c r="J88" s="20" t="s">
        <v>62</v>
      </c>
      <c r="K88" s="19"/>
      <c r="L88" s="20"/>
      <c r="M88" s="19"/>
      <c r="N88" s="21"/>
      <c r="O88" s="22"/>
      <c r="P88" s="21"/>
      <c r="Q88" s="22"/>
      <c r="R88" s="21"/>
      <c r="S88" s="22"/>
      <c r="T88" s="21"/>
      <c r="U88" s="22"/>
      <c r="V88" s="13" t="s">
        <v>962</v>
      </c>
      <c r="W88" s="2">
        <v>0.25</v>
      </c>
      <c r="X88" s="13">
        <v>7</v>
      </c>
      <c r="Y88" s="2">
        <v>27</v>
      </c>
      <c r="Z88" s="13" t="s">
        <v>748</v>
      </c>
      <c r="AA88" s="2" t="s">
        <v>749</v>
      </c>
      <c r="AB88" s="191" t="s">
        <v>319</v>
      </c>
      <c r="AC88" s="23"/>
      <c r="AD88" s="192" t="s">
        <v>963</v>
      </c>
      <c r="AE88" s="23"/>
      <c r="AF88" s="13" t="s">
        <v>966</v>
      </c>
      <c r="AG88" s="2" t="s">
        <v>109</v>
      </c>
      <c r="AH88" s="14" t="str">
        <f>VLOOKUP($AF88,'Program-Causes'!$C:$D,2,FALSE)</f>
        <v>Disaster Relief</v>
      </c>
      <c r="AI88" s="2" t="s">
        <v>141</v>
      </c>
      <c r="AJ88" s="13" t="s">
        <v>69</v>
      </c>
      <c r="AK88" s="2" t="s">
        <v>70</v>
      </c>
      <c r="AL88" s="9" t="s">
        <v>967</v>
      </c>
      <c r="AM88" s="26" t="s">
        <v>80</v>
      </c>
      <c r="AN88" s="29"/>
      <c r="AO88" s="28"/>
      <c r="AP88" s="29"/>
      <c r="AQ88" s="28"/>
      <c r="AR88" s="29"/>
      <c r="AS88" s="28"/>
      <c r="AT88" s="194" t="s">
        <v>74</v>
      </c>
      <c r="AU88" s="25"/>
      <c r="AV88" s="23"/>
      <c r="AW88" s="25"/>
      <c r="AX88" s="23"/>
      <c r="AY88" s="9" t="s">
        <v>103</v>
      </c>
      <c r="AZ88" s="19"/>
      <c r="BA88" s="18"/>
      <c r="BB88" s="18"/>
      <c r="BC88" s="15"/>
      <c r="BD88" s="15"/>
      <c r="BE88" s="15"/>
      <c r="BF88" s="15"/>
      <c r="BG88" s="15"/>
      <c r="BH88" s="15"/>
      <c r="BI88" s="15"/>
      <c r="BJ88" s="15"/>
    </row>
    <row r="89" spans="1:62" ht="14.25">
      <c r="A89" s="16" t="str">
        <f>IF(ISNA(VLOOKUP($G89,'Philanthropist Ranking'!$E$5:$H$105,4,FALSE)),"N","Y")</f>
        <v>Y</v>
      </c>
      <c r="B89" s="17">
        <f>VLOOKUP($G89,'Philanthropist Ranking'!$K$5:$M$281,3,FALSE)</f>
        <v>11</v>
      </c>
      <c r="C89" s="17">
        <f>VLOOKUP($G89,'Philanthropist Ranking'!$K$5:$M$281,2,FALSE)</f>
        <v>144.22549999999995</v>
      </c>
      <c r="D89" s="18"/>
      <c r="E89" s="18"/>
      <c r="F89" s="7" t="s">
        <v>250</v>
      </c>
      <c r="G89" s="8" t="s">
        <v>251</v>
      </c>
      <c r="H89" s="32"/>
      <c r="I89" s="19"/>
      <c r="J89" s="20" t="s">
        <v>62</v>
      </c>
      <c r="K89" s="19"/>
      <c r="L89" s="20"/>
      <c r="M89" s="19"/>
      <c r="N89" s="21"/>
      <c r="O89" s="22"/>
      <c r="P89" s="21"/>
      <c r="Q89" s="22"/>
      <c r="R89" s="21"/>
      <c r="S89" s="22"/>
      <c r="T89" s="21"/>
      <c r="U89" s="22"/>
      <c r="V89" s="13" t="s">
        <v>962</v>
      </c>
      <c r="W89" s="2">
        <v>0.1</v>
      </c>
      <c r="X89" s="13">
        <v>4</v>
      </c>
      <c r="Y89" s="2">
        <v>26</v>
      </c>
      <c r="Z89" s="13" t="s">
        <v>748</v>
      </c>
      <c r="AA89" s="2" t="s">
        <v>749</v>
      </c>
      <c r="AB89" s="13" t="s">
        <v>222</v>
      </c>
      <c r="AC89" s="2" t="s">
        <v>222</v>
      </c>
      <c r="AD89" s="192" t="s">
        <v>963</v>
      </c>
      <c r="AE89" s="23"/>
      <c r="AF89" s="13" t="s">
        <v>970</v>
      </c>
      <c r="AG89" s="2" t="s">
        <v>109</v>
      </c>
      <c r="AH89" s="14" t="s">
        <v>133</v>
      </c>
      <c r="AI89" s="2" t="s">
        <v>141</v>
      </c>
      <c r="AJ89" s="13" t="s">
        <v>69</v>
      </c>
      <c r="AK89" s="2" t="s">
        <v>70</v>
      </c>
      <c r="AL89" s="9" t="s">
        <v>971</v>
      </c>
      <c r="AM89" s="35" t="str">
        <f>IF(ISNA(VLOOKUP($AL89,'Ash-Archive Data-Don''t Delete'!$AL:$AT,2,FALSE)),"",VLOOKUP($AL89,'Ash-Archive Data-Don''t Delete'!$AL:$AT,2,FALSE))</f>
        <v>Link</v>
      </c>
      <c r="AN89" s="2">
        <f>IF(ISNA(VLOOKUP($AL89,'Ash-Archive Data-Don''t Delete'!$AL:$AT,3,FALSE)),"",VLOOKUP($AL89,'Ash-Archive Data-Don''t Delete'!$AL:$AT,3,FALSE))</f>
        <v>0</v>
      </c>
      <c r="AO89" s="13">
        <f>IF(ISNA(VLOOKUP($AL89,'Ash-Archive Data-Don''t Delete'!$AL:$AT,4,FALSE)),"",VLOOKUP($AL89,'Ash-Archive Data-Don''t Delete'!$AL:$AT,4,FALSE))</f>
        <v>0</v>
      </c>
      <c r="AP89" s="2">
        <f>IF(ISNA(VLOOKUP($AL89,'Ash-Archive Data-Don''t Delete'!$AL:$AT,5,FALSE)),"",VLOOKUP($AL89,'Ash-Archive Data-Don''t Delete'!$AL:$AT,5,FALSE))</f>
        <v>0</v>
      </c>
      <c r="AQ89" s="13" t="s">
        <v>420</v>
      </c>
      <c r="AR89" s="2"/>
      <c r="AS89" s="13"/>
      <c r="AT89" s="2" t="s">
        <v>74</v>
      </c>
      <c r="AU89" s="25"/>
      <c r="AV89" s="23"/>
      <c r="AW89" s="25"/>
      <c r="AX89" s="23"/>
      <c r="AY89" s="9" t="s">
        <v>103</v>
      </c>
      <c r="AZ89" s="19"/>
      <c r="BA89" s="18"/>
      <c r="BB89" s="18"/>
      <c r="BC89" s="15"/>
      <c r="BD89" s="15"/>
      <c r="BE89" s="15"/>
      <c r="BF89" s="15"/>
      <c r="BG89" s="15"/>
      <c r="BH89" s="15"/>
      <c r="BI89" s="15"/>
      <c r="BJ89" s="15"/>
    </row>
    <row r="90" spans="1:62" ht="14.25">
      <c r="A90" s="16" t="str">
        <f>IF(ISNA(VLOOKUP($G90,'Philanthropist Ranking'!$E$5:$H$105,4,FALSE)),"N","Y")</f>
        <v>Y</v>
      </c>
      <c r="B90" s="17">
        <f>VLOOKUP($G90,'Philanthropist Ranking'!$K$5:$M$281,3,FALSE)</f>
        <v>12</v>
      </c>
      <c r="C90" s="17">
        <f>VLOOKUP($G90,'Philanthropist Ranking'!$K$5:$M$281,2,FALSE)</f>
        <v>125</v>
      </c>
      <c r="D90" s="18"/>
      <c r="E90" s="18"/>
      <c r="F90" s="7" t="s">
        <v>537</v>
      </c>
      <c r="G90" s="8" t="s">
        <v>538</v>
      </c>
      <c r="H90" s="9" t="s">
        <v>975</v>
      </c>
      <c r="I90" s="19"/>
      <c r="J90" s="20" t="s">
        <v>62</v>
      </c>
      <c r="K90" s="7" t="s">
        <v>78</v>
      </c>
      <c r="L90" s="8" t="s">
        <v>79</v>
      </c>
      <c r="M90" s="33" t="s">
        <v>80</v>
      </c>
      <c r="N90" s="10" t="s">
        <v>125</v>
      </c>
      <c r="O90" s="11" t="s">
        <v>976</v>
      </c>
      <c r="P90" s="10" t="s">
        <v>977</v>
      </c>
      <c r="Q90" s="11" t="s">
        <v>70</v>
      </c>
      <c r="R90" s="10" t="s">
        <v>953</v>
      </c>
      <c r="S90" s="11" t="s">
        <v>960</v>
      </c>
      <c r="T90" s="10" t="s">
        <v>978</v>
      </c>
      <c r="U90" s="34" t="s">
        <v>80</v>
      </c>
      <c r="V90" s="13" t="s">
        <v>979</v>
      </c>
      <c r="W90" s="2">
        <v>65</v>
      </c>
      <c r="X90" s="13">
        <v>12</v>
      </c>
      <c r="Y90" s="23"/>
      <c r="Z90" s="13" t="s">
        <v>960</v>
      </c>
      <c r="AA90" s="2" t="s">
        <v>978</v>
      </c>
      <c r="AB90" s="13" t="s">
        <v>960</v>
      </c>
      <c r="AC90" s="23"/>
      <c r="AD90" s="13" t="s">
        <v>980</v>
      </c>
      <c r="AE90" s="23"/>
      <c r="AF90" s="25"/>
      <c r="AG90" s="2" t="s">
        <v>66</v>
      </c>
      <c r="AH90" s="14" t="s">
        <v>67</v>
      </c>
      <c r="AI90" s="2" t="s">
        <v>141</v>
      </c>
      <c r="AJ90" s="13" t="s">
        <v>69</v>
      </c>
      <c r="AK90" s="2" t="s">
        <v>70</v>
      </c>
      <c r="AL90" s="9" t="s">
        <v>982</v>
      </c>
      <c r="AM90" s="201" t="str">
        <f t="shared" ref="AM90:AM91" si="0">HYPERLINK("http://www.ybcf.cn/index.php?c=article&amp;a=type&amp;tid=37","news link, inaccurate value")</f>
        <v>news link, inaccurate value</v>
      </c>
      <c r="AN90" s="179" t="str">
        <f t="shared" ref="AN90:AN91" si="1">HYPERLINK("http://www.ybcf.cn/index.php?c=article&amp;id=259","foundation link with accurate value")</f>
        <v>foundation link with accurate value</v>
      </c>
      <c r="AQ90" s="2" t="s">
        <v>74</v>
      </c>
      <c r="AR90" s="13" t="s">
        <v>62</v>
      </c>
      <c r="AS90" s="2" t="s">
        <v>62</v>
      </c>
      <c r="AT90" s="13" t="s">
        <v>420</v>
      </c>
      <c r="AU90" s="25"/>
      <c r="AV90" s="2" t="s">
        <v>986</v>
      </c>
      <c r="AW90" s="25"/>
      <c r="AX90" s="2" t="s">
        <v>76</v>
      </c>
      <c r="AY90" s="9" t="s">
        <v>103</v>
      </c>
      <c r="AZ90" s="31">
        <v>42705</v>
      </c>
      <c r="BA90" s="18"/>
      <c r="BB90" s="18"/>
      <c r="BC90" s="15"/>
      <c r="BD90" s="15"/>
      <c r="BE90" s="15"/>
      <c r="BF90" s="15"/>
      <c r="BG90" s="15"/>
      <c r="BH90" s="15"/>
      <c r="BI90" s="15"/>
      <c r="BJ90" s="15"/>
    </row>
    <row r="91" spans="1:62" ht="14.25">
      <c r="A91" s="16" t="str">
        <f>IF(ISNA(VLOOKUP($G91,'Philanthropist Ranking'!$E$5:$H$105,4,FALSE)),"N","Y")</f>
        <v>Y</v>
      </c>
      <c r="B91" s="17">
        <f>VLOOKUP($G91,'Philanthropist Ranking'!$K$5:$M$281,3,FALSE)</f>
        <v>12</v>
      </c>
      <c r="C91" s="17">
        <f>VLOOKUP($G91,'Philanthropist Ranking'!$K$5:$M$281,2,FALSE)</f>
        <v>125</v>
      </c>
      <c r="D91" s="18"/>
      <c r="E91" s="18"/>
      <c r="F91" s="7" t="s">
        <v>537</v>
      </c>
      <c r="G91" s="8" t="s">
        <v>538</v>
      </c>
      <c r="H91" s="9" t="s">
        <v>975</v>
      </c>
      <c r="I91" s="7">
        <v>1973</v>
      </c>
      <c r="J91" s="20">
        <v>43</v>
      </c>
      <c r="K91" s="7" t="s">
        <v>78</v>
      </c>
      <c r="L91" s="8" t="s">
        <v>79</v>
      </c>
      <c r="M91" s="33" t="s">
        <v>80</v>
      </c>
      <c r="N91" s="10" t="s">
        <v>125</v>
      </c>
      <c r="O91" s="11" t="s">
        <v>976</v>
      </c>
      <c r="P91" s="10" t="s">
        <v>977</v>
      </c>
      <c r="Q91" s="11" t="s">
        <v>70</v>
      </c>
      <c r="R91" s="10" t="s">
        <v>953</v>
      </c>
      <c r="S91" s="11" t="s">
        <v>960</v>
      </c>
      <c r="T91" s="10" t="s">
        <v>978</v>
      </c>
      <c r="U91" s="34" t="s">
        <v>80</v>
      </c>
      <c r="V91" s="13" t="s">
        <v>979</v>
      </c>
      <c r="W91" s="2">
        <v>60</v>
      </c>
      <c r="X91" s="13">
        <v>10</v>
      </c>
      <c r="Y91" s="23"/>
      <c r="Z91" s="13" t="s">
        <v>960</v>
      </c>
      <c r="AA91" s="2" t="s">
        <v>978</v>
      </c>
      <c r="AB91" s="13" t="s">
        <v>960</v>
      </c>
      <c r="AC91" s="23"/>
      <c r="AD91" s="13" t="s">
        <v>980</v>
      </c>
      <c r="AE91" s="23"/>
      <c r="AF91" s="25"/>
      <c r="AG91" s="2" t="s">
        <v>66</v>
      </c>
      <c r="AH91" s="14" t="s">
        <v>67</v>
      </c>
      <c r="AI91" s="2" t="s">
        <v>141</v>
      </c>
      <c r="AJ91" s="13" t="s">
        <v>69</v>
      </c>
      <c r="AK91" s="2" t="s">
        <v>70</v>
      </c>
      <c r="AL91" s="9" t="s">
        <v>1000</v>
      </c>
      <c r="AM91" s="201" t="str">
        <f t="shared" si="0"/>
        <v>news link, inaccurate value</v>
      </c>
      <c r="AN91" s="179" t="str">
        <f t="shared" si="1"/>
        <v>foundation link with accurate value</v>
      </c>
      <c r="AQ91" s="2" t="s">
        <v>74</v>
      </c>
      <c r="AR91" s="13" t="s">
        <v>62</v>
      </c>
      <c r="AS91" s="2" t="s">
        <v>62</v>
      </c>
      <c r="AT91" s="13" t="s">
        <v>420</v>
      </c>
      <c r="AU91" s="25"/>
      <c r="AV91" s="2" t="s">
        <v>986</v>
      </c>
      <c r="AW91" s="25"/>
      <c r="AX91" s="2" t="s">
        <v>76</v>
      </c>
      <c r="AY91" s="9" t="s">
        <v>103</v>
      </c>
      <c r="AZ91" s="31">
        <v>42705</v>
      </c>
      <c r="BA91" s="18"/>
      <c r="BB91" s="18"/>
      <c r="BC91" s="15"/>
      <c r="BD91" s="15"/>
      <c r="BE91" s="15"/>
      <c r="BF91" s="15"/>
      <c r="BG91" s="15"/>
      <c r="BH91" s="15"/>
      <c r="BI91" s="15"/>
      <c r="BJ91" s="15"/>
    </row>
    <row r="92" spans="1:62" ht="14.25">
      <c r="A92" s="16" t="str">
        <f>IF(ISNA(VLOOKUP($G92,'Philanthropist Ranking'!$E$5:$H$105,4,FALSE)),"N","Y")</f>
        <v>Y</v>
      </c>
      <c r="B92" s="17">
        <f>VLOOKUP($G92,'Philanthropist Ranking'!$K$5:$M$281,3,FALSE)</f>
        <v>13</v>
      </c>
      <c r="C92" s="17">
        <f>VLOOKUP($G92,'Philanthropist Ranking'!$K$5:$M$281,2,FALSE)</f>
        <v>120</v>
      </c>
      <c r="D92" s="18"/>
      <c r="E92" s="18"/>
      <c r="F92" s="7" t="s">
        <v>601</v>
      </c>
      <c r="G92" s="8" t="s">
        <v>602</v>
      </c>
      <c r="H92" s="32"/>
      <c r="I92" s="19"/>
      <c r="J92" s="20" t="s">
        <v>62</v>
      </c>
      <c r="K92" s="7" t="s">
        <v>703</v>
      </c>
      <c r="L92" s="8" t="s">
        <v>79</v>
      </c>
      <c r="M92" s="33" t="s">
        <v>80</v>
      </c>
      <c r="N92" s="10" t="s">
        <v>121</v>
      </c>
      <c r="O92" s="22"/>
      <c r="P92" s="206" t="s">
        <v>1007</v>
      </c>
      <c r="Q92" s="22"/>
      <c r="R92" s="10" t="s">
        <v>1010</v>
      </c>
      <c r="S92" s="11" t="s">
        <v>63</v>
      </c>
      <c r="T92" s="10" t="s">
        <v>64</v>
      </c>
      <c r="U92" s="22"/>
      <c r="V92" s="13" t="s">
        <v>993</v>
      </c>
      <c r="W92" s="2">
        <v>120</v>
      </c>
      <c r="X92" s="13">
        <v>7</v>
      </c>
      <c r="Y92" s="2">
        <v>31</v>
      </c>
      <c r="Z92" s="13" t="s">
        <v>63</v>
      </c>
      <c r="AA92" s="2" t="s">
        <v>64</v>
      </c>
      <c r="AB92" s="13" t="s">
        <v>63</v>
      </c>
      <c r="AC92" s="2" t="s">
        <v>64</v>
      </c>
      <c r="AD92" s="13" t="s">
        <v>1011</v>
      </c>
      <c r="AE92" s="2" t="s">
        <v>1012</v>
      </c>
      <c r="AF92" s="25"/>
      <c r="AG92" s="2" t="s">
        <v>89</v>
      </c>
      <c r="AH92" s="14" t="s">
        <v>67</v>
      </c>
      <c r="AI92" s="2" t="s">
        <v>142</v>
      </c>
      <c r="AJ92" s="13" t="s">
        <v>69</v>
      </c>
      <c r="AK92" s="2" t="s">
        <v>70</v>
      </c>
      <c r="AL92" s="9" t="s">
        <v>1016</v>
      </c>
      <c r="AM92" s="35" t="str">
        <f>IF(ISNA(VLOOKUP($AL92,'Ash-Archive Data-Don''t Delete'!$AL:$AT,2,FALSE)),"",VLOOKUP($AL92,'Ash-Archive Data-Don''t Delete'!$AL:$AT,2,FALSE))</f>
        <v>Link</v>
      </c>
      <c r="AN92" s="2">
        <f>IF(ISNA(VLOOKUP($AL92,'Ash-Archive Data-Don''t Delete'!$AL:$AT,3,FALSE)),"",VLOOKUP($AL92,'Ash-Archive Data-Don''t Delete'!$AL:$AT,3,FALSE))</f>
        <v>0</v>
      </c>
      <c r="AO92" s="13">
        <f>IF(ISNA(VLOOKUP($AL92,'Ash-Archive Data-Don''t Delete'!$AL:$AT,4,FALSE)),"",VLOOKUP($AL92,'Ash-Archive Data-Don''t Delete'!$AL:$AT,4,FALSE))</f>
        <v>0</v>
      </c>
      <c r="AP92" s="2">
        <f>IF(ISNA(VLOOKUP($AL92,'Ash-Archive Data-Don''t Delete'!$AL:$AT,5,FALSE)),"",VLOOKUP($AL92,'Ash-Archive Data-Don''t Delete'!$AL:$AT,5,FALSE))</f>
        <v>0</v>
      </c>
      <c r="AQ92" s="13" t="s">
        <v>74</v>
      </c>
      <c r="AR92" s="2"/>
      <c r="AS92" s="13"/>
      <c r="AT92" s="2"/>
      <c r="AU92" s="25"/>
      <c r="AV92" s="2" t="s">
        <v>766</v>
      </c>
      <c r="AW92" s="25"/>
      <c r="AX92" s="2" t="s">
        <v>84</v>
      </c>
      <c r="AY92" s="9" t="s">
        <v>103</v>
      </c>
      <c r="AZ92" s="31">
        <v>42692</v>
      </c>
      <c r="BA92" s="18"/>
      <c r="BB92" s="18"/>
      <c r="BC92" s="15"/>
      <c r="BD92" s="15"/>
      <c r="BE92" s="15"/>
      <c r="BF92" s="15"/>
      <c r="BG92" s="15"/>
      <c r="BH92" s="15"/>
      <c r="BI92" s="15"/>
      <c r="BJ92" s="15"/>
    </row>
    <row r="93" spans="1:62" ht="16.5">
      <c r="A93" s="16" t="str">
        <f>IF(ISNA(VLOOKUP($G93,'Philanthropist Ranking'!$E$5:$H$105,4,FALSE)),"N","Y")</f>
        <v>Y</v>
      </c>
      <c r="B93" s="17">
        <f>VLOOKUP($G93,'Philanthropist Ranking'!$K$5:$M$281,3,FALSE)</f>
        <v>14</v>
      </c>
      <c r="C93" s="17">
        <f>VLOOKUP($G93,'Philanthropist Ranking'!$K$5:$M$281,2,FALSE)</f>
        <v>110</v>
      </c>
      <c r="D93" s="18"/>
      <c r="E93" s="18"/>
      <c r="F93" s="7" t="s">
        <v>550</v>
      </c>
      <c r="G93" s="8" t="s">
        <v>551</v>
      </c>
      <c r="H93" s="9"/>
      <c r="I93" s="7">
        <v>1963</v>
      </c>
      <c r="J93" s="20">
        <v>53</v>
      </c>
      <c r="K93" s="7" t="s">
        <v>78</v>
      </c>
      <c r="L93" s="20"/>
      <c r="M93" s="33" t="s">
        <v>80</v>
      </c>
      <c r="N93" s="10" t="s">
        <v>119</v>
      </c>
      <c r="O93" s="11" t="s">
        <v>1053</v>
      </c>
      <c r="P93" s="10" t="s">
        <v>1054</v>
      </c>
      <c r="Q93" s="22"/>
      <c r="R93" s="10" t="s">
        <v>336</v>
      </c>
      <c r="S93" s="11" t="s">
        <v>222</v>
      </c>
      <c r="T93" s="10" t="s">
        <v>222</v>
      </c>
      <c r="U93" s="34" t="s">
        <v>80</v>
      </c>
      <c r="V93" s="13" t="s">
        <v>1054</v>
      </c>
      <c r="W93" s="2">
        <v>110</v>
      </c>
      <c r="X93" s="13">
        <v>12</v>
      </c>
      <c r="Y93" s="2">
        <v>7</v>
      </c>
      <c r="Z93" s="13" t="s">
        <v>222</v>
      </c>
      <c r="AA93" s="2" t="s">
        <v>222</v>
      </c>
      <c r="AB93" s="13" t="s">
        <v>63</v>
      </c>
      <c r="AC93" s="2" t="s">
        <v>64</v>
      </c>
      <c r="AD93" s="24" t="s">
        <v>1055</v>
      </c>
      <c r="AE93" s="23"/>
      <c r="AF93" s="25"/>
      <c r="AG93" s="2" t="s">
        <v>89</v>
      </c>
      <c r="AH93" s="14" t="s">
        <v>67</v>
      </c>
      <c r="AI93" s="2" t="s">
        <v>100</v>
      </c>
      <c r="AJ93" s="13" t="s">
        <v>69</v>
      </c>
      <c r="AK93" s="2" t="s">
        <v>70</v>
      </c>
      <c r="AL93" s="9" t="s">
        <v>1056</v>
      </c>
      <c r="AM93" s="26" t="s">
        <v>72</v>
      </c>
      <c r="AN93" s="27" t="s">
        <v>73</v>
      </c>
      <c r="AO93" s="26" t="s">
        <v>1057</v>
      </c>
      <c r="AP93" s="29"/>
      <c r="AQ93" s="30" t="s">
        <v>74</v>
      </c>
      <c r="AR93" s="2" t="s">
        <v>62</v>
      </c>
      <c r="AS93" s="13" t="s">
        <v>62</v>
      </c>
      <c r="AT93" s="2" t="s">
        <v>62</v>
      </c>
      <c r="AU93" s="25"/>
      <c r="AV93" s="2" t="s">
        <v>487</v>
      </c>
      <c r="AW93" s="25"/>
      <c r="AX93" s="2" t="s">
        <v>84</v>
      </c>
      <c r="AY93" s="9" t="s">
        <v>103</v>
      </c>
      <c r="AZ93" s="31">
        <v>42706</v>
      </c>
      <c r="BA93" s="18"/>
      <c r="BB93" s="18"/>
      <c r="BC93" s="15"/>
      <c r="BD93" s="15"/>
      <c r="BE93" s="15"/>
      <c r="BF93" s="15"/>
      <c r="BG93" s="15"/>
      <c r="BH93" s="15"/>
      <c r="BI93" s="15"/>
      <c r="BJ93" s="15"/>
    </row>
    <row r="94" spans="1:62" ht="14.25">
      <c r="A94" s="16" t="str">
        <f>IF(ISNA(VLOOKUP($G94,'Philanthropist Ranking'!$E$5:$H$105,4,FALSE)),"N","Y")</f>
        <v>Y</v>
      </c>
      <c r="B94" s="17">
        <f>VLOOKUP($G94,'Philanthropist Ranking'!$K$5:$M$281,3,FALSE)</f>
        <v>15</v>
      </c>
      <c r="C94" s="17">
        <f>VLOOKUP($G94,'Philanthropist Ranking'!$K$5:$M$281,2,FALSE)</f>
        <v>105.53999999999999</v>
      </c>
      <c r="D94" s="18"/>
      <c r="E94" s="18"/>
      <c r="F94" s="7" t="s">
        <v>535</v>
      </c>
      <c r="G94" s="8" t="s">
        <v>536</v>
      </c>
      <c r="H94" s="32"/>
      <c r="I94" s="19"/>
      <c r="J94" s="20" t="s">
        <v>62</v>
      </c>
      <c r="K94" s="19"/>
      <c r="L94" s="20"/>
      <c r="M94" s="19"/>
      <c r="N94" s="21"/>
      <c r="O94" s="22"/>
      <c r="P94" s="21"/>
      <c r="Q94" s="22"/>
      <c r="R94" s="21"/>
      <c r="S94" s="22"/>
      <c r="T94" s="21"/>
      <c r="U94" s="22"/>
      <c r="V94" s="13" t="s">
        <v>535</v>
      </c>
      <c r="W94" s="2">
        <v>60</v>
      </c>
      <c r="X94" s="13">
        <v>12</v>
      </c>
      <c r="Y94" s="2">
        <v>30</v>
      </c>
      <c r="Z94" s="13" t="s">
        <v>961</v>
      </c>
      <c r="AA94" s="2" t="s">
        <v>1058</v>
      </c>
      <c r="AB94" s="13" t="s">
        <v>319</v>
      </c>
      <c r="AC94" s="2" t="s">
        <v>319</v>
      </c>
      <c r="AD94" s="188" t="s">
        <v>1059</v>
      </c>
      <c r="AE94" s="2" t="s">
        <v>1060</v>
      </c>
      <c r="AF94" s="25"/>
      <c r="AG94" s="2" t="s">
        <v>89</v>
      </c>
      <c r="AH94" s="14" t="s">
        <v>67</v>
      </c>
      <c r="AI94" s="2" t="s">
        <v>68</v>
      </c>
      <c r="AJ94" s="13" t="s">
        <v>69</v>
      </c>
      <c r="AK94" s="2" t="s">
        <v>70</v>
      </c>
      <c r="AL94" s="9" t="s">
        <v>1061</v>
      </c>
      <c r="AM94" s="35" t="str">
        <f>IF(ISNA(VLOOKUP($AL94,'Ash-Archive Data-Don''t Delete'!$AL:$AT,2,FALSE)),"",VLOOKUP($AL94,'Ash-Archive Data-Don''t Delete'!$AL:$AT,2,FALSE))</f>
        <v>Link</v>
      </c>
      <c r="AN94" s="2">
        <f>IF(ISNA(VLOOKUP($AL94,'Ash-Archive Data-Don''t Delete'!$AL:$AT,3,FALSE)),"",VLOOKUP($AL94,'Ash-Archive Data-Don''t Delete'!$AL:$AT,3,FALSE))</f>
        <v>0</v>
      </c>
      <c r="AO94" s="13">
        <f>IF(ISNA(VLOOKUP($AL94,'Ash-Archive Data-Don''t Delete'!$AL:$AT,4,FALSE)),"",VLOOKUP($AL94,'Ash-Archive Data-Don''t Delete'!$AL:$AT,4,FALSE))</f>
        <v>0</v>
      </c>
      <c r="AP94" s="2">
        <f>IF(ISNA(VLOOKUP($AL94,'Ash-Archive Data-Don''t Delete'!$AL:$AT,5,FALSE)),"",VLOOKUP($AL94,'Ash-Archive Data-Don''t Delete'!$AL:$AT,5,FALSE))</f>
        <v>0</v>
      </c>
      <c r="AQ94" s="13"/>
      <c r="AR94" s="2"/>
      <c r="AS94" s="13"/>
      <c r="AT94" s="2" t="s">
        <v>74</v>
      </c>
      <c r="AU94" s="25"/>
      <c r="AV94" s="23"/>
      <c r="AW94" s="25"/>
      <c r="AX94" s="23"/>
      <c r="AY94" s="9" t="s">
        <v>269</v>
      </c>
      <c r="AZ94" s="31">
        <v>42744</v>
      </c>
      <c r="BA94" s="18"/>
      <c r="BB94" s="18"/>
      <c r="BC94" s="15"/>
      <c r="BD94" s="15"/>
      <c r="BE94" s="15"/>
      <c r="BF94" s="15"/>
      <c r="BG94" s="15"/>
      <c r="BH94" s="15"/>
      <c r="BI94" s="15"/>
      <c r="BJ94" s="15"/>
    </row>
    <row r="95" spans="1:62" ht="14.25">
      <c r="A95" s="16" t="str">
        <f>IF(ISNA(VLOOKUP($G95,'Philanthropist Ranking'!$E$5:$H$105,4,FALSE)),"N","Y")</f>
        <v>Y</v>
      </c>
      <c r="B95" s="17">
        <f>VLOOKUP($G95,'Philanthropist Ranking'!$K$5:$M$281,3,FALSE)</f>
        <v>15</v>
      </c>
      <c r="C95" s="17">
        <f>VLOOKUP($G95,'Philanthropist Ranking'!$K$5:$M$281,2,FALSE)</f>
        <v>105.53999999999999</v>
      </c>
      <c r="D95" s="18"/>
      <c r="E95" s="18"/>
      <c r="F95" s="7" t="s">
        <v>535</v>
      </c>
      <c r="G95" s="8" t="s">
        <v>536</v>
      </c>
      <c r="H95" s="32"/>
      <c r="I95" s="19"/>
      <c r="J95" s="20" t="s">
        <v>62</v>
      </c>
      <c r="K95" s="19"/>
      <c r="L95" s="20"/>
      <c r="M95" s="19"/>
      <c r="N95" s="21"/>
      <c r="O95" s="22"/>
      <c r="P95" s="21"/>
      <c r="Q95" s="22"/>
      <c r="R95" s="21"/>
      <c r="S95" s="22"/>
      <c r="T95" s="21"/>
      <c r="U95" s="22"/>
      <c r="V95" s="13" t="s">
        <v>994</v>
      </c>
      <c r="W95" s="2">
        <v>30</v>
      </c>
      <c r="X95" s="13">
        <v>5</v>
      </c>
      <c r="Y95" s="2">
        <v>8</v>
      </c>
      <c r="Z95" s="13" t="s">
        <v>961</v>
      </c>
      <c r="AA95" s="2" t="s">
        <v>1058</v>
      </c>
      <c r="AB95" s="13" t="s">
        <v>961</v>
      </c>
      <c r="AC95" s="2" t="s">
        <v>1058</v>
      </c>
      <c r="AD95" s="13" t="s">
        <v>1062</v>
      </c>
      <c r="AE95" s="23"/>
      <c r="AF95" s="25"/>
      <c r="AG95" s="2" t="s">
        <v>89</v>
      </c>
      <c r="AH95" s="14" t="s">
        <v>67</v>
      </c>
      <c r="AI95" s="2" t="s">
        <v>142</v>
      </c>
      <c r="AJ95" s="13" t="s">
        <v>69</v>
      </c>
      <c r="AK95" s="2" t="s">
        <v>70</v>
      </c>
      <c r="AL95" s="9" t="s">
        <v>1063</v>
      </c>
      <c r="AM95" s="35" t="str">
        <f>IF(ISNA(VLOOKUP($AL95,'Ash-Archive Data-Don''t Delete'!$AL:$AT,2,FALSE)),"",VLOOKUP($AL95,'Ash-Archive Data-Don''t Delete'!$AL:$AT,2,FALSE))</f>
        <v>Link</v>
      </c>
      <c r="AN95" s="2">
        <f>IF(ISNA(VLOOKUP($AL95,'Ash-Archive Data-Don''t Delete'!$AL:$AT,3,FALSE)),"",VLOOKUP($AL95,'Ash-Archive Data-Don''t Delete'!$AL:$AT,3,FALSE))</f>
        <v>0</v>
      </c>
      <c r="AO95" s="13">
        <f>IF(ISNA(VLOOKUP($AL95,'Ash-Archive Data-Don''t Delete'!$AL:$AT,4,FALSE)),"",VLOOKUP($AL95,'Ash-Archive Data-Don''t Delete'!$AL:$AT,4,FALSE))</f>
        <v>0</v>
      </c>
      <c r="AP95" s="2">
        <f>IF(ISNA(VLOOKUP($AL95,'Ash-Archive Data-Don''t Delete'!$AL:$AT,5,FALSE)),"",VLOOKUP($AL95,'Ash-Archive Data-Don''t Delete'!$AL:$AT,5,FALSE))</f>
        <v>0</v>
      </c>
      <c r="AQ95" s="13" t="s">
        <v>74</v>
      </c>
      <c r="AR95" s="2"/>
      <c r="AS95" s="13"/>
      <c r="AT95" s="2"/>
      <c r="AU95" s="25"/>
      <c r="AV95" s="2" t="s">
        <v>1064</v>
      </c>
      <c r="AW95" s="25"/>
      <c r="AX95" s="2" t="s">
        <v>84</v>
      </c>
      <c r="AY95" s="9" t="s">
        <v>103</v>
      </c>
      <c r="AZ95" s="31">
        <v>42706</v>
      </c>
      <c r="BA95" s="18"/>
      <c r="BB95" s="18"/>
      <c r="BC95" s="15"/>
      <c r="BD95" s="15"/>
      <c r="BE95" s="15"/>
      <c r="BF95" s="15"/>
      <c r="BG95" s="15"/>
      <c r="BH95" s="15"/>
      <c r="BI95" s="15"/>
      <c r="BJ95" s="15"/>
    </row>
    <row r="96" spans="1:62" ht="16.5">
      <c r="A96" s="16" t="str">
        <f>IF(ISNA(VLOOKUP($G96,'Philanthropist Ranking'!$E$5:$H$105,4,FALSE)),"N","Y")</f>
        <v>Y</v>
      </c>
      <c r="B96" s="17">
        <f>VLOOKUP($G96,'Philanthropist Ranking'!$K$5:$M$281,3,FALSE)</f>
        <v>15</v>
      </c>
      <c r="C96" s="17">
        <f>VLOOKUP($G96,'Philanthropist Ranking'!$K$5:$M$281,2,FALSE)</f>
        <v>105.53999999999999</v>
      </c>
      <c r="D96" s="18"/>
      <c r="E96" s="18"/>
      <c r="F96" s="7" t="s">
        <v>535</v>
      </c>
      <c r="G96" s="8" t="s">
        <v>536</v>
      </c>
      <c r="H96" s="32"/>
      <c r="I96" s="7">
        <v>1963</v>
      </c>
      <c r="J96" s="20">
        <v>53</v>
      </c>
      <c r="K96" s="7" t="s">
        <v>78</v>
      </c>
      <c r="L96" s="8" t="s">
        <v>79</v>
      </c>
      <c r="M96" s="33" t="s">
        <v>80</v>
      </c>
      <c r="N96" s="10" t="s">
        <v>9</v>
      </c>
      <c r="O96" s="11" t="s">
        <v>1065</v>
      </c>
      <c r="P96" s="10" t="s">
        <v>1066</v>
      </c>
      <c r="Q96" s="11" t="s">
        <v>70</v>
      </c>
      <c r="R96" s="10" t="s">
        <v>336</v>
      </c>
      <c r="S96" s="11" t="s">
        <v>961</v>
      </c>
      <c r="T96" s="10" t="s">
        <v>1058</v>
      </c>
      <c r="U96" s="34" t="s">
        <v>80</v>
      </c>
      <c r="V96" s="13" t="s">
        <v>535</v>
      </c>
      <c r="W96" s="2">
        <v>10</v>
      </c>
      <c r="X96" s="13">
        <v>12</v>
      </c>
      <c r="Y96" s="2">
        <v>18</v>
      </c>
      <c r="Z96" s="13" t="s">
        <v>961</v>
      </c>
      <c r="AA96" s="2" t="s">
        <v>1058</v>
      </c>
      <c r="AB96" s="13" t="s">
        <v>961</v>
      </c>
      <c r="AC96" s="2" t="s">
        <v>1058</v>
      </c>
      <c r="AD96" s="13" t="s">
        <v>1067</v>
      </c>
      <c r="AE96" s="23"/>
      <c r="AF96" s="25"/>
      <c r="AG96" s="2" t="s">
        <v>89</v>
      </c>
      <c r="AH96" s="14" t="s">
        <v>67</v>
      </c>
      <c r="AI96" s="2" t="s">
        <v>68</v>
      </c>
      <c r="AJ96" s="13" t="s">
        <v>69</v>
      </c>
      <c r="AK96" s="2" t="s">
        <v>70</v>
      </c>
      <c r="AL96" s="9" t="s">
        <v>1068</v>
      </c>
      <c r="AM96" s="26" t="s">
        <v>72</v>
      </c>
      <c r="AN96" s="27" t="s">
        <v>73</v>
      </c>
      <c r="AO96" s="28"/>
      <c r="AP96" s="29"/>
      <c r="AQ96" s="30" t="s">
        <v>74</v>
      </c>
      <c r="AR96" s="2" t="s">
        <v>62</v>
      </c>
      <c r="AS96" s="13" t="s">
        <v>62</v>
      </c>
      <c r="AT96" s="2" t="s">
        <v>62</v>
      </c>
      <c r="AU96" s="25"/>
      <c r="AV96" s="2" t="s">
        <v>364</v>
      </c>
      <c r="AW96" s="25"/>
      <c r="AX96" s="2" t="s">
        <v>84</v>
      </c>
      <c r="AY96" s="9" t="s">
        <v>488</v>
      </c>
      <c r="AZ96" s="31">
        <v>42422</v>
      </c>
      <c r="BA96" s="18"/>
      <c r="BB96" s="18"/>
      <c r="BC96" s="15"/>
      <c r="BD96" s="15"/>
      <c r="BE96" s="15"/>
      <c r="BF96" s="15"/>
      <c r="BG96" s="15"/>
      <c r="BH96" s="15"/>
      <c r="BI96" s="15"/>
      <c r="BJ96" s="15"/>
    </row>
    <row r="97" spans="1:62" ht="14.25">
      <c r="A97" s="16" t="str">
        <f>IF(ISNA(VLOOKUP($G97,'Philanthropist Ranking'!$E$5:$H$105,4,FALSE)),"N","Y")</f>
        <v>Y</v>
      </c>
      <c r="B97" s="17">
        <f>VLOOKUP($G97,'Philanthropist Ranking'!$K$5:$M$281,3,FALSE)</f>
        <v>15</v>
      </c>
      <c r="C97" s="17">
        <f>VLOOKUP($G97,'Philanthropist Ranking'!$K$5:$M$281,2,FALSE)</f>
        <v>105.53999999999999</v>
      </c>
      <c r="D97" s="18"/>
      <c r="E97" s="18"/>
      <c r="F97" s="7" t="s">
        <v>535</v>
      </c>
      <c r="G97" s="8" t="s">
        <v>536</v>
      </c>
      <c r="H97" s="32"/>
      <c r="I97" s="19"/>
      <c r="J97" s="20" t="s">
        <v>62</v>
      </c>
      <c r="K97" s="19"/>
      <c r="L97" s="20"/>
      <c r="M97" s="19"/>
      <c r="N97" s="21"/>
      <c r="O97" s="22"/>
      <c r="P97" s="21"/>
      <c r="Q97" s="22"/>
      <c r="R97" s="21"/>
      <c r="S97" s="22"/>
      <c r="T97" s="21"/>
      <c r="U97" s="22"/>
      <c r="V97" s="13" t="s">
        <v>1069</v>
      </c>
      <c r="W97" s="2">
        <v>2.77</v>
      </c>
      <c r="X97" s="13">
        <v>3</v>
      </c>
      <c r="Y97" s="2">
        <v>16</v>
      </c>
      <c r="Z97" s="13" t="s">
        <v>961</v>
      </c>
      <c r="AA97" s="2" t="s">
        <v>1058</v>
      </c>
      <c r="AB97" s="13" t="s">
        <v>961</v>
      </c>
      <c r="AC97" s="2" t="s">
        <v>1058</v>
      </c>
      <c r="AD97" s="13" t="s">
        <v>1070</v>
      </c>
      <c r="AE97" s="2" t="s">
        <v>1071</v>
      </c>
      <c r="AF97" s="13"/>
      <c r="AG97" s="2" t="s">
        <v>89</v>
      </c>
      <c r="AH97" s="14" t="s">
        <v>67</v>
      </c>
      <c r="AI97" s="2" t="s">
        <v>100</v>
      </c>
      <c r="AJ97" s="13" t="s">
        <v>69</v>
      </c>
      <c r="AK97" s="2" t="s">
        <v>70</v>
      </c>
      <c r="AL97" s="9" t="s">
        <v>1072</v>
      </c>
      <c r="AM97" s="35" t="str">
        <f>IF(ISNA(VLOOKUP($AL97,'Ash-Archive Data-Don''t Delete'!$AL:$AT,2,FALSE)),"",VLOOKUP($AL97,'Ash-Archive Data-Don''t Delete'!$AL:$AT,2,FALSE))</f>
        <v>News Link with larger amount</v>
      </c>
      <c r="AN97" s="36" t="str">
        <f>IF(ISNA(VLOOKUP($AL97,'Ash-Archive Data-Don''t Delete'!$AL:$AT,3,FALSE)),"",VLOOKUP($AL97,'Ash-Archive Data-Don''t Delete'!$AL:$AT,3,FALSE))</f>
        <v>foundation link</v>
      </c>
      <c r="AO97" s="13">
        <f>IF(ISNA(VLOOKUP($AL97,'Ash-Archive Data-Don''t Delete'!$AL:$AT,4,FALSE)),"",VLOOKUP($AL97,'Ash-Archive Data-Don''t Delete'!$AL:$AT,4,FALSE))</f>
        <v>0</v>
      </c>
      <c r="AP97" s="2">
        <f>IF(ISNA(VLOOKUP($AL97,'Ash-Archive Data-Don''t Delete'!$AL:$AT,5,FALSE)),"",VLOOKUP($AL97,'Ash-Archive Data-Don''t Delete'!$AL:$AT,5,FALSE))</f>
        <v>0</v>
      </c>
      <c r="AQ97" s="13" t="s">
        <v>74</v>
      </c>
      <c r="AR97" s="2"/>
      <c r="AS97" s="13"/>
      <c r="AT97" s="2" t="s">
        <v>420</v>
      </c>
      <c r="AU97" s="25"/>
      <c r="AV97" s="2" t="s">
        <v>1073</v>
      </c>
      <c r="AW97" s="25"/>
      <c r="AX97" s="2" t="s">
        <v>84</v>
      </c>
      <c r="AY97" s="9" t="s">
        <v>1074</v>
      </c>
      <c r="AZ97" s="31">
        <v>42745</v>
      </c>
      <c r="BA97" s="18"/>
      <c r="BB97" s="18"/>
      <c r="BC97" s="15"/>
      <c r="BD97" s="15"/>
      <c r="BE97" s="15"/>
      <c r="BF97" s="15"/>
      <c r="BG97" s="15"/>
      <c r="BH97" s="15"/>
      <c r="BI97" s="15"/>
      <c r="BJ97" s="15"/>
    </row>
    <row r="98" spans="1:62" ht="14.25">
      <c r="A98" s="16" t="str">
        <f>IF(ISNA(VLOOKUP($G98,'Philanthropist Ranking'!$E$5:$H$105,4,FALSE)),"N","Y")</f>
        <v>Y</v>
      </c>
      <c r="B98" s="17">
        <f>VLOOKUP($G98,'Philanthropist Ranking'!$K$5:$M$281,3,FALSE)</f>
        <v>15</v>
      </c>
      <c r="C98" s="17">
        <f>VLOOKUP($G98,'Philanthropist Ranking'!$K$5:$M$281,2,FALSE)</f>
        <v>105.53999999999999</v>
      </c>
      <c r="D98" s="18"/>
      <c r="E98" s="18"/>
      <c r="F98" s="7" t="s">
        <v>535</v>
      </c>
      <c r="G98" s="8" t="s">
        <v>536</v>
      </c>
      <c r="H98" s="32"/>
      <c r="I98" s="19"/>
      <c r="J98" s="20" t="s">
        <v>62</v>
      </c>
      <c r="K98" s="19"/>
      <c r="L98" s="20"/>
      <c r="M98" s="19"/>
      <c r="N98" s="21"/>
      <c r="O98" s="22"/>
      <c r="P98" s="21"/>
      <c r="Q98" s="22"/>
      <c r="R98" s="21"/>
      <c r="S98" s="22"/>
      <c r="T98" s="21"/>
      <c r="U98" s="22"/>
      <c r="V98" s="13" t="s">
        <v>1069</v>
      </c>
      <c r="W98" s="2">
        <v>2.77</v>
      </c>
      <c r="X98" s="13">
        <v>3</v>
      </c>
      <c r="Y98" s="2">
        <v>16</v>
      </c>
      <c r="Z98" s="24" t="s">
        <v>961</v>
      </c>
      <c r="AA98" s="2" t="s">
        <v>1058</v>
      </c>
      <c r="AB98" s="13" t="s">
        <v>961</v>
      </c>
      <c r="AC98" s="2" t="s">
        <v>1058</v>
      </c>
      <c r="AD98" s="13" t="s">
        <v>1070</v>
      </c>
      <c r="AE98" s="2" t="s">
        <v>1071</v>
      </c>
      <c r="AF98" s="13"/>
      <c r="AG98" s="2" t="s">
        <v>89</v>
      </c>
      <c r="AH98" s="14" t="s">
        <v>67</v>
      </c>
      <c r="AI98" s="2" t="s">
        <v>100</v>
      </c>
      <c r="AJ98" s="13" t="s">
        <v>69</v>
      </c>
      <c r="AK98" s="2" t="s">
        <v>70</v>
      </c>
      <c r="AL98" s="9" t="s">
        <v>1072</v>
      </c>
      <c r="AM98" s="35" t="str">
        <f>IF(ISNA(VLOOKUP($AL98,'Ash-Archive Data-Don''t Delete'!$AL:$AT,2,FALSE)),"",VLOOKUP($AL98,'Ash-Archive Data-Don''t Delete'!$AL:$AT,2,FALSE))</f>
        <v>News Link with larger amount</v>
      </c>
      <c r="AN98" s="36" t="str">
        <f>IF(ISNA(VLOOKUP($AL98,'Ash-Archive Data-Don''t Delete'!$AL:$AT,3,FALSE)),"",VLOOKUP($AL98,'Ash-Archive Data-Don''t Delete'!$AL:$AT,3,FALSE))</f>
        <v>foundation link</v>
      </c>
      <c r="AO98" s="13">
        <f>IF(ISNA(VLOOKUP($AL98,'Ash-Archive Data-Don''t Delete'!$AL:$AT,4,FALSE)),"",VLOOKUP($AL98,'Ash-Archive Data-Don''t Delete'!$AL:$AT,4,FALSE))</f>
        <v>0</v>
      </c>
      <c r="AP98" s="2">
        <f>IF(ISNA(VLOOKUP($AL98,'Ash-Archive Data-Don''t Delete'!$AL:$AT,5,FALSE)),"",VLOOKUP($AL98,'Ash-Archive Data-Don''t Delete'!$AL:$AT,5,FALSE))</f>
        <v>0</v>
      </c>
      <c r="AQ98" s="13" t="s">
        <v>74</v>
      </c>
      <c r="AR98" s="2"/>
      <c r="AS98" s="13"/>
      <c r="AT98" s="2" t="s">
        <v>420</v>
      </c>
      <c r="AU98" s="25"/>
      <c r="AV98" s="23"/>
      <c r="AW98" s="25"/>
      <c r="AX98" s="23"/>
      <c r="AY98" s="9" t="s">
        <v>1074</v>
      </c>
      <c r="AZ98" s="31">
        <v>42746</v>
      </c>
      <c r="BA98" s="18"/>
      <c r="BB98" s="18"/>
      <c r="BC98" s="15"/>
      <c r="BD98" s="15"/>
      <c r="BE98" s="15"/>
      <c r="BF98" s="15"/>
      <c r="BG98" s="15"/>
      <c r="BH98" s="15"/>
      <c r="BI98" s="15"/>
      <c r="BJ98" s="15"/>
    </row>
    <row r="99" spans="1:62" ht="14.25">
      <c r="A99" s="16" t="str">
        <f>IF(ISNA(VLOOKUP($G99,'Philanthropist Ranking'!$E$5:$H$105,4,FALSE)),"N","Y")</f>
        <v>Y</v>
      </c>
      <c r="B99" s="17">
        <f>VLOOKUP($G99,'Philanthropist Ranking'!$K$5:$M$281,3,FALSE)</f>
        <v>16</v>
      </c>
      <c r="C99" s="17">
        <f>VLOOKUP($G99,'Philanthropist Ranking'!$K$5:$M$281,2,FALSE)</f>
        <v>100</v>
      </c>
      <c r="D99" s="18"/>
      <c r="E99" s="18"/>
      <c r="F99" s="7" t="s">
        <v>557</v>
      </c>
      <c r="G99" s="8" t="s">
        <v>558</v>
      </c>
      <c r="H99" s="32"/>
      <c r="I99" s="19"/>
      <c r="J99" s="20" t="s">
        <v>62</v>
      </c>
      <c r="K99" s="7" t="s">
        <v>78</v>
      </c>
      <c r="L99" s="20"/>
      <c r="M99" s="33" t="s">
        <v>80</v>
      </c>
      <c r="N99" s="10" t="s">
        <v>119</v>
      </c>
      <c r="O99" s="11" t="s">
        <v>1108</v>
      </c>
      <c r="P99" s="10" t="s">
        <v>1110</v>
      </c>
      <c r="Q99" s="22"/>
      <c r="R99" s="10" t="s">
        <v>336</v>
      </c>
      <c r="S99" s="11" t="s">
        <v>222</v>
      </c>
      <c r="T99" s="10" t="s">
        <v>222</v>
      </c>
      <c r="U99" s="34" t="s">
        <v>80</v>
      </c>
      <c r="V99" s="13" t="s">
        <v>1108</v>
      </c>
      <c r="W99" s="2">
        <v>100</v>
      </c>
      <c r="X99" s="13">
        <v>3</v>
      </c>
      <c r="Y99" s="2">
        <v>23</v>
      </c>
      <c r="Z99" s="13" t="s">
        <v>222</v>
      </c>
      <c r="AA99" s="2" t="s">
        <v>222</v>
      </c>
      <c r="AB99" s="13" t="s">
        <v>222</v>
      </c>
      <c r="AC99" s="2" t="s">
        <v>222</v>
      </c>
      <c r="AD99" s="13" t="s">
        <v>797</v>
      </c>
      <c r="AE99" s="2" t="s">
        <v>1117</v>
      </c>
      <c r="AF99" s="25"/>
      <c r="AG99" s="2" t="s">
        <v>89</v>
      </c>
      <c r="AH99" s="14" t="s">
        <v>67</v>
      </c>
      <c r="AI99" s="2" t="s">
        <v>100</v>
      </c>
      <c r="AJ99" s="13" t="s">
        <v>69</v>
      </c>
      <c r="AK99" s="2" t="s">
        <v>70</v>
      </c>
      <c r="AL99" s="9" t="s">
        <v>1126</v>
      </c>
      <c r="AM99" s="35" t="str">
        <f>IF(ISNA(VLOOKUP($AL99,'Ash-Archive Data-Don''t Delete'!$AL:$AT,2,FALSE)),"",VLOOKUP($AL99,'Ash-Archive Data-Don''t Delete'!$AL:$AT,2,FALSE))</f>
        <v>Link1</v>
      </c>
      <c r="AN99" s="36" t="str">
        <f>IF(ISNA(VLOOKUP($AL99,'Ash-Archive Data-Don''t Delete'!$AL:$AT,3,FALSE)),"",VLOOKUP($AL99,'Ash-Archive Data-Don''t Delete'!$AL:$AT,3,FALSE))</f>
        <v>Link2</v>
      </c>
      <c r="AO99" s="13">
        <f>IF(ISNA(VLOOKUP($AL99,'Ash-Archive Data-Don''t Delete'!$AL:$AT,4,FALSE)),"",VLOOKUP($AL99,'Ash-Archive Data-Don''t Delete'!$AL:$AT,4,FALSE))</f>
        <v>0</v>
      </c>
      <c r="AP99" s="2">
        <f>IF(ISNA(VLOOKUP($AL99,'Ash-Archive Data-Don''t Delete'!$AL:$AT,5,FALSE)),"",VLOOKUP($AL99,'Ash-Archive Data-Don''t Delete'!$AL:$AT,5,FALSE))</f>
        <v>0</v>
      </c>
      <c r="AQ99" s="13" t="s">
        <v>74</v>
      </c>
      <c r="AR99" s="2"/>
      <c r="AS99" s="13"/>
      <c r="AT99" s="2"/>
      <c r="AU99" s="25"/>
      <c r="AV99" s="2" t="s">
        <v>364</v>
      </c>
      <c r="AW99" s="25"/>
      <c r="AX99" s="2" t="s">
        <v>84</v>
      </c>
      <c r="AY99" s="9" t="s">
        <v>103</v>
      </c>
      <c r="AZ99" s="31">
        <v>42692</v>
      </c>
      <c r="BA99" s="18"/>
      <c r="BB99" s="18"/>
      <c r="BC99" s="15"/>
      <c r="BD99" s="15"/>
      <c r="BE99" s="15"/>
      <c r="BF99" s="15"/>
      <c r="BG99" s="15"/>
      <c r="BH99" s="15"/>
      <c r="BI99" s="15"/>
      <c r="BJ99" s="15"/>
    </row>
    <row r="100" spans="1:62" ht="14.25">
      <c r="A100" s="16" t="str">
        <f>IF(ISNA(VLOOKUP($G100,'Philanthropist Ranking'!$E$5:$H$105,4,FALSE)),"N","Y")</f>
        <v>Y</v>
      </c>
      <c r="B100" s="17">
        <f>VLOOKUP($G100,'Philanthropist Ranking'!$K$5:$M$281,3,FALSE)</f>
        <v>16</v>
      </c>
      <c r="C100" s="17">
        <f>VLOOKUP($G100,'Philanthropist Ranking'!$K$5:$M$281,2,FALSE)</f>
        <v>100</v>
      </c>
      <c r="D100" s="18"/>
      <c r="E100" s="18"/>
      <c r="F100" s="7" t="s">
        <v>555</v>
      </c>
      <c r="G100" s="8" t="s">
        <v>556</v>
      </c>
      <c r="H100" s="32"/>
      <c r="I100" s="7">
        <v>1965</v>
      </c>
      <c r="J100" s="20">
        <v>51</v>
      </c>
      <c r="K100" s="7" t="s">
        <v>78</v>
      </c>
      <c r="L100" s="8" t="s">
        <v>79</v>
      </c>
      <c r="M100" s="33" t="s">
        <v>80</v>
      </c>
      <c r="N100" s="10" t="s">
        <v>119</v>
      </c>
      <c r="O100" s="11" t="s">
        <v>1196</v>
      </c>
      <c r="P100" s="10" t="s">
        <v>1198</v>
      </c>
      <c r="Q100" s="22"/>
      <c r="R100" s="10" t="s">
        <v>336</v>
      </c>
      <c r="S100" s="11" t="s">
        <v>222</v>
      </c>
      <c r="T100" s="10" t="s">
        <v>222</v>
      </c>
      <c r="U100" s="34" t="s">
        <v>80</v>
      </c>
      <c r="V100" s="13" t="s">
        <v>555</v>
      </c>
      <c r="W100" s="2">
        <v>100</v>
      </c>
      <c r="X100" s="13">
        <v>12</v>
      </c>
      <c r="Y100" s="2">
        <v>4</v>
      </c>
      <c r="Z100" s="13" t="s">
        <v>222</v>
      </c>
      <c r="AA100" s="2" t="s">
        <v>222</v>
      </c>
      <c r="AB100" s="13" t="s">
        <v>222</v>
      </c>
      <c r="AC100" s="2" t="s">
        <v>222</v>
      </c>
      <c r="AD100" s="13" t="s">
        <v>797</v>
      </c>
      <c r="AE100" s="2" t="s">
        <v>1117</v>
      </c>
      <c r="AF100" s="25"/>
      <c r="AG100" s="2" t="s">
        <v>89</v>
      </c>
      <c r="AH100" s="14" t="s">
        <v>67</v>
      </c>
      <c r="AI100" s="2" t="s">
        <v>68</v>
      </c>
      <c r="AJ100" s="13" t="s">
        <v>69</v>
      </c>
      <c r="AK100" s="2" t="s">
        <v>70</v>
      </c>
      <c r="AL100" s="9" t="s">
        <v>1207</v>
      </c>
      <c r="AM100" s="35" t="str">
        <f>IF(ISNA(VLOOKUP($AL100,'Ash-Archive Data-Don''t Delete'!$AL:$AT,2,FALSE)),"",VLOOKUP($AL100,'Ash-Archive Data-Don''t Delete'!$AL:$AT,2,FALSE))</f>
        <v>Link1</v>
      </c>
      <c r="AN100" s="2">
        <f>IF(ISNA(VLOOKUP($AL100,'Ash-Archive Data-Don''t Delete'!$AL:$AT,3,FALSE)),"",VLOOKUP($AL100,'Ash-Archive Data-Don''t Delete'!$AL:$AT,3,FALSE))</f>
        <v>0</v>
      </c>
      <c r="AO100" s="13">
        <f>IF(ISNA(VLOOKUP($AL100,'Ash-Archive Data-Don''t Delete'!$AL:$AT,4,FALSE)),"",VLOOKUP($AL100,'Ash-Archive Data-Don''t Delete'!$AL:$AT,4,FALSE))</f>
        <v>0</v>
      </c>
      <c r="AP100" s="2">
        <f>IF(ISNA(VLOOKUP($AL100,'Ash-Archive Data-Don''t Delete'!$AL:$AT,5,FALSE)),"",VLOOKUP($AL100,'Ash-Archive Data-Don''t Delete'!$AL:$AT,5,FALSE))</f>
        <v>0</v>
      </c>
      <c r="AQ100" s="13" t="s">
        <v>74</v>
      </c>
      <c r="AR100" s="2"/>
      <c r="AS100" s="13"/>
      <c r="AT100" s="2"/>
      <c r="AU100" s="25"/>
      <c r="AV100" s="2" t="s">
        <v>766</v>
      </c>
      <c r="AW100" s="25"/>
      <c r="AX100" s="2" t="s">
        <v>84</v>
      </c>
      <c r="AY100" s="9" t="s">
        <v>103</v>
      </c>
      <c r="AZ100" s="31">
        <v>42692</v>
      </c>
      <c r="BA100" s="18"/>
      <c r="BB100" s="18"/>
      <c r="BC100" s="15"/>
      <c r="BD100" s="15"/>
      <c r="BE100" s="15"/>
      <c r="BF100" s="15"/>
      <c r="BG100" s="15"/>
      <c r="BH100" s="15"/>
      <c r="BI100" s="15"/>
      <c r="BJ100" s="15"/>
    </row>
    <row r="101" spans="1:62" ht="14.25">
      <c r="A101" s="16" t="str">
        <f>IF(ISNA(VLOOKUP($G101,'Philanthropist Ranking'!$E$5:$H$105,4,FALSE)),"N","Y")</f>
        <v>Y</v>
      </c>
      <c r="B101" s="17">
        <f>VLOOKUP($G101,'Philanthropist Ranking'!$K$5:$M$281,3,FALSE)</f>
        <v>16</v>
      </c>
      <c r="C101" s="17">
        <f>VLOOKUP($G101,'Philanthropist Ranking'!$K$5:$M$281,2,FALSE)</f>
        <v>100</v>
      </c>
      <c r="D101" s="18"/>
      <c r="E101" s="18"/>
      <c r="F101" s="7" t="s">
        <v>553</v>
      </c>
      <c r="G101" s="8" t="s">
        <v>554</v>
      </c>
      <c r="H101" s="32"/>
      <c r="I101" s="7">
        <v>1983</v>
      </c>
      <c r="J101" s="20">
        <v>33</v>
      </c>
      <c r="K101" s="7" t="s">
        <v>78</v>
      </c>
      <c r="L101" s="8" t="s">
        <v>79</v>
      </c>
      <c r="M101" s="33" t="s">
        <v>80</v>
      </c>
      <c r="N101" s="10" t="s">
        <v>119</v>
      </c>
      <c r="O101" s="11" t="s">
        <v>1283</v>
      </c>
      <c r="P101" s="10" t="s">
        <v>1284</v>
      </c>
      <c r="Q101" s="22"/>
      <c r="R101" s="10" t="s">
        <v>336</v>
      </c>
      <c r="S101" s="11" t="s">
        <v>223</v>
      </c>
      <c r="T101" s="10" t="s">
        <v>223</v>
      </c>
      <c r="U101" s="34" t="s">
        <v>80</v>
      </c>
      <c r="V101" s="13" t="s">
        <v>1283</v>
      </c>
      <c r="W101" s="2">
        <v>100</v>
      </c>
      <c r="X101" s="13">
        <v>1</v>
      </c>
      <c r="Y101" s="2">
        <v>8</v>
      </c>
      <c r="Z101" s="13" t="s">
        <v>223</v>
      </c>
      <c r="AA101" s="2" t="s">
        <v>223</v>
      </c>
      <c r="AB101" s="13" t="s">
        <v>748</v>
      </c>
      <c r="AC101" s="2" t="s">
        <v>749</v>
      </c>
      <c r="AD101" s="13" t="s">
        <v>1289</v>
      </c>
      <c r="AE101" s="2" t="s">
        <v>1290</v>
      </c>
      <c r="AF101" s="25"/>
      <c r="AG101" s="2" t="s">
        <v>89</v>
      </c>
      <c r="AH101" s="14" t="s">
        <v>67</v>
      </c>
      <c r="AI101" s="2" t="s">
        <v>100</v>
      </c>
      <c r="AJ101" s="13" t="s">
        <v>69</v>
      </c>
      <c r="AK101" s="2" t="s">
        <v>70</v>
      </c>
      <c r="AL101" s="9" t="s">
        <v>1291</v>
      </c>
      <c r="AM101" s="35" t="str">
        <f>IF(ISNA(VLOOKUP($AL101,'Ash-Archive Data-Don''t Delete'!$AL:$AT,2,FALSE)),"",VLOOKUP($AL101,'Ash-Archive Data-Don''t Delete'!$AL:$AT,2,FALSE))</f>
        <v>Link</v>
      </c>
      <c r="AN101" s="2">
        <f>IF(ISNA(VLOOKUP($AL101,'Ash-Archive Data-Don''t Delete'!$AL:$AT,3,FALSE)),"",VLOOKUP($AL101,'Ash-Archive Data-Don''t Delete'!$AL:$AT,3,FALSE))</f>
        <v>0</v>
      </c>
      <c r="AO101" s="13">
        <f>IF(ISNA(VLOOKUP($AL101,'Ash-Archive Data-Don''t Delete'!$AL:$AT,4,FALSE)),"",VLOOKUP($AL101,'Ash-Archive Data-Don''t Delete'!$AL:$AT,4,FALSE))</f>
        <v>0</v>
      </c>
      <c r="AP101" s="2">
        <f>IF(ISNA(VLOOKUP($AL101,'Ash-Archive Data-Don''t Delete'!$AL:$AT,5,FALSE)),"",VLOOKUP($AL101,'Ash-Archive Data-Don''t Delete'!$AL:$AT,5,FALSE))</f>
        <v>0</v>
      </c>
      <c r="AQ101" s="13" t="s">
        <v>74</v>
      </c>
      <c r="AR101" s="2"/>
      <c r="AS101" s="13"/>
      <c r="AT101" s="2"/>
      <c r="AU101" s="25"/>
      <c r="AV101" s="2" t="s">
        <v>766</v>
      </c>
      <c r="AW101" s="25"/>
      <c r="AX101" s="2" t="s">
        <v>84</v>
      </c>
      <c r="AY101" s="9" t="s">
        <v>103</v>
      </c>
      <c r="AZ101" s="31">
        <v>42692</v>
      </c>
      <c r="BA101" s="18"/>
      <c r="BB101" s="18"/>
      <c r="BC101" s="15"/>
      <c r="BD101" s="15"/>
      <c r="BE101" s="15"/>
      <c r="BF101" s="15"/>
      <c r="BG101" s="15"/>
      <c r="BH101" s="15"/>
      <c r="BI101" s="15"/>
      <c r="BJ101" s="15"/>
    </row>
    <row r="102" spans="1:62" ht="14.25">
      <c r="A102" s="16" t="str">
        <f>IF(ISNA(VLOOKUP($G102,'Philanthropist Ranking'!$E$5:$H$105,4,FALSE)),"N","Y")</f>
        <v>Y</v>
      </c>
      <c r="B102" s="17">
        <f>VLOOKUP($G102,'Philanthropist Ranking'!$K$5:$M$281,3,FALSE)</f>
        <v>16</v>
      </c>
      <c r="C102" s="17">
        <f>VLOOKUP($G102,'Philanthropist Ranking'!$K$5:$M$281,2,FALSE)</f>
        <v>100</v>
      </c>
      <c r="D102" s="18"/>
      <c r="E102" s="18"/>
      <c r="F102" s="7" t="s">
        <v>190</v>
      </c>
      <c r="G102" s="8" t="s">
        <v>191</v>
      </c>
      <c r="H102" s="32"/>
      <c r="I102" s="7">
        <v>1961</v>
      </c>
      <c r="J102" s="20">
        <v>55</v>
      </c>
      <c r="K102" s="7" t="s">
        <v>78</v>
      </c>
      <c r="L102" s="8" t="s">
        <v>79</v>
      </c>
      <c r="M102" s="33" t="s">
        <v>80</v>
      </c>
      <c r="N102" s="10" t="s">
        <v>122</v>
      </c>
      <c r="O102" s="11" t="s">
        <v>1292</v>
      </c>
      <c r="P102" s="10" t="s">
        <v>1293</v>
      </c>
      <c r="Q102" s="22"/>
      <c r="R102" s="10" t="s">
        <v>336</v>
      </c>
      <c r="S102" s="11" t="s">
        <v>1294</v>
      </c>
      <c r="T102" s="10" t="s">
        <v>1295</v>
      </c>
      <c r="U102" s="34" t="s">
        <v>80</v>
      </c>
      <c r="V102" s="13" t="s">
        <v>1296</v>
      </c>
      <c r="W102" s="2">
        <v>100</v>
      </c>
      <c r="X102" s="13">
        <v>5</v>
      </c>
      <c r="Y102" s="2">
        <v>2</v>
      </c>
      <c r="Z102" s="13" t="s">
        <v>1294</v>
      </c>
      <c r="AA102" s="2" t="s">
        <v>1295</v>
      </c>
      <c r="AB102" s="13" t="s">
        <v>222</v>
      </c>
      <c r="AC102" s="2" t="s">
        <v>222</v>
      </c>
      <c r="AD102" s="24" t="s">
        <v>1297</v>
      </c>
      <c r="AE102" s="2" t="s">
        <v>1298</v>
      </c>
      <c r="AF102" s="25"/>
      <c r="AG102" s="2" t="s">
        <v>89</v>
      </c>
      <c r="AH102" s="14" t="s">
        <v>67</v>
      </c>
      <c r="AI102" s="2" t="s">
        <v>68</v>
      </c>
      <c r="AJ102" s="13" t="s">
        <v>69</v>
      </c>
      <c r="AK102" s="2" t="s">
        <v>70</v>
      </c>
      <c r="AL102" s="9" t="s">
        <v>1299</v>
      </c>
      <c r="AM102" s="35" t="str">
        <f>IF(ISNA(VLOOKUP($AL102,'Ash-Archive Data-Don''t Delete'!$AL:$AT,2,FALSE)),"",VLOOKUP($AL102,'Ash-Archive Data-Don''t Delete'!$AL:$AT,2,FALSE))</f>
        <v>Link1</v>
      </c>
      <c r="AN102" s="36" t="str">
        <f>IF(ISNA(VLOOKUP($AL102,'Ash-Archive Data-Don''t Delete'!$AL:$AT,3,FALSE)),"",VLOOKUP($AL102,'Ash-Archive Data-Don''t Delete'!$AL:$AT,3,FALSE))</f>
        <v>Link2</v>
      </c>
      <c r="AO102" s="13">
        <f>IF(ISNA(VLOOKUP($AL102,'Ash-Archive Data-Don''t Delete'!$AL:$AT,4,FALSE)),"",VLOOKUP($AL102,'Ash-Archive Data-Don''t Delete'!$AL:$AT,4,FALSE))</f>
        <v>0</v>
      </c>
      <c r="AP102" s="2">
        <f>IF(ISNA(VLOOKUP($AL102,'Ash-Archive Data-Don''t Delete'!$AL:$AT,5,FALSE)),"",VLOOKUP($AL102,'Ash-Archive Data-Don''t Delete'!$AL:$AT,5,FALSE))</f>
        <v>0</v>
      </c>
      <c r="AQ102" s="13" t="s">
        <v>74</v>
      </c>
      <c r="AR102" s="2"/>
      <c r="AS102" s="13"/>
      <c r="AT102" s="2"/>
      <c r="AU102" s="25"/>
      <c r="AV102" s="2" t="s">
        <v>1300</v>
      </c>
      <c r="AW102" s="25"/>
      <c r="AX102" s="23"/>
      <c r="AY102" s="9" t="s">
        <v>269</v>
      </c>
      <c r="AZ102" s="41">
        <v>42726</v>
      </c>
      <c r="BA102" s="18"/>
      <c r="BB102" s="18"/>
      <c r="BC102" s="15"/>
      <c r="BD102" s="15"/>
      <c r="BE102" s="15"/>
      <c r="BF102" s="15"/>
      <c r="BG102" s="15"/>
      <c r="BH102" s="15"/>
      <c r="BI102" s="15"/>
      <c r="BJ102" s="15"/>
    </row>
    <row r="103" spans="1:62" ht="14.25">
      <c r="A103" s="16" t="str">
        <f>IF(ISNA(VLOOKUP($G103,'Philanthropist Ranking'!$E$5:$H$105,4,FALSE)),"N","Y")</f>
        <v>Y</v>
      </c>
      <c r="B103" s="17">
        <f>VLOOKUP($G103,'Philanthropist Ranking'!$K$5:$M$281,3,FALSE)</f>
        <v>20</v>
      </c>
      <c r="C103" s="17">
        <f>VLOOKUP($G103,'Philanthropist Ranking'!$K$5:$M$281,2,FALSE)</f>
        <v>65</v>
      </c>
      <c r="D103" s="18"/>
      <c r="E103" s="18"/>
      <c r="F103" s="7" t="s">
        <v>1301</v>
      </c>
      <c r="G103" s="8" t="s">
        <v>770</v>
      </c>
      <c r="H103" s="32"/>
      <c r="I103" s="19"/>
      <c r="J103" s="20" t="s">
        <v>62</v>
      </c>
      <c r="K103" s="7" t="s">
        <v>1302</v>
      </c>
      <c r="L103" s="20"/>
      <c r="M103" s="33" t="s">
        <v>80</v>
      </c>
      <c r="N103" s="10" t="s">
        <v>119</v>
      </c>
      <c r="O103" s="11" t="s">
        <v>1303</v>
      </c>
      <c r="P103" s="10" t="s">
        <v>1304</v>
      </c>
      <c r="Q103" s="22"/>
      <c r="R103" s="10" t="s">
        <v>336</v>
      </c>
      <c r="S103" s="11" t="s">
        <v>223</v>
      </c>
      <c r="T103" s="10" t="s">
        <v>223</v>
      </c>
      <c r="U103" s="34" t="s">
        <v>80</v>
      </c>
      <c r="V103" s="13" t="s">
        <v>1301</v>
      </c>
      <c r="W103" s="2">
        <v>65</v>
      </c>
      <c r="X103" s="13">
        <v>11</v>
      </c>
      <c r="Y103" s="2">
        <v>3</v>
      </c>
      <c r="Z103" s="13" t="s">
        <v>223</v>
      </c>
      <c r="AA103" s="2" t="s">
        <v>223</v>
      </c>
      <c r="AB103" s="13" t="s">
        <v>223</v>
      </c>
      <c r="AC103" s="2" t="s">
        <v>223</v>
      </c>
      <c r="AD103" s="13" t="s">
        <v>1306</v>
      </c>
      <c r="AE103" s="2" t="s">
        <v>1307</v>
      </c>
      <c r="AF103" s="25"/>
      <c r="AG103" s="2" t="s">
        <v>89</v>
      </c>
      <c r="AH103" s="14" t="s">
        <v>67</v>
      </c>
      <c r="AI103" s="2" t="s">
        <v>68</v>
      </c>
      <c r="AJ103" s="13" t="s">
        <v>69</v>
      </c>
      <c r="AK103" s="2" t="s">
        <v>70</v>
      </c>
      <c r="AL103" s="9" t="s">
        <v>1308</v>
      </c>
      <c r="AM103" s="35" t="str">
        <f>IF(ISNA(VLOOKUP($AL103,'Ash-Archive Data-Don''t Delete'!$AL:$AT,2,FALSE)),"",VLOOKUP($AL103,'Ash-Archive Data-Don''t Delete'!$AL:$AT,2,FALSE))</f>
        <v>Link</v>
      </c>
      <c r="AN103" s="2">
        <f>IF(ISNA(VLOOKUP($AL103,'Ash-Archive Data-Don''t Delete'!$AL:$AT,3,FALSE)),"",VLOOKUP($AL103,'Ash-Archive Data-Don''t Delete'!$AL:$AT,3,FALSE))</f>
        <v>0</v>
      </c>
      <c r="AO103" s="13">
        <f>IF(ISNA(VLOOKUP($AL103,'Ash-Archive Data-Don''t Delete'!$AL:$AT,4,FALSE)),"",VLOOKUP($AL103,'Ash-Archive Data-Don''t Delete'!$AL:$AT,4,FALSE))</f>
        <v>0</v>
      </c>
      <c r="AP103" s="2">
        <f>IF(ISNA(VLOOKUP($AL103,'Ash-Archive Data-Don''t Delete'!$AL:$AT,5,FALSE)),"",VLOOKUP($AL103,'Ash-Archive Data-Don''t Delete'!$AL:$AT,5,FALSE))</f>
        <v>0</v>
      </c>
      <c r="AQ103" s="13" t="s">
        <v>74</v>
      </c>
      <c r="AR103" s="2"/>
      <c r="AS103" s="13"/>
      <c r="AT103" s="2"/>
      <c r="AU103" s="25"/>
      <c r="AV103" s="2" t="s">
        <v>766</v>
      </c>
      <c r="AW103" s="25"/>
      <c r="AX103" s="2" t="s">
        <v>84</v>
      </c>
      <c r="AY103" s="9" t="s">
        <v>103</v>
      </c>
      <c r="AZ103" s="31">
        <v>42692</v>
      </c>
      <c r="BA103" s="18"/>
      <c r="BB103" s="18"/>
      <c r="BC103" s="15"/>
      <c r="BD103" s="15"/>
      <c r="BE103" s="15"/>
      <c r="BF103" s="15"/>
      <c r="BG103" s="15"/>
      <c r="BH103" s="15"/>
      <c r="BI103" s="15"/>
      <c r="BJ103" s="15"/>
    </row>
    <row r="104" spans="1:62" ht="14.25">
      <c r="A104" s="16" t="str">
        <f>IF(ISNA(VLOOKUP($G104,'Philanthropist Ranking'!$E$5:$H$105,4,FALSE)),"N","Y")</f>
        <v>Y</v>
      </c>
      <c r="B104" s="17">
        <f>VLOOKUP($G104,'Philanthropist Ranking'!$K$5:$M$281,3,FALSE)</f>
        <v>21</v>
      </c>
      <c r="C104" s="17">
        <f>VLOOKUP($G104,'Philanthropist Ranking'!$K$5:$M$281,2,FALSE)</f>
        <v>60.070211</v>
      </c>
      <c r="D104" s="18"/>
      <c r="E104" s="18"/>
      <c r="F104" s="7" t="s">
        <v>398</v>
      </c>
      <c r="G104" s="8" t="s">
        <v>399</v>
      </c>
      <c r="H104" s="32"/>
      <c r="I104" s="19"/>
      <c r="J104" s="20" t="s">
        <v>62</v>
      </c>
      <c r="K104" s="19"/>
      <c r="L104" s="20"/>
      <c r="M104" s="19"/>
      <c r="N104" s="21"/>
      <c r="O104" s="22"/>
      <c r="P104" s="21"/>
      <c r="Q104" s="22"/>
      <c r="R104" s="21"/>
      <c r="S104" s="22"/>
      <c r="T104" s="21"/>
      <c r="U104" s="22"/>
      <c r="V104" s="13" t="s">
        <v>1309</v>
      </c>
      <c r="W104" s="2">
        <v>20.055</v>
      </c>
      <c r="X104" s="13">
        <v>5</v>
      </c>
      <c r="Y104" s="2">
        <v>3</v>
      </c>
      <c r="Z104" s="13" t="s">
        <v>1310</v>
      </c>
      <c r="AA104" s="2" t="s">
        <v>1311</v>
      </c>
      <c r="AB104" s="13" t="s">
        <v>222</v>
      </c>
      <c r="AC104" s="2" t="s">
        <v>222</v>
      </c>
      <c r="AD104" s="223" t="s">
        <v>1312</v>
      </c>
      <c r="AE104" s="2" t="s">
        <v>1313</v>
      </c>
      <c r="AF104" s="25"/>
      <c r="AG104" s="2" t="s">
        <v>109</v>
      </c>
      <c r="AH104" s="14" t="s">
        <v>132</v>
      </c>
      <c r="AI104" s="2" t="s">
        <v>100</v>
      </c>
      <c r="AJ104" s="13" t="s">
        <v>69</v>
      </c>
      <c r="AK104" s="2" t="s">
        <v>70</v>
      </c>
      <c r="AL104" s="9" t="s">
        <v>1314</v>
      </c>
      <c r="AM104" s="13" t="str">
        <f>IF(ISNA(VLOOKUP($AL104,'Ash-Archive Data-Don''t Delete'!$AL:$AT,2,FALSE)),"",VLOOKUP($AL104,'Ash-Archive Data-Don''t Delete'!$AL:$AT,2,FALSE))</f>
        <v>link</v>
      </c>
      <c r="AN104" s="2">
        <f>IF(ISNA(VLOOKUP($AL104,'Ash-Archive Data-Don''t Delete'!$AL:$AT,3,FALSE)),"",VLOOKUP($AL104,'Ash-Archive Data-Don''t Delete'!$AL:$AT,3,FALSE))</f>
        <v>0</v>
      </c>
      <c r="AO104" s="13">
        <f>IF(ISNA(VLOOKUP($AL104,'Ash-Archive Data-Don''t Delete'!$AL:$AT,4,FALSE)),"",VLOOKUP($AL104,'Ash-Archive Data-Don''t Delete'!$AL:$AT,4,FALSE))</f>
        <v>0</v>
      </c>
      <c r="AP104" s="2">
        <f>IF(ISNA(VLOOKUP($AL104,'Ash-Archive Data-Don''t Delete'!$AL:$AT,5,FALSE)),"",VLOOKUP($AL104,'Ash-Archive Data-Don''t Delete'!$AL:$AT,5,FALSE))</f>
        <v>0</v>
      </c>
      <c r="AQ104" s="13"/>
      <c r="AR104" s="2"/>
      <c r="AS104" s="13"/>
      <c r="AT104" s="2" t="s">
        <v>74</v>
      </c>
      <c r="AU104" s="25"/>
      <c r="AV104" s="23"/>
      <c r="AW104" s="25"/>
      <c r="AX104" s="23"/>
      <c r="AY104" s="9" t="s">
        <v>269</v>
      </c>
      <c r="AZ104" s="224">
        <v>42745</v>
      </c>
      <c r="BA104" s="18"/>
      <c r="BB104" s="18"/>
      <c r="BC104" s="15"/>
      <c r="BD104" s="15"/>
      <c r="BE104" s="15"/>
      <c r="BF104" s="15"/>
      <c r="BG104" s="15"/>
      <c r="BH104" s="15"/>
      <c r="BI104" s="15"/>
      <c r="BJ104" s="15"/>
    </row>
    <row r="105" spans="1:62" ht="14.25">
      <c r="A105" s="16" t="str">
        <f>IF(ISNA(VLOOKUP($G105,'Philanthropist Ranking'!$E$5:$H$105,4,FALSE)),"N","Y")</f>
        <v>Y</v>
      </c>
      <c r="B105" s="17">
        <f>VLOOKUP($G105,'Philanthropist Ranking'!$K$5:$M$281,3,FALSE)</f>
        <v>21</v>
      </c>
      <c r="C105" s="17">
        <f>VLOOKUP($G105,'Philanthropist Ranking'!$K$5:$M$281,2,FALSE)</f>
        <v>60.070211</v>
      </c>
      <c r="D105" s="18"/>
      <c r="E105" s="18"/>
      <c r="F105" s="7" t="s">
        <v>398</v>
      </c>
      <c r="G105" s="8" t="s">
        <v>399</v>
      </c>
      <c r="H105" s="32"/>
      <c r="I105" s="19"/>
      <c r="J105" s="20" t="s">
        <v>62</v>
      </c>
      <c r="K105" s="19"/>
      <c r="L105" s="20"/>
      <c r="M105" s="19"/>
      <c r="N105" s="21"/>
      <c r="O105" s="22"/>
      <c r="P105" s="21"/>
      <c r="Q105" s="22"/>
      <c r="R105" s="21"/>
      <c r="S105" s="22"/>
      <c r="T105" s="21"/>
      <c r="U105" s="22"/>
      <c r="V105" s="13" t="s">
        <v>1309</v>
      </c>
      <c r="W105" s="2">
        <v>17.001390000000001</v>
      </c>
      <c r="X105" s="13">
        <v>6</v>
      </c>
      <c r="Y105" s="2">
        <v>15</v>
      </c>
      <c r="Z105" s="13" t="s">
        <v>1310</v>
      </c>
      <c r="AA105" s="2" t="s">
        <v>1311</v>
      </c>
      <c r="AB105" s="13" t="s">
        <v>222</v>
      </c>
      <c r="AC105" s="2" t="s">
        <v>222</v>
      </c>
      <c r="AD105" s="223" t="s">
        <v>1312</v>
      </c>
      <c r="AE105" s="2" t="s">
        <v>1313</v>
      </c>
      <c r="AF105" s="25"/>
      <c r="AG105" s="2" t="s">
        <v>109</v>
      </c>
      <c r="AH105" s="14" t="s">
        <v>132</v>
      </c>
      <c r="AI105" s="2" t="s">
        <v>100</v>
      </c>
      <c r="AJ105" s="13" t="s">
        <v>69</v>
      </c>
      <c r="AK105" s="2" t="s">
        <v>70</v>
      </c>
      <c r="AL105" s="9" t="s">
        <v>1315</v>
      </c>
      <c r="AM105" s="13" t="str">
        <f>IF(ISNA(VLOOKUP($AL105,'Ash-Archive Data-Don''t Delete'!$AL:$AT,2,FALSE)),"",VLOOKUP($AL105,'Ash-Archive Data-Don''t Delete'!$AL:$AT,2,FALSE))</f>
        <v>link</v>
      </c>
      <c r="AN105" s="2">
        <f>IF(ISNA(VLOOKUP($AL105,'Ash-Archive Data-Don''t Delete'!$AL:$AT,3,FALSE)),"",VLOOKUP($AL105,'Ash-Archive Data-Don''t Delete'!$AL:$AT,3,FALSE))</f>
        <v>0</v>
      </c>
      <c r="AO105" s="13">
        <f>IF(ISNA(VLOOKUP($AL105,'Ash-Archive Data-Don''t Delete'!$AL:$AT,4,FALSE)),"",VLOOKUP($AL105,'Ash-Archive Data-Don''t Delete'!$AL:$AT,4,FALSE))</f>
        <v>0</v>
      </c>
      <c r="AP105" s="2">
        <f>IF(ISNA(VLOOKUP($AL105,'Ash-Archive Data-Don''t Delete'!$AL:$AT,5,FALSE)),"",VLOOKUP($AL105,'Ash-Archive Data-Don''t Delete'!$AL:$AT,5,FALSE))</f>
        <v>0</v>
      </c>
      <c r="AQ105" s="13"/>
      <c r="AR105" s="2"/>
      <c r="AS105" s="13"/>
      <c r="AT105" s="2" t="s">
        <v>74</v>
      </c>
      <c r="AU105" s="25"/>
      <c r="AV105" s="23"/>
      <c r="AW105" s="25"/>
      <c r="AX105" s="23"/>
      <c r="AY105" s="9" t="s">
        <v>269</v>
      </c>
      <c r="AZ105" s="224">
        <v>42745</v>
      </c>
      <c r="BA105" s="18"/>
      <c r="BB105" s="18"/>
      <c r="BC105" s="15"/>
      <c r="BD105" s="15"/>
      <c r="BE105" s="15"/>
      <c r="BF105" s="15"/>
      <c r="BG105" s="15"/>
      <c r="BH105" s="15"/>
      <c r="BI105" s="15"/>
      <c r="BJ105" s="15"/>
    </row>
    <row r="106" spans="1:62" ht="14.25">
      <c r="A106" s="16" t="str">
        <f>IF(ISNA(VLOOKUP($G106,'Philanthropist Ranking'!$E$5:$H$105,4,FALSE)),"N","Y")</f>
        <v>Y</v>
      </c>
      <c r="B106" s="17">
        <f>VLOOKUP($G106,'Philanthropist Ranking'!$K$5:$M$281,3,FALSE)</f>
        <v>21</v>
      </c>
      <c r="C106" s="17">
        <f>VLOOKUP($G106,'Philanthropist Ranking'!$K$5:$M$281,2,FALSE)</f>
        <v>60.070211</v>
      </c>
      <c r="D106" s="18"/>
      <c r="E106" s="18"/>
      <c r="F106" s="7" t="s">
        <v>398</v>
      </c>
      <c r="G106" s="8" t="s">
        <v>399</v>
      </c>
      <c r="H106" s="32"/>
      <c r="I106" s="19"/>
      <c r="J106" s="20" t="s">
        <v>62</v>
      </c>
      <c r="K106" s="19"/>
      <c r="L106" s="20"/>
      <c r="M106" s="19"/>
      <c r="N106" s="21"/>
      <c r="O106" s="22"/>
      <c r="P106" s="21"/>
      <c r="Q106" s="22"/>
      <c r="R106" s="21"/>
      <c r="S106" s="22"/>
      <c r="T106" s="21"/>
      <c r="U106" s="22"/>
      <c r="V106" s="13" t="s">
        <v>1309</v>
      </c>
      <c r="W106" s="2">
        <v>13.013821</v>
      </c>
      <c r="X106" s="13">
        <v>9</v>
      </c>
      <c r="Y106" s="2">
        <v>27</v>
      </c>
      <c r="Z106" s="13" t="s">
        <v>1310</v>
      </c>
      <c r="AA106" s="2" t="s">
        <v>1311</v>
      </c>
      <c r="AB106" s="13" t="s">
        <v>222</v>
      </c>
      <c r="AC106" s="2" t="s">
        <v>222</v>
      </c>
      <c r="AD106" s="223" t="s">
        <v>1312</v>
      </c>
      <c r="AE106" s="2" t="s">
        <v>1313</v>
      </c>
      <c r="AF106" s="25"/>
      <c r="AG106" s="2" t="s">
        <v>109</v>
      </c>
      <c r="AH106" s="14" t="s">
        <v>132</v>
      </c>
      <c r="AI106" s="2" t="s">
        <v>100</v>
      </c>
      <c r="AJ106" s="13" t="s">
        <v>69</v>
      </c>
      <c r="AK106" s="2" t="s">
        <v>70</v>
      </c>
      <c r="AL106" s="9" t="s">
        <v>1316</v>
      </c>
      <c r="AM106" s="13" t="str">
        <f>IF(ISNA(VLOOKUP($AL106,'Ash-Archive Data-Don''t Delete'!$AL:$AT,2,FALSE)),"",VLOOKUP($AL106,'Ash-Archive Data-Don''t Delete'!$AL:$AT,2,FALSE))</f>
        <v>link</v>
      </c>
      <c r="AN106" s="2">
        <f>IF(ISNA(VLOOKUP($AL106,'Ash-Archive Data-Don''t Delete'!$AL:$AT,3,FALSE)),"",VLOOKUP($AL106,'Ash-Archive Data-Don''t Delete'!$AL:$AT,3,FALSE))</f>
        <v>0</v>
      </c>
      <c r="AO106" s="13">
        <f>IF(ISNA(VLOOKUP($AL106,'Ash-Archive Data-Don''t Delete'!$AL:$AT,4,FALSE)),"",VLOOKUP($AL106,'Ash-Archive Data-Don''t Delete'!$AL:$AT,4,FALSE))</f>
        <v>0</v>
      </c>
      <c r="AP106" s="2">
        <f>IF(ISNA(VLOOKUP($AL106,'Ash-Archive Data-Don''t Delete'!$AL:$AT,5,FALSE)),"",VLOOKUP($AL106,'Ash-Archive Data-Don''t Delete'!$AL:$AT,5,FALSE))</f>
        <v>0</v>
      </c>
      <c r="AQ106" s="13"/>
      <c r="AR106" s="2"/>
      <c r="AS106" s="13"/>
      <c r="AT106" s="2" t="s">
        <v>74</v>
      </c>
      <c r="AU106" s="25"/>
      <c r="AV106" s="23"/>
      <c r="AW106" s="25"/>
      <c r="AX106" s="23"/>
      <c r="AY106" s="9" t="s">
        <v>269</v>
      </c>
      <c r="AZ106" s="224">
        <v>42745</v>
      </c>
      <c r="BA106" s="18"/>
      <c r="BB106" s="18"/>
      <c r="BC106" s="15"/>
      <c r="BD106" s="15"/>
      <c r="BE106" s="15"/>
      <c r="BF106" s="15"/>
      <c r="BG106" s="15"/>
      <c r="BH106" s="15"/>
      <c r="BI106" s="15"/>
      <c r="BJ106" s="15"/>
    </row>
    <row r="107" spans="1:62" ht="14.25">
      <c r="A107" s="16" t="str">
        <f>IF(ISNA(VLOOKUP($G107,'Philanthropist Ranking'!$E$5:$H$105,4,FALSE)),"N","Y")</f>
        <v>Y</v>
      </c>
      <c r="B107" s="17">
        <f>VLOOKUP($G107,'Philanthropist Ranking'!$K$5:$M$281,3,FALSE)</f>
        <v>21</v>
      </c>
      <c r="C107" s="17">
        <f>VLOOKUP($G107,'Philanthropist Ranking'!$K$5:$M$281,2,FALSE)</f>
        <v>60.070211</v>
      </c>
      <c r="D107" s="18"/>
      <c r="E107" s="18"/>
      <c r="F107" s="7" t="s">
        <v>398</v>
      </c>
      <c r="G107" s="8" t="s">
        <v>399</v>
      </c>
      <c r="H107" s="32"/>
      <c r="I107" s="7">
        <v>1965</v>
      </c>
      <c r="J107" s="20">
        <v>51</v>
      </c>
      <c r="K107" s="7" t="s">
        <v>78</v>
      </c>
      <c r="L107" s="20"/>
      <c r="M107" s="33" t="s">
        <v>1317</v>
      </c>
      <c r="N107" s="10" t="s">
        <v>122</v>
      </c>
      <c r="O107" s="11" t="s">
        <v>1318</v>
      </c>
      <c r="P107" s="10" t="s">
        <v>1319</v>
      </c>
      <c r="Q107" s="11" t="s">
        <v>84</v>
      </c>
      <c r="R107" s="10" t="s">
        <v>336</v>
      </c>
      <c r="S107" s="11" t="s">
        <v>748</v>
      </c>
      <c r="T107" s="10" t="s">
        <v>749</v>
      </c>
      <c r="U107" s="34" t="s">
        <v>1320</v>
      </c>
      <c r="V107" s="13" t="s">
        <v>1309</v>
      </c>
      <c r="W107" s="2">
        <v>5</v>
      </c>
      <c r="X107" s="13">
        <v>4</v>
      </c>
      <c r="Y107" s="2">
        <v>28</v>
      </c>
      <c r="Z107" s="24" t="s">
        <v>1310</v>
      </c>
      <c r="AA107" s="2" t="s">
        <v>1311</v>
      </c>
      <c r="AB107" s="13" t="s">
        <v>222</v>
      </c>
      <c r="AC107" s="2" t="s">
        <v>222</v>
      </c>
      <c r="AD107" s="223" t="s">
        <v>1312</v>
      </c>
      <c r="AE107" s="2" t="s">
        <v>1313</v>
      </c>
      <c r="AF107" s="25"/>
      <c r="AG107" s="2" t="s">
        <v>109</v>
      </c>
      <c r="AH107" s="14" t="s">
        <v>132</v>
      </c>
      <c r="AI107" s="225" t="s">
        <v>100</v>
      </c>
      <c r="AJ107" s="13" t="s">
        <v>69</v>
      </c>
      <c r="AK107" s="2" t="s">
        <v>70</v>
      </c>
      <c r="AL107" s="9" t="s">
        <v>1321</v>
      </c>
      <c r="AM107" s="13" t="str">
        <f>IF(ISNA(VLOOKUP($AL107,'Ash-Archive Data-Don''t Delete'!$AL:$AT,2,FALSE)),"",VLOOKUP($AL107,'Ash-Archive Data-Don''t Delete'!$AL:$AT,2,FALSE))</f>
        <v>link</v>
      </c>
      <c r="AN107" s="2">
        <f>IF(ISNA(VLOOKUP($AL107,'Ash-Archive Data-Don''t Delete'!$AL:$AT,3,FALSE)),"",VLOOKUP($AL107,'Ash-Archive Data-Don''t Delete'!$AL:$AT,3,FALSE))</f>
        <v>0</v>
      </c>
      <c r="AO107" s="13">
        <f>IF(ISNA(VLOOKUP($AL107,'Ash-Archive Data-Don''t Delete'!$AL:$AT,4,FALSE)),"",VLOOKUP($AL107,'Ash-Archive Data-Don''t Delete'!$AL:$AT,4,FALSE))</f>
        <v>0</v>
      </c>
      <c r="AP107" s="2">
        <f>IF(ISNA(VLOOKUP($AL107,'Ash-Archive Data-Don''t Delete'!$AL:$AT,5,FALSE)),"",VLOOKUP($AL107,'Ash-Archive Data-Don''t Delete'!$AL:$AT,5,FALSE))</f>
        <v>0</v>
      </c>
      <c r="AQ107" s="13"/>
      <c r="AR107" s="2"/>
      <c r="AS107" s="13"/>
      <c r="AT107" s="2" t="s">
        <v>74</v>
      </c>
      <c r="AU107" s="25"/>
      <c r="AV107" s="23"/>
      <c r="AW107" s="25"/>
      <c r="AX107" s="23"/>
      <c r="AY107" s="9" t="s">
        <v>269</v>
      </c>
      <c r="AZ107" s="224">
        <v>42745</v>
      </c>
      <c r="BA107" s="18"/>
      <c r="BB107" s="18"/>
      <c r="BC107" s="15"/>
      <c r="BD107" s="15"/>
      <c r="BE107" s="15"/>
      <c r="BF107" s="15"/>
      <c r="BG107" s="15"/>
      <c r="BH107" s="15"/>
      <c r="BI107" s="15"/>
      <c r="BJ107" s="15"/>
    </row>
    <row r="108" spans="1:62" ht="14.25">
      <c r="A108" s="16" t="str">
        <f>IF(ISNA(VLOOKUP($G108,'Philanthropist Ranking'!$E$5:$H$105,4,FALSE)),"N","Y")</f>
        <v>Y</v>
      </c>
      <c r="B108" s="17">
        <f>VLOOKUP($G108,'Philanthropist Ranking'!$K$5:$M$281,3,FALSE)</f>
        <v>21</v>
      </c>
      <c r="C108" s="17">
        <f>VLOOKUP($G108,'Philanthropist Ranking'!$K$5:$M$281,2,FALSE)</f>
        <v>60.070211</v>
      </c>
      <c r="D108" s="18"/>
      <c r="E108" s="18"/>
      <c r="F108" s="7" t="s">
        <v>398</v>
      </c>
      <c r="G108" s="8" t="s">
        <v>399</v>
      </c>
      <c r="H108" s="32"/>
      <c r="I108" s="19"/>
      <c r="J108" s="20" t="s">
        <v>62</v>
      </c>
      <c r="K108" s="19"/>
      <c r="L108" s="20"/>
      <c r="M108" s="19"/>
      <c r="N108" s="21"/>
      <c r="O108" s="22"/>
      <c r="P108" s="21"/>
      <c r="Q108" s="22"/>
      <c r="R108" s="21"/>
      <c r="S108" s="22"/>
      <c r="T108" s="21"/>
      <c r="U108" s="22"/>
      <c r="V108" s="13" t="s">
        <v>1309</v>
      </c>
      <c r="W108" s="2">
        <v>5</v>
      </c>
      <c r="X108" s="13">
        <v>8</v>
      </c>
      <c r="Y108" s="2">
        <v>9</v>
      </c>
      <c r="Z108" s="13" t="s">
        <v>1310</v>
      </c>
      <c r="AA108" s="2" t="s">
        <v>1311</v>
      </c>
      <c r="AB108" s="13" t="s">
        <v>222</v>
      </c>
      <c r="AC108" s="2" t="s">
        <v>222</v>
      </c>
      <c r="AD108" s="223" t="s">
        <v>1312</v>
      </c>
      <c r="AE108" s="2" t="s">
        <v>1313</v>
      </c>
      <c r="AF108" s="25"/>
      <c r="AG108" s="2" t="s">
        <v>109</v>
      </c>
      <c r="AH108" s="14" t="s">
        <v>132</v>
      </c>
      <c r="AI108" s="2" t="s">
        <v>100</v>
      </c>
      <c r="AJ108" s="13" t="s">
        <v>69</v>
      </c>
      <c r="AK108" s="2" t="s">
        <v>70</v>
      </c>
      <c r="AL108" s="9" t="s">
        <v>1327</v>
      </c>
      <c r="AM108" s="13" t="str">
        <f>IF(ISNA(VLOOKUP($AL108,'Ash-Archive Data-Don''t Delete'!$AL:$AT,2,FALSE)),"",VLOOKUP($AL108,'Ash-Archive Data-Don''t Delete'!$AL:$AT,2,FALSE))</f>
        <v>link</v>
      </c>
      <c r="AN108" s="2">
        <f>IF(ISNA(VLOOKUP($AL108,'Ash-Archive Data-Don''t Delete'!$AL:$AT,3,FALSE)),"",VLOOKUP($AL108,'Ash-Archive Data-Don''t Delete'!$AL:$AT,3,FALSE))</f>
        <v>0</v>
      </c>
      <c r="AO108" s="13">
        <f>IF(ISNA(VLOOKUP($AL108,'Ash-Archive Data-Don''t Delete'!$AL:$AT,4,FALSE)),"",VLOOKUP($AL108,'Ash-Archive Data-Don''t Delete'!$AL:$AT,4,FALSE))</f>
        <v>0</v>
      </c>
      <c r="AP108" s="2">
        <f>IF(ISNA(VLOOKUP($AL108,'Ash-Archive Data-Don''t Delete'!$AL:$AT,5,FALSE)),"",VLOOKUP($AL108,'Ash-Archive Data-Don''t Delete'!$AL:$AT,5,FALSE))</f>
        <v>0</v>
      </c>
      <c r="AQ108" s="13"/>
      <c r="AR108" s="2"/>
      <c r="AS108" s="13"/>
      <c r="AT108" s="2" t="s">
        <v>74</v>
      </c>
      <c r="AU108" s="25"/>
      <c r="AV108" s="23"/>
      <c r="AW108" s="25"/>
      <c r="AX108" s="23"/>
      <c r="AY108" s="9" t="s">
        <v>269</v>
      </c>
      <c r="AZ108" s="224">
        <v>42745</v>
      </c>
      <c r="BA108" s="18"/>
      <c r="BB108" s="18"/>
      <c r="BC108" s="15"/>
      <c r="BD108" s="15"/>
      <c r="BE108" s="15"/>
      <c r="BF108" s="15"/>
      <c r="BG108" s="15"/>
      <c r="BH108" s="15"/>
      <c r="BI108" s="15"/>
      <c r="BJ108" s="15"/>
    </row>
    <row r="109" spans="1:62" ht="14.25">
      <c r="A109" s="16" t="str">
        <f>IF(ISNA(VLOOKUP($G109,'Philanthropist Ranking'!$E$5:$H$105,4,FALSE)),"N","Y")</f>
        <v>Y</v>
      </c>
      <c r="B109" s="17">
        <f>VLOOKUP($G109,'Philanthropist Ranking'!$K$5:$M$281,3,FALSE)</f>
        <v>22</v>
      </c>
      <c r="C109" s="17">
        <f>VLOOKUP($G109,'Philanthropist Ranking'!$K$5:$M$281,2,FALSE)</f>
        <v>60</v>
      </c>
      <c r="D109" s="18"/>
      <c r="E109" s="18"/>
      <c r="F109" s="7" t="s">
        <v>320</v>
      </c>
      <c r="G109" s="8" t="s">
        <v>321</v>
      </c>
      <c r="H109" s="32"/>
      <c r="I109" s="7">
        <v>1967</v>
      </c>
      <c r="J109" s="20">
        <v>49</v>
      </c>
      <c r="K109" s="7" t="s">
        <v>78</v>
      </c>
      <c r="L109" s="20"/>
      <c r="M109" s="33" t="s">
        <v>80</v>
      </c>
      <c r="N109" s="10" t="s">
        <v>123</v>
      </c>
      <c r="O109" s="11" t="s">
        <v>1335</v>
      </c>
      <c r="P109" s="10" t="s">
        <v>1336</v>
      </c>
      <c r="Q109" s="22"/>
      <c r="R109" s="10" t="s">
        <v>336</v>
      </c>
      <c r="S109" s="11" t="s">
        <v>1337</v>
      </c>
      <c r="T109" s="10" t="s">
        <v>1337</v>
      </c>
      <c r="U109" s="34" t="s">
        <v>80</v>
      </c>
      <c r="V109" s="13" t="s">
        <v>320</v>
      </c>
      <c r="W109" s="2">
        <v>60</v>
      </c>
      <c r="X109" s="13">
        <v>10</v>
      </c>
      <c r="Y109" s="2">
        <v>2</v>
      </c>
      <c r="Z109" s="13" t="s">
        <v>1337</v>
      </c>
      <c r="AA109" s="2" t="s">
        <v>1337</v>
      </c>
      <c r="AB109" s="13" t="s">
        <v>1337</v>
      </c>
      <c r="AC109" s="2" t="s">
        <v>1337</v>
      </c>
      <c r="AD109" s="24" t="s">
        <v>1339</v>
      </c>
      <c r="AE109" s="23"/>
      <c r="AF109" s="25"/>
      <c r="AG109" s="2" t="s">
        <v>89</v>
      </c>
      <c r="AH109" s="14" t="s">
        <v>67</v>
      </c>
      <c r="AI109" s="2" t="s">
        <v>68</v>
      </c>
      <c r="AJ109" s="13" t="s">
        <v>69</v>
      </c>
      <c r="AK109" s="2" t="s">
        <v>70</v>
      </c>
      <c r="AL109" s="9" t="s">
        <v>1341</v>
      </c>
      <c r="AM109" s="35" t="str">
        <f>IF(ISNA(VLOOKUP($AL109,'Ash-Archive Data-Don''t Delete'!$AL:$AT,2,FALSE)),"",VLOOKUP($AL109,'Ash-Archive Data-Don''t Delete'!$AL:$AT,2,FALSE))</f>
        <v>Link1</v>
      </c>
      <c r="AN109" s="36" t="str">
        <f>IF(ISNA(VLOOKUP($AL109,'Ash-Archive Data-Don''t Delete'!$AL:$AT,3,FALSE)),"",VLOOKUP($AL109,'Ash-Archive Data-Don''t Delete'!$AL:$AT,3,FALSE))</f>
        <v>Link2</v>
      </c>
      <c r="AO109" s="13">
        <f>IF(ISNA(VLOOKUP($AL109,'Ash-Archive Data-Don''t Delete'!$AL:$AT,4,FALSE)),"",VLOOKUP($AL109,'Ash-Archive Data-Don''t Delete'!$AL:$AT,4,FALSE))</f>
        <v>0</v>
      </c>
      <c r="AP109" s="2">
        <f>IF(ISNA(VLOOKUP($AL109,'Ash-Archive Data-Don''t Delete'!$AL:$AT,5,FALSE)),"",VLOOKUP($AL109,'Ash-Archive Data-Don''t Delete'!$AL:$AT,5,FALSE))</f>
        <v>0</v>
      </c>
      <c r="AQ109" s="13" t="s">
        <v>74</v>
      </c>
      <c r="AR109" s="2"/>
      <c r="AS109" s="13"/>
      <c r="AT109" s="2"/>
      <c r="AU109" s="25"/>
      <c r="AV109" s="2" t="s">
        <v>1346</v>
      </c>
      <c r="AW109" s="25"/>
      <c r="AX109" s="2" t="s">
        <v>84</v>
      </c>
      <c r="AY109" s="9" t="s">
        <v>103</v>
      </c>
      <c r="AZ109" s="31">
        <v>42706</v>
      </c>
      <c r="BA109" s="18"/>
      <c r="BB109" s="18"/>
      <c r="BC109" s="15"/>
      <c r="BD109" s="15"/>
      <c r="BE109" s="15"/>
      <c r="BF109" s="15"/>
      <c r="BG109" s="15"/>
      <c r="BH109" s="15"/>
      <c r="BI109" s="15"/>
      <c r="BJ109" s="15"/>
    </row>
    <row r="110" spans="1:62" ht="14.25">
      <c r="A110" s="16" t="str">
        <f>IF(ISNA(VLOOKUP($G110,'Philanthropist Ranking'!$E$5:$H$105,4,FALSE)),"N","Y")</f>
        <v>Y</v>
      </c>
      <c r="B110" s="17">
        <f>VLOOKUP($G110,'Philanthropist Ranking'!$K$5:$M$281,3,FALSE)</f>
        <v>22</v>
      </c>
      <c r="C110" s="17">
        <f>VLOOKUP($G110,'Philanthropist Ranking'!$K$5:$M$281,2,FALSE)</f>
        <v>60</v>
      </c>
      <c r="D110" s="18"/>
      <c r="E110" s="18"/>
      <c r="F110" s="7" t="s">
        <v>311</v>
      </c>
      <c r="G110" s="8" t="s">
        <v>312</v>
      </c>
      <c r="H110" s="32"/>
      <c r="I110" s="7">
        <v>1969</v>
      </c>
      <c r="J110" s="20">
        <v>47</v>
      </c>
      <c r="K110" s="7" t="s">
        <v>78</v>
      </c>
      <c r="L110" s="20"/>
      <c r="M110" s="33" t="s">
        <v>80</v>
      </c>
      <c r="N110" s="10" t="s">
        <v>124</v>
      </c>
      <c r="O110" s="11" t="s">
        <v>1347</v>
      </c>
      <c r="P110" s="10" t="s">
        <v>1348</v>
      </c>
      <c r="Q110" s="11" t="s">
        <v>84</v>
      </c>
      <c r="R110" s="10" t="s">
        <v>336</v>
      </c>
      <c r="S110" s="11" t="s">
        <v>63</v>
      </c>
      <c r="T110" s="10" t="s">
        <v>64</v>
      </c>
      <c r="U110" s="34" t="s">
        <v>1349</v>
      </c>
      <c r="V110" s="13" t="s">
        <v>311</v>
      </c>
      <c r="W110" s="2">
        <v>60</v>
      </c>
      <c r="X110" s="13">
        <v>12</v>
      </c>
      <c r="Y110" s="2">
        <v>22</v>
      </c>
      <c r="Z110" s="13" t="s">
        <v>63</v>
      </c>
      <c r="AA110" s="2" t="s">
        <v>64</v>
      </c>
      <c r="AB110" s="13" t="s">
        <v>222</v>
      </c>
      <c r="AC110" s="2" t="s">
        <v>222</v>
      </c>
      <c r="AD110" s="505" t="s">
        <v>1350</v>
      </c>
      <c r="AE110" s="506"/>
      <c r="AF110" s="506"/>
      <c r="AG110" s="2" t="s">
        <v>89</v>
      </c>
      <c r="AH110" s="14" t="s">
        <v>67</v>
      </c>
      <c r="AI110" s="2" t="s">
        <v>68</v>
      </c>
      <c r="AJ110" s="13" t="s">
        <v>69</v>
      </c>
      <c r="AK110" s="2" t="s">
        <v>70</v>
      </c>
      <c r="AL110" s="9" t="s">
        <v>1351</v>
      </c>
      <c r="AM110" s="35" t="str">
        <f>IF(ISNA(VLOOKUP($AL110,'Ash-Archive Data-Don''t Delete'!$AL:$AT,2,FALSE)),"",VLOOKUP($AL110,'Ash-Archive Data-Don''t Delete'!$AL:$AT,2,FALSE))</f>
        <v>Link1</v>
      </c>
      <c r="AN110" s="36" t="str">
        <f>IF(ISNA(VLOOKUP($AL110,'Ash-Archive Data-Don''t Delete'!$AL:$AT,3,FALSE)),"",VLOOKUP($AL110,'Ash-Archive Data-Don''t Delete'!$AL:$AT,3,FALSE))</f>
        <v>Link2</v>
      </c>
      <c r="AO110" s="13">
        <f>IF(ISNA(VLOOKUP($AL110,'Ash-Archive Data-Don''t Delete'!$AL:$AT,4,FALSE)),"",VLOOKUP($AL110,'Ash-Archive Data-Don''t Delete'!$AL:$AT,4,FALSE))</f>
        <v>0</v>
      </c>
      <c r="AP110" s="2">
        <f>IF(ISNA(VLOOKUP($AL110,'Ash-Archive Data-Don''t Delete'!$AL:$AT,5,FALSE)),"",VLOOKUP($AL110,'Ash-Archive Data-Don''t Delete'!$AL:$AT,5,FALSE))</f>
        <v>0</v>
      </c>
      <c r="AQ110" s="13" t="s">
        <v>74</v>
      </c>
      <c r="AR110" s="2"/>
      <c r="AS110" s="13"/>
      <c r="AT110" s="2"/>
      <c r="AU110" s="25"/>
      <c r="AV110" s="2" t="s">
        <v>1353</v>
      </c>
      <c r="AW110" s="25"/>
      <c r="AX110" s="2" t="s">
        <v>84</v>
      </c>
      <c r="AY110" s="9" t="s">
        <v>103</v>
      </c>
      <c r="AZ110" s="31">
        <v>42706</v>
      </c>
      <c r="BA110" s="18"/>
      <c r="BB110" s="18"/>
      <c r="BC110" s="15"/>
      <c r="BD110" s="15"/>
      <c r="BE110" s="15"/>
      <c r="BF110" s="15"/>
      <c r="BG110" s="15"/>
      <c r="BH110" s="15"/>
      <c r="BI110" s="15"/>
      <c r="BJ110" s="15"/>
    </row>
    <row r="111" spans="1:62" ht="16.5">
      <c r="A111" s="16" t="str">
        <f>IF(ISNA(VLOOKUP($G111,'Philanthropist Ranking'!$E$5:$H$105,4,FALSE)),"N","Y")</f>
        <v>Y</v>
      </c>
      <c r="B111" s="17">
        <f>VLOOKUP($G111,'Philanthropist Ranking'!$K$5:$M$281,3,FALSE)</f>
        <v>24</v>
      </c>
      <c r="C111" s="17">
        <f>VLOOKUP($G111,'Philanthropist Ranking'!$K$5:$M$281,2,FALSE)</f>
        <v>59.410000000000011</v>
      </c>
      <c r="D111" s="18"/>
      <c r="E111" s="18"/>
      <c r="F111" s="7" t="s">
        <v>328</v>
      </c>
      <c r="G111" s="8" t="s">
        <v>329</v>
      </c>
      <c r="H111" s="9"/>
      <c r="I111" s="19"/>
      <c r="J111" s="20" t="s">
        <v>62</v>
      </c>
      <c r="K111" s="19"/>
      <c r="L111" s="20"/>
      <c r="M111" s="19"/>
      <c r="N111" s="21"/>
      <c r="O111" s="22"/>
      <c r="P111" s="21"/>
      <c r="Q111" s="22"/>
      <c r="R111" s="21"/>
      <c r="S111" s="22"/>
      <c r="T111" s="21"/>
      <c r="U111" s="22"/>
      <c r="V111" s="13" t="s">
        <v>329</v>
      </c>
      <c r="W111" s="2">
        <v>13870</v>
      </c>
      <c r="X111" s="13">
        <v>4</v>
      </c>
      <c r="Y111" s="2">
        <v>19</v>
      </c>
      <c r="Z111" s="13" t="s">
        <v>63</v>
      </c>
      <c r="AA111" s="2" t="s">
        <v>64</v>
      </c>
      <c r="AB111" s="13" t="s">
        <v>63</v>
      </c>
      <c r="AC111" s="2" t="s">
        <v>64</v>
      </c>
      <c r="AD111" s="13" t="s">
        <v>1354</v>
      </c>
      <c r="AE111" s="23"/>
      <c r="AF111" s="25"/>
      <c r="AG111" s="2" t="s">
        <v>136</v>
      </c>
      <c r="AH111" s="14" t="s">
        <v>131</v>
      </c>
      <c r="AI111" s="2" t="s">
        <v>68</v>
      </c>
      <c r="AJ111" s="13" t="s">
        <v>742</v>
      </c>
      <c r="AK111" s="2" t="s">
        <v>70</v>
      </c>
      <c r="AL111" s="9" t="s">
        <v>1355</v>
      </c>
      <c r="AM111" s="26" t="s">
        <v>72</v>
      </c>
      <c r="AN111" s="27" t="s">
        <v>73</v>
      </c>
      <c r="AO111" s="28"/>
      <c r="AP111" s="29"/>
      <c r="AQ111" s="30" t="s">
        <v>74</v>
      </c>
      <c r="AR111" s="2" t="s">
        <v>62</v>
      </c>
      <c r="AS111" s="13" t="s">
        <v>62</v>
      </c>
      <c r="AT111" s="2" t="s">
        <v>62</v>
      </c>
      <c r="AU111" s="25"/>
      <c r="AV111" s="2" t="s">
        <v>1356</v>
      </c>
      <c r="AW111" s="25"/>
      <c r="AX111" s="2" t="s">
        <v>84</v>
      </c>
      <c r="AY111" s="9" t="s">
        <v>103</v>
      </c>
      <c r="AZ111" s="31">
        <v>42706</v>
      </c>
      <c r="BA111" s="18"/>
      <c r="BB111" s="18"/>
      <c r="BC111" s="15"/>
      <c r="BD111" s="15"/>
      <c r="BE111" s="15"/>
      <c r="BF111" s="15"/>
      <c r="BG111" s="15"/>
      <c r="BH111" s="15"/>
      <c r="BI111" s="15"/>
      <c r="BJ111" s="15"/>
    </row>
    <row r="112" spans="1:62" ht="16.5">
      <c r="A112" s="16" t="str">
        <f>IF(ISNA(VLOOKUP($G112,'Philanthropist Ranking'!$E$5:$H$105,4,FALSE)),"N","Y")</f>
        <v>Y</v>
      </c>
      <c r="B112" s="17">
        <f>VLOOKUP($G112,'Philanthropist Ranking'!$K$5:$M$281,3,FALSE)</f>
        <v>24</v>
      </c>
      <c r="C112" s="17">
        <f>VLOOKUP($G112,'Philanthropist Ranking'!$K$5:$M$281,2,FALSE)</f>
        <v>59.410000000000011</v>
      </c>
      <c r="D112" s="3"/>
      <c r="E112" s="18"/>
      <c r="F112" s="7" t="s">
        <v>328</v>
      </c>
      <c r="G112" s="8" t="s">
        <v>329</v>
      </c>
      <c r="H112" s="9"/>
      <c r="I112" s="19"/>
      <c r="J112" s="20" t="s">
        <v>62</v>
      </c>
      <c r="K112" s="19"/>
      <c r="L112" s="20"/>
      <c r="M112" s="19"/>
      <c r="N112" s="10"/>
      <c r="O112" s="11"/>
      <c r="P112" s="37"/>
      <c r="Q112" s="11"/>
      <c r="R112" s="10"/>
      <c r="S112" s="11"/>
      <c r="T112" s="10"/>
      <c r="U112" s="250"/>
      <c r="V112" s="13" t="s">
        <v>1357</v>
      </c>
      <c r="W112" s="2">
        <v>13.09</v>
      </c>
      <c r="X112" s="13">
        <v>1</v>
      </c>
      <c r="Y112" s="2">
        <v>12</v>
      </c>
      <c r="Z112" s="13" t="s">
        <v>63</v>
      </c>
      <c r="AA112" s="2" t="s">
        <v>64</v>
      </c>
      <c r="AB112" s="13" t="s">
        <v>222</v>
      </c>
      <c r="AC112" s="2" t="s">
        <v>222</v>
      </c>
      <c r="AD112" s="251" t="s">
        <v>1359</v>
      </c>
      <c r="AE112" s="253" t="s">
        <v>1281</v>
      </c>
      <c r="AF112" s="13" t="s">
        <v>1362</v>
      </c>
      <c r="AG112" s="2" t="s">
        <v>109</v>
      </c>
      <c r="AH112" s="14" t="s">
        <v>133</v>
      </c>
      <c r="AI112" s="2" t="s">
        <v>141</v>
      </c>
      <c r="AJ112" s="13" t="s">
        <v>69</v>
      </c>
      <c r="AK112" s="2" t="s">
        <v>70</v>
      </c>
      <c r="AL112" s="9" t="s">
        <v>1363</v>
      </c>
      <c r="AM112" s="26" t="s">
        <v>80</v>
      </c>
      <c r="AN112" s="29"/>
      <c r="AO112" s="28"/>
      <c r="AP112" s="29"/>
      <c r="AQ112" s="28"/>
      <c r="AR112" s="29"/>
      <c r="AS112" s="28"/>
      <c r="AT112" s="2" t="s">
        <v>74</v>
      </c>
      <c r="AU112" s="25"/>
      <c r="AV112" s="23"/>
      <c r="AW112" s="25"/>
      <c r="AX112" s="23"/>
      <c r="AY112" s="9" t="s">
        <v>118</v>
      </c>
      <c r="AZ112" s="41">
        <v>42747</v>
      </c>
      <c r="BA112" s="18"/>
      <c r="BB112" s="18"/>
      <c r="BC112" s="15"/>
      <c r="BD112" s="15"/>
      <c r="BE112" s="15"/>
      <c r="BF112" s="15"/>
      <c r="BG112" s="15"/>
      <c r="BH112" s="15"/>
      <c r="BI112" s="15"/>
      <c r="BJ112" s="15"/>
    </row>
    <row r="113" spans="1:62" ht="14.25">
      <c r="A113" s="16" t="str">
        <f>IF(ISNA(VLOOKUP($G113,'Philanthropist Ranking'!$E$5:$H$105,4,FALSE)),"N","Y")</f>
        <v>Y</v>
      </c>
      <c r="B113" s="17">
        <f>VLOOKUP($G113,'Philanthropist Ranking'!$K$5:$M$281,3,FALSE)</f>
        <v>24</v>
      </c>
      <c r="C113" s="17">
        <f>VLOOKUP($G113,'Philanthropist Ranking'!$K$5:$M$281,2,FALSE)</f>
        <v>59.410000000000011</v>
      </c>
      <c r="D113" s="18"/>
      <c r="E113" s="18"/>
      <c r="F113" s="7" t="s">
        <v>328</v>
      </c>
      <c r="G113" s="8" t="s">
        <v>329</v>
      </c>
      <c r="H113" s="32"/>
      <c r="I113" s="19"/>
      <c r="J113" s="20" t="s">
        <v>62</v>
      </c>
      <c r="K113" s="19"/>
      <c r="L113" s="20"/>
      <c r="M113" s="19"/>
      <c r="N113" s="21"/>
      <c r="O113" s="22"/>
      <c r="P113" s="21"/>
      <c r="Q113" s="22"/>
      <c r="R113" s="21"/>
      <c r="S113" s="22"/>
      <c r="T113" s="21"/>
      <c r="U113" s="22"/>
      <c r="V113" s="13" t="s">
        <v>329</v>
      </c>
      <c r="W113" s="2">
        <v>12.6</v>
      </c>
      <c r="X113" s="13">
        <v>10</v>
      </c>
      <c r="Y113" s="2">
        <v>17</v>
      </c>
      <c r="Z113" s="13" t="s">
        <v>63</v>
      </c>
      <c r="AA113" s="2" t="s">
        <v>64</v>
      </c>
      <c r="AB113" s="13" t="s">
        <v>222</v>
      </c>
      <c r="AC113" s="2" t="s">
        <v>222</v>
      </c>
      <c r="AD113" s="188" t="s">
        <v>1365</v>
      </c>
      <c r="AE113" s="2" t="s">
        <v>1366</v>
      </c>
      <c r="AF113" s="13" t="s">
        <v>1367</v>
      </c>
      <c r="AG113" s="2" t="s">
        <v>136</v>
      </c>
      <c r="AH113" s="14" t="str">
        <f>VLOOKUP($AF113,'Program-Causes'!$C:$D,2,FALSE)</f>
        <v>Unspecified</v>
      </c>
      <c r="AI113" s="2" t="s">
        <v>68</v>
      </c>
      <c r="AJ113" s="13" t="s">
        <v>69</v>
      </c>
      <c r="AK113" s="2" t="s">
        <v>70</v>
      </c>
      <c r="AL113" s="9" t="s">
        <v>1368</v>
      </c>
      <c r="AM113" s="35" t="str">
        <f>IF(ISNA(VLOOKUP($AL113,'Ash-Archive Data-Don''t Delete'!$AL:$AT,2,FALSE)),"",VLOOKUP($AL113,'Ash-Archive Data-Don''t Delete'!$AL:$AT,2,FALSE))</f>
        <v>Link</v>
      </c>
      <c r="AN113" s="2">
        <f>IF(ISNA(VLOOKUP($AL113,'Ash-Archive Data-Don''t Delete'!$AL:$AT,3,FALSE)),"",VLOOKUP($AL113,'Ash-Archive Data-Don''t Delete'!$AL:$AT,3,FALSE))</f>
        <v>0</v>
      </c>
      <c r="AO113" s="13">
        <f>IF(ISNA(VLOOKUP($AL113,'Ash-Archive Data-Don''t Delete'!$AL:$AT,4,FALSE)),"",VLOOKUP($AL113,'Ash-Archive Data-Don''t Delete'!$AL:$AT,4,FALSE))</f>
        <v>0</v>
      </c>
      <c r="AP113" s="2">
        <f>IF(ISNA(VLOOKUP($AL113,'Ash-Archive Data-Don''t Delete'!$AL:$AT,5,FALSE)),"",VLOOKUP($AL113,'Ash-Archive Data-Don''t Delete'!$AL:$AT,5,FALSE))</f>
        <v>0</v>
      </c>
      <c r="AQ113" s="13" t="s">
        <v>74</v>
      </c>
      <c r="AR113" s="2"/>
      <c r="AS113" s="13"/>
      <c r="AT113" s="2"/>
      <c r="AU113" s="25"/>
      <c r="AV113" s="23"/>
      <c r="AW113" s="25"/>
      <c r="AX113" s="23"/>
      <c r="AY113" s="9" t="s">
        <v>269</v>
      </c>
      <c r="AZ113" s="31">
        <v>42744</v>
      </c>
      <c r="BA113" s="18"/>
      <c r="BB113" s="18"/>
      <c r="BC113" s="15"/>
      <c r="BD113" s="15"/>
      <c r="BE113" s="15"/>
      <c r="BF113" s="15"/>
      <c r="BG113" s="15"/>
      <c r="BH113" s="15"/>
      <c r="BI113" s="15"/>
      <c r="BJ113" s="15"/>
    </row>
    <row r="114" spans="1:62" ht="14.25">
      <c r="A114" s="16" t="str">
        <f>IF(ISNA(VLOOKUP($G114,'Philanthropist Ranking'!$E$5:$H$105,4,FALSE)),"N","Y")</f>
        <v>Y</v>
      </c>
      <c r="B114" s="17">
        <f>VLOOKUP($G114,'Philanthropist Ranking'!$K$5:$M$281,3,FALSE)</f>
        <v>24</v>
      </c>
      <c r="C114" s="17">
        <f>VLOOKUP($G114,'Philanthropist Ranking'!$K$5:$M$281,2,FALSE)</f>
        <v>59.410000000000011</v>
      </c>
      <c r="D114" s="3"/>
      <c r="E114" s="18"/>
      <c r="F114" s="7" t="s">
        <v>328</v>
      </c>
      <c r="G114" s="8" t="s">
        <v>329</v>
      </c>
      <c r="H114" s="32"/>
      <c r="I114" s="19"/>
      <c r="J114" s="20" t="s">
        <v>62</v>
      </c>
      <c r="K114" s="19"/>
      <c r="L114" s="20"/>
      <c r="M114" s="19"/>
      <c r="N114" s="21"/>
      <c r="O114" s="22"/>
      <c r="P114" s="21"/>
      <c r="Q114" s="22"/>
      <c r="R114" s="21"/>
      <c r="S114" s="22"/>
      <c r="T114" s="21"/>
      <c r="U114" s="22"/>
      <c r="V114" s="13" t="s">
        <v>1357</v>
      </c>
      <c r="W114" s="2">
        <v>3.64</v>
      </c>
      <c r="X114" s="13">
        <v>1</v>
      </c>
      <c r="Y114" s="2">
        <v>12</v>
      </c>
      <c r="Z114" s="13" t="s">
        <v>63</v>
      </c>
      <c r="AA114" s="2" t="s">
        <v>64</v>
      </c>
      <c r="AB114" s="13" t="s">
        <v>222</v>
      </c>
      <c r="AC114" s="2" t="s">
        <v>222</v>
      </c>
      <c r="AD114" s="13" t="s">
        <v>1373</v>
      </c>
      <c r="AE114" s="2" t="s">
        <v>1374</v>
      </c>
      <c r="AF114" s="25"/>
      <c r="AG114" s="2" t="s">
        <v>136</v>
      </c>
      <c r="AH114" s="14" t="s">
        <v>133</v>
      </c>
      <c r="AI114" s="2" t="s">
        <v>141</v>
      </c>
      <c r="AJ114" s="13" t="s">
        <v>69</v>
      </c>
      <c r="AK114" s="2" t="s">
        <v>70</v>
      </c>
      <c r="AL114" s="9" t="s">
        <v>1375</v>
      </c>
      <c r="AM114" s="13" t="str">
        <f>IF(ISNA(VLOOKUP($AL114,'Ash-Archive Data-Don''t Delete'!$AL:$AT,2,FALSE)),"",VLOOKUP($AL114,'Ash-Archive Data-Don''t Delete'!$AL:$AT,2,FALSE))</f>
        <v>link</v>
      </c>
      <c r="AN114" s="36" t="str">
        <f>IF(ISNA(VLOOKUP($AL114,'Ash-Archive Data-Don''t Delete'!$AL:$AT,3,FALSE)),"",VLOOKUP($AL114,'Ash-Archive Data-Don''t Delete'!$AL:$AT,3,FALSE))</f>
        <v>http://www.ccafc.org.cn/templates/DonationSearch/index.aspx?nodeid=106</v>
      </c>
      <c r="AO114" s="13">
        <f>IF(ISNA(VLOOKUP($AL114,'Ash-Archive Data-Don''t Delete'!$AL:$AT,4,FALSE)),"",VLOOKUP($AL114,'Ash-Archive Data-Don''t Delete'!$AL:$AT,4,FALSE))</f>
        <v>0</v>
      </c>
      <c r="AP114" s="2">
        <f>IF(ISNA(VLOOKUP($AL114,'Ash-Archive Data-Don''t Delete'!$AL:$AT,5,FALSE)),"",VLOOKUP($AL114,'Ash-Archive Data-Don''t Delete'!$AL:$AT,5,FALSE))</f>
        <v>0</v>
      </c>
      <c r="AQ114" s="13"/>
      <c r="AR114" s="2"/>
      <c r="AS114" s="13"/>
      <c r="AT114" s="2" t="s">
        <v>74</v>
      </c>
      <c r="AU114" s="25"/>
      <c r="AV114" s="23"/>
      <c r="AW114" s="25"/>
      <c r="AX114" s="23"/>
      <c r="AY114" s="9" t="s">
        <v>269</v>
      </c>
      <c r="AZ114" s="41">
        <v>42744</v>
      </c>
      <c r="BA114" s="18"/>
      <c r="BB114" s="18"/>
      <c r="BC114" s="15"/>
      <c r="BD114" s="15"/>
      <c r="BE114" s="15"/>
      <c r="BF114" s="15"/>
      <c r="BG114" s="15"/>
      <c r="BH114" s="15"/>
      <c r="BI114" s="15"/>
      <c r="BJ114" s="15"/>
    </row>
    <row r="115" spans="1:62" ht="14.25">
      <c r="A115" s="16" t="str">
        <f>IF(ISNA(VLOOKUP($G115,'Philanthropist Ranking'!$E$5:$H$105,4,FALSE)),"N","Y")</f>
        <v>Y</v>
      </c>
      <c r="B115" s="17">
        <f>VLOOKUP($G115,'Philanthropist Ranking'!$K$5:$M$281,3,FALSE)</f>
        <v>24</v>
      </c>
      <c r="C115" s="17">
        <f>VLOOKUP($G115,'Philanthropist Ranking'!$K$5:$M$281,2,FALSE)</f>
        <v>59.410000000000011</v>
      </c>
      <c r="D115" s="18"/>
      <c r="E115" s="18"/>
      <c r="F115" s="7" t="s">
        <v>328</v>
      </c>
      <c r="G115" s="8" t="s">
        <v>329</v>
      </c>
      <c r="H115" s="32"/>
      <c r="I115" s="19"/>
      <c r="J115" s="20" t="s">
        <v>62</v>
      </c>
      <c r="K115" s="19"/>
      <c r="L115" s="20"/>
      <c r="M115" s="19"/>
      <c r="N115" s="21"/>
      <c r="O115" s="22"/>
      <c r="P115" s="21"/>
      <c r="Q115" s="22"/>
      <c r="R115" s="21"/>
      <c r="S115" s="22"/>
      <c r="T115" s="21"/>
      <c r="U115" s="22"/>
      <c r="V115" s="13" t="s">
        <v>1357</v>
      </c>
      <c r="W115" s="2">
        <v>3.17</v>
      </c>
      <c r="X115" s="13">
        <v>12</v>
      </c>
      <c r="Y115" s="2">
        <v>14</v>
      </c>
      <c r="Z115" s="13" t="s">
        <v>63</v>
      </c>
      <c r="AA115" s="2" t="s">
        <v>64</v>
      </c>
      <c r="AB115" s="13" t="s">
        <v>63</v>
      </c>
      <c r="AC115" s="2" t="s">
        <v>64</v>
      </c>
      <c r="AD115" s="188" t="s">
        <v>1381</v>
      </c>
      <c r="AE115" s="2" t="s">
        <v>1382</v>
      </c>
      <c r="AF115" s="13" t="s">
        <v>1383</v>
      </c>
      <c r="AG115" s="2" t="s">
        <v>109</v>
      </c>
      <c r="AH115" s="14" t="str">
        <f>VLOOKUP($AF115,'Program-Causes'!$C:$D,2,FALSE)</f>
        <v>Unspecified</v>
      </c>
      <c r="AI115" s="2" t="s">
        <v>141</v>
      </c>
      <c r="AJ115" s="13" t="s">
        <v>69</v>
      </c>
      <c r="AK115" s="2" t="s">
        <v>70</v>
      </c>
      <c r="AL115" s="9" t="s">
        <v>1384</v>
      </c>
      <c r="AM115" s="35" t="str">
        <f>IF(ISNA(VLOOKUP($AL115,'Ash-Archive Data-Don''t Delete'!$AL:$AT,2,FALSE)),"",VLOOKUP($AL115,'Ash-Archive Data-Don''t Delete'!$AL:$AT,2,FALSE))</f>
        <v>Link</v>
      </c>
      <c r="AN115" s="2">
        <f>IF(ISNA(VLOOKUP($AL115,'Ash-Archive Data-Don''t Delete'!$AL:$AT,3,FALSE)),"",VLOOKUP($AL115,'Ash-Archive Data-Don''t Delete'!$AL:$AT,3,FALSE))</f>
        <v>0</v>
      </c>
      <c r="AO115" s="13">
        <f>IF(ISNA(VLOOKUP($AL115,'Ash-Archive Data-Don''t Delete'!$AL:$AT,4,FALSE)),"",VLOOKUP($AL115,'Ash-Archive Data-Don''t Delete'!$AL:$AT,4,FALSE))</f>
        <v>0</v>
      </c>
      <c r="AP115" s="2">
        <f>IF(ISNA(VLOOKUP($AL115,'Ash-Archive Data-Don''t Delete'!$AL:$AT,5,FALSE)),"",VLOOKUP($AL115,'Ash-Archive Data-Don''t Delete'!$AL:$AT,5,FALSE))</f>
        <v>0</v>
      </c>
      <c r="AQ115" s="13"/>
      <c r="AR115" s="2"/>
      <c r="AS115" s="13"/>
      <c r="AT115" s="2" t="s">
        <v>74</v>
      </c>
      <c r="AU115" s="25"/>
      <c r="AV115" s="23"/>
      <c r="AW115" s="25"/>
      <c r="AX115" s="23"/>
      <c r="AY115" s="9" t="s">
        <v>269</v>
      </c>
      <c r="AZ115" s="31">
        <v>42744</v>
      </c>
      <c r="BA115" s="18"/>
      <c r="BB115" s="18"/>
      <c r="BC115" s="15"/>
      <c r="BD115" s="15"/>
      <c r="BE115" s="15"/>
      <c r="BF115" s="15"/>
      <c r="BG115" s="15"/>
      <c r="BH115" s="15"/>
      <c r="BI115" s="15"/>
      <c r="BJ115" s="15"/>
    </row>
    <row r="116" spans="1:62" ht="14.25">
      <c r="A116" s="16" t="str">
        <f>IF(ISNA(VLOOKUP($G116,'Philanthropist Ranking'!$E$5:$H$105,4,FALSE)),"N","Y")</f>
        <v>Y</v>
      </c>
      <c r="B116" s="17">
        <f>VLOOKUP($G116,'Philanthropist Ranking'!$K$5:$M$281,3,FALSE)</f>
        <v>24</v>
      </c>
      <c r="C116" s="17">
        <f>VLOOKUP($G116,'Philanthropist Ranking'!$K$5:$M$281,2,FALSE)</f>
        <v>59.410000000000011</v>
      </c>
      <c r="D116" s="3"/>
      <c r="E116" s="18"/>
      <c r="F116" s="7" t="s">
        <v>328</v>
      </c>
      <c r="G116" s="8" t="s">
        <v>329</v>
      </c>
      <c r="H116" s="32"/>
      <c r="I116" s="19"/>
      <c r="J116" s="20" t="s">
        <v>62</v>
      </c>
      <c r="K116" s="19"/>
      <c r="L116" s="20"/>
      <c r="M116" s="19"/>
      <c r="N116" s="21"/>
      <c r="O116" s="22"/>
      <c r="P116" s="21"/>
      <c r="Q116" s="22"/>
      <c r="R116" s="21"/>
      <c r="S116" s="22"/>
      <c r="T116" s="21"/>
      <c r="U116" s="22"/>
      <c r="V116" s="13" t="s">
        <v>1357</v>
      </c>
      <c r="W116" s="2">
        <v>2.29</v>
      </c>
      <c r="X116" s="13">
        <v>1</v>
      </c>
      <c r="Y116" s="2">
        <v>12</v>
      </c>
      <c r="Z116" s="13" t="s">
        <v>63</v>
      </c>
      <c r="AA116" s="2" t="s">
        <v>64</v>
      </c>
      <c r="AB116" s="13" t="s">
        <v>222</v>
      </c>
      <c r="AC116" s="2" t="s">
        <v>222</v>
      </c>
      <c r="AD116" s="13" t="s">
        <v>1373</v>
      </c>
      <c r="AE116" s="2" t="s">
        <v>1374</v>
      </c>
      <c r="AF116" s="25"/>
      <c r="AG116" s="2" t="s">
        <v>136</v>
      </c>
      <c r="AH116" s="14" t="s">
        <v>133</v>
      </c>
      <c r="AI116" s="2" t="s">
        <v>141</v>
      </c>
      <c r="AJ116" s="13" t="s">
        <v>69</v>
      </c>
      <c r="AK116" s="2" t="s">
        <v>70</v>
      </c>
      <c r="AL116" s="9" t="s">
        <v>1391</v>
      </c>
      <c r="AM116" s="13" t="str">
        <f>IF(ISNA(VLOOKUP($AL116,'Ash-Archive Data-Don''t Delete'!$AL:$AT,2,FALSE)),"",VLOOKUP($AL116,'Ash-Archive Data-Don''t Delete'!$AL:$AT,2,FALSE))</f>
        <v>link</v>
      </c>
      <c r="AN116" s="36" t="str">
        <f>IF(ISNA(VLOOKUP($AL116,'Ash-Archive Data-Don''t Delete'!$AL:$AT,3,FALSE)),"",VLOOKUP($AL116,'Ash-Archive Data-Don''t Delete'!$AL:$AT,3,FALSE))</f>
        <v>http://www.ccafc.org.cn/templates/DonationSearch/index.aspx?nodeid=106</v>
      </c>
      <c r="AO116" s="13">
        <f>IF(ISNA(VLOOKUP($AL116,'Ash-Archive Data-Don''t Delete'!$AL:$AT,4,FALSE)),"",VLOOKUP($AL116,'Ash-Archive Data-Don''t Delete'!$AL:$AT,4,FALSE))</f>
        <v>0</v>
      </c>
      <c r="AP116" s="2">
        <f>IF(ISNA(VLOOKUP($AL116,'Ash-Archive Data-Don''t Delete'!$AL:$AT,5,FALSE)),"",VLOOKUP($AL116,'Ash-Archive Data-Don''t Delete'!$AL:$AT,5,FALSE))</f>
        <v>0</v>
      </c>
      <c r="AQ116" s="13"/>
      <c r="AR116" s="2"/>
      <c r="AS116" s="13"/>
      <c r="AT116" s="2" t="s">
        <v>74</v>
      </c>
      <c r="AU116" s="25"/>
      <c r="AV116" s="23"/>
      <c r="AW116" s="25"/>
      <c r="AX116" s="23"/>
      <c r="AY116" s="9" t="s">
        <v>269</v>
      </c>
      <c r="AZ116" s="41">
        <v>42744</v>
      </c>
      <c r="BA116" s="18"/>
      <c r="BB116" s="18"/>
      <c r="BC116" s="15"/>
      <c r="BD116" s="15"/>
      <c r="BE116" s="15"/>
      <c r="BF116" s="15"/>
      <c r="BG116" s="15"/>
      <c r="BH116" s="15"/>
      <c r="BI116" s="15"/>
      <c r="BJ116" s="15"/>
    </row>
    <row r="117" spans="1:62" ht="14.25">
      <c r="A117" s="16" t="str">
        <f>IF(ISNA(VLOOKUP($G117,'Philanthropist Ranking'!$E$5:$H$105,4,FALSE)),"N","Y")</f>
        <v>Y</v>
      </c>
      <c r="B117" s="17">
        <f>VLOOKUP($G117,'Philanthropist Ranking'!$K$5:$M$281,3,FALSE)</f>
        <v>24</v>
      </c>
      <c r="C117" s="17">
        <f>VLOOKUP($G117,'Philanthropist Ranking'!$K$5:$M$281,2,FALSE)</f>
        <v>59.410000000000011</v>
      </c>
      <c r="D117" s="18"/>
      <c r="E117" s="18"/>
      <c r="F117" s="7" t="s">
        <v>328</v>
      </c>
      <c r="G117" s="8" t="s">
        <v>329</v>
      </c>
      <c r="H117" s="32"/>
      <c r="I117" s="19"/>
      <c r="J117" s="20" t="s">
        <v>62</v>
      </c>
      <c r="K117" s="19"/>
      <c r="L117" s="20"/>
      <c r="M117" s="19"/>
      <c r="N117" s="21"/>
      <c r="O117" s="22"/>
      <c r="P117" s="21"/>
      <c r="Q117" s="22"/>
      <c r="R117" s="21"/>
      <c r="S117" s="22"/>
      <c r="T117" s="21"/>
      <c r="U117" s="22"/>
      <c r="V117" s="13" t="s">
        <v>1357</v>
      </c>
      <c r="W117" s="2">
        <v>2</v>
      </c>
      <c r="X117" s="13">
        <v>11</v>
      </c>
      <c r="Y117" s="2">
        <v>4</v>
      </c>
      <c r="Z117" s="13" t="s">
        <v>63</v>
      </c>
      <c r="AA117" s="2" t="s">
        <v>64</v>
      </c>
      <c r="AB117" s="13" t="s">
        <v>222</v>
      </c>
      <c r="AC117" s="2" t="s">
        <v>222</v>
      </c>
      <c r="AD117" s="188" t="s">
        <v>453</v>
      </c>
      <c r="AE117" s="2" t="s">
        <v>454</v>
      </c>
      <c r="AF117" s="13" t="s">
        <v>1392</v>
      </c>
      <c r="AG117" s="2" t="s">
        <v>109</v>
      </c>
      <c r="AH117" s="14" t="str">
        <f>VLOOKUP($AF117,'Program-Causes'!$C:$D,2,FALSE)</f>
        <v>Education</v>
      </c>
      <c r="AI117" s="2" t="s">
        <v>141</v>
      </c>
      <c r="AJ117" s="13" t="s">
        <v>69</v>
      </c>
      <c r="AK117" s="2" t="s">
        <v>70</v>
      </c>
      <c r="AL117" s="9" t="s">
        <v>1393</v>
      </c>
      <c r="AM117" s="35" t="str">
        <f>IF(ISNA(VLOOKUP($AL117,'Ash-Archive Data-Don''t Delete'!$AL:$AT,2,FALSE)),"",VLOOKUP($AL117,'Ash-Archive Data-Don''t Delete'!$AL:$AT,2,FALSE))</f>
        <v>Link</v>
      </c>
      <c r="AN117" s="2">
        <f>IF(ISNA(VLOOKUP($AL117,'Ash-Archive Data-Don''t Delete'!$AL:$AT,3,FALSE)),"",VLOOKUP($AL117,'Ash-Archive Data-Don''t Delete'!$AL:$AT,3,FALSE))</f>
        <v>0</v>
      </c>
      <c r="AO117" s="13">
        <f>IF(ISNA(VLOOKUP($AL117,'Ash-Archive Data-Don''t Delete'!$AL:$AT,4,FALSE)),"",VLOOKUP($AL117,'Ash-Archive Data-Don''t Delete'!$AL:$AT,4,FALSE))</f>
        <v>0</v>
      </c>
      <c r="AP117" s="2">
        <f>IF(ISNA(VLOOKUP($AL117,'Ash-Archive Data-Don''t Delete'!$AL:$AT,5,FALSE)),"",VLOOKUP($AL117,'Ash-Archive Data-Don''t Delete'!$AL:$AT,5,FALSE))</f>
        <v>0</v>
      </c>
      <c r="AQ117" s="13"/>
      <c r="AR117" s="2"/>
      <c r="AS117" s="13"/>
      <c r="AT117" s="2" t="s">
        <v>74</v>
      </c>
      <c r="AU117" s="25"/>
      <c r="AV117" s="23"/>
      <c r="AW117" s="25"/>
      <c r="AX117" s="23"/>
      <c r="AY117" s="9" t="s">
        <v>269</v>
      </c>
      <c r="AZ117" s="31">
        <v>42744</v>
      </c>
      <c r="BA117" s="18"/>
      <c r="BB117" s="18"/>
      <c r="BC117" s="15"/>
      <c r="BD117" s="15"/>
      <c r="BE117" s="15"/>
      <c r="BF117" s="15"/>
      <c r="BG117" s="15"/>
      <c r="BH117" s="15"/>
      <c r="BI117" s="15"/>
      <c r="BJ117" s="15"/>
    </row>
    <row r="118" spans="1:62" ht="14.25">
      <c r="A118" s="16" t="str">
        <f>IF(ISNA(VLOOKUP($G118,'Philanthropist Ranking'!$E$5:$H$105,4,FALSE)),"N","Y")</f>
        <v>Y</v>
      </c>
      <c r="B118" s="17">
        <f>VLOOKUP($G118,'Philanthropist Ranking'!$K$5:$M$281,3,FALSE)</f>
        <v>24</v>
      </c>
      <c r="C118" s="17">
        <f>VLOOKUP($G118,'Philanthropist Ranking'!$K$5:$M$281,2,FALSE)</f>
        <v>59.410000000000011</v>
      </c>
      <c r="D118" s="18"/>
      <c r="E118" s="18"/>
      <c r="F118" s="7" t="s">
        <v>328</v>
      </c>
      <c r="G118" s="8" t="s">
        <v>329</v>
      </c>
      <c r="H118" s="32"/>
      <c r="I118" s="19"/>
      <c r="J118" s="20" t="s">
        <v>62</v>
      </c>
      <c r="K118" s="19"/>
      <c r="L118" s="20"/>
      <c r="M118" s="19"/>
      <c r="N118" s="21"/>
      <c r="O118" s="22"/>
      <c r="P118" s="21"/>
      <c r="Q118" s="22"/>
      <c r="R118" s="21"/>
      <c r="S118" s="22"/>
      <c r="T118" s="21"/>
      <c r="U118" s="22"/>
      <c r="V118" s="13" t="s">
        <v>1357</v>
      </c>
      <c r="W118" s="2">
        <v>2</v>
      </c>
      <c r="X118" s="13">
        <v>2</v>
      </c>
      <c r="Y118" s="2">
        <v>1</v>
      </c>
      <c r="Z118" s="13" t="s">
        <v>63</v>
      </c>
      <c r="AA118" s="2" t="s">
        <v>64</v>
      </c>
      <c r="AB118" s="13" t="s">
        <v>222</v>
      </c>
      <c r="AC118" s="2" t="s">
        <v>222</v>
      </c>
      <c r="AD118" s="258" t="s">
        <v>963</v>
      </c>
      <c r="AE118" s="2" t="s">
        <v>1275</v>
      </c>
      <c r="AF118" s="13" t="s">
        <v>1394</v>
      </c>
      <c r="AG118" s="2" t="s">
        <v>109</v>
      </c>
      <c r="AH118" s="14" t="str">
        <f>VLOOKUP($AF118,'Program-Causes'!$C:$D,2,FALSE)</f>
        <v>Unspecified</v>
      </c>
      <c r="AI118" s="2" t="s">
        <v>141</v>
      </c>
      <c r="AJ118" s="13" t="s">
        <v>69</v>
      </c>
      <c r="AK118" s="2" t="s">
        <v>70</v>
      </c>
      <c r="AL118" s="9" t="s">
        <v>1398</v>
      </c>
      <c r="AM118" s="114" t="s">
        <v>1399</v>
      </c>
      <c r="AN118" s="116"/>
      <c r="AO118" s="116"/>
      <c r="AP118" s="116"/>
      <c r="AQ118" s="116"/>
      <c r="AR118" s="116"/>
      <c r="AT118" s="117" t="s">
        <v>74</v>
      </c>
      <c r="AU118" s="25"/>
      <c r="AV118" s="23"/>
      <c r="AW118" s="25"/>
      <c r="AX118" s="23"/>
      <c r="AY118" s="9" t="s">
        <v>103</v>
      </c>
      <c r="AZ118" s="19"/>
      <c r="BA118" s="18"/>
      <c r="BB118" s="18"/>
      <c r="BC118" s="15"/>
      <c r="BD118" s="15"/>
      <c r="BE118" s="15"/>
      <c r="BF118" s="15"/>
      <c r="BG118" s="15"/>
      <c r="BH118" s="15"/>
      <c r="BI118" s="15"/>
      <c r="BJ118" s="15"/>
    </row>
    <row r="119" spans="1:62" ht="14.25">
      <c r="A119" s="16" t="str">
        <f>IF(ISNA(VLOOKUP($G119,'Philanthropist Ranking'!$E$5:$H$105,4,FALSE)),"N","Y")</f>
        <v>Y</v>
      </c>
      <c r="B119" s="17">
        <f>VLOOKUP($G119,'Philanthropist Ranking'!$K$5:$M$281,3,FALSE)</f>
        <v>24</v>
      </c>
      <c r="C119" s="17">
        <f>VLOOKUP($G119,'Philanthropist Ranking'!$K$5:$M$281,2,FALSE)</f>
        <v>59.410000000000011</v>
      </c>
      <c r="D119" s="3"/>
      <c r="E119" s="18"/>
      <c r="F119" s="7" t="s">
        <v>328</v>
      </c>
      <c r="G119" s="8" t="s">
        <v>329</v>
      </c>
      <c r="H119" s="9"/>
      <c r="I119" s="19"/>
      <c r="J119" s="20" t="s">
        <v>62</v>
      </c>
      <c r="K119" s="19"/>
      <c r="L119" s="20"/>
      <c r="M119" s="19"/>
      <c r="N119" s="10"/>
      <c r="O119" s="11"/>
      <c r="P119" s="37"/>
      <c r="Q119" s="11"/>
      <c r="R119" s="10"/>
      <c r="S119" s="11"/>
      <c r="T119" s="10"/>
      <c r="U119" s="250"/>
      <c r="V119" s="13" t="s">
        <v>1357</v>
      </c>
      <c r="W119" s="2">
        <v>2</v>
      </c>
      <c r="X119" s="13">
        <v>3</v>
      </c>
      <c r="Y119" s="2">
        <v>22</v>
      </c>
      <c r="Z119" s="13" t="s">
        <v>63</v>
      </c>
      <c r="AA119" s="2" t="s">
        <v>64</v>
      </c>
      <c r="AB119" s="13" t="s">
        <v>222</v>
      </c>
      <c r="AC119" s="2" t="s">
        <v>222</v>
      </c>
      <c r="AD119" s="13" t="s">
        <v>1359</v>
      </c>
      <c r="AE119" s="2" t="s">
        <v>1281</v>
      </c>
      <c r="AF119" s="13" t="s">
        <v>173</v>
      </c>
      <c r="AG119" s="2" t="s">
        <v>109</v>
      </c>
      <c r="AH119" s="14" t="s">
        <v>133</v>
      </c>
      <c r="AI119" s="2" t="s">
        <v>141</v>
      </c>
      <c r="AJ119" s="13" t="s">
        <v>69</v>
      </c>
      <c r="AK119" s="2" t="s">
        <v>70</v>
      </c>
      <c r="AL119" s="9" t="s">
        <v>1404</v>
      </c>
      <c r="AM119" s="35" t="str">
        <f>IF(ISNA(VLOOKUP($AL119,'Ash-Archive Data-Don''t Delete'!$AL:$AT,2,FALSE)),"",VLOOKUP($AL119,'Ash-Archive Data-Don''t Delete'!$AL:$AT,2,FALSE))</f>
        <v>Link</v>
      </c>
      <c r="AN119" s="2">
        <f>IF(ISNA(VLOOKUP($AL119,'Ash-Archive Data-Don''t Delete'!$AL:$AT,3,FALSE)),"",VLOOKUP($AL119,'Ash-Archive Data-Don''t Delete'!$AL:$AT,3,FALSE))</f>
        <v>0</v>
      </c>
      <c r="AO119" s="13">
        <f>IF(ISNA(VLOOKUP($AL119,'Ash-Archive Data-Don''t Delete'!$AL:$AT,4,FALSE)),"",VLOOKUP($AL119,'Ash-Archive Data-Don''t Delete'!$AL:$AT,4,FALSE))</f>
        <v>0</v>
      </c>
      <c r="AP119" s="2">
        <f>IF(ISNA(VLOOKUP($AL119,'Ash-Archive Data-Don''t Delete'!$AL:$AT,5,FALSE)),"",VLOOKUP($AL119,'Ash-Archive Data-Don''t Delete'!$AL:$AT,5,FALSE))</f>
        <v>0</v>
      </c>
      <c r="AQ119" s="13"/>
      <c r="AR119" s="2"/>
      <c r="AS119" s="13"/>
      <c r="AT119" s="2" t="s">
        <v>74</v>
      </c>
      <c r="AU119" s="25"/>
      <c r="AV119" s="23"/>
      <c r="AW119" s="25"/>
      <c r="AX119" s="23"/>
      <c r="AY119" s="9" t="s">
        <v>118</v>
      </c>
      <c r="AZ119" s="41">
        <v>42747</v>
      </c>
      <c r="BA119" s="18"/>
      <c r="BB119" s="18"/>
      <c r="BC119" s="15"/>
      <c r="BD119" s="15"/>
      <c r="BE119" s="15"/>
      <c r="BF119" s="15"/>
      <c r="BG119" s="15"/>
      <c r="BH119" s="15"/>
      <c r="BI119" s="15"/>
      <c r="BJ119" s="15"/>
    </row>
    <row r="120" spans="1:62" ht="14.25">
      <c r="A120" s="16" t="str">
        <f>IF(ISNA(VLOOKUP($G120,'Philanthropist Ranking'!$E$5:$H$105,4,FALSE)),"N","Y")</f>
        <v>Y</v>
      </c>
      <c r="B120" s="17">
        <f>VLOOKUP($G120,'Philanthropist Ranking'!$K$5:$M$281,3,FALSE)</f>
        <v>24</v>
      </c>
      <c r="C120" s="17">
        <f>VLOOKUP($G120,'Philanthropist Ranking'!$K$5:$M$281,2,FALSE)</f>
        <v>59.410000000000011</v>
      </c>
      <c r="D120" s="3"/>
      <c r="E120" s="18"/>
      <c r="F120" s="7" t="s">
        <v>328</v>
      </c>
      <c r="G120" s="8" t="s">
        <v>329</v>
      </c>
      <c r="H120" s="32"/>
      <c r="I120" s="19"/>
      <c r="J120" s="20" t="s">
        <v>62</v>
      </c>
      <c r="K120" s="19"/>
      <c r="L120" s="20"/>
      <c r="M120" s="19"/>
      <c r="N120" s="21"/>
      <c r="O120" s="22"/>
      <c r="P120" s="21"/>
      <c r="Q120" s="22"/>
      <c r="R120" s="21"/>
      <c r="S120" s="22"/>
      <c r="T120" s="21"/>
      <c r="U120" s="22"/>
      <c r="V120" s="13" t="s">
        <v>1357</v>
      </c>
      <c r="W120" s="2">
        <v>2</v>
      </c>
      <c r="X120" s="13">
        <v>2</v>
      </c>
      <c r="Y120" s="2">
        <v>1</v>
      </c>
      <c r="Z120" s="13" t="s">
        <v>63</v>
      </c>
      <c r="AA120" s="2" t="s">
        <v>64</v>
      </c>
      <c r="AB120" s="13" t="s">
        <v>222</v>
      </c>
      <c r="AC120" s="2" t="s">
        <v>222</v>
      </c>
      <c r="AD120" s="13" t="s">
        <v>1373</v>
      </c>
      <c r="AE120" s="2" t="s">
        <v>1374</v>
      </c>
      <c r="AF120" s="25"/>
      <c r="AG120" s="2" t="s">
        <v>136</v>
      </c>
      <c r="AH120" s="14" t="s">
        <v>133</v>
      </c>
      <c r="AI120" s="2" t="s">
        <v>141</v>
      </c>
      <c r="AJ120" s="13" t="s">
        <v>69</v>
      </c>
      <c r="AK120" s="2" t="s">
        <v>70</v>
      </c>
      <c r="AL120" s="9" t="s">
        <v>1410</v>
      </c>
      <c r="AM120" s="13" t="str">
        <f>IF(ISNA(VLOOKUP($AL120,'Ash-Archive Data-Don''t Delete'!$AL:$AT,2,FALSE)),"",VLOOKUP($AL120,'Ash-Archive Data-Don''t Delete'!$AL:$AT,2,FALSE))</f>
        <v>link</v>
      </c>
      <c r="AN120" s="36" t="str">
        <f>IF(ISNA(VLOOKUP($AL120,'Ash-Archive Data-Don''t Delete'!$AL:$AT,3,FALSE)),"",VLOOKUP($AL120,'Ash-Archive Data-Don''t Delete'!$AL:$AT,3,FALSE))</f>
        <v>http://www.ccafc.org.cn/templates/DonationSearch/index.aspx?nodeid=106</v>
      </c>
      <c r="AO120" s="13">
        <f>IF(ISNA(VLOOKUP($AL120,'Ash-Archive Data-Don''t Delete'!$AL:$AT,4,FALSE)),"",VLOOKUP($AL120,'Ash-Archive Data-Don''t Delete'!$AL:$AT,4,FALSE))</f>
        <v>0</v>
      </c>
      <c r="AP120" s="2">
        <f>IF(ISNA(VLOOKUP($AL120,'Ash-Archive Data-Don''t Delete'!$AL:$AT,5,FALSE)),"",VLOOKUP($AL120,'Ash-Archive Data-Don''t Delete'!$AL:$AT,5,FALSE))</f>
        <v>0</v>
      </c>
      <c r="AQ120" s="13"/>
      <c r="AR120" s="2"/>
      <c r="AS120" s="13"/>
      <c r="AT120" s="2" t="s">
        <v>74</v>
      </c>
      <c r="AU120" s="25"/>
      <c r="AV120" s="23"/>
      <c r="AW120" s="25"/>
      <c r="AX120" s="23"/>
      <c r="AY120" s="9" t="s">
        <v>269</v>
      </c>
      <c r="AZ120" s="41">
        <v>42744</v>
      </c>
      <c r="BA120" s="18"/>
      <c r="BB120" s="18"/>
      <c r="BC120" s="15"/>
      <c r="BD120" s="15"/>
      <c r="BE120" s="15"/>
      <c r="BF120" s="15"/>
      <c r="BG120" s="15"/>
      <c r="BH120" s="15"/>
      <c r="BI120" s="15"/>
      <c r="BJ120" s="15"/>
    </row>
    <row r="121" spans="1:62" ht="14.25">
      <c r="A121" s="16" t="str">
        <f>IF(ISNA(VLOOKUP($G121,'Philanthropist Ranking'!$E$5:$H$105,4,FALSE)),"N","Y")</f>
        <v>Y</v>
      </c>
      <c r="B121" s="17">
        <f>VLOOKUP($G121,'Philanthropist Ranking'!$K$5:$M$281,3,FALSE)</f>
        <v>24</v>
      </c>
      <c r="C121" s="17">
        <f>VLOOKUP($G121,'Philanthropist Ranking'!$K$5:$M$281,2,FALSE)</f>
        <v>59.410000000000011</v>
      </c>
      <c r="D121" s="18"/>
      <c r="E121" s="18"/>
      <c r="F121" s="7" t="s">
        <v>328</v>
      </c>
      <c r="G121" s="8" t="s">
        <v>329</v>
      </c>
      <c r="H121" s="9"/>
      <c r="I121" s="19"/>
      <c r="J121" s="20"/>
      <c r="K121" s="7"/>
      <c r="L121" s="8"/>
      <c r="M121" s="7"/>
      <c r="N121" s="10"/>
      <c r="O121" s="11"/>
      <c r="P121" s="10"/>
      <c r="Q121" s="11"/>
      <c r="R121" s="10"/>
      <c r="S121" s="11"/>
      <c r="T121" s="10"/>
      <c r="U121" s="11"/>
      <c r="V121" s="13" t="s">
        <v>1357</v>
      </c>
      <c r="W121" s="2">
        <v>1.5</v>
      </c>
      <c r="X121" s="13">
        <v>11</v>
      </c>
      <c r="Y121" s="2">
        <v>19</v>
      </c>
      <c r="Z121" s="13" t="s">
        <v>63</v>
      </c>
      <c r="AA121" s="2" t="s">
        <v>64</v>
      </c>
      <c r="AB121" s="13" t="s">
        <v>63</v>
      </c>
      <c r="AC121" s="2" t="s">
        <v>94</v>
      </c>
      <c r="AD121" s="13" t="s">
        <v>1412</v>
      </c>
      <c r="AE121" s="2" t="s">
        <v>1413</v>
      </c>
      <c r="AF121" s="25"/>
      <c r="AG121" s="2" t="s">
        <v>89</v>
      </c>
      <c r="AH121" s="14" t="s">
        <v>133</v>
      </c>
      <c r="AI121" s="2" t="s">
        <v>141</v>
      </c>
      <c r="AJ121" s="13" t="s">
        <v>69</v>
      </c>
      <c r="AK121" s="2" t="s">
        <v>70</v>
      </c>
      <c r="AL121" s="9"/>
      <c r="AM121" s="259" t="str">
        <f>HYPERLINK("http://edf.edaao.sysu.edu.cn/jzmx/jz01/index.htm","Link")</f>
        <v>Link</v>
      </c>
      <c r="AN121" s="2"/>
      <c r="AO121" s="13"/>
      <c r="AP121" s="2"/>
      <c r="AQ121" s="13"/>
      <c r="AR121" s="2"/>
      <c r="AS121" s="13"/>
      <c r="AT121" s="2" t="s">
        <v>74</v>
      </c>
      <c r="AU121" s="25"/>
      <c r="AV121" s="2"/>
      <c r="AW121" s="25"/>
      <c r="AX121" s="2"/>
      <c r="AY121" s="9" t="s">
        <v>118</v>
      </c>
      <c r="AZ121" s="31">
        <v>42761</v>
      </c>
      <c r="BA121" s="18"/>
      <c r="BB121" s="18"/>
      <c r="BC121" s="15"/>
      <c r="BD121" s="15"/>
      <c r="BE121" s="15"/>
      <c r="BF121" s="15"/>
      <c r="BG121" s="15"/>
      <c r="BH121" s="15"/>
      <c r="BI121" s="15"/>
      <c r="BJ121" s="15"/>
    </row>
    <row r="122" spans="1:62" ht="14.25">
      <c r="A122" s="16" t="str">
        <f>IF(ISNA(VLOOKUP($G122,'Philanthropist Ranking'!$E$5:$H$105,4,FALSE)),"N","Y")</f>
        <v>Y</v>
      </c>
      <c r="B122" s="17">
        <f>VLOOKUP($G122,'Philanthropist Ranking'!$K$5:$M$281,3,FALSE)</f>
        <v>24</v>
      </c>
      <c r="C122" s="17">
        <f>VLOOKUP($G122,'Philanthropist Ranking'!$K$5:$M$281,2,FALSE)</f>
        <v>59.410000000000011</v>
      </c>
      <c r="D122" s="3"/>
      <c r="E122" s="18"/>
      <c r="F122" s="7" t="s">
        <v>328</v>
      </c>
      <c r="G122" s="8" t="s">
        <v>329</v>
      </c>
      <c r="H122" s="32"/>
      <c r="I122" s="19"/>
      <c r="J122" s="20" t="s">
        <v>62</v>
      </c>
      <c r="K122" s="19"/>
      <c r="L122" s="20"/>
      <c r="M122" s="19"/>
      <c r="N122" s="21"/>
      <c r="O122" s="22"/>
      <c r="P122" s="21"/>
      <c r="Q122" s="22"/>
      <c r="R122" s="21"/>
      <c r="S122" s="22"/>
      <c r="T122" s="21"/>
      <c r="U122" s="22"/>
      <c r="V122" s="13" t="s">
        <v>1357</v>
      </c>
      <c r="W122" s="2">
        <v>1.49</v>
      </c>
      <c r="X122" s="13">
        <v>1</v>
      </c>
      <c r="Y122" s="2">
        <v>12</v>
      </c>
      <c r="Z122" s="13" t="s">
        <v>63</v>
      </c>
      <c r="AA122" s="2" t="s">
        <v>64</v>
      </c>
      <c r="AB122" s="13" t="s">
        <v>222</v>
      </c>
      <c r="AC122" s="2" t="s">
        <v>222</v>
      </c>
      <c r="AD122" s="13" t="s">
        <v>1373</v>
      </c>
      <c r="AE122" s="2" t="s">
        <v>1374</v>
      </c>
      <c r="AF122" s="25"/>
      <c r="AG122" s="2" t="s">
        <v>136</v>
      </c>
      <c r="AH122" s="14" t="s">
        <v>133</v>
      </c>
      <c r="AI122" s="2" t="s">
        <v>141</v>
      </c>
      <c r="AJ122" s="13" t="s">
        <v>69</v>
      </c>
      <c r="AK122" s="2" t="s">
        <v>70</v>
      </c>
      <c r="AL122" s="9" t="s">
        <v>1414</v>
      </c>
      <c r="AM122" s="13" t="str">
        <f>IF(ISNA(VLOOKUP($AL122,'Ash-Archive Data-Don''t Delete'!$AL:$AT,2,FALSE)),"",VLOOKUP($AL122,'Ash-Archive Data-Don''t Delete'!$AL:$AT,2,FALSE))</f>
        <v>link</v>
      </c>
      <c r="AN122" s="36" t="str">
        <f>IF(ISNA(VLOOKUP($AL122,'Ash-Archive Data-Don''t Delete'!$AL:$AT,3,FALSE)),"",VLOOKUP($AL122,'Ash-Archive Data-Don''t Delete'!$AL:$AT,3,FALSE))</f>
        <v>http://www.ccafc.org.cn/templates/DonationSearch/index.aspx?nodeid=106</v>
      </c>
      <c r="AO122" s="13">
        <f>IF(ISNA(VLOOKUP($AL122,'Ash-Archive Data-Don''t Delete'!$AL:$AT,4,FALSE)),"",VLOOKUP($AL122,'Ash-Archive Data-Don''t Delete'!$AL:$AT,4,FALSE))</f>
        <v>0</v>
      </c>
      <c r="AP122" s="2">
        <f>IF(ISNA(VLOOKUP($AL122,'Ash-Archive Data-Don''t Delete'!$AL:$AT,5,FALSE)),"",VLOOKUP($AL122,'Ash-Archive Data-Don''t Delete'!$AL:$AT,5,FALSE))</f>
        <v>0</v>
      </c>
      <c r="AQ122" s="13"/>
      <c r="AR122" s="2"/>
      <c r="AS122" s="13"/>
      <c r="AT122" s="2" t="s">
        <v>74</v>
      </c>
      <c r="AU122" s="25"/>
      <c r="AV122" s="23"/>
      <c r="AW122" s="25"/>
      <c r="AX122" s="23"/>
      <c r="AY122" s="9" t="s">
        <v>269</v>
      </c>
      <c r="AZ122" s="41">
        <v>42744</v>
      </c>
      <c r="BA122" s="18"/>
      <c r="BB122" s="18"/>
      <c r="BC122" s="15"/>
      <c r="BD122" s="15"/>
      <c r="BE122" s="15"/>
      <c r="BF122" s="15"/>
      <c r="BG122" s="15"/>
      <c r="BH122" s="15"/>
      <c r="BI122" s="15"/>
      <c r="BJ122" s="15"/>
    </row>
    <row r="123" spans="1:62" ht="14.25">
      <c r="A123" s="16" t="str">
        <f>IF(ISNA(VLOOKUP($G123,'Philanthropist Ranking'!$E$5:$H$105,4,FALSE)),"N","Y")</f>
        <v>Y</v>
      </c>
      <c r="B123" s="17">
        <f>VLOOKUP($G123,'Philanthropist Ranking'!$K$5:$M$281,3,FALSE)</f>
        <v>24</v>
      </c>
      <c r="C123" s="17">
        <f>VLOOKUP($G123,'Philanthropist Ranking'!$K$5:$M$281,2,FALSE)</f>
        <v>59.410000000000011</v>
      </c>
      <c r="D123" s="3"/>
      <c r="E123" s="18"/>
      <c r="F123" s="7" t="s">
        <v>328</v>
      </c>
      <c r="G123" s="8" t="s">
        <v>329</v>
      </c>
      <c r="H123" s="32"/>
      <c r="I123" s="19"/>
      <c r="J123" s="20" t="s">
        <v>62</v>
      </c>
      <c r="K123" s="19"/>
      <c r="L123" s="20"/>
      <c r="M123" s="19"/>
      <c r="N123" s="21"/>
      <c r="O123" s="22"/>
      <c r="P123" s="21"/>
      <c r="Q123" s="22"/>
      <c r="R123" s="21"/>
      <c r="S123" s="22"/>
      <c r="T123" s="21"/>
      <c r="U123" s="22"/>
      <c r="V123" s="13" t="s">
        <v>1357</v>
      </c>
      <c r="W123" s="2">
        <v>1.42</v>
      </c>
      <c r="X123" s="13">
        <v>1</v>
      </c>
      <c r="Y123" s="2">
        <v>12</v>
      </c>
      <c r="Z123" s="13" t="s">
        <v>63</v>
      </c>
      <c r="AA123" s="2" t="s">
        <v>64</v>
      </c>
      <c r="AB123" s="13" t="s">
        <v>222</v>
      </c>
      <c r="AC123" s="2" t="s">
        <v>222</v>
      </c>
      <c r="AD123" s="13" t="s">
        <v>1373</v>
      </c>
      <c r="AE123" s="2" t="s">
        <v>1374</v>
      </c>
      <c r="AF123" s="25"/>
      <c r="AG123" s="2" t="s">
        <v>136</v>
      </c>
      <c r="AH123" s="14" t="s">
        <v>133</v>
      </c>
      <c r="AI123" s="2" t="s">
        <v>141</v>
      </c>
      <c r="AJ123" s="13" t="s">
        <v>69</v>
      </c>
      <c r="AK123" s="2" t="s">
        <v>70</v>
      </c>
      <c r="AL123" s="9" t="s">
        <v>1418</v>
      </c>
      <c r="AM123" s="13" t="str">
        <f>IF(ISNA(VLOOKUP($AL123,'Ash-Archive Data-Don''t Delete'!$AL:$AT,2,FALSE)),"",VLOOKUP($AL123,'Ash-Archive Data-Don''t Delete'!$AL:$AT,2,FALSE))</f>
        <v>link</v>
      </c>
      <c r="AN123" s="36" t="str">
        <f>IF(ISNA(VLOOKUP($AL123,'Ash-Archive Data-Don''t Delete'!$AL:$AT,3,FALSE)),"",VLOOKUP($AL123,'Ash-Archive Data-Don''t Delete'!$AL:$AT,3,FALSE))</f>
        <v>http://www.ccafc.org.cn/templates/DonationSearch/index.aspx?nodeid=106</v>
      </c>
      <c r="AO123" s="13">
        <f>IF(ISNA(VLOOKUP($AL123,'Ash-Archive Data-Don''t Delete'!$AL:$AT,4,FALSE)),"",VLOOKUP($AL123,'Ash-Archive Data-Don''t Delete'!$AL:$AT,4,FALSE))</f>
        <v>0</v>
      </c>
      <c r="AP123" s="2">
        <f>IF(ISNA(VLOOKUP($AL123,'Ash-Archive Data-Don''t Delete'!$AL:$AT,5,FALSE)),"",VLOOKUP($AL123,'Ash-Archive Data-Don''t Delete'!$AL:$AT,5,FALSE))</f>
        <v>0</v>
      </c>
      <c r="AQ123" s="13"/>
      <c r="AR123" s="2"/>
      <c r="AS123" s="13"/>
      <c r="AT123" s="2" t="s">
        <v>74</v>
      </c>
      <c r="AU123" s="25"/>
      <c r="AV123" s="23"/>
      <c r="AW123" s="25"/>
      <c r="AX123" s="23"/>
      <c r="AY123" s="9" t="s">
        <v>269</v>
      </c>
      <c r="AZ123" s="41">
        <v>42744</v>
      </c>
      <c r="BA123" s="18"/>
      <c r="BB123" s="18"/>
      <c r="BC123" s="15"/>
      <c r="BD123" s="15"/>
      <c r="BE123" s="15"/>
      <c r="BF123" s="15"/>
      <c r="BG123" s="15"/>
      <c r="BH123" s="15"/>
      <c r="BI123" s="15"/>
      <c r="BJ123" s="15"/>
    </row>
    <row r="124" spans="1:62" ht="14.25">
      <c r="A124" s="16" t="str">
        <f>IF(ISNA(VLOOKUP($G124,'Philanthropist Ranking'!$E$5:$H$105,4,FALSE)),"N","Y")</f>
        <v>Y</v>
      </c>
      <c r="B124" s="17">
        <f>VLOOKUP($G124,'Philanthropist Ranking'!$K$5:$M$281,3,FALSE)</f>
        <v>24</v>
      </c>
      <c r="C124" s="17">
        <f>VLOOKUP($G124,'Philanthropist Ranking'!$K$5:$M$281,2,FALSE)</f>
        <v>59.410000000000011</v>
      </c>
      <c r="D124" s="18"/>
      <c r="E124" s="18"/>
      <c r="F124" s="7" t="s">
        <v>328</v>
      </c>
      <c r="G124" s="8" t="s">
        <v>329</v>
      </c>
      <c r="H124" s="9"/>
      <c r="I124" s="19"/>
      <c r="J124" s="20"/>
      <c r="K124" s="7"/>
      <c r="L124" s="8"/>
      <c r="M124" s="7"/>
      <c r="N124" s="10"/>
      <c r="O124" s="11"/>
      <c r="P124" s="10"/>
      <c r="Q124" s="11"/>
      <c r="R124" s="10"/>
      <c r="S124" s="11"/>
      <c r="T124" s="10"/>
      <c r="U124" s="11"/>
      <c r="V124" s="13" t="s">
        <v>1357</v>
      </c>
      <c r="W124" s="2">
        <v>1.26</v>
      </c>
      <c r="X124" s="13">
        <v>1</v>
      </c>
      <c r="Y124" s="2">
        <v>6</v>
      </c>
      <c r="Z124" s="13" t="s">
        <v>63</v>
      </c>
      <c r="AA124" s="2" t="s">
        <v>64</v>
      </c>
      <c r="AB124" s="13" t="s">
        <v>222</v>
      </c>
      <c r="AC124" s="2" t="s">
        <v>222</v>
      </c>
      <c r="AD124" s="13" t="s">
        <v>1359</v>
      </c>
      <c r="AE124" s="2" t="s">
        <v>1281</v>
      </c>
      <c r="AF124" s="25"/>
      <c r="AG124" s="2" t="s">
        <v>109</v>
      </c>
      <c r="AH124" s="14" t="s">
        <v>133</v>
      </c>
      <c r="AI124" s="2" t="s">
        <v>141</v>
      </c>
      <c r="AJ124" s="13" t="s">
        <v>69</v>
      </c>
      <c r="AK124" s="2" t="s">
        <v>70</v>
      </c>
      <c r="AL124" s="9"/>
      <c r="AM124" s="259" t="str">
        <f>HYPERLINK("http://www.cswef.org/Home/donquery/index.html","Link")</f>
        <v>Link</v>
      </c>
      <c r="AN124" s="2"/>
      <c r="AO124" s="13"/>
      <c r="AP124" s="2"/>
      <c r="AQ124" s="13"/>
      <c r="AR124" s="2"/>
      <c r="AS124" s="13"/>
      <c r="AT124" s="2" t="s">
        <v>74</v>
      </c>
      <c r="AU124" s="25"/>
      <c r="AV124" s="2"/>
      <c r="AW124" s="25"/>
      <c r="AX124" s="2"/>
      <c r="AY124" s="9" t="s">
        <v>118</v>
      </c>
      <c r="AZ124" s="31">
        <v>42761</v>
      </c>
      <c r="BA124" s="18"/>
      <c r="BB124" s="18"/>
      <c r="BC124" s="15"/>
      <c r="BD124" s="15"/>
      <c r="BE124" s="15"/>
      <c r="BF124" s="15"/>
      <c r="BG124" s="15"/>
      <c r="BH124" s="15"/>
      <c r="BI124" s="15"/>
      <c r="BJ124" s="15"/>
    </row>
    <row r="125" spans="1:62" ht="14.25">
      <c r="A125" s="16" t="str">
        <f>IF(ISNA(VLOOKUP($G125,'Philanthropist Ranking'!$E$5:$H$105,4,FALSE)),"N","Y")</f>
        <v>Y</v>
      </c>
      <c r="B125" s="17">
        <f>VLOOKUP($G125,'Philanthropist Ranking'!$K$5:$M$281,3,FALSE)</f>
        <v>24</v>
      </c>
      <c r="C125" s="17">
        <f>VLOOKUP($G125,'Philanthropist Ranking'!$K$5:$M$281,2,FALSE)</f>
        <v>59.410000000000011</v>
      </c>
      <c r="D125" s="3"/>
      <c r="E125" s="18"/>
      <c r="F125" s="7" t="s">
        <v>328</v>
      </c>
      <c r="G125" s="8" t="s">
        <v>329</v>
      </c>
      <c r="H125" s="32"/>
      <c r="I125" s="19"/>
      <c r="J125" s="20" t="s">
        <v>62</v>
      </c>
      <c r="K125" s="19"/>
      <c r="L125" s="20"/>
      <c r="M125" s="19"/>
      <c r="N125" s="21"/>
      <c r="O125" s="22"/>
      <c r="P125" s="21"/>
      <c r="Q125" s="22"/>
      <c r="R125" s="21"/>
      <c r="S125" s="22"/>
      <c r="T125" s="21"/>
      <c r="U125" s="22"/>
      <c r="V125" s="13" t="s">
        <v>1357</v>
      </c>
      <c r="W125" s="2">
        <v>1.1200000000000001</v>
      </c>
      <c r="X125" s="13">
        <v>1</v>
      </c>
      <c r="Y125" s="2">
        <v>12</v>
      </c>
      <c r="Z125" s="13" t="s">
        <v>63</v>
      </c>
      <c r="AA125" s="2" t="s">
        <v>64</v>
      </c>
      <c r="AB125" s="13" t="s">
        <v>222</v>
      </c>
      <c r="AC125" s="2" t="s">
        <v>222</v>
      </c>
      <c r="AD125" s="13" t="s">
        <v>1373</v>
      </c>
      <c r="AE125" s="2" t="s">
        <v>1374</v>
      </c>
      <c r="AF125" s="25"/>
      <c r="AG125" s="2" t="s">
        <v>136</v>
      </c>
      <c r="AH125" s="14" t="s">
        <v>133</v>
      </c>
      <c r="AI125" s="2" t="s">
        <v>141</v>
      </c>
      <c r="AJ125" s="13" t="s">
        <v>69</v>
      </c>
      <c r="AK125" s="2" t="s">
        <v>70</v>
      </c>
      <c r="AL125" s="9" t="s">
        <v>1426</v>
      </c>
      <c r="AM125" s="13" t="str">
        <f>IF(ISNA(VLOOKUP($AL125,'Ash-Archive Data-Don''t Delete'!$AL:$AT,2,FALSE)),"",VLOOKUP($AL125,'Ash-Archive Data-Don''t Delete'!$AL:$AT,2,FALSE))</f>
        <v>link</v>
      </c>
      <c r="AN125" s="36" t="str">
        <f>IF(ISNA(VLOOKUP($AL125,'Ash-Archive Data-Don''t Delete'!$AL:$AT,3,FALSE)),"",VLOOKUP($AL125,'Ash-Archive Data-Don''t Delete'!$AL:$AT,3,FALSE))</f>
        <v>http://www.ccafc.org.cn/templates/DonationSearch/index.aspx?nodeid=106</v>
      </c>
      <c r="AO125" s="13">
        <f>IF(ISNA(VLOOKUP($AL125,'Ash-Archive Data-Don''t Delete'!$AL:$AT,4,FALSE)),"",VLOOKUP($AL125,'Ash-Archive Data-Don''t Delete'!$AL:$AT,4,FALSE))</f>
        <v>0</v>
      </c>
      <c r="AP125" s="2">
        <f>IF(ISNA(VLOOKUP($AL125,'Ash-Archive Data-Don''t Delete'!$AL:$AT,5,FALSE)),"",VLOOKUP($AL125,'Ash-Archive Data-Don''t Delete'!$AL:$AT,5,FALSE))</f>
        <v>0</v>
      </c>
      <c r="AQ125" s="13"/>
      <c r="AR125" s="2"/>
      <c r="AS125" s="13"/>
      <c r="AT125" s="2" t="s">
        <v>74</v>
      </c>
      <c r="AU125" s="25"/>
      <c r="AV125" s="23"/>
      <c r="AW125" s="25"/>
      <c r="AX125" s="23"/>
      <c r="AY125" s="9" t="s">
        <v>269</v>
      </c>
      <c r="AZ125" s="41">
        <v>42744</v>
      </c>
      <c r="BA125" s="18"/>
      <c r="BB125" s="18"/>
      <c r="BC125" s="15"/>
      <c r="BD125" s="15"/>
      <c r="BE125" s="15"/>
      <c r="BF125" s="15"/>
      <c r="BG125" s="15"/>
      <c r="BH125" s="15"/>
      <c r="BI125" s="15"/>
      <c r="BJ125" s="15"/>
    </row>
    <row r="126" spans="1:62" ht="14.25">
      <c r="A126" s="16" t="str">
        <f>IF(ISNA(VLOOKUP($G126,'Philanthropist Ranking'!$E$5:$H$105,4,FALSE)),"N","Y")</f>
        <v>Y</v>
      </c>
      <c r="B126" s="17">
        <f>VLOOKUP($G126,'Philanthropist Ranking'!$K$5:$M$281,3,FALSE)</f>
        <v>24</v>
      </c>
      <c r="C126" s="17">
        <f>VLOOKUP($G126,'Philanthropist Ranking'!$K$5:$M$281,2,FALSE)</f>
        <v>59.410000000000011</v>
      </c>
      <c r="D126" s="3"/>
      <c r="E126" s="18"/>
      <c r="F126" s="7" t="s">
        <v>328</v>
      </c>
      <c r="G126" s="8" t="s">
        <v>329</v>
      </c>
      <c r="H126" s="32"/>
      <c r="I126" s="19"/>
      <c r="J126" s="20" t="s">
        <v>62</v>
      </c>
      <c r="K126" s="19"/>
      <c r="L126" s="20"/>
      <c r="M126" s="19"/>
      <c r="N126" s="21"/>
      <c r="O126" s="22"/>
      <c r="P126" s="21"/>
      <c r="Q126" s="22"/>
      <c r="R126" s="21"/>
      <c r="S126" s="22"/>
      <c r="T126" s="21"/>
      <c r="U126" s="22"/>
      <c r="V126" s="13" t="s">
        <v>1357</v>
      </c>
      <c r="W126" s="2">
        <v>1.07</v>
      </c>
      <c r="X126" s="13">
        <v>1</v>
      </c>
      <c r="Y126" s="2">
        <v>12</v>
      </c>
      <c r="Z126" s="13" t="s">
        <v>63</v>
      </c>
      <c r="AA126" s="2" t="s">
        <v>64</v>
      </c>
      <c r="AB126" s="13" t="s">
        <v>222</v>
      </c>
      <c r="AC126" s="2" t="s">
        <v>222</v>
      </c>
      <c r="AD126" s="13" t="s">
        <v>1373</v>
      </c>
      <c r="AE126" s="2" t="s">
        <v>1374</v>
      </c>
      <c r="AF126" s="25"/>
      <c r="AG126" s="2" t="s">
        <v>136</v>
      </c>
      <c r="AH126" s="14" t="s">
        <v>133</v>
      </c>
      <c r="AI126" s="2" t="s">
        <v>141</v>
      </c>
      <c r="AJ126" s="13" t="s">
        <v>69</v>
      </c>
      <c r="AK126" s="2" t="s">
        <v>70</v>
      </c>
      <c r="AL126" s="9" t="s">
        <v>1432</v>
      </c>
      <c r="AM126" s="13" t="str">
        <f>IF(ISNA(VLOOKUP($AL126,'Ash-Archive Data-Don''t Delete'!$AL:$AT,2,FALSE)),"",VLOOKUP($AL126,'Ash-Archive Data-Don''t Delete'!$AL:$AT,2,FALSE))</f>
        <v>link</v>
      </c>
      <c r="AN126" s="36" t="str">
        <f>IF(ISNA(VLOOKUP($AL126,'Ash-Archive Data-Don''t Delete'!$AL:$AT,3,FALSE)),"",VLOOKUP($AL126,'Ash-Archive Data-Don''t Delete'!$AL:$AT,3,FALSE))</f>
        <v>http://www.ccafc.org.cn/templates/DonationSearch/index.aspx?nodeid=106</v>
      </c>
      <c r="AO126" s="13">
        <f>IF(ISNA(VLOOKUP($AL126,'Ash-Archive Data-Don''t Delete'!$AL:$AT,4,FALSE)),"",VLOOKUP($AL126,'Ash-Archive Data-Don''t Delete'!$AL:$AT,4,FALSE))</f>
        <v>0</v>
      </c>
      <c r="AP126" s="2">
        <f>IF(ISNA(VLOOKUP($AL126,'Ash-Archive Data-Don''t Delete'!$AL:$AT,5,FALSE)),"",VLOOKUP($AL126,'Ash-Archive Data-Don''t Delete'!$AL:$AT,5,FALSE))</f>
        <v>0</v>
      </c>
      <c r="AQ126" s="13"/>
      <c r="AR126" s="2"/>
      <c r="AS126" s="13"/>
      <c r="AT126" s="2" t="s">
        <v>74</v>
      </c>
      <c r="AU126" s="25"/>
      <c r="AV126" s="23"/>
      <c r="AW126" s="25"/>
      <c r="AX126" s="23"/>
      <c r="AY126" s="9" t="s">
        <v>269</v>
      </c>
      <c r="AZ126" s="41">
        <v>42744</v>
      </c>
      <c r="BA126" s="18"/>
      <c r="BB126" s="18"/>
      <c r="BC126" s="15"/>
      <c r="BD126" s="15"/>
      <c r="BE126" s="15"/>
      <c r="BF126" s="15"/>
      <c r="BG126" s="15"/>
      <c r="BH126" s="15"/>
      <c r="BI126" s="15"/>
      <c r="BJ126" s="15"/>
    </row>
    <row r="127" spans="1:62" ht="14.25">
      <c r="A127" s="16" t="str">
        <f>IF(ISNA(VLOOKUP($G127,'Philanthropist Ranking'!$E$5:$H$105,4,FALSE)),"N","Y")</f>
        <v>Y</v>
      </c>
      <c r="B127" s="17">
        <f>VLOOKUP($G127,'Philanthropist Ranking'!$K$5:$M$281,3,FALSE)</f>
        <v>24</v>
      </c>
      <c r="C127" s="17">
        <f>VLOOKUP($G127,'Philanthropist Ranking'!$K$5:$M$281,2,FALSE)</f>
        <v>59.410000000000011</v>
      </c>
      <c r="D127" s="18"/>
      <c r="E127" s="18"/>
      <c r="F127" s="7" t="s">
        <v>328</v>
      </c>
      <c r="G127" s="8" t="s">
        <v>329</v>
      </c>
      <c r="H127" s="32"/>
      <c r="I127" s="19"/>
      <c r="J127" s="20" t="s">
        <v>62</v>
      </c>
      <c r="K127" s="19"/>
      <c r="L127" s="20"/>
      <c r="M127" s="19"/>
      <c r="N127" s="21"/>
      <c r="O127" s="22"/>
      <c r="P127" s="21"/>
      <c r="Q127" s="22"/>
      <c r="R127" s="21"/>
      <c r="S127" s="22"/>
      <c r="T127" s="21"/>
      <c r="U127" s="22"/>
      <c r="V127" s="13" t="s">
        <v>1357</v>
      </c>
      <c r="W127" s="2">
        <v>1</v>
      </c>
      <c r="X127" s="13">
        <v>9</v>
      </c>
      <c r="Y127" s="2">
        <v>29</v>
      </c>
      <c r="Z127" s="13" t="s">
        <v>63</v>
      </c>
      <c r="AA127" s="2" t="s">
        <v>64</v>
      </c>
      <c r="AB127" s="13" t="s">
        <v>63</v>
      </c>
      <c r="AC127" s="2" t="s">
        <v>64</v>
      </c>
      <c r="AD127" s="188" t="s">
        <v>1381</v>
      </c>
      <c r="AE127" s="2" t="s">
        <v>1382</v>
      </c>
      <c r="AF127" s="13" t="s">
        <v>1433</v>
      </c>
      <c r="AG127" s="2" t="s">
        <v>109</v>
      </c>
      <c r="AH127" s="14" t="str">
        <f>VLOOKUP($AF127,'Program-Causes'!$C:$D,2,FALSE)</f>
        <v>Unspecified</v>
      </c>
      <c r="AI127" s="2" t="s">
        <v>141</v>
      </c>
      <c r="AJ127" s="13" t="s">
        <v>69</v>
      </c>
      <c r="AK127" s="2" t="s">
        <v>70</v>
      </c>
      <c r="AL127" s="9" t="s">
        <v>1434</v>
      </c>
      <c r="AM127" s="35" t="str">
        <f>IF(ISNA(VLOOKUP($AL127,'Ash-Archive Data-Don''t Delete'!$AL:$AT,2,FALSE)),"",VLOOKUP($AL127,'Ash-Archive Data-Don''t Delete'!$AL:$AT,2,FALSE))</f>
        <v>Link</v>
      </c>
      <c r="AN127" s="2">
        <f>IF(ISNA(VLOOKUP($AL127,'Ash-Archive Data-Don''t Delete'!$AL:$AT,3,FALSE)),"",VLOOKUP($AL127,'Ash-Archive Data-Don''t Delete'!$AL:$AT,3,FALSE))</f>
        <v>0</v>
      </c>
      <c r="AO127" s="13">
        <f>IF(ISNA(VLOOKUP($AL127,'Ash-Archive Data-Don''t Delete'!$AL:$AT,4,FALSE)),"",VLOOKUP($AL127,'Ash-Archive Data-Don''t Delete'!$AL:$AT,4,FALSE))</f>
        <v>0</v>
      </c>
      <c r="AP127" s="2">
        <f>IF(ISNA(VLOOKUP($AL127,'Ash-Archive Data-Don''t Delete'!$AL:$AT,5,FALSE)),"",VLOOKUP($AL127,'Ash-Archive Data-Don''t Delete'!$AL:$AT,5,FALSE))</f>
        <v>0</v>
      </c>
      <c r="AQ127" s="13"/>
      <c r="AR127" s="2"/>
      <c r="AS127" s="13"/>
      <c r="AT127" s="2" t="s">
        <v>74</v>
      </c>
      <c r="AU127" s="25"/>
      <c r="AV127" s="23"/>
      <c r="AW127" s="25"/>
      <c r="AX127" s="23"/>
      <c r="AY127" s="9" t="s">
        <v>269</v>
      </c>
      <c r="AZ127" s="31">
        <v>42744</v>
      </c>
      <c r="BA127" s="18"/>
      <c r="BB127" s="18"/>
      <c r="BC127" s="15"/>
      <c r="BD127" s="15"/>
      <c r="BE127" s="15"/>
      <c r="BF127" s="15"/>
      <c r="BG127" s="15"/>
      <c r="BH127" s="15"/>
      <c r="BI127" s="15"/>
      <c r="BJ127" s="15"/>
    </row>
    <row r="128" spans="1:62" ht="14.25">
      <c r="A128" s="16" t="str">
        <f>IF(ISNA(VLOOKUP($G128,'Philanthropist Ranking'!$E$5:$H$105,4,FALSE)),"N","Y")</f>
        <v>Y</v>
      </c>
      <c r="B128" s="17">
        <f>VLOOKUP($G128,'Philanthropist Ranking'!$K$5:$M$281,3,FALSE)</f>
        <v>24</v>
      </c>
      <c r="C128" s="17">
        <f>VLOOKUP($G128,'Philanthropist Ranking'!$K$5:$M$281,2,FALSE)</f>
        <v>59.410000000000011</v>
      </c>
      <c r="D128" s="3"/>
      <c r="E128" s="18"/>
      <c r="F128" s="7" t="s">
        <v>328</v>
      </c>
      <c r="G128" s="8" t="s">
        <v>329</v>
      </c>
      <c r="H128" s="32"/>
      <c r="I128" s="19"/>
      <c r="J128" s="20" t="s">
        <v>62</v>
      </c>
      <c r="K128" s="19"/>
      <c r="L128" s="20"/>
      <c r="M128" s="19"/>
      <c r="N128" s="21"/>
      <c r="O128" s="22"/>
      <c r="P128" s="21"/>
      <c r="Q128" s="22"/>
      <c r="R128" s="21"/>
      <c r="S128" s="22"/>
      <c r="T128" s="21"/>
      <c r="U128" s="22"/>
      <c r="V128" s="13" t="s">
        <v>1357</v>
      </c>
      <c r="W128" s="2">
        <v>0.99</v>
      </c>
      <c r="X128" s="13">
        <v>1</v>
      </c>
      <c r="Y128" s="2">
        <v>12</v>
      </c>
      <c r="Z128" s="13" t="s">
        <v>63</v>
      </c>
      <c r="AA128" s="2" t="s">
        <v>64</v>
      </c>
      <c r="AB128" s="13" t="s">
        <v>222</v>
      </c>
      <c r="AC128" s="2" t="s">
        <v>222</v>
      </c>
      <c r="AD128" s="13" t="s">
        <v>1373</v>
      </c>
      <c r="AE128" s="2" t="s">
        <v>1374</v>
      </c>
      <c r="AF128" s="25"/>
      <c r="AG128" s="2" t="s">
        <v>136</v>
      </c>
      <c r="AH128" s="14" t="s">
        <v>133</v>
      </c>
      <c r="AI128" s="2" t="s">
        <v>141</v>
      </c>
      <c r="AJ128" s="13" t="s">
        <v>69</v>
      </c>
      <c r="AK128" s="2" t="s">
        <v>70</v>
      </c>
      <c r="AL128" s="9" t="s">
        <v>1442</v>
      </c>
      <c r="AM128" s="13" t="str">
        <f>IF(ISNA(VLOOKUP($AL128,'Ash-Archive Data-Don''t Delete'!$AL:$AT,2,FALSE)),"",VLOOKUP($AL128,'Ash-Archive Data-Don''t Delete'!$AL:$AT,2,FALSE))</f>
        <v>link</v>
      </c>
      <c r="AN128" s="36" t="str">
        <f>IF(ISNA(VLOOKUP($AL128,'Ash-Archive Data-Don''t Delete'!$AL:$AT,3,FALSE)),"",VLOOKUP($AL128,'Ash-Archive Data-Don''t Delete'!$AL:$AT,3,FALSE))</f>
        <v>http://www.ccafc.org.cn/templates/DonationSearch/index.aspx?nodeid=106</v>
      </c>
      <c r="AO128" s="13">
        <f>IF(ISNA(VLOOKUP($AL128,'Ash-Archive Data-Don''t Delete'!$AL:$AT,4,FALSE)),"",VLOOKUP($AL128,'Ash-Archive Data-Don''t Delete'!$AL:$AT,4,FALSE))</f>
        <v>0</v>
      </c>
      <c r="AP128" s="2">
        <f>IF(ISNA(VLOOKUP($AL128,'Ash-Archive Data-Don''t Delete'!$AL:$AT,5,FALSE)),"",VLOOKUP($AL128,'Ash-Archive Data-Don''t Delete'!$AL:$AT,5,FALSE))</f>
        <v>0</v>
      </c>
      <c r="AQ128" s="13"/>
      <c r="AR128" s="2"/>
      <c r="AS128" s="13"/>
      <c r="AT128" s="2" t="s">
        <v>74</v>
      </c>
      <c r="AU128" s="25"/>
      <c r="AV128" s="23"/>
      <c r="AW128" s="25"/>
      <c r="AX128" s="23"/>
      <c r="AY128" s="9" t="s">
        <v>269</v>
      </c>
      <c r="AZ128" s="41">
        <v>42744</v>
      </c>
      <c r="BA128" s="18"/>
      <c r="BB128" s="18"/>
      <c r="BC128" s="15"/>
      <c r="BD128" s="15"/>
      <c r="BE128" s="15"/>
      <c r="BF128" s="15"/>
      <c r="BG128" s="15"/>
      <c r="BH128" s="15"/>
      <c r="BI128" s="15"/>
      <c r="BJ128" s="15"/>
    </row>
    <row r="129" spans="1:62" ht="14.25">
      <c r="A129" s="16" t="str">
        <f>IF(ISNA(VLOOKUP($G129,'Philanthropist Ranking'!$E$5:$H$105,4,FALSE)),"N","Y")</f>
        <v>Y</v>
      </c>
      <c r="B129" s="17">
        <f>VLOOKUP($G129,'Philanthropist Ranking'!$K$5:$M$281,3,FALSE)</f>
        <v>24</v>
      </c>
      <c r="C129" s="17">
        <f>VLOOKUP($G129,'Philanthropist Ranking'!$K$5:$M$281,2,FALSE)</f>
        <v>59.410000000000011</v>
      </c>
      <c r="D129" s="18"/>
      <c r="E129" s="18"/>
      <c r="F129" s="7" t="s">
        <v>328</v>
      </c>
      <c r="G129" s="8" t="s">
        <v>329</v>
      </c>
      <c r="H129" s="32"/>
      <c r="I129" s="19"/>
      <c r="J129" s="20" t="s">
        <v>62</v>
      </c>
      <c r="K129" s="19"/>
      <c r="L129" s="20"/>
      <c r="M129" s="19"/>
      <c r="N129" s="21"/>
      <c r="O129" s="22"/>
      <c r="P129" s="21"/>
      <c r="Q129" s="22"/>
      <c r="R129" s="21"/>
      <c r="S129" s="22"/>
      <c r="T129" s="21"/>
      <c r="U129" s="22"/>
      <c r="V129" s="13" t="s">
        <v>1357</v>
      </c>
      <c r="W129" s="2">
        <v>0.9</v>
      </c>
      <c r="X129" s="13">
        <v>3</v>
      </c>
      <c r="Y129" s="2">
        <v>16</v>
      </c>
      <c r="Z129" s="13" t="s">
        <v>63</v>
      </c>
      <c r="AA129" s="2" t="s">
        <v>64</v>
      </c>
      <c r="AB129" s="13" t="s">
        <v>223</v>
      </c>
      <c r="AC129" s="2" t="s">
        <v>223</v>
      </c>
      <c r="AD129" s="258" t="s">
        <v>1443</v>
      </c>
      <c r="AE129" s="23"/>
      <c r="AF129" s="13" t="s">
        <v>1444</v>
      </c>
      <c r="AG129" s="2" t="s">
        <v>136</v>
      </c>
      <c r="AH129" s="14" t="str">
        <f>VLOOKUP($AF129,'Program-Causes'!$C:$D,2,FALSE)</f>
        <v>Education</v>
      </c>
      <c r="AI129" s="2" t="s">
        <v>141</v>
      </c>
      <c r="AJ129" s="13" t="s">
        <v>69</v>
      </c>
      <c r="AK129" s="2" t="s">
        <v>70</v>
      </c>
      <c r="AL129" s="9" t="s">
        <v>1446</v>
      </c>
      <c r="AM129" s="35" t="str">
        <f>IF(ISNA(VLOOKUP($AL129,'Ash-Archive Data-Don''t Delete'!$AL:$AT,2,FALSE)),"",VLOOKUP($AL129,'Ash-Archive Data-Don''t Delete'!$AL:$AT,2,FALSE))</f>
        <v>Link</v>
      </c>
      <c r="AN129" s="2">
        <f>IF(ISNA(VLOOKUP($AL129,'Ash-Archive Data-Don''t Delete'!$AL:$AT,3,FALSE)),"",VLOOKUP($AL129,'Ash-Archive Data-Don''t Delete'!$AL:$AT,3,FALSE))</f>
        <v>0</v>
      </c>
      <c r="AO129" s="13">
        <f>IF(ISNA(VLOOKUP($AL129,'Ash-Archive Data-Don''t Delete'!$AL:$AT,4,FALSE)),"",VLOOKUP($AL129,'Ash-Archive Data-Don''t Delete'!$AL:$AT,4,FALSE))</f>
        <v>0</v>
      </c>
      <c r="AP129" s="2">
        <f>IF(ISNA(VLOOKUP($AL129,'Ash-Archive Data-Don''t Delete'!$AL:$AT,5,FALSE)),"",VLOOKUP($AL129,'Ash-Archive Data-Don''t Delete'!$AL:$AT,5,FALSE))</f>
        <v>0</v>
      </c>
      <c r="AQ129" s="13"/>
      <c r="AR129" s="2"/>
      <c r="AS129" s="13"/>
      <c r="AT129" s="2" t="s">
        <v>74</v>
      </c>
      <c r="AU129" s="25"/>
      <c r="AV129" s="23"/>
      <c r="AW129" s="25"/>
      <c r="AX129" s="23"/>
      <c r="AY129" s="9" t="s">
        <v>103</v>
      </c>
      <c r="AZ129" s="19"/>
      <c r="BA129" s="18"/>
      <c r="BB129" s="18"/>
      <c r="BC129" s="15"/>
      <c r="BD129" s="15"/>
      <c r="BE129" s="15"/>
      <c r="BF129" s="15"/>
      <c r="BG129" s="15"/>
      <c r="BH129" s="15"/>
      <c r="BI129" s="15"/>
      <c r="BJ129" s="15"/>
    </row>
    <row r="130" spans="1:62" ht="14.25">
      <c r="A130" s="16" t="str">
        <f>IF(ISNA(VLOOKUP($G130,'Philanthropist Ranking'!$E$5:$H$105,4,FALSE)),"N","Y")</f>
        <v>Y</v>
      </c>
      <c r="B130" s="17">
        <f>VLOOKUP($G130,'Philanthropist Ranking'!$K$5:$M$281,3,FALSE)</f>
        <v>24</v>
      </c>
      <c r="C130" s="17">
        <f>VLOOKUP($G130,'Philanthropist Ranking'!$K$5:$M$281,2,FALSE)</f>
        <v>59.410000000000011</v>
      </c>
      <c r="D130" s="18"/>
      <c r="E130" s="18"/>
      <c r="F130" s="7" t="s">
        <v>328</v>
      </c>
      <c r="G130" s="8" t="s">
        <v>329</v>
      </c>
      <c r="H130" s="32"/>
      <c r="I130" s="7">
        <v>1971</v>
      </c>
      <c r="J130" s="20">
        <v>45</v>
      </c>
      <c r="K130" s="7" t="s">
        <v>78</v>
      </c>
      <c r="L130" s="8" t="s">
        <v>79</v>
      </c>
      <c r="M130" s="33" t="s">
        <v>80</v>
      </c>
      <c r="N130" s="10" t="s">
        <v>81</v>
      </c>
      <c r="O130" s="11" t="s">
        <v>82</v>
      </c>
      <c r="P130" s="10" t="s">
        <v>83</v>
      </c>
      <c r="Q130" s="11" t="s">
        <v>84</v>
      </c>
      <c r="R130" s="10" t="s">
        <v>1447</v>
      </c>
      <c r="S130" s="11" t="s">
        <v>63</v>
      </c>
      <c r="T130" s="10" t="s">
        <v>64</v>
      </c>
      <c r="U130" s="34" t="s">
        <v>80</v>
      </c>
      <c r="V130" s="13" t="s">
        <v>1357</v>
      </c>
      <c r="W130" s="2">
        <v>0.75</v>
      </c>
      <c r="X130" s="13">
        <v>8</v>
      </c>
      <c r="Y130" s="2">
        <v>1</v>
      </c>
      <c r="Z130" s="13" t="s">
        <v>63</v>
      </c>
      <c r="AA130" s="2" t="s">
        <v>64</v>
      </c>
      <c r="AB130" s="13" t="s">
        <v>105</v>
      </c>
      <c r="AC130" s="2" t="s">
        <v>738</v>
      </c>
      <c r="AD130" s="258" t="s">
        <v>1448</v>
      </c>
      <c r="AE130" s="23"/>
      <c r="AF130" s="25"/>
      <c r="AG130" s="2" t="s">
        <v>136</v>
      </c>
      <c r="AH130" s="14" t="s">
        <v>132</v>
      </c>
      <c r="AI130" s="2" t="s">
        <v>141</v>
      </c>
      <c r="AJ130" s="13" t="s">
        <v>69</v>
      </c>
      <c r="AK130" s="2" t="s">
        <v>70</v>
      </c>
      <c r="AL130" s="9" t="s">
        <v>1449</v>
      </c>
      <c r="AM130" s="35" t="str">
        <f>IF(ISNA(VLOOKUP($AL130,'Ash-Archive Data-Don''t Delete'!$AL:$AT,2,FALSE)),"",VLOOKUP($AL130,'Ash-Archive Data-Don''t Delete'!$AL:$AT,2,FALSE))</f>
        <v>Link</v>
      </c>
      <c r="AN130" s="2">
        <f>IF(ISNA(VLOOKUP($AL130,'Ash-Archive Data-Don''t Delete'!$AL:$AT,3,FALSE)),"",VLOOKUP($AL130,'Ash-Archive Data-Don''t Delete'!$AL:$AT,3,FALSE))</f>
        <v>0</v>
      </c>
      <c r="AO130" s="13">
        <f>IF(ISNA(VLOOKUP($AL130,'Ash-Archive Data-Don''t Delete'!$AL:$AT,4,FALSE)),"",VLOOKUP($AL130,'Ash-Archive Data-Don''t Delete'!$AL:$AT,4,FALSE))</f>
        <v>0</v>
      </c>
      <c r="AP130" s="2">
        <f>IF(ISNA(VLOOKUP($AL130,'Ash-Archive Data-Don''t Delete'!$AL:$AT,5,FALSE)),"",VLOOKUP($AL130,'Ash-Archive Data-Don''t Delete'!$AL:$AT,5,FALSE))</f>
        <v>0</v>
      </c>
      <c r="AQ130" s="13"/>
      <c r="AR130" s="2" t="s">
        <v>420</v>
      </c>
      <c r="AS130" s="13"/>
      <c r="AT130" s="2" t="s">
        <v>74</v>
      </c>
      <c r="AU130" s="25"/>
      <c r="AV130" s="23"/>
      <c r="AW130" s="25"/>
      <c r="AX130" s="23"/>
      <c r="AY130" s="32"/>
      <c r="AZ130" s="19"/>
      <c r="BA130" s="18"/>
      <c r="BB130" s="18"/>
      <c r="BC130" s="15"/>
      <c r="BD130" s="15"/>
      <c r="BE130" s="15"/>
      <c r="BF130" s="15"/>
      <c r="BG130" s="15"/>
      <c r="BH130" s="15"/>
      <c r="BI130" s="15"/>
      <c r="BJ130" s="15"/>
    </row>
    <row r="131" spans="1:62" ht="14.25">
      <c r="A131" s="16" t="str">
        <f>IF(ISNA(VLOOKUP($G131,'Philanthropist Ranking'!$E$5:$H$105,4,FALSE)),"N","Y")</f>
        <v>Y</v>
      </c>
      <c r="B131" s="17">
        <f>VLOOKUP($G131,'Philanthropist Ranking'!$K$5:$M$281,3,FALSE)</f>
        <v>24</v>
      </c>
      <c r="C131" s="17">
        <f>VLOOKUP($G131,'Philanthropist Ranking'!$K$5:$M$281,2,FALSE)</f>
        <v>59.410000000000011</v>
      </c>
      <c r="D131" s="3"/>
      <c r="E131" s="18"/>
      <c r="F131" s="7" t="s">
        <v>328</v>
      </c>
      <c r="G131" s="8" t="s">
        <v>329</v>
      </c>
      <c r="H131" s="32"/>
      <c r="I131" s="19"/>
      <c r="J131" s="20" t="s">
        <v>62</v>
      </c>
      <c r="K131" s="19"/>
      <c r="L131" s="20"/>
      <c r="M131" s="19"/>
      <c r="N131" s="21"/>
      <c r="O131" s="22"/>
      <c r="P131" s="21"/>
      <c r="Q131" s="22"/>
      <c r="R131" s="21"/>
      <c r="S131" s="22"/>
      <c r="T131" s="21"/>
      <c r="U131" s="22"/>
      <c r="V131" s="13" t="s">
        <v>1357</v>
      </c>
      <c r="W131" s="2">
        <v>0.69</v>
      </c>
      <c r="X131" s="13">
        <v>1</v>
      </c>
      <c r="Y131" s="2">
        <v>12</v>
      </c>
      <c r="Z131" s="13" t="s">
        <v>63</v>
      </c>
      <c r="AA131" s="2" t="s">
        <v>64</v>
      </c>
      <c r="AB131" s="13" t="s">
        <v>222</v>
      </c>
      <c r="AC131" s="2" t="s">
        <v>222</v>
      </c>
      <c r="AD131" s="13" t="s">
        <v>1373</v>
      </c>
      <c r="AE131" s="2" t="s">
        <v>1374</v>
      </c>
      <c r="AF131" s="25"/>
      <c r="AG131" s="2" t="s">
        <v>136</v>
      </c>
      <c r="AH131" s="14" t="s">
        <v>133</v>
      </c>
      <c r="AI131" s="2" t="s">
        <v>141</v>
      </c>
      <c r="AJ131" s="13" t="s">
        <v>69</v>
      </c>
      <c r="AK131" s="2" t="s">
        <v>70</v>
      </c>
      <c r="AL131" s="9" t="s">
        <v>1453</v>
      </c>
      <c r="AM131" s="13" t="str">
        <f>IF(ISNA(VLOOKUP($AL131,'Ash-Archive Data-Don''t Delete'!$AL:$AT,2,FALSE)),"",VLOOKUP($AL131,'Ash-Archive Data-Don''t Delete'!$AL:$AT,2,FALSE))</f>
        <v>link</v>
      </c>
      <c r="AN131" s="36" t="str">
        <f>IF(ISNA(VLOOKUP($AL131,'Ash-Archive Data-Don''t Delete'!$AL:$AT,3,FALSE)),"",VLOOKUP($AL131,'Ash-Archive Data-Don''t Delete'!$AL:$AT,3,FALSE))</f>
        <v>http://www.ccafc.org.cn/templates/DonationSearch/index.aspx?nodeid=106</v>
      </c>
      <c r="AO131" s="13">
        <f>IF(ISNA(VLOOKUP($AL131,'Ash-Archive Data-Don''t Delete'!$AL:$AT,4,FALSE)),"",VLOOKUP($AL131,'Ash-Archive Data-Don''t Delete'!$AL:$AT,4,FALSE))</f>
        <v>0</v>
      </c>
      <c r="AP131" s="2">
        <f>IF(ISNA(VLOOKUP($AL131,'Ash-Archive Data-Don''t Delete'!$AL:$AT,5,FALSE)),"",VLOOKUP($AL131,'Ash-Archive Data-Don''t Delete'!$AL:$AT,5,FALSE))</f>
        <v>0</v>
      </c>
      <c r="AQ131" s="13"/>
      <c r="AR131" s="2"/>
      <c r="AS131" s="13"/>
      <c r="AT131" s="2" t="s">
        <v>74</v>
      </c>
      <c r="AU131" s="25"/>
      <c r="AV131" s="23"/>
      <c r="AW131" s="25"/>
      <c r="AX131" s="23"/>
      <c r="AY131" s="9" t="s">
        <v>269</v>
      </c>
      <c r="AZ131" s="41">
        <v>42744</v>
      </c>
      <c r="BA131" s="18"/>
      <c r="BB131" s="18"/>
      <c r="BC131" s="15"/>
      <c r="BD131" s="15"/>
      <c r="BE131" s="15"/>
      <c r="BF131" s="15"/>
      <c r="BG131" s="15"/>
      <c r="BH131" s="15"/>
      <c r="BI131" s="15"/>
      <c r="BJ131" s="15"/>
    </row>
    <row r="132" spans="1:62" ht="14.25">
      <c r="A132" s="16" t="str">
        <f>IF(ISNA(VLOOKUP($G132,'Philanthropist Ranking'!$E$5:$H$105,4,FALSE)),"N","Y")</f>
        <v>Y</v>
      </c>
      <c r="B132" s="17">
        <f>VLOOKUP($G132,'Philanthropist Ranking'!$K$5:$M$281,3,FALSE)</f>
        <v>24</v>
      </c>
      <c r="C132" s="17">
        <f>VLOOKUP($G132,'Philanthropist Ranking'!$K$5:$M$281,2,FALSE)</f>
        <v>59.410000000000011</v>
      </c>
      <c r="D132" s="3"/>
      <c r="E132" s="18"/>
      <c r="F132" s="7" t="s">
        <v>328</v>
      </c>
      <c r="G132" s="8" t="s">
        <v>329</v>
      </c>
      <c r="H132" s="32"/>
      <c r="I132" s="19"/>
      <c r="J132" s="20" t="s">
        <v>62</v>
      </c>
      <c r="K132" s="19"/>
      <c r="L132" s="20"/>
      <c r="M132" s="19"/>
      <c r="N132" s="21"/>
      <c r="O132" s="22"/>
      <c r="P132" s="21"/>
      <c r="Q132" s="22"/>
      <c r="R132" s="21"/>
      <c r="S132" s="22"/>
      <c r="T132" s="21"/>
      <c r="U132" s="22"/>
      <c r="V132" s="13" t="s">
        <v>1357</v>
      </c>
      <c r="W132" s="2">
        <v>0.67</v>
      </c>
      <c r="X132" s="13">
        <v>1</v>
      </c>
      <c r="Y132" s="2">
        <v>12</v>
      </c>
      <c r="Z132" s="13" t="s">
        <v>63</v>
      </c>
      <c r="AA132" s="2" t="s">
        <v>64</v>
      </c>
      <c r="AB132" s="13" t="s">
        <v>222</v>
      </c>
      <c r="AC132" s="2" t="s">
        <v>222</v>
      </c>
      <c r="AD132" s="13" t="s">
        <v>1373</v>
      </c>
      <c r="AE132" s="2" t="s">
        <v>1374</v>
      </c>
      <c r="AF132" s="25"/>
      <c r="AG132" s="2" t="s">
        <v>136</v>
      </c>
      <c r="AH132" s="14" t="s">
        <v>133</v>
      </c>
      <c r="AI132" s="2" t="s">
        <v>141</v>
      </c>
      <c r="AJ132" s="13" t="s">
        <v>69</v>
      </c>
      <c r="AK132" s="2" t="s">
        <v>70</v>
      </c>
      <c r="AL132" s="9" t="s">
        <v>1460</v>
      </c>
      <c r="AM132" s="13" t="str">
        <f>IF(ISNA(VLOOKUP($AL132,'Ash-Archive Data-Don''t Delete'!$AL:$AT,2,FALSE)),"",VLOOKUP($AL132,'Ash-Archive Data-Don''t Delete'!$AL:$AT,2,FALSE))</f>
        <v>link</v>
      </c>
      <c r="AN132" s="36" t="str">
        <f>IF(ISNA(VLOOKUP($AL132,'Ash-Archive Data-Don''t Delete'!$AL:$AT,3,FALSE)),"",VLOOKUP($AL132,'Ash-Archive Data-Don''t Delete'!$AL:$AT,3,FALSE))</f>
        <v>http://www.ccafc.org.cn/templates/DonationSearch/index.aspx?nodeid=106</v>
      </c>
      <c r="AO132" s="13">
        <f>IF(ISNA(VLOOKUP($AL132,'Ash-Archive Data-Don''t Delete'!$AL:$AT,4,FALSE)),"",VLOOKUP($AL132,'Ash-Archive Data-Don''t Delete'!$AL:$AT,4,FALSE))</f>
        <v>0</v>
      </c>
      <c r="AP132" s="2">
        <f>IF(ISNA(VLOOKUP($AL132,'Ash-Archive Data-Don''t Delete'!$AL:$AT,5,FALSE)),"",VLOOKUP($AL132,'Ash-Archive Data-Don''t Delete'!$AL:$AT,5,FALSE))</f>
        <v>0</v>
      </c>
      <c r="AQ132" s="13"/>
      <c r="AR132" s="2"/>
      <c r="AS132" s="13"/>
      <c r="AT132" s="2" t="s">
        <v>74</v>
      </c>
      <c r="AU132" s="25"/>
      <c r="AV132" s="23"/>
      <c r="AW132" s="25"/>
      <c r="AX132" s="23"/>
      <c r="AY132" s="9" t="s">
        <v>269</v>
      </c>
      <c r="AZ132" s="41">
        <v>42744</v>
      </c>
      <c r="BA132" s="18"/>
      <c r="BB132" s="18"/>
      <c r="BC132" s="15"/>
      <c r="BD132" s="15"/>
      <c r="BE132" s="15"/>
      <c r="BF132" s="15"/>
      <c r="BG132" s="15"/>
      <c r="BH132" s="15"/>
      <c r="BI132" s="15"/>
      <c r="BJ132" s="15"/>
    </row>
    <row r="133" spans="1:62" ht="14.25">
      <c r="A133" s="16" t="str">
        <f>IF(ISNA(VLOOKUP($G133,'Philanthropist Ranking'!$E$5:$H$105,4,FALSE)),"N","Y")</f>
        <v>Y</v>
      </c>
      <c r="B133" s="17">
        <f>VLOOKUP($G133,'Philanthropist Ranking'!$K$5:$M$281,3,FALSE)</f>
        <v>24</v>
      </c>
      <c r="C133" s="17">
        <f>VLOOKUP($G133,'Philanthropist Ranking'!$K$5:$M$281,2,FALSE)</f>
        <v>59.410000000000011</v>
      </c>
      <c r="D133" s="3"/>
      <c r="E133" s="18"/>
      <c r="F133" s="7" t="s">
        <v>328</v>
      </c>
      <c r="G133" s="8" t="s">
        <v>329</v>
      </c>
      <c r="H133" s="32"/>
      <c r="I133" s="19"/>
      <c r="J133" s="20" t="s">
        <v>62</v>
      </c>
      <c r="K133" s="19"/>
      <c r="L133" s="20"/>
      <c r="M133" s="19"/>
      <c r="N133" s="21"/>
      <c r="O133" s="22"/>
      <c r="P133" s="21"/>
      <c r="Q133" s="22"/>
      <c r="R133" s="21"/>
      <c r="S133" s="22"/>
      <c r="T133" s="21"/>
      <c r="U133" s="22"/>
      <c r="V133" s="13" t="s">
        <v>1357</v>
      </c>
      <c r="W133" s="2">
        <v>0.5</v>
      </c>
      <c r="X133" s="13">
        <v>8</v>
      </c>
      <c r="Y133" s="2">
        <v>5</v>
      </c>
      <c r="Z133" s="13" t="s">
        <v>63</v>
      </c>
      <c r="AA133" s="2" t="s">
        <v>64</v>
      </c>
      <c r="AB133" s="13" t="s">
        <v>222</v>
      </c>
      <c r="AC133" s="2" t="s">
        <v>222</v>
      </c>
      <c r="AD133" s="13" t="s">
        <v>1373</v>
      </c>
      <c r="AE133" s="2" t="s">
        <v>1374</v>
      </c>
      <c r="AF133" s="25"/>
      <c r="AG133" s="2" t="s">
        <v>136</v>
      </c>
      <c r="AH133" s="14" t="s">
        <v>133</v>
      </c>
      <c r="AI133" s="2" t="s">
        <v>141</v>
      </c>
      <c r="AJ133" s="13" t="s">
        <v>69</v>
      </c>
      <c r="AK133" s="2" t="s">
        <v>70</v>
      </c>
      <c r="AL133" s="9" t="s">
        <v>1463</v>
      </c>
      <c r="AM133" s="13" t="str">
        <f>IF(ISNA(VLOOKUP($AL133,'Ash-Archive Data-Don''t Delete'!$AL:$AT,2,FALSE)),"",VLOOKUP($AL133,'Ash-Archive Data-Don''t Delete'!$AL:$AT,2,FALSE))</f>
        <v>link</v>
      </c>
      <c r="AN133" s="36" t="str">
        <f>IF(ISNA(VLOOKUP($AL133,'Ash-Archive Data-Don''t Delete'!$AL:$AT,3,FALSE)),"",VLOOKUP($AL133,'Ash-Archive Data-Don''t Delete'!$AL:$AT,3,FALSE))</f>
        <v>http://www.ccafc.org.cn/templates/DonationSearch/index.aspx?nodeid=106</v>
      </c>
      <c r="AO133" s="13">
        <f>IF(ISNA(VLOOKUP($AL133,'Ash-Archive Data-Don''t Delete'!$AL:$AT,4,FALSE)),"",VLOOKUP($AL133,'Ash-Archive Data-Don''t Delete'!$AL:$AT,4,FALSE))</f>
        <v>0</v>
      </c>
      <c r="AP133" s="2">
        <f>IF(ISNA(VLOOKUP($AL133,'Ash-Archive Data-Don''t Delete'!$AL:$AT,5,FALSE)),"",VLOOKUP($AL133,'Ash-Archive Data-Don''t Delete'!$AL:$AT,5,FALSE))</f>
        <v>0</v>
      </c>
      <c r="AQ133" s="13"/>
      <c r="AR133" s="2"/>
      <c r="AS133" s="13"/>
      <c r="AT133" s="2" t="s">
        <v>74</v>
      </c>
      <c r="AU133" s="25"/>
      <c r="AV133" s="23"/>
      <c r="AW133" s="25"/>
      <c r="AX133" s="23"/>
      <c r="AY133" s="9" t="s">
        <v>269</v>
      </c>
      <c r="AZ133" s="41">
        <v>42744</v>
      </c>
      <c r="BA133" s="18"/>
      <c r="BB133" s="18"/>
      <c r="BC133" s="15"/>
      <c r="BD133" s="15"/>
      <c r="BE133" s="15"/>
      <c r="BF133" s="15"/>
      <c r="BG133" s="15"/>
      <c r="BH133" s="15"/>
      <c r="BI133" s="15"/>
      <c r="BJ133" s="15"/>
    </row>
    <row r="134" spans="1:62" ht="14.25">
      <c r="A134" s="16" t="str">
        <f>IF(ISNA(VLOOKUP($G134,'Philanthropist Ranking'!$E$5:$H$105,4,FALSE)),"N","Y")</f>
        <v>Y</v>
      </c>
      <c r="B134" s="17">
        <f>VLOOKUP($G134,'Philanthropist Ranking'!$K$5:$M$281,3,FALSE)</f>
        <v>24</v>
      </c>
      <c r="C134" s="17">
        <f>VLOOKUP($G134,'Philanthropist Ranking'!$K$5:$M$281,2,FALSE)</f>
        <v>59.410000000000011</v>
      </c>
      <c r="D134" s="3"/>
      <c r="E134" s="18"/>
      <c r="F134" s="7" t="s">
        <v>328</v>
      </c>
      <c r="G134" s="8" t="s">
        <v>329</v>
      </c>
      <c r="H134" s="32"/>
      <c r="I134" s="19"/>
      <c r="J134" s="20" t="s">
        <v>62</v>
      </c>
      <c r="K134" s="19"/>
      <c r="L134" s="20"/>
      <c r="M134" s="19"/>
      <c r="N134" s="21"/>
      <c r="O134" s="22"/>
      <c r="P134" s="21"/>
      <c r="Q134" s="22"/>
      <c r="R134" s="21"/>
      <c r="S134" s="22"/>
      <c r="T134" s="21"/>
      <c r="U134" s="22"/>
      <c r="V134" s="13" t="s">
        <v>1357</v>
      </c>
      <c r="W134" s="2">
        <v>0.48</v>
      </c>
      <c r="X134" s="13">
        <v>1</v>
      </c>
      <c r="Y134" s="2">
        <v>12</v>
      </c>
      <c r="Z134" s="13" t="s">
        <v>63</v>
      </c>
      <c r="AA134" s="2" t="s">
        <v>64</v>
      </c>
      <c r="AB134" s="13" t="s">
        <v>222</v>
      </c>
      <c r="AC134" s="2" t="s">
        <v>222</v>
      </c>
      <c r="AD134" s="13" t="s">
        <v>1373</v>
      </c>
      <c r="AE134" s="2" t="s">
        <v>1374</v>
      </c>
      <c r="AF134" s="25"/>
      <c r="AG134" s="2" t="s">
        <v>136</v>
      </c>
      <c r="AH134" s="14" t="s">
        <v>133</v>
      </c>
      <c r="AI134" s="2" t="s">
        <v>141</v>
      </c>
      <c r="AJ134" s="13" t="s">
        <v>69</v>
      </c>
      <c r="AK134" s="2" t="s">
        <v>70</v>
      </c>
      <c r="AL134" s="9" t="s">
        <v>1464</v>
      </c>
      <c r="AM134" s="13" t="str">
        <f>IF(ISNA(VLOOKUP($AL134,'Ash-Archive Data-Don''t Delete'!$AL:$AT,2,FALSE)),"",VLOOKUP($AL134,'Ash-Archive Data-Don''t Delete'!$AL:$AT,2,FALSE))</f>
        <v>link</v>
      </c>
      <c r="AN134" s="36" t="str">
        <f>IF(ISNA(VLOOKUP($AL134,'Ash-Archive Data-Don''t Delete'!$AL:$AT,3,FALSE)),"",VLOOKUP($AL134,'Ash-Archive Data-Don''t Delete'!$AL:$AT,3,FALSE))</f>
        <v>http://www.ccafc.org.cn/templates/DonationSearch/index.aspx?nodeid=106</v>
      </c>
      <c r="AO134" s="13">
        <f>IF(ISNA(VLOOKUP($AL134,'Ash-Archive Data-Don''t Delete'!$AL:$AT,4,FALSE)),"",VLOOKUP($AL134,'Ash-Archive Data-Don''t Delete'!$AL:$AT,4,FALSE))</f>
        <v>0</v>
      </c>
      <c r="AP134" s="2">
        <f>IF(ISNA(VLOOKUP($AL134,'Ash-Archive Data-Don''t Delete'!$AL:$AT,5,FALSE)),"",VLOOKUP($AL134,'Ash-Archive Data-Don''t Delete'!$AL:$AT,5,FALSE))</f>
        <v>0</v>
      </c>
      <c r="AQ134" s="13"/>
      <c r="AR134" s="2"/>
      <c r="AS134" s="13"/>
      <c r="AT134" s="2" t="s">
        <v>74</v>
      </c>
      <c r="AU134" s="25"/>
      <c r="AV134" s="23"/>
      <c r="AW134" s="25"/>
      <c r="AX134" s="23"/>
      <c r="AY134" s="9" t="s">
        <v>269</v>
      </c>
      <c r="AZ134" s="41">
        <v>42744</v>
      </c>
      <c r="BA134" s="18"/>
      <c r="BB134" s="18"/>
      <c r="BC134" s="15"/>
      <c r="BD134" s="15"/>
      <c r="BE134" s="15"/>
      <c r="BF134" s="15"/>
      <c r="BG134" s="15"/>
      <c r="BH134" s="15"/>
      <c r="BI134" s="15"/>
      <c r="BJ134" s="15"/>
    </row>
    <row r="135" spans="1:62" ht="14.25">
      <c r="A135" s="16" t="str">
        <f>IF(ISNA(VLOOKUP($G135,'Philanthropist Ranking'!$E$5:$H$105,4,FALSE)),"N","Y")</f>
        <v>Y</v>
      </c>
      <c r="B135" s="17">
        <f>VLOOKUP($G135,'Philanthropist Ranking'!$K$5:$M$281,3,FALSE)</f>
        <v>24</v>
      </c>
      <c r="C135" s="17">
        <f>VLOOKUP($G135,'Philanthropist Ranking'!$K$5:$M$281,2,FALSE)</f>
        <v>59.410000000000011</v>
      </c>
      <c r="D135" s="3"/>
      <c r="E135" s="18"/>
      <c r="F135" s="7" t="s">
        <v>328</v>
      </c>
      <c r="G135" s="8" t="s">
        <v>329</v>
      </c>
      <c r="H135" s="32"/>
      <c r="I135" s="19"/>
      <c r="J135" s="20" t="s">
        <v>62</v>
      </c>
      <c r="K135" s="19"/>
      <c r="L135" s="20"/>
      <c r="M135" s="19"/>
      <c r="N135" s="21"/>
      <c r="O135" s="22"/>
      <c r="P135" s="21"/>
      <c r="Q135" s="22"/>
      <c r="R135" s="21"/>
      <c r="S135" s="22"/>
      <c r="T135" s="21"/>
      <c r="U135" s="22"/>
      <c r="V135" s="13" t="s">
        <v>1357</v>
      </c>
      <c r="W135" s="2">
        <v>0.35</v>
      </c>
      <c r="X135" s="13">
        <v>1</v>
      </c>
      <c r="Y135" s="2">
        <v>12</v>
      </c>
      <c r="Z135" s="13" t="s">
        <v>63</v>
      </c>
      <c r="AA135" s="2" t="s">
        <v>64</v>
      </c>
      <c r="AB135" s="13" t="s">
        <v>222</v>
      </c>
      <c r="AC135" s="2" t="s">
        <v>222</v>
      </c>
      <c r="AD135" s="13" t="s">
        <v>1373</v>
      </c>
      <c r="AE135" s="2" t="s">
        <v>1374</v>
      </c>
      <c r="AF135" s="25"/>
      <c r="AG135" s="2" t="s">
        <v>136</v>
      </c>
      <c r="AH135" s="14" t="s">
        <v>133</v>
      </c>
      <c r="AI135" s="2" t="s">
        <v>141</v>
      </c>
      <c r="AJ135" s="13" t="s">
        <v>69</v>
      </c>
      <c r="AK135" s="2" t="s">
        <v>70</v>
      </c>
      <c r="AL135" s="9" t="s">
        <v>1473</v>
      </c>
      <c r="AM135" s="13" t="str">
        <f>IF(ISNA(VLOOKUP($AL135,'Ash-Archive Data-Don''t Delete'!$AL:$AT,2,FALSE)),"",VLOOKUP($AL135,'Ash-Archive Data-Don''t Delete'!$AL:$AT,2,FALSE))</f>
        <v>link</v>
      </c>
      <c r="AN135" s="36" t="str">
        <f>IF(ISNA(VLOOKUP($AL135,'Ash-Archive Data-Don''t Delete'!$AL:$AT,3,FALSE)),"",VLOOKUP($AL135,'Ash-Archive Data-Don''t Delete'!$AL:$AT,3,FALSE))</f>
        <v>http://www.ccafc.org.cn/templates/DonationSearch/index.aspx?nodeid=106</v>
      </c>
      <c r="AO135" s="13">
        <f>IF(ISNA(VLOOKUP($AL135,'Ash-Archive Data-Don''t Delete'!$AL:$AT,4,FALSE)),"",VLOOKUP($AL135,'Ash-Archive Data-Don''t Delete'!$AL:$AT,4,FALSE))</f>
        <v>0</v>
      </c>
      <c r="AP135" s="2">
        <f>IF(ISNA(VLOOKUP($AL135,'Ash-Archive Data-Don''t Delete'!$AL:$AT,5,FALSE)),"",VLOOKUP($AL135,'Ash-Archive Data-Don''t Delete'!$AL:$AT,5,FALSE))</f>
        <v>0</v>
      </c>
      <c r="AQ135" s="13"/>
      <c r="AR135" s="2"/>
      <c r="AS135" s="13"/>
      <c r="AT135" s="2" t="s">
        <v>74</v>
      </c>
      <c r="AU135" s="25"/>
      <c r="AV135" s="23"/>
      <c r="AW135" s="25"/>
      <c r="AX135" s="23"/>
      <c r="AY135" s="9" t="s">
        <v>269</v>
      </c>
      <c r="AZ135" s="41">
        <v>42744</v>
      </c>
      <c r="BA135" s="18"/>
      <c r="BB135" s="18"/>
      <c r="BC135" s="15"/>
      <c r="BD135" s="15"/>
      <c r="BE135" s="15"/>
      <c r="BF135" s="15"/>
      <c r="BG135" s="15"/>
      <c r="BH135" s="15"/>
      <c r="BI135" s="15"/>
      <c r="BJ135" s="15"/>
    </row>
    <row r="136" spans="1:62" ht="14.25">
      <c r="A136" s="16" t="str">
        <f>IF(ISNA(VLOOKUP($G136,'Philanthropist Ranking'!$E$5:$H$105,4,FALSE)),"N","Y")</f>
        <v>Y</v>
      </c>
      <c r="B136" s="17">
        <f>VLOOKUP($G136,'Philanthropist Ranking'!$K$5:$M$281,3,FALSE)</f>
        <v>24</v>
      </c>
      <c r="C136" s="17">
        <f>VLOOKUP($G136,'Philanthropist Ranking'!$K$5:$M$281,2,FALSE)</f>
        <v>59.410000000000011</v>
      </c>
      <c r="D136" s="3"/>
      <c r="E136" s="18"/>
      <c r="F136" s="7" t="s">
        <v>328</v>
      </c>
      <c r="G136" s="8" t="s">
        <v>329</v>
      </c>
      <c r="H136" s="32"/>
      <c r="I136" s="19"/>
      <c r="J136" s="20" t="s">
        <v>62</v>
      </c>
      <c r="K136" s="19"/>
      <c r="L136" s="20"/>
      <c r="M136" s="19"/>
      <c r="N136" s="21"/>
      <c r="O136" s="22"/>
      <c r="P136" s="21"/>
      <c r="Q136" s="22"/>
      <c r="R136" s="21"/>
      <c r="S136" s="22"/>
      <c r="T136" s="21"/>
      <c r="U136" s="22"/>
      <c r="V136" s="13" t="s">
        <v>1357</v>
      </c>
      <c r="W136" s="2">
        <v>0.26</v>
      </c>
      <c r="X136" s="13">
        <v>1</v>
      </c>
      <c r="Y136" s="2">
        <v>12</v>
      </c>
      <c r="Z136" s="13" t="s">
        <v>63</v>
      </c>
      <c r="AA136" s="2" t="s">
        <v>64</v>
      </c>
      <c r="AB136" s="13" t="s">
        <v>222</v>
      </c>
      <c r="AC136" s="2" t="s">
        <v>222</v>
      </c>
      <c r="AD136" s="13" t="s">
        <v>1373</v>
      </c>
      <c r="AE136" s="2" t="s">
        <v>1374</v>
      </c>
      <c r="AF136" s="25"/>
      <c r="AG136" s="2" t="s">
        <v>136</v>
      </c>
      <c r="AH136" s="14" t="s">
        <v>133</v>
      </c>
      <c r="AI136" s="2" t="s">
        <v>141</v>
      </c>
      <c r="AJ136" s="13" t="s">
        <v>69</v>
      </c>
      <c r="AK136" s="2" t="s">
        <v>70</v>
      </c>
      <c r="AL136" s="9" t="s">
        <v>1474</v>
      </c>
      <c r="AM136" s="13" t="str">
        <f>IF(ISNA(VLOOKUP($AL136,'Ash-Archive Data-Don''t Delete'!$AL:$AT,2,FALSE)),"",VLOOKUP($AL136,'Ash-Archive Data-Don''t Delete'!$AL:$AT,2,FALSE))</f>
        <v>link</v>
      </c>
      <c r="AN136" s="36" t="str">
        <f>IF(ISNA(VLOOKUP($AL136,'Ash-Archive Data-Don''t Delete'!$AL:$AT,3,FALSE)),"",VLOOKUP($AL136,'Ash-Archive Data-Don''t Delete'!$AL:$AT,3,FALSE))</f>
        <v>http://www.ccafc.org.cn/templates/DonationSearch/index.aspx?nodeid=106</v>
      </c>
      <c r="AO136" s="13">
        <f>IF(ISNA(VLOOKUP($AL136,'Ash-Archive Data-Don''t Delete'!$AL:$AT,4,FALSE)),"",VLOOKUP($AL136,'Ash-Archive Data-Don''t Delete'!$AL:$AT,4,FALSE))</f>
        <v>0</v>
      </c>
      <c r="AP136" s="2">
        <f>IF(ISNA(VLOOKUP($AL136,'Ash-Archive Data-Don''t Delete'!$AL:$AT,5,FALSE)),"",VLOOKUP($AL136,'Ash-Archive Data-Don''t Delete'!$AL:$AT,5,FALSE))</f>
        <v>0</v>
      </c>
      <c r="AQ136" s="13"/>
      <c r="AR136" s="2"/>
      <c r="AS136" s="13"/>
      <c r="AT136" s="2" t="s">
        <v>74</v>
      </c>
      <c r="AU136" s="25"/>
      <c r="AV136" s="23"/>
      <c r="AW136" s="25"/>
      <c r="AX136" s="23"/>
      <c r="AY136" s="9" t="s">
        <v>269</v>
      </c>
      <c r="AZ136" s="41">
        <v>42744</v>
      </c>
      <c r="BA136" s="18"/>
      <c r="BB136" s="18"/>
      <c r="BC136" s="15"/>
      <c r="BD136" s="15"/>
      <c r="BE136" s="15"/>
      <c r="BF136" s="15"/>
      <c r="BG136" s="15"/>
      <c r="BH136" s="15"/>
      <c r="BI136" s="15"/>
      <c r="BJ136" s="15"/>
    </row>
    <row r="137" spans="1:62" ht="14.25">
      <c r="A137" s="16" t="str">
        <f>IF(ISNA(VLOOKUP($G137,'Philanthropist Ranking'!$E$5:$H$105,4,FALSE)),"N","Y")</f>
        <v>Y</v>
      </c>
      <c r="B137" s="17">
        <f>VLOOKUP($G137,'Philanthropist Ranking'!$K$5:$M$281,3,FALSE)</f>
        <v>24</v>
      </c>
      <c r="C137" s="17">
        <f>VLOOKUP($G137,'Philanthropist Ranking'!$K$5:$M$281,2,FALSE)</f>
        <v>59.410000000000011</v>
      </c>
      <c r="D137" s="3"/>
      <c r="E137" s="18"/>
      <c r="F137" s="7" t="s">
        <v>328</v>
      </c>
      <c r="G137" s="8" t="s">
        <v>329</v>
      </c>
      <c r="H137" s="32"/>
      <c r="I137" s="19"/>
      <c r="J137" s="20" t="s">
        <v>62</v>
      </c>
      <c r="K137" s="19"/>
      <c r="L137" s="20"/>
      <c r="M137" s="19"/>
      <c r="N137" s="21"/>
      <c r="O137" s="22"/>
      <c r="P137" s="21"/>
      <c r="Q137" s="22"/>
      <c r="R137" s="21"/>
      <c r="S137" s="22"/>
      <c r="T137" s="21"/>
      <c r="U137" s="22"/>
      <c r="V137" s="13" t="s">
        <v>1357</v>
      </c>
      <c r="W137" s="2">
        <v>0.25</v>
      </c>
      <c r="X137" s="13">
        <v>1</v>
      </c>
      <c r="Y137" s="2">
        <v>12</v>
      </c>
      <c r="Z137" s="13" t="s">
        <v>63</v>
      </c>
      <c r="AA137" s="2" t="s">
        <v>64</v>
      </c>
      <c r="AB137" s="13" t="s">
        <v>222</v>
      </c>
      <c r="AC137" s="2" t="s">
        <v>222</v>
      </c>
      <c r="AD137" s="13" t="s">
        <v>1373</v>
      </c>
      <c r="AE137" s="2" t="s">
        <v>1374</v>
      </c>
      <c r="AF137" s="25"/>
      <c r="AG137" s="2" t="s">
        <v>136</v>
      </c>
      <c r="AH137" s="14" t="s">
        <v>133</v>
      </c>
      <c r="AI137" s="2" t="s">
        <v>141</v>
      </c>
      <c r="AJ137" s="13" t="s">
        <v>69</v>
      </c>
      <c r="AK137" s="2" t="s">
        <v>70</v>
      </c>
      <c r="AL137" s="9" t="s">
        <v>1475</v>
      </c>
      <c r="AM137" s="13" t="str">
        <f>IF(ISNA(VLOOKUP($AL137,'Ash-Archive Data-Don''t Delete'!$AL:$AT,2,FALSE)),"",VLOOKUP($AL137,'Ash-Archive Data-Don''t Delete'!$AL:$AT,2,FALSE))</f>
        <v>link</v>
      </c>
      <c r="AN137" s="36" t="str">
        <f>IF(ISNA(VLOOKUP($AL137,'Ash-Archive Data-Don''t Delete'!$AL:$AT,3,FALSE)),"",VLOOKUP($AL137,'Ash-Archive Data-Don''t Delete'!$AL:$AT,3,FALSE))</f>
        <v>http://www.ccafc.org.cn/templates/DonationSearch/index.aspx?nodeid=106</v>
      </c>
      <c r="AO137" s="13">
        <f>IF(ISNA(VLOOKUP($AL137,'Ash-Archive Data-Don''t Delete'!$AL:$AT,4,FALSE)),"",VLOOKUP($AL137,'Ash-Archive Data-Don''t Delete'!$AL:$AT,4,FALSE))</f>
        <v>0</v>
      </c>
      <c r="AP137" s="2">
        <f>IF(ISNA(VLOOKUP($AL137,'Ash-Archive Data-Don''t Delete'!$AL:$AT,5,FALSE)),"",VLOOKUP($AL137,'Ash-Archive Data-Don''t Delete'!$AL:$AT,5,FALSE))</f>
        <v>0</v>
      </c>
      <c r="AQ137" s="13"/>
      <c r="AR137" s="2"/>
      <c r="AS137" s="13"/>
      <c r="AT137" s="2" t="s">
        <v>74</v>
      </c>
      <c r="AU137" s="25"/>
      <c r="AV137" s="23"/>
      <c r="AW137" s="25"/>
      <c r="AX137" s="23"/>
      <c r="AY137" s="9" t="s">
        <v>269</v>
      </c>
      <c r="AZ137" s="41">
        <v>42744</v>
      </c>
      <c r="BA137" s="18"/>
      <c r="BB137" s="18"/>
      <c r="BC137" s="15"/>
      <c r="BD137" s="15"/>
      <c r="BE137" s="15"/>
      <c r="BF137" s="15"/>
      <c r="BG137" s="15"/>
      <c r="BH137" s="15"/>
      <c r="BI137" s="15"/>
      <c r="BJ137" s="15"/>
    </row>
    <row r="138" spans="1:62" ht="14.25">
      <c r="A138" s="16" t="str">
        <f>IF(ISNA(VLOOKUP($G138,'Philanthropist Ranking'!$E$5:$H$105,4,FALSE)),"N","Y")</f>
        <v>Y</v>
      </c>
      <c r="B138" s="17">
        <f>VLOOKUP($G138,'Philanthropist Ranking'!$K$5:$M$281,3,FALSE)</f>
        <v>24</v>
      </c>
      <c r="C138" s="17">
        <f>VLOOKUP($G138,'Philanthropist Ranking'!$K$5:$M$281,2,FALSE)</f>
        <v>59.410000000000011</v>
      </c>
      <c r="D138" s="3"/>
      <c r="E138" s="18"/>
      <c r="F138" s="7" t="s">
        <v>328</v>
      </c>
      <c r="G138" s="8" t="s">
        <v>329</v>
      </c>
      <c r="H138" s="32"/>
      <c r="I138" s="19"/>
      <c r="J138" s="20" t="s">
        <v>62</v>
      </c>
      <c r="K138" s="19"/>
      <c r="L138" s="20"/>
      <c r="M138" s="19"/>
      <c r="N138" s="21"/>
      <c r="O138" s="22"/>
      <c r="P138" s="21"/>
      <c r="Q138" s="22"/>
      <c r="R138" s="21"/>
      <c r="S138" s="22"/>
      <c r="T138" s="21"/>
      <c r="U138" s="22"/>
      <c r="V138" s="13" t="s">
        <v>1357</v>
      </c>
      <c r="W138" s="2">
        <v>0.23</v>
      </c>
      <c r="X138" s="13">
        <v>1</v>
      </c>
      <c r="Y138" s="2">
        <v>12</v>
      </c>
      <c r="Z138" s="13" t="s">
        <v>63</v>
      </c>
      <c r="AA138" s="2" t="s">
        <v>64</v>
      </c>
      <c r="AB138" s="13" t="s">
        <v>222</v>
      </c>
      <c r="AC138" s="2" t="s">
        <v>222</v>
      </c>
      <c r="AD138" s="13" t="s">
        <v>1373</v>
      </c>
      <c r="AE138" s="2" t="s">
        <v>1374</v>
      </c>
      <c r="AF138" s="25"/>
      <c r="AG138" s="2" t="s">
        <v>136</v>
      </c>
      <c r="AH138" s="14" t="s">
        <v>133</v>
      </c>
      <c r="AI138" s="2" t="s">
        <v>141</v>
      </c>
      <c r="AJ138" s="13" t="s">
        <v>69</v>
      </c>
      <c r="AK138" s="2" t="s">
        <v>70</v>
      </c>
      <c r="AL138" s="9" t="s">
        <v>1478</v>
      </c>
      <c r="AM138" s="13" t="str">
        <f>IF(ISNA(VLOOKUP($AL138,'Ash-Archive Data-Don''t Delete'!$AL:$AT,2,FALSE)),"",VLOOKUP($AL138,'Ash-Archive Data-Don''t Delete'!$AL:$AT,2,FALSE))</f>
        <v>link</v>
      </c>
      <c r="AN138" s="36" t="str">
        <f>IF(ISNA(VLOOKUP($AL138,'Ash-Archive Data-Don''t Delete'!$AL:$AT,3,FALSE)),"",VLOOKUP($AL138,'Ash-Archive Data-Don''t Delete'!$AL:$AT,3,FALSE))</f>
        <v>http://www.ccafc.org.cn/templates/DonationSearch/index.aspx?nodeid=106</v>
      </c>
      <c r="AO138" s="13">
        <f>IF(ISNA(VLOOKUP($AL138,'Ash-Archive Data-Don''t Delete'!$AL:$AT,4,FALSE)),"",VLOOKUP($AL138,'Ash-Archive Data-Don''t Delete'!$AL:$AT,4,FALSE))</f>
        <v>0</v>
      </c>
      <c r="AP138" s="2">
        <f>IF(ISNA(VLOOKUP($AL138,'Ash-Archive Data-Don''t Delete'!$AL:$AT,5,FALSE)),"",VLOOKUP($AL138,'Ash-Archive Data-Don''t Delete'!$AL:$AT,5,FALSE))</f>
        <v>0</v>
      </c>
      <c r="AQ138" s="13"/>
      <c r="AR138" s="2"/>
      <c r="AS138" s="13"/>
      <c r="AT138" s="2" t="s">
        <v>74</v>
      </c>
      <c r="AU138" s="25"/>
      <c r="AV138" s="23"/>
      <c r="AW138" s="25"/>
      <c r="AX138" s="23"/>
      <c r="AY138" s="9" t="s">
        <v>269</v>
      </c>
      <c r="AZ138" s="41">
        <v>42744</v>
      </c>
      <c r="BA138" s="18"/>
      <c r="BB138" s="18"/>
      <c r="BC138" s="15"/>
      <c r="BD138" s="15"/>
      <c r="BE138" s="15"/>
      <c r="BF138" s="15"/>
      <c r="BG138" s="15"/>
      <c r="BH138" s="15"/>
      <c r="BI138" s="15"/>
      <c r="BJ138" s="15"/>
    </row>
    <row r="139" spans="1:62" ht="14.25">
      <c r="A139" s="16" t="str">
        <f>IF(ISNA(VLOOKUP($G139,'Philanthropist Ranking'!$E$5:$H$105,4,FALSE)),"N","Y")</f>
        <v>Y</v>
      </c>
      <c r="B139" s="17">
        <f>VLOOKUP($G139,'Philanthropist Ranking'!$K$5:$M$281,3,FALSE)</f>
        <v>24</v>
      </c>
      <c r="C139" s="17">
        <f>VLOOKUP($G139,'Philanthropist Ranking'!$K$5:$M$281,2,FALSE)</f>
        <v>59.410000000000011</v>
      </c>
      <c r="D139" s="3"/>
      <c r="E139" s="18"/>
      <c r="F139" s="7" t="s">
        <v>328</v>
      </c>
      <c r="G139" s="8" t="s">
        <v>329</v>
      </c>
      <c r="H139" s="32"/>
      <c r="I139" s="19"/>
      <c r="J139" s="20" t="s">
        <v>62</v>
      </c>
      <c r="K139" s="19"/>
      <c r="L139" s="20"/>
      <c r="M139" s="19"/>
      <c r="N139" s="21"/>
      <c r="O139" s="22"/>
      <c r="P139" s="21"/>
      <c r="Q139" s="22"/>
      <c r="R139" s="21"/>
      <c r="S139" s="22"/>
      <c r="T139" s="21"/>
      <c r="U139" s="22"/>
      <c r="V139" s="13" t="s">
        <v>1357</v>
      </c>
      <c r="W139" s="2">
        <v>0.2</v>
      </c>
      <c r="X139" s="13">
        <v>9</v>
      </c>
      <c r="Y139" s="2">
        <v>24</v>
      </c>
      <c r="Z139" s="13" t="s">
        <v>63</v>
      </c>
      <c r="AA139" s="2" t="s">
        <v>64</v>
      </c>
      <c r="AB139" s="13" t="s">
        <v>222</v>
      </c>
      <c r="AC139" s="2" t="s">
        <v>222</v>
      </c>
      <c r="AD139" s="13" t="s">
        <v>1373</v>
      </c>
      <c r="AE139" s="2" t="s">
        <v>1374</v>
      </c>
      <c r="AF139" s="25"/>
      <c r="AG139" s="2" t="s">
        <v>136</v>
      </c>
      <c r="AH139" s="14" t="s">
        <v>133</v>
      </c>
      <c r="AI139" s="2" t="s">
        <v>141</v>
      </c>
      <c r="AJ139" s="13" t="s">
        <v>69</v>
      </c>
      <c r="AK139" s="2" t="s">
        <v>70</v>
      </c>
      <c r="AL139" s="9" t="s">
        <v>1479</v>
      </c>
      <c r="AM139" s="13" t="str">
        <f>IF(ISNA(VLOOKUP($AL139,'Ash-Archive Data-Don''t Delete'!$AL:$AT,2,FALSE)),"",VLOOKUP($AL139,'Ash-Archive Data-Don''t Delete'!$AL:$AT,2,FALSE))</f>
        <v>link</v>
      </c>
      <c r="AN139" s="36" t="str">
        <f>IF(ISNA(VLOOKUP($AL139,'Ash-Archive Data-Don''t Delete'!$AL:$AT,3,FALSE)),"",VLOOKUP($AL139,'Ash-Archive Data-Don''t Delete'!$AL:$AT,3,FALSE))</f>
        <v>http://www.ccafc.org.cn/templates/DonationSearch/index.aspx?nodeid=106</v>
      </c>
      <c r="AO139" s="13">
        <f>IF(ISNA(VLOOKUP($AL139,'Ash-Archive Data-Don''t Delete'!$AL:$AT,4,FALSE)),"",VLOOKUP($AL139,'Ash-Archive Data-Don''t Delete'!$AL:$AT,4,FALSE))</f>
        <v>0</v>
      </c>
      <c r="AP139" s="2">
        <f>IF(ISNA(VLOOKUP($AL139,'Ash-Archive Data-Don''t Delete'!$AL:$AT,5,FALSE)),"",VLOOKUP($AL139,'Ash-Archive Data-Don''t Delete'!$AL:$AT,5,FALSE))</f>
        <v>0</v>
      </c>
      <c r="AQ139" s="13"/>
      <c r="AR139" s="2"/>
      <c r="AS139" s="13"/>
      <c r="AT139" s="2" t="s">
        <v>74</v>
      </c>
      <c r="AU139" s="25"/>
      <c r="AV139" s="23"/>
      <c r="AW139" s="25"/>
      <c r="AX139" s="23"/>
      <c r="AY139" s="9" t="s">
        <v>269</v>
      </c>
      <c r="AZ139" s="41">
        <v>42744</v>
      </c>
      <c r="BA139" s="18"/>
      <c r="BB139" s="18"/>
      <c r="BC139" s="15"/>
      <c r="BD139" s="15"/>
      <c r="BE139" s="15"/>
      <c r="BF139" s="15"/>
      <c r="BG139" s="15"/>
      <c r="BH139" s="15"/>
      <c r="BI139" s="15"/>
      <c r="BJ139" s="15"/>
    </row>
    <row r="140" spans="1:62" ht="14.25">
      <c r="A140" s="16" t="str">
        <f>IF(ISNA(VLOOKUP($G140,'Philanthropist Ranking'!$E$5:$H$105,4,FALSE)),"N","Y")</f>
        <v>Y</v>
      </c>
      <c r="B140" s="17">
        <f>VLOOKUP($G140,'Philanthropist Ranking'!$K$5:$M$281,3,FALSE)</f>
        <v>24</v>
      </c>
      <c r="C140" s="17">
        <f>VLOOKUP($G140,'Philanthropist Ranking'!$K$5:$M$281,2,FALSE)</f>
        <v>59.410000000000011</v>
      </c>
      <c r="D140" s="3"/>
      <c r="E140" s="18"/>
      <c r="F140" s="7" t="s">
        <v>328</v>
      </c>
      <c r="G140" s="8" t="s">
        <v>329</v>
      </c>
      <c r="H140" s="32"/>
      <c r="I140" s="19"/>
      <c r="J140" s="20" t="s">
        <v>62</v>
      </c>
      <c r="K140" s="19"/>
      <c r="L140" s="20"/>
      <c r="M140" s="19"/>
      <c r="N140" s="21"/>
      <c r="O140" s="22"/>
      <c r="P140" s="21"/>
      <c r="Q140" s="22"/>
      <c r="R140" s="21"/>
      <c r="S140" s="22"/>
      <c r="T140" s="21"/>
      <c r="U140" s="22"/>
      <c r="V140" s="13" t="s">
        <v>1357</v>
      </c>
      <c r="W140" s="2">
        <v>0.2</v>
      </c>
      <c r="X140" s="13">
        <v>1</v>
      </c>
      <c r="Y140" s="2">
        <v>12</v>
      </c>
      <c r="Z140" s="13" t="s">
        <v>63</v>
      </c>
      <c r="AA140" s="2" t="s">
        <v>64</v>
      </c>
      <c r="AB140" s="13" t="s">
        <v>222</v>
      </c>
      <c r="AC140" s="2" t="s">
        <v>222</v>
      </c>
      <c r="AD140" s="13" t="s">
        <v>1373</v>
      </c>
      <c r="AE140" s="2" t="s">
        <v>1374</v>
      </c>
      <c r="AF140" s="25"/>
      <c r="AG140" s="2" t="s">
        <v>136</v>
      </c>
      <c r="AH140" s="14" t="s">
        <v>133</v>
      </c>
      <c r="AI140" s="2" t="s">
        <v>141</v>
      </c>
      <c r="AJ140" s="13" t="s">
        <v>69</v>
      </c>
      <c r="AK140" s="2" t="s">
        <v>70</v>
      </c>
      <c r="AL140" s="9" t="s">
        <v>1480</v>
      </c>
      <c r="AM140" s="13" t="str">
        <f>IF(ISNA(VLOOKUP($AL140,'Ash-Archive Data-Don''t Delete'!$AL:$AT,2,FALSE)),"",VLOOKUP($AL140,'Ash-Archive Data-Don''t Delete'!$AL:$AT,2,FALSE))</f>
        <v>link</v>
      </c>
      <c r="AN140" s="36" t="str">
        <f>IF(ISNA(VLOOKUP($AL140,'Ash-Archive Data-Don''t Delete'!$AL:$AT,3,FALSE)),"",VLOOKUP($AL140,'Ash-Archive Data-Don''t Delete'!$AL:$AT,3,FALSE))</f>
        <v>http://www.ccafc.org.cn/templates/DonationSearch/index.aspx?nodeid=106</v>
      </c>
      <c r="AO140" s="13">
        <f>IF(ISNA(VLOOKUP($AL140,'Ash-Archive Data-Don''t Delete'!$AL:$AT,4,FALSE)),"",VLOOKUP($AL140,'Ash-Archive Data-Don''t Delete'!$AL:$AT,4,FALSE))</f>
        <v>0</v>
      </c>
      <c r="AP140" s="2">
        <f>IF(ISNA(VLOOKUP($AL140,'Ash-Archive Data-Don''t Delete'!$AL:$AT,5,FALSE)),"",VLOOKUP($AL140,'Ash-Archive Data-Don''t Delete'!$AL:$AT,5,FALSE))</f>
        <v>0</v>
      </c>
      <c r="AQ140" s="13"/>
      <c r="AR140" s="2"/>
      <c r="AS140" s="13"/>
      <c r="AT140" s="2" t="s">
        <v>74</v>
      </c>
      <c r="AU140" s="25"/>
      <c r="AV140" s="23"/>
      <c r="AW140" s="25"/>
      <c r="AX140" s="23"/>
      <c r="AY140" s="9" t="s">
        <v>269</v>
      </c>
      <c r="AZ140" s="41">
        <v>42744</v>
      </c>
      <c r="BA140" s="18"/>
      <c r="BB140" s="18"/>
      <c r="BC140" s="15"/>
      <c r="BD140" s="15"/>
      <c r="BE140" s="15"/>
      <c r="BF140" s="15"/>
      <c r="BG140" s="15"/>
      <c r="BH140" s="15"/>
      <c r="BI140" s="15"/>
      <c r="BJ140" s="15"/>
    </row>
    <row r="141" spans="1:62" ht="14.25">
      <c r="A141" s="16" t="str">
        <f>IF(ISNA(VLOOKUP($G141,'Philanthropist Ranking'!$E$5:$H$105,4,FALSE)),"N","Y")</f>
        <v>Y</v>
      </c>
      <c r="B141" s="17">
        <f>VLOOKUP($G141,'Philanthropist Ranking'!$K$5:$M$281,3,FALSE)</f>
        <v>24</v>
      </c>
      <c r="C141" s="17">
        <f>VLOOKUP($G141,'Philanthropist Ranking'!$K$5:$M$281,2,FALSE)</f>
        <v>59.410000000000011</v>
      </c>
      <c r="D141" s="18"/>
      <c r="E141" s="18"/>
      <c r="F141" s="7" t="s">
        <v>328</v>
      </c>
      <c r="G141" s="8" t="s">
        <v>329</v>
      </c>
      <c r="H141" s="9"/>
      <c r="I141" s="19"/>
      <c r="J141" s="20"/>
      <c r="K141" s="7"/>
      <c r="L141" s="8"/>
      <c r="M141" s="7"/>
      <c r="N141" s="10"/>
      <c r="O141" s="11"/>
      <c r="P141" s="10"/>
      <c r="Q141" s="11"/>
      <c r="R141" s="10"/>
      <c r="S141" s="11"/>
      <c r="T141" s="10"/>
      <c r="U141" s="11"/>
      <c r="V141" s="13" t="s">
        <v>1357</v>
      </c>
      <c r="W141" s="2">
        <v>0.2</v>
      </c>
      <c r="X141" s="13">
        <v>9</v>
      </c>
      <c r="Y141" s="2">
        <v>17</v>
      </c>
      <c r="Z141" s="13" t="s">
        <v>63</v>
      </c>
      <c r="AA141" s="2" t="s">
        <v>64</v>
      </c>
      <c r="AB141" s="13" t="s">
        <v>222</v>
      </c>
      <c r="AC141" s="2" t="s">
        <v>222</v>
      </c>
      <c r="AD141" s="13" t="s">
        <v>1359</v>
      </c>
      <c r="AE141" s="2" t="s">
        <v>1281</v>
      </c>
      <c r="AF141" s="25"/>
      <c r="AG141" s="2" t="s">
        <v>109</v>
      </c>
      <c r="AH141" s="14" t="s">
        <v>133</v>
      </c>
      <c r="AI141" s="2" t="s">
        <v>141</v>
      </c>
      <c r="AJ141" s="13" t="s">
        <v>69</v>
      </c>
      <c r="AK141" s="2" t="s">
        <v>70</v>
      </c>
      <c r="AL141" s="9"/>
      <c r="AM141" s="259" t="str">
        <f t="shared" ref="AM141:AM142" si="2">HYPERLINK("http://www.cswef.org/Home/donquery/index.html","Link")</f>
        <v>Link</v>
      </c>
      <c r="AN141" s="2"/>
      <c r="AO141" s="13"/>
      <c r="AP141" s="2"/>
      <c r="AQ141" s="13"/>
      <c r="AR141" s="2"/>
      <c r="AS141" s="13"/>
      <c r="AT141" s="2" t="s">
        <v>74</v>
      </c>
      <c r="AU141" s="25"/>
      <c r="AV141" s="2"/>
      <c r="AW141" s="25"/>
      <c r="AX141" s="2"/>
      <c r="AY141" s="9" t="s">
        <v>118</v>
      </c>
      <c r="AZ141" s="31">
        <v>42761</v>
      </c>
      <c r="BA141" s="18"/>
      <c r="BB141" s="18"/>
      <c r="BC141" s="15"/>
      <c r="BD141" s="15"/>
      <c r="BE141" s="15"/>
      <c r="BF141" s="15"/>
      <c r="BG141" s="15"/>
      <c r="BH141" s="15"/>
      <c r="BI141" s="15"/>
      <c r="BJ141" s="15"/>
    </row>
    <row r="142" spans="1:62" ht="14.25">
      <c r="A142" s="16" t="str">
        <f>IF(ISNA(VLOOKUP($G142,'Philanthropist Ranking'!$E$5:$H$105,4,FALSE)),"N","Y")</f>
        <v>Y</v>
      </c>
      <c r="B142" s="17">
        <f>VLOOKUP($G142,'Philanthropist Ranking'!$K$5:$M$281,3,FALSE)</f>
        <v>24</v>
      </c>
      <c r="C142" s="17">
        <f>VLOOKUP($G142,'Philanthropist Ranking'!$K$5:$M$281,2,FALSE)</f>
        <v>59.410000000000011</v>
      </c>
      <c r="D142" s="18"/>
      <c r="E142" s="18"/>
      <c r="F142" s="7" t="s">
        <v>328</v>
      </c>
      <c r="G142" s="8" t="s">
        <v>329</v>
      </c>
      <c r="H142" s="9"/>
      <c r="I142" s="19"/>
      <c r="J142" s="20"/>
      <c r="K142" s="7"/>
      <c r="L142" s="8"/>
      <c r="M142" s="7"/>
      <c r="N142" s="10"/>
      <c r="O142" s="11"/>
      <c r="P142" s="10"/>
      <c r="Q142" s="11"/>
      <c r="R142" s="10"/>
      <c r="S142" s="11"/>
      <c r="T142" s="10"/>
      <c r="U142" s="11"/>
      <c r="V142" s="13" t="s">
        <v>1357</v>
      </c>
      <c r="W142" s="2">
        <v>0.2</v>
      </c>
      <c r="X142" s="13">
        <v>9</v>
      </c>
      <c r="Y142" s="2">
        <v>17</v>
      </c>
      <c r="Z142" s="13" t="s">
        <v>63</v>
      </c>
      <c r="AA142" s="2" t="s">
        <v>64</v>
      </c>
      <c r="AB142" s="13" t="s">
        <v>222</v>
      </c>
      <c r="AC142" s="2" t="s">
        <v>222</v>
      </c>
      <c r="AD142" s="13" t="s">
        <v>1359</v>
      </c>
      <c r="AE142" s="2" t="s">
        <v>1281</v>
      </c>
      <c r="AF142" s="25"/>
      <c r="AG142" s="2" t="s">
        <v>109</v>
      </c>
      <c r="AH142" s="14" t="s">
        <v>133</v>
      </c>
      <c r="AI142" s="2" t="s">
        <v>141</v>
      </c>
      <c r="AJ142" s="13" t="s">
        <v>69</v>
      </c>
      <c r="AK142" s="2" t="s">
        <v>70</v>
      </c>
      <c r="AL142" s="9"/>
      <c r="AM142" s="259" t="str">
        <f t="shared" si="2"/>
        <v>Link</v>
      </c>
      <c r="AN142" s="2"/>
      <c r="AO142" s="13"/>
      <c r="AP142" s="2"/>
      <c r="AQ142" s="13"/>
      <c r="AR142" s="2"/>
      <c r="AS142" s="13"/>
      <c r="AT142" s="2" t="s">
        <v>74</v>
      </c>
      <c r="AU142" s="25"/>
      <c r="AV142" s="2"/>
      <c r="AW142" s="25"/>
      <c r="AX142" s="2"/>
      <c r="AY142" s="9" t="s">
        <v>118</v>
      </c>
      <c r="AZ142" s="31">
        <v>42761</v>
      </c>
      <c r="BA142" s="18"/>
      <c r="BB142" s="18"/>
      <c r="BC142" s="15"/>
      <c r="BD142" s="15"/>
      <c r="BE142" s="15"/>
      <c r="BF142" s="15"/>
      <c r="BG142" s="15"/>
      <c r="BH142" s="15"/>
      <c r="BI142" s="15"/>
      <c r="BJ142" s="15"/>
    </row>
    <row r="143" spans="1:62" ht="14.25">
      <c r="A143" s="16" t="str">
        <f>IF(ISNA(VLOOKUP($G143,'Philanthropist Ranking'!$E$5:$H$105,4,FALSE)),"N","Y")</f>
        <v>Y</v>
      </c>
      <c r="B143" s="17">
        <f>VLOOKUP($G143,'Philanthropist Ranking'!$K$5:$M$281,3,FALSE)</f>
        <v>24</v>
      </c>
      <c r="C143" s="17">
        <f>VLOOKUP($G143,'Philanthropist Ranking'!$K$5:$M$281,2,FALSE)</f>
        <v>59.410000000000011</v>
      </c>
      <c r="D143" s="18"/>
      <c r="E143" s="18"/>
      <c r="F143" s="7" t="s">
        <v>328</v>
      </c>
      <c r="G143" s="8" t="s">
        <v>329</v>
      </c>
      <c r="H143" s="9"/>
      <c r="I143" s="19"/>
      <c r="J143" s="20"/>
      <c r="K143" s="7"/>
      <c r="L143" s="8"/>
      <c r="M143" s="7"/>
      <c r="N143" s="10"/>
      <c r="O143" s="11"/>
      <c r="P143" s="10"/>
      <c r="Q143" s="11"/>
      <c r="R143" s="10"/>
      <c r="S143" s="11"/>
      <c r="T143" s="10"/>
      <c r="U143" s="11"/>
      <c r="V143" s="13" t="s">
        <v>1357</v>
      </c>
      <c r="W143" s="2">
        <v>0.2</v>
      </c>
      <c r="X143" s="13">
        <v>9</v>
      </c>
      <c r="Y143" s="2">
        <v>11</v>
      </c>
      <c r="Z143" s="13" t="s">
        <v>63</v>
      </c>
      <c r="AA143" s="2" t="s">
        <v>64</v>
      </c>
      <c r="AB143" s="13" t="s">
        <v>222</v>
      </c>
      <c r="AC143" s="2" t="s">
        <v>222</v>
      </c>
      <c r="AD143" s="13" t="s">
        <v>1485</v>
      </c>
      <c r="AE143" s="2" t="s">
        <v>1486</v>
      </c>
      <c r="AF143" s="25"/>
      <c r="AG143" s="2" t="s">
        <v>109</v>
      </c>
      <c r="AH143" s="14" t="s">
        <v>126</v>
      </c>
      <c r="AI143" s="2" t="s">
        <v>141</v>
      </c>
      <c r="AJ143" s="13" t="s">
        <v>69</v>
      </c>
      <c r="AK143" s="2" t="s">
        <v>70</v>
      </c>
      <c r="AL143" s="9"/>
      <c r="AM143" s="259" t="str">
        <f>HYPERLINK("http://www.cepf.org.cn/XXGK/XXGK_JZXX/","Link")</f>
        <v>Link</v>
      </c>
      <c r="AN143" s="2"/>
      <c r="AO143" s="13"/>
      <c r="AP143" s="2"/>
      <c r="AQ143" s="13"/>
      <c r="AR143" s="2"/>
      <c r="AS143" s="13"/>
      <c r="AT143" s="2" t="s">
        <v>74</v>
      </c>
      <c r="AU143" s="25"/>
      <c r="AV143" s="2"/>
      <c r="AW143" s="25"/>
      <c r="AX143" s="2"/>
      <c r="AY143" s="9" t="s">
        <v>118</v>
      </c>
      <c r="AZ143" s="31">
        <v>42761</v>
      </c>
      <c r="BA143" s="18"/>
      <c r="BB143" s="18"/>
      <c r="BC143" s="15"/>
      <c r="BD143" s="15"/>
      <c r="BE143" s="15"/>
      <c r="BF143" s="15"/>
      <c r="BG143" s="15"/>
      <c r="BH143" s="15"/>
      <c r="BI143" s="15"/>
      <c r="BJ143" s="15"/>
    </row>
    <row r="144" spans="1:62" ht="14.25">
      <c r="A144" s="16" t="str">
        <f>IF(ISNA(VLOOKUP($G144,'Philanthropist Ranking'!$E$5:$H$105,4,FALSE)),"N","Y")</f>
        <v>Y</v>
      </c>
      <c r="B144" s="17">
        <f>VLOOKUP($G144,'Philanthropist Ranking'!$K$5:$M$281,3,FALSE)</f>
        <v>24</v>
      </c>
      <c r="C144" s="17">
        <f>VLOOKUP($G144,'Philanthropist Ranking'!$K$5:$M$281,2,FALSE)</f>
        <v>59.410000000000011</v>
      </c>
      <c r="D144" s="18"/>
      <c r="E144" s="18"/>
      <c r="F144" s="7" t="s">
        <v>328</v>
      </c>
      <c r="G144" s="8" t="s">
        <v>329</v>
      </c>
      <c r="H144" s="9"/>
      <c r="I144" s="19"/>
      <c r="J144" s="20"/>
      <c r="K144" s="7"/>
      <c r="L144" s="8"/>
      <c r="M144" s="7"/>
      <c r="N144" s="10"/>
      <c r="O144" s="11"/>
      <c r="P144" s="10"/>
      <c r="Q144" s="11"/>
      <c r="R144" s="10"/>
      <c r="S144" s="11"/>
      <c r="T144" s="10"/>
      <c r="U144" s="11"/>
      <c r="V144" s="13" t="s">
        <v>1357</v>
      </c>
      <c r="W144" s="2">
        <v>0.2</v>
      </c>
      <c r="X144" s="13">
        <v>9</v>
      </c>
      <c r="Y144" s="2">
        <v>25</v>
      </c>
      <c r="Z144" s="13" t="s">
        <v>63</v>
      </c>
      <c r="AA144" s="2" t="s">
        <v>64</v>
      </c>
      <c r="AB144" s="13" t="s">
        <v>222</v>
      </c>
      <c r="AC144" s="2" t="s">
        <v>222</v>
      </c>
      <c r="AD144" s="13" t="s">
        <v>1487</v>
      </c>
      <c r="AE144" s="2" t="s">
        <v>1488</v>
      </c>
      <c r="AF144" s="25"/>
      <c r="AG144" s="2" t="s">
        <v>109</v>
      </c>
      <c r="AH144" s="14" t="s">
        <v>126</v>
      </c>
      <c r="AI144" s="2" t="s">
        <v>141</v>
      </c>
      <c r="AJ144" s="13" t="s">
        <v>69</v>
      </c>
      <c r="AK144" s="2" t="s">
        <v>70</v>
      </c>
      <c r="AL144" s="9"/>
      <c r="AM144" s="259" t="str">
        <f>HYPERLINK("http://www.cgf.org.cn/chaxun/default.asp","Link")</f>
        <v>Link</v>
      </c>
      <c r="AN144" s="2"/>
      <c r="AO144" s="13"/>
      <c r="AP144" s="2"/>
      <c r="AQ144" s="13"/>
      <c r="AR144" s="2"/>
      <c r="AS144" s="13"/>
      <c r="AT144" s="2" t="s">
        <v>74</v>
      </c>
      <c r="AU144" s="25"/>
      <c r="AV144" s="2"/>
      <c r="AW144" s="25"/>
      <c r="AX144" s="2"/>
      <c r="AY144" s="9" t="s">
        <v>118</v>
      </c>
      <c r="AZ144" s="31">
        <v>42761</v>
      </c>
      <c r="BA144" s="18"/>
      <c r="BB144" s="18"/>
      <c r="BC144" s="15"/>
      <c r="BD144" s="15"/>
      <c r="BE144" s="15"/>
      <c r="BF144" s="15"/>
      <c r="BG144" s="15"/>
      <c r="BH144" s="15"/>
      <c r="BI144" s="15"/>
      <c r="BJ144" s="15"/>
    </row>
    <row r="145" spans="1:62" ht="14.25">
      <c r="A145" s="16" t="str">
        <f>IF(ISNA(VLOOKUP($G145,'Philanthropist Ranking'!$E$5:$H$105,4,FALSE)),"N","Y")</f>
        <v>Y</v>
      </c>
      <c r="B145" s="17">
        <f>VLOOKUP($G145,'Philanthropist Ranking'!$K$5:$M$281,3,FALSE)</f>
        <v>24</v>
      </c>
      <c r="C145" s="17">
        <f>VLOOKUP($G145,'Philanthropist Ranking'!$K$5:$M$281,2,FALSE)</f>
        <v>59.410000000000011</v>
      </c>
      <c r="D145" s="3"/>
      <c r="E145" s="18"/>
      <c r="F145" s="7" t="s">
        <v>328</v>
      </c>
      <c r="G145" s="8" t="s">
        <v>329</v>
      </c>
      <c r="H145" s="32"/>
      <c r="I145" s="19"/>
      <c r="J145" s="20" t="s">
        <v>62</v>
      </c>
      <c r="K145" s="19"/>
      <c r="L145" s="20"/>
      <c r="M145" s="19"/>
      <c r="N145" s="21"/>
      <c r="O145" s="22"/>
      <c r="P145" s="21"/>
      <c r="Q145" s="22"/>
      <c r="R145" s="21"/>
      <c r="S145" s="22"/>
      <c r="T145" s="21"/>
      <c r="U145" s="22"/>
      <c r="V145" s="13" t="s">
        <v>1357</v>
      </c>
      <c r="W145" s="2">
        <v>0.17</v>
      </c>
      <c r="X145" s="13">
        <v>1</v>
      </c>
      <c r="Y145" s="2">
        <v>12</v>
      </c>
      <c r="Z145" s="13" t="s">
        <v>63</v>
      </c>
      <c r="AA145" s="2" t="s">
        <v>64</v>
      </c>
      <c r="AB145" s="13" t="s">
        <v>222</v>
      </c>
      <c r="AC145" s="2" t="s">
        <v>222</v>
      </c>
      <c r="AD145" s="13" t="s">
        <v>1373</v>
      </c>
      <c r="AE145" s="2" t="s">
        <v>1374</v>
      </c>
      <c r="AF145" s="25"/>
      <c r="AG145" s="2" t="s">
        <v>136</v>
      </c>
      <c r="AH145" s="14" t="s">
        <v>133</v>
      </c>
      <c r="AI145" s="2" t="s">
        <v>141</v>
      </c>
      <c r="AJ145" s="13" t="s">
        <v>69</v>
      </c>
      <c r="AK145" s="2" t="s">
        <v>70</v>
      </c>
      <c r="AL145" s="9" t="s">
        <v>1489</v>
      </c>
      <c r="AM145" s="13" t="str">
        <f>IF(ISNA(VLOOKUP($AL145,'Ash-Archive Data-Don''t Delete'!$AL:$AT,2,FALSE)),"",VLOOKUP($AL145,'Ash-Archive Data-Don''t Delete'!$AL:$AT,2,FALSE))</f>
        <v>link</v>
      </c>
      <c r="AN145" s="36" t="str">
        <f>IF(ISNA(VLOOKUP($AL145,'Ash-Archive Data-Don''t Delete'!$AL:$AT,3,FALSE)),"",VLOOKUP($AL145,'Ash-Archive Data-Don''t Delete'!$AL:$AT,3,FALSE))</f>
        <v>http://www.ccafc.org.cn/templates/DonationSearch/index.aspx?nodeid=106</v>
      </c>
      <c r="AO145" s="13">
        <f>IF(ISNA(VLOOKUP($AL145,'Ash-Archive Data-Don''t Delete'!$AL:$AT,4,FALSE)),"",VLOOKUP($AL145,'Ash-Archive Data-Don''t Delete'!$AL:$AT,4,FALSE))</f>
        <v>0</v>
      </c>
      <c r="AP145" s="2">
        <f>IF(ISNA(VLOOKUP($AL145,'Ash-Archive Data-Don''t Delete'!$AL:$AT,5,FALSE)),"",VLOOKUP($AL145,'Ash-Archive Data-Don''t Delete'!$AL:$AT,5,FALSE))</f>
        <v>0</v>
      </c>
      <c r="AQ145" s="13"/>
      <c r="AR145" s="2"/>
      <c r="AS145" s="13"/>
      <c r="AT145" s="2" t="s">
        <v>74</v>
      </c>
      <c r="AU145" s="25"/>
      <c r="AV145" s="23"/>
      <c r="AW145" s="25"/>
      <c r="AX145" s="23"/>
      <c r="AY145" s="9" t="s">
        <v>269</v>
      </c>
      <c r="AZ145" s="41">
        <v>42744</v>
      </c>
      <c r="BA145" s="18"/>
      <c r="BB145" s="18"/>
      <c r="BC145" s="15"/>
      <c r="BD145" s="15"/>
      <c r="BE145" s="15"/>
      <c r="BF145" s="15"/>
      <c r="BG145" s="15"/>
      <c r="BH145" s="15"/>
      <c r="BI145" s="15"/>
      <c r="BJ145" s="15"/>
    </row>
    <row r="146" spans="1:62" ht="14.25">
      <c r="A146" s="16" t="str">
        <f>IF(ISNA(VLOOKUP($G146,'Philanthropist Ranking'!$E$5:$H$105,4,FALSE)),"N","Y")</f>
        <v>Y</v>
      </c>
      <c r="B146" s="17">
        <f>VLOOKUP($G146,'Philanthropist Ranking'!$K$5:$M$281,3,FALSE)</f>
        <v>24</v>
      </c>
      <c r="C146" s="17">
        <f>VLOOKUP($G146,'Philanthropist Ranking'!$K$5:$M$281,2,FALSE)</f>
        <v>59.410000000000011</v>
      </c>
      <c r="D146" s="3"/>
      <c r="E146" s="18"/>
      <c r="F146" s="7" t="s">
        <v>328</v>
      </c>
      <c r="G146" s="8" t="s">
        <v>329</v>
      </c>
      <c r="H146" s="32"/>
      <c r="I146" s="19"/>
      <c r="J146" s="20" t="s">
        <v>62</v>
      </c>
      <c r="K146" s="19"/>
      <c r="L146" s="20"/>
      <c r="M146" s="19"/>
      <c r="N146" s="21"/>
      <c r="O146" s="22"/>
      <c r="P146" s="21"/>
      <c r="Q146" s="22"/>
      <c r="R146" s="21"/>
      <c r="S146" s="22"/>
      <c r="T146" s="21"/>
      <c r="U146" s="22"/>
      <c r="V146" s="13" t="s">
        <v>1357</v>
      </c>
      <c r="W146" s="2">
        <v>0.12</v>
      </c>
      <c r="X146" s="13">
        <v>1</v>
      </c>
      <c r="Y146" s="2">
        <v>12</v>
      </c>
      <c r="Z146" s="13" t="s">
        <v>63</v>
      </c>
      <c r="AA146" s="2" t="s">
        <v>64</v>
      </c>
      <c r="AB146" s="13" t="s">
        <v>222</v>
      </c>
      <c r="AC146" s="2" t="s">
        <v>222</v>
      </c>
      <c r="AD146" s="13" t="s">
        <v>1373</v>
      </c>
      <c r="AE146" s="2" t="s">
        <v>1374</v>
      </c>
      <c r="AF146" s="25"/>
      <c r="AG146" s="2" t="s">
        <v>136</v>
      </c>
      <c r="AH146" s="14" t="s">
        <v>133</v>
      </c>
      <c r="AI146" s="2" t="s">
        <v>141</v>
      </c>
      <c r="AJ146" s="13" t="s">
        <v>69</v>
      </c>
      <c r="AK146" s="2" t="s">
        <v>70</v>
      </c>
      <c r="AL146" s="9" t="s">
        <v>1490</v>
      </c>
      <c r="AM146" s="13" t="str">
        <f>IF(ISNA(VLOOKUP($AL146,'Ash-Archive Data-Don''t Delete'!$AL:$AT,2,FALSE)),"",VLOOKUP($AL146,'Ash-Archive Data-Don''t Delete'!$AL:$AT,2,FALSE))</f>
        <v>link</v>
      </c>
      <c r="AN146" s="36" t="str">
        <f>IF(ISNA(VLOOKUP($AL146,'Ash-Archive Data-Don''t Delete'!$AL:$AT,3,FALSE)),"",VLOOKUP($AL146,'Ash-Archive Data-Don''t Delete'!$AL:$AT,3,FALSE))</f>
        <v>http://www.ccafc.org.cn/templates/DonationSearch/index.aspx?nodeid=106</v>
      </c>
      <c r="AO146" s="13">
        <f>IF(ISNA(VLOOKUP($AL146,'Ash-Archive Data-Don''t Delete'!$AL:$AT,4,FALSE)),"",VLOOKUP($AL146,'Ash-Archive Data-Don''t Delete'!$AL:$AT,4,FALSE))</f>
        <v>0</v>
      </c>
      <c r="AP146" s="2">
        <f>IF(ISNA(VLOOKUP($AL146,'Ash-Archive Data-Don''t Delete'!$AL:$AT,5,FALSE)),"",VLOOKUP($AL146,'Ash-Archive Data-Don''t Delete'!$AL:$AT,5,FALSE))</f>
        <v>0</v>
      </c>
      <c r="AQ146" s="13"/>
      <c r="AR146" s="2"/>
      <c r="AS146" s="13"/>
      <c r="AT146" s="2" t="s">
        <v>74</v>
      </c>
      <c r="AU146" s="25"/>
      <c r="AV146" s="23"/>
      <c r="AW146" s="25"/>
      <c r="AX146" s="23"/>
      <c r="AY146" s="9" t="s">
        <v>269</v>
      </c>
      <c r="AZ146" s="41">
        <v>42744</v>
      </c>
      <c r="BA146" s="18"/>
      <c r="BB146" s="18"/>
      <c r="BC146" s="15"/>
      <c r="BD146" s="15"/>
      <c r="BE146" s="15"/>
      <c r="BF146" s="15"/>
      <c r="BG146" s="15"/>
      <c r="BH146" s="15"/>
      <c r="BI146" s="15"/>
      <c r="BJ146" s="15"/>
    </row>
    <row r="147" spans="1:62" ht="14.25">
      <c r="A147" s="16" t="str">
        <f>IF(ISNA(VLOOKUP($G147,'Philanthropist Ranking'!$E$5:$H$105,4,FALSE)),"N","Y")</f>
        <v>Y</v>
      </c>
      <c r="B147" s="17">
        <f>VLOOKUP($G147,'Philanthropist Ranking'!$K$5:$M$281,3,FALSE)</f>
        <v>24</v>
      </c>
      <c r="C147" s="17">
        <f>VLOOKUP($G147,'Philanthropist Ranking'!$K$5:$M$281,2,FALSE)</f>
        <v>59.410000000000011</v>
      </c>
      <c r="D147" s="3"/>
      <c r="E147" s="18"/>
      <c r="F147" s="7" t="s">
        <v>328</v>
      </c>
      <c r="G147" s="8" t="s">
        <v>329</v>
      </c>
      <c r="H147" s="32"/>
      <c r="I147" s="19"/>
      <c r="J147" s="20" t="s">
        <v>62</v>
      </c>
      <c r="K147" s="19"/>
      <c r="L147" s="20"/>
      <c r="M147" s="19"/>
      <c r="N147" s="21"/>
      <c r="O147" s="22"/>
      <c r="P147" s="21"/>
      <c r="Q147" s="22"/>
      <c r="R147" s="21"/>
      <c r="S147" s="22"/>
      <c r="T147" s="21"/>
      <c r="U147" s="22"/>
      <c r="V147" s="13" t="s">
        <v>1357</v>
      </c>
      <c r="W147" s="2">
        <v>0.1</v>
      </c>
      <c r="X147" s="13">
        <v>1</v>
      </c>
      <c r="Y147" s="2">
        <v>12</v>
      </c>
      <c r="Z147" s="13" t="s">
        <v>63</v>
      </c>
      <c r="AA147" s="2" t="s">
        <v>64</v>
      </c>
      <c r="AB147" s="13" t="s">
        <v>222</v>
      </c>
      <c r="AC147" s="2" t="s">
        <v>222</v>
      </c>
      <c r="AD147" s="13" t="s">
        <v>1373</v>
      </c>
      <c r="AE147" s="2" t="s">
        <v>1374</v>
      </c>
      <c r="AF147" s="25"/>
      <c r="AG147" s="2" t="s">
        <v>136</v>
      </c>
      <c r="AH147" s="14" t="s">
        <v>133</v>
      </c>
      <c r="AI147" s="2" t="s">
        <v>141</v>
      </c>
      <c r="AJ147" s="13" t="s">
        <v>69</v>
      </c>
      <c r="AK147" s="2" t="s">
        <v>70</v>
      </c>
      <c r="AL147" s="9" t="s">
        <v>1491</v>
      </c>
      <c r="AM147" s="13" t="str">
        <f>IF(ISNA(VLOOKUP($AL147,'Ash-Archive Data-Don''t Delete'!$AL:$AT,2,FALSE)),"",VLOOKUP($AL147,'Ash-Archive Data-Don''t Delete'!$AL:$AT,2,FALSE))</f>
        <v>link</v>
      </c>
      <c r="AN147" s="36" t="str">
        <f>IF(ISNA(VLOOKUP($AL147,'Ash-Archive Data-Don''t Delete'!$AL:$AT,3,FALSE)),"",VLOOKUP($AL147,'Ash-Archive Data-Don''t Delete'!$AL:$AT,3,FALSE))</f>
        <v>http://www.ccafc.org.cn/templates/DonationSearch/index.aspx?nodeid=106</v>
      </c>
      <c r="AO147" s="13">
        <f>IF(ISNA(VLOOKUP($AL147,'Ash-Archive Data-Don''t Delete'!$AL:$AT,4,FALSE)),"",VLOOKUP($AL147,'Ash-Archive Data-Don''t Delete'!$AL:$AT,4,FALSE))</f>
        <v>0</v>
      </c>
      <c r="AP147" s="2">
        <f>IF(ISNA(VLOOKUP($AL147,'Ash-Archive Data-Don''t Delete'!$AL:$AT,5,FALSE)),"",VLOOKUP($AL147,'Ash-Archive Data-Don''t Delete'!$AL:$AT,5,FALSE))</f>
        <v>0</v>
      </c>
      <c r="AQ147" s="13"/>
      <c r="AR147" s="2"/>
      <c r="AS147" s="13"/>
      <c r="AT147" s="2" t="s">
        <v>74</v>
      </c>
      <c r="AU147" s="25"/>
      <c r="AV147" s="23"/>
      <c r="AW147" s="25"/>
      <c r="AX147" s="23"/>
      <c r="AY147" s="9" t="s">
        <v>269</v>
      </c>
      <c r="AZ147" s="41">
        <v>42744</v>
      </c>
      <c r="BA147" s="18"/>
      <c r="BB147" s="18"/>
      <c r="BC147" s="15"/>
      <c r="BD147" s="15"/>
      <c r="BE147" s="15"/>
      <c r="BF147" s="15"/>
      <c r="BG147" s="15"/>
      <c r="BH147" s="15"/>
      <c r="BI147" s="15"/>
      <c r="BJ147" s="15"/>
    </row>
    <row r="148" spans="1:62" ht="14.25">
      <c r="A148" s="16" t="str">
        <f>IF(ISNA(VLOOKUP($G148,'Philanthropist Ranking'!$E$5:$H$105,4,FALSE)),"N","Y")</f>
        <v>Y</v>
      </c>
      <c r="B148" s="17">
        <f>VLOOKUP($G148,'Philanthropist Ranking'!$K$5:$M$281,3,FALSE)</f>
        <v>24</v>
      </c>
      <c r="C148" s="17">
        <f>VLOOKUP($G148,'Philanthropist Ranking'!$K$5:$M$281,2,FALSE)</f>
        <v>59.410000000000011</v>
      </c>
      <c r="D148" s="3"/>
      <c r="E148" s="18"/>
      <c r="F148" s="7" t="s">
        <v>328</v>
      </c>
      <c r="G148" s="8" t="s">
        <v>329</v>
      </c>
      <c r="H148" s="32"/>
      <c r="I148" s="19"/>
      <c r="J148" s="20" t="s">
        <v>62</v>
      </c>
      <c r="K148" s="19"/>
      <c r="L148" s="20"/>
      <c r="M148" s="19"/>
      <c r="N148" s="21"/>
      <c r="O148" s="22"/>
      <c r="P148" s="21"/>
      <c r="Q148" s="22"/>
      <c r="R148" s="21"/>
      <c r="S148" s="22"/>
      <c r="T148" s="21"/>
      <c r="U148" s="22"/>
      <c r="V148" s="13" t="s">
        <v>1357</v>
      </c>
      <c r="W148" s="2">
        <v>0.1</v>
      </c>
      <c r="X148" s="13">
        <v>1</v>
      </c>
      <c r="Y148" s="2">
        <v>12</v>
      </c>
      <c r="Z148" s="13" t="s">
        <v>63</v>
      </c>
      <c r="AA148" s="2" t="s">
        <v>64</v>
      </c>
      <c r="AB148" s="13" t="s">
        <v>222</v>
      </c>
      <c r="AC148" s="2" t="s">
        <v>222</v>
      </c>
      <c r="AD148" s="13" t="s">
        <v>1373</v>
      </c>
      <c r="AE148" s="2" t="s">
        <v>1374</v>
      </c>
      <c r="AF148" s="25"/>
      <c r="AG148" s="2" t="s">
        <v>136</v>
      </c>
      <c r="AH148" s="14" t="s">
        <v>133</v>
      </c>
      <c r="AI148" s="2" t="s">
        <v>141</v>
      </c>
      <c r="AJ148" s="13" t="s">
        <v>69</v>
      </c>
      <c r="AK148" s="2" t="s">
        <v>70</v>
      </c>
      <c r="AL148" s="9" t="s">
        <v>1491</v>
      </c>
      <c r="AM148" s="13" t="str">
        <f>IF(ISNA(VLOOKUP($AL148,'Ash-Archive Data-Don''t Delete'!$AL:$AT,2,FALSE)),"",VLOOKUP($AL148,'Ash-Archive Data-Don''t Delete'!$AL:$AT,2,FALSE))</f>
        <v>link</v>
      </c>
      <c r="AN148" s="36" t="str">
        <f>IF(ISNA(VLOOKUP($AL148,'Ash-Archive Data-Don''t Delete'!$AL:$AT,3,FALSE)),"",VLOOKUP($AL148,'Ash-Archive Data-Don''t Delete'!$AL:$AT,3,FALSE))</f>
        <v>http://www.ccafc.org.cn/templates/DonationSearch/index.aspx?nodeid=106</v>
      </c>
      <c r="AO148" s="13">
        <f>IF(ISNA(VLOOKUP($AL148,'Ash-Archive Data-Don''t Delete'!$AL:$AT,4,FALSE)),"",VLOOKUP($AL148,'Ash-Archive Data-Don''t Delete'!$AL:$AT,4,FALSE))</f>
        <v>0</v>
      </c>
      <c r="AP148" s="2">
        <f>IF(ISNA(VLOOKUP($AL148,'Ash-Archive Data-Don''t Delete'!$AL:$AT,5,FALSE)),"",VLOOKUP($AL148,'Ash-Archive Data-Don''t Delete'!$AL:$AT,5,FALSE))</f>
        <v>0</v>
      </c>
      <c r="AQ148" s="13"/>
      <c r="AR148" s="2"/>
      <c r="AS148" s="13"/>
      <c r="AT148" s="2" t="s">
        <v>74</v>
      </c>
      <c r="AU148" s="25"/>
      <c r="AV148" s="23"/>
      <c r="AW148" s="25"/>
      <c r="AX148" s="23"/>
      <c r="AY148" s="9" t="s">
        <v>269</v>
      </c>
      <c r="AZ148" s="41">
        <v>42744</v>
      </c>
      <c r="BA148" s="18"/>
      <c r="BB148" s="18"/>
      <c r="BC148" s="15"/>
      <c r="BD148" s="15"/>
      <c r="BE148" s="15"/>
      <c r="BF148" s="15"/>
      <c r="BG148" s="15"/>
      <c r="BH148" s="15"/>
      <c r="BI148" s="15"/>
      <c r="BJ148" s="15"/>
    </row>
    <row r="149" spans="1:62" ht="14.25">
      <c r="A149" s="16" t="str">
        <f>IF(ISNA(VLOOKUP($G149,'Philanthropist Ranking'!$E$5:$H$105,4,FALSE)),"N","Y")</f>
        <v>Y</v>
      </c>
      <c r="B149" s="17">
        <f>VLOOKUP($G149,'Philanthropist Ranking'!$K$5:$M$281,3,FALSE)</f>
        <v>24</v>
      </c>
      <c r="C149" s="17">
        <f>VLOOKUP($G149,'Philanthropist Ranking'!$K$5:$M$281,2,FALSE)</f>
        <v>59.410000000000011</v>
      </c>
      <c r="D149" s="18"/>
      <c r="E149" s="18"/>
      <c r="F149" s="7" t="s">
        <v>328</v>
      </c>
      <c r="G149" s="8" t="s">
        <v>329</v>
      </c>
      <c r="H149" s="9"/>
      <c r="I149" s="19"/>
      <c r="J149" s="20" t="s">
        <v>62</v>
      </c>
      <c r="K149" s="7"/>
      <c r="L149" s="8"/>
      <c r="M149" s="7"/>
      <c r="N149" s="10"/>
      <c r="O149" s="11"/>
      <c r="P149" s="10"/>
      <c r="Q149" s="11"/>
      <c r="R149" s="10"/>
      <c r="S149" s="11"/>
      <c r="T149" s="10"/>
      <c r="U149" s="11"/>
      <c r="V149" s="13" t="s">
        <v>82</v>
      </c>
      <c r="W149" s="23"/>
      <c r="X149" s="13">
        <v>10</v>
      </c>
      <c r="Y149" s="2">
        <v>15</v>
      </c>
      <c r="Z149" s="13" t="s">
        <v>63</v>
      </c>
      <c r="AA149" s="2" t="s">
        <v>64</v>
      </c>
      <c r="AB149" s="13" t="s">
        <v>63</v>
      </c>
      <c r="AC149" s="2" t="s">
        <v>64</v>
      </c>
      <c r="AD149" s="13" t="s">
        <v>1482</v>
      </c>
      <c r="AE149" s="23"/>
      <c r="AF149" s="25"/>
      <c r="AG149" s="2" t="s">
        <v>98</v>
      </c>
      <c r="AH149" s="14" t="s">
        <v>131</v>
      </c>
      <c r="AI149" s="2" t="s">
        <v>100</v>
      </c>
      <c r="AJ149" s="13" t="s">
        <v>1484</v>
      </c>
      <c r="AK149" s="2" t="s">
        <v>70</v>
      </c>
      <c r="AL149" s="9" t="s">
        <v>1492</v>
      </c>
      <c r="AM149" s="35" t="str">
        <f>IF(ISNA(VLOOKUP($AL149,'Ash-Archive Data-Don''t Delete'!$AL:$AT,2,FALSE)),"",VLOOKUP($AL149,'Ash-Archive Data-Don''t Delete'!$AL:$AT,2,FALSE))</f>
        <v>Link1</v>
      </c>
      <c r="AN149" s="36" t="str">
        <f>IF(ISNA(VLOOKUP($AL149,'Ash-Archive Data-Don''t Delete'!$AL:$AT,3,FALSE)),"",VLOOKUP($AL149,'Ash-Archive Data-Don''t Delete'!$AL:$AT,3,FALSE))</f>
        <v>Link2</v>
      </c>
      <c r="AO149" s="35" t="str">
        <f>IF(ISNA(VLOOKUP($AL149,'Ash-Archive Data-Don''t Delete'!$AL:$AT,4,FALSE)),"",VLOOKUP($AL149,'Ash-Archive Data-Don''t Delete'!$AL:$AT,4,FALSE))</f>
        <v>Link3</v>
      </c>
      <c r="AP149" s="2">
        <f>IF(ISNA(VLOOKUP($AL149,'Ash-Archive Data-Don''t Delete'!$AL:$AT,5,FALSE)),"",VLOOKUP($AL149,'Ash-Archive Data-Don''t Delete'!$AL:$AT,5,FALSE))</f>
        <v>0</v>
      </c>
      <c r="AQ149" s="13"/>
      <c r="AR149" s="2"/>
      <c r="AS149" s="13"/>
      <c r="AT149" s="2"/>
      <c r="AU149" s="25"/>
      <c r="AV149" s="2" t="s">
        <v>487</v>
      </c>
      <c r="AW149" s="25"/>
      <c r="AX149" s="2" t="s">
        <v>84</v>
      </c>
      <c r="AY149" s="9" t="s">
        <v>488</v>
      </c>
      <c r="AZ149" s="31">
        <v>42430</v>
      </c>
      <c r="BA149" s="18"/>
      <c r="BB149" s="18"/>
      <c r="BC149" s="15"/>
      <c r="BD149" s="15"/>
      <c r="BE149" s="15"/>
      <c r="BF149" s="15"/>
      <c r="BG149" s="15"/>
      <c r="BH149" s="15"/>
      <c r="BI149" s="15"/>
      <c r="BJ149" s="15"/>
    </row>
    <row r="150" spans="1:62" ht="14.25">
      <c r="A150" s="16" t="str">
        <f>IF(ISNA(VLOOKUP($G150,'Philanthropist Ranking'!$E$5:$H$105,4,FALSE)),"N","Y")</f>
        <v>Y</v>
      </c>
      <c r="B150" s="17">
        <f>VLOOKUP($G150,'Philanthropist Ranking'!$K$5:$M$281,3,FALSE)</f>
        <v>25</v>
      </c>
      <c r="C150" s="17">
        <f>VLOOKUP($G150,'Philanthropist Ranking'!$K$5:$M$281,2,FALSE)</f>
        <v>58</v>
      </c>
      <c r="D150" s="18"/>
      <c r="E150" s="18"/>
      <c r="F150" s="7" t="s">
        <v>447</v>
      </c>
      <c r="G150" s="8" t="s">
        <v>448</v>
      </c>
      <c r="H150" s="32"/>
      <c r="I150" s="19"/>
      <c r="J150" s="20" t="s">
        <v>62</v>
      </c>
      <c r="K150" s="19"/>
      <c r="L150" s="20"/>
      <c r="M150" s="19"/>
      <c r="N150" s="21"/>
      <c r="O150" s="22"/>
      <c r="P150" s="21"/>
      <c r="Q150" s="22"/>
      <c r="R150" s="21"/>
      <c r="S150" s="22"/>
      <c r="T150" s="21"/>
      <c r="U150" s="22"/>
      <c r="V150" s="13" t="s">
        <v>1493</v>
      </c>
      <c r="W150" s="2">
        <v>40</v>
      </c>
      <c r="X150" s="13">
        <v>5</v>
      </c>
      <c r="Y150" s="2">
        <v>10</v>
      </c>
      <c r="Z150" s="13" t="s">
        <v>105</v>
      </c>
      <c r="AA150" s="2" t="s">
        <v>106</v>
      </c>
      <c r="AB150" s="13" t="s">
        <v>133</v>
      </c>
      <c r="AC150" s="23"/>
      <c r="AD150" s="13" t="s">
        <v>1494</v>
      </c>
      <c r="AE150" s="23"/>
      <c r="AF150" s="25"/>
      <c r="AG150" s="2" t="s">
        <v>139</v>
      </c>
      <c r="AH150" s="14" t="s">
        <v>99</v>
      </c>
      <c r="AI150" s="2" t="s">
        <v>100</v>
      </c>
      <c r="AJ150" s="13" t="s">
        <v>69</v>
      </c>
      <c r="AK150" s="2" t="s">
        <v>70</v>
      </c>
      <c r="AL150" s="9" t="s">
        <v>1495</v>
      </c>
      <c r="AM150" s="35" t="str">
        <f>IF(ISNA(VLOOKUP($AL150,'Ash-Archive Data-Don''t Delete'!$AL:$AT,2,FALSE)),"",VLOOKUP($AL150,'Ash-Archive Data-Don''t Delete'!$AL:$AT,2,FALSE))</f>
        <v>Link</v>
      </c>
      <c r="AN150" s="2">
        <f>IF(ISNA(VLOOKUP($AL150,'Ash-Archive Data-Don''t Delete'!$AL:$AT,3,FALSE)),"",VLOOKUP($AL150,'Ash-Archive Data-Don''t Delete'!$AL:$AT,3,FALSE))</f>
        <v>0</v>
      </c>
      <c r="AO150" s="13">
        <f>IF(ISNA(VLOOKUP($AL150,'Ash-Archive Data-Don''t Delete'!$AL:$AT,4,FALSE)),"",VLOOKUP($AL150,'Ash-Archive Data-Don''t Delete'!$AL:$AT,4,FALSE))</f>
        <v>0</v>
      </c>
      <c r="AP150" s="2">
        <f>IF(ISNA(VLOOKUP($AL150,'Ash-Archive Data-Don''t Delete'!$AL:$AT,5,FALSE)),"",VLOOKUP($AL150,'Ash-Archive Data-Don''t Delete'!$AL:$AT,5,FALSE))</f>
        <v>0</v>
      </c>
      <c r="AQ150" s="13" t="s">
        <v>74</v>
      </c>
      <c r="AR150" s="2"/>
      <c r="AS150" s="13"/>
      <c r="AT150" s="2"/>
      <c r="AU150" s="25"/>
      <c r="AV150" s="2" t="s">
        <v>421</v>
      </c>
      <c r="AW150" s="25"/>
      <c r="AX150" s="2" t="s">
        <v>76</v>
      </c>
      <c r="AY150" s="9" t="s">
        <v>103</v>
      </c>
      <c r="AZ150" s="31">
        <v>42706</v>
      </c>
      <c r="BA150" s="18"/>
      <c r="BB150" s="18"/>
      <c r="BC150" s="15"/>
      <c r="BD150" s="15"/>
      <c r="BE150" s="15"/>
      <c r="BF150" s="15"/>
      <c r="BG150" s="15"/>
      <c r="BH150" s="15"/>
      <c r="BI150" s="15"/>
      <c r="BJ150" s="15"/>
    </row>
    <row r="151" spans="1:62" ht="14.25">
      <c r="A151" s="16" t="str">
        <f>IF(ISNA(VLOOKUP($G151,'Philanthropist Ranking'!$E$5:$H$105,4,FALSE)),"N","Y")</f>
        <v>Y</v>
      </c>
      <c r="B151" s="17">
        <f>VLOOKUP($G151,'Philanthropist Ranking'!$K$5:$M$281,3,FALSE)</f>
        <v>25</v>
      </c>
      <c r="C151" s="17">
        <f>VLOOKUP($G151,'Philanthropist Ranking'!$K$5:$M$281,2,FALSE)</f>
        <v>58</v>
      </c>
      <c r="D151" s="18"/>
      <c r="E151" s="18"/>
      <c r="F151" s="7" t="s">
        <v>447</v>
      </c>
      <c r="G151" s="8" t="s">
        <v>448</v>
      </c>
      <c r="H151" s="32"/>
      <c r="I151" s="19"/>
      <c r="J151" s="20" t="s">
        <v>62</v>
      </c>
      <c r="K151" s="19"/>
      <c r="L151" s="20"/>
      <c r="M151" s="19"/>
      <c r="N151" s="21"/>
      <c r="O151" s="22"/>
      <c r="P151" s="21"/>
      <c r="Q151" s="22"/>
      <c r="R151" s="21"/>
      <c r="S151" s="22"/>
      <c r="T151" s="21"/>
      <c r="U151" s="22"/>
      <c r="V151" s="13" t="s">
        <v>1493</v>
      </c>
      <c r="W151" s="2">
        <v>34.61</v>
      </c>
      <c r="X151" s="13">
        <v>12</v>
      </c>
      <c r="Y151" s="2">
        <v>26</v>
      </c>
      <c r="Z151" s="13" t="s">
        <v>105</v>
      </c>
      <c r="AA151" s="2" t="s">
        <v>106</v>
      </c>
      <c r="AB151" s="13" t="s">
        <v>133</v>
      </c>
      <c r="AC151" s="2"/>
      <c r="AD151" s="13" t="s">
        <v>1494</v>
      </c>
      <c r="AE151" s="23"/>
      <c r="AF151" s="25"/>
      <c r="AG151" s="2" t="s">
        <v>139</v>
      </c>
      <c r="AH151" s="14" t="s">
        <v>99</v>
      </c>
      <c r="AI151" s="2" t="s">
        <v>100</v>
      </c>
      <c r="AJ151" s="13" t="s">
        <v>69</v>
      </c>
      <c r="AK151" s="2" t="s">
        <v>84</v>
      </c>
      <c r="AL151" s="9" t="s">
        <v>1496</v>
      </c>
      <c r="AM151" s="35" t="str">
        <f>IF(ISNA(VLOOKUP($AL151,'Ash-Archive Data-Don''t Delete'!$AL:$AT,2,FALSE)),"",VLOOKUP($AL151,'Ash-Archive Data-Don''t Delete'!$AL:$AT,2,FALSE))</f>
        <v>Link1</v>
      </c>
      <c r="AN151" s="36" t="str">
        <f>IF(ISNA(VLOOKUP($AL151,'Ash-Archive Data-Don''t Delete'!$AL:$AT,3,FALSE)),"",VLOOKUP($AL151,'Ash-Archive Data-Don''t Delete'!$AL:$AT,3,FALSE))</f>
        <v>Link2</v>
      </c>
      <c r="AO151" s="13">
        <f>IF(ISNA(VLOOKUP($AL151,'Ash-Archive Data-Don''t Delete'!$AL:$AT,4,FALSE)),"",VLOOKUP($AL151,'Ash-Archive Data-Don''t Delete'!$AL:$AT,4,FALSE))</f>
        <v>0</v>
      </c>
      <c r="AP151" s="2">
        <f>IF(ISNA(VLOOKUP($AL151,'Ash-Archive Data-Don''t Delete'!$AL:$AT,5,FALSE)),"",VLOOKUP($AL151,'Ash-Archive Data-Don''t Delete'!$AL:$AT,5,FALSE))</f>
        <v>0</v>
      </c>
      <c r="AQ151" s="13" t="s">
        <v>74</v>
      </c>
      <c r="AR151" s="2"/>
      <c r="AS151" s="13"/>
      <c r="AT151" s="2"/>
      <c r="AU151" s="25"/>
      <c r="AV151" s="23"/>
      <c r="AW151" s="25"/>
      <c r="AX151" s="2" t="s">
        <v>1497</v>
      </c>
      <c r="AY151" s="9" t="s">
        <v>77</v>
      </c>
      <c r="AZ151" s="31">
        <v>42473</v>
      </c>
      <c r="BA151" s="18"/>
      <c r="BB151" s="18"/>
      <c r="BC151" s="15"/>
      <c r="BD151" s="15"/>
      <c r="BE151" s="15"/>
      <c r="BF151" s="15"/>
      <c r="BG151" s="15"/>
      <c r="BH151" s="15"/>
      <c r="BI151" s="15"/>
      <c r="BJ151" s="15"/>
    </row>
    <row r="152" spans="1:62" ht="14.25">
      <c r="A152" s="16" t="str">
        <f>IF(ISNA(VLOOKUP($G152,'Philanthropist Ranking'!$E$5:$H$105,4,FALSE)),"N","Y")</f>
        <v>Y</v>
      </c>
      <c r="B152" s="17">
        <f>VLOOKUP($G152,'Philanthropist Ranking'!$K$5:$M$281,3,FALSE)</f>
        <v>25</v>
      </c>
      <c r="C152" s="17">
        <f>VLOOKUP($G152,'Philanthropist Ranking'!$K$5:$M$281,2,FALSE)</f>
        <v>58</v>
      </c>
      <c r="D152" s="18"/>
      <c r="E152" s="18"/>
      <c r="F152" s="7" t="s">
        <v>447</v>
      </c>
      <c r="G152" s="8" t="s">
        <v>448</v>
      </c>
      <c r="H152" s="32"/>
      <c r="I152" s="19"/>
      <c r="J152" s="20" t="s">
        <v>62</v>
      </c>
      <c r="K152" s="19"/>
      <c r="L152" s="20"/>
      <c r="M152" s="19"/>
      <c r="N152" s="21"/>
      <c r="O152" s="22"/>
      <c r="P152" s="21"/>
      <c r="Q152" s="22"/>
      <c r="R152" s="21"/>
      <c r="S152" s="22"/>
      <c r="T152" s="21"/>
      <c r="U152" s="22"/>
      <c r="V152" s="13" t="s">
        <v>1493</v>
      </c>
      <c r="W152" s="2">
        <v>1.5</v>
      </c>
      <c r="X152" s="13">
        <v>8</v>
      </c>
      <c r="Y152" s="2">
        <v>26</v>
      </c>
      <c r="Z152" s="13" t="s">
        <v>105</v>
      </c>
      <c r="AA152" s="2" t="s">
        <v>106</v>
      </c>
      <c r="AB152" s="13" t="s">
        <v>1498</v>
      </c>
      <c r="AC152" s="23"/>
      <c r="AD152" s="192"/>
      <c r="AE152" s="23"/>
      <c r="AF152" s="25"/>
      <c r="AG152" s="2" t="s">
        <v>139</v>
      </c>
      <c r="AH152" s="14" t="s">
        <v>134</v>
      </c>
      <c r="AI152" s="2" t="s">
        <v>100</v>
      </c>
      <c r="AJ152" s="13" t="s">
        <v>69</v>
      </c>
      <c r="AK152" s="2" t="s">
        <v>70</v>
      </c>
      <c r="AL152" s="9" t="s">
        <v>1499</v>
      </c>
      <c r="AM152" s="35" t="str">
        <f>IF(ISNA(VLOOKUP($AL152,'Ash-Archive Data-Don''t Delete'!$AL:$AT,2,FALSE)),"",VLOOKUP($AL152,'Ash-Archive Data-Don''t Delete'!$AL:$AT,2,FALSE))</f>
        <v>Link</v>
      </c>
      <c r="AN152" s="2">
        <f>IF(ISNA(VLOOKUP($AL152,'Ash-Archive Data-Don''t Delete'!$AL:$AT,3,FALSE)),"",VLOOKUP($AL152,'Ash-Archive Data-Don''t Delete'!$AL:$AT,3,FALSE))</f>
        <v>0</v>
      </c>
      <c r="AO152" s="13">
        <f>IF(ISNA(VLOOKUP($AL152,'Ash-Archive Data-Don''t Delete'!$AL:$AT,4,FALSE)),"",VLOOKUP($AL152,'Ash-Archive Data-Don''t Delete'!$AL:$AT,4,FALSE))</f>
        <v>0</v>
      </c>
      <c r="AP152" s="2">
        <f>IF(ISNA(VLOOKUP($AL152,'Ash-Archive Data-Don''t Delete'!$AL:$AT,5,FALSE)),"",VLOOKUP($AL152,'Ash-Archive Data-Don''t Delete'!$AL:$AT,5,FALSE))</f>
        <v>0</v>
      </c>
      <c r="AQ152" s="13" t="s">
        <v>74</v>
      </c>
      <c r="AR152" s="2"/>
      <c r="AS152" s="13"/>
      <c r="AT152" s="2"/>
      <c r="AU152" s="25"/>
      <c r="AV152" s="2" t="s">
        <v>421</v>
      </c>
      <c r="AW152" s="25"/>
      <c r="AX152" s="2" t="s">
        <v>76</v>
      </c>
      <c r="AY152" s="9" t="s">
        <v>103</v>
      </c>
      <c r="AZ152" s="31">
        <v>42706</v>
      </c>
      <c r="BA152" s="18"/>
      <c r="BB152" s="18"/>
      <c r="BC152" s="15"/>
      <c r="BD152" s="15"/>
      <c r="BE152" s="15"/>
      <c r="BF152" s="15"/>
      <c r="BG152" s="15"/>
      <c r="BH152" s="15"/>
      <c r="BI152" s="15"/>
      <c r="BJ152" s="15"/>
    </row>
    <row r="153" spans="1:62" ht="14.25">
      <c r="A153" s="16" t="str">
        <f>IF(ISNA(VLOOKUP($G153,'Philanthropist Ranking'!$E$5:$H$105,4,FALSE)),"N","Y")</f>
        <v>Y</v>
      </c>
      <c r="B153" s="17">
        <f>VLOOKUP($G153,'Philanthropist Ranking'!$K$5:$M$281,3,FALSE)</f>
        <v>25</v>
      </c>
      <c r="C153" s="17">
        <f>VLOOKUP($G153,'Philanthropist Ranking'!$K$5:$M$281,2,FALSE)</f>
        <v>58</v>
      </c>
      <c r="D153" s="18"/>
      <c r="E153" s="18"/>
      <c r="F153" s="7" t="s">
        <v>447</v>
      </c>
      <c r="G153" s="8" t="s">
        <v>448</v>
      </c>
      <c r="H153" s="32"/>
      <c r="I153" s="19"/>
      <c r="J153" s="20" t="s">
        <v>62</v>
      </c>
      <c r="K153" s="19"/>
      <c r="L153" s="20"/>
      <c r="M153" s="19"/>
      <c r="N153" s="21"/>
      <c r="O153" s="22"/>
      <c r="P153" s="21"/>
      <c r="Q153" s="22"/>
      <c r="R153" s="21"/>
      <c r="S153" s="22"/>
      <c r="T153" s="21"/>
      <c r="U153" s="22"/>
      <c r="V153" s="13" t="s">
        <v>1500</v>
      </c>
      <c r="W153" s="2">
        <v>1</v>
      </c>
      <c r="X153" s="13">
        <v>4</v>
      </c>
      <c r="Y153" s="2">
        <v>3</v>
      </c>
      <c r="Z153" s="13" t="s">
        <v>105</v>
      </c>
      <c r="AA153" s="2" t="s">
        <v>106</v>
      </c>
      <c r="AB153" s="191" t="s">
        <v>729</v>
      </c>
      <c r="AC153" s="23"/>
      <c r="AD153" s="192" t="s">
        <v>1443</v>
      </c>
      <c r="AE153" s="23"/>
      <c r="AF153" s="13" t="s">
        <v>1501</v>
      </c>
      <c r="AG153" s="2" t="s">
        <v>136</v>
      </c>
      <c r="AH153" s="14" t="str">
        <f>VLOOKUP($AF153,'Program-Causes'!$C:$D,2,FALSE)</f>
        <v>Education</v>
      </c>
      <c r="AI153" s="2" t="s">
        <v>100</v>
      </c>
      <c r="AJ153" s="13" t="s">
        <v>69</v>
      </c>
      <c r="AK153" s="2" t="s">
        <v>70</v>
      </c>
      <c r="AL153" s="9" t="s">
        <v>1502</v>
      </c>
      <c r="AM153" s="35" t="str">
        <f>IF(ISNA(VLOOKUP($AL153,'Ash-Archive Data-Don''t Delete'!$AL:$AT,2,FALSE)),"",VLOOKUP($AL153,'Ash-Archive Data-Don''t Delete'!$AL:$AT,2,FALSE))</f>
        <v>Link</v>
      </c>
      <c r="AN153" s="2">
        <f>IF(ISNA(VLOOKUP($AL153,'Ash-Archive Data-Don''t Delete'!$AL:$AT,3,FALSE)),"",VLOOKUP($AL153,'Ash-Archive Data-Don''t Delete'!$AL:$AT,3,FALSE))</f>
        <v>0</v>
      </c>
      <c r="AO153" s="13">
        <f>IF(ISNA(VLOOKUP($AL153,'Ash-Archive Data-Don''t Delete'!$AL:$AT,4,FALSE)),"",VLOOKUP($AL153,'Ash-Archive Data-Don''t Delete'!$AL:$AT,4,FALSE))</f>
        <v>0</v>
      </c>
      <c r="AP153" s="2">
        <f>IF(ISNA(VLOOKUP($AL153,'Ash-Archive Data-Don''t Delete'!$AL:$AT,5,FALSE)),"",VLOOKUP($AL153,'Ash-Archive Data-Don''t Delete'!$AL:$AT,5,FALSE))</f>
        <v>0</v>
      </c>
      <c r="AQ153" s="13"/>
      <c r="AR153" s="2"/>
      <c r="AS153" s="13"/>
      <c r="AT153" s="2" t="s">
        <v>74</v>
      </c>
      <c r="AU153" s="25"/>
      <c r="AV153" s="23"/>
      <c r="AW153" s="25"/>
      <c r="AX153" s="23"/>
      <c r="AY153" s="9" t="s">
        <v>103</v>
      </c>
      <c r="AZ153" s="19"/>
      <c r="BA153" s="18"/>
      <c r="BB153" s="18"/>
      <c r="BC153" s="15"/>
      <c r="BD153" s="15"/>
      <c r="BE153" s="15"/>
      <c r="BF153" s="15"/>
      <c r="BG153" s="15"/>
      <c r="BH153" s="15"/>
      <c r="BI153" s="15"/>
      <c r="BJ153" s="15"/>
    </row>
    <row r="154" spans="1:62" ht="14.25">
      <c r="A154" s="16" t="str">
        <f>IF(ISNA(VLOOKUP($G154,'Philanthropist Ranking'!$E$5:$H$105,4,FALSE)),"N","Y")</f>
        <v>Y</v>
      </c>
      <c r="B154" s="17">
        <f>VLOOKUP($G154,'Philanthropist Ranking'!$K$5:$M$281,3,FALSE)</f>
        <v>25</v>
      </c>
      <c r="C154" s="17">
        <f>VLOOKUP($G154,'Philanthropist Ranking'!$K$5:$M$281,2,FALSE)</f>
        <v>58</v>
      </c>
      <c r="D154" s="18"/>
      <c r="E154" s="18"/>
      <c r="F154" s="7" t="s">
        <v>447</v>
      </c>
      <c r="G154" s="8" t="s">
        <v>448</v>
      </c>
      <c r="H154" s="32"/>
      <c r="I154" s="19"/>
      <c r="J154" s="20" t="s">
        <v>62</v>
      </c>
      <c r="K154" s="19"/>
      <c r="L154" s="20"/>
      <c r="M154" s="19"/>
      <c r="N154" s="21"/>
      <c r="O154" s="22"/>
      <c r="P154" s="21"/>
      <c r="Q154" s="22"/>
      <c r="R154" s="21"/>
      <c r="S154" s="22"/>
      <c r="T154" s="21"/>
      <c r="U154" s="22"/>
      <c r="V154" s="13" t="s">
        <v>1500</v>
      </c>
      <c r="W154" s="2">
        <v>1</v>
      </c>
      <c r="X154" s="13">
        <v>4</v>
      </c>
      <c r="Y154" s="2">
        <v>3</v>
      </c>
      <c r="Z154" s="13" t="s">
        <v>105</v>
      </c>
      <c r="AA154" s="2" t="s">
        <v>106</v>
      </c>
      <c r="AB154" s="191" t="s">
        <v>960</v>
      </c>
      <c r="AC154" s="23"/>
      <c r="AD154" s="192" t="s">
        <v>1443</v>
      </c>
      <c r="AE154" s="23"/>
      <c r="AF154" s="13" t="s">
        <v>1501</v>
      </c>
      <c r="AG154" s="2" t="s">
        <v>136</v>
      </c>
      <c r="AH154" s="14" t="str">
        <f>VLOOKUP($AF154,'Program-Causes'!$C:$D,2,FALSE)</f>
        <v>Education</v>
      </c>
      <c r="AI154" s="2" t="s">
        <v>100</v>
      </c>
      <c r="AJ154" s="13" t="s">
        <v>69</v>
      </c>
      <c r="AK154" s="2" t="s">
        <v>70</v>
      </c>
      <c r="AL154" s="9" t="s">
        <v>1502</v>
      </c>
      <c r="AM154" s="35" t="str">
        <f>IF(ISNA(VLOOKUP($AL154,'Ash-Archive Data-Don''t Delete'!$AL:$AT,2,FALSE)),"",VLOOKUP($AL154,'Ash-Archive Data-Don''t Delete'!$AL:$AT,2,FALSE))</f>
        <v>Link</v>
      </c>
      <c r="AN154" s="2">
        <f>IF(ISNA(VLOOKUP($AL154,'Ash-Archive Data-Don''t Delete'!$AL:$AT,3,FALSE)),"",VLOOKUP($AL154,'Ash-Archive Data-Don''t Delete'!$AL:$AT,3,FALSE))</f>
        <v>0</v>
      </c>
      <c r="AO154" s="13">
        <f>IF(ISNA(VLOOKUP($AL154,'Ash-Archive Data-Don''t Delete'!$AL:$AT,4,FALSE)),"",VLOOKUP($AL154,'Ash-Archive Data-Don''t Delete'!$AL:$AT,4,FALSE))</f>
        <v>0</v>
      </c>
      <c r="AP154" s="2">
        <f>IF(ISNA(VLOOKUP($AL154,'Ash-Archive Data-Don''t Delete'!$AL:$AT,5,FALSE)),"",VLOOKUP($AL154,'Ash-Archive Data-Don''t Delete'!$AL:$AT,5,FALSE))</f>
        <v>0</v>
      </c>
      <c r="AQ154" s="13"/>
      <c r="AR154" s="2"/>
      <c r="AS154" s="13"/>
      <c r="AT154" s="2" t="s">
        <v>74</v>
      </c>
      <c r="AU154" s="25"/>
      <c r="AV154" s="23"/>
      <c r="AW154" s="25"/>
      <c r="AX154" s="23"/>
      <c r="AY154" s="9" t="s">
        <v>103</v>
      </c>
      <c r="AZ154" s="19"/>
      <c r="BA154" s="18"/>
      <c r="BB154" s="18"/>
      <c r="BC154" s="15"/>
      <c r="BD154" s="15"/>
      <c r="BE154" s="15"/>
      <c r="BF154" s="15"/>
      <c r="BG154" s="15"/>
      <c r="BH154" s="15"/>
      <c r="BI154" s="15"/>
      <c r="BJ154" s="15"/>
    </row>
    <row r="155" spans="1:62" ht="14.25">
      <c r="A155" s="16" t="str">
        <f>IF(ISNA(VLOOKUP($G155,'Philanthropist Ranking'!$E$5:$H$105,4,FALSE)),"N","Y")</f>
        <v>Y</v>
      </c>
      <c r="B155" s="17">
        <f>VLOOKUP($G155,'Philanthropist Ranking'!$K$5:$M$281,3,FALSE)</f>
        <v>25</v>
      </c>
      <c r="C155" s="17">
        <f>VLOOKUP($G155,'Philanthropist Ranking'!$K$5:$M$281,2,FALSE)</f>
        <v>58</v>
      </c>
      <c r="D155" s="18"/>
      <c r="E155" s="18"/>
      <c r="F155" s="7" t="s">
        <v>447</v>
      </c>
      <c r="G155" s="8" t="s">
        <v>448</v>
      </c>
      <c r="H155" s="32"/>
      <c r="I155" s="19"/>
      <c r="J155" s="20" t="s">
        <v>62</v>
      </c>
      <c r="K155" s="19"/>
      <c r="L155" s="20"/>
      <c r="M155" s="19"/>
      <c r="N155" s="21"/>
      <c r="O155" s="22"/>
      <c r="P155" s="21"/>
      <c r="Q155" s="22"/>
      <c r="R155" s="21"/>
      <c r="S155" s="22"/>
      <c r="T155" s="21"/>
      <c r="U155" s="22"/>
      <c r="V155" s="13" t="s">
        <v>1500</v>
      </c>
      <c r="W155" s="2">
        <v>1</v>
      </c>
      <c r="X155" s="13">
        <v>4</v>
      </c>
      <c r="Y155" s="2">
        <v>3</v>
      </c>
      <c r="Z155" s="13" t="s">
        <v>105</v>
      </c>
      <c r="AA155" s="2" t="s">
        <v>106</v>
      </c>
      <c r="AB155" s="191" t="s">
        <v>1509</v>
      </c>
      <c r="AC155" s="23"/>
      <c r="AD155" s="192" t="s">
        <v>1443</v>
      </c>
      <c r="AE155" s="23"/>
      <c r="AF155" s="13" t="s">
        <v>1501</v>
      </c>
      <c r="AG155" s="2" t="s">
        <v>136</v>
      </c>
      <c r="AH155" s="14" t="str">
        <f>VLOOKUP($AF155,'Program-Causes'!$C:$D,2,FALSE)</f>
        <v>Education</v>
      </c>
      <c r="AI155" s="2" t="s">
        <v>100</v>
      </c>
      <c r="AJ155" s="13" t="s">
        <v>69</v>
      </c>
      <c r="AK155" s="2" t="s">
        <v>70</v>
      </c>
      <c r="AL155" s="9" t="s">
        <v>1502</v>
      </c>
      <c r="AM155" s="35" t="str">
        <f>IF(ISNA(VLOOKUP($AL155,'Ash-Archive Data-Don''t Delete'!$AL:$AT,2,FALSE)),"",VLOOKUP($AL155,'Ash-Archive Data-Don''t Delete'!$AL:$AT,2,FALSE))</f>
        <v>Link</v>
      </c>
      <c r="AN155" s="2">
        <f>IF(ISNA(VLOOKUP($AL155,'Ash-Archive Data-Don''t Delete'!$AL:$AT,3,FALSE)),"",VLOOKUP($AL155,'Ash-Archive Data-Don''t Delete'!$AL:$AT,3,FALSE))</f>
        <v>0</v>
      </c>
      <c r="AO155" s="13">
        <f>IF(ISNA(VLOOKUP($AL155,'Ash-Archive Data-Don''t Delete'!$AL:$AT,4,FALSE)),"",VLOOKUP($AL155,'Ash-Archive Data-Don''t Delete'!$AL:$AT,4,FALSE))</f>
        <v>0</v>
      </c>
      <c r="AP155" s="2">
        <f>IF(ISNA(VLOOKUP($AL155,'Ash-Archive Data-Don''t Delete'!$AL:$AT,5,FALSE)),"",VLOOKUP($AL155,'Ash-Archive Data-Don''t Delete'!$AL:$AT,5,FALSE))</f>
        <v>0</v>
      </c>
      <c r="AQ155" s="13"/>
      <c r="AR155" s="2"/>
      <c r="AS155" s="13"/>
      <c r="AT155" s="2" t="s">
        <v>74</v>
      </c>
      <c r="AU155" s="25"/>
      <c r="AV155" s="23"/>
      <c r="AW155" s="25"/>
      <c r="AX155" s="23"/>
      <c r="AY155" s="9" t="s">
        <v>103</v>
      </c>
      <c r="AZ155" s="19"/>
      <c r="BA155" s="18"/>
      <c r="BB155" s="18"/>
      <c r="BC155" s="15"/>
      <c r="BD155" s="15"/>
      <c r="BE155" s="15"/>
      <c r="BF155" s="15"/>
      <c r="BG155" s="15"/>
      <c r="BH155" s="15"/>
      <c r="BI155" s="15"/>
      <c r="BJ155" s="15"/>
    </row>
    <row r="156" spans="1:62" ht="14.25">
      <c r="A156" s="16" t="str">
        <f>IF(ISNA(VLOOKUP($G156,'Philanthropist Ranking'!$E$5:$H$105,4,FALSE)),"N","Y")</f>
        <v>Y</v>
      </c>
      <c r="B156" s="17">
        <f>VLOOKUP($G156,'Philanthropist Ranking'!$K$5:$M$281,3,FALSE)</f>
        <v>25</v>
      </c>
      <c r="C156" s="17">
        <f>VLOOKUP($G156,'Philanthropist Ranking'!$K$5:$M$281,2,FALSE)</f>
        <v>58</v>
      </c>
      <c r="D156" s="18"/>
      <c r="E156" s="18"/>
      <c r="F156" s="7" t="s">
        <v>447</v>
      </c>
      <c r="G156" s="8" t="s">
        <v>448</v>
      </c>
      <c r="H156" s="32"/>
      <c r="I156" s="19"/>
      <c r="J156" s="20" t="s">
        <v>62</v>
      </c>
      <c r="K156" s="19"/>
      <c r="L156" s="20"/>
      <c r="M156" s="19"/>
      <c r="N156" s="21"/>
      <c r="O156" s="22"/>
      <c r="P156" s="21"/>
      <c r="Q156" s="22"/>
      <c r="R156" s="21"/>
      <c r="S156" s="22"/>
      <c r="T156" s="21"/>
      <c r="U156" s="22"/>
      <c r="V156" s="13" t="s">
        <v>1500</v>
      </c>
      <c r="W156" s="2">
        <v>1</v>
      </c>
      <c r="X156" s="13">
        <v>4</v>
      </c>
      <c r="Y156" s="2">
        <v>3</v>
      </c>
      <c r="Z156" s="13" t="s">
        <v>105</v>
      </c>
      <c r="AA156" s="2" t="s">
        <v>106</v>
      </c>
      <c r="AB156" s="191" t="s">
        <v>959</v>
      </c>
      <c r="AC156" s="23"/>
      <c r="AD156" s="192" t="s">
        <v>1443</v>
      </c>
      <c r="AE156" s="23"/>
      <c r="AF156" s="13" t="s">
        <v>1501</v>
      </c>
      <c r="AG156" s="2" t="s">
        <v>136</v>
      </c>
      <c r="AH156" s="14" t="str">
        <f>VLOOKUP($AF156,'Program-Causes'!$C:$D,2,FALSE)</f>
        <v>Education</v>
      </c>
      <c r="AI156" s="2" t="s">
        <v>100</v>
      </c>
      <c r="AJ156" s="13" t="s">
        <v>69</v>
      </c>
      <c r="AK156" s="2" t="s">
        <v>70</v>
      </c>
      <c r="AL156" s="9" t="s">
        <v>1502</v>
      </c>
      <c r="AM156" s="35" t="str">
        <f>IF(ISNA(VLOOKUP($AL156,'Ash-Archive Data-Don''t Delete'!$AL:$AT,2,FALSE)),"",VLOOKUP($AL156,'Ash-Archive Data-Don''t Delete'!$AL:$AT,2,FALSE))</f>
        <v>Link</v>
      </c>
      <c r="AN156" s="2">
        <f>IF(ISNA(VLOOKUP($AL156,'Ash-Archive Data-Don''t Delete'!$AL:$AT,3,FALSE)),"",VLOOKUP($AL156,'Ash-Archive Data-Don''t Delete'!$AL:$AT,3,FALSE))</f>
        <v>0</v>
      </c>
      <c r="AO156" s="13">
        <f>IF(ISNA(VLOOKUP($AL156,'Ash-Archive Data-Don''t Delete'!$AL:$AT,4,FALSE)),"",VLOOKUP($AL156,'Ash-Archive Data-Don''t Delete'!$AL:$AT,4,FALSE))</f>
        <v>0</v>
      </c>
      <c r="AP156" s="2">
        <f>IF(ISNA(VLOOKUP($AL156,'Ash-Archive Data-Don''t Delete'!$AL:$AT,5,FALSE)),"",VLOOKUP($AL156,'Ash-Archive Data-Don''t Delete'!$AL:$AT,5,FALSE))</f>
        <v>0</v>
      </c>
      <c r="AQ156" s="13"/>
      <c r="AR156" s="2"/>
      <c r="AS156" s="13"/>
      <c r="AT156" s="2" t="s">
        <v>74</v>
      </c>
      <c r="AU156" s="25"/>
      <c r="AV156" s="23"/>
      <c r="AW156" s="25"/>
      <c r="AX156" s="23"/>
      <c r="AY156" s="9" t="s">
        <v>103</v>
      </c>
      <c r="AZ156" s="19"/>
      <c r="BA156" s="18"/>
      <c r="BB156" s="18"/>
      <c r="BC156" s="15"/>
      <c r="BD156" s="15"/>
      <c r="BE156" s="15"/>
      <c r="BF156" s="15"/>
      <c r="BG156" s="15"/>
      <c r="BH156" s="15"/>
      <c r="BI156" s="15"/>
      <c r="BJ156" s="15"/>
    </row>
    <row r="157" spans="1:62" ht="14.25">
      <c r="A157" s="16" t="str">
        <f>IF(ISNA(VLOOKUP($G157,'Philanthropist Ranking'!$E$5:$H$105,4,FALSE)),"N","Y")</f>
        <v>Y</v>
      </c>
      <c r="B157" s="17">
        <f>VLOOKUP($G157,'Philanthropist Ranking'!$K$5:$M$281,3,FALSE)</f>
        <v>25</v>
      </c>
      <c r="C157" s="17">
        <f>VLOOKUP($G157,'Philanthropist Ranking'!$K$5:$M$281,2,FALSE)</f>
        <v>58</v>
      </c>
      <c r="D157" s="18"/>
      <c r="E157" s="18"/>
      <c r="F157" s="7" t="s">
        <v>447</v>
      </c>
      <c r="G157" s="8" t="s">
        <v>448</v>
      </c>
      <c r="H157" s="32"/>
      <c r="I157" s="19"/>
      <c r="J157" s="20" t="s">
        <v>62</v>
      </c>
      <c r="K157" s="19"/>
      <c r="L157" s="20"/>
      <c r="M157" s="19"/>
      <c r="N157" s="21"/>
      <c r="O157" s="22"/>
      <c r="P157" s="21"/>
      <c r="Q157" s="22"/>
      <c r="R157" s="21"/>
      <c r="S157" s="22"/>
      <c r="T157" s="21"/>
      <c r="U157" s="22"/>
      <c r="V157" s="13" t="s">
        <v>1500</v>
      </c>
      <c r="W157" s="2">
        <v>1</v>
      </c>
      <c r="X157" s="13">
        <v>4</v>
      </c>
      <c r="Y157" s="2">
        <v>3</v>
      </c>
      <c r="Z157" s="13" t="s">
        <v>105</v>
      </c>
      <c r="AA157" s="2" t="s">
        <v>106</v>
      </c>
      <c r="AB157" s="191" t="s">
        <v>1522</v>
      </c>
      <c r="AC157" s="23"/>
      <c r="AD157" s="192" t="s">
        <v>1443</v>
      </c>
      <c r="AE157" s="23"/>
      <c r="AF157" s="13" t="s">
        <v>1501</v>
      </c>
      <c r="AG157" s="2" t="s">
        <v>136</v>
      </c>
      <c r="AH157" s="14" t="str">
        <f>VLOOKUP($AF157,'Program-Causes'!$C:$D,2,FALSE)</f>
        <v>Education</v>
      </c>
      <c r="AI157" s="2" t="s">
        <v>100</v>
      </c>
      <c r="AJ157" s="13" t="s">
        <v>69</v>
      </c>
      <c r="AK157" s="2" t="s">
        <v>70</v>
      </c>
      <c r="AL157" s="9" t="s">
        <v>1502</v>
      </c>
      <c r="AM157" s="35" t="str">
        <f>IF(ISNA(VLOOKUP($AL157,'Ash-Archive Data-Don''t Delete'!$AL:$AT,2,FALSE)),"",VLOOKUP($AL157,'Ash-Archive Data-Don''t Delete'!$AL:$AT,2,FALSE))</f>
        <v>Link</v>
      </c>
      <c r="AN157" s="2">
        <f>IF(ISNA(VLOOKUP($AL157,'Ash-Archive Data-Don''t Delete'!$AL:$AT,3,FALSE)),"",VLOOKUP($AL157,'Ash-Archive Data-Don''t Delete'!$AL:$AT,3,FALSE))</f>
        <v>0</v>
      </c>
      <c r="AO157" s="13">
        <f>IF(ISNA(VLOOKUP($AL157,'Ash-Archive Data-Don''t Delete'!$AL:$AT,4,FALSE)),"",VLOOKUP($AL157,'Ash-Archive Data-Don''t Delete'!$AL:$AT,4,FALSE))</f>
        <v>0</v>
      </c>
      <c r="AP157" s="2">
        <f>IF(ISNA(VLOOKUP($AL157,'Ash-Archive Data-Don''t Delete'!$AL:$AT,5,FALSE)),"",VLOOKUP($AL157,'Ash-Archive Data-Don''t Delete'!$AL:$AT,5,FALSE))</f>
        <v>0</v>
      </c>
      <c r="AQ157" s="13"/>
      <c r="AR157" s="2"/>
      <c r="AS157" s="13"/>
      <c r="AT157" s="2" t="s">
        <v>74</v>
      </c>
      <c r="AU157" s="25"/>
      <c r="AV157" s="23"/>
      <c r="AW157" s="25"/>
      <c r="AX157" s="23"/>
      <c r="AY157" s="9" t="s">
        <v>103</v>
      </c>
      <c r="AZ157" s="19"/>
      <c r="BA157" s="18"/>
      <c r="BB157" s="18"/>
      <c r="BC157" s="15"/>
      <c r="BD157" s="15"/>
      <c r="BE157" s="15"/>
      <c r="BF157" s="15"/>
      <c r="BG157" s="15"/>
      <c r="BH157" s="15"/>
      <c r="BI157" s="15"/>
      <c r="BJ157" s="15"/>
    </row>
    <row r="158" spans="1:62" ht="14.25">
      <c r="A158" s="16" t="str">
        <f>IF(ISNA(VLOOKUP($G158,'Philanthropist Ranking'!$E$5:$H$105,4,FALSE)),"N","Y")</f>
        <v>Y</v>
      </c>
      <c r="B158" s="17">
        <f>VLOOKUP($G158,'Philanthropist Ranking'!$K$5:$M$281,3,FALSE)</f>
        <v>25</v>
      </c>
      <c r="C158" s="17">
        <f>VLOOKUP($G158,'Philanthropist Ranking'!$K$5:$M$281,2,FALSE)</f>
        <v>58</v>
      </c>
      <c r="D158" s="18"/>
      <c r="E158" s="18"/>
      <c r="F158" s="7" t="s">
        <v>447</v>
      </c>
      <c r="G158" s="8" t="s">
        <v>448</v>
      </c>
      <c r="H158" s="32"/>
      <c r="I158" s="19"/>
      <c r="J158" s="20" t="s">
        <v>62</v>
      </c>
      <c r="K158" s="19"/>
      <c r="L158" s="20"/>
      <c r="M158" s="19"/>
      <c r="N158" s="21"/>
      <c r="O158" s="22"/>
      <c r="P158" s="21"/>
      <c r="Q158" s="22"/>
      <c r="R158" s="21"/>
      <c r="S158" s="22"/>
      <c r="T158" s="21"/>
      <c r="U158" s="22"/>
      <c r="V158" s="13" t="s">
        <v>1500</v>
      </c>
      <c r="W158" s="2">
        <v>1</v>
      </c>
      <c r="X158" s="13">
        <v>4</v>
      </c>
      <c r="Y158" s="2">
        <v>3</v>
      </c>
      <c r="Z158" s="13" t="s">
        <v>105</v>
      </c>
      <c r="AA158" s="2" t="s">
        <v>106</v>
      </c>
      <c r="AB158" s="191" t="s">
        <v>1526</v>
      </c>
      <c r="AC158" s="23"/>
      <c r="AD158" s="192" t="s">
        <v>1443</v>
      </c>
      <c r="AE158" s="23"/>
      <c r="AF158" s="13" t="s">
        <v>1501</v>
      </c>
      <c r="AG158" s="2" t="s">
        <v>136</v>
      </c>
      <c r="AH158" s="14" t="str">
        <f>VLOOKUP($AF158,'Program-Causes'!$C:$D,2,FALSE)</f>
        <v>Education</v>
      </c>
      <c r="AI158" s="2" t="s">
        <v>100</v>
      </c>
      <c r="AJ158" s="13" t="s">
        <v>69</v>
      </c>
      <c r="AK158" s="2" t="s">
        <v>70</v>
      </c>
      <c r="AL158" s="9" t="s">
        <v>1502</v>
      </c>
      <c r="AM158" s="35" t="str">
        <f>IF(ISNA(VLOOKUP($AL158,'Ash-Archive Data-Don''t Delete'!$AL:$AT,2,FALSE)),"",VLOOKUP($AL158,'Ash-Archive Data-Don''t Delete'!$AL:$AT,2,FALSE))</f>
        <v>Link</v>
      </c>
      <c r="AN158" s="2">
        <f>IF(ISNA(VLOOKUP($AL158,'Ash-Archive Data-Don''t Delete'!$AL:$AT,3,FALSE)),"",VLOOKUP($AL158,'Ash-Archive Data-Don''t Delete'!$AL:$AT,3,FALSE))</f>
        <v>0</v>
      </c>
      <c r="AO158" s="13">
        <f>IF(ISNA(VLOOKUP($AL158,'Ash-Archive Data-Don''t Delete'!$AL:$AT,4,FALSE)),"",VLOOKUP($AL158,'Ash-Archive Data-Don''t Delete'!$AL:$AT,4,FALSE))</f>
        <v>0</v>
      </c>
      <c r="AP158" s="2">
        <f>IF(ISNA(VLOOKUP($AL158,'Ash-Archive Data-Don''t Delete'!$AL:$AT,5,FALSE)),"",VLOOKUP($AL158,'Ash-Archive Data-Don''t Delete'!$AL:$AT,5,FALSE))</f>
        <v>0</v>
      </c>
      <c r="AQ158" s="13"/>
      <c r="AR158" s="2"/>
      <c r="AS158" s="13"/>
      <c r="AT158" s="2" t="s">
        <v>74</v>
      </c>
      <c r="AU158" s="25"/>
      <c r="AV158" s="23"/>
      <c r="AW158" s="25"/>
      <c r="AX158" s="23"/>
      <c r="AY158" s="9" t="s">
        <v>103</v>
      </c>
      <c r="AZ158" s="19"/>
      <c r="BA158" s="18"/>
      <c r="BB158" s="18"/>
      <c r="BC158" s="15"/>
      <c r="BD158" s="15"/>
      <c r="BE158" s="15"/>
      <c r="BF158" s="15"/>
      <c r="BG158" s="15"/>
      <c r="BH158" s="15"/>
      <c r="BI158" s="15"/>
      <c r="BJ158" s="15"/>
    </row>
    <row r="159" spans="1:62" ht="14.25">
      <c r="A159" s="16" t="str">
        <f>IF(ISNA(VLOOKUP($G159,'Philanthropist Ranking'!$E$5:$H$105,4,FALSE)),"N","Y")</f>
        <v>Y</v>
      </c>
      <c r="B159" s="17">
        <f>VLOOKUP($G159,'Philanthropist Ranking'!$K$5:$M$281,3,FALSE)</f>
        <v>25</v>
      </c>
      <c r="C159" s="17">
        <f>VLOOKUP($G159,'Philanthropist Ranking'!$K$5:$M$281,2,FALSE)</f>
        <v>58</v>
      </c>
      <c r="D159" s="18"/>
      <c r="E159" s="18"/>
      <c r="F159" s="7" t="s">
        <v>447</v>
      </c>
      <c r="G159" s="8" t="s">
        <v>448</v>
      </c>
      <c r="H159" s="32"/>
      <c r="I159" s="19"/>
      <c r="J159" s="20" t="s">
        <v>62</v>
      </c>
      <c r="K159" s="19"/>
      <c r="L159" s="20"/>
      <c r="M159" s="19"/>
      <c r="N159" s="21"/>
      <c r="O159" s="22"/>
      <c r="P159" s="21"/>
      <c r="Q159" s="22"/>
      <c r="R159" s="21"/>
      <c r="S159" s="22"/>
      <c r="T159" s="21"/>
      <c r="U159" s="22"/>
      <c r="V159" s="13" t="s">
        <v>1537</v>
      </c>
      <c r="W159" s="2">
        <v>1</v>
      </c>
      <c r="X159" s="13">
        <v>8</v>
      </c>
      <c r="Y159" s="2">
        <f t="shared" ref="Y159:Y166" si="3">26/8</f>
        <v>3.25</v>
      </c>
      <c r="Z159" s="13" t="s">
        <v>105</v>
      </c>
      <c r="AA159" s="2" t="s">
        <v>106</v>
      </c>
      <c r="AB159" s="191" t="s">
        <v>292</v>
      </c>
      <c r="AC159" s="23"/>
      <c r="AD159" s="192" t="s">
        <v>963</v>
      </c>
      <c r="AE159" s="23"/>
      <c r="AF159" s="13" t="s">
        <v>966</v>
      </c>
      <c r="AG159" s="2" t="s">
        <v>109</v>
      </c>
      <c r="AH159" s="14" t="str">
        <f>VLOOKUP($AF159,'Program-Causes'!$C:$D,2,FALSE)</f>
        <v>Disaster Relief</v>
      </c>
      <c r="AI159" s="2" t="s">
        <v>100</v>
      </c>
      <c r="AJ159" s="13" t="s">
        <v>69</v>
      </c>
      <c r="AK159" s="2" t="s">
        <v>70</v>
      </c>
      <c r="AL159" s="9" t="s">
        <v>1542</v>
      </c>
      <c r="AM159" s="35" t="str">
        <f>IF(ISNA(VLOOKUP($AL159,'Ash-Archive Data-Don''t Delete'!$AL:$AT,2,FALSE)),"",VLOOKUP($AL159,'Ash-Archive Data-Don''t Delete'!$AL:$AT,2,FALSE))</f>
        <v>Link</v>
      </c>
      <c r="AN159" s="2">
        <f>IF(ISNA(VLOOKUP($AL159,'Ash-Archive Data-Don''t Delete'!$AL:$AT,3,FALSE)),"",VLOOKUP($AL159,'Ash-Archive Data-Don''t Delete'!$AL:$AT,3,FALSE))</f>
        <v>0</v>
      </c>
      <c r="AO159" s="13">
        <f>IF(ISNA(VLOOKUP($AL159,'Ash-Archive Data-Don''t Delete'!$AL:$AT,4,FALSE)),"",VLOOKUP($AL159,'Ash-Archive Data-Don''t Delete'!$AL:$AT,4,FALSE))</f>
        <v>0</v>
      </c>
      <c r="AP159" s="2">
        <f>IF(ISNA(VLOOKUP($AL159,'Ash-Archive Data-Don''t Delete'!$AL:$AT,5,FALSE)),"",VLOOKUP($AL159,'Ash-Archive Data-Don''t Delete'!$AL:$AT,5,FALSE))</f>
        <v>0</v>
      </c>
      <c r="AQ159" s="13"/>
      <c r="AR159" s="2"/>
      <c r="AS159" s="13"/>
      <c r="AT159" s="2" t="s">
        <v>74</v>
      </c>
      <c r="AU159" s="25"/>
      <c r="AV159" s="23"/>
      <c r="AW159" s="25"/>
      <c r="AX159" s="23"/>
      <c r="AY159" s="9" t="s">
        <v>103</v>
      </c>
      <c r="AZ159" s="19"/>
      <c r="BA159" s="18"/>
      <c r="BB159" s="18"/>
      <c r="BC159" s="15"/>
      <c r="BD159" s="15"/>
      <c r="BE159" s="15"/>
      <c r="BF159" s="15"/>
      <c r="BG159" s="15"/>
      <c r="BH159" s="15"/>
      <c r="BI159" s="15"/>
      <c r="BJ159" s="15"/>
    </row>
    <row r="160" spans="1:62" ht="14.25">
      <c r="A160" s="16" t="str">
        <f>IF(ISNA(VLOOKUP($G160,'Philanthropist Ranking'!$E$5:$H$105,4,FALSE)),"N","Y")</f>
        <v>Y</v>
      </c>
      <c r="B160" s="17">
        <f>VLOOKUP($G160,'Philanthropist Ranking'!$K$5:$M$281,3,FALSE)</f>
        <v>25</v>
      </c>
      <c r="C160" s="17">
        <f>VLOOKUP($G160,'Philanthropist Ranking'!$K$5:$M$281,2,FALSE)</f>
        <v>58</v>
      </c>
      <c r="D160" s="18"/>
      <c r="E160" s="18"/>
      <c r="F160" s="7" t="s">
        <v>447</v>
      </c>
      <c r="G160" s="8" t="s">
        <v>448</v>
      </c>
      <c r="H160" s="32"/>
      <c r="I160" s="19"/>
      <c r="J160" s="20" t="s">
        <v>62</v>
      </c>
      <c r="K160" s="19"/>
      <c r="L160" s="20"/>
      <c r="M160" s="19"/>
      <c r="N160" s="21"/>
      <c r="O160" s="22"/>
      <c r="P160" s="21"/>
      <c r="Q160" s="22"/>
      <c r="R160" s="21"/>
      <c r="S160" s="22"/>
      <c r="T160" s="21"/>
      <c r="U160" s="22"/>
      <c r="V160" s="13" t="s">
        <v>1537</v>
      </c>
      <c r="W160" s="2">
        <v>1</v>
      </c>
      <c r="X160" s="13">
        <v>8</v>
      </c>
      <c r="Y160" s="2">
        <f t="shared" si="3"/>
        <v>3.25</v>
      </c>
      <c r="Z160" s="13" t="s">
        <v>105</v>
      </c>
      <c r="AA160" s="2" t="s">
        <v>106</v>
      </c>
      <c r="AB160" s="191" t="s">
        <v>968</v>
      </c>
      <c r="AC160" s="23"/>
      <c r="AD160" s="192" t="s">
        <v>963</v>
      </c>
      <c r="AE160" s="23"/>
      <c r="AF160" s="13" t="s">
        <v>966</v>
      </c>
      <c r="AG160" s="2" t="s">
        <v>109</v>
      </c>
      <c r="AH160" s="14" t="str">
        <f>VLOOKUP($AF160,'Program-Causes'!$C:$D,2,FALSE)</f>
        <v>Disaster Relief</v>
      </c>
      <c r="AI160" s="2" t="s">
        <v>100</v>
      </c>
      <c r="AJ160" s="13" t="s">
        <v>69</v>
      </c>
      <c r="AK160" s="2" t="s">
        <v>70</v>
      </c>
      <c r="AL160" s="9" t="s">
        <v>1542</v>
      </c>
      <c r="AM160" s="35" t="str">
        <f>IF(ISNA(VLOOKUP($AL160,'Ash-Archive Data-Don''t Delete'!$AL:$AT,2,FALSE)),"",VLOOKUP($AL160,'Ash-Archive Data-Don''t Delete'!$AL:$AT,2,FALSE))</f>
        <v>Link</v>
      </c>
      <c r="AN160" s="2">
        <f>IF(ISNA(VLOOKUP($AL160,'Ash-Archive Data-Don''t Delete'!$AL:$AT,3,FALSE)),"",VLOOKUP($AL160,'Ash-Archive Data-Don''t Delete'!$AL:$AT,3,FALSE))</f>
        <v>0</v>
      </c>
      <c r="AO160" s="13">
        <f>IF(ISNA(VLOOKUP($AL160,'Ash-Archive Data-Don''t Delete'!$AL:$AT,4,FALSE)),"",VLOOKUP($AL160,'Ash-Archive Data-Don''t Delete'!$AL:$AT,4,FALSE))</f>
        <v>0</v>
      </c>
      <c r="AP160" s="2">
        <f>IF(ISNA(VLOOKUP($AL160,'Ash-Archive Data-Don''t Delete'!$AL:$AT,5,FALSE)),"",VLOOKUP($AL160,'Ash-Archive Data-Don''t Delete'!$AL:$AT,5,FALSE))</f>
        <v>0</v>
      </c>
      <c r="AQ160" s="13"/>
      <c r="AR160" s="2"/>
      <c r="AS160" s="13"/>
      <c r="AT160" s="2" t="s">
        <v>74</v>
      </c>
      <c r="AU160" s="25"/>
      <c r="AV160" s="23"/>
      <c r="AW160" s="25"/>
      <c r="AX160" s="23"/>
      <c r="AY160" s="9" t="s">
        <v>103</v>
      </c>
      <c r="AZ160" s="19"/>
      <c r="BA160" s="18"/>
      <c r="BB160" s="18"/>
      <c r="BC160" s="15"/>
      <c r="BD160" s="15"/>
      <c r="BE160" s="15"/>
      <c r="BF160" s="15"/>
      <c r="BG160" s="15"/>
      <c r="BH160" s="15"/>
      <c r="BI160" s="15"/>
      <c r="BJ160" s="15"/>
    </row>
    <row r="161" spans="1:62" ht="14.25">
      <c r="A161" s="16" t="str">
        <f>IF(ISNA(VLOOKUP($G161,'Philanthropist Ranking'!$E$5:$H$105,4,FALSE)),"N","Y")</f>
        <v>Y</v>
      </c>
      <c r="B161" s="17">
        <f>VLOOKUP($G161,'Philanthropist Ranking'!$K$5:$M$281,3,FALSE)</f>
        <v>25</v>
      </c>
      <c r="C161" s="17">
        <f>VLOOKUP($G161,'Philanthropist Ranking'!$K$5:$M$281,2,FALSE)</f>
        <v>58</v>
      </c>
      <c r="D161" s="18"/>
      <c r="E161" s="18"/>
      <c r="F161" s="7" t="s">
        <v>447</v>
      </c>
      <c r="G161" s="8" t="s">
        <v>448</v>
      </c>
      <c r="H161" s="32"/>
      <c r="I161" s="19"/>
      <c r="J161" s="20" t="s">
        <v>62</v>
      </c>
      <c r="K161" s="19"/>
      <c r="L161" s="20"/>
      <c r="M161" s="19"/>
      <c r="N161" s="21"/>
      <c r="O161" s="22"/>
      <c r="P161" s="21"/>
      <c r="Q161" s="22"/>
      <c r="R161" s="21"/>
      <c r="S161" s="22"/>
      <c r="T161" s="21"/>
      <c r="U161" s="22"/>
      <c r="V161" s="13" t="s">
        <v>1537</v>
      </c>
      <c r="W161" s="2">
        <v>1</v>
      </c>
      <c r="X161" s="13">
        <v>8</v>
      </c>
      <c r="Y161" s="2">
        <f t="shared" si="3"/>
        <v>3.25</v>
      </c>
      <c r="Z161" s="13" t="s">
        <v>105</v>
      </c>
      <c r="AA161" s="2" t="s">
        <v>106</v>
      </c>
      <c r="AB161" s="191" t="s">
        <v>969</v>
      </c>
      <c r="AC161" s="23"/>
      <c r="AD161" s="192" t="s">
        <v>963</v>
      </c>
      <c r="AE161" s="23"/>
      <c r="AF161" s="13" t="s">
        <v>966</v>
      </c>
      <c r="AG161" s="2" t="s">
        <v>109</v>
      </c>
      <c r="AH161" s="14" t="str">
        <f>VLOOKUP($AF161,'Program-Causes'!$C:$D,2,FALSE)</f>
        <v>Disaster Relief</v>
      </c>
      <c r="AI161" s="2" t="s">
        <v>100</v>
      </c>
      <c r="AJ161" s="13" t="s">
        <v>69</v>
      </c>
      <c r="AK161" s="2" t="s">
        <v>70</v>
      </c>
      <c r="AL161" s="9" t="s">
        <v>1542</v>
      </c>
      <c r="AM161" s="35" t="str">
        <f>IF(ISNA(VLOOKUP($AL161,'Ash-Archive Data-Don''t Delete'!$AL:$AT,2,FALSE)),"",VLOOKUP($AL161,'Ash-Archive Data-Don''t Delete'!$AL:$AT,2,FALSE))</f>
        <v>Link</v>
      </c>
      <c r="AN161" s="2">
        <f>IF(ISNA(VLOOKUP($AL161,'Ash-Archive Data-Don''t Delete'!$AL:$AT,3,FALSE)),"",VLOOKUP($AL161,'Ash-Archive Data-Don''t Delete'!$AL:$AT,3,FALSE))</f>
        <v>0</v>
      </c>
      <c r="AO161" s="13">
        <f>IF(ISNA(VLOOKUP($AL161,'Ash-Archive Data-Don''t Delete'!$AL:$AT,4,FALSE)),"",VLOOKUP($AL161,'Ash-Archive Data-Don''t Delete'!$AL:$AT,4,FALSE))</f>
        <v>0</v>
      </c>
      <c r="AP161" s="2">
        <f>IF(ISNA(VLOOKUP($AL161,'Ash-Archive Data-Don''t Delete'!$AL:$AT,5,FALSE)),"",VLOOKUP($AL161,'Ash-Archive Data-Don''t Delete'!$AL:$AT,5,FALSE))</f>
        <v>0</v>
      </c>
      <c r="AQ161" s="13"/>
      <c r="AR161" s="2"/>
      <c r="AS161" s="13"/>
      <c r="AT161" s="2" t="s">
        <v>74</v>
      </c>
      <c r="AU161" s="25"/>
      <c r="AV161" s="23"/>
      <c r="AW161" s="25"/>
      <c r="AX161" s="23"/>
      <c r="AY161" s="9" t="s">
        <v>103</v>
      </c>
      <c r="AZ161" s="19"/>
      <c r="BA161" s="18"/>
      <c r="BB161" s="18"/>
      <c r="BC161" s="15"/>
      <c r="BD161" s="15"/>
      <c r="BE161" s="15"/>
      <c r="BF161" s="15"/>
      <c r="BG161" s="15"/>
      <c r="BH161" s="15"/>
      <c r="BI161" s="15"/>
      <c r="BJ161" s="15"/>
    </row>
    <row r="162" spans="1:62" ht="14.25">
      <c r="A162" s="16" t="str">
        <f>IF(ISNA(VLOOKUP($G162,'Philanthropist Ranking'!$E$5:$H$105,4,FALSE)),"N","Y")</f>
        <v>Y</v>
      </c>
      <c r="B162" s="17">
        <f>VLOOKUP($G162,'Philanthropist Ranking'!$K$5:$M$281,3,FALSE)</f>
        <v>25</v>
      </c>
      <c r="C162" s="17">
        <f>VLOOKUP($G162,'Philanthropist Ranking'!$K$5:$M$281,2,FALSE)</f>
        <v>58</v>
      </c>
      <c r="D162" s="18"/>
      <c r="E162" s="18"/>
      <c r="F162" s="7" t="s">
        <v>447</v>
      </c>
      <c r="G162" s="8" t="s">
        <v>448</v>
      </c>
      <c r="H162" s="32"/>
      <c r="I162" s="19"/>
      <c r="J162" s="20" t="s">
        <v>62</v>
      </c>
      <c r="K162" s="19"/>
      <c r="L162" s="20"/>
      <c r="M162" s="19"/>
      <c r="N162" s="21"/>
      <c r="O162" s="22"/>
      <c r="P162" s="21"/>
      <c r="Q162" s="22"/>
      <c r="R162" s="21"/>
      <c r="S162" s="22"/>
      <c r="T162" s="21"/>
      <c r="U162" s="22"/>
      <c r="V162" s="13" t="s">
        <v>1537</v>
      </c>
      <c r="W162" s="2">
        <v>1</v>
      </c>
      <c r="X162" s="13">
        <v>8</v>
      </c>
      <c r="Y162" s="2">
        <f t="shared" si="3"/>
        <v>3.25</v>
      </c>
      <c r="Z162" s="13" t="s">
        <v>105</v>
      </c>
      <c r="AA162" s="2" t="s">
        <v>106</v>
      </c>
      <c r="AB162" s="191" t="s">
        <v>95</v>
      </c>
      <c r="AC162" s="23"/>
      <c r="AD162" s="192" t="s">
        <v>963</v>
      </c>
      <c r="AE162" s="23"/>
      <c r="AF162" s="13" t="s">
        <v>966</v>
      </c>
      <c r="AG162" s="2" t="s">
        <v>109</v>
      </c>
      <c r="AH162" s="14" t="str">
        <f>VLOOKUP($AF162,'Program-Causes'!$C:$D,2,FALSE)</f>
        <v>Disaster Relief</v>
      </c>
      <c r="AI162" s="2" t="s">
        <v>100</v>
      </c>
      <c r="AJ162" s="13" t="s">
        <v>69</v>
      </c>
      <c r="AK162" s="2" t="s">
        <v>70</v>
      </c>
      <c r="AL162" s="9" t="s">
        <v>1542</v>
      </c>
      <c r="AM162" s="35" t="str">
        <f>IF(ISNA(VLOOKUP($AL162,'Ash-Archive Data-Don''t Delete'!$AL:$AT,2,FALSE)),"",VLOOKUP($AL162,'Ash-Archive Data-Don''t Delete'!$AL:$AT,2,FALSE))</f>
        <v>Link</v>
      </c>
      <c r="AN162" s="2">
        <f>IF(ISNA(VLOOKUP($AL162,'Ash-Archive Data-Don''t Delete'!$AL:$AT,3,FALSE)),"",VLOOKUP($AL162,'Ash-Archive Data-Don''t Delete'!$AL:$AT,3,FALSE))</f>
        <v>0</v>
      </c>
      <c r="AO162" s="13">
        <f>IF(ISNA(VLOOKUP($AL162,'Ash-Archive Data-Don''t Delete'!$AL:$AT,4,FALSE)),"",VLOOKUP($AL162,'Ash-Archive Data-Don''t Delete'!$AL:$AT,4,FALSE))</f>
        <v>0</v>
      </c>
      <c r="AP162" s="2">
        <f>IF(ISNA(VLOOKUP($AL162,'Ash-Archive Data-Don''t Delete'!$AL:$AT,5,FALSE)),"",VLOOKUP($AL162,'Ash-Archive Data-Don''t Delete'!$AL:$AT,5,FALSE))</f>
        <v>0</v>
      </c>
      <c r="AQ162" s="13"/>
      <c r="AR162" s="2"/>
      <c r="AS162" s="13"/>
      <c r="AT162" s="2" t="s">
        <v>74</v>
      </c>
      <c r="AU162" s="25"/>
      <c r="AV162" s="23"/>
      <c r="AW162" s="25"/>
      <c r="AX162" s="23"/>
      <c r="AY162" s="9" t="s">
        <v>103</v>
      </c>
      <c r="AZ162" s="19"/>
      <c r="BA162" s="18"/>
      <c r="BB162" s="18"/>
      <c r="BC162" s="15"/>
      <c r="BD162" s="15"/>
      <c r="BE162" s="15"/>
      <c r="BF162" s="15"/>
      <c r="BG162" s="15"/>
      <c r="BH162" s="15"/>
      <c r="BI162" s="15"/>
      <c r="BJ162" s="15"/>
    </row>
    <row r="163" spans="1:62" ht="14.25">
      <c r="A163" s="16" t="str">
        <f>IF(ISNA(VLOOKUP($G163,'Philanthropist Ranking'!$E$5:$H$105,4,FALSE)),"N","Y")</f>
        <v>Y</v>
      </c>
      <c r="B163" s="17">
        <f>VLOOKUP($G163,'Philanthropist Ranking'!$K$5:$M$281,3,FALSE)</f>
        <v>25</v>
      </c>
      <c r="C163" s="17">
        <f>VLOOKUP($G163,'Philanthropist Ranking'!$K$5:$M$281,2,FALSE)</f>
        <v>58</v>
      </c>
      <c r="D163" s="18"/>
      <c r="E163" s="18"/>
      <c r="F163" s="7" t="s">
        <v>447</v>
      </c>
      <c r="G163" s="8" t="s">
        <v>448</v>
      </c>
      <c r="H163" s="32"/>
      <c r="I163" s="19"/>
      <c r="J163" s="20" t="s">
        <v>62</v>
      </c>
      <c r="K163" s="19"/>
      <c r="L163" s="20"/>
      <c r="M163" s="19"/>
      <c r="N163" s="21"/>
      <c r="O163" s="22"/>
      <c r="P163" s="21"/>
      <c r="Q163" s="22"/>
      <c r="R163" s="21"/>
      <c r="S163" s="22"/>
      <c r="T163" s="21"/>
      <c r="U163" s="22"/>
      <c r="V163" s="13" t="s">
        <v>1537</v>
      </c>
      <c r="W163" s="2">
        <v>1</v>
      </c>
      <c r="X163" s="13">
        <v>8</v>
      </c>
      <c r="Y163" s="2">
        <f t="shared" si="3"/>
        <v>3.25</v>
      </c>
      <c r="Z163" s="13" t="s">
        <v>105</v>
      </c>
      <c r="AA163" s="2" t="s">
        <v>106</v>
      </c>
      <c r="AB163" s="191" t="s">
        <v>246</v>
      </c>
      <c r="AC163" s="23"/>
      <c r="AD163" s="192" t="s">
        <v>963</v>
      </c>
      <c r="AE163" s="23"/>
      <c r="AF163" s="13" t="s">
        <v>966</v>
      </c>
      <c r="AG163" s="2" t="s">
        <v>109</v>
      </c>
      <c r="AH163" s="14" t="str">
        <f>VLOOKUP($AF163,'Program-Causes'!$C:$D,2,FALSE)</f>
        <v>Disaster Relief</v>
      </c>
      <c r="AI163" s="2" t="s">
        <v>100</v>
      </c>
      <c r="AJ163" s="13" t="s">
        <v>69</v>
      </c>
      <c r="AK163" s="2" t="s">
        <v>70</v>
      </c>
      <c r="AL163" s="9" t="s">
        <v>1542</v>
      </c>
      <c r="AM163" s="35" t="str">
        <f>IF(ISNA(VLOOKUP($AL163,'Ash-Archive Data-Don''t Delete'!$AL:$AT,2,FALSE)),"",VLOOKUP($AL163,'Ash-Archive Data-Don''t Delete'!$AL:$AT,2,FALSE))</f>
        <v>Link</v>
      </c>
      <c r="AN163" s="2">
        <f>IF(ISNA(VLOOKUP($AL163,'Ash-Archive Data-Don''t Delete'!$AL:$AT,3,FALSE)),"",VLOOKUP($AL163,'Ash-Archive Data-Don''t Delete'!$AL:$AT,3,FALSE))</f>
        <v>0</v>
      </c>
      <c r="AO163" s="13">
        <f>IF(ISNA(VLOOKUP($AL163,'Ash-Archive Data-Don''t Delete'!$AL:$AT,4,FALSE)),"",VLOOKUP($AL163,'Ash-Archive Data-Don''t Delete'!$AL:$AT,4,FALSE))</f>
        <v>0</v>
      </c>
      <c r="AP163" s="2">
        <f>IF(ISNA(VLOOKUP($AL163,'Ash-Archive Data-Don''t Delete'!$AL:$AT,5,FALSE)),"",VLOOKUP($AL163,'Ash-Archive Data-Don''t Delete'!$AL:$AT,5,FALSE))</f>
        <v>0</v>
      </c>
      <c r="AQ163" s="13"/>
      <c r="AR163" s="2"/>
      <c r="AS163" s="13"/>
      <c r="AT163" s="2" t="s">
        <v>74</v>
      </c>
      <c r="AU163" s="25"/>
      <c r="AV163" s="23"/>
      <c r="AW163" s="25"/>
      <c r="AX163" s="23"/>
      <c r="AY163" s="9" t="s">
        <v>103</v>
      </c>
      <c r="AZ163" s="19"/>
      <c r="BA163" s="18"/>
      <c r="BB163" s="18"/>
      <c r="BC163" s="15"/>
      <c r="BD163" s="15"/>
      <c r="BE163" s="15"/>
      <c r="BF163" s="15"/>
      <c r="BG163" s="15"/>
      <c r="BH163" s="15"/>
      <c r="BI163" s="15"/>
      <c r="BJ163" s="15"/>
    </row>
    <row r="164" spans="1:62" ht="14.25">
      <c r="A164" s="16" t="str">
        <f>IF(ISNA(VLOOKUP($G164,'Philanthropist Ranking'!$E$5:$H$105,4,FALSE)),"N","Y")</f>
        <v>Y</v>
      </c>
      <c r="B164" s="17">
        <f>VLOOKUP($G164,'Philanthropist Ranking'!$K$5:$M$281,3,FALSE)</f>
        <v>25</v>
      </c>
      <c r="C164" s="17">
        <f>VLOOKUP($G164,'Philanthropist Ranking'!$K$5:$M$281,2,FALSE)</f>
        <v>58</v>
      </c>
      <c r="D164" s="18"/>
      <c r="E164" s="18"/>
      <c r="F164" s="7" t="s">
        <v>447</v>
      </c>
      <c r="G164" s="8" t="s">
        <v>448</v>
      </c>
      <c r="H164" s="32"/>
      <c r="I164" s="19"/>
      <c r="J164" s="20" t="s">
        <v>62</v>
      </c>
      <c r="K164" s="19"/>
      <c r="L164" s="20"/>
      <c r="M164" s="19"/>
      <c r="N164" s="21"/>
      <c r="O164" s="22"/>
      <c r="P164" s="21"/>
      <c r="Q164" s="22"/>
      <c r="R164" s="21"/>
      <c r="S164" s="22"/>
      <c r="T164" s="21"/>
      <c r="U164" s="22"/>
      <c r="V164" s="13" t="s">
        <v>1537</v>
      </c>
      <c r="W164" s="2">
        <v>1</v>
      </c>
      <c r="X164" s="13">
        <v>8</v>
      </c>
      <c r="Y164" s="2">
        <f t="shared" si="3"/>
        <v>3.25</v>
      </c>
      <c r="Z164" s="13" t="s">
        <v>105</v>
      </c>
      <c r="AA164" s="2" t="s">
        <v>106</v>
      </c>
      <c r="AB164" s="191" t="s">
        <v>115</v>
      </c>
      <c r="AC164" s="23"/>
      <c r="AD164" s="192" t="s">
        <v>963</v>
      </c>
      <c r="AE164" s="23"/>
      <c r="AF164" s="13" t="s">
        <v>966</v>
      </c>
      <c r="AG164" s="2" t="s">
        <v>109</v>
      </c>
      <c r="AH164" s="14" t="str">
        <f>VLOOKUP($AF164,'Program-Causes'!$C:$D,2,FALSE)</f>
        <v>Disaster Relief</v>
      </c>
      <c r="AI164" s="2" t="s">
        <v>100</v>
      </c>
      <c r="AJ164" s="13" t="s">
        <v>69</v>
      </c>
      <c r="AK164" s="2" t="s">
        <v>70</v>
      </c>
      <c r="AL164" s="9" t="s">
        <v>1542</v>
      </c>
      <c r="AM164" s="35" t="str">
        <f>IF(ISNA(VLOOKUP($AL164,'Ash-Archive Data-Don''t Delete'!$AL:$AT,2,FALSE)),"",VLOOKUP($AL164,'Ash-Archive Data-Don''t Delete'!$AL:$AT,2,FALSE))</f>
        <v>Link</v>
      </c>
      <c r="AN164" s="2">
        <f>IF(ISNA(VLOOKUP($AL164,'Ash-Archive Data-Don''t Delete'!$AL:$AT,3,FALSE)),"",VLOOKUP($AL164,'Ash-Archive Data-Don''t Delete'!$AL:$AT,3,FALSE))</f>
        <v>0</v>
      </c>
      <c r="AO164" s="13">
        <f>IF(ISNA(VLOOKUP($AL164,'Ash-Archive Data-Don''t Delete'!$AL:$AT,4,FALSE)),"",VLOOKUP($AL164,'Ash-Archive Data-Don''t Delete'!$AL:$AT,4,FALSE))</f>
        <v>0</v>
      </c>
      <c r="AP164" s="2">
        <f>IF(ISNA(VLOOKUP($AL164,'Ash-Archive Data-Don''t Delete'!$AL:$AT,5,FALSE)),"",VLOOKUP($AL164,'Ash-Archive Data-Don''t Delete'!$AL:$AT,5,FALSE))</f>
        <v>0</v>
      </c>
      <c r="AQ164" s="13"/>
      <c r="AR164" s="2"/>
      <c r="AS164" s="13"/>
      <c r="AT164" s="2" t="s">
        <v>74</v>
      </c>
      <c r="AU164" s="25"/>
      <c r="AV164" s="23"/>
      <c r="AW164" s="25"/>
      <c r="AX164" s="23"/>
      <c r="AY164" s="9" t="s">
        <v>103</v>
      </c>
      <c r="AZ164" s="19"/>
      <c r="BA164" s="18"/>
      <c r="BB164" s="18"/>
      <c r="BC164" s="15"/>
      <c r="BD164" s="15"/>
      <c r="BE164" s="15"/>
      <c r="BF164" s="15"/>
      <c r="BG164" s="15"/>
      <c r="BH164" s="15"/>
      <c r="BI164" s="15"/>
      <c r="BJ164" s="15"/>
    </row>
    <row r="165" spans="1:62" ht="14.25">
      <c r="A165" s="16" t="str">
        <f>IF(ISNA(VLOOKUP($G165,'Philanthropist Ranking'!$E$5:$H$105,4,FALSE)),"N","Y")</f>
        <v>Y</v>
      </c>
      <c r="B165" s="17">
        <f>VLOOKUP($G165,'Philanthropist Ranking'!$K$5:$M$281,3,FALSE)</f>
        <v>25</v>
      </c>
      <c r="C165" s="17">
        <f>VLOOKUP($G165,'Philanthropist Ranking'!$K$5:$M$281,2,FALSE)</f>
        <v>58</v>
      </c>
      <c r="D165" s="18"/>
      <c r="E165" s="18"/>
      <c r="F165" s="7" t="s">
        <v>447</v>
      </c>
      <c r="G165" s="8" t="s">
        <v>448</v>
      </c>
      <c r="H165" s="32"/>
      <c r="I165" s="19"/>
      <c r="J165" s="20" t="s">
        <v>62</v>
      </c>
      <c r="K165" s="19"/>
      <c r="L165" s="20"/>
      <c r="M165" s="19"/>
      <c r="N165" s="21"/>
      <c r="O165" s="22"/>
      <c r="P165" s="21"/>
      <c r="Q165" s="22"/>
      <c r="R165" s="21"/>
      <c r="S165" s="22"/>
      <c r="T165" s="21"/>
      <c r="U165" s="22"/>
      <c r="V165" s="13" t="s">
        <v>1537</v>
      </c>
      <c r="W165" s="2">
        <v>1</v>
      </c>
      <c r="X165" s="13">
        <v>8</v>
      </c>
      <c r="Y165" s="2">
        <f t="shared" si="3"/>
        <v>3.25</v>
      </c>
      <c r="Z165" s="13" t="s">
        <v>105</v>
      </c>
      <c r="AA165" s="2" t="s">
        <v>106</v>
      </c>
      <c r="AB165" s="191" t="s">
        <v>385</v>
      </c>
      <c r="AC165" s="23"/>
      <c r="AD165" s="192" t="s">
        <v>963</v>
      </c>
      <c r="AE165" s="23"/>
      <c r="AF165" s="13" t="s">
        <v>966</v>
      </c>
      <c r="AG165" s="2" t="s">
        <v>109</v>
      </c>
      <c r="AH165" s="14" t="str">
        <f>VLOOKUP($AF165,'Program-Causes'!$C:$D,2,FALSE)</f>
        <v>Disaster Relief</v>
      </c>
      <c r="AI165" s="2" t="s">
        <v>100</v>
      </c>
      <c r="AJ165" s="13" t="s">
        <v>69</v>
      </c>
      <c r="AK165" s="2" t="s">
        <v>70</v>
      </c>
      <c r="AL165" s="9" t="s">
        <v>1542</v>
      </c>
      <c r="AM165" s="35" t="str">
        <f>IF(ISNA(VLOOKUP($AL165,'Ash-Archive Data-Don''t Delete'!$AL:$AT,2,FALSE)),"",VLOOKUP($AL165,'Ash-Archive Data-Don''t Delete'!$AL:$AT,2,FALSE))</f>
        <v>Link</v>
      </c>
      <c r="AN165" s="2">
        <f>IF(ISNA(VLOOKUP($AL165,'Ash-Archive Data-Don''t Delete'!$AL:$AT,3,FALSE)),"",VLOOKUP($AL165,'Ash-Archive Data-Don''t Delete'!$AL:$AT,3,FALSE))</f>
        <v>0</v>
      </c>
      <c r="AO165" s="13">
        <f>IF(ISNA(VLOOKUP($AL165,'Ash-Archive Data-Don''t Delete'!$AL:$AT,4,FALSE)),"",VLOOKUP($AL165,'Ash-Archive Data-Don''t Delete'!$AL:$AT,4,FALSE))</f>
        <v>0</v>
      </c>
      <c r="AP165" s="2">
        <f>IF(ISNA(VLOOKUP($AL165,'Ash-Archive Data-Don''t Delete'!$AL:$AT,5,FALSE)),"",VLOOKUP($AL165,'Ash-Archive Data-Don''t Delete'!$AL:$AT,5,FALSE))</f>
        <v>0</v>
      </c>
      <c r="AQ165" s="13"/>
      <c r="AR165" s="2"/>
      <c r="AS165" s="13"/>
      <c r="AT165" s="2" t="s">
        <v>74</v>
      </c>
      <c r="AU165" s="25"/>
      <c r="AV165" s="23"/>
      <c r="AW165" s="25"/>
      <c r="AX165" s="23"/>
      <c r="AY165" s="9" t="s">
        <v>103</v>
      </c>
      <c r="AZ165" s="19"/>
      <c r="BA165" s="18"/>
      <c r="BB165" s="18"/>
      <c r="BC165" s="15"/>
      <c r="BD165" s="15"/>
      <c r="BE165" s="15"/>
      <c r="BF165" s="15"/>
      <c r="BG165" s="15"/>
      <c r="BH165" s="15"/>
      <c r="BI165" s="15"/>
      <c r="BJ165" s="15"/>
    </row>
    <row r="166" spans="1:62" ht="14.25">
      <c r="A166" s="16" t="str">
        <f>IF(ISNA(VLOOKUP($G166,'Philanthropist Ranking'!$E$5:$H$105,4,FALSE)),"N","Y")</f>
        <v>Y</v>
      </c>
      <c r="B166" s="17">
        <f>VLOOKUP($G166,'Philanthropist Ranking'!$K$5:$M$281,3,FALSE)</f>
        <v>25</v>
      </c>
      <c r="C166" s="17">
        <f>VLOOKUP($G166,'Philanthropist Ranking'!$K$5:$M$281,2,FALSE)</f>
        <v>58</v>
      </c>
      <c r="D166" s="18"/>
      <c r="E166" s="18"/>
      <c r="F166" s="7" t="s">
        <v>447</v>
      </c>
      <c r="G166" s="8" t="s">
        <v>448</v>
      </c>
      <c r="H166" s="32"/>
      <c r="I166" s="19"/>
      <c r="J166" s="20" t="s">
        <v>62</v>
      </c>
      <c r="K166" s="19"/>
      <c r="L166" s="20"/>
      <c r="M166" s="19"/>
      <c r="N166" s="21"/>
      <c r="O166" s="22"/>
      <c r="P166" s="21"/>
      <c r="Q166" s="22"/>
      <c r="R166" s="21"/>
      <c r="S166" s="22"/>
      <c r="T166" s="21"/>
      <c r="U166" s="22"/>
      <c r="V166" s="13" t="s">
        <v>1537</v>
      </c>
      <c r="W166" s="2">
        <v>1</v>
      </c>
      <c r="X166" s="13">
        <v>8</v>
      </c>
      <c r="Y166" s="2">
        <f t="shared" si="3"/>
        <v>3.25</v>
      </c>
      <c r="Z166" s="13" t="s">
        <v>105</v>
      </c>
      <c r="AA166" s="2" t="s">
        <v>106</v>
      </c>
      <c r="AB166" s="191" t="s">
        <v>319</v>
      </c>
      <c r="AC166" s="23"/>
      <c r="AD166" s="192" t="s">
        <v>963</v>
      </c>
      <c r="AE166" s="23"/>
      <c r="AF166" s="13" t="s">
        <v>966</v>
      </c>
      <c r="AG166" s="2" t="s">
        <v>109</v>
      </c>
      <c r="AH166" s="14" t="str">
        <f>VLOOKUP($AF166,'Program-Causes'!$C:$D,2,FALSE)</f>
        <v>Disaster Relief</v>
      </c>
      <c r="AI166" s="2" t="s">
        <v>100</v>
      </c>
      <c r="AJ166" s="13" t="s">
        <v>69</v>
      </c>
      <c r="AK166" s="2" t="s">
        <v>70</v>
      </c>
      <c r="AL166" s="9" t="s">
        <v>1542</v>
      </c>
      <c r="AM166" s="35" t="str">
        <f>IF(ISNA(VLOOKUP($AL166,'Ash-Archive Data-Don''t Delete'!$AL:$AT,2,FALSE)),"",VLOOKUP($AL166,'Ash-Archive Data-Don''t Delete'!$AL:$AT,2,FALSE))</f>
        <v>Link</v>
      </c>
      <c r="AN166" s="2">
        <f>IF(ISNA(VLOOKUP($AL166,'Ash-Archive Data-Don''t Delete'!$AL:$AT,3,FALSE)),"",VLOOKUP($AL166,'Ash-Archive Data-Don''t Delete'!$AL:$AT,3,FALSE))</f>
        <v>0</v>
      </c>
      <c r="AO166" s="13">
        <f>IF(ISNA(VLOOKUP($AL166,'Ash-Archive Data-Don''t Delete'!$AL:$AT,4,FALSE)),"",VLOOKUP($AL166,'Ash-Archive Data-Don''t Delete'!$AL:$AT,4,FALSE))</f>
        <v>0</v>
      </c>
      <c r="AP166" s="2">
        <f>IF(ISNA(VLOOKUP($AL166,'Ash-Archive Data-Don''t Delete'!$AL:$AT,5,FALSE)),"",VLOOKUP($AL166,'Ash-Archive Data-Don''t Delete'!$AL:$AT,5,FALSE))</f>
        <v>0</v>
      </c>
      <c r="AQ166" s="13"/>
      <c r="AR166" s="2"/>
      <c r="AS166" s="13"/>
      <c r="AT166" s="2" t="s">
        <v>74</v>
      </c>
      <c r="AU166" s="25"/>
      <c r="AV166" s="23"/>
      <c r="AW166" s="25"/>
      <c r="AX166" s="23"/>
      <c r="AY166" s="9" t="s">
        <v>103</v>
      </c>
      <c r="AZ166" s="19"/>
      <c r="BA166" s="18"/>
      <c r="BB166" s="18"/>
      <c r="BC166" s="15"/>
      <c r="BD166" s="15"/>
      <c r="BE166" s="15"/>
      <c r="BF166" s="15"/>
      <c r="BG166" s="15"/>
      <c r="BH166" s="15"/>
      <c r="BI166" s="15"/>
      <c r="BJ166" s="15"/>
    </row>
    <row r="167" spans="1:62" ht="14.25">
      <c r="A167" s="16" t="str">
        <f>IF(ISNA(VLOOKUP($G167,'Philanthropist Ranking'!$E$5:$H$105,4,FALSE)),"N","Y")</f>
        <v>Y</v>
      </c>
      <c r="B167" s="17">
        <f>VLOOKUP($G167,'Philanthropist Ranking'!$K$5:$M$281,3,FALSE)</f>
        <v>25</v>
      </c>
      <c r="C167" s="17">
        <f>VLOOKUP($G167,'Philanthropist Ranking'!$K$5:$M$281,2,FALSE)</f>
        <v>58</v>
      </c>
      <c r="D167" s="18"/>
      <c r="E167" s="18"/>
      <c r="F167" s="7" t="s">
        <v>447</v>
      </c>
      <c r="G167" s="8" t="s">
        <v>448</v>
      </c>
      <c r="H167" s="32"/>
      <c r="I167" s="19"/>
      <c r="J167" s="20" t="s">
        <v>62</v>
      </c>
      <c r="K167" s="19"/>
      <c r="L167" s="20"/>
      <c r="M167" s="19"/>
      <c r="N167" s="21"/>
      <c r="O167" s="22"/>
      <c r="P167" s="21"/>
      <c r="Q167" s="22"/>
      <c r="R167" s="21"/>
      <c r="S167" s="22"/>
      <c r="T167" s="21"/>
      <c r="U167" s="22"/>
      <c r="V167" s="13" t="s">
        <v>1537</v>
      </c>
      <c r="W167" s="2">
        <v>1</v>
      </c>
      <c r="X167" s="13">
        <v>3</v>
      </c>
      <c r="Y167" s="2">
        <v>30</v>
      </c>
      <c r="Z167" s="13" t="s">
        <v>105</v>
      </c>
      <c r="AA167" s="2" t="s">
        <v>106</v>
      </c>
      <c r="AB167" s="13" t="s">
        <v>222</v>
      </c>
      <c r="AC167" s="2" t="s">
        <v>222</v>
      </c>
      <c r="AD167" s="192" t="s">
        <v>963</v>
      </c>
      <c r="AE167" s="23"/>
      <c r="AF167" s="13" t="s">
        <v>1544</v>
      </c>
      <c r="AG167" s="2" t="s">
        <v>109</v>
      </c>
      <c r="AH167" s="14" t="str">
        <f>VLOOKUP($AF167,'Program-Causes'!$C:$D,2,FALSE)</f>
        <v>Social Welfare &amp; Poverty Alleviation</v>
      </c>
      <c r="AI167" s="2" t="s">
        <v>100</v>
      </c>
      <c r="AJ167" s="13" t="s">
        <v>69</v>
      </c>
      <c r="AK167" s="2" t="s">
        <v>70</v>
      </c>
      <c r="AL167" s="9" t="s">
        <v>1593</v>
      </c>
      <c r="AM167" s="35" t="str">
        <f>IF(ISNA(VLOOKUP($AL167,'Ash-Archive Data-Don''t Delete'!$AL:$AT,2,FALSE)),"",VLOOKUP($AL167,'Ash-Archive Data-Don''t Delete'!$AL:$AT,2,FALSE))</f>
        <v>Link</v>
      </c>
      <c r="AN167" s="2">
        <f>IF(ISNA(VLOOKUP($AL167,'Ash-Archive Data-Don''t Delete'!$AL:$AT,3,FALSE)),"",VLOOKUP($AL167,'Ash-Archive Data-Don''t Delete'!$AL:$AT,3,FALSE))</f>
        <v>0</v>
      </c>
      <c r="AO167" s="13">
        <f>IF(ISNA(VLOOKUP($AL167,'Ash-Archive Data-Don''t Delete'!$AL:$AT,4,FALSE)),"",VLOOKUP($AL167,'Ash-Archive Data-Don''t Delete'!$AL:$AT,4,FALSE))</f>
        <v>0</v>
      </c>
      <c r="AP167" s="2">
        <f>IF(ISNA(VLOOKUP($AL167,'Ash-Archive Data-Don''t Delete'!$AL:$AT,5,FALSE)),"",VLOOKUP($AL167,'Ash-Archive Data-Don''t Delete'!$AL:$AT,5,FALSE))</f>
        <v>0</v>
      </c>
      <c r="AQ167" s="13"/>
      <c r="AR167" s="2"/>
      <c r="AS167" s="13"/>
      <c r="AT167" s="2" t="s">
        <v>74</v>
      </c>
      <c r="AU167" s="25"/>
      <c r="AV167" s="23"/>
      <c r="AW167" s="25"/>
      <c r="AX167" s="23"/>
      <c r="AY167" s="9" t="s">
        <v>103</v>
      </c>
      <c r="AZ167" s="19"/>
      <c r="BA167" s="18"/>
      <c r="BB167" s="18"/>
      <c r="BC167" s="15"/>
      <c r="BD167" s="15"/>
      <c r="BE167" s="15"/>
      <c r="BF167" s="15"/>
      <c r="BG167" s="15"/>
      <c r="BH167" s="15"/>
      <c r="BI167" s="15"/>
      <c r="BJ167" s="15"/>
    </row>
    <row r="168" spans="1:62" ht="14.25">
      <c r="A168" s="16" t="str">
        <f>IF(ISNA(VLOOKUP($G168,'Philanthropist Ranking'!$E$5:$H$105,4,FALSE)),"N","Y")</f>
        <v>Y</v>
      </c>
      <c r="B168" s="17">
        <f>VLOOKUP($G168,'Philanthropist Ranking'!$K$5:$M$281,3,FALSE)</f>
        <v>25</v>
      </c>
      <c r="C168" s="17">
        <f>VLOOKUP($G168,'Philanthropist Ranking'!$K$5:$M$281,2,FALSE)</f>
        <v>58</v>
      </c>
      <c r="D168" s="18"/>
      <c r="E168" s="18"/>
      <c r="F168" s="7" t="s">
        <v>447</v>
      </c>
      <c r="G168" s="8" t="s">
        <v>448</v>
      </c>
      <c r="H168" s="32"/>
      <c r="I168" s="7">
        <v>1963</v>
      </c>
      <c r="J168" s="20">
        <v>53</v>
      </c>
      <c r="K168" s="7" t="s">
        <v>78</v>
      </c>
      <c r="L168" s="8" t="s">
        <v>79</v>
      </c>
      <c r="M168" s="33" t="s">
        <v>80</v>
      </c>
      <c r="N168" s="10" t="s">
        <v>81</v>
      </c>
      <c r="O168" s="11" t="s">
        <v>1493</v>
      </c>
      <c r="P168" s="10" t="s">
        <v>1536</v>
      </c>
      <c r="Q168" s="11" t="s">
        <v>84</v>
      </c>
      <c r="R168" s="10" t="s">
        <v>336</v>
      </c>
      <c r="S168" s="11" t="s">
        <v>105</v>
      </c>
      <c r="T168" s="10" t="s">
        <v>106</v>
      </c>
      <c r="U168" s="34" t="s">
        <v>80</v>
      </c>
      <c r="V168" s="13" t="s">
        <v>1493</v>
      </c>
      <c r="W168" s="2">
        <v>0.5</v>
      </c>
      <c r="X168" s="13">
        <v>12</v>
      </c>
      <c r="Y168" s="2">
        <v>26</v>
      </c>
      <c r="Z168" s="13" t="s">
        <v>223</v>
      </c>
      <c r="AA168" s="2" t="s">
        <v>223</v>
      </c>
      <c r="AB168" s="13" t="s">
        <v>223</v>
      </c>
      <c r="AC168" s="2" t="s">
        <v>223</v>
      </c>
      <c r="AD168" s="13" t="s">
        <v>1541</v>
      </c>
      <c r="AE168" s="23"/>
      <c r="AF168" s="25"/>
      <c r="AG168" s="2" t="s">
        <v>66</v>
      </c>
      <c r="AH168" s="14" t="s">
        <v>67</v>
      </c>
      <c r="AI168" s="2" t="s">
        <v>100</v>
      </c>
      <c r="AJ168" s="13" t="s">
        <v>69</v>
      </c>
      <c r="AK168" s="2" t="s">
        <v>70</v>
      </c>
      <c r="AL168" s="9" t="s">
        <v>1594</v>
      </c>
      <c r="AM168" s="35" t="str">
        <f>IF(ISNA(VLOOKUP($AL168,'Ash-Archive Data-Don''t Delete'!$AL:$AT,2,FALSE)),"",VLOOKUP($AL168,'Ash-Archive Data-Don''t Delete'!$AL:$AT,2,FALSE))</f>
        <v>Link1</v>
      </c>
      <c r="AN168" s="36" t="str">
        <f>IF(ISNA(VLOOKUP($AL168,'Ash-Archive Data-Don''t Delete'!$AL:$AT,3,FALSE)),"",VLOOKUP($AL168,'Ash-Archive Data-Don''t Delete'!$AL:$AT,3,FALSE))</f>
        <v>Link2</v>
      </c>
      <c r="AO168" s="13">
        <f>IF(ISNA(VLOOKUP($AL168,'Ash-Archive Data-Don''t Delete'!$AL:$AT,4,FALSE)),"",VLOOKUP($AL168,'Ash-Archive Data-Don''t Delete'!$AL:$AT,4,FALSE))</f>
        <v>0</v>
      </c>
      <c r="AP168" s="2">
        <f>IF(ISNA(VLOOKUP($AL168,'Ash-Archive Data-Don''t Delete'!$AL:$AT,5,FALSE)),"",VLOOKUP($AL168,'Ash-Archive Data-Don''t Delete'!$AL:$AT,5,FALSE))</f>
        <v>0</v>
      </c>
      <c r="AQ168" s="13" t="s">
        <v>74</v>
      </c>
      <c r="AR168" s="2"/>
      <c r="AS168" s="13"/>
      <c r="AT168" s="2"/>
      <c r="AU168" s="25"/>
      <c r="AV168" s="2" t="s">
        <v>364</v>
      </c>
      <c r="AW168" s="25"/>
      <c r="AX168" s="2" t="s">
        <v>84</v>
      </c>
      <c r="AY168" s="9" t="s">
        <v>77</v>
      </c>
      <c r="AZ168" s="31">
        <v>42473</v>
      </c>
      <c r="BA168" s="18"/>
      <c r="BB168" s="18"/>
      <c r="BC168" s="15"/>
      <c r="BD168" s="15"/>
      <c r="BE168" s="15"/>
      <c r="BF168" s="15"/>
      <c r="BG168" s="15"/>
      <c r="BH168" s="15"/>
      <c r="BI168" s="15"/>
      <c r="BJ168" s="15"/>
    </row>
    <row r="169" spans="1:62" ht="14.25">
      <c r="A169" s="16" t="str">
        <f>IF(ISNA(VLOOKUP($G169,'Philanthropist Ranking'!$E$5:$H$105,4,FALSE)),"N","Y")</f>
        <v>Y</v>
      </c>
      <c r="B169" s="17">
        <f>VLOOKUP($G169,'Philanthropist Ranking'!$K$5:$M$281,3,FALSE)</f>
        <v>25</v>
      </c>
      <c r="C169" s="17">
        <f>VLOOKUP($G169,'Philanthropist Ranking'!$K$5:$M$281,2,FALSE)</f>
        <v>58</v>
      </c>
      <c r="D169" s="18"/>
      <c r="E169" s="18"/>
      <c r="F169" s="7" t="s">
        <v>447</v>
      </c>
      <c r="G169" s="8" t="s">
        <v>448</v>
      </c>
      <c r="H169" s="32"/>
      <c r="I169" s="19"/>
      <c r="J169" s="20" t="s">
        <v>62</v>
      </c>
      <c r="K169" s="19"/>
      <c r="L169" s="20"/>
      <c r="M169" s="19"/>
      <c r="N169" s="21"/>
      <c r="O169" s="22"/>
      <c r="P169" s="21"/>
      <c r="Q169" s="22"/>
      <c r="R169" s="21"/>
      <c r="S169" s="22"/>
      <c r="T169" s="21"/>
      <c r="U169" s="22"/>
      <c r="V169" s="13" t="s">
        <v>1545</v>
      </c>
      <c r="W169" s="2">
        <v>0.5</v>
      </c>
      <c r="X169" s="13">
        <v>3</v>
      </c>
      <c r="Y169" s="2">
        <v>9</v>
      </c>
      <c r="Z169" s="13" t="s">
        <v>105</v>
      </c>
      <c r="AA169" s="2" t="s">
        <v>106</v>
      </c>
      <c r="AB169" s="13" t="s">
        <v>1603</v>
      </c>
      <c r="AC169" s="23"/>
      <c r="AD169" s="192" t="s">
        <v>963</v>
      </c>
      <c r="AE169" s="23"/>
      <c r="AF169" s="13" t="s">
        <v>1546</v>
      </c>
      <c r="AG169" s="2" t="s">
        <v>109</v>
      </c>
      <c r="AH169" s="14" t="str">
        <f>VLOOKUP($AF169,'Program-Causes'!$C:$D,2,FALSE)</f>
        <v>Social Welfare &amp; Poverty Alleviation</v>
      </c>
      <c r="AI169" s="2" t="s">
        <v>100</v>
      </c>
      <c r="AJ169" s="13" t="s">
        <v>69</v>
      </c>
      <c r="AK169" s="2" t="s">
        <v>70</v>
      </c>
      <c r="AL169" s="9" t="s">
        <v>1609</v>
      </c>
      <c r="AM169" s="35" t="str">
        <f>IF(ISNA(VLOOKUP($AL169,'Ash-Archive Data-Don''t Delete'!$AL:$AT,2,FALSE)),"",VLOOKUP($AL169,'Ash-Archive Data-Don''t Delete'!$AL:$AT,2,FALSE))</f>
        <v>Link</v>
      </c>
      <c r="AN169" s="2">
        <f>IF(ISNA(VLOOKUP($AL169,'Ash-Archive Data-Don''t Delete'!$AL:$AT,3,FALSE)),"",VLOOKUP($AL169,'Ash-Archive Data-Don''t Delete'!$AL:$AT,3,FALSE))</f>
        <v>0</v>
      </c>
      <c r="AO169" s="13">
        <f>IF(ISNA(VLOOKUP($AL169,'Ash-Archive Data-Don''t Delete'!$AL:$AT,4,FALSE)),"",VLOOKUP($AL169,'Ash-Archive Data-Don''t Delete'!$AL:$AT,4,FALSE))</f>
        <v>0</v>
      </c>
      <c r="AP169" s="2">
        <f>IF(ISNA(VLOOKUP($AL169,'Ash-Archive Data-Don''t Delete'!$AL:$AT,5,FALSE)),"",VLOOKUP($AL169,'Ash-Archive Data-Don''t Delete'!$AL:$AT,5,FALSE))</f>
        <v>0</v>
      </c>
      <c r="AQ169" s="13" t="s">
        <v>420</v>
      </c>
      <c r="AR169" s="2"/>
      <c r="AS169" s="13"/>
      <c r="AT169" s="2" t="s">
        <v>74</v>
      </c>
      <c r="AU169" s="25"/>
      <c r="AV169" s="23"/>
      <c r="AW169" s="25"/>
      <c r="AX169" s="23"/>
      <c r="AY169" s="9" t="s">
        <v>103</v>
      </c>
      <c r="AZ169" s="19"/>
      <c r="BA169" s="18"/>
      <c r="BB169" s="18"/>
      <c r="BC169" s="15"/>
      <c r="BD169" s="15"/>
      <c r="BE169" s="15"/>
      <c r="BF169" s="15"/>
      <c r="BG169" s="15"/>
      <c r="BH169" s="15"/>
      <c r="BI169" s="15"/>
      <c r="BJ169" s="15"/>
    </row>
    <row r="170" spans="1:62" ht="14.25">
      <c r="A170" s="16" t="str">
        <f>IF(ISNA(VLOOKUP($G170,'Philanthropist Ranking'!$E$5:$H$105,4,FALSE)),"N","Y")</f>
        <v>Y</v>
      </c>
      <c r="B170" s="17">
        <f>VLOOKUP($G170,'Philanthropist Ranking'!$K$5:$M$281,3,FALSE)</f>
        <v>25</v>
      </c>
      <c r="C170" s="17">
        <f>VLOOKUP($G170,'Philanthropist Ranking'!$K$5:$M$281,2,FALSE)</f>
        <v>58</v>
      </c>
      <c r="D170" s="18"/>
      <c r="E170" s="18"/>
      <c r="F170" s="7" t="s">
        <v>447</v>
      </c>
      <c r="G170" s="8" t="s">
        <v>448</v>
      </c>
      <c r="H170" s="32"/>
      <c r="I170" s="19"/>
      <c r="J170" s="20" t="s">
        <v>62</v>
      </c>
      <c r="K170" s="19"/>
      <c r="L170" s="20"/>
      <c r="M170" s="19"/>
      <c r="N170" s="21"/>
      <c r="O170" s="22"/>
      <c r="P170" s="21"/>
      <c r="Q170" s="22"/>
      <c r="R170" s="21"/>
      <c r="S170" s="22"/>
      <c r="T170" s="21"/>
      <c r="U170" s="22"/>
      <c r="V170" s="13" t="s">
        <v>1537</v>
      </c>
      <c r="W170" s="2">
        <v>0.5</v>
      </c>
      <c r="X170" s="13">
        <v>3</v>
      </c>
      <c r="Y170" s="2">
        <v>30</v>
      </c>
      <c r="Z170" s="13" t="s">
        <v>105</v>
      </c>
      <c r="AA170" s="2" t="s">
        <v>106</v>
      </c>
      <c r="AB170" s="13" t="s">
        <v>961</v>
      </c>
      <c r="AC170" s="2" t="s">
        <v>1616</v>
      </c>
      <c r="AD170" s="192" t="s">
        <v>963</v>
      </c>
      <c r="AE170" s="23"/>
      <c r="AF170" s="13" t="s">
        <v>1547</v>
      </c>
      <c r="AG170" s="2" t="s">
        <v>109</v>
      </c>
      <c r="AH170" s="14" t="str">
        <f>VLOOKUP($AF170,'Program-Causes'!$C:$D,2,FALSE)</f>
        <v>Social Welfare &amp; Poverty Alleviation</v>
      </c>
      <c r="AI170" s="2" t="s">
        <v>100</v>
      </c>
      <c r="AJ170" s="13" t="s">
        <v>69</v>
      </c>
      <c r="AK170" s="2" t="s">
        <v>70</v>
      </c>
      <c r="AL170" s="9" t="s">
        <v>1618</v>
      </c>
      <c r="AM170" s="35" t="str">
        <f>IF(ISNA(VLOOKUP($AL170,'Ash-Archive Data-Don''t Delete'!$AL:$AT,2,FALSE)),"",VLOOKUP($AL170,'Ash-Archive Data-Don''t Delete'!$AL:$AT,2,FALSE))</f>
        <v>Link</v>
      </c>
      <c r="AN170" s="2">
        <f>IF(ISNA(VLOOKUP($AL170,'Ash-Archive Data-Don''t Delete'!$AL:$AT,3,FALSE)),"",VLOOKUP($AL170,'Ash-Archive Data-Don''t Delete'!$AL:$AT,3,FALSE))</f>
        <v>0</v>
      </c>
      <c r="AO170" s="13">
        <f>IF(ISNA(VLOOKUP($AL170,'Ash-Archive Data-Don''t Delete'!$AL:$AT,4,FALSE)),"",VLOOKUP($AL170,'Ash-Archive Data-Don''t Delete'!$AL:$AT,4,FALSE))</f>
        <v>0</v>
      </c>
      <c r="AP170" s="2">
        <f>IF(ISNA(VLOOKUP($AL170,'Ash-Archive Data-Don''t Delete'!$AL:$AT,5,FALSE)),"",VLOOKUP($AL170,'Ash-Archive Data-Don''t Delete'!$AL:$AT,5,FALSE))</f>
        <v>0</v>
      </c>
      <c r="AQ170" s="13"/>
      <c r="AR170" s="2"/>
      <c r="AS170" s="13"/>
      <c r="AT170" s="2" t="s">
        <v>74</v>
      </c>
      <c r="AU170" s="25"/>
      <c r="AV170" s="23"/>
      <c r="AW170" s="25"/>
      <c r="AX170" s="23"/>
      <c r="AY170" s="9" t="s">
        <v>103</v>
      </c>
      <c r="AZ170" s="19"/>
      <c r="BA170" s="18"/>
      <c r="BB170" s="18"/>
      <c r="BC170" s="15"/>
      <c r="BD170" s="15"/>
      <c r="BE170" s="15"/>
      <c r="BF170" s="15"/>
      <c r="BG170" s="15"/>
      <c r="BH170" s="15"/>
      <c r="BI170" s="15"/>
      <c r="BJ170" s="15"/>
    </row>
    <row r="171" spans="1:62" ht="16.5">
      <c r="A171" s="16" t="str">
        <f>IF(ISNA(VLOOKUP($G171,'Philanthropist Ranking'!$E$5:$H$105,4,FALSE)),"N","Y")</f>
        <v>Y</v>
      </c>
      <c r="B171" s="17">
        <f>VLOOKUP($G171,'Philanthropist Ranking'!$K$5:$M$281,3,FALSE)</f>
        <v>26</v>
      </c>
      <c r="C171" s="17">
        <f>VLOOKUP($G171,'Philanthropist Ranking'!$K$5:$M$281,2,FALSE)</f>
        <v>55.839999999999996</v>
      </c>
      <c r="D171" s="3"/>
      <c r="E171" s="18"/>
      <c r="F171" s="7" t="s">
        <v>614</v>
      </c>
      <c r="G171" s="8" t="s">
        <v>615</v>
      </c>
      <c r="H171" s="9"/>
      <c r="I171" s="19"/>
      <c r="J171" s="20" t="s">
        <v>62</v>
      </c>
      <c r="K171" s="19"/>
      <c r="L171" s="20"/>
      <c r="M171" s="19"/>
      <c r="N171" s="21"/>
      <c r="O171" s="11"/>
      <c r="P171" s="37"/>
      <c r="Q171" s="22"/>
      <c r="R171" s="21"/>
      <c r="S171" s="22"/>
      <c r="T171" s="21"/>
      <c r="U171" s="22"/>
      <c r="V171" s="13" t="s">
        <v>1505</v>
      </c>
      <c r="W171" s="2">
        <v>24.72</v>
      </c>
      <c r="X171" s="13">
        <v>6</v>
      </c>
      <c r="Y171" s="2" t="s">
        <v>173</v>
      </c>
      <c r="Z171" s="13" t="s">
        <v>63</v>
      </c>
      <c r="AA171" s="2" t="s">
        <v>64</v>
      </c>
      <c r="AB171" s="13" t="s">
        <v>222</v>
      </c>
      <c r="AC171" s="2" t="s">
        <v>222</v>
      </c>
      <c r="AD171" s="13" t="s">
        <v>1506</v>
      </c>
      <c r="AE171" s="2" t="s">
        <v>1507</v>
      </c>
      <c r="AF171" s="13" t="s">
        <v>1508</v>
      </c>
      <c r="AG171" s="2" t="s">
        <v>109</v>
      </c>
      <c r="AH171" s="14" t="str">
        <f>VLOOKUP($AF171,'Program-Causes'!$C:$D,2,FALSE)</f>
        <v>Social Welfare &amp; Poverty Alleviation</v>
      </c>
      <c r="AI171" s="2" t="s">
        <v>100</v>
      </c>
      <c r="AJ171" s="13" t="s">
        <v>69</v>
      </c>
      <c r="AK171" s="2" t="s">
        <v>70</v>
      </c>
      <c r="AL171" s="9" t="s">
        <v>1628</v>
      </c>
      <c r="AM171" s="26" t="s">
        <v>80</v>
      </c>
      <c r="AN171" s="29"/>
      <c r="AO171" s="28"/>
      <c r="AP171" s="29"/>
      <c r="AQ171" s="187"/>
      <c r="AR171" s="2" t="s">
        <v>62</v>
      </c>
      <c r="AS171" s="13" t="s">
        <v>62</v>
      </c>
      <c r="AT171" s="2" t="s">
        <v>74</v>
      </c>
      <c r="AU171" s="25"/>
      <c r="AV171" s="23"/>
      <c r="AW171" s="25"/>
      <c r="AX171" s="23"/>
      <c r="AY171" s="9" t="s">
        <v>118</v>
      </c>
      <c r="AZ171" s="41">
        <v>42747</v>
      </c>
      <c r="BA171" s="18"/>
      <c r="BB171" s="18"/>
      <c r="BC171" s="15"/>
      <c r="BD171" s="15"/>
      <c r="BE171" s="15"/>
      <c r="BF171" s="15"/>
      <c r="BG171" s="15"/>
      <c r="BH171" s="15"/>
      <c r="BI171" s="15"/>
      <c r="BJ171" s="15"/>
    </row>
    <row r="172" spans="1:62" ht="16.5">
      <c r="A172" s="16" t="str">
        <f>IF(ISNA(VLOOKUP($G172,'Philanthropist Ranking'!$E$5:$H$105,4,FALSE)),"N","Y")</f>
        <v>Y</v>
      </c>
      <c r="B172" s="17">
        <f>VLOOKUP($G172,'Philanthropist Ranking'!$K$5:$M$281,3,FALSE)</f>
        <v>26</v>
      </c>
      <c r="C172" s="17">
        <f>VLOOKUP($G172,'Philanthropist Ranking'!$K$5:$M$281,2,FALSE)</f>
        <v>55.839999999999996</v>
      </c>
      <c r="D172" s="3"/>
      <c r="E172" s="18"/>
      <c r="F172" s="7" t="s">
        <v>614</v>
      </c>
      <c r="G172" s="8" t="s">
        <v>615</v>
      </c>
      <c r="H172" s="9"/>
      <c r="I172" s="19"/>
      <c r="J172" s="20" t="s">
        <v>62</v>
      </c>
      <c r="K172" s="19"/>
      <c r="L172" s="20"/>
      <c r="M172" s="19"/>
      <c r="N172" s="21"/>
      <c r="O172" s="11"/>
      <c r="P172" s="37"/>
      <c r="Q172" s="22"/>
      <c r="R172" s="21"/>
      <c r="S172" s="22"/>
      <c r="T172" s="21"/>
      <c r="U172" s="22"/>
      <c r="V172" s="13" t="s">
        <v>1505</v>
      </c>
      <c r="W172" s="2">
        <v>13.22</v>
      </c>
      <c r="X172" s="13">
        <v>6</v>
      </c>
      <c r="Y172" s="2" t="s">
        <v>173</v>
      </c>
      <c r="Z172" s="13" t="s">
        <v>63</v>
      </c>
      <c r="AA172" s="2" t="s">
        <v>64</v>
      </c>
      <c r="AB172" s="13" t="s">
        <v>222</v>
      </c>
      <c r="AC172" s="2" t="s">
        <v>222</v>
      </c>
      <c r="AD172" s="13" t="s">
        <v>1506</v>
      </c>
      <c r="AE172" s="2" t="s">
        <v>1507</v>
      </c>
      <c r="AF172" s="13" t="s">
        <v>1508</v>
      </c>
      <c r="AG172" s="2" t="s">
        <v>109</v>
      </c>
      <c r="AH172" s="14" t="str">
        <f>VLOOKUP($AF172,'Program-Causes'!$C:$D,2,FALSE)</f>
        <v>Social Welfare &amp; Poverty Alleviation</v>
      </c>
      <c r="AI172" s="2" t="s">
        <v>100</v>
      </c>
      <c r="AJ172" s="13" t="s">
        <v>69</v>
      </c>
      <c r="AK172" s="2" t="s">
        <v>70</v>
      </c>
      <c r="AL172" s="9" t="s">
        <v>1642</v>
      </c>
      <c r="AM172" s="26" t="s">
        <v>80</v>
      </c>
      <c r="AN172" s="29"/>
      <c r="AO172" s="28"/>
      <c r="AP172" s="29"/>
      <c r="AQ172" s="187"/>
      <c r="AR172" s="2" t="s">
        <v>62</v>
      </c>
      <c r="AS172" s="13" t="s">
        <v>62</v>
      </c>
      <c r="AT172" s="2" t="s">
        <v>74</v>
      </c>
      <c r="AU172" s="25"/>
      <c r="AV172" s="23"/>
      <c r="AW172" s="25"/>
      <c r="AX172" s="23"/>
      <c r="AY172" s="9" t="s">
        <v>118</v>
      </c>
      <c r="AZ172" s="41">
        <v>42747</v>
      </c>
      <c r="BA172" s="18"/>
      <c r="BB172" s="18"/>
      <c r="BC172" s="15"/>
      <c r="BD172" s="15"/>
      <c r="BE172" s="15"/>
      <c r="BF172" s="15"/>
      <c r="BG172" s="15"/>
      <c r="BH172" s="15"/>
      <c r="BI172" s="15"/>
      <c r="BJ172" s="15"/>
    </row>
    <row r="173" spans="1:62" ht="16.5">
      <c r="A173" s="16" t="str">
        <f>IF(ISNA(VLOOKUP($G173,'Philanthropist Ranking'!$E$5:$H$105,4,FALSE)),"N","Y")</f>
        <v>Y</v>
      </c>
      <c r="B173" s="17">
        <f>VLOOKUP($G173,'Philanthropist Ranking'!$K$5:$M$281,3,FALSE)</f>
        <v>26</v>
      </c>
      <c r="C173" s="17">
        <f>VLOOKUP($G173,'Philanthropist Ranking'!$K$5:$M$281,2,FALSE)</f>
        <v>55.839999999999996</v>
      </c>
      <c r="D173" s="3"/>
      <c r="E173" s="18"/>
      <c r="F173" s="7" t="s">
        <v>614</v>
      </c>
      <c r="G173" s="8" t="s">
        <v>615</v>
      </c>
      <c r="H173" s="9"/>
      <c r="I173" s="19"/>
      <c r="J173" s="20" t="s">
        <v>62</v>
      </c>
      <c r="K173" s="19"/>
      <c r="L173" s="20"/>
      <c r="M173" s="19"/>
      <c r="N173" s="21"/>
      <c r="O173" s="11"/>
      <c r="P173" s="37"/>
      <c r="Q173" s="22"/>
      <c r="R173" s="21"/>
      <c r="S173" s="22"/>
      <c r="T173" s="21"/>
      <c r="U173" s="22"/>
      <c r="V173" s="13" t="s">
        <v>1505</v>
      </c>
      <c r="W173" s="2">
        <v>8.7899999999999991</v>
      </c>
      <c r="X173" s="13">
        <v>7</v>
      </c>
      <c r="Y173" s="2" t="s">
        <v>173</v>
      </c>
      <c r="Z173" s="13" t="s">
        <v>63</v>
      </c>
      <c r="AA173" s="2" t="s">
        <v>64</v>
      </c>
      <c r="AB173" s="13" t="s">
        <v>222</v>
      </c>
      <c r="AC173" s="2" t="s">
        <v>222</v>
      </c>
      <c r="AD173" s="13" t="s">
        <v>1506</v>
      </c>
      <c r="AE173" s="2" t="s">
        <v>1507</v>
      </c>
      <c r="AF173" s="13" t="s">
        <v>1508</v>
      </c>
      <c r="AG173" s="2" t="s">
        <v>109</v>
      </c>
      <c r="AH173" s="14" t="str">
        <f>VLOOKUP($AF173,'Program-Causes'!$C:$D,2,FALSE)</f>
        <v>Social Welfare &amp; Poverty Alleviation</v>
      </c>
      <c r="AI173" s="2" t="s">
        <v>100</v>
      </c>
      <c r="AJ173" s="13" t="s">
        <v>69</v>
      </c>
      <c r="AK173" s="2" t="s">
        <v>70</v>
      </c>
      <c r="AL173" s="9" t="s">
        <v>1643</v>
      </c>
      <c r="AM173" s="26" t="s">
        <v>80</v>
      </c>
      <c r="AN173" s="29"/>
      <c r="AO173" s="28"/>
      <c r="AP173" s="29"/>
      <c r="AQ173" s="187"/>
      <c r="AR173" s="2" t="s">
        <v>62</v>
      </c>
      <c r="AS173" s="13" t="s">
        <v>62</v>
      </c>
      <c r="AT173" s="2" t="s">
        <v>74</v>
      </c>
      <c r="AU173" s="25"/>
      <c r="AV173" s="23"/>
      <c r="AW173" s="25"/>
      <c r="AX173" s="23"/>
      <c r="AY173" s="9" t="s">
        <v>118</v>
      </c>
      <c r="AZ173" s="41">
        <v>42747</v>
      </c>
      <c r="BA173" s="18"/>
      <c r="BB173" s="18"/>
      <c r="BC173" s="15"/>
      <c r="BD173" s="15"/>
      <c r="BE173" s="15"/>
      <c r="BF173" s="15"/>
      <c r="BG173" s="15"/>
      <c r="BH173" s="15"/>
      <c r="BI173" s="15"/>
      <c r="BJ173" s="15"/>
    </row>
    <row r="174" spans="1:62" ht="16.5">
      <c r="A174" s="16" t="str">
        <f>IF(ISNA(VLOOKUP($G174,'Philanthropist Ranking'!$E$5:$H$105,4,FALSE)),"N","Y")</f>
        <v>Y</v>
      </c>
      <c r="B174" s="17">
        <f>VLOOKUP($G174,'Philanthropist Ranking'!$K$5:$M$281,3,FALSE)</f>
        <v>26</v>
      </c>
      <c r="C174" s="17">
        <f>VLOOKUP($G174,'Philanthropist Ranking'!$K$5:$M$281,2,FALSE)</f>
        <v>55.839999999999996</v>
      </c>
      <c r="D174" s="3"/>
      <c r="E174" s="18"/>
      <c r="F174" s="7" t="s">
        <v>614</v>
      </c>
      <c r="G174" s="8" t="s">
        <v>615</v>
      </c>
      <c r="H174" s="9"/>
      <c r="I174" s="19"/>
      <c r="J174" s="20" t="s">
        <v>62</v>
      </c>
      <c r="K174" s="19"/>
      <c r="L174" s="20"/>
      <c r="M174" s="19"/>
      <c r="N174" s="21"/>
      <c r="O174" s="11"/>
      <c r="P174" s="37"/>
      <c r="Q174" s="22"/>
      <c r="R174" s="21"/>
      <c r="S174" s="22"/>
      <c r="T174" s="21"/>
      <c r="U174" s="22"/>
      <c r="V174" s="13" t="s">
        <v>1505</v>
      </c>
      <c r="W174" s="2">
        <v>5.86</v>
      </c>
      <c r="X174" s="13">
        <v>8</v>
      </c>
      <c r="Y174" s="2" t="s">
        <v>173</v>
      </c>
      <c r="Z174" s="13" t="s">
        <v>63</v>
      </c>
      <c r="AA174" s="2" t="s">
        <v>64</v>
      </c>
      <c r="AB174" s="13" t="s">
        <v>222</v>
      </c>
      <c r="AC174" s="2" t="s">
        <v>222</v>
      </c>
      <c r="AD174" s="13" t="s">
        <v>1506</v>
      </c>
      <c r="AE174" s="2" t="s">
        <v>1507</v>
      </c>
      <c r="AF174" s="13" t="s">
        <v>1508</v>
      </c>
      <c r="AG174" s="2" t="s">
        <v>109</v>
      </c>
      <c r="AH174" s="14" t="str">
        <f>VLOOKUP($AF174,'Program-Causes'!$C:$D,2,FALSE)</f>
        <v>Social Welfare &amp; Poverty Alleviation</v>
      </c>
      <c r="AI174" s="2" t="s">
        <v>100</v>
      </c>
      <c r="AJ174" s="13" t="s">
        <v>69</v>
      </c>
      <c r="AK174" s="2" t="s">
        <v>70</v>
      </c>
      <c r="AL174" s="9" t="s">
        <v>1644</v>
      </c>
      <c r="AM174" s="26" t="s">
        <v>80</v>
      </c>
      <c r="AN174" s="29"/>
      <c r="AO174" s="28"/>
      <c r="AP174" s="29"/>
      <c r="AQ174" s="187"/>
      <c r="AR174" s="2" t="s">
        <v>62</v>
      </c>
      <c r="AS174" s="13" t="s">
        <v>62</v>
      </c>
      <c r="AT174" s="2" t="s">
        <v>74</v>
      </c>
      <c r="AU174" s="25"/>
      <c r="AV174" s="23"/>
      <c r="AW174" s="25"/>
      <c r="AX174" s="23"/>
      <c r="AY174" s="9" t="s">
        <v>118</v>
      </c>
      <c r="AZ174" s="41">
        <v>42747</v>
      </c>
      <c r="BA174" s="18"/>
      <c r="BB174" s="18"/>
      <c r="BC174" s="15"/>
      <c r="BD174" s="15"/>
      <c r="BE174" s="15"/>
      <c r="BF174" s="15"/>
      <c r="BG174" s="15"/>
      <c r="BH174" s="15"/>
      <c r="BI174" s="15"/>
      <c r="BJ174" s="15"/>
    </row>
    <row r="175" spans="1:62" ht="16.5">
      <c r="A175" s="16" t="str">
        <f>IF(ISNA(VLOOKUP($G175,'Philanthropist Ranking'!$E$5:$H$105,4,FALSE)),"N","Y")</f>
        <v>Y</v>
      </c>
      <c r="B175" s="17">
        <f>VLOOKUP($G175,'Philanthropist Ranking'!$K$5:$M$281,3,FALSE)</f>
        <v>26</v>
      </c>
      <c r="C175" s="17">
        <f>VLOOKUP($G175,'Philanthropist Ranking'!$K$5:$M$281,2,FALSE)</f>
        <v>55.839999999999996</v>
      </c>
      <c r="D175" s="3"/>
      <c r="E175" s="18"/>
      <c r="F175" s="7" t="s">
        <v>614</v>
      </c>
      <c r="G175" s="8" t="s">
        <v>615</v>
      </c>
      <c r="H175" s="9"/>
      <c r="I175" s="19"/>
      <c r="J175" s="20" t="s">
        <v>62</v>
      </c>
      <c r="K175" s="7" t="s">
        <v>78</v>
      </c>
      <c r="L175" s="20"/>
      <c r="M175" s="33" t="s">
        <v>1645</v>
      </c>
      <c r="N175" s="10" t="s">
        <v>81</v>
      </c>
      <c r="O175" s="11" t="s">
        <v>1646</v>
      </c>
      <c r="P175" s="10" t="s">
        <v>1647</v>
      </c>
      <c r="Q175" s="38" t="s">
        <v>70</v>
      </c>
      <c r="R175" s="10" t="s">
        <v>336</v>
      </c>
      <c r="S175" s="38" t="s">
        <v>63</v>
      </c>
      <c r="T175" s="37" t="s">
        <v>64</v>
      </c>
      <c r="U175" s="34" t="s">
        <v>1648</v>
      </c>
      <c r="V175" s="13" t="s">
        <v>1505</v>
      </c>
      <c r="W175" s="2">
        <v>3.25</v>
      </c>
      <c r="X175" s="13">
        <v>5</v>
      </c>
      <c r="Y175" s="2" t="s">
        <v>173</v>
      </c>
      <c r="Z175" s="13" t="s">
        <v>63</v>
      </c>
      <c r="AA175" s="2" t="s">
        <v>64</v>
      </c>
      <c r="AB175" s="13" t="s">
        <v>222</v>
      </c>
      <c r="AC175" s="2" t="s">
        <v>222</v>
      </c>
      <c r="AD175" s="13" t="s">
        <v>1506</v>
      </c>
      <c r="AE175" s="2" t="s">
        <v>1507</v>
      </c>
      <c r="AF175" s="13" t="s">
        <v>1508</v>
      </c>
      <c r="AG175" s="2" t="s">
        <v>109</v>
      </c>
      <c r="AH175" s="14" t="str">
        <f>VLOOKUP($AF175,'Program-Causes'!$C:$D,2,FALSE)</f>
        <v>Social Welfare &amp; Poverty Alleviation</v>
      </c>
      <c r="AI175" s="2" t="s">
        <v>100</v>
      </c>
      <c r="AJ175" s="13" t="s">
        <v>69</v>
      </c>
      <c r="AK175" s="2" t="s">
        <v>70</v>
      </c>
      <c r="AL175" s="9" t="s">
        <v>1649</v>
      </c>
      <c r="AM175" s="26" t="s">
        <v>80</v>
      </c>
      <c r="AN175" s="29"/>
      <c r="AO175" s="28"/>
      <c r="AP175" s="29"/>
      <c r="AQ175" s="187"/>
      <c r="AR175" s="2" t="s">
        <v>62</v>
      </c>
      <c r="AS175" s="13" t="s">
        <v>62</v>
      </c>
      <c r="AT175" s="2" t="s">
        <v>74</v>
      </c>
      <c r="AU175" s="25"/>
      <c r="AV175" s="23"/>
      <c r="AW175" s="25"/>
      <c r="AX175" s="23"/>
      <c r="AY175" s="9" t="s">
        <v>118</v>
      </c>
      <c r="AZ175" s="41">
        <v>42747</v>
      </c>
      <c r="BA175" s="18"/>
      <c r="BB175" s="18"/>
      <c r="BC175" s="15"/>
      <c r="BD175" s="15"/>
      <c r="BE175" s="15"/>
      <c r="BF175" s="15"/>
      <c r="BG175" s="15"/>
      <c r="BH175" s="15"/>
      <c r="BI175" s="15"/>
      <c r="BJ175" s="15"/>
    </row>
    <row r="176" spans="1:62" ht="14.25">
      <c r="A176" s="16" t="str">
        <f>IF(ISNA(VLOOKUP($G176,'Philanthropist Ranking'!$E$5:$H$105,4,FALSE)),"N","Y")</f>
        <v>Y</v>
      </c>
      <c r="B176" s="17">
        <f>VLOOKUP($G176,'Philanthropist Ranking'!$K$5:$M$281,3,FALSE)</f>
        <v>27</v>
      </c>
      <c r="C176" s="17">
        <f>VLOOKUP($G176,'Philanthropist Ranking'!$K$5:$M$281,2,FALSE)</f>
        <v>51</v>
      </c>
      <c r="D176" s="18"/>
      <c r="E176" s="18"/>
      <c r="F176" s="7" t="s">
        <v>435</v>
      </c>
      <c r="G176" s="8" t="s">
        <v>436</v>
      </c>
      <c r="H176" s="32"/>
      <c r="I176" s="7">
        <v>1945</v>
      </c>
      <c r="J176" s="20">
        <v>71</v>
      </c>
      <c r="K176" s="7" t="s">
        <v>78</v>
      </c>
      <c r="L176" s="20"/>
      <c r="M176" s="33" t="s">
        <v>80</v>
      </c>
      <c r="N176" s="10" t="s">
        <v>81</v>
      </c>
      <c r="O176" s="11" t="s">
        <v>1510</v>
      </c>
      <c r="P176" s="10" t="s">
        <v>1511</v>
      </c>
      <c r="Q176" s="11" t="s">
        <v>84</v>
      </c>
      <c r="R176" s="10" t="s">
        <v>336</v>
      </c>
      <c r="S176" s="11" t="s">
        <v>961</v>
      </c>
      <c r="T176" s="10" t="s">
        <v>1058</v>
      </c>
      <c r="U176" s="34" t="s">
        <v>80</v>
      </c>
      <c r="V176" s="13" t="s">
        <v>435</v>
      </c>
      <c r="W176" s="2">
        <v>51</v>
      </c>
      <c r="X176" s="13">
        <v>9</v>
      </c>
      <c r="Y176" s="2">
        <v>2</v>
      </c>
      <c r="Z176" s="13" t="s">
        <v>961</v>
      </c>
      <c r="AA176" s="2" t="s">
        <v>1058</v>
      </c>
      <c r="AB176" s="13" t="s">
        <v>961</v>
      </c>
      <c r="AC176" s="2" t="s">
        <v>1058</v>
      </c>
      <c r="AD176" s="13" t="s">
        <v>1515</v>
      </c>
      <c r="AE176" s="23"/>
      <c r="AF176" s="25"/>
      <c r="AG176" s="2" t="s">
        <v>89</v>
      </c>
      <c r="AH176" s="14" t="s">
        <v>67</v>
      </c>
      <c r="AI176" s="2" t="s">
        <v>68</v>
      </c>
      <c r="AJ176" s="13" t="s">
        <v>69</v>
      </c>
      <c r="AK176" s="2" t="s">
        <v>70</v>
      </c>
      <c r="AL176" s="9" t="s">
        <v>1650</v>
      </c>
      <c r="AM176" s="35" t="str">
        <f>IF(ISNA(VLOOKUP($AL176,'Ash-Archive Data-Don''t Delete'!$AL:$AT,2,FALSE)),"",VLOOKUP($AL176,'Ash-Archive Data-Don''t Delete'!$AL:$AT,2,FALSE))</f>
        <v>Link1</v>
      </c>
      <c r="AN176" s="36" t="str">
        <f>IF(ISNA(VLOOKUP($AL176,'Ash-Archive Data-Don''t Delete'!$AL:$AT,3,FALSE)),"",VLOOKUP($AL176,'Ash-Archive Data-Don''t Delete'!$AL:$AT,3,FALSE))</f>
        <v>Link2</v>
      </c>
      <c r="AO176" s="13">
        <f>IF(ISNA(VLOOKUP($AL176,'Ash-Archive Data-Don''t Delete'!$AL:$AT,4,FALSE)),"",VLOOKUP($AL176,'Ash-Archive Data-Don''t Delete'!$AL:$AT,4,FALSE))</f>
        <v>0</v>
      </c>
      <c r="AP176" s="2">
        <f>IF(ISNA(VLOOKUP($AL176,'Ash-Archive Data-Don''t Delete'!$AL:$AT,5,FALSE)),"",VLOOKUP($AL176,'Ash-Archive Data-Don''t Delete'!$AL:$AT,5,FALSE))</f>
        <v>0</v>
      </c>
      <c r="AQ176" s="13" t="s">
        <v>74</v>
      </c>
      <c r="AR176" s="2"/>
      <c r="AS176" s="13"/>
      <c r="AT176" s="2"/>
      <c r="AU176" s="25"/>
      <c r="AV176" s="2" t="s">
        <v>1516</v>
      </c>
      <c r="AW176" s="25"/>
      <c r="AX176" s="2" t="s">
        <v>1517</v>
      </c>
      <c r="AY176" s="9" t="s">
        <v>103</v>
      </c>
      <c r="AZ176" s="31">
        <v>42691</v>
      </c>
      <c r="BA176" s="18"/>
      <c r="BB176" s="18"/>
      <c r="BC176" s="15"/>
      <c r="BD176" s="15"/>
      <c r="BE176" s="15"/>
      <c r="BF176" s="15"/>
      <c r="BG176" s="15"/>
      <c r="BH176" s="15"/>
      <c r="BI176" s="15"/>
      <c r="BJ176" s="15"/>
    </row>
    <row r="177" spans="1:62" ht="14.25">
      <c r="A177" s="16" t="str">
        <f>IF(ISNA(VLOOKUP($G177,'Philanthropist Ranking'!$E$5:$H$105,4,FALSE)),"N","Y")</f>
        <v>Y</v>
      </c>
      <c r="B177" s="17">
        <f>VLOOKUP($G177,'Philanthropist Ranking'!$K$5:$M$281,3,FALSE)</f>
        <v>28</v>
      </c>
      <c r="C177" s="17">
        <f>VLOOKUP($G177,'Philanthropist Ranking'!$K$5:$M$281,2,FALSE)</f>
        <v>50</v>
      </c>
      <c r="D177" s="18"/>
      <c r="E177" s="18"/>
      <c r="F177" s="7" t="s">
        <v>622</v>
      </c>
      <c r="G177" s="8" t="s">
        <v>566</v>
      </c>
      <c r="H177" s="32"/>
      <c r="I177" s="7">
        <v>1972</v>
      </c>
      <c r="J177" s="20">
        <v>44</v>
      </c>
      <c r="K177" s="7" t="s">
        <v>78</v>
      </c>
      <c r="L177" s="8" t="s">
        <v>79</v>
      </c>
      <c r="M177" s="33" t="s">
        <v>80</v>
      </c>
      <c r="N177" s="10" t="s">
        <v>119</v>
      </c>
      <c r="O177" s="11" t="s">
        <v>1527</v>
      </c>
      <c r="P177" s="10" t="s">
        <v>1528</v>
      </c>
      <c r="Q177" s="22"/>
      <c r="R177" s="10" t="s">
        <v>336</v>
      </c>
      <c r="S177" s="11" t="s">
        <v>969</v>
      </c>
      <c r="T177" s="10" t="s">
        <v>1529</v>
      </c>
      <c r="U177" s="34" t="s">
        <v>80</v>
      </c>
      <c r="V177" s="13" t="s">
        <v>1527</v>
      </c>
      <c r="W177" s="2">
        <v>50</v>
      </c>
      <c r="X177" s="13">
        <v>1</v>
      </c>
      <c r="Y177" s="2">
        <v>28</v>
      </c>
      <c r="Z177" s="13" t="s">
        <v>969</v>
      </c>
      <c r="AA177" s="2" t="s">
        <v>1529</v>
      </c>
      <c r="AB177" s="13" t="s">
        <v>292</v>
      </c>
      <c r="AC177" s="23"/>
      <c r="AD177" s="13" t="s">
        <v>1533</v>
      </c>
      <c r="AE177" s="2" t="s">
        <v>1534</v>
      </c>
      <c r="AF177" s="25"/>
      <c r="AG177" s="2" t="s">
        <v>109</v>
      </c>
      <c r="AH177" s="14" t="s">
        <v>99</v>
      </c>
      <c r="AI177" s="2" t="s">
        <v>100</v>
      </c>
      <c r="AJ177" s="13" t="s">
        <v>69</v>
      </c>
      <c r="AK177" s="2" t="s">
        <v>70</v>
      </c>
      <c r="AL177" s="9" t="s">
        <v>1658</v>
      </c>
      <c r="AM177" s="35" t="str">
        <f>IF(ISNA(VLOOKUP($AL177,'Ash-Archive Data-Don''t Delete'!$AL:$AT,2,FALSE)),"",VLOOKUP($AL177,'Ash-Archive Data-Don''t Delete'!$AL:$AT,2,FALSE))</f>
        <v>Link1</v>
      </c>
      <c r="AN177" s="36" t="str">
        <f>IF(ISNA(VLOOKUP($AL177,'Ash-Archive Data-Don''t Delete'!$AL:$AT,3,FALSE)),"",VLOOKUP($AL177,'Ash-Archive Data-Don''t Delete'!$AL:$AT,3,FALSE))</f>
        <v>Link2</v>
      </c>
      <c r="AO177" s="13">
        <f>IF(ISNA(VLOOKUP($AL177,'Ash-Archive Data-Don''t Delete'!$AL:$AT,4,FALSE)),"",VLOOKUP($AL177,'Ash-Archive Data-Don''t Delete'!$AL:$AT,4,FALSE))</f>
        <v>0</v>
      </c>
      <c r="AP177" s="2">
        <f>IF(ISNA(VLOOKUP($AL177,'Ash-Archive Data-Don''t Delete'!$AL:$AT,5,FALSE)),"",VLOOKUP($AL177,'Ash-Archive Data-Don''t Delete'!$AL:$AT,5,FALSE))</f>
        <v>0</v>
      </c>
      <c r="AQ177" s="13" t="s">
        <v>74</v>
      </c>
      <c r="AR177" s="2"/>
      <c r="AS177" s="13"/>
      <c r="AT177" s="2"/>
      <c r="AU177" s="25"/>
      <c r="AV177" s="2" t="s">
        <v>1535</v>
      </c>
      <c r="AW177" s="25"/>
      <c r="AX177" s="2" t="s">
        <v>76</v>
      </c>
      <c r="AY177" s="9" t="s">
        <v>103</v>
      </c>
      <c r="AZ177" s="31">
        <v>42692</v>
      </c>
      <c r="BA177" s="18"/>
      <c r="BB177" s="18"/>
      <c r="BC177" s="15"/>
      <c r="BD177" s="15"/>
      <c r="BE177" s="15"/>
      <c r="BF177" s="15"/>
      <c r="BG177" s="15"/>
      <c r="BH177" s="15"/>
      <c r="BI177" s="15"/>
      <c r="BJ177" s="15"/>
    </row>
    <row r="178" spans="1:62" ht="14.25">
      <c r="A178" s="16" t="str">
        <f>IF(ISNA(VLOOKUP($G178,'Philanthropist Ranking'!$E$5:$H$105,4,FALSE)),"N","Y")</f>
        <v>Y</v>
      </c>
      <c r="B178" s="17">
        <f>VLOOKUP($G178,'Philanthropist Ranking'!$K$5:$M$281,3,FALSE)</f>
        <v>28</v>
      </c>
      <c r="C178" s="17">
        <f>VLOOKUP($G178,'Philanthropist Ranking'!$K$5:$M$281,2,FALSE)</f>
        <v>50</v>
      </c>
      <c r="D178" s="18"/>
      <c r="E178" s="18"/>
      <c r="F178" s="7" t="s">
        <v>563</v>
      </c>
      <c r="G178" s="8" t="s">
        <v>564</v>
      </c>
      <c r="H178" s="32"/>
      <c r="I178" s="7">
        <v>1967</v>
      </c>
      <c r="J178" s="20">
        <v>49</v>
      </c>
      <c r="K178" s="7" t="s">
        <v>78</v>
      </c>
      <c r="L178" s="8" t="s">
        <v>79</v>
      </c>
      <c r="M178" s="33" t="s">
        <v>80</v>
      </c>
      <c r="N178" s="10" t="s">
        <v>119</v>
      </c>
      <c r="O178" s="11" t="s">
        <v>1523</v>
      </c>
      <c r="P178" s="10" t="s">
        <v>1524</v>
      </c>
      <c r="Q178" s="22"/>
      <c r="R178" s="10" t="s">
        <v>1525</v>
      </c>
      <c r="S178" s="11" t="s">
        <v>222</v>
      </c>
      <c r="T178" s="10" t="s">
        <v>222</v>
      </c>
      <c r="U178" s="34" t="s">
        <v>80</v>
      </c>
      <c r="V178" s="13" t="s">
        <v>563</v>
      </c>
      <c r="W178" s="2">
        <v>50</v>
      </c>
      <c r="X178" s="13">
        <v>4</v>
      </c>
      <c r="Y178" s="2">
        <v>8</v>
      </c>
      <c r="Z178" s="13" t="s">
        <v>748</v>
      </c>
      <c r="AA178" s="2" t="s">
        <v>1666</v>
      </c>
      <c r="AB178" s="13" t="s">
        <v>223</v>
      </c>
      <c r="AC178" s="2" t="s">
        <v>223</v>
      </c>
      <c r="AD178" s="13" t="s">
        <v>1306</v>
      </c>
      <c r="AE178" s="2" t="s">
        <v>1307</v>
      </c>
      <c r="AF178" s="25"/>
      <c r="AG178" s="2" t="s">
        <v>89</v>
      </c>
      <c r="AH178" s="14" t="s">
        <v>67</v>
      </c>
      <c r="AI178" s="2" t="s">
        <v>68</v>
      </c>
      <c r="AJ178" s="13" t="s">
        <v>69</v>
      </c>
      <c r="AK178" s="2" t="s">
        <v>70</v>
      </c>
      <c r="AL178" s="9" t="s">
        <v>1667</v>
      </c>
      <c r="AM178" s="35" t="str">
        <f>IF(ISNA(VLOOKUP($AL178,'Ash-Archive Data-Don''t Delete'!$AL:$AT,2,FALSE)),"",VLOOKUP($AL178,'Ash-Archive Data-Don''t Delete'!$AL:$AT,2,FALSE))</f>
        <v>Link</v>
      </c>
      <c r="AN178" s="2">
        <f>IF(ISNA(VLOOKUP($AL178,'Ash-Archive Data-Don''t Delete'!$AL:$AT,3,FALSE)),"",VLOOKUP($AL178,'Ash-Archive Data-Don''t Delete'!$AL:$AT,3,FALSE))</f>
        <v>0</v>
      </c>
      <c r="AO178" s="13">
        <f>IF(ISNA(VLOOKUP($AL178,'Ash-Archive Data-Don''t Delete'!$AL:$AT,4,FALSE)),"",VLOOKUP($AL178,'Ash-Archive Data-Don''t Delete'!$AL:$AT,4,FALSE))</f>
        <v>0</v>
      </c>
      <c r="AP178" s="2">
        <f>IF(ISNA(VLOOKUP($AL178,'Ash-Archive Data-Don''t Delete'!$AL:$AT,5,FALSE)),"",VLOOKUP($AL178,'Ash-Archive Data-Don''t Delete'!$AL:$AT,5,FALSE))</f>
        <v>0</v>
      </c>
      <c r="AQ178" s="13" t="s">
        <v>74</v>
      </c>
      <c r="AR178" s="2"/>
      <c r="AS178" s="13"/>
      <c r="AT178" s="2" t="s">
        <v>420</v>
      </c>
      <c r="AU178" s="25"/>
      <c r="AV178" s="2" t="s">
        <v>766</v>
      </c>
      <c r="AW178" s="25"/>
      <c r="AX178" s="2" t="s">
        <v>84</v>
      </c>
      <c r="AY178" s="9" t="s">
        <v>103</v>
      </c>
      <c r="AZ178" s="31">
        <v>42692</v>
      </c>
      <c r="BA178" s="18"/>
      <c r="BB178" s="18"/>
      <c r="BC178" s="15"/>
      <c r="BD178" s="15"/>
      <c r="BE178" s="15"/>
      <c r="BF178" s="15"/>
      <c r="BG178" s="15"/>
      <c r="BH178" s="15"/>
      <c r="BI178" s="15"/>
      <c r="BJ178" s="15"/>
    </row>
    <row r="179" spans="1:62" ht="14.25">
      <c r="A179" s="16" t="str">
        <f>IF(ISNA(VLOOKUP($G179,'Philanthropist Ranking'!$E$5:$H$105,4,FALSE)),"N","Y")</f>
        <v>Y</v>
      </c>
      <c r="B179" s="17">
        <f>VLOOKUP($G179,'Philanthropist Ranking'!$K$5:$M$281,3,FALSE)</f>
        <v>28</v>
      </c>
      <c r="C179" s="17">
        <f>VLOOKUP($G179,'Philanthropist Ranking'!$K$5:$M$281,2,FALSE)</f>
        <v>50</v>
      </c>
      <c r="D179" s="18"/>
      <c r="E179" s="18"/>
      <c r="F179" s="7" t="s">
        <v>616</v>
      </c>
      <c r="G179" s="8" t="s">
        <v>617</v>
      </c>
      <c r="H179" s="9"/>
      <c r="I179" s="19"/>
      <c r="J179" s="20" t="s">
        <v>62</v>
      </c>
      <c r="K179" s="19"/>
      <c r="L179" s="20"/>
      <c r="M179" s="19"/>
      <c r="N179" s="21"/>
      <c r="O179" s="11"/>
      <c r="P179" s="21"/>
      <c r="Q179" s="22"/>
      <c r="R179" s="21"/>
      <c r="S179" s="22"/>
      <c r="T179" s="21"/>
      <c r="U179" s="22"/>
      <c r="V179" s="13" t="s">
        <v>1521</v>
      </c>
      <c r="W179" s="2">
        <v>9</v>
      </c>
      <c r="X179" s="13">
        <v>8</v>
      </c>
      <c r="Y179" s="2">
        <v>3</v>
      </c>
      <c r="Z179" s="24" t="s">
        <v>969</v>
      </c>
      <c r="AA179" s="40" t="s">
        <v>1676</v>
      </c>
      <c r="AB179" s="13" t="s">
        <v>63</v>
      </c>
      <c r="AC179" s="2" t="s">
        <v>94</v>
      </c>
      <c r="AD179" s="13" t="s">
        <v>107</v>
      </c>
      <c r="AE179" s="2" t="s">
        <v>108</v>
      </c>
      <c r="AF179" s="25"/>
      <c r="AG179" s="2" t="s">
        <v>109</v>
      </c>
      <c r="AH179" s="14" t="s">
        <v>99</v>
      </c>
      <c r="AI179" s="2" t="s">
        <v>100</v>
      </c>
      <c r="AJ179" s="13" t="s">
        <v>69</v>
      </c>
      <c r="AK179" s="2" t="s">
        <v>70</v>
      </c>
      <c r="AL179" s="9" t="s">
        <v>1681</v>
      </c>
      <c r="AM179" s="35" t="str">
        <f>IF(ISNA(VLOOKUP($AL179,'Ash-Archive Data-Don''t Delete'!$AL:$AT,2,FALSE)),"",VLOOKUP($AL179,'Ash-Archive Data-Don''t Delete'!$AL:$AT,2,FALSE))</f>
        <v>Link</v>
      </c>
      <c r="AN179" s="2">
        <f>IF(ISNA(VLOOKUP($AL179,'Ash-Archive Data-Don''t Delete'!$AL:$AT,3,FALSE)),"",VLOOKUP($AL179,'Ash-Archive Data-Don''t Delete'!$AL:$AT,3,FALSE))</f>
        <v>0</v>
      </c>
      <c r="AO179" s="13">
        <f>IF(ISNA(VLOOKUP($AL179,'Ash-Archive Data-Don''t Delete'!$AL:$AT,4,FALSE)),"",VLOOKUP($AL179,'Ash-Archive Data-Don''t Delete'!$AL:$AT,4,FALSE))</f>
        <v>0</v>
      </c>
      <c r="AP179" s="2">
        <f>IF(ISNA(VLOOKUP($AL179,'Ash-Archive Data-Don''t Delete'!$AL:$AT,5,FALSE)),"",VLOOKUP($AL179,'Ash-Archive Data-Don''t Delete'!$AL:$AT,5,FALSE))</f>
        <v>0</v>
      </c>
      <c r="AQ179" s="13"/>
      <c r="AR179" s="2"/>
      <c r="AS179" s="13"/>
      <c r="AT179" s="2" t="s">
        <v>74</v>
      </c>
      <c r="AU179" s="25"/>
      <c r="AV179" s="23"/>
      <c r="AW179" s="25"/>
      <c r="AX179" s="23"/>
      <c r="AY179" s="9" t="s">
        <v>118</v>
      </c>
      <c r="AZ179" s="41">
        <v>42747</v>
      </c>
      <c r="BA179" s="18"/>
      <c r="BB179" s="18"/>
      <c r="BC179" s="15"/>
      <c r="BD179" s="15"/>
      <c r="BE179" s="15"/>
      <c r="BF179" s="15"/>
      <c r="BG179" s="15"/>
      <c r="BH179" s="15"/>
      <c r="BI179" s="15"/>
      <c r="BJ179" s="15"/>
    </row>
    <row r="180" spans="1:62" ht="14.25">
      <c r="A180" s="16" t="str">
        <f>IF(ISNA(VLOOKUP($G180,'Philanthropist Ranking'!$E$5:$H$105,4,FALSE)),"N","Y")</f>
        <v>Y</v>
      </c>
      <c r="B180" s="17">
        <f>VLOOKUP($G180,'Philanthropist Ranking'!$K$5:$M$281,3,FALSE)</f>
        <v>28</v>
      </c>
      <c r="C180" s="17">
        <f>VLOOKUP($G180,'Philanthropist Ranking'!$K$5:$M$281,2,FALSE)</f>
        <v>50</v>
      </c>
      <c r="D180" s="18"/>
      <c r="E180" s="18"/>
      <c r="F180" s="7" t="s">
        <v>616</v>
      </c>
      <c r="G180" s="8" t="s">
        <v>617</v>
      </c>
      <c r="H180" s="9"/>
      <c r="I180" s="19"/>
      <c r="J180" s="20" t="s">
        <v>62</v>
      </c>
      <c r="K180" s="19"/>
      <c r="L180" s="20"/>
      <c r="M180" s="19"/>
      <c r="N180" s="21"/>
      <c r="O180" s="11"/>
      <c r="P180" s="21"/>
      <c r="Q180" s="22"/>
      <c r="R180" s="21"/>
      <c r="S180" s="22"/>
      <c r="T180" s="21"/>
      <c r="U180" s="22"/>
      <c r="V180" s="13" t="s">
        <v>1521</v>
      </c>
      <c r="W180" s="2">
        <v>9</v>
      </c>
      <c r="X180" s="13">
        <v>8</v>
      </c>
      <c r="Y180" s="2">
        <v>3</v>
      </c>
      <c r="Z180" s="24" t="s">
        <v>969</v>
      </c>
      <c r="AA180" s="40" t="s">
        <v>1676</v>
      </c>
      <c r="AB180" s="13" t="s">
        <v>63</v>
      </c>
      <c r="AC180" s="2" t="s">
        <v>94</v>
      </c>
      <c r="AD180" s="13" t="s">
        <v>107</v>
      </c>
      <c r="AE180" s="2" t="s">
        <v>108</v>
      </c>
      <c r="AF180" s="25"/>
      <c r="AG180" s="2" t="s">
        <v>109</v>
      </c>
      <c r="AH180" s="14" t="s">
        <v>99</v>
      </c>
      <c r="AI180" s="2" t="s">
        <v>100</v>
      </c>
      <c r="AJ180" s="13" t="s">
        <v>69</v>
      </c>
      <c r="AK180" s="2" t="s">
        <v>70</v>
      </c>
      <c r="AL180" s="9" t="s">
        <v>1681</v>
      </c>
      <c r="AM180" s="35" t="str">
        <f>IF(ISNA(VLOOKUP($AL180,'Ash-Archive Data-Don''t Delete'!$AL:$AT,2,FALSE)),"",VLOOKUP($AL180,'Ash-Archive Data-Don''t Delete'!$AL:$AT,2,FALSE))</f>
        <v>Link</v>
      </c>
      <c r="AN180" s="2">
        <f>IF(ISNA(VLOOKUP($AL180,'Ash-Archive Data-Don''t Delete'!$AL:$AT,3,FALSE)),"",VLOOKUP($AL180,'Ash-Archive Data-Don''t Delete'!$AL:$AT,3,FALSE))</f>
        <v>0</v>
      </c>
      <c r="AO180" s="13">
        <f>IF(ISNA(VLOOKUP($AL180,'Ash-Archive Data-Don''t Delete'!$AL:$AT,4,FALSE)),"",VLOOKUP($AL180,'Ash-Archive Data-Don''t Delete'!$AL:$AT,4,FALSE))</f>
        <v>0</v>
      </c>
      <c r="AP180" s="2">
        <f>IF(ISNA(VLOOKUP($AL180,'Ash-Archive Data-Don''t Delete'!$AL:$AT,5,FALSE)),"",VLOOKUP($AL180,'Ash-Archive Data-Don''t Delete'!$AL:$AT,5,FALSE))</f>
        <v>0</v>
      </c>
      <c r="AQ180" s="13"/>
      <c r="AR180" s="2"/>
      <c r="AS180" s="13"/>
      <c r="AT180" s="2" t="s">
        <v>74</v>
      </c>
      <c r="AU180" s="25"/>
      <c r="AV180" s="23"/>
      <c r="AW180" s="25"/>
      <c r="AX180" s="23"/>
      <c r="AY180" s="9" t="s">
        <v>118</v>
      </c>
      <c r="AZ180" s="41">
        <v>42747</v>
      </c>
      <c r="BA180" s="18"/>
      <c r="BB180" s="18"/>
      <c r="BC180" s="15"/>
      <c r="BD180" s="15"/>
      <c r="BE180" s="15"/>
      <c r="BF180" s="15"/>
      <c r="BG180" s="15"/>
      <c r="BH180" s="15"/>
      <c r="BI180" s="15"/>
      <c r="BJ180" s="15"/>
    </row>
    <row r="181" spans="1:62" ht="14.25">
      <c r="A181" s="16" t="str">
        <f>IF(ISNA(VLOOKUP($G181,'Philanthropist Ranking'!$E$5:$H$105,4,FALSE)),"N","Y")</f>
        <v>Y</v>
      </c>
      <c r="B181" s="17">
        <f>VLOOKUP($G181,'Philanthropist Ranking'!$K$5:$M$281,3,FALSE)</f>
        <v>28</v>
      </c>
      <c r="C181" s="17">
        <f>VLOOKUP($G181,'Philanthropist Ranking'!$K$5:$M$281,2,FALSE)</f>
        <v>50</v>
      </c>
      <c r="D181" s="18"/>
      <c r="E181" s="18"/>
      <c r="F181" s="7" t="s">
        <v>616</v>
      </c>
      <c r="G181" s="8" t="s">
        <v>617</v>
      </c>
      <c r="H181" s="9"/>
      <c r="I181" s="19"/>
      <c r="J181" s="20" t="s">
        <v>62</v>
      </c>
      <c r="K181" s="19"/>
      <c r="L181" s="20"/>
      <c r="M181" s="19"/>
      <c r="N181" s="21"/>
      <c r="O181" s="11"/>
      <c r="P181" s="21"/>
      <c r="Q181" s="22"/>
      <c r="R181" s="21"/>
      <c r="S181" s="22"/>
      <c r="T181" s="21"/>
      <c r="U181" s="22"/>
      <c r="V181" s="13" t="s">
        <v>1521</v>
      </c>
      <c r="W181" s="2">
        <v>9</v>
      </c>
      <c r="X181" s="13">
        <v>8</v>
      </c>
      <c r="Y181" s="2">
        <v>3</v>
      </c>
      <c r="Z181" s="24" t="s">
        <v>969</v>
      </c>
      <c r="AA181" s="40" t="s">
        <v>1676</v>
      </c>
      <c r="AB181" s="13" t="s">
        <v>63</v>
      </c>
      <c r="AC181" s="2" t="s">
        <v>94</v>
      </c>
      <c r="AD181" s="13" t="s">
        <v>107</v>
      </c>
      <c r="AE181" s="2" t="s">
        <v>108</v>
      </c>
      <c r="AF181" s="25"/>
      <c r="AG181" s="2" t="s">
        <v>109</v>
      </c>
      <c r="AH181" s="14" t="s">
        <v>99</v>
      </c>
      <c r="AI181" s="2" t="s">
        <v>100</v>
      </c>
      <c r="AJ181" s="13" t="s">
        <v>69</v>
      </c>
      <c r="AK181" s="2" t="s">
        <v>70</v>
      </c>
      <c r="AL181" s="9" t="s">
        <v>1681</v>
      </c>
      <c r="AM181" s="35" t="str">
        <f>IF(ISNA(VLOOKUP($AL181,'Ash-Archive Data-Don''t Delete'!$AL:$AT,2,FALSE)),"",VLOOKUP($AL181,'Ash-Archive Data-Don''t Delete'!$AL:$AT,2,FALSE))</f>
        <v>Link</v>
      </c>
      <c r="AN181" s="2">
        <f>IF(ISNA(VLOOKUP($AL181,'Ash-Archive Data-Don''t Delete'!$AL:$AT,3,FALSE)),"",VLOOKUP($AL181,'Ash-Archive Data-Don''t Delete'!$AL:$AT,3,FALSE))</f>
        <v>0</v>
      </c>
      <c r="AO181" s="13">
        <f>IF(ISNA(VLOOKUP($AL181,'Ash-Archive Data-Don''t Delete'!$AL:$AT,4,FALSE)),"",VLOOKUP($AL181,'Ash-Archive Data-Don''t Delete'!$AL:$AT,4,FALSE))</f>
        <v>0</v>
      </c>
      <c r="AP181" s="2">
        <f>IF(ISNA(VLOOKUP($AL181,'Ash-Archive Data-Don''t Delete'!$AL:$AT,5,FALSE)),"",VLOOKUP($AL181,'Ash-Archive Data-Don''t Delete'!$AL:$AT,5,FALSE))</f>
        <v>0</v>
      </c>
      <c r="AQ181" s="13"/>
      <c r="AR181" s="2"/>
      <c r="AS181" s="13"/>
      <c r="AT181" s="2" t="s">
        <v>74</v>
      </c>
      <c r="AU181" s="25"/>
      <c r="AV181" s="23"/>
      <c r="AW181" s="25"/>
      <c r="AX181" s="23"/>
      <c r="AY181" s="9" t="s">
        <v>118</v>
      </c>
      <c r="AZ181" s="41">
        <v>42747</v>
      </c>
      <c r="BA181" s="18"/>
      <c r="BB181" s="18"/>
      <c r="BC181" s="15"/>
      <c r="BD181" s="15"/>
      <c r="BE181" s="15"/>
      <c r="BF181" s="15"/>
      <c r="BG181" s="15"/>
      <c r="BH181" s="15"/>
      <c r="BI181" s="15"/>
      <c r="BJ181" s="15"/>
    </row>
    <row r="182" spans="1:62" ht="14.25">
      <c r="A182" s="16" t="str">
        <f>IF(ISNA(VLOOKUP($G182,'Philanthropist Ranking'!$E$5:$H$105,4,FALSE)),"N","Y")</f>
        <v>Y</v>
      </c>
      <c r="B182" s="17">
        <f>VLOOKUP($G182,'Philanthropist Ranking'!$K$5:$M$281,3,FALSE)</f>
        <v>28</v>
      </c>
      <c r="C182" s="17">
        <f>VLOOKUP($G182,'Philanthropist Ranking'!$K$5:$M$281,2,FALSE)</f>
        <v>50</v>
      </c>
      <c r="D182" s="18"/>
      <c r="E182" s="18"/>
      <c r="F182" s="7" t="s">
        <v>616</v>
      </c>
      <c r="G182" s="8" t="s">
        <v>617</v>
      </c>
      <c r="H182" s="9"/>
      <c r="I182" s="19"/>
      <c r="J182" s="20" t="s">
        <v>62</v>
      </c>
      <c r="K182" s="19"/>
      <c r="L182" s="20"/>
      <c r="M182" s="19"/>
      <c r="N182" s="21"/>
      <c r="O182" s="11"/>
      <c r="P182" s="21"/>
      <c r="Q182" s="22"/>
      <c r="R182" s="21"/>
      <c r="S182" s="22"/>
      <c r="T182" s="21"/>
      <c r="U182" s="22"/>
      <c r="V182" s="13" t="s">
        <v>1521</v>
      </c>
      <c r="W182" s="2">
        <v>9</v>
      </c>
      <c r="X182" s="13">
        <v>8</v>
      </c>
      <c r="Y182" s="2">
        <v>3</v>
      </c>
      <c r="Z182" s="24" t="s">
        <v>969</v>
      </c>
      <c r="AA182" s="40" t="s">
        <v>1676</v>
      </c>
      <c r="AB182" s="13" t="s">
        <v>63</v>
      </c>
      <c r="AC182" s="2" t="s">
        <v>94</v>
      </c>
      <c r="AD182" s="13" t="s">
        <v>107</v>
      </c>
      <c r="AE182" s="2" t="s">
        <v>108</v>
      </c>
      <c r="AF182" s="25"/>
      <c r="AG182" s="2" t="s">
        <v>109</v>
      </c>
      <c r="AH182" s="14" t="s">
        <v>99</v>
      </c>
      <c r="AI182" s="2" t="s">
        <v>100</v>
      </c>
      <c r="AJ182" s="13" t="s">
        <v>69</v>
      </c>
      <c r="AK182" s="2" t="s">
        <v>70</v>
      </c>
      <c r="AL182" s="9" t="s">
        <v>1681</v>
      </c>
      <c r="AM182" s="35" t="str">
        <f>IF(ISNA(VLOOKUP($AL182,'Ash-Archive Data-Don''t Delete'!$AL:$AT,2,FALSE)),"",VLOOKUP($AL182,'Ash-Archive Data-Don''t Delete'!$AL:$AT,2,FALSE))</f>
        <v>Link</v>
      </c>
      <c r="AN182" s="2">
        <f>IF(ISNA(VLOOKUP($AL182,'Ash-Archive Data-Don''t Delete'!$AL:$AT,3,FALSE)),"",VLOOKUP($AL182,'Ash-Archive Data-Don''t Delete'!$AL:$AT,3,FALSE))</f>
        <v>0</v>
      </c>
      <c r="AO182" s="13">
        <f>IF(ISNA(VLOOKUP($AL182,'Ash-Archive Data-Don''t Delete'!$AL:$AT,4,FALSE)),"",VLOOKUP($AL182,'Ash-Archive Data-Don''t Delete'!$AL:$AT,4,FALSE))</f>
        <v>0</v>
      </c>
      <c r="AP182" s="2">
        <f>IF(ISNA(VLOOKUP($AL182,'Ash-Archive Data-Don''t Delete'!$AL:$AT,5,FALSE)),"",VLOOKUP($AL182,'Ash-Archive Data-Don''t Delete'!$AL:$AT,5,FALSE))</f>
        <v>0</v>
      </c>
      <c r="AQ182" s="13"/>
      <c r="AR182" s="2"/>
      <c r="AS182" s="13"/>
      <c r="AT182" s="2" t="s">
        <v>74</v>
      </c>
      <c r="AU182" s="25"/>
      <c r="AV182" s="23"/>
      <c r="AW182" s="25"/>
      <c r="AX182" s="23"/>
      <c r="AY182" s="9" t="s">
        <v>118</v>
      </c>
      <c r="AZ182" s="41">
        <v>42747</v>
      </c>
      <c r="BA182" s="18"/>
      <c r="BB182" s="18"/>
      <c r="BC182" s="15"/>
      <c r="BD182" s="15"/>
      <c r="BE182" s="15"/>
      <c r="BF182" s="15"/>
      <c r="BG182" s="15"/>
      <c r="BH182" s="15"/>
      <c r="BI182" s="15"/>
      <c r="BJ182" s="15"/>
    </row>
    <row r="183" spans="1:62" ht="14.25">
      <c r="A183" s="16" t="str">
        <f>IF(ISNA(VLOOKUP($G183,'Philanthropist Ranking'!$E$5:$H$105,4,FALSE)),"N","Y")</f>
        <v>Y</v>
      </c>
      <c r="B183" s="17">
        <f>VLOOKUP($G183,'Philanthropist Ranking'!$K$5:$M$281,3,FALSE)</f>
        <v>28</v>
      </c>
      <c r="C183" s="17">
        <f>VLOOKUP($G183,'Philanthropist Ranking'!$K$5:$M$281,2,FALSE)</f>
        <v>50</v>
      </c>
      <c r="D183" s="18"/>
      <c r="E183" s="18"/>
      <c r="F183" s="7" t="s">
        <v>616</v>
      </c>
      <c r="G183" s="8" t="s">
        <v>617</v>
      </c>
      <c r="H183" s="9"/>
      <c r="I183" s="19"/>
      <c r="J183" s="20" t="s">
        <v>62</v>
      </c>
      <c r="K183" s="19"/>
      <c r="L183" s="20"/>
      <c r="M183" s="19"/>
      <c r="N183" s="21"/>
      <c r="O183" s="11"/>
      <c r="P183" s="21"/>
      <c r="Q183" s="22"/>
      <c r="R183" s="21"/>
      <c r="S183" s="22"/>
      <c r="T183" s="21"/>
      <c r="U183" s="22"/>
      <c r="V183" s="13" t="s">
        <v>1521</v>
      </c>
      <c r="W183" s="2">
        <v>9</v>
      </c>
      <c r="X183" s="13">
        <v>8</v>
      </c>
      <c r="Y183" s="2">
        <v>3</v>
      </c>
      <c r="Z183" s="24" t="s">
        <v>969</v>
      </c>
      <c r="AA183" s="40" t="s">
        <v>1676</v>
      </c>
      <c r="AB183" s="13" t="s">
        <v>63</v>
      </c>
      <c r="AC183" s="2" t="s">
        <v>94</v>
      </c>
      <c r="AD183" s="13" t="s">
        <v>107</v>
      </c>
      <c r="AE183" s="2" t="s">
        <v>108</v>
      </c>
      <c r="AF183" s="25"/>
      <c r="AG183" s="2" t="s">
        <v>109</v>
      </c>
      <c r="AH183" s="14" t="s">
        <v>99</v>
      </c>
      <c r="AI183" s="2" t="s">
        <v>100</v>
      </c>
      <c r="AJ183" s="13" t="s">
        <v>69</v>
      </c>
      <c r="AK183" s="2" t="s">
        <v>70</v>
      </c>
      <c r="AL183" s="9" t="s">
        <v>1681</v>
      </c>
      <c r="AM183" s="35" t="str">
        <f>IF(ISNA(VLOOKUP($AL183,'Ash-Archive Data-Don''t Delete'!$AL:$AT,2,FALSE)),"",VLOOKUP($AL183,'Ash-Archive Data-Don''t Delete'!$AL:$AT,2,FALSE))</f>
        <v>Link</v>
      </c>
      <c r="AN183" s="2">
        <f>IF(ISNA(VLOOKUP($AL183,'Ash-Archive Data-Don''t Delete'!$AL:$AT,3,FALSE)),"",VLOOKUP($AL183,'Ash-Archive Data-Don''t Delete'!$AL:$AT,3,FALSE))</f>
        <v>0</v>
      </c>
      <c r="AO183" s="13">
        <f>IF(ISNA(VLOOKUP($AL183,'Ash-Archive Data-Don''t Delete'!$AL:$AT,4,FALSE)),"",VLOOKUP($AL183,'Ash-Archive Data-Don''t Delete'!$AL:$AT,4,FALSE))</f>
        <v>0</v>
      </c>
      <c r="AP183" s="2">
        <f>IF(ISNA(VLOOKUP($AL183,'Ash-Archive Data-Don''t Delete'!$AL:$AT,5,FALSE)),"",VLOOKUP($AL183,'Ash-Archive Data-Don''t Delete'!$AL:$AT,5,FALSE))</f>
        <v>0</v>
      </c>
      <c r="AQ183" s="13"/>
      <c r="AR183" s="2"/>
      <c r="AS183" s="13"/>
      <c r="AT183" s="2" t="s">
        <v>74</v>
      </c>
      <c r="AU183" s="25"/>
      <c r="AV183" s="23"/>
      <c r="AW183" s="25"/>
      <c r="AX183" s="23"/>
      <c r="AY183" s="9" t="s">
        <v>118</v>
      </c>
      <c r="AZ183" s="41">
        <v>42747</v>
      </c>
      <c r="BA183" s="18"/>
      <c r="BB183" s="18"/>
      <c r="BC183" s="15"/>
      <c r="BD183" s="15"/>
      <c r="BE183" s="15"/>
      <c r="BF183" s="15"/>
      <c r="BG183" s="15"/>
      <c r="BH183" s="15"/>
      <c r="BI183" s="15"/>
      <c r="BJ183" s="15"/>
    </row>
    <row r="184" spans="1:62" ht="14.25">
      <c r="A184" s="16" t="str">
        <f>IF(ISNA(VLOOKUP($G184,'Philanthropist Ranking'!$E$5:$H$105,4,FALSE)),"N","Y")</f>
        <v>Y</v>
      </c>
      <c r="B184" s="17">
        <f>VLOOKUP($G184,'Philanthropist Ranking'!$K$5:$M$281,3,FALSE)</f>
        <v>28</v>
      </c>
      <c r="C184" s="17">
        <f>VLOOKUP($G184,'Philanthropist Ranking'!$K$5:$M$281,2,FALSE)</f>
        <v>50</v>
      </c>
      <c r="D184" s="18"/>
      <c r="E184" s="18"/>
      <c r="F184" s="7" t="s">
        <v>616</v>
      </c>
      <c r="G184" s="8" t="s">
        <v>617</v>
      </c>
      <c r="H184" s="9"/>
      <c r="I184" s="141">
        <v>1962</v>
      </c>
      <c r="J184" s="20">
        <v>54</v>
      </c>
      <c r="K184" s="141" t="s">
        <v>78</v>
      </c>
      <c r="L184" s="143" t="s">
        <v>79</v>
      </c>
      <c r="M184" s="176" t="str">
        <f>HYPERLINK("http://renwu.hexun.com/figure_4757.shtml","Link")</f>
        <v>Link</v>
      </c>
      <c r="N184" s="10" t="s">
        <v>9</v>
      </c>
      <c r="O184" s="11" t="s">
        <v>1749</v>
      </c>
      <c r="P184" s="21" t="s">
        <v>1521</v>
      </c>
      <c r="Q184" s="38" t="s">
        <v>70</v>
      </c>
      <c r="R184" s="37" t="s">
        <v>1750</v>
      </c>
      <c r="S184" s="11" t="s">
        <v>969</v>
      </c>
      <c r="T184" s="37" t="s">
        <v>1676</v>
      </c>
      <c r="U184" s="22"/>
      <c r="V184" s="13" t="s">
        <v>1521</v>
      </c>
      <c r="W184" s="2">
        <v>5</v>
      </c>
      <c r="X184" s="13">
        <v>8</v>
      </c>
      <c r="Y184" s="2">
        <v>3</v>
      </c>
      <c r="Z184" s="24" t="s">
        <v>969</v>
      </c>
      <c r="AA184" s="40" t="s">
        <v>1676</v>
      </c>
      <c r="AB184" s="13" t="s">
        <v>63</v>
      </c>
      <c r="AC184" s="2" t="s">
        <v>94</v>
      </c>
      <c r="AD184" s="13" t="s">
        <v>107</v>
      </c>
      <c r="AE184" s="2" t="s">
        <v>108</v>
      </c>
      <c r="AF184" s="25"/>
      <c r="AG184" s="2" t="s">
        <v>109</v>
      </c>
      <c r="AH184" s="14" t="s">
        <v>99</v>
      </c>
      <c r="AI184" s="2" t="s">
        <v>100</v>
      </c>
      <c r="AJ184" s="13" t="s">
        <v>69</v>
      </c>
      <c r="AK184" s="2" t="s">
        <v>70</v>
      </c>
      <c r="AL184" s="9" t="s">
        <v>1751</v>
      </c>
      <c r="AM184" s="35" t="str">
        <f>IF(ISNA(VLOOKUP($AL184,'Ash-Archive Data-Don''t Delete'!$AL:$AT,2,FALSE)),"",VLOOKUP($AL184,'Ash-Archive Data-Don''t Delete'!$AL:$AT,2,FALSE))</f>
        <v>Link</v>
      </c>
      <c r="AN184" s="2">
        <f>IF(ISNA(VLOOKUP($AL184,'Ash-Archive Data-Don''t Delete'!$AL:$AT,3,FALSE)),"",VLOOKUP($AL184,'Ash-Archive Data-Don''t Delete'!$AL:$AT,3,FALSE))</f>
        <v>0</v>
      </c>
      <c r="AO184" s="13">
        <f>IF(ISNA(VLOOKUP($AL184,'Ash-Archive Data-Don''t Delete'!$AL:$AT,4,FALSE)),"",VLOOKUP($AL184,'Ash-Archive Data-Don''t Delete'!$AL:$AT,4,FALSE))</f>
        <v>0</v>
      </c>
      <c r="AP184" s="2">
        <f>IF(ISNA(VLOOKUP($AL184,'Ash-Archive Data-Don''t Delete'!$AL:$AT,5,FALSE)),"",VLOOKUP($AL184,'Ash-Archive Data-Don''t Delete'!$AL:$AT,5,FALSE))</f>
        <v>0</v>
      </c>
      <c r="AQ184" s="13"/>
      <c r="AR184" s="2"/>
      <c r="AS184" s="13"/>
      <c r="AT184" s="2" t="s">
        <v>74</v>
      </c>
      <c r="AU184" s="25"/>
      <c r="AV184" s="23"/>
      <c r="AW184" s="25"/>
      <c r="AX184" s="23"/>
      <c r="AY184" s="9" t="s">
        <v>118</v>
      </c>
      <c r="AZ184" s="41">
        <v>42747</v>
      </c>
      <c r="BA184" s="18"/>
      <c r="BB184" s="18"/>
      <c r="BC184" s="15"/>
      <c r="BD184" s="15"/>
      <c r="BE184" s="15"/>
      <c r="BF184" s="15"/>
      <c r="BG184" s="15"/>
      <c r="BH184" s="15"/>
      <c r="BI184" s="15"/>
      <c r="BJ184" s="15"/>
    </row>
    <row r="185" spans="1:62" ht="16.5">
      <c r="A185" s="16" t="str">
        <f>IF(ISNA(VLOOKUP($G185,'Philanthropist Ranking'!$E$5:$H$105,4,FALSE)),"N","Y")</f>
        <v>Y</v>
      </c>
      <c r="B185" s="17">
        <f>VLOOKUP($G185,'Philanthropist Ranking'!$K$5:$M$281,3,FALSE)</f>
        <v>31</v>
      </c>
      <c r="C185" s="17">
        <f>VLOOKUP($G185,'Philanthropist Ranking'!$K$5:$M$281,2,FALSE)</f>
        <v>45</v>
      </c>
      <c r="D185" s="18"/>
      <c r="E185" s="18"/>
      <c r="F185" s="7" t="s">
        <v>540</v>
      </c>
      <c r="G185" s="8" t="s">
        <v>541</v>
      </c>
      <c r="H185" s="9"/>
      <c r="I185" s="19"/>
      <c r="J185" s="20" t="s">
        <v>62</v>
      </c>
      <c r="K185" s="19"/>
      <c r="L185" s="20"/>
      <c r="M185" s="19"/>
      <c r="N185" s="21"/>
      <c r="O185" s="22"/>
      <c r="P185" s="21"/>
      <c r="Q185" s="22"/>
      <c r="R185" s="21"/>
      <c r="S185" s="22"/>
      <c r="T185" s="21"/>
      <c r="U185" s="22"/>
      <c r="V185" s="13" t="s">
        <v>1773</v>
      </c>
      <c r="W185" s="2">
        <v>30</v>
      </c>
      <c r="X185" s="13">
        <v>10</v>
      </c>
      <c r="Y185" s="2">
        <v>26</v>
      </c>
      <c r="Z185" s="13" t="s">
        <v>1551</v>
      </c>
      <c r="AA185" s="2" t="s">
        <v>1552</v>
      </c>
      <c r="AB185" s="13" t="s">
        <v>246</v>
      </c>
      <c r="AC185" s="2" t="s">
        <v>1774</v>
      </c>
      <c r="AD185" s="24" t="s">
        <v>1556</v>
      </c>
      <c r="AE185" s="23"/>
      <c r="AF185" s="25"/>
      <c r="AG185" s="2" t="s">
        <v>109</v>
      </c>
      <c r="AH185" s="14" t="s">
        <v>67</v>
      </c>
      <c r="AI185" s="2" t="s">
        <v>100</v>
      </c>
      <c r="AJ185" s="13" t="s">
        <v>69</v>
      </c>
      <c r="AK185" s="2" t="s">
        <v>70</v>
      </c>
      <c r="AL185" s="9" t="s">
        <v>1775</v>
      </c>
      <c r="AM185" s="26" t="s">
        <v>80</v>
      </c>
      <c r="AN185" s="29"/>
      <c r="AO185" s="28"/>
      <c r="AP185" s="29"/>
      <c r="AQ185" s="30" t="s">
        <v>74</v>
      </c>
      <c r="AR185" s="2" t="s">
        <v>62</v>
      </c>
      <c r="AS185" s="13" t="s">
        <v>62</v>
      </c>
      <c r="AT185" s="2" t="s">
        <v>62</v>
      </c>
      <c r="AU185" s="25"/>
      <c r="AV185" s="2" t="s">
        <v>1064</v>
      </c>
      <c r="AW185" s="25"/>
      <c r="AX185" s="2" t="s">
        <v>84</v>
      </c>
      <c r="AY185" s="9" t="s">
        <v>103</v>
      </c>
      <c r="AZ185" s="31">
        <v>42706</v>
      </c>
      <c r="BA185" s="18"/>
      <c r="BB185" s="18"/>
      <c r="BC185" s="15"/>
      <c r="BD185" s="15"/>
      <c r="BE185" s="15"/>
      <c r="BF185" s="15"/>
      <c r="BG185" s="15"/>
      <c r="BH185" s="15"/>
      <c r="BI185" s="15"/>
      <c r="BJ185" s="15"/>
    </row>
    <row r="186" spans="1:62" ht="14.25">
      <c r="A186" s="16" t="str">
        <f>IF(ISNA(VLOOKUP($G186,'Philanthropist Ranking'!$E$5:$H$105,4,FALSE)),"N","Y")</f>
        <v>Y</v>
      </c>
      <c r="B186" s="17">
        <f>VLOOKUP($G186,'Philanthropist Ranking'!$K$5:$M$281,3,FALSE)</f>
        <v>31</v>
      </c>
      <c r="C186" s="17">
        <f>VLOOKUP($G186,'Philanthropist Ranking'!$K$5:$M$281,2,FALSE)</f>
        <v>45</v>
      </c>
      <c r="D186" s="18"/>
      <c r="E186" s="18"/>
      <c r="F186" s="7" t="s">
        <v>540</v>
      </c>
      <c r="G186" s="8" t="s">
        <v>541</v>
      </c>
      <c r="H186" s="32"/>
      <c r="I186" s="7">
        <v>1952</v>
      </c>
      <c r="J186" s="20">
        <v>64</v>
      </c>
      <c r="K186" s="7" t="s">
        <v>78</v>
      </c>
      <c r="L186" s="20"/>
      <c r="M186" s="33" t="s">
        <v>80</v>
      </c>
      <c r="N186" s="10" t="s">
        <v>9</v>
      </c>
      <c r="O186" s="11" t="s">
        <v>1548</v>
      </c>
      <c r="P186" s="10" t="s">
        <v>1549</v>
      </c>
      <c r="Q186" s="11" t="s">
        <v>70</v>
      </c>
      <c r="R186" s="10" t="s">
        <v>1550</v>
      </c>
      <c r="S186" s="11" t="s">
        <v>1551</v>
      </c>
      <c r="T186" s="10" t="s">
        <v>1552</v>
      </c>
      <c r="U186" s="34" t="s">
        <v>80</v>
      </c>
      <c r="V186" s="13" t="s">
        <v>1548</v>
      </c>
      <c r="W186" s="2">
        <v>15</v>
      </c>
      <c r="X186" s="13">
        <v>10</v>
      </c>
      <c r="Y186" s="2">
        <v>25</v>
      </c>
      <c r="Z186" s="13" t="s">
        <v>1551</v>
      </c>
      <c r="AA186" s="2" t="s">
        <v>1552</v>
      </c>
      <c r="AB186" s="13" t="s">
        <v>276</v>
      </c>
      <c r="AC186" s="2" t="s">
        <v>1787</v>
      </c>
      <c r="AD186" s="13" t="s">
        <v>1555</v>
      </c>
      <c r="AE186" s="23"/>
      <c r="AF186" s="25"/>
      <c r="AG186" s="2" t="s">
        <v>136</v>
      </c>
      <c r="AH186" s="14" t="s">
        <v>99</v>
      </c>
      <c r="AI186" s="2" t="s">
        <v>100</v>
      </c>
      <c r="AJ186" s="13" t="s">
        <v>69</v>
      </c>
      <c r="AK186" s="2" t="s">
        <v>70</v>
      </c>
      <c r="AL186" s="9" t="s">
        <v>1788</v>
      </c>
      <c r="AM186" s="35" t="str">
        <f>IF(ISNA(VLOOKUP($AL186,'Ash-Archive Data-Don''t Delete'!$AL:$AT,2,FALSE)),"",VLOOKUP($AL186,'Ash-Archive Data-Don''t Delete'!$AL:$AT,2,FALSE))</f>
        <v>Link1</v>
      </c>
      <c r="AN186" s="36" t="str">
        <f>IF(ISNA(VLOOKUP($AL186,'Ash-Archive Data-Don''t Delete'!$AL:$AT,3,FALSE)),"",VLOOKUP($AL186,'Ash-Archive Data-Don''t Delete'!$AL:$AT,3,FALSE))</f>
        <v>Link2</v>
      </c>
      <c r="AO186" s="13">
        <f>IF(ISNA(VLOOKUP($AL186,'Ash-Archive Data-Don''t Delete'!$AL:$AT,4,FALSE)),"",VLOOKUP($AL186,'Ash-Archive Data-Don''t Delete'!$AL:$AT,4,FALSE))</f>
        <v>0</v>
      </c>
      <c r="AP186" s="2">
        <f>IF(ISNA(VLOOKUP($AL186,'Ash-Archive Data-Don''t Delete'!$AL:$AT,5,FALSE)),"",VLOOKUP($AL186,'Ash-Archive Data-Don''t Delete'!$AL:$AT,5,FALSE))</f>
        <v>0</v>
      </c>
      <c r="AQ186" s="13" t="s">
        <v>74</v>
      </c>
      <c r="AR186" s="2"/>
      <c r="AS186" s="13"/>
      <c r="AT186" s="2"/>
      <c r="AU186" s="25"/>
      <c r="AV186" s="2" t="s">
        <v>957</v>
      </c>
      <c r="AW186" s="25"/>
      <c r="AX186" s="2" t="s">
        <v>76</v>
      </c>
      <c r="AY186" s="9" t="s">
        <v>103</v>
      </c>
      <c r="AZ186" s="31">
        <v>42475</v>
      </c>
      <c r="BA186" s="18"/>
      <c r="BB186" s="18"/>
      <c r="BC186" s="15"/>
      <c r="BD186" s="15"/>
      <c r="BE186" s="15"/>
      <c r="BF186" s="15"/>
      <c r="BG186" s="15"/>
      <c r="BH186" s="15"/>
      <c r="BI186" s="15"/>
      <c r="BJ186" s="15"/>
    </row>
    <row r="187" spans="1:62" ht="14.25">
      <c r="A187" s="16" t="str">
        <f>IF(ISNA(VLOOKUP($G187,'Philanthropist Ranking'!$E$5:$H$105,4,FALSE)),"N","Y")</f>
        <v>Y</v>
      </c>
      <c r="B187" s="17">
        <f>VLOOKUP($G187,'Philanthropist Ranking'!$K$5:$M$281,3,FALSE)</f>
        <v>32</v>
      </c>
      <c r="C187" s="17">
        <f>VLOOKUP($G187,'Philanthropist Ranking'!$K$5:$M$281,2,FALSE)</f>
        <v>43</v>
      </c>
      <c r="D187" s="18"/>
      <c r="E187" s="18"/>
      <c r="F187" s="7" t="s">
        <v>479</v>
      </c>
      <c r="G187" s="8" t="s">
        <v>771</v>
      </c>
      <c r="H187" s="32"/>
      <c r="I187" s="7">
        <v>1957</v>
      </c>
      <c r="J187" s="20">
        <v>59</v>
      </c>
      <c r="K187" s="7" t="s">
        <v>78</v>
      </c>
      <c r="L187" s="8" t="s">
        <v>79</v>
      </c>
      <c r="M187" s="33" t="s">
        <v>80</v>
      </c>
      <c r="N187" s="10" t="s">
        <v>123</v>
      </c>
      <c r="O187" s="11" t="s">
        <v>1557</v>
      </c>
      <c r="P187" s="10" t="s">
        <v>1558</v>
      </c>
      <c r="Q187" s="11" t="s">
        <v>70</v>
      </c>
      <c r="R187" s="10" t="s">
        <v>336</v>
      </c>
      <c r="S187" s="11" t="s">
        <v>292</v>
      </c>
      <c r="T187" s="10" t="s">
        <v>776</v>
      </c>
      <c r="U187" s="34" t="s">
        <v>80</v>
      </c>
      <c r="V187" s="13" t="s">
        <v>1557</v>
      </c>
      <c r="W187" s="2">
        <v>20</v>
      </c>
      <c r="X187" s="13">
        <v>1</v>
      </c>
      <c r="Y187" s="2">
        <v>28</v>
      </c>
      <c r="Z187" s="13" t="s">
        <v>292</v>
      </c>
      <c r="AA187" s="2" t="s">
        <v>776</v>
      </c>
      <c r="AB187" s="13" t="s">
        <v>292</v>
      </c>
      <c r="AC187" s="2" t="s">
        <v>776</v>
      </c>
      <c r="AD187" s="13" t="s">
        <v>777</v>
      </c>
      <c r="AE187" s="23"/>
      <c r="AF187" s="25"/>
      <c r="AG187" s="2" t="s">
        <v>109</v>
      </c>
      <c r="AH187" s="14" t="s">
        <v>99</v>
      </c>
      <c r="AI187" s="2" t="s">
        <v>100</v>
      </c>
      <c r="AJ187" s="13" t="s">
        <v>69</v>
      </c>
      <c r="AK187" s="2" t="s">
        <v>70</v>
      </c>
      <c r="AL187" s="9" t="s">
        <v>1806</v>
      </c>
      <c r="AM187" s="35" t="str">
        <f>IF(ISNA(VLOOKUP($AL187,'Ash-Archive Data-Don''t Delete'!$AL:$AT,2,FALSE)),"",VLOOKUP($AL187,'Ash-Archive Data-Don''t Delete'!$AL:$AT,2,FALSE))</f>
        <v>Link</v>
      </c>
      <c r="AN187" s="2">
        <f>IF(ISNA(VLOOKUP($AL187,'Ash-Archive Data-Don''t Delete'!$AL:$AT,3,FALSE)),"",VLOOKUP($AL187,'Ash-Archive Data-Don''t Delete'!$AL:$AT,3,FALSE))</f>
        <v>0</v>
      </c>
      <c r="AO187" s="13">
        <f>IF(ISNA(VLOOKUP($AL187,'Ash-Archive Data-Don''t Delete'!$AL:$AT,4,FALSE)),"",VLOOKUP($AL187,'Ash-Archive Data-Don''t Delete'!$AL:$AT,4,FALSE))</f>
        <v>0</v>
      </c>
      <c r="AP187" s="2">
        <f>IF(ISNA(VLOOKUP($AL187,'Ash-Archive Data-Don''t Delete'!$AL:$AT,5,FALSE)),"",VLOOKUP($AL187,'Ash-Archive Data-Don''t Delete'!$AL:$AT,5,FALSE))</f>
        <v>0</v>
      </c>
      <c r="AQ187" s="13" t="s">
        <v>74</v>
      </c>
      <c r="AR187" s="2"/>
      <c r="AS187" s="13"/>
      <c r="AT187" s="2"/>
      <c r="AU187" s="25"/>
      <c r="AV187" s="2" t="s">
        <v>1562</v>
      </c>
      <c r="AW187" s="25"/>
      <c r="AX187" s="2" t="s">
        <v>76</v>
      </c>
      <c r="AY187" s="9" t="s">
        <v>945</v>
      </c>
      <c r="AZ187" s="31">
        <v>42705</v>
      </c>
      <c r="BA187" s="18"/>
      <c r="BB187" s="18"/>
      <c r="BC187" s="15"/>
      <c r="BD187" s="15"/>
      <c r="BE187" s="15"/>
      <c r="BF187" s="15"/>
      <c r="BG187" s="15"/>
      <c r="BH187" s="15"/>
      <c r="BI187" s="15"/>
      <c r="BJ187" s="15"/>
    </row>
    <row r="188" spans="1:62" ht="14.25">
      <c r="A188" s="16" t="str">
        <f>IF(ISNA(VLOOKUP($G188,'Philanthropist Ranking'!$E$5:$H$105,4,FALSE)),"N","Y")</f>
        <v>Y</v>
      </c>
      <c r="B188" s="17">
        <f>VLOOKUP($G188,'Philanthropist Ranking'!$K$5:$M$281,3,FALSE)</f>
        <v>32</v>
      </c>
      <c r="C188" s="17">
        <f>VLOOKUP($G188,'Philanthropist Ranking'!$K$5:$M$281,2,FALSE)</f>
        <v>43</v>
      </c>
      <c r="D188" s="18"/>
      <c r="E188" s="18"/>
      <c r="F188" s="7" t="s">
        <v>479</v>
      </c>
      <c r="G188" s="8" t="s">
        <v>771</v>
      </c>
      <c r="H188" s="32"/>
      <c r="I188" s="19"/>
      <c r="J188" s="20" t="s">
        <v>62</v>
      </c>
      <c r="K188" s="19"/>
      <c r="L188" s="20"/>
      <c r="M188" s="19"/>
      <c r="N188" s="21"/>
      <c r="O188" s="22"/>
      <c r="P188" s="21"/>
      <c r="Q188" s="22"/>
      <c r="R188" s="21"/>
      <c r="S188" s="22"/>
      <c r="T188" s="21"/>
      <c r="U188" s="22"/>
      <c r="V188" s="13" t="s">
        <v>1569</v>
      </c>
      <c r="W188" s="2">
        <v>10</v>
      </c>
      <c r="X188" s="13">
        <v>1</v>
      </c>
      <c r="Y188" s="2">
        <v>28</v>
      </c>
      <c r="Z188" s="13" t="s">
        <v>292</v>
      </c>
      <c r="AA188" s="2" t="s">
        <v>1565</v>
      </c>
      <c r="AB188" s="13" t="s">
        <v>292</v>
      </c>
      <c r="AC188" s="2" t="s">
        <v>776</v>
      </c>
      <c r="AD188" s="13" t="s">
        <v>777</v>
      </c>
      <c r="AE188" s="23"/>
      <c r="AF188" s="25"/>
      <c r="AG188" s="2" t="s">
        <v>109</v>
      </c>
      <c r="AH188" s="14" t="s">
        <v>99</v>
      </c>
      <c r="AI188" s="2" t="s">
        <v>100</v>
      </c>
      <c r="AJ188" s="13" t="s">
        <v>69</v>
      </c>
      <c r="AK188" s="2" t="s">
        <v>70</v>
      </c>
      <c r="AL188" s="9" t="s">
        <v>1807</v>
      </c>
      <c r="AM188" s="35" t="str">
        <f>IF(ISNA(VLOOKUP($AL188,'Ash-Archive Data-Don''t Delete'!$AL:$AT,2,FALSE)),"",VLOOKUP($AL188,'Ash-Archive Data-Don''t Delete'!$AL:$AT,2,FALSE))</f>
        <v>Link</v>
      </c>
      <c r="AN188" s="2">
        <f>IF(ISNA(VLOOKUP($AL188,'Ash-Archive Data-Don''t Delete'!$AL:$AT,3,FALSE)),"",VLOOKUP($AL188,'Ash-Archive Data-Don''t Delete'!$AL:$AT,3,FALSE))</f>
        <v>0</v>
      </c>
      <c r="AO188" s="13">
        <f>IF(ISNA(VLOOKUP($AL188,'Ash-Archive Data-Don''t Delete'!$AL:$AT,4,FALSE)),"",VLOOKUP($AL188,'Ash-Archive Data-Don''t Delete'!$AL:$AT,4,FALSE))</f>
        <v>0</v>
      </c>
      <c r="AP188" s="2">
        <f>IF(ISNA(VLOOKUP($AL188,'Ash-Archive Data-Don''t Delete'!$AL:$AT,5,FALSE)),"",VLOOKUP($AL188,'Ash-Archive Data-Don''t Delete'!$AL:$AT,5,FALSE))</f>
        <v>0</v>
      </c>
      <c r="AQ188" s="13" t="s">
        <v>74</v>
      </c>
      <c r="AR188" s="2"/>
      <c r="AS188" s="13"/>
      <c r="AT188" s="2"/>
      <c r="AU188" s="25"/>
      <c r="AV188" s="2" t="s">
        <v>1562</v>
      </c>
      <c r="AW188" s="25"/>
      <c r="AX188" s="2" t="s">
        <v>76</v>
      </c>
      <c r="AY188" s="9" t="s">
        <v>77</v>
      </c>
      <c r="AZ188" s="31">
        <v>42443</v>
      </c>
      <c r="BA188" s="18"/>
      <c r="BB188" s="18"/>
      <c r="BC188" s="15"/>
      <c r="BD188" s="15"/>
      <c r="BE188" s="15"/>
      <c r="BF188" s="15"/>
      <c r="BG188" s="15"/>
      <c r="BH188" s="15"/>
      <c r="BI188" s="15"/>
      <c r="BJ188" s="15"/>
    </row>
    <row r="189" spans="1:62" ht="14.25">
      <c r="A189" s="16" t="str">
        <f>IF(ISNA(VLOOKUP($G189,'Philanthropist Ranking'!$E$5:$H$105,4,FALSE)),"N","Y")</f>
        <v>Y</v>
      </c>
      <c r="B189" s="17">
        <f>VLOOKUP($G189,'Philanthropist Ranking'!$K$5:$M$281,3,FALSE)</f>
        <v>32</v>
      </c>
      <c r="C189" s="17">
        <f>VLOOKUP($G189,'Philanthropist Ranking'!$K$5:$M$281,2,FALSE)</f>
        <v>43</v>
      </c>
      <c r="D189" s="18"/>
      <c r="E189" s="18"/>
      <c r="F189" s="7" t="s">
        <v>479</v>
      </c>
      <c r="G189" s="8" t="s">
        <v>771</v>
      </c>
      <c r="H189" s="32"/>
      <c r="I189" s="19"/>
      <c r="J189" s="20" t="s">
        <v>62</v>
      </c>
      <c r="K189" s="19"/>
      <c r="L189" s="20"/>
      <c r="M189" s="19"/>
      <c r="N189" s="21"/>
      <c r="O189" s="22"/>
      <c r="P189" s="21"/>
      <c r="Q189" s="22"/>
      <c r="R189" s="21"/>
      <c r="S189" s="22"/>
      <c r="T189" s="21"/>
      <c r="U189" s="22"/>
      <c r="V189" s="13" t="s">
        <v>1569</v>
      </c>
      <c r="W189" s="2">
        <v>10</v>
      </c>
      <c r="X189" s="13">
        <v>9</v>
      </c>
      <c r="Y189" s="2">
        <v>5</v>
      </c>
      <c r="Z189" s="13" t="s">
        <v>292</v>
      </c>
      <c r="AA189" s="2" t="s">
        <v>1565</v>
      </c>
      <c r="AB189" s="13" t="s">
        <v>292</v>
      </c>
      <c r="AC189" s="2" t="s">
        <v>1565</v>
      </c>
      <c r="AD189" s="24" t="s">
        <v>1571</v>
      </c>
      <c r="AE189" s="23"/>
      <c r="AF189" s="25"/>
      <c r="AG189" s="2" t="s">
        <v>98</v>
      </c>
      <c r="AH189" s="14" t="s">
        <v>133</v>
      </c>
      <c r="AI189" s="2" t="s">
        <v>100</v>
      </c>
      <c r="AJ189" s="13" t="s">
        <v>69</v>
      </c>
      <c r="AK189" s="2" t="s">
        <v>70</v>
      </c>
      <c r="AL189" s="9" t="s">
        <v>1810</v>
      </c>
      <c r="AM189" s="35" t="str">
        <f>IF(ISNA(VLOOKUP($AL189,'Ash-Archive Data-Don''t Delete'!$AL:$AT,2,FALSE)),"",VLOOKUP($AL189,'Ash-Archive Data-Don''t Delete'!$AL:$AT,2,FALSE))</f>
        <v>Link</v>
      </c>
      <c r="AN189" s="2">
        <f>IF(ISNA(VLOOKUP($AL189,'Ash-Archive Data-Don''t Delete'!$AL:$AT,3,FALSE)),"",VLOOKUP($AL189,'Ash-Archive Data-Don''t Delete'!$AL:$AT,3,FALSE))</f>
        <v>0</v>
      </c>
      <c r="AO189" s="13">
        <f>IF(ISNA(VLOOKUP($AL189,'Ash-Archive Data-Don''t Delete'!$AL:$AT,4,FALSE)),"",VLOOKUP($AL189,'Ash-Archive Data-Don''t Delete'!$AL:$AT,4,FALSE))</f>
        <v>0</v>
      </c>
      <c r="AP189" s="2">
        <f>IF(ISNA(VLOOKUP($AL189,'Ash-Archive Data-Don''t Delete'!$AL:$AT,5,FALSE)),"",VLOOKUP($AL189,'Ash-Archive Data-Don''t Delete'!$AL:$AT,5,FALSE))</f>
        <v>0</v>
      </c>
      <c r="AQ189" s="13" t="s">
        <v>74</v>
      </c>
      <c r="AR189" s="2"/>
      <c r="AS189" s="13"/>
      <c r="AT189" s="2"/>
      <c r="AU189" s="25"/>
      <c r="AV189" s="2" t="s">
        <v>1562</v>
      </c>
      <c r="AW189" s="25"/>
      <c r="AX189" s="2" t="s">
        <v>76</v>
      </c>
      <c r="AY189" s="9" t="s">
        <v>103</v>
      </c>
      <c r="AZ189" s="31">
        <v>42706</v>
      </c>
      <c r="BA189" s="18"/>
      <c r="BB189" s="18"/>
      <c r="BC189" s="15"/>
      <c r="BD189" s="15"/>
      <c r="BE189" s="15"/>
      <c r="BF189" s="15"/>
      <c r="BG189" s="15"/>
      <c r="BH189" s="15"/>
      <c r="BI189" s="15"/>
      <c r="BJ189" s="15"/>
    </row>
    <row r="190" spans="1:62" ht="14.25">
      <c r="A190" s="16" t="str">
        <f>IF(ISNA(VLOOKUP($G190,'Philanthropist Ranking'!$E$5:$H$105,4,FALSE)),"N","Y")</f>
        <v>Y</v>
      </c>
      <c r="B190" s="17">
        <f>VLOOKUP($G190,'Philanthropist Ranking'!$K$5:$M$281,3,FALSE)</f>
        <v>32</v>
      </c>
      <c r="C190" s="17">
        <f>VLOOKUP($G190,'Philanthropist Ranking'!$K$5:$M$281,2,FALSE)</f>
        <v>43</v>
      </c>
      <c r="D190" s="18"/>
      <c r="E190" s="18"/>
      <c r="F190" s="7" t="s">
        <v>479</v>
      </c>
      <c r="G190" s="8" t="s">
        <v>771</v>
      </c>
      <c r="H190" s="32"/>
      <c r="I190" s="19"/>
      <c r="J190" s="20" t="s">
        <v>62</v>
      </c>
      <c r="K190" s="19"/>
      <c r="L190" s="20"/>
      <c r="M190" s="19"/>
      <c r="N190" s="10"/>
      <c r="O190" s="11"/>
      <c r="P190" s="10"/>
      <c r="Q190" s="11"/>
      <c r="R190" s="10"/>
      <c r="S190" s="11"/>
      <c r="T190" s="10"/>
      <c r="U190" s="11"/>
      <c r="V190" s="13" t="s">
        <v>1569</v>
      </c>
      <c r="W190" s="2">
        <v>1</v>
      </c>
      <c r="X190" s="13">
        <v>3</v>
      </c>
      <c r="Y190" s="2">
        <v>4</v>
      </c>
      <c r="Z190" s="13" t="s">
        <v>292</v>
      </c>
      <c r="AA190" s="2" t="s">
        <v>1565</v>
      </c>
      <c r="AB190" s="13" t="s">
        <v>292</v>
      </c>
      <c r="AC190" s="2" t="s">
        <v>1820</v>
      </c>
      <c r="AD190" s="13" t="s">
        <v>1373</v>
      </c>
      <c r="AE190" s="23"/>
      <c r="AF190" s="25"/>
      <c r="AG190" s="2" t="s">
        <v>109</v>
      </c>
      <c r="AH190" s="14" t="s">
        <v>131</v>
      </c>
      <c r="AI190" s="2" t="s">
        <v>100</v>
      </c>
      <c r="AJ190" s="13" t="s">
        <v>69</v>
      </c>
      <c r="AK190" s="2" t="s">
        <v>70</v>
      </c>
      <c r="AL190" s="9" t="s">
        <v>1821</v>
      </c>
      <c r="AM190" s="35" t="str">
        <f>IF(ISNA(VLOOKUP($AL190,'Ash-Archive Data-Don''t Delete'!$AL:$AT,2,FALSE)),"",VLOOKUP($AL190,'Ash-Archive Data-Don''t Delete'!$AL:$AT,2,FALSE))</f>
        <v>Link1</v>
      </c>
      <c r="AN190" s="36" t="str">
        <f>IF(ISNA(VLOOKUP($AL190,'Ash-Archive Data-Don''t Delete'!$AL:$AT,3,FALSE)),"",VLOOKUP($AL190,'Ash-Archive Data-Don''t Delete'!$AL:$AT,3,FALSE))</f>
        <v>Link2</v>
      </c>
      <c r="AO190" s="35" t="str">
        <f>IF(ISNA(VLOOKUP($AL190,'Ash-Archive Data-Don''t Delete'!$AL:$AT,4,FALSE)),"",VLOOKUP($AL190,'Ash-Archive Data-Don''t Delete'!$AL:$AT,4,FALSE))</f>
        <v>Link3</v>
      </c>
      <c r="AP190" s="2">
        <f>IF(ISNA(VLOOKUP($AL190,'Ash-Archive Data-Don''t Delete'!$AL:$AT,5,FALSE)),"",VLOOKUP($AL190,'Ash-Archive Data-Don''t Delete'!$AL:$AT,5,FALSE))</f>
        <v>0</v>
      </c>
      <c r="AQ190" s="13" t="s">
        <v>74</v>
      </c>
      <c r="AR190" s="2"/>
      <c r="AS190" s="13"/>
      <c r="AT190" s="2"/>
      <c r="AU190" s="25"/>
      <c r="AV190" s="2" t="s">
        <v>102</v>
      </c>
      <c r="AW190" s="25"/>
      <c r="AX190" s="2" t="s">
        <v>1570</v>
      </c>
      <c r="AY190" s="9" t="s">
        <v>77</v>
      </c>
      <c r="AZ190" s="31">
        <v>42443</v>
      </c>
      <c r="BA190" s="18"/>
      <c r="BB190" s="18"/>
      <c r="BC190" s="15"/>
      <c r="BD190" s="15"/>
      <c r="BE190" s="15"/>
      <c r="BF190" s="15"/>
      <c r="BG190" s="15"/>
      <c r="BH190" s="15"/>
      <c r="BI190" s="15"/>
      <c r="BJ190" s="15"/>
    </row>
    <row r="191" spans="1:62" ht="14.25">
      <c r="A191" s="16" t="str">
        <f>IF(ISNA(VLOOKUP($G191,'Philanthropist Ranking'!$E$5:$H$105,4,FALSE)),"N","Y")</f>
        <v>Y</v>
      </c>
      <c r="B191" s="17">
        <f>VLOOKUP($G191,'Philanthropist Ranking'!$K$5:$M$281,3,FALSE)</f>
        <v>32</v>
      </c>
      <c r="C191" s="17">
        <f>VLOOKUP($G191,'Philanthropist Ranking'!$K$5:$M$281,2,FALSE)</f>
        <v>43</v>
      </c>
      <c r="D191" s="18"/>
      <c r="E191" s="18"/>
      <c r="F191" s="7" t="s">
        <v>479</v>
      </c>
      <c r="G191" s="8" t="s">
        <v>771</v>
      </c>
      <c r="H191" s="32"/>
      <c r="I191" s="19"/>
      <c r="J191" s="20" t="s">
        <v>62</v>
      </c>
      <c r="K191" s="19"/>
      <c r="L191" s="20"/>
      <c r="M191" s="19"/>
      <c r="N191" s="21"/>
      <c r="O191" s="22"/>
      <c r="P191" s="21"/>
      <c r="Q191" s="22"/>
      <c r="R191" s="21"/>
      <c r="S191" s="22"/>
      <c r="T191" s="21"/>
      <c r="U191" s="22"/>
      <c r="V191" s="13" t="s">
        <v>1569</v>
      </c>
      <c r="W191" s="2">
        <v>1</v>
      </c>
      <c r="X191" s="13">
        <v>9</v>
      </c>
      <c r="Y191" s="2">
        <v>6</v>
      </c>
      <c r="Z191" s="13" t="s">
        <v>292</v>
      </c>
      <c r="AA191" s="2" t="s">
        <v>1565</v>
      </c>
      <c r="AB191" s="13" t="s">
        <v>292</v>
      </c>
      <c r="AC191" s="2" t="s">
        <v>1565</v>
      </c>
      <c r="AD191" s="190" t="s">
        <v>1572</v>
      </c>
      <c r="AE191" s="23"/>
      <c r="AF191" s="25"/>
      <c r="AG191" s="2" t="s">
        <v>138</v>
      </c>
      <c r="AH191" s="14" t="s">
        <v>67</v>
      </c>
      <c r="AI191" s="2" t="s">
        <v>100</v>
      </c>
      <c r="AJ191" s="13" t="s">
        <v>69</v>
      </c>
      <c r="AK191" s="2" t="s">
        <v>70</v>
      </c>
      <c r="AL191" s="9" t="s">
        <v>1838</v>
      </c>
      <c r="AM191" s="35" t="str">
        <f>IF(ISNA(VLOOKUP($AL191,'Ash-Archive Data-Don''t Delete'!$AL:$AT,2,FALSE)),"",VLOOKUP($AL191,'Ash-Archive Data-Don''t Delete'!$AL:$AT,2,FALSE))</f>
        <v>Link1</v>
      </c>
      <c r="AN191" s="36" t="str">
        <f>IF(ISNA(VLOOKUP($AL191,'Ash-Archive Data-Don''t Delete'!$AL:$AT,3,FALSE)),"",VLOOKUP($AL191,'Ash-Archive Data-Don''t Delete'!$AL:$AT,3,FALSE))</f>
        <v>Link2</v>
      </c>
      <c r="AO191" s="13">
        <f>IF(ISNA(VLOOKUP($AL191,'Ash-Archive Data-Don''t Delete'!$AL:$AT,4,FALSE)),"",VLOOKUP($AL191,'Ash-Archive Data-Don''t Delete'!$AL:$AT,4,FALSE))</f>
        <v>0</v>
      </c>
      <c r="AP191" s="2">
        <f>IF(ISNA(VLOOKUP($AL191,'Ash-Archive Data-Don''t Delete'!$AL:$AT,5,FALSE)),"",VLOOKUP($AL191,'Ash-Archive Data-Don''t Delete'!$AL:$AT,5,FALSE))</f>
        <v>0</v>
      </c>
      <c r="AQ191" s="13" t="s">
        <v>74</v>
      </c>
      <c r="AR191" s="2"/>
      <c r="AS191" s="13"/>
      <c r="AT191" s="2"/>
      <c r="AU191" s="25"/>
      <c r="AV191" s="2" t="s">
        <v>1356</v>
      </c>
      <c r="AW191" s="25"/>
      <c r="AX191" s="2" t="s">
        <v>84</v>
      </c>
      <c r="AY191" s="9" t="s">
        <v>103</v>
      </c>
      <c r="AZ191" s="31">
        <v>42706</v>
      </c>
      <c r="BA191" s="18"/>
      <c r="BB191" s="18"/>
      <c r="BC191" s="15"/>
      <c r="BD191" s="15"/>
      <c r="BE191" s="15"/>
      <c r="BF191" s="15"/>
      <c r="BG191" s="15"/>
      <c r="BH191" s="15"/>
      <c r="BI191" s="15"/>
      <c r="BJ191" s="15"/>
    </row>
    <row r="192" spans="1:62" ht="14.25">
      <c r="A192" s="16" t="str">
        <f>IF(ISNA(VLOOKUP($G192,'Philanthropist Ranking'!$E$5:$H$105,4,FALSE)),"N","Y")</f>
        <v>Y</v>
      </c>
      <c r="B192" s="17">
        <f>VLOOKUP($G192,'Philanthropist Ranking'!$K$5:$M$281,3,FALSE)</f>
        <v>32</v>
      </c>
      <c r="C192" s="17">
        <f>VLOOKUP($G192,'Philanthropist Ranking'!$K$5:$M$281,2,FALSE)</f>
        <v>43</v>
      </c>
      <c r="D192" s="18"/>
      <c r="E192" s="18"/>
      <c r="F192" s="7" t="s">
        <v>479</v>
      </c>
      <c r="G192" s="8" t="s">
        <v>771</v>
      </c>
      <c r="H192" s="32"/>
      <c r="I192" s="19"/>
      <c r="J192" s="20" t="s">
        <v>62</v>
      </c>
      <c r="K192" s="19"/>
      <c r="L192" s="20"/>
      <c r="M192" s="19"/>
      <c r="N192" s="21"/>
      <c r="O192" s="22"/>
      <c r="P192" s="21"/>
      <c r="Q192" s="22"/>
      <c r="R192" s="21"/>
      <c r="S192" s="22"/>
      <c r="T192" s="21"/>
      <c r="U192" s="22"/>
      <c r="V192" s="13" t="s">
        <v>1569</v>
      </c>
      <c r="W192" s="2">
        <v>1</v>
      </c>
      <c r="X192" s="13">
        <v>7</v>
      </c>
      <c r="Y192" s="2">
        <v>16</v>
      </c>
      <c r="Z192" s="13" t="s">
        <v>292</v>
      </c>
      <c r="AA192" s="2" t="s">
        <v>1565</v>
      </c>
      <c r="AB192" s="13" t="s">
        <v>292</v>
      </c>
      <c r="AC192" s="23"/>
      <c r="AD192" s="190" t="s">
        <v>1573</v>
      </c>
      <c r="AE192" s="23"/>
      <c r="AF192" s="25"/>
      <c r="AG192" s="2" t="s">
        <v>98</v>
      </c>
      <c r="AH192" s="14" t="s">
        <v>134</v>
      </c>
      <c r="AI192" s="2" t="s">
        <v>100</v>
      </c>
      <c r="AJ192" s="13" t="s">
        <v>69</v>
      </c>
      <c r="AK192" s="2" t="s">
        <v>70</v>
      </c>
      <c r="AL192" s="9" t="s">
        <v>1847</v>
      </c>
      <c r="AM192" s="35" t="str">
        <f>IF(ISNA(VLOOKUP($AL192,'Ash-Archive Data-Don''t Delete'!$AL:$AT,2,FALSE)),"",VLOOKUP($AL192,'Ash-Archive Data-Don''t Delete'!$AL:$AT,2,FALSE))</f>
        <v>Link</v>
      </c>
      <c r="AN192" s="2">
        <f>IF(ISNA(VLOOKUP($AL192,'Ash-Archive Data-Don''t Delete'!$AL:$AT,3,FALSE)),"",VLOOKUP($AL192,'Ash-Archive Data-Don''t Delete'!$AL:$AT,3,FALSE))</f>
        <v>0</v>
      </c>
      <c r="AO192" s="13">
        <f>IF(ISNA(VLOOKUP($AL192,'Ash-Archive Data-Don''t Delete'!$AL:$AT,4,FALSE)),"",VLOOKUP($AL192,'Ash-Archive Data-Don''t Delete'!$AL:$AT,4,FALSE))</f>
        <v>0</v>
      </c>
      <c r="AP192" s="2">
        <f>IF(ISNA(VLOOKUP($AL192,'Ash-Archive Data-Don''t Delete'!$AL:$AT,5,FALSE)),"",VLOOKUP($AL192,'Ash-Archive Data-Don''t Delete'!$AL:$AT,5,FALSE))</f>
        <v>0</v>
      </c>
      <c r="AQ192" s="13" t="s">
        <v>74</v>
      </c>
      <c r="AR192" s="2"/>
      <c r="AS192" s="13"/>
      <c r="AT192" s="2"/>
      <c r="AU192" s="25"/>
      <c r="AV192" s="2" t="s">
        <v>1562</v>
      </c>
      <c r="AW192" s="25"/>
      <c r="AX192" s="2" t="s">
        <v>76</v>
      </c>
      <c r="AY192" s="9" t="s">
        <v>103</v>
      </c>
      <c r="AZ192" s="31">
        <v>42706</v>
      </c>
      <c r="BA192" s="18"/>
      <c r="BB192" s="18"/>
      <c r="BC192" s="15"/>
      <c r="BD192" s="15"/>
      <c r="BE192" s="15"/>
      <c r="BF192" s="15"/>
      <c r="BG192" s="15"/>
      <c r="BH192" s="15"/>
      <c r="BI192" s="15"/>
      <c r="BJ192" s="15"/>
    </row>
    <row r="193" spans="1:62" ht="14.25">
      <c r="A193" s="16" t="str">
        <f>IF(ISNA(VLOOKUP($G193,'Philanthropist Ranking'!$E$5:$H$105,4,FALSE)),"N","Y")</f>
        <v>Y</v>
      </c>
      <c r="B193" s="17">
        <f>VLOOKUP($G193,'Philanthropist Ranking'!$K$5:$M$281,3,FALSE)</f>
        <v>32</v>
      </c>
      <c r="C193" s="17">
        <f>VLOOKUP($G193,'Philanthropist Ranking'!$K$5:$M$281,2,FALSE)</f>
        <v>43</v>
      </c>
      <c r="D193" s="18"/>
      <c r="E193" s="18"/>
      <c r="F193" s="7" t="s">
        <v>479</v>
      </c>
      <c r="G193" s="8" t="s">
        <v>771</v>
      </c>
      <c r="H193" s="9" t="s">
        <v>1854</v>
      </c>
      <c r="I193" s="19"/>
      <c r="J193" s="20" t="s">
        <v>62</v>
      </c>
      <c r="K193" s="19"/>
      <c r="L193" s="20"/>
      <c r="M193" s="19"/>
      <c r="N193" s="21"/>
      <c r="O193" s="22"/>
      <c r="P193" s="21"/>
      <c r="Q193" s="22"/>
      <c r="R193" s="21"/>
      <c r="S193" s="22"/>
      <c r="T193" s="21"/>
      <c r="U193" s="22"/>
      <c r="V193" s="13" t="s">
        <v>1569</v>
      </c>
      <c r="W193" s="23"/>
      <c r="X193" s="13">
        <v>3</v>
      </c>
      <c r="Y193" s="2">
        <v>4</v>
      </c>
      <c r="Z193" s="13" t="s">
        <v>292</v>
      </c>
      <c r="AA193" s="2" t="s">
        <v>1565</v>
      </c>
      <c r="AB193" s="13" t="s">
        <v>292</v>
      </c>
      <c r="AC193" s="2" t="s">
        <v>1565</v>
      </c>
      <c r="AD193" s="13" t="s">
        <v>1574</v>
      </c>
      <c r="AE193" s="23"/>
      <c r="AF193" s="25"/>
      <c r="AG193" s="2" t="s">
        <v>98</v>
      </c>
      <c r="AH193" s="14" t="s">
        <v>99</v>
      </c>
      <c r="AI193" s="2" t="s">
        <v>100</v>
      </c>
      <c r="AJ193" s="13" t="s">
        <v>69</v>
      </c>
      <c r="AK193" s="2" t="s">
        <v>70</v>
      </c>
      <c r="AL193" s="9" t="s">
        <v>1857</v>
      </c>
      <c r="AM193" s="35" t="str">
        <f>IF(ISNA(VLOOKUP($AL193,'Ash-Archive Data-Don''t Delete'!$AL:$AT,2,FALSE)),"",VLOOKUP($AL193,'Ash-Archive Data-Don''t Delete'!$AL:$AT,2,FALSE))</f>
        <v>Link</v>
      </c>
      <c r="AN193" s="2">
        <f>IF(ISNA(VLOOKUP($AL193,'Ash-Archive Data-Don''t Delete'!$AL:$AT,3,FALSE)),"",VLOOKUP($AL193,'Ash-Archive Data-Don''t Delete'!$AL:$AT,3,FALSE))</f>
        <v>0</v>
      </c>
      <c r="AO193" s="13">
        <f>IF(ISNA(VLOOKUP($AL193,'Ash-Archive Data-Don''t Delete'!$AL:$AT,4,FALSE)),"",VLOOKUP($AL193,'Ash-Archive Data-Don''t Delete'!$AL:$AT,4,FALSE))</f>
        <v>0</v>
      </c>
      <c r="AP193" s="2">
        <f>IF(ISNA(VLOOKUP($AL193,'Ash-Archive Data-Don''t Delete'!$AL:$AT,5,FALSE)),"",VLOOKUP($AL193,'Ash-Archive Data-Don''t Delete'!$AL:$AT,5,FALSE))</f>
        <v>0</v>
      </c>
      <c r="AQ193" s="13"/>
      <c r="AR193" s="2"/>
      <c r="AS193" s="13"/>
      <c r="AT193" s="2"/>
      <c r="AU193" s="25"/>
      <c r="AV193" s="2" t="s">
        <v>986</v>
      </c>
      <c r="AW193" s="25"/>
      <c r="AX193" s="2" t="s">
        <v>1576</v>
      </c>
      <c r="AY193" s="9" t="s">
        <v>77</v>
      </c>
      <c r="AZ193" s="31">
        <v>42443</v>
      </c>
      <c r="BA193" s="18"/>
      <c r="BB193" s="18"/>
      <c r="BC193" s="15"/>
      <c r="BD193" s="15"/>
      <c r="BE193" s="15"/>
      <c r="BF193" s="15"/>
      <c r="BG193" s="15"/>
      <c r="BH193" s="15"/>
      <c r="BI193" s="15"/>
      <c r="BJ193" s="15"/>
    </row>
    <row r="194" spans="1:62" ht="14.25">
      <c r="A194" s="16" t="str">
        <f>IF(ISNA(VLOOKUP($G194,'Philanthropist Ranking'!$E$5:$H$105,4,FALSE)),"N","Y")</f>
        <v>Y</v>
      </c>
      <c r="B194" s="17">
        <f>VLOOKUP($G194,'Philanthropist Ranking'!$K$5:$M$281,3,FALSE)</f>
        <v>33</v>
      </c>
      <c r="C194" s="17">
        <f>VLOOKUP($G194,'Philanthropist Ranking'!$K$5:$M$281,2,FALSE)</f>
        <v>40.020000000000003</v>
      </c>
      <c r="D194" s="18"/>
      <c r="E194" s="18"/>
      <c r="F194" s="7" t="s">
        <v>209</v>
      </c>
      <c r="G194" s="8" t="s">
        <v>210</v>
      </c>
      <c r="H194" s="32"/>
      <c r="I194" s="19"/>
      <c r="J194" s="20" t="s">
        <v>62</v>
      </c>
      <c r="K194" s="19"/>
      <c r="L194" s="20"/>
      <c r="M194" s="19"/>
      <c r="N194" s="21"/>
      <c r="O194" s="22"/>
      <c r="P194" s="21"/>
      <c r="Q194" s="22"/>
      <c r="R194" s="21"/>
      <c r="S194" s="22"/>
      <c r="T194" s="21"/>
      <c r="U194" s="22"/>
      <c r="V194" s="13" t="s">
        <v>1577</v>
      </c>
      <c r="W194" s="2">
        <v>15</v>
      </c>
      <c r="X194" s="13">
        <v>1</v>
      </c>
      <c r="Y194" s="2">
        <v>12</v>
      </c>
      <c r="Z194" s="13" t="s">
        <v>222</v>
      </c>
      <c r="AA194" s="2" t="s">
        <v>222</v>
      </c>
      <c r="AB194" s="13" t="s">
        <v>222</v>
      </c>
      <c r="AC194" s="2" t="s">
        <v>222</v>
      </c>
      <c r="AD194" s="13" t="s">
        <v>1587</v>
      </c>
      <c r="AE194" s="2" t="s">
        <v>1588</v>
      </c>
      <c r="AF194" s="25"/>
      <c r="AG194" s="2" t="s">
        <v>89</v>
      </c>
      <c r="AH194" s="14" t="s">
        <v>67</v>
      </c>
      <c r="AI194" s="2" t="s">
        <v>100</v>
      </c>
      <c r="AJ194" s="13" t="s">
        <v>69</v>
      </c>
      <c r="AK194" s="2" t="s">
        <v>70</v>
      </c>
      <c r="AL194" s="9" t="s">
        <v>1865</v>
      </c>
      <c r="AM194" s="35" t="str">
        <f>IF(ISNA(VLOOKUP($AL194,'Ash-Archive Data-Don''t Delete'!$AL:$AT,2,FALSE)),"",VLOOKUP($AL194,'Ash-Archive Data-Don''t Delete'!$AL:$AT,2,FALSE))</f>
        <v>Link</v>
      </c>
      <c r="AN194" s="2">
        <f>IF(ISNA(VLOOKUP($AL194,'Ash-Archive Data-Don''t Delete'!$AL:$AT,3,FALSE)),"",VLOOKUP($AL194,'Ash-Archive Data-Don''t Delete'!$AL:$AT,3,FALSE))</f>
        <v>0</v>
      </c>
      <c r="AO194" s="13">
        <f>IF(ISNA(VLOOKUP($AL194,'Ash-Archive Data-Don''t Delete'!$AL:$AT,4,FALSE)),"",VLOOKUP($AL194,'Ash-Archive Data-Don''t Delete'!$AL:$AT,4,FALSE))</f>
        <v>0</v>
      </c>
      <c r="AP194" s="2">
        <f>IF(ISNA(VLOOKUP($AL194,'Ash-Archive Data-Don''t Delete'!$AL:$AT,5,FALSE)),"",VLOOKUP($AL194,'Ash-Archive Data-Don''t Delete'!$AL:$AT,5,FALSE))</f>
        <v>0</v>
      </c>
      <c r="AQ194" s="13" t="s">
        <v>74</v>
      </c>
      <c r="AR194" s="2"/>
      <c r="AS194" s="13"/>
      <c r="AT194" s="2"/>
      <c r="AU194" s="25"/>
      <c r="AV194" s="2" t="s">
        <v>766</v>
      </c>
      <c r="AW194" s="25"/>
      <c r="AX194" s="2" t="s">
        <v>84</v>
      </c>
      <c r="AY194" s="9" t="s">
        <v>103</v>
      </c>
      <c r="AZ194" s="31">
        <v>42704</v>
      </c>
      <c r="BA194" s="18"/>
      <c r="BB194" s="18"/>
      <c r="BC194" s="15"/>
      <c r="BD194" s="15"/>
      <c r="BE194" s="15"/>
      <c r="BF194" s="15"/>
      <c r="BG194" s="15"/>
      <c r="BH194" s="15"/>
      <c r="BI194" s="15"/>
      <c r="BJ194" s="15"/>
    </row>
    <row r="195" spans="1:62" ht="14.25">
      <c r="A195" s="16" t="str">
        <f>IF(ISNA(VLOOKUP($G195,'Philanthropist Ranking'!$E$5:$H$105,4,FALSE)),"N","Y")</f>
        <v>Y</v>
      </c>
      <c r="B195" s="17">
        <f>VLOOKUP($G195,'Philanthropist Ranking'!$K$5:$M$281,3,FALSE)</f>
        <v>33</v>
      </c>
      <c r="C195" s="17">
        <f>VLOOKUP($G195,'Philanthropist Ranking'!$K$5:$M$281,2,FALSE)</f>
        <v>40.020000000000003</v>
      </c>
      <c r="D195" s="18"/>
      <c r="E195" s="18"/>
      <c r="F195" s="7" t="s">
        <v>209</v>
      </c>
      <c r="G195" s="8" t="s">
        <v>210</v>
      </c>
      <c r="H195" s="32"/>
      <c r="I195" s="19"/>
      <c r="J195" s="20" t="s">
        <v>62</v>
      </c>
      <c r="K195" s="19"/>
      <c r="L195" s="20"/>
      <c r="M195" s="19"/>
      <c r="N195" s="21"/>
      <c r="O195" s="22"/>
      <c r="P195" s="21"/>
      <c r="Q195" s="22"/>
      <c r="R195" s="21"/>
      <c r="S195" s="22"/>
      <c r="T195" s="21"/>
      <c r="U195" s="22"/>
      <c r="V195" s="13" t="s">
        <v>1577</v>
      </c>
      <c r="W195" s="2">
        <v>10</v>
      </c>
      <c r="X195" s="13">
        <v>4</v>
      </c>
      <c r="Y195" s="2">
        <v>20</v>
      </c>
      <c r="Z195" s="13" t="s">
        <v>222</v>
      </c>
      <c r="AA195" s="2" t="s">
        <v>222</v>
      </c>
      <c r="AB195" s="13" t="s">
        <v>222</v>
      </c>
      <c r="AC195" s="2" t="s">
        <v>222</v>
      </c>
      <c r="AD195" s="24" t="s">
        <v>797</v>
      </c>
      <c r="AE195" s="23"/>
      <c r="AF195" s="25"/>
      <c r="AG195" s="2" t="s">
        <v>89</v>
      </c>
      <c r="AH195" s="14" t="s">
        <v>67</v>
      </c>
      <c r="AI195" s="2" t="s">
        <v>100</v>
      </c>
      <c r="AJ195" s="13" t="s">
        <v>69</v>
      </c>
      <c r="AK195" s="2" t="s">
        <v>70</v>
      </c>
      <c r="AL195" s="9" t="s">
        <v>1868</v>
      </c>
      <c r="AM195" s="35" t="str">
        <f>IF(ISNA(VLOOKUP($AL195,'Ash-Archive Data-Don''t Delete'!$AL:$AT,2,FALSE)),"",VLOOKUP($AL195,'Ash-Archive Data-Don''t Delete'!$AL:$AT,2,FALSE))</f>
        <v>Link1</v>
      </c>
      <c r="AN195" s="36" t="str">
        <f>IF(ISNA(VLOOKUP($AL195,'Ash-Archive Data-Don''t Delete'!$AL:$AT,3,FALSE)),"",VLOOKUP($AL195,'Ash-Archive Data-Don''t Delete'!$AL:$AT,3,FALSE))</f>
        <v>Link2</v>
      </c>
      <c r="AO195" s="13">
        <f>IF(ISNA(VLOOKUP($AL195,'Ash-Archive Data-Don''t Delete'!$AL:$AT,4,FALSE)),"",VLOOKUP($AL195,'Ash-Archive Data-Don''t Delete'!$AL:$AT,4,FALSE))</f>
        <v>0</v>
      </c>
      <c r="AP195" s="2">
        <f>IF(ISNA(VLOOKUP($AL195,'Ash-Archive Data-Don''t Delete'!$AL:$AT,5,FALSE)),"",VLOOKUP($AL195,'Ash-Archive Data-Don''t Delete'!$AL:$AT,5,FALSE))</f>
        <v>0</v>
      </c>
      <c r="AQ195" s="13" t="s">
        <v>74</v>
      </c>
      <c r="AR195" s="2"/>
      <c r="AS195" s="13"/>
      <c r="AT195" s="2"/>
      <c r="AU195" s="25"/>
      <c r="AV195" s="2" t="s">
        <v>1589</v>
      </c>
      <c r="AW195" s="25"/>
      <c r="AX195" s="2" t="s">
        <v>84</v>
      </c>
      <c r="AY195" s="9" t="s">
        <v>103</v>
      </c>
      <c r="AZ195" s="31">
        <v>42705</v>
      </c>
      <c r="BA195" s="18"/>
      <c r="BB195" s="18"/>
      <c r="BC195" s="15"/>
      <c r="BD195" s="15"/>
      <c r="BE195" s="15"/>
      <c r="BF195" s="15"/>
      <c r="BG195" s="15"/>
      <c r="BH195" s="15"/>
      <c r="BI195" s="15"/>
      <c r="BJ195" s="15"/>
    </row>
    <row r="196" spans="1:62" ht="14.25">
      <c r="A196" s="16" t="str">
        <f>IF(ISNA(VLOOKUP($G196,'Philanthropist Ranking'!$E$5:$H$105,4,FALSE)),"N","Y")</f>
        <v>Y</v>
      </c>
      <c r="B196" s="17">
        <f>VLOOKUP($G196,'Philanthropist Ranking'!$K$5:$M$281,3,FALSE)</f>
        <v>33</v>
      </c>
      <c r="C196" s="17">
        <f>VLOOKUP($G196,'Philanthropist Ranking'!$K$5:$M$281,2,FALSE)</f>
        <v>40.020000000000003</v>
      </c>
      <c r="D196" s="18"/>
      <c r="E196" s="18"/>
      <c r="F196" s="7" t="s">
        <v>209</v>
      </c>
      <c r="G196" s="8" t="s">
        <v>210</v>
      </c>
      <c r="H196" s="32"/>
      <c r="I196" s="19"/>
      <c r="J196" s="20" t="s">
        <v>62</v>
      </c>
      <c r="K196" s="7"/>
      <c r="L196" s="8"/>
      <c r="M196" s="7"/>
      <c r="N196" s="10"/>
      <c r="O196" s="11"/>
      <c r="P196" s="10"/>
      <c r="Q196" s="11"/>
      <c r="R196" s="10"/>
      <c r="S196" s="11"/>
      <c r="T196" s="10"/>
      <c r="U196" s="11"/>
      <c r="V196" s="13" t="s">
        <v>1577</v>
      </c>
      <c r="W196" s="2">
        <v>6.5</v>
      </c>
      <c r="X196" s="13">
        <v>3</v>
      </c>
      <c r="Y196" s="2">
        <v>4</v>
      </c>
      <c r="Z196" s="13" t="s">
        <v>222</v>
      </c>
      <c r="AA196" s="2" t="s">
        <v>222</v>
      </c>
      <c r="AB196" s="13" t="s">
        <v>223</v>
      </c>
      <c r="AC196" s="2" t="s">
        <v>223</v>
      </c>
      <c r="AD196" s="13" t="s">
        <v>1582</v>
      </c>
      <c r="AE196" s="23"/>
      <c r="AF196" s="25"/>
      <c r="AG196" s="2" t="s">
        <v>89</v>
      </c>
      <c r="AH196" s="14" t="s">
        <v>67</v>
      </c>
      <c r="AI196" s="2" t="s">
        <v>100</v>
      </c>
      <c r="AJ196" s="13" t="s">
        <v>69</v>
      </c>
      <c r="AK196" s="2" t="s">
        <v>70</v>
      </c>
      <c r="AL196" s="9" t="s">
        <v>1878</v>
      </c>
      <c r="AM196" s="35" t="str">
        <f>IF(ISNA(VLOOKUP($AL196,'Ash-Archive Data-Don''t Delete'!$AL:$AT,2,FALSE)),"",VLOOKUP($AL196,'Ash-Archive Data-Don''t Delete'!$AL:$AT,2,FALSE))</f>
        <v>Link1</v>
      </c>
      <c r="AN196" s="36" t="str">
        <f>IF(ISNA(VLOOKUP($AL196,'Ash-Archive Data-Don''t Delete'!$AL:$AT,3,FALSE)),"",VLOOKUP($AL196,'Ash-Archive Data-Don''t Delete'!$AL:$AT,3,FALSE))</f>
        <v>Link2</v>
      </c>
      <c r="AO196" s="13">
        <f>IF(ISNA(VLOOKUP($AL196,'Ash-Archive Data-Don''t Delete'!$AL:$AT,4,FALSE)),"",VLOOKUP($AL196,'Ash-Archive Data-Don''t Delete'!$AL:$AT,4,FALSE))</f>
        <v>0</v>
      </c>
      <c r="AP196" s="2">
        <f>IF(ISNA(VLOOKUP($AL196,'Ash-Archive Data-Don''t Delete'!$AL:$AT,5,FALSE)),"",VLOOKUP($AL196,'Ash-Archive Data-Don''t Delete'!$AL:$AT,5,FALSE))</f>
        <v>0</v>
      </c>
      <c r="AQ196" s="13" t="s">
        <v>74</v>
      </c>
      <c r="AR196" s="2"/>
      <c r="AS196" s="13"/>
      <c r="AT196" s="2"/>
      <c r="AU196" s="25"/>
      <c r="AV196" s="2" t="s">
        <v>1353</v>
      </c>
      <c r="AW196" s="25"/>
      <c r="AX196" s="2" t="s">
        <v>84</v>
      </c>
      <c r="AY196" s="9" t="s">
        <v>77</v>
      </c>
      <c r="AZ196" s="31">
        <v>42454</v>
      </c>
      <c r="BA196" s="18"/>
      <c r="BB196" s="18"/>
      <c r="BC196" s="15"/>
      <c r="BD196" s="15"/>
      <c r="BE196" s="15"/>
      <c r="BF196" s="15"/>
      <c r="BG196" s="15"/>
      <c r="BH196" s="15"/>
      <c r="BI196" s="15"/>
      <c r="BJ196" s="15"/>
    </row>
    <row r="197" spans="1:62" ht="14.25">
      <c r="A197" s="16" t="str">
        <f>IF(ISNA(VLOOKUP($G197,'Philanthropist Ranking'!$E$5:$H$105,4,FALSE)),"N","Y")</f>
        <v>Y</v>
      </c>
      <c r="B197" s="17">
        <f>VLOOKUP($G197,'Philanthropist Ranking'!$K$5:$M$281,3,FALSE)</f>
        <v>33</v>
      </c>
      <c r="C197" s="17">
        <f>VLOOKUP($G197,'Philanthropist Ranking'!$K$5:$M$281,2,FALSE)</f>
        <v>40.020000000000003</v>
      </c>
      <c r="D197" s="18"/>
      <c r="E197" s="18"/>
      <c r="F197" s="7" t="s">
        <v>209</v>
      </c>
      <c r="G197" s="8" t="s">
        <v>210</v>
      </c>
      <c r="H197" s="32"/>
      <c r="I197" s="19"/>
      <c r="J197" s="20" t="s">
        <v>62</v>
      </c>
      <c r="K197" s="19"/>
      <c r="L197" s="20"/>
      <c r="M197" s="19"/>
      <c r="N197" s="21"/>
      <c r="O197" s="22"/>
      <c r="P197" s="21"/>
      <c r="Q197" s="22"/>
      <c r="R197" s="21"/>
      <c r="S197" s="22"/>
      <c r="T197" s="21"/>
      <c r="U197" s="22"/>
      <c r="V197" s="13" t="s">
        <v>1577</v>
      </c>
      <c r="W197" s="2">
        <v>5</v>
      </c>
      <c r="X197" s="13">
        <v>3</v>
      </c>
      <c r="Y197" s="2">
        <v>31</v>
      </c>
      <c r="Z197" s="13" t="s">
        <v>222</v>
      </c>
      <c r="AA197" s="2" t="s">
        <v>222</v>
      </c>
      <c r="AB197" s="13" t="s">
        <v>222</v>
      </c>
      <c r="AC197" s="2" t="s">
        <v>222</v>
      </c>
      <c r="AD197" s="24" t="s">
        <v>1590</v>
      </c>
      <c r="AE197" s="23"/>
      <c r="AF197" s="25"/>
      <c r="AG197" s="2" t="s">
        <v>89</v>
      </c>
      <c r="AH197" s="14" t="s">
        <v>67</v>
      </c>
      <c r="AI197" s="2" t="s">
        <v>100</v>
      </c>
      <c r="AJ197" s="13" t="s">
        <v>69</v>
      </c>
      <c r="AK197" s="2" t="s">
        <v>70</v>
      </c>
      <c r="AL197" s="9" t="s">
        <v>1884</v>
      </c>
      <c r="AM197" s="35" t="str">
        <f>IF(ISNA(VLOOKUP($AL197,'Ash-Archive Data-Don''t Delete'!$AL:$AT,2,FALSE)),"",VLOOKUP($AL197,'Ash-Archive Data-Don''t Delete'!$AL:$AT,2,FALSE))</f>
        <v>Link</v>
      </c>
      <c r="AN197" s="36" t="str">
        <f>IF(ISNA(VLOOKUP($AL197,'Ash-Archive Data-Don''t Delete'!$AL:$AT,3,FALSE)),"",VLOOKUP($AL197,'Ash-Archive Data-Don''t Delete'!$AL:$AT,3,FALSE))</f>
        <v>Link2</v>
      </c>
      <c r="AO197" s="13">
        <f>IF(ISNA(VLOOKUP($AL197,'Ash-Archive Data-Don''t Delete'!$AL:$AT,4,FALSE)),"",VLOOKUP($AL197,'Ash-Archive Data-Don''t Delete'!$AL:$AT,4,FALSE))</f>
        <v>0</v>
      </c>
      <c r="AP197" s="2">
        <f>IF(ISNA(VLOOKUP($AL197,'Ash-Archive Data-Don''t Delete'!$AL:$AT,5,FALSE)),"",VLOOKUP($AL197,'Ash-Archive Data-Don''t Delete'!$AL:$AT,5,FALSE))</f>
        <v>0</v>
      </c>
      <c r="AQ197" s="13" t="s">
        <v>74</v>
      </c>
      <c r="AR197" s="2"/>
      <c r="AS197" s="13"/>
      <c r="AT197" s="2"/>
      <c r="AU197" s="25"/>
      <c r="AV197" s="2" t="s">
        <v>1589</v>
      </c>
      <c r="AW197" s="25"/>
      <c r="AX197" s="2" t="s">
        <v>84</v>
      </c>
      <c r="AY197" s="9" t="s">
        <v>103</v>
      </c>
      <c r="AZ197" s="31">
        <v>42705</v>
      </c>
      <c r="BA197" s="18"/>
      <c r="BB197" s="18"/>
      <c r="BC197" s="15"/>
      <c r="BD197" s="15"/>
      <c r="BE197" s="15"/>
      <c r="BF197" s="15"/>
      <c r="BG197" s="15"/>
      <c r="BH197" s="15"/>
      <c r="BI197" s="15"/>
      <c r="BJ197" s="15"/>
    </row>
    <row r="198" spans="1:62" ht="16.5">
      <c r="A198" s="16" t="str">
        <f>IF(ISNA(VLOOKUP($G198,'Philanthropist Ranking'!$E$5:$H$105,4,FALSE)),"N","Y")</f>
        <v>Y</v>
      </c>
      <c r="B198" s="17">
        <f>VLOOKUP($G198,'Philanthropist Ranking'!$K$5:$M$281,3,FALSE)</f>
        <v>33</v>
      </c>
      <c r="C198" s="17">
        <f>VLOOKUP($G198,'Philanthropist Ranking'!$K$5:$M$281,2,FALSE)</f>
        <v>40.020000000000003</v>
      </c>
      <c r="D198" s="3"/>
      <c r="E198" s="18"/>
      <c r="F198" s="7" t="s">
        <v>209</v>
      </c>
      <c r="G198" s="8" t="s">
        <v>210</v>
      </c>
      <c r="H198" s="9"/>
      <c r="I198" s="7">
        <v>1963</v>
      </c>
      <c r="J198" s="20">
        <v>53</v>
      </c>
      <c r="K198" s="7" t="s">
        <v>78</v>
      </c>
      <c r="L198" s="8" t="s">
        <v>79</v>
      </c>
      <c r="M198" s="33" t="s">
        <v>80</v>
      </c>
      <c r="N198" s="10" t="s">
        <v>81</v>
      </c>
      <c r="O198" s="11" t="s">
        <v>1577</v>
      </c>
      <c r="P198" s="10" t="s">
        <v>1583</v>
      </c>
      <c r="Q198" s="38" t="s">
        <v>70</v>
      </c>
      <c r="R198" s="37" t="s">
        <v>336</v>
      </c>
      <c r="S198" s="11" t="s">
        <v>222</v>
      </c>
      <c r="T198" s="10" t="s">
        <v>222</v>
      </c>
      <c r="U198" s="34" t="s">
        <v>80</v>
      </c>
      <c r="V198" s="13" t="s">
        <v>1577</v>
      </c>
      <c r="W198" s="2">
        <v>3.52</v>
      </c>
      <c r="X198" s="13">
        <v>11</v>
      </c>
      <c r="Y198" s="2">
        <v>30</v>
      </c>
      <c r="Z198" s="13" t="s">
        <v>222</v>
      </c>
      <c r="AA198" s="2" t="s">
        <v>222</v>
      </c>
      <c r="AB198" s="13" t="s">
        <v>222</v>
      </c>
      <c r="AC198" s="2" t="s">
        <v>222</v>
      </c>
      <c r="AD198" s="13" t="s">
        <v>1584</v>
      </c>
      <c r="AE198" s="2" t="s">
        <v>1585</v>
      </c>
      <c r="AF198" s="13" t="s">
        <v>1586</v>
      </c>
      <c r="AG198" s="2" t="s">
        <v>109</v>
      </c>
      <c r="AH198" s="14" t="s">
        <v>133</v>
      </c>
      <c r="AI198" s="2" t="s">
        <v>100</v>
      </c>
      <c r="AJ198" s="13" t="s">
        <v>69</v>
      </c>
      <c r="AK198" s="2" t="s">
        <v>70</v>
      </c>
      <c r="AL198" s="9" t="s">
        <v>1894</v>
      </c>
      <c r="AM198" s="26" t="s">
        <v>80</v>
      </c>
      <c r="AN198" s="29"/>
      <c r="AO198" s="28"/>
      <c r="AP198" s="29"/>
      <c r="AQ198" s="30"/>
      <c r="AR198" s="2" t="s">
        <v>62</v>
      </c>
      <c r="AS198" s="13" t="s">
        <v>62</v>
      </c>
      <c r="AT198" s="2" t="s">
        <v>74</v>
      </c>
      <c r="AU198" s="25"/>
      <c r="AV198" s="23"/>
      <c r="AW198" s="25"/>
      <c r="AX198" s="23"/>
      <c r="AY198" s="9" t="s">
        <v>118</v>
      </c>
      <c r="AZ198" s="41">
        <v>42747</v>
      </c>
      <c r="BA198" s="18"/>
      <c r="BB198" s="18"/>
      <c r="BC198" s="15"/>
      <c r="BD198" s="15"/>
      <c r="BE198" s="15"/>
      <c r="BF198" s="15"/>
      <c r="BG198" s="15"/>
      <c r="BH198" s="15"/>
      <c r="BI198" s="15"/>
      <c r="BJ198" s="15"/>
    </row>
    <row r="199" spans="1:62" ht="16.5">
      <c r="A199" s="16" t="str">
        <f>IF(ISNA(VLOOKUP($G199,'Philanthropist Ranking'!$E$5:$H$105,4,FALSE)),"N","Y")</f>
        <v>Y</v>
      </c>
      <c r="B199" s="17">
        <f>VLOOKUP($G199,'Philanthropist Ranking'!$K$5:$M$281,3,FALSE)</f>
        <v>34</v>
      </c>
      <c r="C199" s="17">
        <f>VLOOKUP($G199,'Philanthropist Ranking'!$K$5:$M$281,2,FALSE)</f>
        <v>32</v>
      </c>
      <c r="D199" s="18"/>
      <c r="E199" s="18"/>
      <c r="F199" s="7" t="s">
        <v>567</v>
      </c>
      <c r="G199" s="8" t="s">
        <v>568</v>
      </c>
      <c r="H199" s="9"/>
      <c r="I199" s="19"/>
      <c r="J199" s="20" t="s">
        <v>62</v>
      </c>
      <c r="K199" s="7" t="s">
        <v>78</v>
      </c>
      <c r="L199" s="20"/>
      <c r="M199" s="33" t="s">
        <v>80</v>
      </c>
      <c r="N199" s="10" t="s">
        <v>9</v>
      </c>
      <c r="O199" s="22"/>
      <c r="P199" s="10" t="s">
        <v>1595</v>
      </c>
      <c r="Q199" s="22"/>
      <c r="R199" s="10" t="s">
        <v>336</v>
      </c>
      <c r="S199" s="11" t="s">
        <v>292</v>
      </c>
      <c r="T199" s="10" t="s">
        <v>1596</v>
      </c>
      <c r="U199" s="34" t="s">
        <v>80</v>
      </c>
      <c r="V199" s="13" t="s">
        <v>1595</v>
      </c>
      <c r="W199" s="2">
        <v>32</v>
      </c>
      <c r="X199" s="13">
        <v>1</v>
      </c>
      <c r="Y199" s="2">
        <v>28</v>
      </c>
      <c r="Z199" s="13" t="s">
        <v>292</v>
      </c>
      <c r="AA199" s="2" t="s">
        <v>1596</v>
      </c>
      <c r="AB199" s="13" t="s">
        <v>292</v>
      </c>
      <c r="AC199" s="2" t="s">
        <v>776</v>
      </c>
      <c r="AD199" s="24" t="s">
        <v>777</v>
      </c>
      <c r="AE199" s="23"/>
      <c r="AF199" s="25"/>
      <c r="AG199" s="2" t="s">
        <v>109</v>
      </c>
      <c r="AH199" s="14" t="s">
        <v>99</v>
      </c>
      <c r="AI199" s="2" t="s">
        <v>100</v>
      </c>
      <c r="AJ199" s="13" t="s">
        <v>69</v>
      </c>
      <c r="AK199" s="2" t="s">
        <v>70</v>
      </c>
      <c r="AL199" s="9" t="s">
        <v>1899</v>
      </c>
      <c r="AM199" s="26" t="s">
        <v>80</v>
      </c>
      <c r="AN199" s="27" t="s">
        <v>73</v>
      </c>
      <c r="AO199" s="28"/>
      <c r="AP199" s="29"/>
      <c r="AQ199" s="30" t="s">
        <v>74</v>
      </c>
      <c r="AR199" s="2" t="s">
        <v>62</v>
      </c>
      <c r="AS199" s="13" t="s">
        <v>62</v>
      </c>
      <c r="AT199" s="2" t="s">
        <v>62</v>
      </c>
      <c r="AU199" s="25"/>
      <c r="AV199" s="2" t="s">
        <v>1600</v>
      </c>
      <c r="AW199" s="25"/>
      <c r="AX199" s="2" t="s">
        <v>779</v>
      </c>
      <c r="AY199" s="9" t="s">
        <v>103</v>
      </c>
      <c r="AZ199" s="31">
        <v>42706</v>
      </c>
      <c r="BA199" s="18"/>
      <c r="BB199" s="18"/>
      <c r="BC199" s="15"/>
      <c r="BD199" s="15"/>
      <c r="BE199" s="15"/>
      <c r="BF199" s="15"/>
      <c r="BG199" s="15"/>
      <c r="BH199" s="15"/>
      <c r="BI199" s="15"/>
      <c r="BJ199" s="15"/>
    </row>
    <row r="200" spans="1:62" ht="14.25">
      <c r="A200" s="16" t="str">
        <f>IF(ISNA(VLOOKUP($G200,'Philanthropist Ranking'!$E$5:$H$105,4,FALSE)),"N","Y")</f>
        <v>Y</v>
      </c>
      <c r="B200" s="17">
        <f>VLOOKUP($G200,'Philanthropist Ranking'!$K$5:$M$281,3,FALSE)</f>
        <v>35</v>
      </c>
      <c r="C200" s="17">
        <f>VLOOKUP($G200,'Philanthropist Ranking'!$K$5:$M$281,2,FALSE)</f>
        <v>31.8</v>
      </c>
      <c r="D200" s="18"/>
      <c r="E200" s="18"/>
      <c r="F200" s="7" t="s">
        <v>185</v>
      </c>
      <c r="G200" s="8" t="s">
        <v>186</v>
      </c>
      <c r="H200" s="32"/>
      <c r="I200" s="7">
        <v>1965</v>
      </c>
      <c r="J200" s="20">
        <v>51</v>
      </c>
      <c r="K200" s="7" t="s">
        <v>78</v>
      </c>
      <c r="L200" s="8" t="s">
        <v>79</v>
      </c>
      <c r="M200" s="33" t="s">
        <v>80</v>
      </c>
      <c r="N200" s="10" t="s">
        <v>123</v>
      </c>
      <c r="O200" s="11" t="s">
        <v>1601</v>
      </c>
      <c r="P200" s="10" t="s">
        <v>1902</v>
      </c>
      <c r="Q200" s="22"/>
      <c r="R200" s="10" t="s">
        <v>336</v>
      </c>
      <c r="S200" s="11" t="s">
        <v>968</v>
      </c>
      <c r="T200" s="10" t="s">
        <v>1604</v>
      </c>
      <c r="U200" s="34" t="s">
        <v>80</v>
      </c>
      <c r="V200" s="13" t="s">
        <v>1601</v>
      </c>
      <c r="W200" s="2">
        <v>20</v>
      </c>
      <c r="X200" s="13">
        <v>12</v>
      </c>
      <c r="Y200" s="2">
        <v>17</v>
      </c>
      <c r="Z200" s="13" t="s">
        <v>968</v>
      </c>
      <c r="AA200" s="2" t="s">
        <v>1604</v>
      </c>
      <c r="AB200" s="13" t="s">
        <v>968</v>
      </c>
      <c r="AC200" s="2" t="s">
        <v>1604</v>
      </c>
      <c r="AD200" s="13" t="s">
        <v>1607</v>
      </c>
      <c r="AE200" s="2" t="s">
        <v>1608</v>
      </c>
      <c r="AF200" s="25"/>
      <c r="AG200" s="2" t="s">
        <v>136</v>
      </c>
      <c r="AH200" s="14" t="s">
        <v>131</v>
      </c>
      <c r="AI200" s="2" t="s">
        <v>100</v>
      </c>
      <c r="AJ200" s="13" t="s">
        <v>69</v>
      </c>
      <c r="AK200" s="2" t="s">
        <v>70</v>
      </c>
      <c r="AL200" s="9" t="s">
        <v>1903</v>
      </c>
      <c r="AM200" s="35" t="str">
        <f>IF(ISNA(VLOOKUP($AL200,'Ash-Archive Data-Don''t Delete'!$AL:$AT,2,FALSE)),"",VLOOKUP($AL200,'Ash-Archive Data-Don''t Delete'!$AL:$AT,2,FALSE))</f>
        <v>Link1</v>
      </c>
      <c r="AN200" s="36" t="str">
        <f>IF(ISNA(VLOOKUP($AL200,'Ash-Archive Data-Don''t Delete'!$AL:$AT,3,FALSE)),"",VLOOKUP($AL200,'Ash-Archive Data-Don''t Delete'!$AL:$AT,3,FALSE))</f>
        <v>Link2</v>
      </c>
      <c r="AO200" s="13">
        <f>IF(ISNA(VLOOKUP($AL200,'Ash-Archive Data-Don''t Delete'!$AL:$AT,4,FALSE)),"",VLOOKUP($AL200,'Ash-Archive Data-Don''t Delete'!$AL:$AT,4,FALSE))</f>
        <v>0</v>
      </c>
      <c r="AP200" s="2">
        <f>IF(ISNA(VLOOKUP($AL200,'Ash-Archive Data-Don''t Delete'!$AL:$AT,5,FALSE)),"",VLOOKUP($AL200,'Ash-Archive Data-Don''t Delete'!$AL:$AT,5,FALSE))</f>
        <v>0</v>
      </c>
      <c r="AQ200" s="13" t="s">
        <v>74</v>
      </c>
      <c r="AR200" s="2"/>
      <c r="AS200" s="13"/>
      <c r="AT200" s="2" t="s">
        <v>74</v>
      </c>
      <c r="AU200" s="25"/>
      <c r="AV200" s="2" t="s">
        <v>364</v>
      </c>
      <c r="AW200" s="25"/>
      <c r="AX200" s="2" t="s">
        <v>84</v>
      </c>
      <c r="AY200" s="9" t="s">
        <v>103</v>
      </c>
      <c r="AZ200" s="31">
        <v>42704</v>
      </c>
      <c r="BA200" s="18"/>
      <c r="BB200" s="18"/>
      <c r="BC200" s="15"/>
      <c r="BD200" s="15"/>
      <c r="BE200" s="15"/>
      <c r="BF200" s="15"/>
      <c r="BG200" s="15"/>
      <c r="BH200" s="15"/>
      <c r="BI200" s="15"/>
      <c r="BJ200" s="15"/>
    </row>
    <row r="201" spans="1:62" ht="14.25">
      <c r="A201" s="16" t="str">
        <f>IF(ISNA(VLOOKUP($G201,'Philanthropist Ranking'!$E$5:$H$105,4,FALSE)),"N","Y")</f>
        <v>Y</v>
      </c>
      <c r="B201" s="17">
        <f>VLOOKUP($G201,'Philanthropist Ranking'!$K$5:$M$281,3,FALSE)</f>
        <v>35</v>
      </c>
      <c r="C201" s="17">
        <f>VLOOKUP($G201,'Philanthropist Ranking'!$K$5:$M$281,2,FALSE)</f>
        <v>31.8</v>
      </c>
      <c r="D201" s="18"/>
      <c r="E201" s="18"/>
      <c r="F201" s="7" t="s">
        <v>185</v>
      </c>
      <c r="G201" s="8" t="s">
        <v>186</v>
      </c>
      <c r="H201" s="32"/>
      <c r="I201" s="19"/>
      <c r="J201" s="20" t="s">
        <v>62</v>
      </c>
      <c r="K201" s="19"/>
      <c r="L201" s="20"/>
      <c r="M201" s="19"/>
      <c r="N201" s="21"/>
      <c r="O201" s="22"/>
      <c r="P201" s="21"/>
      <c r="Q201" s="22"/>
      <c r="R201" s="21"/>
      <c r="S201" s="22"/>
      <c r="T201" s="21"/>
      <c r="U201" s="22"/>
      <c r="V201" s="13" t="s">
        <v>1623</v>
      </c>
      <c r="W201" s="2">
        <v>3.5</v>
      </c>
      <c r="X201" s="13">
        <v>5</v>
      </c>
      <c r="Y201" s="2">
        <v>25</v>
      </c>
      <c r="Z201" s="13" t="s">
        <v>223</v>
      </c>
      <c r="AA201" s="2" t="s">
        <v>223</v>
      </c>
      <c r="AB201" s="13" t="s">
        <v>223</v>
      </c>
      <c r="AC201" s="2" t="s">
        <v>223</v>
      </c>
      <c r="AD201" s="188" t="s">
        <v>1624</v>
      </c>
      <c r="AE201" s="2" t="s">
        <v>1625</v>
      </c>
      <c r="AF201" s="25"/>
      <c r="AG201" s="2" t="s">
        <v>109</v>
      </c>
      <c r="AH201" s="14" t="s">
        <v>133</v>
      </c>
      <c r="AI201" s="2" t="s">
        <v>100</v>
      </c>
      <c r="AJ201" s="13" t="s">
        <v>69</v>
      </c>
      <c r="AK201" s="2" t="s">
        <v>70</v>
      </c>
      <c r="AL201" s="9" t="s">
        <v>1920</v>
      </c>
      <c r="AM201" s="35" t="str">
        <f>IF(ISNA(VLOOKUP($AL201,'Ash-Archive Data-Don''t Delete'!$AL:$AT,2,FALSE)),"",VLOOKUP($AL201,'Ash-Archive Data-Don''t Delete'!$AL:$AT,2,FALSE))</f>
        <v>Link1</v>
      </c>
      <c r="AN201" s="2">
        <f>IF(ISNA(VLOOKUP($AL201,'Ash-Archive Data-Don''t Delete'!$AL:$AT,3,FALSE)),"",VLOOKUP($AL201,'Ash-Archive Data-Don''t Delete'!$AL:$AT,3,FALSE))</f>
        <v>0</v>
      </c>
      <c r="AO201" s="13">
        <f>IF(ISNA(VLOOKUP($AL201,'Ash-Archive Data-Don''t Delete'!$AL:$AT,4,FALSE)),"",VLOOKUP($AL201,'Ash-Archive Data-Don''t Delete'!$AL:$AT,4,FALSE))</f>
        <v>0</v>
      </c>
      <c r="AP201" s="2">
        <f>IF(ISNA(VLOOKUP($AL201,'Ash-Archive Data-Don''t Delete'!$AL:$AT,5,FALSE)),"",VLOOKUP($AL201,'Ash-Archive Data-Don''t Delete'!$AL:$AT,5,FALSE))</f>
        <v>0</v>
      </c>
      <c r="AQ201" s="13"/>
      <c r="AR201" s="2"/>
      <c r="AS201" s="13"/>
      <c r="AT201" s="2" t="s">
        <v>74</v>
      </c>
      <c r="AU201" s="25"/>
      <c r="AV201" s="23"/>
      <c r="AW201" s="25"/>
      <c r="AX201" s="23"/>
      <c r="AY201" s="9" t="s">
        <v>269</v>
      </c>
      <c r="AZ201" s="31">
        <v>42744</v>
      </c>
      <c r="BA201" s="18"/>
      <c r="BB201" s="18"/>
      <c r="BC201" s="15"/>
      <c r="BD201" s="15"/>
      <c r="BE201" s="15"/>
      <c r="BF201" s="15"/>
      <c r="BG201" s="15"/>
      <c r="BH201" s="15"/>
      <c r="BI201" s="15"/>
      <c r="BJ201" s="15"/>
    </row>
    <row r="202" spans="1:62" ht="14.25">
      <c r="A202" s="16" t="str">
        <f>IF(ISNA(VLOOKUP($G202,'Philanthropist Ranking'!$E$5:$H$105,4,FALSE)),"N","Y")</f>
        <v>Y</v>
      </c>
      <c r="B202" s="17">
        <f>VLOOKUP($G202,'Philanthropist Ranking'!$K$5:$M$281,3,FALSE)</f>
        <v>35</v>
      </c>
      <c r="C202" s="17">
        <f>VLOOKUP($G202,'Philanthropist Ranking'!$K$5:$M$281,2,FALSE)</f>
        <v>31.8</v>
      </c>
      <c r="D202" s="3"/>
      <c r="E202" s="18"/>
      <c r="F202" s="7" t="s">
        <v>185</v>
      </c>
      <c r="G202" s="8" t="s">
        <v>186</v>
      </c>
      <c r="H202" s="32"/>
      <c r="I202" s="19"/>
      <c r="J202" s="20" t="s">
        <v>62</v>
      </c>
      <c r="K202" s="19"/>
      <c r="L202" s="20"/>
      <c r="M202" s="19"/>
      <c r="N202" s="21"/>
      <c r="O202" s="22"/>
      <c r="P202" s="21"/>
      <c r="Q202" s="22"/>
      <c r="R202" s="21"/>
      <c r="S202" s="22"/>
      <c r="T202" s="21"/>
      <c r="U202" s="22"/>
      <c r="V202" s="13" t="s">
        <v>1610</v>
      </c>
      <c r="W202" s="2">
        <v>3</v>
      </c>
      <c r="X202" s="13">
        <v>6</v>
      </c>
      <c r="Y202" s="2">
        <v>10</v>
      </c>
      <c r="Z202" s="13" t="s">
        <v>968</v>
      </c>
      <c r="AA202" s="2" t="s">
        <v>1604</v>
      </c>
      <c r="AB202" s="13" t="s">
        <v>968</v>
      </c>
      <c r="AC202" s="2" t="s">
        <v>1604</v>
      </c>
      <c r="AD202" s="13" t="s">
        <v>1611</v>
      </c>
      <c r="AE202" s="2" t="s">
        <v>1612</v>
      </c>
      <c r="AF202" s="13"/>
      <c r="AG202" s="2" t="s">
        <v>89</v>
      </c>
      <c r="AH202" s="14" t="s">
        <v>67</v>
      </c>
      <c r="AI202" s="2" t="s">
        <v>100</v>
      </c>
      <c r="AJ202" s="13" t="s">
        <v>69</v>
      </c>
      <c r="AK202" s="2" t="s">
        <v>70</v>
      </c>
      <c r="AL202" s="9" t="s">
        <v>1932</v>
      </c>
      <c r="AM202" s="13" t="str">
        <f>IF(ISNA(VLOOKUP($AL202,'Ash-Archive Data-Don''t Delete'!$AL:$AT,2,FALSE)),"",VLOOKUP($AL202,'Ash-Archive Data-Don''t Delete'!$AL:$AT,2,FALSE))</f>
        <v>link</v>
      </c>
      <c r="AN202" s="2" t="str">
        <f>IF(ISNA(VLOOKUP($AL202,'Ash-Archive Data-Don''t Delete'!$AL:$AT,3,FALSE)),"",VLOOKUP($AL202,'Ash-Archive Data-Don''t Delete'!$AL:$AT,3,FALSE))</f>
        <v>http://csuef.csu.edu.cn/Files/16-08-31/2016-08-31%2004-43-51_1214.html,
 http://csuef.csu.edu.cn/Block/Archives.aspx,
 http://csuef.csu.edu.cn/Block/NewsList.aspx?KindID=1</v>
      </c>
      <c r="AO202" s="13">
        <f>IF(ISNA(VLOOKUP($AL202,'Ash-Archive Data-Don''t Delete'!$AL:$AT,4,FALSE)),"",VLOOKUP($AL202,'Ash-Archive Data-Don''t Delete'!$AL:$AT,4,FALSE))</f>
        <v>0</v>
      </c>
      <c r="AP202" s="2">
        <f>IF(ISNA(VLOOKUP($AL202,'Ash-Archive Data-Don''t Delete'!$AL:$AT,5,FALSE)),"",VLOOKUP($AL202,'Ash-Archive Data-Don''t Delete'!$AL:$AT,5,FALSE))</f>
        <v>0</v>
      </c>
      <c r="AQ202" s="13"/>
      <c r="AR202" s="2"/>
      <c r="AS202" s="13"/>
      <c r="AT202" s="2" t="s">
        <v>74</v>
      </c>
      <c r="AU202" s="25"/>
      <c r="AV202" s="23"/>
      <c r="AW202" s="25"/>
      <c r="AX202" s="23"/>
      <c r="AY202" s="9" t="s">
        <v>269</v>
      </c>
      <c r="AZ202" s="41">
        <v>42744</v>
      </c>
      <c r="BA202" s="18"/>
      <c r="BB202" s="18"/>
      <c r="BC202" s="15"/>
      <c r="BD202" s="15"/>
      <c r="BE202" s="15"/>
      <c r="BF202" s="15"/>
      <c r="BG202" s="15"/>
      <c r="BH202" s="15"/>
      <c r="BI202" s="15"/>
      <c r="BJ202" s="15"/>
    </row>
    <row r="203" spans="1:62" ht="14.25">
      <c r="A203" s="16" t="str">
        <f>IF(ISNA(VLOOKUP($G203,'Philanthropist Ranking'!$E$5:$H$105,4,FALSE)),"N","Y")</f>
        <v>Y</v>
      </c>
      <c r="B203" s="17">
        <f>VLOOKUP($G203,'Philanthropist Ranking'!$K$5:$M$281,3,FALSE)</f>
        <v>35</v>
      </c>
      <c r="C203" s="17">
        <f>VLOOKUP($G203,'Philanthropist Ranking'!$K$5:$M$281,2,FALSE)</f>
        <v>31.8</v>
      </c>
      <c r="D203" s="3"/>
      <c r="E203" s="18"/>
      <c r="F203" s="7" t="s">
        <v>185</v>
      </c>
      <c r="G203" s="8" t="s">
        <v>186</v>
      </c>
      <c r="H203" s="32"/>
      <c r="I203" s="19"/>
      <c r="J203" s="20" t="s">
        <v>62</v>
      </c>
      <c r="K203" s="19"/>
      <c r="L203" s="20"/>
      <c r="M203" s="19"/>
      <c r="N203" s="21"/>
      <c r="O203" s="22"/>
      <c r="P203" s="21"/>
      <c r="Q203" s="22"/>
      <c r="R203" s="21"/>
      <c r="S203" s="22"/>
      <c r="T203" s="21"/>
      <c r="U203" s="22"/>
      <c r="V203" s="13" t="s">
        <v>1610</v>
      </c>
      <c r="W203" s="2">
        <v>3</v>
      </c>
      <c r="X203" s="13">
        <v>6</v>
      </c>
      <c r="Y203" s="2">
        <v>29</v>
      </c>
      <c r="Z203" s="13" t="s">
        <v>968</v>
      </c>
      <c r="AA203" s="2" t="s">
        <v>1604</v>
      </c>
      <c r="AB203" s="13" t="s">
        <v>968</v>
      </c>
      <c r="AC203" s="2" t="s">
        <v>1604</v>
      </c>
      <c r="AD203" s="13" t="s">
        <v>1611</v>
      </c>
      <c r="AE203" s="2" t="s">
        <v>1612</v>
      </c>
      <c r="AF203" s="13"/>
      <c r="AG203" s="2" t="s">
        <v>89</v>
      </c>
      <c r="AH203" s="14" t="s">
        <v>67</v>
      </c>
      <c r="AI203" s="2" t="s">
        <v>100</v>
      </c>
      <c r="AJ203" s="13" t="s">
        <v>69</v>
      </c>
      <c r="AK203" s="2" t="s">
        <v>70</v>
      </c>
      <c r="AL203" s="9" t="s">
        <v>1932</v>
      </c>
      <c r="AM203" s="13" t="str">
        <f>IF(ISNA(VLOOKUP($AL203,'Ash-Archive Data-Don''t Delete'!$AL:$AT,2,FALSE)),"",VLOOKUP($AL203,'Ash-Archive Data-Don''t Delete'!$AL:$AT,2,FALSE))</f>
        <v>link</v>
      </c>
      <c r="AN203" s="2" t="str">
        <f>IF(ISNA(VLOOKUP($AL203,'Ash-Archive Data-Don''t Delete'!$AL:$AT,3,FALSE)),"",VLOOKUP($AL203,'Ash-Archive Data-Don''t Delete'!$AL:$AT,3,FALSE))</f>
        <v>http://csuef.csu.edu.cn/Files/16-08-31/2016-08-31%2004-43-51_1214.html,
 http://csuef.csu.edu.cn/Block/Archives.aspx,
 http://csuef.csu.edu.cn/Block/NewsList.aspx?KindID=1</v>
      </c>
      <c r="AO203" s="13">
        <f>IF(ISNA(VLOOKUP($AL203,'Ash-Archive Data-Don''t Delete'!$AL:$AT,4,FALSE)),"",VLOOKUP($AL203,'Ash-Archive Data-Don''t Delete'!$AL:$AT,4,FALSE))</f>
        <v>0</v>
      </c>
      <c r="AP203" s="2">
        <f>IF(ISNA(VLOOKUP($AL203,'Ash-Archive Data-Don''t Delete'!$AL:$AT,5,FALSE)),"",VLOOKUP($AL203,'Ash-Archive Data-Don''t Delete'!$AL:$AT,5,FALSE))</f>
        <v>0</v>
      </c>
      <c r="AQ203" s="13"/>
      <c r="AR203" s="2"/>
      <c r="AS203" s="13"/>
      <c r="AT203" s="2" t="s">
        <v>74</v>
      </c>
      <c r="AU203" s="25"/>
      <c r="AV203" s="23"/>
      <c r="AW203" s="25"/>
      <c r="AX203" s="23"/>
      <c r="AY203" s="9" t="s">
        <v>269</v>
      </c>
      <c r="AZ203" s="41">
        <v>42744</v>
      </c>
      <c r="BA203" s="18"/>
      <c r="BB203" s="18"/>
      <c r="BC203" s="15"/>
      <c r="BD203" s="15"/>
      <c r="BE203" s="15"/>
      <c r="BF203" s="15"/>
      <c r="BG203" s="15"/>
      <c r="BH203" s="15"/>
      <c r="BI203" s="15"/>
      <c r="BJ203" s="15"/>
    </row>
    <row r="204" spans="1:62" ht="14.25">
      <c r="A204" s="16" t="str">
        <f>IF(ISNA(VLOOKUP($G204,'Philanthropist Ranking'!$E$5:$H$105,4,FALSE)),"N","Y")</f>
        <v>Y</v>
      </c>
      <c r="B204" s="17">
        <f>VLOOKUP($G204,'Philanthropist Ranking'!$K$5:$M$281,3,FALSE)</f>
        <v>35</v>
      </c>
      <c r="C204" s="17">
        <f>VLOOKUP($G204,'Philanthropist Ranking'!$K$5:$M$281,2,FALSE)</f>
        <v>31.8</v>
      </c>
      <c r="D204" s="3"/>
      <c r="E204" s="18"/>
      <c r="F204" s="7" t="s">
        <v>185</v>
      </c>
      <c r="G204" s="8" t="s">
        <v>186</v>
      </c>
      <c r="H204" s="32"/>
      <c r="I204" s="19"/>
      <c r="J204" s="20" t="s">
        <v>62</v>
      </c>
      <c r="K204" s="19"/>
      <c r="L204" s="20"/>
      <c r="M204" s="19"/>
      <c r="N204" s="21"/>
      <c r="O204" s="22"/>
      <c r="P204" s="21"/>
      <c r="Q204" s="22"/>
      <c r="R204" s="21"/>
      <c r="S204" s="22"/>
      <c r="T204" s="21"/>
      <c r="U204" s="22"/>
      <c r="V204" s="13" t="s">
        <v>1608</v>
      </c>
      <c r="W204" s="2">
        <v>1.3</v>
      </c>
      <c r="X204" s="25">
        <v>3</v>
      </c>
      <c r="Y204" s="23">
        <v>9</v>
      </c>
      <c r="Z204" s="13" t="s">
        <v>968</v>
      </c>
      <c r="AA204" s="2" t="s">
        <v>1604</v>
      </c>
      <c r="AB204" s="13" t="s">
        <v>324</v>
      </c>
      <c r="AC204" s="2" t="s">
        <v>1957</v>
      </c>
      <c r="AD204" s="13" t="s">
        <v>1614</v>
      </c>
      <c r="AE204" s="2" t="s">
        <v>1615</v>
      </c>
      <c r="AF204" s="25"/>
      <c r="AG204" s="2" t="s">
        <v>109</v>
      </c>
      <c r="AH204" s="14" t="s">
        <v>133</v>
      </c>
      <c r="AI204" s="2" t="s">
        <v>141</v>
      </c>
      <c r="AJ204" s="13" t="s">
        <v>69</v>
      </c>
      <c r="AK204" s="2" t="s">
        <v>70</v>
      </c>
      <c r="AL204" s="9" t="s">
        <v>1961</v>
      </c>
      <c r="AM204" s="114" t="s">
        <v>1617</v>
      </c>
      <c r="AN204" s="116"/>
      <c r="AO204" s="116"/>
      <c r="AP204" s="116"/>
      <c r="AQ204" s="116"/>
      <c r="AR204" s="116"/>
      <c r="AT204" s="117" t="s">
        <v>74</v>
      </c>
      <c r="AU204" s="25"/>
      <c r="AV204" s="23"/>
      <c r="AW204" s="25"/>
      <c r="AX204" s="23"/>
      <c r="AY204" s="9" t="s">
        <v>269</v>
      </c>
      <c r="AZ204" s="41">
        <v>42744</v>
      </c>
      <c r="BA204" s="18"/>
      <c r="BB204" s="18"/>
      <c r="BC204" s="15"/>
      <c r="BD204" s="15"/>
      <c r="BE204" s="15"/>
      <c r="BF204" s="15"/>
      <c r="BG204" s="15"/>
      <c r="BH204" s="15"/>
      <c r="BI204" s="15"/>
      <c r="BJ204" s="15"/>
    </row>
    <row r="205" spans="1:62" ht="14.25">
      <c r="A205" s="16" t="str">
        <f>IF(ISNA(VLOOKUP($G205,'Philanthropist Ranking'!$E$5:$H$105,4,FALSE)),"N","Y")</f>
        <v>Y</v>
      </c>
      <c r="B205" s="17">
        <f>VLOOKUP($G205,'Philanthropist Ranking'!$K$5:$M$281,3,FALSE)</f>
        <v>35</v>
      </c>
      <c r="C205" s="17">
        <f>VLOOKUP($G205,'Philanthropist Ranking'!$K$5:$M$281,2,FALSE)</f>
        <v>31.8</v>
      </c>
      <c r="D205" s="3"/>
      <c r="E205" s="18"/>
      <c r="F205" s="7" t="s">
        <v>185</v>
      </c>
      <c r="G205" s="8" t="s">
        <v>186</v>
      </c>
      <c r="H205" s="32"/>
      <c r="I205" s="19"/>
      <c r="J205" s="20" t="s">
        <v>62</v>
      </c>
      <c r="K205" s="19"/>
      <c r="L205" s="20"/>
      <c r="M205" s="19"/>
      <c r="N205" s="21"/>
      <c r="O205" s="22"/>
      <c r="P205" s="21"/>
      <c r="Q205" s="22"/>
      <c r="R205" s="21"/>
      <c r="S205" s="22"/>
      <c r="T205" s="21"/>
      <c r="U205" s="22"/>
      <c r="V205" s="13" t="s">
        <v>1608</v>
      </c>
      <c r="W205" s="2">
        <v>1</v>
      </c>
      <c r="X205" s="25">
        <v>7</v>
      </c>
      <c r="Y205" s="23">
        <v>31</v>
      </c>
      <c r="Z205" s="13" t="s">
        <v>968</v>
      </c>
      <c r="AA205" s="2" t="s">
        <v>1604</v>
      </c>
      <c r="AB205" s="13" t="s">
        <v>969</v>
      </c>
      <c r="AC205" s="23"/>
      <c r="AD205" s="13" t="s">
        <v>1619</v>
      </c>
      <c r="AE205" s="2" t="s">
        <v>1620</v>
      </c>
      <c r="AF205" s="13" t="s">
        <v>1621</v>
      </c>
      <c r="AG205" s="2" t="s">
        <v>109</v>
      </c>
      <c r="AH205" s="14" t="s">
        <v>131</v>
      </c>
      <c r="AI205" s="2" t="s">
        <v>141</v>
      </c>
      <c r="AJ205" s="13" t="s">
        <v>69</v>
      </c>
      <c r="AK205" s="2" t="s">
        <v>70</v>
      </c>
      <c r="AL205" s="9" t="s">
        <v>1963</v>
      </c>
      <c r="AM205" s="114" t="s">
        <v>1622</v>
      </c>
      <c r="AN205" s="116"/>
      <c r="AO205" s="116"/>
      <c r="AP205" s="116"/>
      <c r="AQ205" s="116"/>
      <c r="AR205" s="116"/>
      <c r="AT205" s="117" t="s">
        <v>74</v>
      </c>
      <c r="AU205" s="25"/>
      <c r="AV205" s="23"/>
      <c r="AW205" s="25"/>
      <c r="AX205" s="23"/>
      <c r="AY205" s="9" t="s">
        <v>269</v>
      </c>
      <c r="AZ205" s="41">
        <v>42744</v>
      </c>
      <c r="BA205" s="18"/>
      <c r="BB205" s="18"/>
      <c r="BC205" s="15"/>
      <c r="BD205" s="15"/>
      <c r="BE205" s="15"/>
      <c r="BF205" s="15"/>
      <c r="BG205" s="15"/>
      <c r="BH205" s="15"/>
      <c r="BI205" s="15"/>
      <c r="BJ205" s="15"/>
    </row>
    <row r="206" spans="1:62" ht="14.25">
      <c r="A206" s="16" t="str">
        <f>IF(ISNA(VLOOKUP($G206,'Philanthropist Ranking'!$E$5:$H$105,4,FALSE)),"N","Y")</f>
        <v>Y</v>
      </c>
      <c r="B206" s="17">
        <f>VLOOKUP($G206,'Philanthropist Ranking'!$K$5:$M$281,3,FALSE)</f>
        <v>36</v>
      </c>
      <c r="C206" s="17">
        <f>VLOOKUP($G206,'Philanthropist Ranking'!$K$5:$M$281,2,FALSE)</f>
        <v>31.428757000000004</v>
      </c>
      <c r="D206" s="3"/>
      <c r="E206" s="18"/>
      <c r="F206" s="7" t="s">
        <v>490</v>
      </c>
      <c r="G206" s="8" t="s">
        <v>491</v>
      </c>
      <c r="H206" s="9"/>
      <c r="I206" s="19"/>
      <c r="J206" s="20" t="s">
        <v>62</v>
      </c>
      <c r="K206" s="19"/>
      <c r="L206" s="20"/>
      <c r="M206" s="19"/>
      <c r="N206" s="21"/>
      <c r="O206" s="11"/>
      <c r="P206" s="10"/>
      <c r="Q206" s="11"/>
      <c r="R206" s="21"/>
      <c r="S206" s="22"/>
      <c r="T206" s="21"/>
      <c r="U206" s="22"/>
      <c r="V206" s="13" t="s">
        <v>1630</v>
      </c>
      <c r="W206" s="2">
        <v>15</v>
      </c>
      <c r="X206" s="13">
        <v>12</v>
      </c>
      <c r="Y206" s="2" t="s">
        <v>173</v>
      </c>
      <c r="Z206" s="13" t="s">
        <v>222</v>
      </c>
      <c r="AA206" s="2" t="s">
        <v>222</v>
      </c>
      <c r="AB206" s="13" t="s">
        <v>222</v>
      </c>
      <c r="AC206" s="2" t="s">
        <v>222</v>
      </c>
      <c r="AD206" s="13" t="s">
        <v>1633</v>
      </c>
      <c r="AE206" s="2" t="s">
        <v>1634</v>
      </c>
      <c r="AF206" s="13" t="s">
        <v>1635</v>
      </c>
      <c r="AG206" s="2" t="s">
        <v>109</v>
      </c>
      <c r="AH206" s="14" t="str">
        <f>VLOOKUP($AF206,'Program-Causes'!$C:$D,2,FALSE)</f>
        <v>Culture</v>
      </c>
      <c r="AI206" s="2" t="s">
        <v>100</v>
      </c>
      <c r="AJ206" s="13" t="s">
        <v>69</v>
      </c>
      <c r="AK206" s="2" t="s">
        <v>70</v>
      </c>
      <c r="AL206" s="9" t="s">
        <v>1968</v>
      </c>
      <c r="AM206" s="35" t="str">
        <f>IF(ISNA(VLOOKUP($AL206,'Ash-Archive Data-Don''t Delete'!$AL:$AT,2,FALSE)),"",VLOOKUP($AL206,'Ash-Archive Data-Don''t Delete'!$AL:$AT,2,FALSE))</f>
        <v>Link</v>
      </c>
      <c r="AN206" s="2">
        <f>IF(ISNA(VLOOKUP($AL206,'Ash-Archive Data-Don''t Delete'!$AL:$AT,3,FALSE)),"",VLOOKUP($AL206,'Ash-Archive Data-Don''t Delete'!$AL:$AT,3,FALSE))</f>
        <v>0</v>
      </c>
      <c r="AO206" s="13">
        <f>IF(ISNA(VLOOKUP($AL206,'Ash-Archive Data-Don''t Delete'!$AL:$AT,4,FALSE)),"",VLOOKUP($AL206,'Ash-Archive Data-Don''t Delete'!$AL:$AT,4,FALSE))</f>
        <v>0</v>
      </c>
      <c r="AP206" s="2">
        <f>IF(ISNA(VLOOKUP($AL206,'Ash-Archive Data-Don''t Delete'!$AL:$AT,5,FALSE)),"",VLOOKUP($AL206,'Ash-Archive Data-Don''t Delete'!$AL:$AT,5,FALSE))</f>
        <v>0</v>
      </c>
      <c r="AQ206" s="13"/>
      <c r="AR206" s="2"/>
      <c r="AS206" s="13"/>
      <c r="AT206" s="2" t="s">
        <v>74</v>
      </c>
      <c r="AU206" s="25"/>
      <c r="AV206" s="23"/>
      <c r="AW206" s="25"/>
      <c r="AX206" s="23"/>
      <c r="AY206" s="9" t="s">
        <v>118</v>
      </c>
      <c r="AZ206" s="41">
        <v>42747</v>
      </c>
      <c r="BA206" s="18"/>
      <c r="BB206" s="18"/>
      <c r="BC206" s="15"/>
      <c r="BD206" s="15"/>
      <c r="BE206" s="15"/>
      <c r="BF206" s="15"/>
      <c r="BG206" s="15"/>
      <c r="BH206" s="15"/>
      <c r="BI206" s="15"/>
      <c r="BJ206" s="15"/>
    </row>
    <row r="207" spans="1:62" ht="16.5">
      <c r="A207" s="16" t="str">
        <f>IF(ISNA(VLOOKUP($G207,'Philanthropist Ranking'!$E$5:$H$105,4,FALSE)),"N","Y")</f>
        <v>Y</v>
      </c>
      <c r="B207" s="17">
        <f>VLOOKUP($G207,'Philanthropist Ranking'!$K$5:$M$281,3,FALSE)</f>
        <v>36</v>
      </c>
      <c r="C207" s="17">
        <f>VLOOKUP($G207,'Philanthropist Ranking'!$K$5:$M$281,2,FALSE)</f>
        <v>31.428757000000004</v>
      </c>
      <c r="D207" s="3"/>
      <c r="E207" s="3"/>
      <c r="F207" s="7" t="s">
        <v>490</v>
      </c>
      <c r="G207" s="8" t="s">
        <v>491</v>
      </c>
      <c r="H207" s="32"/>
      <c r="I207" s="7">
        <v>1957</v>
      </c>
      <c r="J207" s="20">
        <v>59</v>
      </c>
      <c r="K207" s="7" t="s">
        <v>78</v>
      </c>
      <c r="L207" s="20"/>
      <c r="M207" s="33" t="s">
        <v>80</v>
      </c>
      <c r="N207" s="10" t="s">
        <v>119</v>
      </c>
      <c r="O207" s="11" t="s">
        <v>1629</v>
      </c>
      <c r="P207" s="10" t="s">
        <v>1630</v>
      </c>
      <c r="Q207" s="11" t="s">
        <v>84</v>
      </c>
      <c r="R207" s="10" t="s">
        <v>1631</v>
      </c>
      <c r="S207" s="11" t="s">
        <v>222</v>
      </c>
      <c r="T207" s="10" t="s">
        <v>222</v>
      </c>
      <c r="U207" s="34" t="s">
        <v>80</v>
      </c>
      <c r="V207" s="13" t="s">
        <v>1630</v>
      </c>
      <c r="W207" s="2">
        <v>3.54</v>
      </c>
      <c r="X207" s="13">
        <v>7</v>
      </c>
      <c r="Y207" s="2">
        <v>13</v>
      </c>
      <c r="Z207" s="13" t="s">
        <v>222</v>
      </c>
      <c r="AA207" s="2" t="s">
        <v>222</v>
      </c>
      <c r="AB207" s="13" t="s">
        <v>961</v>
      </c>
      <c r="AC207" s="2" t="s">
        <v>1972</v>
      </c>
      <c r="AD207" s="258" t="s">
        <v>963</v>
      </c>
      <c r="AE207" s="2" t="s">
        <v>1275</v>
      </c>
      <c r="AF207" s="13" t="s">
        <v>1632</v>
      </c>
      <c r="AG207" s="2" t="s">
        <v>109</v>
      </c>
      <c r="AH207" s="14" t="str">
        <f>VLOOKUP($AF207,'Program-Causes'!$C:$D,2,FALSE)</f>
        <v>Disaster Relief</v>
      </c>
      <c r="AI207" s="2" t="s">
        <v>100</v>
      </c>
      <c r="AJ207" s="13" t="s">
        <v>69</v>
      </c>
      <c r="AK207" s="2" t="s">
        <v>70</v>
      </c>
      <c r="AL207" s="9" t="s">
        <v>1973</v>
      </c>
      <c r="AM207" s="26" t="s">
        <v>80</v>
      </c>
      <c r="AN207" s="29"/>
      <c r="AO207" s="28"/>
      <c r="AP207" s="29"/>
      <c r="AQ207" s="28"/>
      <c r="AR207" s="29"/>
      <c r="AS207" s="28"/>
      <c r="AT207" s="194" t="s">
        <v>74</v>
      </c>
      <c r="AU207" s="25"/>
      <c r="AV207" s="23"/>
      <c r="AW207" s="25"/>
      <c r="AX207" s="23"/>
      <c r="AY207" s="9" t="s">
        <v>103</v>
      </c>
      <c r="AZ207" s="19"/>
      <c r="BA207" s="18"/>
      <c r="BB207" s="18"/>
      <c r="BC207" s="15"/>
      <c r="BD207" s="15"/>
      <c r="BE207" s="15"/>
      <c r="BF207" s="15"/>
      <c r="BG207" s="15"/>
      <c r="BH207" s="15"/>
      <c r="BI207" s="15"/>
      <c r="BJ207" s="15"/>
    </row>
    <row r="208" spans="1:62" ht="14.25">
      <c r="A208" s="16" t="str">
        <f>IF(ISNA(VLOOKUP($G208,'Philanthropist Ranking'!$E$5:$H$105,4,FALSE)),"N","Y")</f>
        <v>Y</v>
      </c>
      <c r="B208" s="17">
        <f>VLOOKUP($G208,'Philanthropist Ranking'!$K$5:$M$281,3,FALSE)</f>
        <v>36</v>
      </c>
      <c r="C208" s="17">
        <f>VLOOKUP($G208,'Philanthropist Ranking'!$K$5:$M$281,2,FALSE)</f>
        <v>31.428757000000004</v>
      </c>
      <c r="D208" s="3"/>
      <c r="E208" s="18"/>
      <c r="F208" s="7" t="s">
        <v>490</v>
      </c>
      <c r="G208" s="8" t="s">
        <v>491</v>
      </c>
      <c r="H208" s="32"/>
      <c r="I208" s="19"/>
      <c r="J208" s="20" t="s">
        <v>62</v>
      </c>
      <c r="K208" s="19"/>
      <c r="L208" s="20"/>
      <c r="M208" s="19"/>
      <c r="N208" s="21"/>
      <c r="O208" s="22"/>
      <c r="P208" s="21"/>
      <c r="Q208" s="22"/>
      <c r="R208" s="21"/>
      <c r="S208" s="22"/>
      <c r="T208" s="21"/>
      <c r="U208" s="22"/>
      <c r="V208" s="13" t="s">
        <v>1636</v>
      </c>
      <c r="W208" s="2">
        <v>2.2999999999999998</v>
      </c>
      <c r="X208" s="25">
        <v>11</v>
      </c>
      <c r="Y208" s="23">
        <v>18</v>
      </c>
      <c r="Z208" s="13" t="s">
        <v>292</v>
      </c>
      <c r="AA208" s="2" t="s">
        <v>776</v>
      </c>
      <c r="AB208" s="13" t="s">
        <v>292</v>
      </c>
      <c r="AC208" s="2" t="s">
        <v>776</v>
      </c>
      <c r="AD208" s="258"/>
      <c r="AE208" s="2" t="s">
        <v>1638</v>
      </c>
      <c r="AF208" s="25"/>
      <c r="AG208" s="2" t="s">
        <v>89</v>
      </c>
      <c r="AH208" s="14" t="s">
        <v>67</v>
      </c>
      <c r="AI208" s="2" t="s">
        <v>100</v>
      </c>
      <c r="AJ208" s="13" t="s">
        <v>69</v>
      </c>
      <c r="AK208" s="2" t="s">
        <v>70</v>
      </c>
      <c r="AL208" s="9" t="s">
        <v>1982</v>
      </c>
      <c r="AM208" s="114" t="s">
        <v>1639</v>
      </c>
      <c r="AO208" s="116"/>
      <c r="AP208" s="116"/>
      <c r="AQ208" s="116"/>
      <c r="AR208" s="116"/>
      <c r="AS208" s="116"/>
      <c r="AT208" s="117" t="s">
        <v>74</v>
      </c>
      <c r="AU208" s="25"/>
      <c r="AV208" s="23"/>
      <c r="AW208" s="25"/>
      <c r="AX208" s="23"/>
      <c r="AY208" s="9" t="s">
        <v>269</v>
      </c>
      <c r="AZ208" s="41">
        <v>42744</v>
      </c>
      <c r="BA208" s="18"/>
      <c r="BB208" s="18"/>
      <c r="BC208" s="15"/>
      <c r="BD208" s="15"/>
      <c r="BE208" s="15"/>
      <c r="BF208" s="15"/>
      <c r="BG208" s="15"/>
      <c r="BH208" s="15"/>
      <c r="BI208" s="15"/>
      <c r="BJ208" s="15"/>
    </row>
    <row r="209" spans="1:62" ht="16.5">
      <c r="A209" s="16" t="str">
        <f>IF(ISNA(VLOOKUP($G209,'Philanthropist Ranking'!$E$5:$H$105,4,FALSE)),"N","Y")</f>
        <v>Y</v>
      </c>
      <c r="B209" s="17">
        <f>VLOOKUP($G209,'Philanthropist Ranking'!$K$5:$M$281,3,FALSE)</f>
        <v>36</v>
      </c>
      <c r="C209" s="17">
        <f>VLOOKUP($G209,'Philanthropist Ranking'!$K$5:$M$281,2,FALSE)</f>
        <v>31.428757000000004</v>
      </c>
      <c r="D209" s="18"/>
      <c r="E209" s="18"/>
      <c r="F209" s="7" t="s">
        <v>490</v>
      </c>
      <c r="G209" s="8" t="s">
        <v>491</v>
      </c>
      <c r="H209" s="32"/>
      <c r="I209" s="19"/>
      <c r="J209" s="20" t="s">
        <v>62</v>
      </c>
      <c r="K209" s="19"/>
      <c r="L209" s="20"/>
      <c r="M209" s="19"/>
      <c r="N209" s="21"/>
      <c r="O209" s="22"/>
      <c r="P209" s="21"/>
      <c r="Q209" s="22"/>
      <c r="R209" s="21"/>
      <c r="S209" s="22"/>
      <c r="T209" s="21"/>
      <c r="U209" s="22"/>
      <c r="V209" s="13" t="s">
        <v>1630</v>
      </c>
      <c r="W209" s="2">
        <v>1.427</v>
      </c>
      <c r="X209" s="13">
        <v>12</v>
      </c>
      <c r="Y209" s="2">
        <v>17</v>
      </c>
      <c r="Z209" s="13" t="s">
        <v>222</v>
      </c>
      <c r="AA209" s="2" t="s">
        <v>222</v>
      </c>
      <c r="AB209" s="13" t="s">
        <v>222</v>
      </c>
      <c r="AC209" s="2" t="s">
        <v>222</v>
      </c>
      <c r="AD209" s="192" t="s">
        <v>963</v>
      </c>
      <c r="AE209" s="2" t="s">
        <v>1275</v>
      </c>
      <c r="AF209" s="13" t="s">
        <v>1640</v>
      </c>
      <c r="AG209" s="2" t="s">
        <v>109</v>
      </c>
      <c r="AH209" s="14" t="str">
        <f>VLOOKUP($AF209,'Program-Causes'!$C:$D,2,FALSE)</f>
        <v>Education</v>
      </c>
      <c r="AI209" s="2" t="s">
        <v>100</v>
      </c>
      <c r="AJ209" s="13" t="s">
        <v>69</v>
      </c>
      <c r="AK209" s="2" t="s">
        <v>70</v>
      </c>
      <c r="AL209" s="9" t="s">
        <v>1990</v>
      </c>
      <c r="AM209" s="26" t="s">
        <v>80</v>
      </c>
      <c r="AN209" s="29"/>
      <c r="AO209" s="28"/>
      <c r="AP209" s="29"/>
      <c r="AQ209" s="28"/>
      <c r="AR209" s="29"/>
      <c r="AS209" s="28"/>
      <c r="AT209" s="194" t="s">
        <v>74</v>
      </c>
      <c r="AU209" s="25"/>
      <c r="AV209" s="23"/>
      <c r="AW209" s="25"/>
      <c r="AX209" s="23"/>
      <c r="AY209" s="9" t="s">
        <v>103</v>
      </c>
      <c r="AZ209" s="19"/>
      <c r="BA209" s="18"/>
      <c r="BB209" s="18"/>
      <c r="BC209" s="15"/>
      <c r="BD209" s="15"/>
      <c r="BE209" s="15"/>
      <c r="BF209" s="15"/>
      <c r="BG209" s="15"/>
      <c r="BH209" s="15"/>
      <c r="BI209" s="15"/>
      <c r="BJ209" s="15"/>
    </row>
    <row r="210" spans="1:62" ht="14.25">
      <c r="A210" s="16" t="str">
        <f>IF(ISNA(VLOOKUP($G210,'Philanthropist Ranking'!$E$5:$H$105,4,FALSE)),"N","Y")</f>
        <v>Y</v>
      </c>
      <c r="B210" s="17">
        <f>VLOOKUP($G210,'Philanthropist Ranking'!$K$5:$M$281,3,FALSE)</f>
        <v>36</v>
      </c>
      <c r="C210" s="17">
        <f>VLOOKUP($G210,'Philanthropist Ranking'!$K$5:$M$281,2,FALSE)</f>
        <v>31.428757000000004</v>
      </c>
      <c r="D210" s="18"/>
      <c r="E210" s="18"/>
      <c r="F210" s="7" t="s">
        <v>490</v>
      </c>
      <c r="G210" s="8" t="s">
        <v>491</v>
      </c>
      <c r="H210" s="32"/>
      <c r="I210" s="19"/>
      <c r="J210" s="20" t="s">
        <v>62</v>
      </c>
      <c r="K210" s="19"/>
      <c r="L210" s="20"/>
      <c r="M210" s="19"/>
      <c r="N210" s="21"/>
      <c r="O210" s="22"/>
      <c r="P210" s="21"/>
      <c r="Q210" s="22"/>
      <c r="R210" s="21"/>
      <c r="S210" s="22"/>
      <c r="T210" s="21"/>
      <c r="U210" s="22"/>
      <c r="V210" s="13" t="s">
        <v>1630</v>
      </c>
      <c r="W210" s="2">
        <v>0.89700999999999997</v>
      </c>
      <c r="X210" s="13">
        <v>12</v>
      </c>
      <c r="Y210" s="2">
        <v>17</v>
      </c>
      <c r="Z210" s="13" t="s">
        <v>222</v>
      </c>
      <c r="AA210" s="2" t="s">
        <v>222</v>
      </c>
      <c r="AB210" s="13" t="s">
        <v>961</v>
      </c>
      <c r="AC210" s="2" t="s">
        <v>1972</v>
      </c>
      <c r="AD210" s="192" t="s">
        <v>963</v>
      </c>
      <c r="AE210" s="23"/>
      <c r="AF210" s="13" t="s">
        <v>1632</v>
      </c>
      <c r="AG210" s="2" t="s">
        <v>109</v>
      </c>
      <c r="AH210" s="14" t="str">
        <f>VLOOKUP($AF210,'Program-Causes'!$C:$D,2,FALSE)</f>
        <v>Disaster Relief</v>
      </c>
      <c r="AI210" s="2" t="s">
        <v>100</v>
      </c>
      <c r="AJ210" s="13" t="s">
        <v>69</v>
      </c>
      <c r="AK210" s="2" t="s">
        <v>70</v>
      </c>
      <c r="AL210" s="9" t="s">
        <v>1996</v>
      </c>
      <c r="AM210" s="35" t="str">
        <f>IF(ISNA(VLOOKUP($AL210,'Ash-Archive Data-Don''t Delete'!$AL:$AT,2,FALSE)),"",VLOOKUP($AL210,'Ash-Archive Data-Don''t Delete'!$AL:$AT,2,FALSE))</f>
        <v>Link</v>
      </c>
      <c r="AN210" s="2">
        <f>IF(ISNA(VLOOKUP($AL210,'Ash-Archive Data-Don''t Delete'!$AL:$AT,3,FALSE)),"",VLOOKUP($AL210,'Ash-Archive Data-Don''t Delete'!$AL:$AT,3,FALSE))</f>
        <v>0</v>
      </c>
      <c r="AO210" s="13">
        <f>IF(ISNA(VLOOKUP($AL210,'Ash-Archive Data-Don''t Delete'!$AL:$AT,4,FALSE)),"",VLOOKUP($AL210,'Ash-Archive Data-Don''t Delete'!$AL:$AT,4,FALSE))</f>
        <v>0</v>
      </c>
      <c r="AP210" s="2">
        <f>IF(ISNA(VLOOKUP($AL210,'Ash-Archive Data-Don''t Delete'!$AL:$AT,5,FALSE)),"",VLOOKUP($AL210,'Ash-Archive Data-Don''t Delete'!$AL:$AT,5,FALSE))</f>
        <v>0</v>
      </c>
      <c r="AQ210" s="13"/>
      <c r="AR210" s="2"/>
      <c r="AS210" s="13"/>
      <c r="AT210" s="2" t="s">
        <v>74</v>
      </c>
      <c r="AU210" s="25"/>
      <c r="AV210" s="23"/>
      <c r="AW210" s="25"/>
      <c r="AX210" s="23"/>
      <c r="AY210" s="9" t="s">
        <v>103</v>
      </c>
      <c r="AZ210" s="19"/>
      <c r="BA210" s="18"/>
      <c r="BB210" s="18"/>
      <c r="BC210" s="15"/>
      <c r="BD210" s="15"/>
      <c r="BE210" s="15"/>
      <c r="BF210" s="15"/>
      <c r="BG210" s="15"/>
      <c r="BH210" s="15"/>
      <c r="BI210" s="15"/>
      <c r="BJ210" s="15"/>
    </row>
    <row r="211" spans="1:62" ht="14.25">
      <c r="A211" s="16" t="str">
        <f>IF(ISNA(VLOOKUP($G211,'Philanthropist Ranking'!$E$5:$H$105,4,FALSE)),"N","Y")</f>
        <v>Y</v>
      </c>
      <c r="B211" s="17">
        <f>VLOOKUP($G211,'Philanthropist Ranking'!$K$5:$M$281,3,FALSE)</f>
        <v>36</v>
      </c>
      <c r="C211" s="17">
        <f>VLOOKUP($G211,'Philanthropist Ranking'!$K$5:$M$281,2,FALSE)</f>
        <v>31.428757000000004</v>
      </c>
      <c r="D211" s="18"/>
      <c r="E211" s="18"/>
      <c r="F211" s="7" t="s">
        <v>490</v>
      </c>
      <c r="G211" s="8" t="s">
        <v>491</v>
      </c>
      <c r="H211" s="32"/>
      <c r="I211" s="19"/>
      <c r="J211" s="20" t="s">
        <v>62</v>
      </c>
      <c r="K211" s="19"/>
      <c r="L211" s="20"/>
      <c r="M211" s="19"/>
      <c r="N211" s="21"/>
      <c r="O211" s="22"/>
      <c r="P211" s="21"/>
      <c r="Q211" s="22"/>
      <c r="R211" s="21"/>
      <c r="S211" s="22"/>
      <c r="T211" s="21"/>
      <c r="U211" s="22"/>
      <c r="V211" s="13" t="s">
        <v>1630</v>
      </c>
      <c r="W211" s="2">
        <v>0.66051000000000004</v>
      </c>
      <c r="X211" s="13">
        <v>12</v>
      </c>
      <c r="Y211" s="2">
        <v>17</v>
      </c>
      <c r="Z211" s="13" t="s">
        <v>222</v>
      </c>
      <c r="AA211" s="2" t="s">
        <v>222</v>
      </c>
      <c r="AB211" s="13" t="s">
        <v>961</v>
      </c>
      <c r="AC211" s="2" t="s">
        <v>1972</v>
      </c>
      <c r="AD211" s="192" t="s">
        <v>963</v>
      </c>
      <c r="AE211" s="23"/>
      <c r="AF211" s="13" t="s">
        <v>1632</v>
      </c>
      <c r="AG211" s="2" t="s">
        <v>109</v>
      </c>
      <c r="AH211" s="14" t="str">
        <f>VLOOKUP($AF211,'Program-Causes'!$C:$D,2,FALSE)</f>
        <v>Disaster Relief</v>
      </c>
      <c r="AI211" s="2" t="s">
        <v>100</v>
      </c>
      <c r="AJ211" s="13" t="s">
        <v>69</v>
      </c>
      <c r="AK211" s="2" t="s">
        <v>70</v>
      </c>
      <c r="AL211" s="9" t="s">
        <v>1999</v>
      </c>
      <c r="AM211" s="35" t="str">
        <f>IF(ISNA(VLOOKUP($AL211,'Ash-Archive Data-Don''t Delete'!$AL:$AT,2,FALSE)),"",VLOOKUP($AL211,'Ash-Archive Data-Don''t Delete'!$AL:$AT,2,FALSE))</f>
        <v>Link</v>
      </c>
      <c r="AN211" s="2">
        <f>IF(ISNA(VLOOKUP($AL211,'Ash-Archive Data-Don''t Delete'!$AL:$AT,3,FALSE)),"",VLOOKUP($AL211,'Ash-Archive Data-Don''t Delete'!$AL:$AT,3,FALSE))</f>
        <v>0</v>
      </c>
      <c r="AO211" s="13">
        <f>IF(ISNA(VLOOKUP($AL211,'Ash-Archive Data-Don''t Delete'!$AL:$AT,4,FALSE)),"",VLOOKUP($AL211,'Ash-Archive Data-Don''t Delete'!$AL:$AT,4,FALSE))</f>
        <v>0</v>
      </c>
      <c r="AP211" s="2">
        <f>IF(ISNA(VLOOKUP($AL211,'Ash-Archive Data-Don''t Delete'!$AL:$AT,5,FALSE)),"",VLOOKUP($AL211,'Ash-Archive Data-Don''t Delete'!$AL:$AT,5,FALSE))</f>
        <v>0</v>
      </c>
      <c r="AQ211" s="13"/>
      <c r="AR211" s="2"/>
      <c r="AS211" s="13"/>
      <c r="AT211" s="2" t="s">
        <v>74</v>
      </c>
      <c r="AU211" s="25"/>
      <c r="AV211" s="23"/>
      <c r="AW211" s="25"/>
      <c r="AX211" s="23"/>
      <c r="AY211" s="9" t="s">
        <v>103</v>
      </c>
      <c r="AZ211" s="19"/>
      <c r="BA211" s="18"/>
      <c r="BB211" s="18"/>
      <c r="BC211" s="15"/>
      <c r="BD211" s="15"/>
      <c r="BE211" s="15"/>
      <c r="BF211" s="15"/>
      <c r="BG211" s="15"/>
      <c r="BH211" s="15"/>
      <c r="BI211" s="15"/>
      <c r="BJ211" s="15"/>
    </row>
    <row r="212" spans="1:62" ht="14.25">
      <c r="A212" s="16" t="str">
        <f>IF(ISNA(VLOOKUP($G212,'Philanthropist Ranking'!$E$5:$H$105,4,FALSE)),"N","Y")</f>
        <v>Y</v>
      </c>
      <c r="B212" s="17">
        <f>VLOOKUP($G212,'Philanthropist Ranking'!$K$5:$M$281,3,FALSE)</f>
        <v>36</v>
      </c>
      <c r="C212" s="17">
        <f>VLOOKUP($G212,'Philanthropist Ranking'!$K$5:$M$281,2,FALSE)</f>
        <v>31.428757000000004</v>
      </c>
      <c r="D212" s="18"/>
      <c r="E212" s="18"/>
      <c r="F212" s="7" t="s">
        <v>490</v>
      </c>
      <c r="G212" s="8" t="s">
        <v>491</v>
      </c>
      <c r="H212" s="32"/>
      <c r="I212" s="19"/>
      <c r="J212" s="20" t="s">
        <v>62</v>
      </c>
      <c r="K212" s="19"/>
      <c r="L212" s="20"/>
      <c r="M212" s="19"/>
      <c r="N212" s="21"/>
      <c r="O212" s="22"/>
      <c r="P212" s="21"/>
      <c r="Q212" s="22"/>
      <c r="R212" s="21"/>
      <c r="S212" s="22"/>
      <c r="T212" s="21"/>
      <c r="U212" s="22"/>
      <c r="V212" s="13" t="s">
        <v>1630</v>
      </c>
      <c r="W212" s="2">
        <v>0.62858499999999995</v>
      </c>
      <c r="X212" s="13">
        <v>12</v>
      </c>
      <c r="Y212" s="2">
        <v>17</v>
      </c>
      <c r="Z212" s="13" t="s">
        <v>222</v>
      </c>
      <c r="AA212" s="2" t="s">
        <v>222</v>
      </c>
      <c r="AB212" s="13" t="s">
        <v>961</v>
      </c>
      <c r="AC212" s="2" t="s">
        <v>1972</v>
      </c>
      <c r="AD212" s="192" t="s">
        <v>963</v>
      </c>
      <c r="AE212" s="23"/>
      <c r="AF212" s="13" t="s">
        <v>1632</v>
      </c>
      <c r="AG212" s="2" t="s">
        <v>109</v>
      </c>
      <c r="AH212" s="14" t="str">
        <f>VLOOKUP($AF212,'Program-Causes'!$C:$D,2,FALSE)</f>
        <v>Disaster Relief</v>
      </c>
      <c r="AI212" s="2" t="s">
        <v>100</v>
      </c>
      <c r="AJ212" s="13" t="s">
        <v>69</v>
      </c>
      <c r="AK212" s="2" t="s">
        <v>70</v>
      </c>
      <c r="AL212" s="9" t="s">
        <v>2007</v>
      </c>
      <c r="AM212" s="35" t="str">
        <f>IF(ISNA(VLOOKUP($AL212,'Ash-Archive Data-Don''t Delete'!$AL:$AT,2,FALSE)),"",VLOOKUP($AL212,'Ash-Archive Data-Don''t Delete'!$AL:$AT,2,FALSE))</f>
        <v>Link</v>
      </c>
      <c r="AN212" s="2">
        <f>IF(ISNA(VLOOKUP($AL212,'Ash-Archive Data-Don''t Delete'!$AL:$AT,3,FALSE)),"",VLOOKUP($AL212,'Ash-Archive Data-Don''t Delete'!$AL:$AT,3,FALSE))</f>
        <v>0</v>
      </c>
      <c r="AO212" s="13">
        <f>IF(ISNA(VLOOKUP($AL212,'Ash-Archive Data-Don''t Delete'!$AL:$AT,4,FALSE)),"",VLOOKUP($AL212,'Ash-Archive Data-Don''t Delete'!$AL:$AT,4,FALSE))</f>
        <v>0</v>
      </c>
      <c r="AP212" s="2">
        <f>IF(ISNA(VLOOKUP($AL212,'Ash-Archive Data-Don''t Delete'!$AL:$AT,5,FALSE)),"",VLOOKUP($AL212,'Ash-Archive Data-Don''t Delete'!$AL:$AT,5,FALSE))</f>
        <v>0</v>
      </c>
      <c r="AQ212" s="13"/>
      <c r="AR212" s="2"/>
      <c r="AS212" s="13"/>
      <c r="AT212" s="2" t="s">
        <v>74</v>
      </c>
      <c r="AU212" s="25"/>
      <c r="AV212" s="23"/>
      <c r="AW212" s="25"/>
      <c r="AX212" s="23"/>
      <c r="AY212" s="9" t="s">
        <v>103</v>
      </c>
      <c r="AZ212" s="19"/>
      <c r="BA212" s="18"/>
      <c r="BB212" s="18"/>
      <c r="BC212" s="15"/>
      <c r="BD212" s="15"/>
      <c r="BE212" s="15"/>
      <c r="BF212" s="15"/>
      <c r="BG212" s="15"/>
      <c r="BH212" s="15"/>
      <c r="BI212" s="15"/>
      <c r="BJ212" s="15"/>
    </row>
    <row r="213" spans="1:62" ht="14.25">
      <c r="A213" s="16" t="str">
        <f>IF(ISNA(VLOOKUP($G213,'Philanthropist Ranking'!$E$5:$H$105,4,FALSE)),"N","Y")</f>
        <v>Y</v>
      </c>
      <c r="B213" s="17">
        <f>VLOOKUP($G213,'Philanthropist Ranking'!$K$5:$M$281,3,FALSE)</f>
        <v>36</v>
      </c>
      <c r="C213" s="17">
        <f>VLOOKUP($G213,'Philanthropist Ranking'!$K$5:$M$281,2,FALSE)</f>
        <v>31.428757000000004</v>
      </c>
      <c r="D213" s="18"/>
      <c r="E213" s="18"/>
      <c r="F213" s="7" t="s">
        <v>490</v>
      </c>
      <c r="G213" s="8" t="s">
        <v>491</v>
      </c>
      <c r="H213" s="32"/>
      <c r="I213" s="19"/>
      <c r="J213" s="20" t="s">
        <v>62</v>
      </c>
      <c r="K213" s="19"/>
      <c r="L213" s="20"/>
      <c r="M213" s="19"/>
      <c r="N213" s="21"/>
      <c r="O213" s="22"/>
      <c r="P213" s="21"/>
      <c r="Q213" s="22"/>
      <c r="R213" s="21"/>
      <c r="S213" s="22"/>
      <c r="T213" s="21"/>
      <c r="U213" s="22"/>
      <c r="V213" s="13" t="s">
        <v>1630</v>
      </c>
      <c r="W213" s="2">
        <v>0.45924999999999999</v>
      </c>
      <c r="X213" s="13">
        <v>12</v>
      </c>
      <c r="Y213" s="2">
        <v>17</v>
      </c>
      <c r="Z213" s="13" t="s">
        <v>222</v>
      </c>
      <c r="AA213" s="2" t="s">
        <v>222</v>
      </c>
      <c r="AB213" s="13" t="s">
        <v>222</v>
      </c>
      <c r="AC213" s="2" t="s">
        <v>222</v>
      </c>
      <c r="AD213" s="192" t="s">
        <v>963</v>
      </c>
      <c r="AE213" s="23"/>
      <c r="AF213" s="13" t="s">
        <v>1640</v>
      </c>
      <c r="AG213" s="2" t="s">
        <v>109</v>
      </c>
      <c r="AH213" s="14" t="str">
        <f>VLOOKUP($AF213,'Program-Causes'!$C:$D,2,FALSE)</f>
        <v>Education</v>
      </c>
      <c r="AI213" s="2" t="s">
        <v>100</v>
      </c>
      <c r="AJ213" s="13" t="s">
        <v>69</v>
      </c>
      <c r="AK213" s="2" t="s">
        <v>70</v>
      </c>
      <c r="AL213" s="9" t="s">
        <v>2010</v>
      </c>
      <c r="AM213" s="35" t="str">
        <f>IF(ISNA(VLOOKUP($AL213,'Ash-Archive Data-Don''t Delete'!$AL:$AT,2,FALSE)),"",VLOOKUP($AL213,'Ash-Archive Data-Don''t Delete'!$AL:$AT,2,FALSE))</f>
        <v>Link</v>
      </c>
      <c r="AN213" s="2">
        <f>IF(ISNA(VLOOKUP($AL213,'Ash-Archive Data-Don''t Delete'!$AL:$AT,3,FALSE)),"",VLOOKUP($AL213,'Ash-Archive Data-Don''t Delete'!$AL:$AT,3,FALSE))</f>
        <v>0</v>
      </c>
      <c r="AO213" s="13">
        <f>IF(ISNA(VLOOKUP($AL213,'Ash-Archive Data-Don''t Delete'!$AL:$AT,4,FALSE)),"",VLOOKUP($AL213,'Ash-Archive Data-Don''t Delete'!$AL:$AT,4,FALSE))</f>
        <v>0</v>
      </c>
      <c r="AP213" s="2">
        <f>IF(ISNA(VLOOKUP($AL213,'Ash-Archive Data-Don''t Delete'!$AL:$AT,5,FALSE)),"",VLOOKUP($AL213,'Ash-Archive Data-Don''t Delete'!$AL:$AT,5,FALSE))</f>
        <v>0</v>
      </c>
      <c r="AQ213" s="13"/>
      <c r="AR213" s="2"/>
      <c r="AS213" s="13"/>
      <c r="AT213" s="2" t="s">
        <v>74</v>
      </c>
      <c r="AU213" s="25"/>
      <c r="AV213" s="23"/>
      <c r="AW213" s="25"/>
      <c r="AX213" s="23"/>
      <c r="AY213" s="9" t="s">
        <v>103</v>
      </c>
      <c r="AZ213" s="19"/>
      <c r="BA213" s="18"/>
      <c r="BB213" s="18"/>
      <c r="BC213" s="15"/>
      <c r="BD213" s="15"/>
      <c r="BE213" s="15"/>
      <c r="BF213" s="15"/>
      <c r="BG213" s="15"/>
      <c r="BH213" s="15"/>
      <c r="BI213" s="15"/>
      <c r="BJ213" s="15"/>
    </row>
    <row r="214" spans="1:62" ht="14.25">
      <c r="A214" s="16" t="str">
        <f>IF(ISNA(VLOOKUP($G214,'Philanthropist Ranking'!$E$5:$H$105,4,FALSE)),"N","Y")</f>
        <v>Y</v>
      </c>
      <c r="B214" s="17">
        <f>VLOOKUP($G214,'Philanthropist Ranking'!$K$5:$M$281,3,FALSE)</f>
        <v>36</v>
      </c>
      <c r="C214" s="17">
        <f>VLOOKUP($G214,'Philanthropist Ranking'!$K$5:$M$281,2,FALSE)</f>
        <v>31.428757000000004</v>
      </c>
      <c r="D214" s="18"/>
      <c r="E214" s="18"/>
      <c r="F214" s="7" t="s">
        <v>490</v>
      </c>
      <c r="G214" s="8" t="s">
        <v>491</v>
      </c>
      <c r="H214" s="32"/>
      <c r="I214" s="19"/>
      <c r="J214" s="20" t="s">
        <v>62</v>
      </c>
      <c r="K214" s="19"/>
      <c r="L214" s="20"/>
      <c r="M214" s="19"/>
      <c r="N214" s="21"/>
      <c r="O214" s="22"/>
      <c r="P214" s="21"/>
      <c r="Q214" s="22"/>
      <c r="R214" s="21"/>
      <c r="S214" s="22"/>
      <c r="T214" s="21"/>
      <c r="U214" s="22"/>
      <c r="V214" s="13" t="s">
        <v>1630</v>
      </c>
      <c r="W214" s="2">
        <v>0.43966</v>
      </c>
      <c r="X214" s="13">
        <v>12</v>
      </c>
      <c r="Y214" s="2">
        <v>17</v>
      </c>
      <c r="Z214" s="13" t="s">
        <v>222</v>
      </c>
      <c r="AA214" s="2" t="s">
        <v>222</v>
      </c>
      <c r="AB214" s="13" t="s">
        <v>222</v>
      </c>
      <c r="AC214" s="2" t="s">
        <v>222</v>
      </c>
      <c r="AD214" s="192" t="s">
        <v>963</v>
      </c>
      <c r="AE214" s="23"/>
      <c r="AF214" s="13" t="s">
        <v>1640</v>
      </c>
      <c r="AG214" s="2" t="s">
        <v>109</v>
      </c>
      <c r="AH214" s="14" t="str">
        <f>VLOOKUP($AF214,'Program-Causes'!$C:$D,2,FALSE)</f>
        <v>Education</v>
      </c>
      <c r="AI214" s="2" t="s">
        <v>100</v>
      </c>
      <c r="AJ214" s="13" t="s">
        <v>69</v>
      </c>
      <c r="AK214" s="2" t="s">
        <v>70</v>
      </c>
      <c r="AL214" s="9" t="s">
        <v>2024</v>
      </c>
      <c r="AM214" s="35" t="str">
        <f>IF(ISNA(VLOOKUP($AL214,'Ash-Archive Data-Don''t Delete'!$AL:$AT,2,FALSE)),"",VLOOKUP($AL214,'Ash-Archive Data-Don''t Delete'!$AL:$AT,2,FALSE))</f>
        <v>Link</v>
      </c>
      <c r="AN214" s="2">
        <f>IF(ISNA(VLOOKUP($AL214,'Ash-Archive Data-Don''t Delete'!$AL:$AT,3,FALSE)),"",VLOOKUP($AL214,'Ash-Archive Data-Don''t Delete'!$AL:$AT,3,FALSE))</f>
        <v>0</v>
      </c>
      <c r="AO214" s="13">
        <f>IF(ISNA(VLOOKUP($AL214,'Ash-Archive Data-Don''t Delete'!$AL:$AT,4,FALSE)),"",VLOOKUP($AL214,'Ash-Archive Data-Don''t Delete'!$AL:$AT,4,FALSE))</f>
        <v>0</v>
      </c>
      <c r="AP214" s="2">
        <f>IF(ISNA(VLOOKUP($AL214,'Ash-Archive Data-Don''t Delete'!$AL:$AT,5,FALSE)),"",VLOOKUP($AL214,'Ash-Archive Data-Don''t Delete'!$AL:$AT,5,FALSE))</f>
        <v>0</v>
      </c>
      <c r="AQ214" s="13"/>
      <c r="AR214" s="2"/>
      <c r="AS214" s="13"/>
      <c r="AT214" s="2" t="s">
        <v>74</v>
      </c>
      <c r="AU214" s="25"/>
      <c r="AV214" s="23"/>
      <c r="AW214" s="25"/>
      <c r="AX214" s="23"/>
      <c r="AY214" s="9" t="s">
        <v>103</v>
      </c>
      <c r="AZ214" s="19"/>
      <c r="BA214" s="18"/>
      <c r="BB214" s="18"/>
      <c r="BC214" s="15"/>
      <c r="BD214" s="15"/>
      <c r="BE214" s="15"/>
      <c r="BF214" s="15"/>
      <c r="BG214" s="15"/>
      <c r="BH214" s="15"/>
      <c r="BI214" s="15"/>
      <c r="BJ214" s="15"/>
    </row>
    <row r="215" spans="1:62" ht="14.25">
      <c r="A215" s="16" t="str">
        <f>IF(ISNA(VLOOKUP($G215,'Philanthropist Ranking'!$E$5:$H$105,4,FALSE)),"N","Y")</f>
        <v>Y</v>
      </c>
      <c r="B215" s="17">
        <f>VLOOKUP($G215,'Philanthropist Ranking'!$K$5:$M$281,3,FALSE)</f>
        <v>36</v>
      </c>
      <c r="C215" s="17">
        <f>VLOOKUP($G215,'Philanthropist Ranking'!$K$5:$M$281,2,FALSE)</f>
        <v>31.428757000000004</v>
      </c>
      <c r="D215" s="18"/>
      <c r="E215" s="18"/>
      <c r="F215" s="7" t="s">
        <v>490</v>
      </c>
      <c r="G215" s="8" t="s">
        <v>491</v>
      </c>
      <c r="H215" s="32"/>
      <c r="I215" s="19"/>
      <c r="J215" s="20" t="s">
        <v>62</v>
      </c>
      <c r="K215" s="19"/>
      <c r="L215" s="20"/>
      <c r="M215" s="19"/>
      <c r="N215" s="21"/>
      <c r="O215" s="22"/>
      <c r="P215" s="21"/>
      <c r="Q215" s="22"/>
      <c r="R215" s="21"/>
      <c r="S215" s="22"/>
      <c r="T215" s="21"/>
      <c r="U215" s="22"/>
      <c r="V215" s="13" t="s">
        <v>1630</v>
      </c>
      <c r="W215" s="2">
        <v>0.39717999999999998</v>
      </c>
      <c r="X215" s="13">
        <v>12</v>
      </c>
      <c r="Y215" s="2">
        <v>17</v>
      </c>
      <c r="Z215" s="13" t="s">
        <v>222</v>
      </c>
      <c r="AA215" s="2" t="s">
        <v>222</v>
      </c>
      <c r="AB215" s="13" t="s">
        <v>961</v>
      </c>
      <c r="AC215" s="2" t="s">
        <v>1972</v>
      </c>
      <c r="AD215" s="192" t="s">
        <v>963</v>
      </c>
      <c r="AE215" s="23"/>
      <c r="AF215" s="13" t="s">
        <v>1632</v>
      </c>
      <c r="AG215" s="2" t="s">
        <v>109</v>
      </c>
      <c r="AH215" s="14" t="str">
        <f>VLOOKUP($AF215,'Program-Causes'!$C:$D,2,FALSE)</f>
        <v>Disaster Relief</v>
      </c>
      <c r="AI215" s="2" t="s">
        <v>100</v>
      </c>
      <c r="AJ215" s="13" t="s">
        <v>69</v>
      </c>
      <c r="AK215" s="2" t="s">
        <v>70</v>
      </c>
      <c r="AL215" s="9" t="s">
        <v>2027</v>
      </c>
      <c r="AM215" s="35" t="str">
        <f>IF(ISNA(VLOOKUP($AL215,'Ash-Archive Data-Don''t Delete'!$AL:$AT,2,FALSE)),"",VLOOKUP($AL215,'Ash-Archive Data-Don''t Delete'!$AL:$AT,2,FALSE))</f>
        <v>Link</v>
      </c>
      <c r="AN215" s="2">
        <f>IF(ISNA(VLOOKUP($AL215,'Ash-Archive Data-Don''t Delete'!$AL:$AT,3,FALSE)),"",VLOOKUP($AL215,'Ash-Archive Data-Don''t Delete'!$AL:$AT,3,FALSE))</f>
        <v>0</v>
      </c>
      <c r="AO215" s="13">
        <f>IF(ISNA(VLOOKUP($AL215,'Ash-Archive Data-Don''t Delete'!$AL:$AT,4,FALSE)),"",VLOOKUP($AL215,'Ash-Archive Data-Don''t Delete'!$AL:$AT,4,FALSE))</f>
        <v>0</v>
      </c>
      <c r="AP215" s="2">
        <f>IF(ISNA(VLOOKUP($AL215,'Ash-Archive Data-Don''t Delete'!$AL:$AT,5,FALSE)),"",VLOOKUP($AL215,'Ash-Archive Data-Don''t Delete'!$AL:$AT,5,FALSE))</f>
        <v>0</v>
      </c>
      <c r="AQ215" s="13"/>
      <c r="AR215" s="2"/>
      <c r="AS215" s="13"/>
      <c r="AT215" s="2" t="s">
        <v>74</v>
      </c>
      <c r="AU215" s="25"/>
      <c r="AV215" s="23"/>
      <c r="AW215" s="25"/>
      <c r="AX215" s="23"/>
      <c r="AY215" s="9" t="s">
        <v>103</v>
      </c>
      <c r="AZ215" s="19"/>
      <c r="BA215" s="18"/>
      <c r="BB215" s="18"/>
      <c r="BC215" s="15"/>
      <c r="BD215" s="15"/>
      <c r="BE215" s="15"/>
      <c r="BF215" s="15"/>
      <c r="BG215" s="15"/>
      <c r="BH215" s="15"/>
      <c r="BI215" s="15"/>
      <c r="BJ215" s="15"/>
    </row>
    <row r="216" spans="1:62" ht="14.25">
      <c r="A216" s="16" t="str">
        <f>IF(ISNA(VLOOKUP($G216,'Philanthropist Ranking'!$E$5:$H$105,4,FALSE)),"N","Y")</f>
        <v>Y</v>
      </c>
      <c r="B216" s="17">
        <f>VLOOKUP($G216,'Philanthropist Ranking'!$K$5:$M$281,3,FALSE)</f>
        <v>36</v>
      </c>
      <c r="C216" s="17">
        <f>VLOOKUP($G216,'Philanthropist Ranking'!$K$5:$M$281,2,FALSE)</f>
        <v>31.428757000000004</v>
      </c>
      <c r="D216" s="18"/>
      <c r="E216" s="18"/>
      <c r="F216" s="7" t="s">
        <v>490</v>
      </c>
      <c r="G216" s="8" t="s">
        <v>491</v>
      </c>
      <c r="H216" s="32"/>
      <c r="I216" s="19"/>
      <c r="J216" s="20" t="s">
        <v>62</v>
      </c>
      <c r="K216" s="19"/>
      <c r="L216" s="20"/>
      <c r="M216" s="19"/>
      <c r="N216" s="21"/>
      <c r="O216" s="22"/>
      <c r="P216" s="21"/>
      <c r="Q216" s="22"/>
      <c r="R216" s="21"/>
      <c r="S216" s="22"/>
      <c r="T216" s="21"/>
      <c r="U216" s="22"/>
      <c r="V216" s="13" t="s">
        <v>1630</v>
      </c>
      <c r="W216" s="2">
        <v>0.37369999999999998</v>
      </c>
      <c r="X216" s="13">
        <v>12</v>
      </c>
      <c r="Y216" s="2">
        <v>17</v>
      </c>
      <c r="Z216" s="13" t="s">
        <v>222</v>
      </c>
      <c r="AA216" s="2" t="s">
        <v>222</v>
      </c>
      <c r="AB216" s="13" t="s">
        <v>222</v>
      </c>
      <c r="AC216" s="2" t="s">
        <v>222</v>
      </c>
      <c r="AD216" s="192" t="s">
        <v>963</v>
      </c>
      <c r="AE216" s="23"/>
      <c r="AF216" s="13" t="s">
        <v>1641</v>
      </c>
      <c r="AG216" s="2" t="s">
        <v>109</v>
      </c>
      <c r="AH216" s="14" t="str">
        <f>VLOOKUP($AF216,'Program-Causes'!$C:$D,2,FALSE)</f>
        <v>Public Health</v>
      </c>
      <c r="AI216" s="2" t="s">
        <v>100</v>
      </c>
      <c r="AJ216" s="13" t="s">
        <v>69</v>
      </c>
      <c r="AK216" s="2" t="s">
        <v>70</v>
      </c>
      <c r="AL216" s="9" t="s">
        <v>2028</v>
      </c>
      <c r="AM216" s="35" t="str">
        <f>IF(ISNA(VLOOKUP($AL216,'Ash-Archive Data-Don''t Delete'!$AL:$AT,2,FALSE)),"",VLOOKUP($AL216,'Ash-Archive Data-Don''t Delete'!$AL:$AT,2,FALSE))</f>
        <v>Link</v>
      </c>
      <c r="AN216" s="2">
        <f>IF(ISNA(VLOOKUP($AL216,'Ash-Archive Data-Don''t Delete'!$AL:$AT,3,FALSE)),"",VLOOKUP($AL216,'Ash-Archive Data-Don''t Delete'!$AL:$AT,3,FALSE))</f>
        <v>0</v>
      </c>
      <c r="AO216" s="13">
        <f>IF(ISNA(VLOOKUP($AL216,'Ash-Archive Data-Don''t Delete'!$AL:$AT,4,FALSE)),"",VLOOKUP($AL216,'Ash-Archive Data-Don''t Delete'!$AL:$AT,4,FALSE))</f>
        <v>0</v>
      </c>
      <c r="AP216" s="2">
        <f>IF(ISNA(VLOOKUP($AL216,'Ash-Archive Data-Don''t Delete'!$AL:$AT,5,FALSE)),"",VLOOKUP($AL216,'Ash-Archive Data-Don''t Delete'!$AL:$AT,5,FALSE))</f>
        <v>0</v>
      </c>
      <c r="AQ216" s="13"/>
      <c r="AR216" s="2"/>
      <c r="AS216" s="13"/>
      <c r="AT216" s="2" t="s">
        <v>74</v>
      </c>
      <c r="AU216" s="25"/>
      <c r="AV216" s="23"/>
      <c r="AW216" s="25"/>
      <c r="AX216" s="23"/>
      <c r="AY216" s="9" t="s">
        <v>103</v>
      </c>
      <c r="AZ216" s="19"/>
      <c r="BA216" s="18"/>
      <c r="BB216" s="18"/>
      <c r="BC216" s="15"/>
      <c r="BD216" s="15"/>
      <c r="BE216" s="15"/>
      <c r="BF216" s="15"/>
      <c r="BG216" s="15"/>
      <c r="BH216" s="15"/>
      <c r="BI216" s="15"/>
      <c r="BJ216" s="15"/>
    </row>
    <row r="217" spans="1:62" ht="14.25">
      <c r="A217" s="16" t="str">
        <f>IF(ISNA(VLOOKUP($G217,'Philanthropist Ranking'!$E$5:$H$105,4,FALSE)),"N","Y")</f>
        <v>Y</v>
      </c>
      <c r="B217" s="17">
        <f>VLOOKUP($G217,'Philanthropist Ranking'!$K$5:$M$281,3,FALSE)</f>
        <v>36</v>
      </c>
      <c r="C217" s="17">
        <f>VLOOKUP($G217,'Philanthropist Ranking'!$K$5:$M$281,2,FALSE)</f>
        <v>31.428757000000004</v>
      </c>
      <c r="D217" s="18"/>
      <c r="E217" s="18"/>
      <c r="F217" s="7" t="s">
        <v>490</v>
      </c>
      <c r="G217" s="8" t="s">
        <v>491</v>
      </c>
      <c r="H217" s="32"/>
      <c r="I217" s="19"/>
      <c r="J217" s="20" t="s">
        <v>62</v>
      </c>
      <c r="K217" s="19"/>
      <c r="L217" s="20"/>
      <c r="M217" s="19"/>
      <c r="N217" s="21"/>
      <c r="O217" s="22"/>
      <c r="P217" s="21"/>
      <c r="Q217" s="22"/>
      <c r="R217" s="21"/>
      <c r="S217" s="22"/>
      <c r="T217" s="21"/>
      <c r="U217" s="22"/>
      <c r="V217" s="13" t="s">
        <v>1630</v>
      </c>
      <c r="W217" s="2">
        <v>0.37042999999999998</v>
      </c>
      <c r="X217" s="13">
        <v>12</v>
      </c>
      <c r="Y217" s="2">
        <v>17</v>
      </c>
      <c r="Z217" s="13" t="s">
        <v>222</v>
      </c>
      <c r="AA217" s="2" t="s">
        <v>222</v>
      </c>
      <c r="AB217" s="13" t="s">
        <v>222</v>
      </c>
      <c r="AC217" s="2" t="s">
        <v>222</v>
      </c>
      <c r="AD217" s="192" t="s">
        <v>963</v>
      </c>
      <c r="AE217" s="23"/>
      <c r="AF217" s="13" t="s">
        <v>1641</v>
      </c>
      <c r="AG217" s="2" t="s">
        <v>109</v>
      </c>
      <c r="AH217" s="14" t="str">
        <f>VLOOKUP($AF217,'Program-Causes'!$C:$D,2,FALSE)</f>
        <v>Public Health</v>
      </c>
      <c r="AI217" s="2" t="s">
        <v>100</v>
      </c>
      <c r="AJ217" s="13" t="s">
        <v>69</v>
      </c>
      <c r="AK217" s="2" t="s">
        <v>70</v>
      </c>
      <c r="AL217" s="9" t="s">
        <v>2029</v>
      </c>
      <c r="AM217" s="35" t="str">
        <f>IF(ISNA(VLOOKUP($AL217,'Ash-Archive Data-Don''t Delete'!$AL:$AT,2,FALSE)),"",VLOOKUP($AL217,'Ash-Archive Data-Don''t Delete'!$AL:$AT,2,FALSE))</f>
        <v>Link</v>
      </c>
      <c r="AN217" s="2">
        <f>IF(ISNA(VLOOKUP($AL217,'Ash-Archive Data-Don''t Delete'!$AL:$AT,3,FALSE)),"",VLOOKUP($AL217,'Ash-Archive Data-Don''t Delete'!$AL:$AT,3,FALSE))</f>
        <v>0</v>
      </c>
      <c r="AO217" s="13">
        <f>IF(ISNA(VLOOKUP($AL217,'Ash-Archive Data-Don''t Delete'!$AL:$AT,4,FALSE)),"",VLOOKUP($AL217,'Ash-Archive Data-Don''t Delete'!$AL:$AT,4,FALSE))</f>
        <v>0</v>
      </c>
      <c r="AP217" s="2">
        <f>IF(ISNA(VLOOKUP($AL217,'Ash-Archive Data-Don''t Delete'!$AL:$AT,5,FALSE)),"",VLOOKUP($AL217,'Ash-Archive Data-Don''t Delete'!$AL:$AT,5,FALSE))</f>
        <v>0</v>
      </c>
      <c r="AQ217" s="13"/>
      <c r="AR217" s="2"/>
      <c r="AS217" s="13"/>
      <c r="AT217" s="2" t="s">
        <v>74</v>
      </c>
      <c r="AU217" s="25"/>
      <c r="AV217" s="23"/>
      <c r="AW217" s="25"/>
      <c r="AX217" s="23"/>
      <c r="AY217" s="9" t="s">
        <v>103</v>
      </c>
      <c r="AZ217" s="19"/>
      <c r="BA217" s="18"/>
      <c r="BB217" s="18"/>
      <c r="BC217" s="15"/>
      <c r="BD217" s="15"/>
      <c r="BE217" s="15"/>
      <c r="BF217" s="15"/>
      <c r="BG217" s="15"/>
      <c r="BH217" s="15"/>
      <c r="BI217" s="15"/>
      <c r="BJ217" s="15"/>
    </row>
    <row r="218" spans="1:62" ht="14.25">
      <c r="A218" s="16" t="str">
        <f>IF(ISNA(VLOOKUP($G218,'Philanthropist Ranking'!$E$5:$H$105,4,FALSE)),"N","Y")</f>
        <v>Y</v>
      </c>
      <c r="B218" s="17">
        <f>VLOOKUP($G218,'Philanthropist Ranking'!$K$5:$M$281,3,FALSE)</f>
        <v>36</v>
      </c>
      <c r="C218" s="17">
        <f>VLOOKUP($G218,'Philanthropist Ranking'!$K$5:$M$281,2,FALSE)</f>
        <v>31.428757000000004</v>
      </c>
      <c r="D218" s="18"/>
      <c r="E218" s="18"/>
      <c r="F218" s="7" t="s">
        <v>490</v>
      </c>
      <c r="G218" s="8" t="s">
        <v>491</v>
      </c>
      <c r="H218" s="32"/>
      <c r="I218" s="19"/>
      <c r="J218" s="20" t="s">
        <v>62</v>
      </c>
      <c r="K218" s="19"/>
      <c r="L218" s="20"/>
      <c r="M218" s="19"/>
      <c r="N218" s="21"/>
      <c r="O218" s="22"/>
      <c r="P218" s="21"/>
      <c r="Q218" s="22"/>
      <c r="R218" s="21"/>
      <c r="S218" s="22"/>
      <c r="T218" s="21"/>
      <c r="U218" s="22"/>
      <c r="V218" s="13" t="s">
        <v>1630</v>
      </c>
      <c r="W218" s="2">
        <v>0.36135</v>
      </c>
      <c r="X218" s="13">
        <v>12</v>
      </c>
      <c r="Y218" s="2">
        <v>17</v>
      </c>
      <c r="Z218" s="13" t="s">
        <v>222</v>
      </c>
      <c r="AA218" s="2" t="s">
        <v>222</v>
      </c>
      <c r="AB218" s="13" t="s">
        <v>222</v>
      </c>
      <c r="AC218" s="2" t="s">
        <v>222</v>
      </c>
      <c r="AD218" s="192" t="s">
        <v>963</v>
      </c>
      <c r="AE218" s="23"/>
      <c r="AF218" s="13" t="s">
        <v>1641</v>
      </c>
      <c r="AG218" s="2" t="s">
        <v>109</v>
      </c>
      <c r="AH218" s="14" t="str">
        <f>VLOOKUP($AF218,'Program-Causes'!$C:$D,2,FALSE)</f>
        <v>Public Health</v>
      </c>
      <c r="AI218" s="2" t="s">
        <v>100</v>
      </c>
      <c r="AJ218" s="13" t="s">
        <v>69</v>
      </c>
      <c r="AK218" s="2" t="s">
        <v>70</v>
      </c>
      <c r="AL218" s="9" t="s">
        <v>2030</v>
      </c>
      <c r="AM218" s="35" t="str">
        <f>IF(ISNA(VLOOKUP($AL218,'Ash-Archive Data-Don''t Delete'!$AL:$AT,2,FALSE)),"",VLOOKUP($AL218,'Ash-Archive Data-Don''t Delete'!$AL:$AT,2,FALSE))</f>
        <v>Link</v>
      </c>
      <c r="AN218" s="2">
        <f>IF(ISNA(VLOOKUP($AL218,'Ash-Archive Data-Don''t Delete'!$AL:$AT,3,FALSE)),"",VLOOKUP($AL218,'Ash-Archive Data-Don''t Delete'!$AL:$AT,3,FALSE))</f>
        <v>0</v>
      </c>
      <c r="AO218" s="13">
        <f>IF(ISNA(VLOOKUP($AL218,'Ash-Archive Data-Don''t Delete'!$AL:$AT,4,FALSE)),"",VLOOKUP($AL218,'Ash-Archive Data-Don''t Delete'!$AL:$AT,4,FALSE))</f>
        <v>0</v>
      </c>
      <c r="AP218" s="2">
        <f>IF(ISNA(VLOOKUP($AL218,'Ash-Archive Data-Don''t Delete'!$AL:$AT,5,FALSE)),"",VLOOKUP($AL218,'Ash-Archive Data-Don''t Delete'!$AL:$AT,5,FALSE))</f>
        <v>0</v>
      </c>
      <c r="AQ218" s="13"/>
      <c r="AR218" s="2"/>
      <c r="AS218" s="13"/>
      <c r="AT218" s="2" t="s">
        <v>74</v>
      </c>
      <c r="AU218" s="25"/>
      <c r="AV218" s="23"/>
      <c r="AW218" s="25"/>
      <c r="AX218" s="23"/>
      <c r="AY218" s="9" t="s">
        <v>103</v>
      </c>
      <c r="AZ218" s="19"/>
      <c r="BA218" s="18"/>
      <c r="BB218" s="18"/>
      <c r="BC218" s="15"/>
      <c r="BD218" s="15"/>
      <c r="BE218" s="15"/>
      <c r="BF218" s="15"/>
      <c r="BG218" s="15"/>
      <c r="BH218" s="15"/>
      <c r="BI218" s="15"/>
      <c r="BJ218" s="15"/>
    </row>
    <row r="219" spans="1:62" ht="14.25">
      <c r="A219" s="16" t="str">
        <f>IF(ISNA(VLOOKUP($G219,'Philanthropist Ranking'!$E$5:$H$105,4,FALSE)),"N","Y")</f>
        <v>Y</v>
      </c>
      <c r="B219" s="17">
        <f>VLOOKUP($G219,'Philanthropist Ranking'!$K$5:$M$281,3,FALSE)</f>
        <v>36</v>
      </c>
      <c r="C219" s="17">
        <f>VLOOKUP($G219,'Philanthropist Ranking'!$K$5:$M$281,2,FALSE)</f>
        <v>31.428757000000004</v>
      </c>
      <c r="D219" s="18"/>
      <c r="E219" s="18"/>
      <c r="F219" s="7" t="s">
        <v>490</v>
      </c>
      <c r="G219" s="8" t="s">
        <v>491</v>
      </c>
      <c r="H219" s="32"/>
      <c r="I219" s="19"/>
      <c r="J219" s="20" t="s">
        <v>62</v>
      </c>
      <c r="K219" s="19"/>
      <c r="L219" s="20"/>
      <c r="M219" s="19"/>
      <c r="N219" s="21"/>
      <c r="O219" s="22"/>
      <c r="P219" s="21"/>
      <c r="Q219" s="22"/>
      <c r="R219" s="21"/>
      <c r="S219" s="22"/>
      <c r="T219" s="21"/>
      <c r="U219" s="22"/>
      <c r="V219" s="13" t="s">
        <v>1630</v>
      </c>
      <c r="W219" s="2">
        <v>0.35557</v>
      </c>
      <c r="X219" s="13">
        <v>12</v>
      </c>
      <c r="Y219" s="2">
        <v>17</v>
      </c>
      <c r="Z219" s="13" t="s">
        <v>222</v>
      </c>
      <c r="AA219" s="2" t="s">
        <v>222</v>
      </c>
      <c r="AB219" s="13" t="s">
        <v>222</v>
      </c>
      <c r="AC219" s="2" t="s">
        <v>222</v>
      </c>
      <c r="AD219" s="192" t="s">
        <v>963</v>
      </c>
      <c r="AE219" s="23"/>
      <c r="AF219" s="13" t="s">
        <v>1640</v>
      </c>
      <c r="AG219" s="2" t="s">
        <v>109</v>
      </c>
      <c r="AH219" s="14" t="str">
        <f>VLOOKUP($AF219,'Program-Causes'!$C:$D,2,FALSE)</f>
        <v>Education</v>
      </c>
      <c r="AI219" s="2" t="s">
        <v>100</v>
      </c>
      <c r="AJ219" s="13" t="s">
        <v>69</v>
      </c>
      <c r="AK219" s="2" t="s">
        <v>70</v>
      </c>
      <c r="AL219" s="9" t="s">
        <v>2031</v>
      </c>
      <c r="AM219" s="35" t="str">
        <f>IF(ISNA(VLOOKUP($AL219,'Ash-Archive Data-Don''t Delete'!$AL:$AT,2,FALSE)),"",VLOOKUP($AL219,'Ash-Archive Data-Don''t Delete'!$AL:$AT,2,FALSE))</f>
        <v>Link</v>
      </c>
      <c r="AN219" s="2">
        <f>IF(ISNA(VLOOKUP($AL219,'Ash-Archive Data-Don''t Delete'!$AL:$AT,3,FALSE)),"",VLOOKUP($AL219,'Ash-Archive Data-Don''t Delete'!$AL:$AT,3,FALSE))</f>
        <v>0</v>
      </c>
      <c r="AO219" s="13">
        <f>IF(ISNA(VLOOKUP($AL219,'Ash-Archive Data-Don''t Delete'!$AL:$AT,4,FALSE)),"",VLOOKUP($AL219,'Ash-Archive Data-Don''t Delete'!$AL:$AT,4,FALSE))</f>
        <v>0</v>
      </c>
      <c r="AP219" s="2">
        <f>IF(ISNA(VLOOKUP($AL219,'Ash-Archive Data-Don''t Delete'!$AL:$AT,5,FALSE)),"",VLOOKUP($AL219,'Ash-Archive Data-Don''t Delete'!$AL:$AT,5,FALSE))</f>
        <v>0</v>
      </c>
      <c r="AQ219" s="13"/>
      <c r="AR219" s="2"/>
      <c r="AS219" s="13"/>
      <c r="AT219" s="2" t="s">
        <v>74</v>
      </c>
      <c r="AU219" s="25"/>
      <c r="AV219" s="23"/>
      <c r="AW219" s="25"/>
      <c r="AX219" s="23"/>
      <c r="AY219" s="9" t="s">
        <v>103</v>
      </c>
      <c r="AZ219" s="19"/>
      <c r="BA219" s="18"/>
      <c r="BB219" s="18"/>
      <c r="BC219" s="15"/>
      <c r="BD219" s="15"/>
      <c r="BE219" s="15"/>
      <c r="BF219" s="15"/>
      <c r="BG219" s="15"/>
      <c r="BH219" s="15"/>
      <c r="BI219" s="15"/>
      <c r="BJ219" s="15"/>
    </row>
    <row r="220" spans="1:62" ht="14.25">
      <c r="A220" s="16" t="str">
        <f>IF(ISNA(VLOOKUP($G220,'Philanthropist Ranking'!$E$5:$H$105,4,FALSE)),"N","Y")</f>
        <v>Y</v>
      </c>
      <c r="B220" s="17">
        <f>VLOOKUP($G220,'Philanthropist Ranking'!$K$5:$M$281,3,FALSE)</f>
        <v>36</v>
      </c>
      <c r="C220" s="17">
        <f>VLOOKUP($G220,'Philanthropist Ranking'!$K$5:$M$281,2,FALSE)</f>
        <v>31.428757000000004</v>
      </c>
      <c r="D220" s="18"/>
      <c r="E220" s="18"/>
      <c r="F220" s="7" t="s">
        <v>490</v>
      </c>
      <c r="G220" s="8" t="s">
        <v>491</v>
      </c>
      <c r="H220" s="32"/>
      <c r="I220" s="19"/>
      <c r="J220" s="20" t="s">
        <v>62</v>
      </c>
      <c r="K220" s="19"/>
      <c r="L220" s="20"/>
      <c r="M220" s="19"/>
      <c r="N220" s="21"/>
      <c r="O220" s="22"/>
      <c r="P220" s="21"/>
      <c r="Q220" s="22"/>
      <c r="R220" s="21"/>
      <c r="S220" s="22"/>
      <c r="T220" s="21"/>
      <c r="U220" s="22"/>
      <c r="V220" s="13" t="s">
        <v>1630</v>
      </c>
      <c r="W220" s="2">
        <v>0.33900000000000002</v>
      </c>
      <c r="X220" s="13">
        <v>12</v>
      </c>
      <c r="Y220" s="2">
        <v>17</v>
      </c>
      <c r="Z220" s="13" t="s">
        <v>222</v>
      </c>
      <c r="AA220" s="2" t="s">
        <v>222</v>
      </c>
      <c r="AB220" s="13" t="s">
        <v>222</v>
      </c>
      <c r="AC220" s="2" t="s">
        <v>222</v>
      </c>
      <c r="AD220" s="192" t="s">
        <v>963</v>
      </c>
      <c r="AE220" s="23"/>
      <c r="AF220" s="13" t="s">
        <v>1640</v>
      </c>
      <c r="AG220" s="2" t="s">
        <v>109</v>
      </c>
      <c r="AH220" s="14" t="str">
        <f>VLOOKUP($AF220,'Program-Causes'!$C:$D,2,FALSE)</f>
        <v>Education</v>
      </c>
      <c r="AI220" s="2" t="s">
        <v>100</v>
      </c>
      <c r="AJ220" s="13" t="s">
        <v>69</v>
      </c>
      <c r="AK220" s="2" t="s">
        <v>70</v>
      </c>
      <c r="AL220" s="9" t="s">
        <v>2032</v>
      </c>
      <c r="AM220" s="35" t="str">
        <f>IF(ISNA(VLOOKUP($AL220,'Ash-Archive Data-Don''t Delete'!$AL:$AT,2,FALSE)),"",VLOOKUP($AL220,'Ash-Archive Data-Don''t Delete'!$AL:$AT,2,FALSE))</f>
        <v>Link</v>
      </c>
      <c r="AN220" s="2">
        <f>IF(ISNA(VLOOKUP($AL220,'Ash-Archive Data-Don''t Delete'!$AL:$AT,3,FALSE)),"",VLOOKUP($AL220,'Ash-Archive Data-Don''t Delete'!$AL:$AT,3,FALSE))</f>
        <v>0</v>
      </c>
      <c r="AO220" s="13">
        <f>IF(ISNA(VLOOKUP($AL220,'Ash-Archive Data-Don''t Delete'!$AL:$AT,4,FALSE)),"",VLOOKUP($AL220,'Ash-Archive Data-Don''t Delete'!$AL:$AT,4,FALSE))</f>
        <v>0</v>
      </c>
      <c r="AP220" s="2">
        <f>IF(ISNA(VLOOKUP($AL220,'Ash-Archive Data-Don''t Delete'!$AL:$AT,5,FALSE)),"",VLOOKUP($AL220,'Ash-Archive Data-Don''t Delete'!$AL:$AT,5,FALSE))</f>
        <v>0</v>
      </c>
      <c r="AQ220" s="13"/>
      <c r="AR220" s="2"/>
      <c r="AS220" s="13"/>
      <c r="AT220" s="2" t="s">
        <v>74</v>
      </c>
      <c r="AU220" s="25"/>
      <c r="AV220" s="23"/>
      <c r="AW220" s="25"/>
      <c r="AX220" s="23"/>
      <c r="AY220" s="9" t="s">
        <v>103</v>
      </c>
      <c r="AZ220" s="19"/>
      <c r="BA220" s="18"/>
      <c r="BB220" s="18"/>
      <c r="BC220" s="15"/>
      <c r="BD220" s="15"/>
      <c r="BE220" s="15"/>
      <c r="BF220" s="15"/>
      <c r="BG220" s="15"/>
      <c r="BH220" s="15"/>
      <c r="BI220" s="15"/>
      <c r="BJ220" s="15"/>
    </row>
    <row r="221" spans="1:62" ht="14.25">
      <c r="A221" s="16" t="str">
        <f>IF(ISNA(VLOOKUP($G221,'Philanthropist Ranking'!$E$5:$H$105,4,FALSE)),"N","Y")</f>
        <v>Y</v>
      </c>
      <c r="B221" s="17">
        <f>VLOOKUP($G221,'Philanthropist Ranking'!$K$5:$M$281,3,FALSE)</f>
        <v>36</v>
      </c>
      <c r="C221" s="17">
        <f>VLOOKUP($G221,'Philanthropist Ranking'!$K$5:$M$281,2,FALSE)</f>
        <v>31.428757000000004</v>
      </c>
      <c r="D221" s="18"/>
      <c r="E221" s="18"/>
      <c r="F221" s="7" t="s">
        <v>490</v>
      </c>
      <c r="G221" s="8" t="s">
        <v>491</v>
      </c>
      <c r="H221" s="32"/>
      <c r="I221" s="19"/>
      <c r="J221" s="20" t="s">
        <v>62</v>
      </c>
      <c r="K221" s="19"/>
      <c r="L221" s="20"/>
      <c r="M221" s="19"/>
      <c r="N221" s="21"/>
      <c r="O221" s="22"/>
      <c r="P221" s="21"/>
      <c r="Q221" s="22"/>
      <c r="R221" s="21"/>
      <c r="S221" s="22"/>
      <c r="T221" s="21"/>
      <c r="U221" s="22"/>
      <c r="V221" s="13" t="s">
        <v>1630</v>
      </c>
      <c r="W221" s="2">
        <v>0.32754499999999998</v>
      </c>
      <c r="X221" s="13">
        <v>12</v>
      </c>
      <c r="Y221" s="2">
        <v>17</v>
      </c>
      <c r="Z221" s="13" t="s">
        <v>222</v>
      </c>
      <c r="AA221" s="2" t="s">
        <v>222</v>
      </c>
      <c r="AB221" s="13" t="s">
        <v>222</v>
      </c>
      <c r="AC221" s="2" t="s">
        <v>222</v>
      </c>
      <c r="AD221" s="192" t="s">
        <v>963</v>
      </c>
      <c r="AE221" s="23"/>
      <c r="AF221" s="13" t="s">
        <v>1641</v>
      </c>
      <c r="AG221" s="2" t="s">
        <v>109</v>
      </c>
      <c r="AH221" s="14" t="str">
        <f>VLOOKUP($AF221,'Program-Causes'!$C:$D,2,FALSE)</f>
        <v>Public Health</v>
      </c>
      <c r="AI221" s="2" t="s">
        <v>100</v>
      </c>
      <c r="AJ221" s="13" t="s">
        <v>69</v>
      </c>
      <c r="AK221" s="2" t="s">
        <v>70</v>
      </c>
      <c r="AL221" s="9" t="s">
        <v>2033</v>
      </c>
      <c r="AM221" s="35" t="str">
        <f>IF(ISNA(VLOOKUP($AL221,'Ash-Archive Data-Don''t Delete'!$AL:$AT,2,FALSE)),"",VLOOKUP($AL221,'Ash-Archive Data-Don''t Delete'!$AL:$AT,2,FALSE))</f>
        <v>Link</v>
      </c>
      <c r="AN221" s="2">
        <f>IF(ISNA(VLOOKUP($AL221,'Ash-Archive Data-Don''t Delete'!$AL:$AT,3,FALSE)),"",VLOOKUP($AL221,'Ash-Archive Data-Don''t Delete'!$AL:$AT,3,FALSE))</f>
        <v>0</v>
      </c>
      <c r="AO221" s="13">
        <f>IF(ISNA(VLOOKUP($AL221,'Ash-Archive Data-Don''t Delete'!$AL:$AT,4,FALSE)),"",VLOOKUP($AL221,'Ash-Archive Data-Don''t Delete'!$AL:$AT,4,FALSE))</f>
        <v>0</v>
      </c>
      <c r="AP221" s="2">
        <f>IF(ISNA(VLOOKUP($AL221,'Ash-Archive Data-Don''t Delete'!$AL:$AT,5,FALSE)),"",VLOOKUP($AL221,'Ash-Archive Data-Don''t Delete'!$AL:$AT,5,FALSE))</f>
        <v>0</v>
      </c>
      <c r="AQ221" s="13"/>
      <c r="AR221" s="2"/>
      <c r="AS221" s="13"/>
      <c r="AT221" s="2" t="s">
        <v>74</v>
      </c>
      <c r="AU221" s="25"/>
      <c r="AV221" s="23"/>
      <c r="AW221" s="25"/>
      <c r="AX221" s="23"/>
      <c r="AY221" s="9" t="s">
        <v>103</v>
      </c>
      <c r="AZ221" s="19"/>
      <c r="BA221" s="18"/>
      <c r="BB221" s="18"/>
      <c r="BC221" s="15"/>
      <c r="BD221" s="15"/>
      <c r="BE221" s="15"/>
      <c r="BF221" s="15"/>
      <c r="BG221" s="15"/>
      <c r="BH221" s="15"/>
      <c r="BI221" s="15"/>
      <c r="BJ221" s="15"/>
    </row>
    <row r="222" spans="1:62" ht="14.25">
      <c r="A222" s="16" t="str">
        <f>IF(ISNA(VLOOKUP($G222,'Philanthropist Ranking'!$E$5:$H$105,4,FALSE)),"N","Y")</f>
        <v>Y</v>
      </c>
      <c r="B222" s="17">
        <f>VLOOKUP($G222,'Philanthropist Ranking'!$K$5:$M$281,3,FALSE)</f>
        <v>36</v>
      </c>
      <c r="C222" s="17">
        <f>VLOOKUP($G222,'Philanthropist Ranking'!$K$5:$M$281,2,FALSE)</f>
        <v>31.428757000000004</v>
      </c>
      <c r="D222" s="18"/>
      <c r="E222" s="18"/>
      <c r="F222" s="7" t="s">
        <v>490</v>
      </c>
      <c r="G222" s="8" t="s">
        <v>491</v>
      </c>
      <c r="H222" s="32"/>
      <c r="I222" s="19"/>
      <c r="J222" s="20" t="s">
        <v>62</v>
      </c>
      <c r="K222" s="19"/>
      <c r="L222" s="20"/>
      <c r="M222" s="19"/>
      <c r="N222" s="21"/>
      <c r="O222" s="22"/>
      <c r="P222" s="21"/>
      <c r="Q222" s="22"/>
      <c r="R222" s="21"/>
      <c r="S222" s="22"/>
      <c r="T222" s="21"/>
      <c r="U222" s="22"/>
      <c r="V222" s="13" t="s">
        <v>1630</v>
      </c>
      <c r="W222" s="2">
        <v>0.28148000000000001</v>
      </c>
      <c r="X222" s="13">
        <v>12</v>
      </c>
      <c r="Y222" s="2">
        <v>17</v>
      </c>
      <c r="Z222" s="13" t="s">
        <v>222</v>
      </c>
      <c r="AA222" s="2" t="s">
        <v>222</v>
      </c>
      <c r="AB222" s="13" t="s">
        <v>961</v>
      </c>
      <c r="AC222" s="2" t="s">
        <v>1972</v>
      </c>
      <c r="AD222" s="192" t="s">
        <v>963</v>
      </c>
      <c r="AE222" s="23"/>
      <c r="AF222" s="13" t="s">
        <v>1632</v>
      </c>
      <c r="AG222" s="2" t="s">
        <v>109</v>
      </c>
      <c r="AH222" s="14" t="str">
        <f>VLOOKUP($AF222,'Program-Causes'!$C:$D,2,FALSE)</f>
        <v>Disaster Relief</v>
      </c>
      <c r="AI222" s="2" t="s">
        <v>100</v>
      </c>
      <c r="AJ222" s="13" t="s">
        <v>69</v>
      </c>
      <c r="AK222" s="2" t="s">
        <v>70</v>
      </c>
      <c r="AL222" s="9" t="s">
        <v>2034</v>
      </c>
      <c r="AM222" s="35" t="str">
        <f>IF(ISNA(VLOOKUP($AL222,'Ash-Archive Data-Don''t Delete'!$AL:$AT,2,FALSE)),"",VLOOKUP($AL222,'Ash-Archive Data-Don''t Delete'!$AL:$AT,2,FALSE))</f>
        <v>Link</v>
      </c>
      <c r="AN222" s="2">
        <f>IF(ISNA(VLOOKUP($AL222,'Ash-Archive Data-Don''t Delete'!$AL:$AT,3,FALSE)),"",VLOOKUP($AL222,'Ash-Archive Data-Don''t Delete'!$AL:$AT,3,FALSE))</f>
        <v>0</v>
      </c>
      <c r="AO222" s="13">
        <f>IF(ISNA(VLOOKUP($AL222,'Ash-Archive Data-Don''t Delete'!$AL:$AT,4,FALSE)),"",VLOOKUP($AL222,'Ash-Archive Data-Don''t Delete'!$AL:$AT,4,FALSE))</f>
        <v>0</v>
      </c>
      <c r="AP222" s="2">
        <f>IF(ISNA(VLOOKUP($AL222,'Ash-Archive Data-Don''t Delete'!$AL:$AT,5,FALSE)),"",VLOOKUP($AL222,'Ash-Archive Data-Don''t Delete'!$AL:$AT,5,FALSE))</f>
        <v>0</v>
      </c>
      <c r="AQ222" s="13"/>
      <c r="AR222" s="2"/>
      <c r="AS222" s="13"/>
      <c r="AT222" s="2" t="s">
        <v>74</v>
      </c>
      <c r="AU222" s="25"/>
      <c r="AV222" s="23"/>
      <c r="AW222" s="25"/>
      <c r="AX222" s="23"/>
      <c r="AY222" s="9" t="s">
        <v>103</v>
      </c>
      <c r="AZ222" s="19"/>
      <c r="BA222" s="18"/>
      <c r="BB222" s="18"/>
      <c r="BC222" s="15"/>
      <c r="BD222" s="15"/>
      <c r="BE222" s="15"/>
      <c r="BF222" s="15"/>
      <c r="BG222" s="15"/>
      <c r="BH222" s="15"/>
      <c r="BI222" s="15"/>
      <c r="BJ222" s="15"/>
    </row>
    <row r="223" spans="1:62" ht="14.25">
      <c r="A223" s="16" t="str">
        <f>IF(ISNA(VLOOKUP($G223,'Philanthropist Ranking'!$E$5:$H$105,4,FALSE)),"N","Y")</f>
        <v>Y</v>
      </c>
      <c r="B223" s="17">
        <f>VLOOKUP($G223,'Philanthropist Ranking'!$K$5:$M$281,3,FALSE)</f>
        <v>36</v>
      </c>
      <c r="C223" s="17">
        <f>VLOOKUP($G223,'Philanthropist Ranking'!$K$5:$M$281,2,FALSE)</f>
        <v>31.428757000000004</v>
      </c>
      <c r="D223" s="18"/>
      <c r="E223" s="18"/>
      <c r="F223" s="7" t="s">
        <v>490</v>
      </c>
      <c r="G223" s="8" t="s">
        <v>491</v>
      </c>
      <c r="H223" s="32"/>
      <c r="I223" s="19"/>
      <c r="J223" s="20" t="s">
        <v>62</v>
      </c>
      <c r="K223" s="19"/>
      <c r="L223" s="20"/>
      <c r="M223" s="19"/>
      <c r="N223" s="21"/>
      <c r="O223" s="22"/>
      <c r="P223" s="21"/>
      <c r="Q223" s="22"/>
      <c r="R223" s="21"/>
      <c r="S223" s="22"/>
      <c r="T223" s="21"/>
      <c r="U223" s="22"/>
      <c r="V223" s="13" t="s">
        <v>1630</v>
      </c>
      <c r="W223" s="2">
        <v>0.27300999999999997</v>
      </c>
      <c r="X223" s="13">
        <v>12</v>
      </c>
      <c r="Y223" s="2">
        <v>17</v>
      </c>
      <c r="Z223" s="13" t="s">
        <v>222</v>
      </c>
      <c r="AA223" s="2" t="s">
        <v>222</v>
      </c>
      <c r="AB223" s="13" t="s">
        <v>222</v>
      </c>
      <c r="AC223" s="2" t="s">
        <v>222</v>
      </c>
      <c r="AD223" s="192" t="s">
        <v>963</v>
      </c>
      <c r="AE223" s="23"/>
      <c r="AF223" s="13" t="s">
        <v>1640</v>
      </c>
      <c r="AG223" s="2" t="s">
        <v>109</v>
      </c>
      <c r="AH223" s="14" t="str">
        <f>VLOOKUP($AF223,'Program-Causes'!$C:$D,2,FALSE)</f>
        <v>Education</v>
      </c>
      <c r="AI223" s="2" t="s">
        <v>100</v>
      </c>
      <c r="AJ223" s="13" t="s">
        <v>69</v>
      </c>
      <c r="AK223" s="2" t="s">
        <v>70</v>
      </c>
      <c r="AL223" s="9" t="s">
        <v>2035</v>
      </c>
      <c r="AM223" s="35" t="str">
        <f>IF(ISNA(VLOOKUP($AL223,'Ash-Archive Data-Don''t Delete'!$AL:$AT,2,FALSE)),"",VLOOKUP($AL223,'Ash-Archive Data-Don''t Delete'!$AL:$AT,2,FALSE))</f>
        <v>Link</v>
      </c>
      <c r="AN223" s="2">
        <f>IF(ISNA(VLOOKUP($AL223,'Ash-Archive Data-Don''t Delete'!$AL:$AT,3,FALSE)),"",VLOOKUP($AL223,'Ash-Archive Data-Don''t Delete'!$AL:$AT,3,FALSE))</f>
        <v>0</v>
      </c>
      <c r="AO223" s="13">
        <f>IF(ISNA(VLOOKUP($AL223,'Ash-Archive Data-Don''t Delete'!$AL:$AT,4,FALSE)),"",VLOOKUP($AL223,'Ash-Archive Data-Don''t Delete'!$AL:$AT,4,FALSE))</f>
        <v>0</v>
      </c>
      <c r="AP223" s="2">
        <f>IF(ISNA(VLOOKUP($AL223,'Ash-Archive Data-Don''t Delete'!$AL:$AT,5,FALSE)),"",VLOOKUP($AL223,'Ash-Archive Data-Don''t Delete'!$AL:$AT,5,FALSE))</f>
        <v>0</v>
      </c>
      <c r="AQ223" s="13"/>
      <c r="AR223" s="2"/>
      <c r="AS223" s="13"/>
      <c r="AT223" s="2" t="s">
        <v>74</v>
      </c>
      <c r="AU223" s="25"/>
      <c r="AV223" s="23"/>
      <c r="AW223" s="25"/>
      <c r="AX223" s="23"/>
      <c r="AY223" s="9" t="s">
        <v>103</v>
      </c>
      <c r="AZ223" s="19"/>
      <c r="BA223" s="18"/>
      <c r="BB223" s="18"/>
      <c r="BC223" s="15"/>
      <c r="BD223" s="15"/>
      <c r="BE223" s="15"/>
      <c r="BF223" s="15"/>
      <c r="BG223" s="15"/>
      <c r="BH223" s="15"/>
      <c r="BI223" s="15"/>
      <c r="BJ223" s="15"/>
    </row>
    <row r="224" spans="1:62" ht="14.25">
      <c r="A224" s="16" t="str">
        <f>IF(ISNA(VLOOKUP($G224,'Philanthropist Ranking'!$E$5:$H$105,4,FALSE)),"N","Y")</f>
        <v>Y</v>
      </c>
      <c r="B224" s="17">
        <f>VLOOKUP($G224,'Philanthropist Ranking'!$K$5:$M$281,3,FALSE)</f>
        <v>36</v>
      </c>
      <c r="C224" s="17">
        <f>VLOOKUP($G224,'Philanthropist Ranking'!$K$5:$M$281,2,FALSE)</f>
        <v>31.428757000000004</v>
      </c>
      <c r="D224" s="18"/>
      <c r="E224" s="18"/>
      <c r="F224" s="7" t="s">
        <v>490</v>
      </c>
      <c r="G224" s="8" t="s">
        <v>491</v>
      </c>
      <c r="H224" s="32"/>
      <c r="I224" s="19"/>
      <c r="J224" s="20" t="s">
        <v>62</v>
      </c>
      <c r="K224" s="19"/>
      <c r="L224" s="20"/>
      <c r="M224" s="19"/>
      <c r="N224" s="21"/>
      <c r="O224" s="22"/>
      <c r="P224" s="21"/>
      <c r="Q224" s="22"/>
      <c r="R224" s="21"/>
      <c r="S224" s="22"/>
      <c r="T224" s="21"/>
      <c r="U224" s="22"/>
      <c r="V224" s="13" t="s">
        <v>1630</v>
      </c>
      <c r="W224" s="2">
        <v>0.25695000000000001</v>
      </c>
      <c r="X224" s="13">
        <v>12</v>
      </c>
      <c r="Y224" s="2">
        <v>17</v>
      </c>
      <c r="Z224" s="13" t="s">
        <v>222</v>
      </c>
      <c r="AA224" s="2" t="s">
        <v>222</v>
      </c>
      <c r="AB224" s="13" t="s">
        <v>961</v>
      </c>
      <c r="AC224" s="2" t="s">
        <v>1972</v>
      </c>
      <c r="AD224" s="192" t="s">
        <v>963</v>
      </c>
      <c r="AE224" s="23"/>
      <c r="AF224" s="13" t="s">
        <v>1632</v>
      </c>
      <c r="AG224" s="2" t="s">
        <v>109</v>
      </c>
      <c r="AH224" s="14" t="str">
        <f>VLOOKUP($AF224,'Program-Causes'!$C:$D,2,FALSE)</f>
        <v>Disaster Relief</v>
      </c>
      <c r="AI224" s="2" t="s">
        <v>100</v>
      </c>
      <c r="AJ224" s="13" t="s">
        <v>69</v>
      </c>
      <c r="AK224" s="2" t="s">
        <v>70</v>
      </c>
      <c r="AL224" s="9" t="s">
        <v>2036</v>
      </c>
      <c r="AM224" s="35" t="str">
        <f>IF(ISNA(VLOOKUP($AL224,'Ash-Archive Data-Don''t Delete'!$AL:$AT,2,FALSE)),"",VLOOKUP($AL224,'Ash-Archive Data-Don''t Delete'!$AL:$AT,2,FALSE))</f>
        <v>Link</v>
      </c>
      <c r="AN224" s="2">
        <f>IF(ISNA(VLOOKUP($AL224,'Ash-Archive Data-Don''t Delete'!$AL:$AT,3,FALSE)),"",VLOOKUP($AL224,'Ash-Archive Data-Don''t Delete'!$AL:$AT,3,FALSE))</f>
        <v>0</v>
      </c>
      <c r="AO224" s="13">
        <f>IF(ISNA(VLOOKUP($AL224,'Ash-Archive Data-Don''t Delete'!$AL:$AT,4,FALSE)),"",VLOOKUP($AL224,'Ash-Archive Data-Don''t Delete'!$AL:$AT,4,FALSE))</f>
        <v>0</v>
      </c>
      <c r="AP224" s="2">
        <f>IF(ISNA(VLOOKUP($AL224,'Ash-Archive Data-Don''t Delete'!$AL:$AT,5,FALSE)),"",VLOOKUP($AL224,'Ash-Archive Data-Don''t Delete'!$AL:$AT,5,FALSE))</f>
        <v>0</v>
      </c>
      <c r="AQ224" s="13"/>
      <c r="AR224" s="2"/>
      <c r="AS224" s="13"/>
      <c r="AT224" s="2" t="s">
        <v>74</v>
      </c>
      <c r="AU224" s="25"/>
      <c r="AV224" s="23"/>
      <c r="AW224" s="25"/>
      <c r="AX224" s="23"/>
      <c r="AY224" s="9" t="s">
        <v>103</v>
      </c>
      <c r="AZ224" s="19"/>
      <c r="BA224" s="18"/>
      <c r="BB224" s="18"/>
      <c r="BC224" s="15"/>
      <c r="BD224" s="15"/>
      <c r="BE224" s="15"/>
      <c r="BF224" s="15"/>
      <c r="BG224" s="15"/>
      <c r="BH224" s="15"/>
      <c r="BI224" s="15"/>
      <c r="BJ224" s="15"/>
    </row>
    <row r="225" spans="1:62" ht="14.25">
      <c r="A225" s="16" t="str">
        <f>IF(ISNA(VLOOKUP($G225,'Philanthropist Ranking'!$E$5:$H$105,4,FALSE)),"N","Y")</f>
        <v>Y</v>
      </c>
      <c r="B225" s="17">
        <f>VLOOKUP($G225,'Philanthropist Ranking'!$K$5:$M$281,3,FALSE)</f>
        <v>36</v>
      </c>
      <c r="C225" s="17">
        <f>VLOOKUP($G225,'Philanthropist Ranking'!$K$5:$M$281,2,FALSE)</f>
        <v>31.428757000000004</v>
      </c>
      <c r="D225" s="18"/>
      <c r="E225" s="18"/>
      <c r="F225" s="7" t="s">
        <v>490</v>
      </c>
      <c r="G225" s="8" t="s">
        <v>491</v>
      </c>
      <c r="H225" s="32"/>
      <c r="I225" s="19"/>
      <c r="J225" s="20" t="s">
        <v>62</v>
      </c>
      <c r="K225" s="19"/>
      <c r="L225" s="20"/>
      <c r="M225" s="19"/>
      <c r="N225" s="21"/>
      <c r="O225" s="22"/>
      <c r="P225" s="21"/>
      <c r="Q225" s="22"/>
      <c r="R225" s="21"/>
      <c r="S225" s="22"/>
      <c r="T225" s="21"/>
      <c r="U225" s="22"/>
      <c r="V225" s="13" t="s">
        <v>1630</v>
      </c>
      <c r="W225" s="2">
        <v>0.25505</v>
      </c>
      <c r="X225" s="13">
        <v>12</v>
      </c>
      <c r="Y225" s="2">
        <v>17</v>
      </c>
      <c r="Z225" s="13" t="s">
        <v>222</v>
      </c>
      <c r="AA225" s="2" t="s">
        <v>222</v>
      </c>
      <c r="AB225" s="13" t="s">
        <v>961</v>
      </c>
      <c r="AC225" s="2" t="s">
        <v>1972</v>
      </c>
      <c r="AD225" s="192" t="s">
        <v>963</v>
      </c>
      <c r="AE225" s="23"/>
      <c r="AF225" s="13" t="s">
        <v>1632</v>
      </c>
      <c r="AG225" s="2" t="s">
        <v>109</v>
      </c>
      <c r="AH225" s="14" t="str">
        <f>VLOOKUP($AF225,'Program-Causes'!$C:$D,2,FALSE)</f>
        <v>Disaster Relief</v>
      </c>
      <c r="AI225" s="2" t="s">
        <v>100</v>
      </c>
      <c r="AJ225" s="13" t="s">
        <v>69</v>
      </c>
      <c r="AK225" s="2" t="s">
        <v>70</v>
      </c>
      <c r="AL225" s="9" t="s">
        <v>2037</v>
      </c>
      <c r="AM225" s="35" t="str">
        <f>IF(ISNA(VLOOKUP($AL225,'Ash-Archive Data-Don''t Delete'!$AL:$AT,2,FALSE)),"",VLOOKUP($AL225,'Ash-Archive Data-Don''t Delete'!$AL:$AT,2,FALSE))</f>
        <v>Link</v>
      </c>
      <c r="AN225" s="2">
        <f>IF(ISNA(VLOOKUP($AL225,'Ash-Archive Data-Don''t Delete'!$AL:$AT,3,FALSE)),"",VLOOKUP($AL225,'Ash-Archive Data-Don''t Delete'!$AL:$AT,3,FALSE))</f>
        <v>0</v>
      </c>
      <c r="AO225" s="13">
        <f>IF(ISNA(VLOOKUP($AL225,'Ash-Archive Data-Don''t Delete'!$AL:$AT,4,FALSE)),"",VLOOKUP($AL225,'Ash-Archive Data-Don''t Delete'!$AL:$AT,4,FALSE))</f>
        <v>0</v>
      </c>
      <c r="AP225" s="2">
        <f>IF(ISNA(VLOOKUP($AL225,'Ash-Archive Data-Don''t Delete'!$AL:$AT,5,FALSE)),"",VLOOKUP($AL225,'Ash-Archive Data-Don''t Delete'!$AL:$AT,5,FALSE))</f>
        <v>0</v>
      </c>
      <c r="AQ225" s="13"/>
      <c r="AR225" s="2"/>
      <c r="AS225" s="13"/>
      <c r="AT225" s="2" t="s">
        <v>74</v>
      </c>
      <c r="AU225" s="25"/>
      <c r="AV225" s="23"/>
      <c r="AW225" s="25"/>
      <c r="AX225" s="23"/>
      <c r="AY225" s="9" t="s">
        <v>103</v>
      </c>
      <c r="AZ225" s="19"/>
      <c r="BA225" s="18"/>
      <c r="BB225" s="18"/>
      <c r="BC225" s="15"/>
      <c r="BD225" s="15"/>
      <c r="BE225" s="15"/>
      <c r="BF225" s="15"/>
      <c r="BG225" s="15"/>
      <c r="BH225" s="15"/>
      <c r="BI225" s="15"/>
      <c r="BJ225" s="15"/>
    </row>
    <row r="226" spans="1:62" ht="14.25">
      <c r="A226" s="16" t="str">
        <f>IF(ISNA(VLOOKUP($G226,'Philanthropist Ranking'!$E$5:$H$105,4,FALSE)),"N","Y")</f>
        <v>Y</v>
      </c>
      <c r="B226" s="17">
        <f>VLOOKUP($G226,'Philanthropist Ranking'!$K$5:$M$281,3,FALSE)</f>
        <v>36</v>
      </c>
      <c r="C226" s="17">
        <f>VLOOKUP($G226,'Philanthropist Ranking'!$K$5:$M$281,2,FALSE)</f>
        <v>31.428757000000004</v>
      </c>
      <c r="D226" s="18"/>
      <c r="E226" s="18"/>
      <c r="F226" s="7" t="s">
        <v>490</v>
      </c>
      <c r="G226" s="8" t="s">
        <v>491</v>
      </c>
      <c r="H226" s="32"/>
      <c r="I226" s="19"/>
      <c r="J226" s="20" t="s">
        <v>62</v>
      </c>
      <c r="K226" s="19"/>
      <c r="L226" s="20"/>
      <c r="M226" s="19"/>
      <c r="N226" s="21"/>
      <c r="O226" s="22"/>
      <c r="P226" s="21"/>
      <c r="Q226" s="22"/>
      <c r="R226" s="21"/>
      <c r="S226" s="22"/>
      <c r="T226" s="21"/>
      <c r="U226" s="22"/>
      <c r="V226" s="13" t="s">
        <v>1630</v>
      </c>
      <c r="W226" s="2">
        <v>0.247831</v>
      </c>
      <c r="X226" s="13">
        <v>12</v>
      </c>
      <c r="Y226" s="2">
        <v>17</v>
      </c>
      <c r="Z226" s="13" t="s">
        <v>222</v>
      </c>
      <c r="AA226" s="2" t="s">
        <v>222</v>
      </c>
      <c r="AB226" s="13" t="s">
        <v>961</v>
      </c>
      <c r="AC226" s="2" t="s">
        <v>1972</v>
      </c>
      <c r="AD226" s="192" t="s">
        <v>963</v>
      </c>
      <c r="AE226" s="23"/>
      <c r="AF226" s="13" t="s">
        <v>1632</v>
      </c>
      <c r="AG226" s="2" t="s">
        <v>109</v>
      </c>
      <c r="AH226" s="14" t="str">
        <f>VLOOKUP($AF226,'Program-Causes'!$C:$D,2,FALSE)</f>
        <v>Disaster Relief</v>
      </c>
      <c r="AI226" s="2" t="s">
        <v>100</v>
      </c>
      <c r="AJ226" s="13" t="s">
        <v>69</v>
      </c>
      <c r="AK226" s="2" t="s">
        <v>70</v>
      </c>
      <c r="AL226" s="9" t="s">
        <v>2045</v>
      </c>
      <c r="AM226" s="35" t="str">
        <f>IF(ISNA(VLOOKUP($AL226,'Ash-Archive Data-Don''t Delete'!$AL:$AT,2,FALSE)),"",VLOOKUP($AL226,'Ash-Archive Data-Don''t Delete'!$AL:$AT,2,FALSE))</f>
        <v>Link</v>
      </c>
      <c r="AN226" s="2">
        <f>IF(ISNA(VLOOKUP($AL226,'Ash-Archive Data-Don''t Delete'!$AL:$AT,3,FALSE)),"",VLOOKUP($AL226,'Ash-Archive Data-Don''t Delete'!$AL:$AT,3,FALSE))</f>
        <v>0</v>
      </c>
      <c r="AO226" s="13">
        <f>IF(ISNA(VLOOKUP($AL226,'Ash-Archive Data-Don''t Delete'!$AL:$AT,4,FALSE)),"",VLOOKUP($AL226,'Ash-Archive Data-Don''t Delete'!$AL:$AT,4,FALSE))</f>
        <v>0</v>
      </c>
      <c r="AP226" s="2">
        <f>IF(ISNA(VLOOKUP($AL226,'Ash-Archive Data-Don''t Delete'!$AL:$AT,5,FALSE)),"",VLOOKUP($AL226,'Ash-Archive Data-Don''t Delete'!$AL:$AT,5,FALSE))</f>
        <v>0</v>
      </c>
      <c r="AQ226" s="13"/>
      <c r="AR226" s="2"/>
      <c r="AS226" s="13"/>
      <c r="AT226" s="2" t="s">
        <v>74</v>
      </c>
      <c r="AU226" s="25"/>
      <c r="AV226" s="23"/>
      <c r="AW226" s="25"/>
      <c r="AX226" s="23"/>
      <c r="AY226" s="9" t="s">
        <v>103</v>
      </c>
      <c r="AZ226" s="19"/>
      <c r="BA226" s="18"/>
      <c r="BB226" s="18"/>
      <c r="BC226" s="15"/>
      <c r="BD226" s="15"/>
      <c r="BE226" s="15"/>
      <c r="BF226" s="15"/>
      <c r="BG226" s="15"/>
      <c r="BH226" s="15"/>
      <c r="BI226" s="15"/>
      <c r="BJ226" s="15"/>
    </row>
    <row r="227" spans="1:62" ht="14.25">
      <c r="A227" s="16" t="str">
        <f>IF(ISNA(VLOOKUP($G227,'Philanthropist Ranking'!$E$5:$H$105,4,FALSE)),"N","Y")</f>
        <v>Y</v>
      </c>
      <c r="B227" s="17">
        <f>VLOOKUP($G227,'Philanthropist Ranking'!$K$5:$M$281,3,FALSE)</f>
        <v>36</v>
      </c>
      <c r="C227" s="17">
        <f>VLOOKUP($G227,'Philanthropist Ranking'!$K$5:$M$281,2,FALSE)</f>
        <v>31.428757000000004</v>
      </c>
      <c r="D227" s="18"/>
      <c r="E227" s="18"/>
      <c r="F227" s="7" t="s">
        <v>490</v>
      </c>
      <c r="G227" s="8" t="s">
        <v>491</v>
      </c>
      <c r="H227" s="32"/>
      <c r="I227" s="19"/>
      <c r="J227" s="20" t="s">
        <v>62</v>
      </c>
      <c r="K227" s="19"/>
      <c r="L227" s="20"/>
      <c r="M227" s="19"/>
      <c r="N227" s="21"/>
      <c r="O227" s="22"/>
      <c r="P227" s="21"/>
      <c r="Q227" s="22"/>
      <c r="R227" s="21"/>
      <c r="S227" s="22"/>
      <c r="T227" s="21"/>
      <c r="U227" s="22"/>
      <c r="V227" s="13" t="s">
        <v>1630</v>
      </c>
      <c r="W227" s="2">
        <v>0.22442500000000001</v>
      </c>
      <c r="X227" s="13">
        <v>12</v>
      </c>
      <c r="Y227" s="2">
        <v>17</v>
      </c>
      <c r="Z227" s="13" t="s">
        <v>222</v>
      </c>
      <c r="AA227" s="2" t="s">
        <v>222</v>
      </c>
      <c r="AB227" s="13" t="s">
        <v>222</v>
      </c>
      <c r="AC227" s="2" t="s">
        <v>222</v>
      </c>
      <c r="AD227" s="192" t="s">
        <v>963</v>
      </c>
      <c r="AE227" s="23"/>
      <c r="AF227" s="13" t="s">
        <v>1640</v>
      </c>
      <c r="AG227" s="2" t="s">
        <v>109</v>
      </c>
      <c r="AH227" s="14" t="str">
        <f>VLOOKUP($AF227,'Program-Causes'!$C:$D,2,FALSE)</f>
        <v>Education</v>
      </c>
      <c r="AI227" s="2" t="s">
        <v>100</v>
      </c>
      <c r="AJ227" s="13" t="s">
        <v>69</v>
      </c>
      <c r="AK227" s="2" t="s">
        <v>70</v>
      </c>
      <c r="AL227" s="9" t="s">
        <v>2054</v>
      </c>
      <c r="AM227" s="35" t="str">
        <f>IF(ISNA(VLOOKUP($AL227,'Ash-Archive Data-Don''t Delete'!$AL:$AT,2,FALSE)),"",VLOOKUP($AL227,'Ash-Archive Data-Don''t Delete'!$AL:$AT,2,FALSE))</f>
        <v>Link</v>
      </c>
      <c r="AN227" s="2">
        <f>IF(ISNA(VLOOKUP($AL227,'Ash-Archive Data-Don''t Delete'!$AL:$AT,3,FALSE)),"",VLOOKUP($AL227,'Ash-Archive Data-Don''t Delete'!$AL:$AT,3,FALSE))</f>
        <v>0</v>
      </c>
      <c r="AO227" s="13">
        <f>IF(ISNA(VLOOKUP($AL227,'Ash-Archive Data-Don''t Delete'!$AL:$AT,4,FALSE)),"",VLOOKUP($AL227,'Ash-Archive Data-Don''t Delete'!$AL:$AT,4,FALSE))</f>
        <v>0</v>
      </c>
      <c r="AP227" s="2">
        <f>IF(ISNA(VLOOKUP($AL227,'Ash-Archive Data-Don''t Delete'!$AL:$AT,5,FALSE)),"",VLOOKUP($AL227,'Ash-Archive Data-Don''t Delete'!$AL:$AT,5,FALSE))</f>
        <v>0</v>
      </c>
      <c r="AQ227" s="13"/>
      <c r="AR227" s="2"/>
      <c r="AS227" s="13"/>
      <c r="AT227" s="2" t="s">
        <v>74</v>
      </c>
      <c r="AU227" s="25"/>
      <c r="AV227" s="23"/>
      <c r="AW227" s="25"/>
      <c r="AX227" s="23"/>
      <c r="AY227" s="9" t="s">
        <v>103</v>
      </c>
      <c r="AZ227" s="19"/>
      <c r="BA227" s="18"/>
      <c r="BB227" s="18"/>
      <c r="BC227" s="15"/>
      <c r="BD227" s="15"/>
      <c r="BE227" s="15"/>
      <c r="BF227" s="15"/>
      <c r="BG227" s="15"/>
      <c r="BH227" s="15"/>
      <c r="BI227" s="15"/>
      <c r="BJ227" s="15"/>
    </row>
    <row r="228" spans="1:62" ht="14.25">
      <c r="A228" s="16" t="str">
        <f>IF(ISNA(VLOOKUP($G228,'Philanthropist Ranking'!$E$5:$H$105,4,FALSE)),"N","Y")</f>
        <v>Y</v>
      </c>
      <c r="B228" s="17">
        <f>VLOOKUP($G228,'Philanthropist Ranking'!$K$5:$M$281,3,FALSE)</f>
        <v>36</v>
      </c>
      <c r="C228" s="17">
        <f>VLOOKUP($G228,'Philanthropist Ranking'!$K$5:$M$281,2,FALSE)</f>
        <v>31.428757000000004</v>
      </c>
      <c r="D228" s="18"/>
      <c r="E228" s="18"/>
      <c r="F228" s="7" t="s">
        <v>490</v>
      </c>
      <c r="G228" s="8" t="s">
        <v>491</v>
      </c>
      <c r="H228" s="32"/>
      <c r="I228" s="19"/>
      <c r="J228" s="20" t="s">
        <v>62</v>
      </c>
      <c r="K228" s="19"/>
      <c r="L228" s="20"/>
      <c r="M228" s="19"/>
      <c r="N228" s="21"/>
      <c r="O228" s="22"/>
      <c r="P228" s="21"/>
      <c r="Q228" s="22"/>
      <c r="R228" s="21"/>
      <c r="S228" s="22"/>
      <c r="T228" s="21"/>
      <c r="U228" s="22"/>
      <c r="V228" s="13" t="s">
        <v>1630</v>
      </c>
      <c r="W228" s="2">
        <v>0.20665</v>
      </c>
      <c r="X228" s="13">
        <v>12</v>
      </c>
      <c r="Y228" s="2">
        <v>17</v>
      </c>
      <c r="Z228" s="13" t="s">
        <v>222</v>
      </c>
      <c r="AA228" s="2" t="s">
        <v>222</v>
      </c>
      <c r="AB228" s="13" t="s">
        <v>222</v>
      </c>
      <c r="AC228" s="2" t="s">
        <v>222</v>
      </c>
      <c r="AD228" s="192" t="s">
        <v>963</v>
      </c>
      <c r="AE228" s="23"/>
      <c r="AF228" s="13" t="s">
        <v>1641</v>
      </c>
      <c r="AG228" s="2" t="s">
        <v>109</v>
      </c>
      <c r="AH228" s="14" t="str">
        <f>VLOOKUP($AF228,'Program-Causes'!$C:$D,2,FALSE)</f>
        <v>Public Health</v>
      </c>
      <c r="AI228" s="2" t="s">
        <v>100</v>
      </c>
      <c r="AJ228" s="13" t="s">
        <v>69</v>
      </c>
      <c r="AK228" s="2" t="s">
        <v>70</v>
      </c>
      <c r="AL228" s="9" t="s">
        <v>2056</v>
      </c>
      <c r="AM228" s="35" t="str">
        <f>IF(ISNA(VLOOKUP($AL228,'Ash-Archive Data-Don''t Delete'!$AL:$AT,2,FALSE)),"",VLOOKUP($AL228,'Ash-Archive Data-Don''t Delete'!$AL:$AT,2,FALSE))</f>
        <v>Link</v>
      </c>
      <c r="AN228" s="2">
        <f>IF(ISNA(VLOOKUP($AL228,'Ash-Archive Data-Don''t Delete'!$AL:$AT,3,FALSE)),"",VLOOKUP($AL228,'Ash-Archive Data-Don''t Delete'!$AL:$AT,3,FALSE))</f>
        <v>0</v>
      </c>
      <c r="AO228" s="13">
        <f>IF(ISNA(VLOOKUP($AL228,'Ash-Archive Data-Don''t Delete'!$AL:$AT,4,FALSE)),"",VLOOKUP($AL228,'Ash-Archive Data-Don''t Delete'!$AL:$AT,4,FALSE))</f>
        <v>0</v>
      </c>
      <c r="AP228" s="2">
        <f>IF(ISNA(VLOOKUP($AL228,'Ash-Archive Data-Don''t Delete'!$AL:$AT,5,FALSE)),"",VLOOKUP($AL228,'Ash-Archive Data-Don''t Delete'!$AL:$AT,5,FALSE))</f>
        <v>0</v>
      </c>
      <c r="AQ228" s="13"/>
      <c r="AR228" s="2"/>
      <c r="AS228" s="13"/>
      <c r="AT228" s="2" t="s">
        <v>74</v>
      </c>
      <c r="AU228" s="25"/>
      <c r="AV228" s="23"/>
      <c r="AW228" s="25"/>
      <c r="AX228" s="23"/>
      <c r="AY228" s="9" t="s">
        <v>103</v>
      </c>
      <c r="AZ228" s="19"/>
      <c r="BA228" s="18"/>
      <c r="BB228" s="18"/>
      <c r="BC228" s="15"/>
      <c r="BD228" s="15"/>
      <c r="BE228" s="15"/>
      <c r="BF228" s="15"/>
      <c r="BG228" s="15"/>
      <c r="BH228" s="15"/>
      <c r="BI228" s="15"/>
      <c r="BJ228" s="15"/>
    </row>
    <row r="229" spans="1:62" ht="14.25">
      <c r="A229" s="16" t="str">
        <f>IF(ISNA(VLOOKUP($G229,'Philanthropist Ranking'!$E$5:$H$105,4,FALSE)),"N","Y")</f>
        <v>Y</v>
      </c>
      <c r="B229" s="17">
        <f>VLOOKUP($G229,'Philanthropist Ranking'!$K$5:$M$281,3,FALSE)</f>
        <v>36</v>
      </c>
      <c r="C229" s="17">
        <f>VLOOKUP($G229,'Philanthropist Ranking'!$K$5:$M$281,2,FALSE)</f>
        <v>31.428757000000004</v>
      </c>
      <c r="D229" s="18"/>
      <c r="E229" s="18"/>
      <c r="F229" s="7" t="s">
        <v>490</v>
      </c>
      <c r="G229" s="8" t="s">
        <v>491</v>
      </c>
      <c r="H229" s="32"/>
      <c r="I229" s="19"/>
      <c r="J229" s="20" t="s">
        <v>62</v>
      </c>
      <c r="K229" s="19"/>
      <c r="L229" s="20"/>
      <c r="M229" s="19"/>
      <c r="N229" s="21"/>
      <c r="O229" s="22"/>
      <c r="P229" s="21"/>
      <c r="Q229" s="22"/>
      <c r="R229" s="21"/>
      <c r="S229" s="22"/>
      <c r="T229" s="21"/>
      <c r="U229" s="22"/>
      <c r="V229" s="13" t="s">
        <v>1630</v>
      </c>
      <c r="W229" s="2">
        <v>0.18876999999999999</v>
      </c>
      <c r="X229" s="13">
        <v>12</v>
      </c>
      <c r="Y229" s="2">
        <v>17</v>
      </c>
      <c r="Z229" s="13" t="s">
        <v>222</v>
      </c>
      <c r="AA229" s="2" t="s">
        <v>222</v>
      </c>
      <c r="AB229" s="13" t="s">
        <v>222</v>
      </c>
      <c r="AC229" s="2" t="s">
        <v>222</v>
      </c>
      <c r="AD229" s="192" t="s">
        <v>963</v>
      </c>
      <c r="AE229" s="23"/>
      <c r="AF229" s="13" t="s">
        <v>1640</v>
      </c>
      <c r="AG229" s="2" t="s">
        <v>109</v>
      </c>
      <c r="AH229" s="14" t="str">
        <f>VLOOKUP($AF229,'Program-Causes'!$C:$D,2,FALSE)</f>
        <v>Education</v>
      </c>
      <c r="AI229" s="2" t="s">
        <v>100</v>
      </c>
      <c r="AJ229" s="13" t="s">
        <v>69</v>
      </c>
      <c r="AK229" s="2" t="s">
        <v>70</v>
      </c>
      <c r="AL229" s="9" t="s">
        <v>2060</v>
      </c>
      <c r="AM229" s="35" t="str">
        <f>IF(ISNA(VLOOKUP($AL229,'Ash-Archive Data-Don''t Delete'!$AL:$AT,2,FALSE)),"",VLOOKUP($AL229,'Ash-Archive Data-Don''t Delete'!$AL:$AT,2,FALSE))</f>
        <v>Link</v>
      </c>
      <c r="AN229" s="2">
        <f>IF(ISNA(VLOOKUP($AL229,'Ash-Archive Data-Don''t Delete'!$AL:$AT,3,FALSE)),"",VLOOKUP($AL229,'Ash-Archive Data-Don''t Delete'!$AL:$AT,3,FALSE))</f>
        <v>0</v>
      </c>
      <c r="AO229" s="13">
        <f>IF(ISNA(VLOOKUP($AL229,'Ash-Archive Data-Don''t Delete'!$AL:$AT,4,FALSE)),"",VLOOKUP($AL229,'Ash-Archive Data-Don''t Delete'!$AL:$AT,4,FALSE))</f>
        <v>0</v>
      </c>
      <c r="AP229" s="2">
        <f>IF(ISNA(VLOOKUP($AL229,'Ash-Archive Data-Don''t Delete'!$AL:$AT,5,FALSE)),"",VLOOKUP($AL229,'Ash-Archive Data-Don''t Delete'!$AL:$AT,5,FALSE))</f>
        <v>0</v>
      </c>
      <c r="AQ229" s="13"/>
      <c r="AR229" s="2"/>
      <c r="AS229" s="13"/>
      <c r="AT229" s="2" t="s">
        <v>74</v>
      </c>
      <c r="AU229" s="25"/>
      <c r="AV229" s="23"/>
      <c r="AW229" s="25"/>
      <c r="AX229" s="23"/>
      <c r="AY229" s="9" t="s">
        <v>103</v>
      </c>
      <c r="AZ229" s="19"/>
      <c r="BA229" s="18"/>
      <c r="BB229" s="18"/>
      <c r="BC229" s="15"/>
      <c r="BD229" s="15"/>
      <c r="BE229" s="15"/>
      <c r="BF229" s="15"/>
      <c r="BG229" s="15"/>
      <c r="BH229" s="15"/>
      <c r="BI229" s="15"/>
      <c r="BJ229" s="15"/>
    </row>
    <row r="230" spans="1:62" ht="14.25">
      <c r="A230" s="16" t="str">
        <f>IF(ISNA(VLOOKUP($G230,'Philanthropist Ranking'!$E$5:$H$105,4,FALSE)),"N","Y")</f>
        <v>Y</v>
      </c>
      <c r="B230" s="17">
        <f>VLOOKUP($G230,'Philanthropist Ranking'!$K$5:$M$281,3,FALSE)</f>
        <v>36</v>
      </c>
      <c r="C230" s="17">
        <f>VLOOKUP($G230,'Philanthropist Ranking'!$K$5:$M$281,2,FALSE)</f>
        <v>31.428757000000004</v>
      </c>
      <c r="D230" s="18"/>
      <c r="E230" s="18"/>
      <c r="F230" s="7" t="s">
        <v>490</v>
      </c>
      <c r="G230" s="8" t="s">
        <v>491</v>
      </c>
      <c r="H230" s="32"/>
      <c r="I230" s="19"/>
      <c r="J230" s="20" t="s">
        <v>62</v>
      </c>
      <c r="K230" s="19"/>
      <c r="L230" s="20"/>
      <c r="M230" s="19"/>
      <c r="N230" s="21"/>
      <c r="O230" s="22"/>
      <c r="P230" s="21"/>
      <c r="Q230" s="22"/>
      <c r="R230" s="21"/>
      <c r="S230" s="22"/>
      <c r="T230" s="21"/>
      <c r="U230" s="22"/>
      <c r="V230" s="13" t="s">
        <v>1630</v>
      </c>
      <c r="W230" s="2">
        <v>0.1762</v>
      </c>
      <c r="X230" s="13">
        <v>12</v>
      </c>
      <c r="Y230" s="2">
        <v>17</v>
      </c>
      <c r="Z230" s="13" t="s">
        <v>222</v>
      </c>
      <c r="AA230" s="2" t="s">
        <v>222</v>
      </c>
      <c r="AB230" s="13" t="s">
        <v>961</v>
      </c>
      <c r="AC230" s="2" t="s">
        <v>1972</v>
      </c>
      <c r="AD230" s="192" t="s">
        <v>963</v>
      </c>
      <c r="AE230" s="23"/>
      <c r="AF230" s="13" t="s">
        <v>1632</v>
      </c>
      <c r="AG230" s="2" t="s">
        <v>109</v>
      </c>
      <c r="AH230" s="14" t="str">
        <f>VLOOKUP($AF230,'Program-Causes'!$C:$D,2,FALSE)</f>
        <v>Disaster Relief</v>
      </c>
      <c r="AI230" s="2" t="s">
        <v>100</v>
      </c>
      <c r="AJ230" s="13" t="s">
        <v>69</v>
      </c>
      <c r="AK230" s="2" t="s">
        <v>70</v>
      </c>
      <c r="AL230" s="9" t="s">
        <v>2061</v>
      </c>
      <c r="AM230" s="35" t="str">
        <f>IF(ISNA(VLOOKUP($AL230,'Ash-Archive Data-Don''t Delete'!$AL:$AT,2,FALSE)),"",VLOOKUP($AL230,'Ash-Archive Data-Don''t Delete'!$AL:$AT,2,FALSE))</f>
        <v>Link</v>
      </c>
      <c r="AN230" s="2">
        <f>IF(ISNA(VLOOKUP($AL230,'Ash-Archive Data-Don''t Delete'!$AL:$AT,3,FALSE)),"",VLOOKUP($AL230,'Ash-Archive Data-Don''t Delete'!$AL:$AT,3,FALSE))</f>
        <v>0</v>
      </c>
      <c r="AO230" s="13">
        <f>IF(ISNA(VLOOKUP($AL230,'Ash-Archive Data-Don''t Delete'!$AL:$AT,4,FALSE)),"",VLOOKUP($AL230,'Ash-Archive Data-Don''t Delete'!$AL:$AT,4,FALSE))</f>
        <v>0</v>
      </c>
      <c r="AP230" s="2">
        <f>IF(ISNA(VLOOKUP($AL230,'Ash-Archive Data-Don''t Delete'!$AL:$AT,5,FALSE)),"",VLOOKUP($AL230,'Ash-Archive Data-Don''t Delete'!$AL:$AT,5,FALSE))</f>
        <v>0</v>
      </c>
      <c r="AQ230" s="13"/>
      <c r="AR230" s="2"/>
      <c r="AS230" s="13"/>
      <c r="AT230" s="2" t="s">
        <v>74</v>
      </c>
      <c r="AU230" s="25"/>
      <c r="AV230" s="23"/>
      <c r="AW230" s="25"/>
      <c r="AX230" s="23"/>
      <c r="AY230" s="9" t="s">
        <v>103</v>
      </c>
      <c r="AZ230" s="19"/>
      <c r="BA230" s="18"/>
      <c r="BB230" s="18"/>
      <c r="BC230" s="15"/>
      <c r="BD230" s="15"/>
      <c r="BE230" s="15"/>
      <c r="BF230" s="15"/>
      <c r="BG230" s="15"/>
      <c r="BH230" s="15"/>
      <c r="BI230" s="15"/>
      <c r="BJ230" s="15"/>
    </row>
    <row r="231" spans="1:62" ht="14.25">
      <c r="A231" s="16" t="str">
        <f>IF(ISNA(VLOOKUP($G231,'Philanthropist Ranking'!$E$5:$H$105,4,FALSE)),"N","Y")</f>
        <v>Y</v>
      </c>
      <c r="B231" s="17">
        <f>VLOOKUP($G231,'Philanthropist Ranking'!$K$5:$M$281,3,FALSE)</f>
        <v>36</v>
      </c>
      <c r="C231" s="17">
        <f>VLOOKUP($G231,'Philanthropist Ranking'!$K$5:$M$281,2,FALSE)</f>
        <v>31.428757000000004</v>
      </c>
      <c r="D231" s="18"/>
      <c r="E231" s="18"/>
      <c r="F231" s="7" t="s">
        <v>490</v>
      </c>
      <c r="G231" s="8" t="s">
        <v>491</v>
      </c>
      <c r="H231" s="32"/>
      <c r="I231" s="19"/>
      <c r="J231" s="20" t="s">
        <v>62</v>
      </c>
      <c r="K231" s="19"/>
      <c r="L231" s="20"/>
      <c r="M231" s="19"/>
      <c r="N231" s="21"/>
      <c r="O231" s="22"/>
      <c r="P231" s="21"/>
      <c r="Q231" s="22"/>
      <c r="R231" s="21"/>
      <c r="S231" s="22"/>
      <c r="T231" s="21"/>
      <c r="U231" s="22"/>
      <c r="V231" s="13" t="s">
        <v>1630</v>
      </c>
      <c r="W231" s="2">
        <v>0.16558999999999999</v>
      </c>
      <c r="X231" s="13">
        <v>12</v>
      </c>
      <c r="Y231" s="2">
        <v>17</v>
      </c>
      <c r="Z231" s="13" t="s">
        <v>222</v>
      </c>
      <c r="AA231" s="2" t="s">
        <v>222</v>
      </c>
      <c r="AB231" s="13" t="s">
        <v>222</v>
      </c>
      <c r="AC231" s="2" t="s">
        <v>222</v>
      </c>
      <c r="AD231" s="192" t="s">
        <v>963</v>
      </c>
      <c r="AE231" s="23"/>
      <c r="AF231" s="13" t="s">
        <v>1641</v>
      </c>
      <c r="AG231" s="2" t="s">
        <v>109</v>
      </c>
      <c r="AH231" s="14" t="str">
        <f>VLOOKUP($AF231,'Program-Causes'!$C:$D,2,FALSE)</f>
        <v>Public Health</v>
      </c>
      <c r="AI231" s="2" t="s">
        <v>100</v>
      </c>
      <c r="AJ231" s="13" t="s">
        <v>69</v>
      </c>
      <c r="AK231" s="2" t="s">
        <v>70</v>
      </c>
      <c r="AL231" s="9" t="s">
        <v>2075</v>
      </c>
      <c r="AM231" s="35" t="str">
        <f>IF(ISNA(VLOOKUP($AL231,'Ash-Archive Data-Don''t Delete'!$AL:$AT,2,FALSE)),"",VLOOKUP($AL231,'Ash-Archive Data-Don''t Delete'!$AL:$AT,2,FALSE))</f>
        <v>Link</v>
      </c>
      <c r="AN231" s="2">
        <f>IF(ISNA(VLOOKUP($AL231,'Ash-Archive Data-Don''t Delete'!$AL:$AT,3,FALSE)),"",VLOOKUP($AL231,'Ash-Archive Data-Don''t Delete'!$AL:$AT,3,FALSE))</f>
        <v>0</v>
      </c>
      <c r="AO231" s="13">
        <f>IF(ISNA(VLOOKUP($AL231,'Ash-Archive Data-Don''t Delete'!$AL:$AT,4,FALSE)),"",VLOOKUP($AL231,'Ash-Archive Data-Don''t Delete'!$AL:$AT,4,FALSE))</f>
        <v>0</v>
      </c>
      <c r="AP231" s="2">
        <f>IF(ISNA(VLOOKUP($AL231,'Ash-Archive Data-Don''t Delete'!$AL:$AT,5,FALSE)),"",VLOOKUP($AL231,'Ash-Archive Data-Don''t Delete'!$AL:$AT,5,FALSE))</f>
        <v>0</v>
      </c>
      <c r="AQ231" s="13"/>
      <c r="AR231" s="2"/>
      <c r="AS231" s="13"/>
      <c r="AT231" s="2" t="s">
        <v>74</v>
      </c>
      <c r="AU231" s="25"/>
      <c r="AV231" s="23"/>
      <c r="AW231" s="25"/>
      <c r="AX231" s="23"/>
      <c r="AY231" s="9" t="s">
        <v>103</v>
      </c>
      <c r="AZ231" s="19"/>
      <c r="BA231" s="18"/>
      <c r="BB231" s="18"/>
      <c r="BC231" s="15"/>
      <c r="BD231" s="15"/>
      <c r="BE231" s="15"/>
      <c r="BF231" s="15"/>
      <c r="BG231" s="15"/>
      <c r="BH231" s="15"/>
      <c r="BI231" s="15"/>
      <c r="BJ231" s="15"/>
    </row>
    <row r="232" spans="1:62" ht="14.25">
      <c r="A232" s="16" t="str">
        <f>IF(ISNA(VLOOKUP($G232,'Philanthropist Ranking'!$E$5:$H$105,4,FALSE)),"N","Y")</f>
        <v>Y</v>
      </c>
      <c r="B232" s="17">
        <f>VLOOKUP($G232,'Philanthropist Ranking'!$K$5:$M$281,3,FALSE)</f>
        <v>36</v>
      </c>
      <c r="C232" s="17">
        <f>VLOOKUP($G232,'Philanthropist Ranking'!$K$5:$M$281,2,FALSE)</f>
        <v>31.428757000000004</v>
      </c>
      <c r="D232" s="18"/>
      <c r="E232" s="18"/>
      <c r="F232" s="7" t="s">
        <v>490</v>
      </c>
      <c r="G232" s="8" t="s">
        <v>491</v>
      </c>
      <c r="H232" s="32"/>
      <c r="I232" s="19"/>
      <c r="J232" s="20" t="s">
        <v>62</v>
      </c>
      <c r="K232" s="19"/>
      <c r="L232" s="20"/>
      <c r="M232" s="19"/>
      <c r="N232" s="21"/>
      <c r="O232" s="22"/>
      <c r="P232" s="21"/>
      <c r="Q232" s="22"/>
      <c r="R232" s="21"/>
      <c r="S232" s="22"/>
      <c r="T232" s="21"/>
      <c r="U232" s="22"/>
      <c r="V232" s="13" t="s">
        <v>1630</v>
      </c>
      <c r="W232" s="2">
        <v>0.15001800000000001</v>
      </c>
      <c r="X232" s="13">
        <v>12</v>
      </c>
      <c r="Y232" s="2">
        <v>17</v>
      </c>
      <c r="Z232" s="13" t="s">
        <v>222</v>
      </c>
      <c r="AA232" s="2" t="s">
        <v>222</v>
      </c>
      <c r="AB232" s="13" t="s">
        <v>222</v>
      </c>
      <c r="AC232" s="2" t="s">
        <v>222</v>
      </c>
      <c r="AD232" s="192" t="s">
        <v>963</v>
      </c>
      <c r="AE232" s="23"/>
      <c r="AF232" s="13" t="s">
        <v>1640</v>
      </c>
      <c r="AG232" s="2" t="s">
        <v>109</v>
      </c>
      <c r="AH232" s="14" t="str">
        <f>VLOOKUP($AF232,'Program-Causes'!$C:$D,2,FALSE)</f>
        <v>Education</v>
      </c>
      <c r="AI232" s="2" t="s">
        <v>100</v>
      </c>
      <c r="AJ232" s="13" t="s">
        <v>69</v>
      </c>
      <c r="AK232" s="2" t="s">
        <v>70</v>
      </c>
      <c r="AL232" s="9" t="s">
        <v>2086</v>
      </c>
      <c r="AM232" s="35" t="str">
        <f>IF(ISNA(VLOOKUP($AL232,'Ash-Archive Data-Don''t Delete'!$AL:$AT,2,FALSE)),"",VLOOKUP($AL232,'Ash-Archive Data-Don''t Delete'!$AL:$AT,2,FALSE))</f>
        <v>Link</v>
      </c>
      <c r="AN232" s="2">
        <f>IF(ISNA(VLOOKUP($AL232,'Ash-Archive Data-Don''t Delete'!$AL:$AT,3,FALSE)),"",VLOOKUP($AL232,'Ash-Archive Data-Don''t Delete'!$AL:$AT,3,FALSE))</f>
        <v>0</v>
      </c>
      <c r="AO232" s="13">
        <f>IF(ISNA(VLOOKUP($AL232,'Ash-Archive Data-Don''t Delete'!$AL:$AT,4,FALSE)),"",VLOOKUP($AL232,'Ash-Archive Data-Don''t Delete'!$AL:$AT,4,FALSE))</f>
        <v>0</v>
      </c>
      <c r="AP232" s="2">
        <f>IF(ISNA(VLOOKUP($AL232,'Ash-Archive Data-Don''t Delete'!$AL:$AT,5,FALSE)),"",VLOOKUP($AL232,'Ash-Archive Data-Don''t Delete'!$AL:$AT,5,FALSE))</f>
        <v>0</v>
      </c>
      <c r="AQ232" s="13"/>
      <c r="AR232" s="2"/>
      <c r="AS232" s="13"/>
      <c r="AT232" s="2" t="s">
        <v>74</v>
      </c>
      <c r="AU232" s="25"/>
      <c r="AV232" s="23"/>
      <c r="AW232" s="25"/>
      <c r="AX232" s="23"/>
      <c r="AY232" s="9" t="s">
        <v>103</v>
      </c>
      <c r="AZ232" s="19"/>
      <c r="BA232" s="18"/>
      <c r="BB232" s="18"/>
      <c r="BC232" s="15"/>
      <c r="BD232" s="15"/>
      <c r="BE232" s="15"/>
      <c r="BF232" s="15"/>
      <c r="BG232" s="15"/>
      <c r="BH232" s="15"/>
      <c r="BI232" s="15"/>
      <c r="BJ232" s="15"/>
    </row>
    <row r="233" spans="1:62" ht="14.25">
      <c r="A233" s="16" t="str">
        <f>IF(ISNA(VLOOKUP($G233,'Philanthropist Ranking'!$E$5:$H$105,4,FALSE)),"N","Y")</f>
        <v>Y</v>
      </c>
      <c r="B233" s="17">
        <f>VLOOKUP($G233,'Philanthropist Ranking'!$K$5:$M$281,3,FALSE)</f>
        <v>36</v>
      </c>
      <c r="C233" s="17">
        <f>VLOOKUP($G233,'Philanthropist Ranking'!$K$5:$M$281,2,FALSE)</f>
        <v>31.428757000000004</v>
      </c>
      <c r="D233" s="18"/>
      <c r="E233" s="18"/>
      <c r="F233" s="7" t="s">
        <v>490</v>
      </c>
      <c r="G233" s="8" t="s">
        <v>491</v>
      </c>
      <c r="H233" s="32"/>
      <c r="I233" s="19"/>
      <c r="J233" s="20" t="s">
        <v>62</v>
      </c>
      <c r="K233" s="19"/>
      <c r="L233" s="20"/>
      <c r="M233" s="19"/>
      <c r="N233" s="21"/>
      <c r="O233" s="22"/>
      <c r="P233" s="21"/>
      <c r="Q233" s="22"/>
      <c r="R233" s="21"/>
      <c r="S233" s="22"/>
      <c r="T233" s="21"/>
      <c r="U233" s="22"/>
      <c r="V233" s="13" t="s">
        <v>1630</v>
      </c>
      <c r="W233" s="2">
        <v>0.14984</v>
      </c>
      <c r="X233" s="13">
        <v>12</v>
      </c>
      <c r="Y233" s="2">
        <v>17</v>
      </c>
      <c r="Z233" s="13" t="s">
        <v>222</v>
      </c>
      <c r="AA233" s="2" t="s">
        <v>222</v>
      </c>
      <c r="AB233" s="13" t="s">
        <v>961</v>
      </c>
      <c r="AC233" s="2" t="s">
        <v>1972</v>
      </c>
      <c r="AD233" s="192" t="s">
        <v>963</v>
      </c>
      <c r="AE233" s="23"/>
      <c r="AF233" s="13" t="s">
        <v>1632</v>
      </c>
      <c r="AG233" s="2" t="s">
        <v>109</v>
      </c>
      <c r="AH233" s="14" t="str">
        <f>VLOOKUP($AF233,'Program-Causes'!$C:$D,2,FALSE)</f>
        <v>Disaster Relief</v>
      </c>
      <c r="AI233" s="2" t="s">
        <v>100</v>
      </c>
      <c r="AJ233" s="13" t="s">
        <v>69</v>
      </c>
      <c r="AK233" s="2" t="s">
        <v>70</v>
      </c>
      <c r="AL233" s="9" t="s">
        <v>2094</v>
      </c>
      <c r="AM233" s="35" t="str">
        <f>IF(ISNA(VLOOKUP($AL233,'Ash-Archive Data-Don''t Delete'!$AL:$AT,2,FALSE)),"",VLOOKUP($AL233,'Ash-Archive Data-Don''t Delete'!$AL:$AT,2,FALSE))</f>
        <v>Link</v>
      </c>
      <c r="AN233" s="2">
        <f>IF(ISNA(VLOOKUP($AL233,'Ash-Archive Data-Don''t Delete'!$AL:$AT,3,FALSE)),"",VLOOKUP($AL233,'Ash-Archive Data-Don''t Delete'!$AL:$AT,3,FALSE))</f>
        <v>0</v>
      </c>
      <c r="AO233" s="13">
        <f>IF(ISNA(VLOOKUP($AL233,'Ash-Archive Data-Don''t Delete'!$AL:$AT,4,FALSE)),"",VLOOKUP($AL233,'Ash-Archive Data-Don''t Delete'!$AL:$AT,4,FALSE))</f>
        <v>0</v>
      </c>
      <c r="AP233" s="2">
        <f>IF(ISNA(VLOOKUP($AL233,'Ash-Archive Data-Don''t Delete'!$AL:$AT,5,FALSE)),"",VLOOKUP($AL233,'Ash-Archive Data-Don''t Delete'!$AL:$AT,5,FALSE))</f>
        <v>0</v>
      </c>
      <c r="AQ233" s="13"/>
      <c r="AR233" s="2"/>
      <c r="AS233" s="13"/>
      <c r="AT233" s="2" t="s">
        <v>74</v>
      </c>
      <c r="AU233" s="25"/>
      <c r="AV233" s="23"/>
      <c r="AW233" s="25"/>
      <c r="AX233" s="23"/>
      <c r="AY233" s="9" t="s">
        <v>103</v>
      </c>
      <c r="AZ233" s="19"/>
      <c r="BA233" s="18"/>
      <c r="BB233" s="18"/>
      <c r="BC233" s="15"/>
      <c r="BD233" s="15"/>
      <c r="BE233" s="15"/>
      <c r="BF233" s="15"/>
      <c r="BG233" s="15"/>
      <c r="BH233" s="15"/>
      <c r="BI233" s="15"/>
      <c r="BJ233" s="15"/>
    </row>
    <row r="234" spans="1:62" ht="14.25">
      <c r="A234" s="16" t="str">
        <f>IF(ISNA(VLOOKUP($G234,'Philanthropist Ranking'!$E$5:$H$105,4,FALSE)),"N","Y")</f>
        <v>Y</v>
      </c>
      <c r="B234" s="17">
        <f>VLOOKUP($G234,'Philanthropist Ranking'!$K$5:$M$281,3,FALSE)</f>
        <v>36</v>
      </c>
      <c r="C234" s="17">
        <f>VLOOKUP($G234,'Philanthropist Ranking'!$K$5:$M$281,2,FALSE)</f>
        <v>31.428757000000004</v>
      </c>
      <c r="D234" s="18"/>
      <c r="E234" s="18"/>
      <c r="F234" s="7" t="s">
        <v>490</v>
      </c>
      <c r="G234" s="8" t="s">
        <v>491</v>
      </c>
      <c r="H234" s="32"/>
      <c r="I234" s="19"/>
      <c r="J234" s="20" t="s">
        <v>62</v>
      </c>
      <c r="K234" s="19"/>
      <c r="L234" s="20"/>
      <c r="M234" s="19"/>
      <c r="N234" s="21"/>
      <c r="O234" s="22"/>
      <c r="P234" s="21"/>
      <c r="Q234" s="22"/>
      <c r="R234" s="21"/>
      <c r="S234" s="22"/>
      <c r="T234" s="21"/>
      <c r="U234" s="22"/>
      <c r="V234" s="13" t="s">
        <v>1630</v>
      </c>
      <c r="W234" s="2">
        <v>0.14495</v>
      </c>
      <c r="X234" s="13">
        <v>12</v>
      </c>
      <c r="Y234" s="2">
        <v>17</v>
      </c>
      <c r="Z234" s="13" t="s">
        <v>222</v>
      </c>
      <c r="AA234" s="2" t="s">
        <v>222</v>
      </c>
      <c r="AB234" s="13" t="s">
        <v>961</v>
      </c>
      <c r="AC234" s="2" t="s">
        <v>1972</v>
      </c>
      <c r="AD234" s="192" t="s">
        <v>963</v>
      </c>
      <c r="AE234" s="23"/>
      <c r="AF234" s="13" t="s">
        <v>1632</v>
      </c>
      <c r="AG234" s="2" t="s">
        <v>109</v>
      </c>
      <c r="AH234" s="14" t="str">
        <f>VLOOKUP($AF234,'Program-Causes'!$C:$D,2,FALSE)</f>
        <v>Disaster Relief</v>
      </c>
      <c r="AI234" s="2" t="s">
        <v>100</v>
      </c>
      <c r="AJ234" s="13" t="s">
        <v>69</v>
      </c>
      <c r="AK234" s="2" t="s">
        <v>70</v>
      </c>
      <c r="AL234" s="9" t="s">
        <v>2106</v>
      </c>
      <c r="AM234" s="35" t="str">
        <f>IF(ISNA(VLOOKUP($AL234,'Ash-Archive Data-Don''t Delete'!$AL:$AT,2,FALSE)),"",VLOOKUP($AL234,'Ash-Archive Data-Don''t Delete'!$AL:$AT,2,FALSE))</f>
        <v>Link</v>
      </c>
      <c r="AN234" s="2">
        <f>IF(ISNA(VLOOKUP($AL234,'Ash-Archive Data-Don''t Delete'!$AL:$AT,3,FALSE)),"",VLOOKUP($AL234,'Ash-Archive Data-Don''t Delete'!$AL:$AT,3,FALSE))</f>
        <v>0</v>
      </c>
      <c r="AO234" s="13">
        <f>IF(ISNA(VLOOKUP($AL234,'Ash-Archive Data-Don''t Delete'!$AL:$AT,4,FALSE)),"",VLOOKUP($AL234,'Ash-Archive Data-Don''t Delete'!$AL:$AT,4,FALSE))</f>
        <v>0</v>
      </c>
      <c r="AP234" s="2">
        <f>IF(ISNA(VLOOKUP($AL234,'Ash-Archive Data-Don''t Delete'!$AL:$AT,5,FALSE)),"",VLOOKUP($AL234,'Ash-Archive Data-Don''t Delete'!$AL:$AT,5,FALSE))</f>
        <v>0</v>
      </c>
      <c r="AQ234" s="13"/>
      <c r="AR234" s="2"/>
      <c r="AS234" s="13"/>
      <c r="AT234" s="2" t="s">
        <v>74</v>
      </c>
      <c r="AU234" s="25"/>
      <c r="AV234" s="23"/>
      <c r="AW234" s="25"/>
      <c r="AX234" s="23"/>
      <c r="AY234" s="9" t="s">
        <v>103</v>
      </c>
      <c r="AZ234" s="19"/>
      <c r="BA234" s="18"/>
      <c r="BB234" s="18"/>
      <c r="BC234" s="15"/>
      <c r="BD234" s="15"/>
      <c r="BE234" s="15"/>
      <c r="BF234" s="15"/>
      <c r="BG234" s="15"/>
      <c r="BH234" s="15"/>
      <c r="BI234" s="15"/>
      <c r="BJ234" s="15"/>
    </row>
    <row r="235" spans="1:62" ht="14.25">
      <c r="A235" s="16" t="str">
        <f>IF(ISNA(VLOOKUP($G235,'Philanthropist Ranking'!$E$5:$H$105,4,FALSE)),"N","Y")</f>
        <v>Y</v>
      </c>
      <c r="B235" s="17">
        <f>VLOOKUP($G235,'Philanthropist Ranking'!$K$5:$M$281,3,FALSE)</f>
        <v>36</v>
      </c>
      <c r="C235" s="17">
        <f>VLOOKUP($G235,'Philanthropist Ranking'!$K$5:$M$281,2,FALSE)</f>
        <v>31.428757000000004</v>
      </c>
      <c r="D235" s="18"/>
      <c r="E235" s="18"/>
      <c r="F235" s="7" t="s">
        <v>490</v>
      </c>
      <c r="G235" s="8" t="s">
        <v>491</v>
      </c>
      <c r="H235" s="32"/>
      <c r="I235" s="19"/>
      <c r="J235" s="20" t="s">
        <v>62</v>
      </c>
      <c r="K235" s="19"/>
      <c r="L235" s="20"/>
      <c r="M235" s="19"/>
      <c r="N235" s="21"/>
      <c r="O235" s="22"/>
      <c r="P235" s="21"/>
      <c r="Q235" s="22"/>
      <c r="R235" s="21"/>
      <c r="S235" s="22"/>
      <c r="T235" s="21"/>
      <c r="U235" s="22"/>
      <c r="V235" s="13" t="s">
        <v>1630</v>
      </c>
      <c r="W235" s="2">
        <v>0.13930000000000001</v>
      </c>
      <c r="X235" s="13">
        <v>12</v>
      </c>
      <c r="Y235" s="2">
        <v>17</v>
      </c>
      <c r="Z235" s="13" t="s">
        <v>222</v>
      </c>
      <c r="AA235" s="2" t="s">
        <v>222</v>
      </c>
      <c r="AB235" s="13" t="s">
        <v>961</v>
      </c>
      <c r="AC235" s="2" t="s">
        <v>1972</v>
      </c>
      <c r="AD235" s="192" t="s">
        <v>963</v>
      </c>
      <c r="AE235" s="23"/>
      <c r="AF235" s="13" t="s">
        <v>1632</v>
      </c>
      <c r="AG235" s="2" t="s">
        <v>109</v>
      </c>
      <c r="AH235" s="14" t="str">
        <f>VLOOKUP($AF235,'Program-Causes'!$C:$D,2,FALSE)</f>
        <v>Disaster Relief</v>
      </c>
      <c r="AI235" s="2" t="s">
        <v>100</v>
      </c>
      <c r="AJ235" s="13" t="s">
        <v>69</v>
      </c>
      <c r="AK235" s="2" t="s">
        <v>70</v>
      </c>
      <c r="AL235" s="9" t="s">
        <v>2113</v>
      </c>
      <c r="AM235" s="35" t="str">
        <f>IF(ISNA(VLOOKUP($AL235,'Ash-Archive Data-Don''t Delete'!$AL:$AT,2,FALSE)),"",VLOOKUP($AL235,'Ash-Archive Data-Don''t Delete'!$AL:$AT,2,FALSE))</f>
        <v>Link</v>
      </c>
      <c r="AN235" s="2">
        <f>IF(ISNA(VLOOKUP($AL235,'Ash-Archive Data-Don''t Delete'!$AL:$AT,3,FALSE)),"",VLOOKUP($AL235,'Ash-Archive Data-Don''t Delete'!$AL:$AT,3,FALSE))</f>
        <v>0</v>
      </c>
      <c r="AO235" s="13">
        <f>IF(ISNA(VLOOKUP($AL235,'Ash-Archive Data-Don''t Delete'!$AL:$AT,4,FALSE)),"",VLOOKUP($AL235,'Ash-Archive Data-Don''t Delete'!$AL:$AT,4,FALSE))</f>
        <v>0</v>
      </c>
      <c r="AP235" s="2">
        <f>IF(ISNA(VLOOKUP($AL235,'Ash-Archive Data-Don''t Delete'!$AL:$AT,5,FALSE)),"",VLOOKUP($AL235,'Ash-Archive Data-Don''t Delete'!$AL:$AT,5,FALSE))</f>
        <v>0</v>
      </c>
      <c r="AQ235" s="13"/>
      <c r="AR235" s="2"/>
      <c r="AS235" s="13"/>
      <c r="AT235" s="2" t="s">
        <v>74</v>
      </c>
      <c r="AU235" s="25"/>
      <c r="AV235" s="23"/>
      <c r="AW235" s="25"/>
      <c r="AX235" s="23"/>
      <c r="AY235" s="9" t="s">
        <v>103</v>
      </c>
      <c r="AZ235" s="19"/>
      <c r="BA235" s="18"/>
      <c r="BB235" s="18"/>
      <c r="BC235" s="15"/>
      <c r="BD235" s="15"/>
      <c r="BE235" s="15"/>
      <c r="BF235" s="15"/>
      <c r="BG235" s="15"/>
      <c r="BH235" s="15"/>
      <c r="BI235" s="15"/>
      <c r="BJ235" s="15"/>
    </row>
    <row r="236" spans="1:62" ht="14.25">
      <c r="A236" s="16" t="str">
        <f>IF(ISNA(VLOOKUP($G236,'Philanthropist Ranking'!$E$5:$H$105,4,FALSE)),"N","Y")</f>
        <v>Y</v>
      </c>
      <c r="B236" s="17">
        <f>VLOOKUP($G236,'Philanthropist Ranking'!$K$5:$M$281,3,FALSE)</f>
        <v>36</v>
      </c>
      <c r="C236" s="17">
        <f>VLOOKUP($G236,'Philanthropist Ranking'!$K$5:$M$281,2,FALSE)</f>
        <v>31.428757000000004</v>
      </c>
      <c r="D236" s="18"/>
      <c r="E236" s="18"/>
      <c r="F236" s="7" t="s">
        <v>490</v>
      </c>
      <c r="G236" s="8" t="s">
        <v>491</v>
      </c>
      <c r="H236" s="32"/>
      <c r="I236" s="19"/>
      <c r="J236" s="20" t="s">
        <v>62</v>
      </c>
      <c r="K236" s="19"/>
      <c r="L236" s="20"/>
      <c r="M236" s="19"/>
      <c r="N236" s="21"/>
      <c r="O236" s="22"/>
      <c r="P236" s="21"/>
      <c r="Q236" s="22"/>
      <c r="R236" s="21"/>
      <c r="S236" s="22"/>
      <c r="T236" s="21"/>
      <c r="U236" s="22"/>
      <c r="V236" s="13" t="s">
        <v>1630</v>
      </c>
      <c r="W236" s="2">
        <v>0.13469999999999999</v>
      </c>
      <c r="X236" s="13">
        <v>12</v>
      </c>
      <c r="Y236" s="2">
        <v>17</v>
      </c>
      <c r="Z236" s="13" t="s">
        <v>222</v>
      </c>
      <c r="AA236" s="2" t="s">
        <v>222</v>
      </c>
      <c r="AB236" s="13" t="s">
        <v>222</v>
      </c>
      <c r="AC236" s="2" t="s">
        <v>222</v>
      </c>
      <c r="AD236" s="192" t="s">
        <v>963</v>
      </c>
      <c r="AE236" s="23"/>
      <c r="AF236" s="13" t="s">
        <v>1641</v>
      </c>
      <c r="AG236" s="2" t="s">
        <v>109</v>
      </c>
      <c r="AH236" s="14" t="str">
        <f>VLOOKUP($AF236,'Program-Causes'!$C:$D,2,FALSE)</f>
        <v>Public Health</v>
      </c>
      <c r="AI236" s="2" t="s">
        <v>100</v>
      </c>
      <c r="AJ236" s="13" t="s">
        <v>69</v>
      </c>
      <c r="AK236" s="2" t="s">
        <v>70</v>
      </c>
      <c r="AL236" s="9" t="s">
        <v>2124</v>
      </c>
      <c r="AM236" s="35" t="str">
        <f>IF(ISNA(VLOOKUP($AL236,'Ash-Archive Data-Don''t Delete'!$AL:$AT,2,FALSE)),"",VLOOKUP($AL236,'Ash-Archive Data-Don''t Delete'!$AL:$AT,2,FALSE))</f>
        <v>Link</v>
      </c>
      <c r="AN236" s="2">
        <f>IF(ISNA(VLOOKUP($AL236,'Ash-Archive Data-Don''t Delete'!$AL:$AT,3,FALSE)),"",VLOOKUP($AL236,'Ash-Archive Data-Don''t Delete'!$AL:$AT,3,FALSE))</f>
        <v>0</v>
      </c>
      <c r="AO236" s="13">
        <f>IF(ISNA(VLOOKUP($AL236,'Ash-Archive Data-Don''t Delete'!$AL:$AT,4,FALSE)),"",VLOOKUP($AL236,'Ash-Archive Data-Don''t Delete'!$AL:$AT,4,FALSE))</f>
        <v>0</v>
      </c>
      <c r="AP236" s="2">
        <f>IF(ISNA(VLOOKUP($AL236,'Ash-Archive Data-Don''t Delete'!$AL:$AT,5,FALSE)),"",VLOOKUP($AL236,'Ash-Archive Data-Don''t Delete'!$AL:$AT,5,FALSE))</f>
        <v>0</v>
      </c>
      <c r="AQ236" s="13"/>
      <c r="AR236" s="2"/>
      <c r="AS236" s="13"/>
      <c r="AT236" s="2" t="s">
        <v>74</v>
      </c>
      <c r="AU236" s="25"/>
      <c r="AV236" s="23"/>
      <c r="AW236" s="25"/>
      <c r="AX236" s="23"/>
      <c r="AY236" s="9" t="s">
        <v>103</v>
      </c>
      <c r="AZ236" s="19"/>
      <c r="BA236" s="18"/>
      <c r="BB236" s="18"/>
      <c r="BC236" s="15"/>
      <c r="BD236" s="15"/>
      <c r="BE236" s="15"/>
      <c r="BF236" s="15"/>
      <c r="BG236" s="15"/>
      <c r="BH236" s="15"/>
      <c r="BI236" s="15"/>
      <c r="BJ236" s="15"/>
    </row>
    <row r="237" spans="1:62" ht="14.25">
      <c r="A237" s="16" t="str">
        <f>IF(ISNA(VLOOKUP($G237,'Philanthropist Ranking'!$E$5:$H$105,4,FALSE)),"N","Y")</f>
        <v>Y</v>
      </c>
      <c r="B237" s="17">
        <f>VLOOKUP($G237,'Philanthropist Ranking'!$K$5:$M$281,3,FALSE)</f>
        <v>36</v>
      </c>
      <c r="C237" s="17">
        <f>VLOOKUP($G237,'Philanthropist Ranking'!$K$5:$M$281,2,FALSE)</f>
        <v>31.428757000000004</v>
      </c>
      <c r="D237" s="18"/>
      <c r="E237" s="18"/>
      <c r="F237" s="7" t="s">
        <v>490</v>
      </c>
      <c r="G237" s="8" t="s">
        <v>491</v>
      </c>
      <c r="H237" s="32"/>
      <c r="I237" s="19"/>
      <c r="J237" s="20" t="s">
        <v>62</v>
      </c>
      <c r="K237" s="19"/>
      <c r="L237" s="20"/>
      <c r="M237" s="19"/>
      <c r="N237" s="21"/>
      <c r="O237" s="22"/>
      <c r="P237" s="21"/>
      <c r="Q237" s="22"/>
      <c r="R237" s="21"/>
      <c r="S237" s="22"/>
      <c r="T237" s="21"/>
      <c r="U237" s="22"/>
      <c r="V237" s="13" t="s">
        <v>1630</v>
      </c>
      <c r="W237" s="2">
        <v>0.12504999999999999</v>
      </c>
      <c r="X237" s="13">
        <v>12</v>
      </c>
      <c r="Y237" s="2">
        <v>17</v>
      </c>
      <c r="Z237" s="13" t="s">
        <v>222</v>
      </c>
      <c r="AA237" s="2" t="s">
        <v>222</v>
      </c>
      <c r="AB237" s="13" t="s">
        <v>222</v>
      </c>
      <c r="AC237" s="2" t="s">
        <v>222</v>
      </c>
      <c r="AD237" s="192" t="s">
        <v>963</v>
      </c>
      <c r="AE237" s="23"/>
      <c r="AF237" s="13" t="s">
        <v>1641</v>
      </c>
      <c r="AG237" s="2" t="s">
        <v>109</v>
      </c>
      <c r="AH237" s="14" t="str">
        <f>VLOOKUP($AF237,'Program-Causes'!$C:$D,2,FALSE)</f>
        <v>Public Health</v>
      </c>
      <c r="AI237" s="2" t="s">
        <v>100</v>
      </c>
      <c r="AJ237" s="13" t="s">
        <v>69</v>
      </c>
      <c r="AK237" s="2" t="s">
        <v>70</v>
      </c>
      <c r="AL237" s="9" t="s">
        <v>2143</v>
      </c>
      <c r="AM237" s="35" t="str">
        <f>IF(ISNA(VLOOKUP($AL237,'Ash-Archive Data-Don''t Delete'!$AL:$AT,2,FALSE)),"",VLOOKUP($AL237,'Ash-Archive Data-Don''t Delete'!$AL:$AT,2,FALSE))</f>
        <v>Link</v>
      </c>
      <c r="AN237" s="2">
        <f>IF(ISNA(VLOOKUP($AL237,'Ash-Archive Data-Don''t Delete'!$AL:$AT,3,FALSE)),"",VLOOKUP($AL237,'Ash-Archive Data-Don''t Delete'!$AL:$AT,3,FALSE))</f>
        <v>0</v>
      </c>
      <c r="AO237" s="13">
        <f>IF(ISNA(VLOOKUP($AL237,'Ash-Archive Data-Don''t Delete'!$AL:$AT,4,FALSE)),"",VLOOKUP($AL237,'Ash-Archive Data-Don''t Delete'!$AL:$AT,4,FALSE))</f>
        <v>0</v>
      </c>
      <c r="AP237" s="2">
        <f>IF(ISNA(VLOOKUP($AL237,'Ash-Archive Data-Don''t Delete'!$AL:$AT,5,FALSE)),"",VLOOKUP($AL237,'Ash-Archive Data-Don''t Delete'!$AL:$AT,5,FALSE))</f>
        <v>0</v>
      </c>
      <c r="AQ237" s="13"/>
      <c r="AR237" s="2"/>
      <c r="AS237" s="13"/>
      <c r="AT237" s="2" t="s">
        <v>74</v>
      </c>
      <c r="AU237" s="25"/>
      <c r="AV237" s="23"/>
      <c r="AW237" s="25"/>
      <c r="AX237" s="23"/>
      <c r="AY237" s="9" t="s">
        <v>103</v>
      </c>
      <c r="AZ237" s="19"/>
      <c r="BA237" s="18"/>
      <c r="BB237" s="18"/>
      <c r="BC237" s="15"/>
      <c r="BD237" s="15"/>
      <c r="BE237" s="15"/>
      <c r="BF237" s="15"/>
      <c r="BG237" s="15"/>
      <c r="BH237" s="15"/>
      <c r="BI237" s="15"/>
      <c r="BJ237" s="15"/>
    </row>
    <row r="238" spans="1:62" ht="14.25">
      <c r="A238" s="16" t="str">
        <f>IF(ISNA(VLOOKUP($G238,'Philanthropist Ranking'!$E$5:$H$105,4,FALSE)),"N","Y")</f>
        <v>Y</v>
      </c>
      <c r="B238" s="17">
        <f>VLOOKUP($G238,'Philanthropist Ranking'!$K$5:$M$281,3,FALSE)</f>
        <v>36</v>
      </c>
      <c r="C238" s="17">
        <f>VLOOKUP($G238,'Philanthropist Ranking'!$K$5:$M$281,2,FALSE)</f>
        <v>31.428757000000004</v>
      </c>
      <c r="D238" s="18"/>
      <c r="E238" s="18"/>
      <c r="F238" s="7" t="s">
        <v>490</v>
      </c>
      <c r="G238" s="8" t="s">
        <v>491</v>
      </c>
      <c r="H238" s="32"/>
      <c r="I238" s="19"/>
      <c r="J238" s="20" t="s">
        <v>62</v>
      </c>
      <c r="K238" s="19"/>
      <c r="L238" s="20"/>
      <c r="M238" s="19"/>
      <c r="N238" s="21"/>
      <c r="O238" s="22"/>
      <c r="P238" s="21"/>
      <c r="Q238" s="22"/>
      <c r="R238" s="21"/>
      <c r="S238" s="22"/>
      <c r="T238" s="21"/>
      <c r="U238" s="22"/>
      <c r="V238" s="13" t="s">
        <v>1630</v>
      </c>
      <c r="W238" s="2">
        <v>0.1183</v>
      </c>
      <c r="X238" s="13">
        <v>12</v>
      </c>
      <c r="Y238" s="2">
        <v>17</v>
      </c>
      <c r="Z238" s="13" t="s">
        <v>222</v>
      </c>
      <c r="AA238" s="2" t="s">
        <v>222</v>
      </c>
      <c r="AB238" s="13" t="s">
        <v>222</v>
      </c>
      <c r="AC238" s="2" t="s">
        <v>222</v>
      </c>
      <c r="AD238" s="192" t="s">
        <v>963</v>
      </c>
      <c r="AE238" s="23"/>
      <c r="AF238" s="13" t="s">
        <v>1640</v>
      </c>
      <c r="AG238" s="2" t="s">
        <v>109</v>
      </c>
      <c r="AH238" s="14" t="str">
        <f>VLOOKUP($AF238,'Program-Causes'!$C:$D,2,FALSE)</f>
        <v>Education</v>
      </c>
      <c r="AI238" s="2" t="s">
        <v>100</v>
      </c>
      <c r="AJ238" s="13" t="s">
        <v>69</v>
      </c>
      <c r="AK238" s="2" t="s">
        <v>70</v>
      </c>
      <c r="AL238" s="9" t="s">
        <v>2164</v>
      </c>
      <c r="AM238" s="35" t="str">
        <f>IF(ISNA(VLOOKUP($AL238,'Ash-Archive Data-Don''t Delete'!$AL:$AT,2,FALSE)),"",VLOOKUP($AL238,'Ash-Archive Data-Don''t Delete'!$AL:$AT,2,FALSE))</f>
        <v>Link</v>
      </c>
      <c r="AN238" s="2">
        <f>IF(ISNA(VLOOKUP($AL238,'Ash-Archive Data-Don''t Delete'!$AL:$AT,3,FALSE)),"",VLOOKUP($AL238,'Ash-Archive Data-Don''t Delete'!$AL:$AT,3,FALSE))</f>
        <v>0</v>
      </c>
      <c r="AO238" s="13">
        <f>IF(ISNA(VLOOKUP($AL238,'Ash-Archive Data-Don''t Delete'!$AL:$AT,4,FALSE)),"",VLOOKUP($AL238,'Ash-Archive Data-Don''t Delete'!$AL:$AT,4,FALSE))</f>
        <v>0</v>
      </c>
      <c r="AP238" s="2">
        <f>IF(ISNA(VLOOKUP($AL238,'Ash-Archive Data-Don''t Delete'!$AL:$AT,5,FALSE)),"",VLOOKUP($AL238,'Ash-Archive Data-Don''t Delete'!$AL:$AT,5,FALSE))</f>
        <v>0</v>
      </c>
      <c r="AQ238" s="13"/>
      <c r="AR238" s="2"/>
      <c r="AS238" s="13"/>
      <c r="AT238" s="2" t="s">
        <v>74</v>
      </c>
      <c r="AU238" s="25"/>
      <c r="AV238" s="23"/>
      <c r="AW238" s="25"/>
      <c r="AX238" s="23"/>
      <c r="AY238" s="9" t="s">
        <v>103</v>
      </c>
      <c r="AZ238" s="19"/>
      <c r="BA238" s="18"/>
      <c r="BB238" s="18"/>
      <c r="BC238" s="15"/>
      <c r="BD238" s="15"/>
      <c r="BE238" s="15"/>
      <c r="BF238" s="15"/>
      <c r="BG238" s="15"/>
      <c r="BH238" s="15"/>
      <c r="BI238" s="15"/>
      <c r="BJ238" s="15"/>
    </row>
    <row r="239" spans="1:62" ht="14.25">
      <c r="A239" s="16" t="str">
        <f>IF(ISNA(VLOOKUP($G239,'Philanthropist Ranking'!$E$5:$H$105,4,FALSE)),"N","Y")</f>
        <v>Y</v>
      </c>
      <c r="B239" s="17">
        <f>VLOOKUP($G239,'Philanthropist Ranking'!$K$5:$M$281,3,FALSE)</f>
        <v>36</v>
      </c>
      <c r="C239" s="17">
        <f>VLOOKUP($G239,'Philanthropist Ranking'!$K$5:$M$281,2,FALSE)</f>
        <v>31.428757000000004</v>
      </c>
      <c r="D239" s="18"/>
      <c r="E239" s="18"/>
      <c r="F239" s="7" t="s">
        <v>490</v>
      </c>
      <c r="G239" s="8" t="s">
        <v>491</v>
      </c>
      <c r="H239" s="32"/>
      <c r="I239" s="19"/>
      <c r="J239" s="20" t="s">
        <v>62</v>
      </c>
      <c r="K239" s="19"/>
      <c r="L239" s="20"/>
      <c r="M239" s="19"/>
      <c r="N239" s="21"/>
      <c r="O239" s="22"/>
      <c r="P239" s="21"/>
      <c r="Q239" s="22"/>
      <c r="R239" s="21"/>
      <c r="S239" s="22"/>
      <c r="T239" s="21"/>
      <c r="U239" s="22"/>
      <c r="V239" s="13" t="s">
        <v>1630</v>
      </c>
      <c r="W239" s="2">
        <v>0.10625</v>
      </c>
      <c r="X239" s="13">
        <v>12</v>
      </c>
      <c r="Y239" s="2">
        <v>17</v>
      </c>
      <c r="Z239" s="13" t="s">
        <v>222</v>
      </c>
      <c r="AA239" s="2" t="s">
        <v>222</v>
      </c>
      <c r="AB239" s="13" t="s">
        <v>222</v>
      </c>
      <c r="AC239" s="2" t="s">
        <v>222</v>
      </c>
      <c r="AD239" s="192" t="s">
        <v>963</v>
      </c>
      <c r="AE239" s="23"/>
      <c r="AF239" s="13" t="s">
        <v>1640</v>
      </c>
      <c r="AG239" s="2" t="s">
        <v>109</v>
      </c>
      <c r="AH239" s="14" t="str">
        <f>VLOOKUP($AF239,'Program-Causes'!$C:$D,2,FALSE)</f>
        <v>Education</v>
      </c>
      <c r="AI239" s="2" t="s">
        <v>100</v>
      </c>
      <c r="AJ239" s="13" t="s">
        <v>69</v>
      </c>
      <c r="AK239" s="2" t="s">
        <v>70</v>
      </c>
      <c r="AL239" s="9" t="s">
        <v>2176</v>
      </c>
      <c r="AM239" s="35" t="str">
        <f>IF(ISNA(VLOOKUP($AL239,'Ash-Archive Data-Don''t Delete'!$AL:$AT,2,FALSE)),"",VLOOKUP($AL239,'Ash-Archive Data-Don''t Delete'!$AL:$AT,2,FALSE))</f>
        <v>Link</v>
      </c>
      <c r="AN239" s="2">
        <f>IF(ISNA(VLOOKUP($AL239,'Ash-Archive Data-Don''t Delete'!$AL:$AT,3,FALSE)),"",VLOOKUP($AL239,'Ash-Archive Data-Don''t Delete'!$AL:$AT,3,FALSE))</f>
        <v>0</v>
      </c>
      <c r="AO239" s="13">
        <f>IF(ISNA(VLOOKUP($AL239,'Ash-Archive Data-Don''t Delete'!$AL:$AT,4,FALSE)),"",VLOOKUP($AL239,'Ash-Archive Data-Don''t Delete'!$AL:$AT,4,FALSE))</f>
        <v>0</v>
      </c>
      <c r="AP239" s="2">
        <f>IF(ISNA(VLOOKUP($AL239,'Ash-Archive Data-Don''t Delete'!$AL:$AT,5,FALSE)),"",VLOOKUP($AL239,'Ash-Archive Data-Don''t Delete'!$AL:$AT,5,FALSE))</f>
        <v>0</v>
      </c>
      <c r="AQ239" s="13"/>
      <c r="AR239" s="2"/>
      <c r="AS239" s="13"/>
      <c r="AT239" s="2" t="s">
        <v>74</v>
      </c>
      <c r="AU239" s="25"/>
      <c r="AV239" s="23"/>
      <c r="AW239" s="25"/>
      <c r="AX239" s="23"/>
      <c r="AY239" s="9" t="s">
        <v>103</v>
      </c>
      <c r="AZ239" s="19"/>
      <c r="BA239" s="18"/>
      <c r="BB239" s="18"/>
      <c r="BC239" s="15"/>
      <c r="BD239" s="15"/>
      <c r="BE239" s="15"/>
      <c r="BF239" s="15"/>
      <c r="BG239" s="15"/>
      <c r="BH239" s="15"/>
      <c r="BI239" s="15"/>
      <c r="BJ239" s="15"/>
    </row>
    <row r="240" spans="1:62" ht="14.25">
      <c r="A240" s="16" t="str">
        <f>IF(ISNA(VLOOKUP($G240,'Philanthropist Ranking'!$E$5:$H$105,4,FALSE)),"N","Y")</f>
        <v>Y</v>
      </c>
      <c r="B240" s="17">
        <f>VLOOKUP($G240,'Philanthropist Ranking'!$K$5:$M$281,3,FALSE)</f>
        <v>36</v>
      </c>
      <c r="C240" s="17">
        <f>VLOOKUP($G240,'Philanthropist Ranking'!$K$5:$M$281,2,FALSE)</f>
        <v>31.428757000000004</v>
      </c>
      <c r="D240" s="18"/>
      <c r="E240" s="18"/>
      <c r="F240" s="7" t="s">
        <v>490</v>
      </c>
      <c r="G240" s="8" t="s">
        <v>491</v>
      </c>
      <c r="H240" s="32"/>
      <c r="I240" s="19"/>
      <c r="J240" s="20" t="s">
        <v>62</v>
      </c>
      <c r="K240" s="19"/>
      <c r="L240" s="20"/>
      <c r="M240" s="19"/>
      <c r="N240" s="21"/>
      <c r="O240" s="22"/>
      <c r="P240" s="21"/>
      <c r="Q240" s="22"/>
      <c r="R240" s="21"/>
      <c r="S240" s="22"/>
      <c r="T240" s="21"/>
      <c r="U240" s="22"/>
      <c r="V240" s="13" t="s">
        <v>1630</v>
      </c>
      <c r="W240" s="2">
        <v>0.1037</v>
      </c>
      <c r="X240" s="13">
        <v>12</v>
      </c>
      <c r="Y240" s="2">
        <v>17</v>
      </c>
      <c r="Z240" s="13" t="s">
        <v>222</v>
      </c>
      <c r="AA240" s="2" t="s">
        <v>222</v>
      </c>
      <c r="AB240" s="13" t="s">
        <v>961</v>
      </c>
      <c r="AC240" s="2" t="s">
        <v>1972</v>
      </c>
      <c r="AD240" s="192" t="s">
        <v>963</v>
      </c>
      <c r="AE240" s="23"/>
      <c r="AF240" s="13" t="s">
        <v>1632</v>
      </c>
      <c r="AG240" s="2" t="s">
        <v>109</v>
      </c>
      <c r="AH240" s="14" t="str">
        <f>VLOOKUP($AF240,'Program-Causes'!$C:$D,2,FALSE)</f>
        <v>Disaster Relief</v>
      </c>
      <c r="AI240" s="2" t="s">
        <v>100</v>
      </c>
      <c r="AJ240" s="13" t="s">
        <v>69</v>
      </c>
      <c r="AK240" s="2" t="s">
        <v>70</v>
      </c>
      <c r="AL240" s="9" t="s">
        <v>2191</v>
      </c>
      <c r="AM240" s="35" t="str">
        <f>IF(ISNA(VLOOKUP($AL240,'Ash-Archive Data-Don''t Delete'!$AL:$AT,2,FALSE)),"",VLOOKUP($AL240,'Ash-Archive Data-Don''t Delete'!$AL:$AT,2,FALSE))</f>
        <v>Link</v>
      </c>
      <c r="AN240" s="2">
        <f>IF(ISNA(VLOOKUP($AL240,'Ash-Archive Data-Don''t Delete'!$AL:$AT,3,FALSE)),"",VLOOKUP($AL240,'Ash-Archive Data-Don''t Delete'!$AL:$AT,3,FALSE))</f>
        <v>0</v>
      </c>
      <c r="AO240" s="13">
        <f>IF(ISNA(VLOOKUP($AL240,'Ash-Archive Data-Don''t Delete'!$AL:$AT,4,FALSE)),"",VLOOKUP($AL240,'Ash-Archive Data-Don''t Delete'!$AL:$AT,4,FALSE))</f>
        <v>0</v>
      </c>
      <c r="AP240" s="2">
        <f>IF(ISNA(VLOOKUP($AL240,'Ash-Archive Data-Don''t Delete'!$AL:$AT,5,FALSE)),"",VLOOKUP($AL240,'Ash-Archive Data-Don''t Delete'!$AL:$AT,5,FALSE))</f>
        <v>0</v>
      </c>
      <c r="AQ240" s="13"/>
      <c r="AR240" s="2"/>
      <c r="AS240" s="13"/>
      <c r="AT240" s="2" t="s">
        <v>74</v>
      </c>
      <c r="AU240" s="25"/>
      <c r="AV240" s="23"/>
      <c r="AW240" s="25"/>
      <c r="AX240" s="23"/>
      <c r="AY240" s="9" t="s">
        <v>103</v>
      </c>
      <c r="AZ240" s="19"/>
      <c r="BA240" s="18"/>
      <c r="BB240" s="18"/>
      <c r="BC240" s="15"/>
      <c r="BD240" s="15"/>
      <c r="BE240" s="15"/>
      <c r="BF240" s="15"/>
      <c r="BG240" s="15"/>
      <c r="BH240" s="15"/>
      <c r="BI240" s="15"/>
      <c r="BJ240" s="15"/>
    </row>
    <row r="241" spans="1:62" ht="14.25">
      <c r="A241" s="16" t="str">
        <f>IF(ISNA(VLOOKUP($G241,'Philanthropist Ranking'!$E$5:$H$105,4,FALSE)),"N","Y")</f>
        <v>Y</v>
      </c>
      <c r="B241" s="17">
        <f>VLOOKUP($G241,'Philanthropist Ranking'!$K$5:$M$281,3,FALSE)</f>
        <v>36</v>
      </c>
      <c r="C241" s="17">
        <f>VLOOKUP($G241,'Philanthropist Ranking'!$K$5:$M$281,2,FALSE)</f>
        <v>31.428757000000004</v>
      </c>
      <c r="D241" s="18"/>
      <c r="E241" s="18"/>
      <c r="F241" s="7" t="s">
        <v>490</v>
      </c>
      <c r="G241" s="8" t="s">
        <v>491</v>
      </c>
      <c r="H241" s="32"/>
      <c r="I241" s="19"/>
      <c r="J241" s="20" t="s">
        <v>62</v>
      </c>
      <c r="K241" s="19"/>
      <c r="L241" s="20"/>
      <c r="M241" s="19"/>
      <c r="N241" s="21"/>
      <c r="O241" s="22"/>
      <c r="P241" s="21"/>
      <c r="Q241" s="22"/>
      <c r="R241" s="21"/>
      <c r="S241" s="22"/>
      <c r="T241" s="21"/>
      <c r="U241" s="22"/>
      <c r="V241" s="13" t="s">
        <v>1630</v>
      </c>
      <c r="W241" s="2">
        <f t="shared" ref="W241:W243" si="4">0.103903/3</f>
        <v>3.4634333333333329E-2</v>
      </c>
      <c r="X241" s="13">
        <v>12</v>
      </c>
      <c r="Y241" s="2">
        <v>17</v>
      </c>
      <c r="Z241" s="13" t="s">
        <v>222</v>
      </c>
      <c r="AA241" s="2" t="s">
        <v>222</v>
      </c>
      <c r="AB241" s="13" t="s">
        <v>222</v>
      </c>
      <c r="AC241" s="2" t="s">
        <v>222</v>
      </c>
      <c r="AD241" s="192" t="s">
        <v>963</v>
      </c>
      <c r="AE241" s="23"/>
      <c r="AF241" s="13" t="s">
        <v>1651</v>
      </c>
      <c r="AG241" s="2" t="s">
        <v>109</v>
      </c>
      <c r="AH241" s="14" t="s">
        <v>99</v>
      </c>
      <c r="AI241" s="2" t="s">
        <v>100</v>
      </c>
      <c r="AJ241" s="13" t="s">
        <v>69</v>
      </c>
      <c r="AK241" s="2" t="s">
        <v>70</v>
      </c>
      <c r="AL241" s="9" t="s">
        <v>2201</v>
      </c>
      <c r="AM241" s="13" t="str">
        <f>IF(ISNA(VLOOKUP($AL241,'Ash-Archive Data-Don''t Delete'!$AL:$AT,2,FALSE)),"",VLOOKUP($AL241,'Ash-Archive Data-Don''t Delete'!$AL:$AT,2,FALSE))</f>
        <v/>
      </c>
      <c r="AN241" s="2" t="str">
        <f>IF(ISNA(VLOOKUP($AL241,'Ash-Archive Data-Don''t Delete'!$AL:$AT,3,FALSE)),"",VLOOKUP($AL241,'Ash-Archive Data-Don''t Delete'!$AL:$AT,3,FALSE))</f>
        <v/>
      </c>
      <c r="AO241" s="13" t="str">
        <f>IF(ISNA(VLOOKUP($AL241,'Ash-Archive Data-Don''t Delete'!$AL:$AT,4,FALSE)),"",VLOOKUP($AL241,'Ash-Archive Data-Don''t Delete'!$AL:$AT,4,FALSE))</f>
        <v/>
      </c>
      <c r="AP241" s="2" t="str">
        <f>IF(ISNA(VLOOKUP($AL241,'Ash-Archive Data-Don''t Delete'!$AL:$AT,5,FALSE)),"",VLOOKUP($AL241,'Ash-Archive Data-Don''t Delete'!$AL:$AT,5,FALSE))</f>
        <v/>
      </c>
      <c r="AQ241" s="13" t="s">
        <v>62</v>
      </c>
      <c r="AR241" s="2" t="s">
        <v>62</v>
      </c>
      <c r="AS241" s="13" t="s">
        <v>62</v>
      </c>
      <c r="AT241" s="2" t="s">
        <v>62</v>
      </c>
      <c r="AU241" s="25"/>
      <c r="AV241" s="23"/>
      <c r="AW241" s="25"/>
      <c r="AX241" s="23"/>
      <c r="AY241" s="9" t="s">
        <v>103</v>
      </c>
      <c r="AZ241" s="19"/>
      <c r="BA241" s="18"/>
      <c r="BB241" s="18"/>
      <c r="BC241" s="15"/>
      <c r="BD241" s="15"/>
      <c r="BE241" s="15"/>
      <c r="BF241" s="15"/>
      <c r="BG241" s="15"/>
      <c r="BH241" s="15"/>
      <c r="BI241" s="15"/>
      <c r="BJ241" s="15"/>
    </row>
    <row r="242" spans="1:62" ht="14.25">
      <c r="A242" s="16" t="str">
        <f>IF(ISNA(VLOOKUP($G242,'Philanthropist Ranking'!$E$5:$H$105,4,FALSE)),"N","Y")</f>
        <v>Y</v>
      </c>
      <c r="B242" s="17">
        <f>VLOOKUP($G242,'Philanthropist Ranking'!$K$5:$M$281,3,FALSE)</f>
        <v>36</v>
      </c>
      <c r="C242" s="17">
        <f>VLOOKUP($G242,'Philanthropist Ranking'!$K$5:$M$281,2,FALSE)</f>
        <v>31.428757000000004</v>
      </c>
      <c r="D242" s="18"/>
      <c r="E242" s="18"/>
      <c r="F242" s="7" t="s">
        <v>490</v>
      </c>
      <c r="G242" s="8" t="s">
        <v>491</v>
      </c>
      <c r="H242" s="32"/>
      <c r="I242" s="19"/>
      <c r="J242" s="20" t="s">
        <v>62</v>
      </c>
      <c r="K242" s="19"/>
      <c r="L242" s="20"/>
      <c r="M242" s="19"/>
      <c r="N242" s="21"/>
      <c r="O242" s="22"/>
      <c r="P242" s="21"/>
      <c r="Q242" s="22"/>
      <c r="R242" s="21"/>
      <c r="S242" s="22"/>
      <c r="T242" s="21"/>
      <c r="U242" s="22"/>
      <c r="V242" s="13" t="s">
        <v>1630</v>
      </c>
      <c r="W242" s="2">
        <f t="shared" si="4"/>
        <v>3.4634333333333329E-2</v>
      </c>
      <c r="X242" s="13">
        <v>12</v>
      </c>
      <c r="Y242" s="2">
        <v>17</v>
      </c>
      <c r="Z242" s="13" t="s">
        <v>222</v>
      </c>
      <c r="AA242" s="2" t="s">
        <v>222</v>
      </c>
      <c r="AB242" s="13" t="s">
        <v>222</v>
      </c>
      <c r="AC242" s="2" t="s">
        <v>222</v>
      </c>
      <c r="AD242" s="192" t="s">
        <v>963</v>
      </c>
      <c r="AE242" s="23"/>
      <c r="AF242" s="13" t="s">
        <v>1651</v>
      </c>
      <c r="AG242" s="2" t="s">
        <v>109</v>
      </c>
      <c r="AH242" s="14" t="s">
        <v>67</v>
      </c>
      <c r="AI242" s="2" t="s">
        <v>100</v>
      </c>
      <c r="AJ242" s="13" t="s">
        <v>69</v>
      </c>
      <c r="AK242" s="2" t="s">
        <v>70</v>
      </c>
      <c r="AL242" s="9" t="s">
        <v>2201</v>
      </c>
      <c r="AM242" s="13" t="str">
        <f>IF(ISNA(VLOOKUP($AL242,'Ash-Archive Data-Don''t Delete'!$AL:$AT,2,FALSE)),"",VLOOKUP($AL242,'Ash-Archive Data-Don''t Delete'!$AL:$AT,2,FALSE))</f>
        <v/>
      </c>
      <c r="AN242" s="2" t="str">
        <f>IF(ISNA(VLOOKUP($AL242,'Ash-Archive Data-Don''t Delete'!$AL:$AT,3,FALSE)),"",VLOOKUP($AL242,'Ash-Archive Data-Don''t Delete'!$AL:$AT,3,FALSE))</f>
        <v/>
      </c>
      <c r="AO242" s="13" t="str">
        <f>IF(ISNA(VLOOKUP($AL242,'Ash-Archive Data-Don''t Delete'!$AL:$AT,4,FALSE)),"",VLOOKUP($AL242,'Ash-Archive Data-Don''t Delete'!$AL:$AT,4,FALSE))</f>
        <v/>
      </c>
      <c r="AP242" s="2" t="str">
        <f>IF(ISNA(VLOOKUP($AL242,'Ash-Archive Data-Don''t Delete'!$AL:$AT,5,FALSE)),"",VLOOKUP($AL242,'Ash-Archive Data-Don''t Delete'!$AL:$AT,5,FALSE))</f>
        <v/>
      </c>
      <c r="AQ242" s="13" t="s">
        <v>62</v>
      </c>
      <c r="AR242" s="2" t="s">
        <v>62</v>
      </c>
      <c r="AS242" s="13" t="s">
        <v>62</v>
      </c>
      <c r="AT242" s="2" t="s">
        <v>62</v>
      </c>
      <c r="AU242" s="25"/>
      <c r="AV242" s="23"/>
      <c r="AW242" s="25"/>
      <c r="AX242" s="23"/>
      <c r="AY242" s="9" t="s">
        <v>103</v>
      </c>
      <c r="AZ242" s="19"/>
      <c r="BA242" s="18"/>
      <c r="BB242" s="18"/>
      <c r="BC242" s="15"/>
      <c r="BD242" s="15"/>
      <c r="BE242" s="15"/>
      <c r="BF242" s="15"/>
      <c r="BG242" s="15"/>
      <c r="BH242" s="15"/>
      <c r="BI242" s="15"/>
      <c r="BJ242" s="15"/>
    </row>
    <row r="243" spans="1:62" ht="14.25">
      <c r="A243" s="16" t="str">
        <f>IF(ISNA(VLOOKUP($G243,'Philanthropist Ranking'!$E$5:$H$105,4,FALSE)),"N","Y")</f>
        <v>Y</v>
      </c>
      <c r="B243" s="17">
        <f>VLOOKUP($G243,'Philanthropist Ranking'!$K$5:$M$281,3,FALSE)</f>
        <v>36</v>
      </c>
      <c r="C243" s="17">
        <f>VLOOKUP($G243,'Philanthropist Ranking'!$K$5:$M$281,2,FALSE)</f>
        <v>31.428757000000004</v>
      </c>
      <c r="D243" s="18"/>
      <c r="E243" s="18"/>
      <c r="F243" s="7" t="s">
        <v>490</v>
      </c>
      <c r="G243" s="8" t="s">
        <v>491</v>
      </c>
      <c r="H243" s="32"/>
      <c r="I243" s="19"/>
      <c r="J243" s="20" t="s">
        <v>62</v>
      </c>
      <c r="K243" s="19"/>
      <c r="L243" s="20"/>
      <c r="M243" s="19"/>
      <c r="N243" s="21"/>
      <c r="O243" s="22"/>
      <c r="P243" s="21"/>
      <c r="Q243" s="22"/>
      <c r="R243" s="21"/>
      <c r="S243" s="22"/>
      <c r="T243" s="21"/>
      <c r="U243" s="22"/>
      <c r="V243" s="13" t="s">
        <v>1630</v>
      </c>
      <c r="W243" s="2">
        <f t="shared" si="4"/>
        <v>3.4634333333333329E-2</v>
      </c>
      <c r="X243" s="13">
        <v>12</v>
      </c>
      <c r="Y243" s="2">
        <v>17</v>
      </c>
      <c r="Z243" s="13" t="s">
        <v>222</v>
      </c>
      <c r="AA243" s="2" t="s">
        <v>222</v>
      </c>
      <c r="AB243" s="13" t="s">
        <v>222</v>
      </c>
      <c r="AC243" s="2" t="s">
        <v>222</v>
      </c>
      <c r="AD243" s="192" t="s">
        <v>963</v>
      </c>
      <c r="AE243" s="23"/>
      <c r="AF243" s="13" t="s">
        <v>1651</v>
      </c>
      <c r="AG243" s="2" t="s">
        <v>109</v>
      </c>
      <c r="AH243" s="14" t="s">
        <v>131</v>
      </c>
      <c r="AI243" s="2" t="s">
        <v>100</v>
      </c>
      <c r="AJ243" s="13" t="s">
        <v>69</v>
      </c>
      <c r="AK243" s="2" t="s">
        <v>70</v>
      </c>
      <c r="AL243" s="9" t="s">
        <v>2201</v>
      </c>
      <c r="AM243" s="13" t="str">
        <f>IF(ISNA(VLOOKUP($AL243,'Ash-Archive Data-Don''t Delete'!$AL:$AT,2,FALSE)),"",VLOOKUP($AL243,'Ash-Archive Data-Don''t Delete'!$AL:$AT,2,FALSE))</f>
        <v/>
      </c>
      <c r="AN243" s="2" t="str">
        <f>IF(ISNA(VLOOKUP($AL243,'Ash-Archive Data-Don''t Delete'!$AL:$AT,3,FALSE)),"",VLOOKUP($AL243,'Ash-Archive Data-Don''t Delete'!$AL:$AT,3,FALSE))</f>
        <v/>
      </c>
      <c r="AO243" s="13" t="str">
        <f>IF(ISNA(VLOOKUP($AL243,'Ash-Archive Data-Don''t Delete'!$AL:$AT,4,FALSE)),"",VLOOKUP($AL243,'Ash-Archive Data-Don''t Delete'!$AL:$AT,4,FALSE))</f>
        <v/>
      </c>
      <c r="AP243" s="2" t="str">
        <f>IF(ISNA(VLOOKUP($AL243,'Ash-Archive Data-Don''t Delete'!$AL:$AT,5,FALSE)),"",VLOOKUP($AL243,'Ash-Archive Data-Don''t Delete'!$AL:$AT,5,FALSE))</f>
        <v/>
      </c>
      <c r="AQ243" s="13" t="s">
        <v>62</v>
      </c>
      <c r="AR243" s="2" t="s">
        <v>62</v>
      </c>
      <c r="AS243" s="13" t="s">
        <v>62</v>
      </c>
      <c r="AT243" s="2" t="s">
        <v>62</v>
      </c>
      <c r="AU243" s="25"/>
      <c r="AV243" s="23"/>
      <c r="AW243" s="25"/>
      <c r="AX243" s="23"/>
      <c r="AY243" s="9" t="s">
        <v>103</v>
      </c>
      <c r="AZ243" s="19"/>
      <c r="BA243" s="18"/>
      <c r="BB243" s="18"/>
      <c r="BC243" s="15"/>
      <c r="BD243" s="15"/>
      <c r="BE243" s="15"/>
      <c r="BF243" s="15"/>
      <c r="BG243" s="15"/>
      <c r="BH243" s="15"/>
      <c r="BI243" s="15"/>
      <c r="BJ243" s="15"/>
    </row>
    <row r="244" spans="1:62" ht="14.25">
      <c r="A244" s="16" t="str">
        <f>IF(ISNA(VLOOKUP($G244,'Philanthropist Ranking'!$E$5:$H$105,4,FALSE)),"N","Y")</f>
        <v>Y</v>
      </c>
      <c r="B244" s="17">
        <f>VLOOKUP($G244,'Philanthropist Ranking'!$K$5:$M$281,3,FALSE)</f>
        <v>37</v>
      </c>
      <c r="C244" s="17">
        <f>VLOOKUP($G244,'Philanthropist Ranking'!$K$5:$M$281,2,FALSE)</f>
        <v>30</v>
      </c>
      <c r="D244" s="18"/>
      <c r="E244" s="18"/>
      <c r="F244" s="7" t="s">
        <v>315</v>
      </c>
      <c r="G244" s="8" t="s">
        <v>316</v>
      </c>
      <c r="H244" s="32"/>
      <c r="I244" s="7">
        <v>1965</v>
      </c>
      <c r="J244" s="20">
        <v>51</v>
      </c>
      <c r="K244" s="7" t="s">
        <v>78</v>
      </c>
      <c r="L244" s="8" t="s">
        <v>79</v>
      </c>
      <c r="M244" s="33" t="s">
        <v>80</v>
      </c>
      <c r="N244" s="10" t="s">
        <v>81</v>
      </c>
      <c r="O244" s="11" t="s">
        <v>1699</v>
      </c>
      <c r="P244" s="10" t="s">
        <v>1700</v>
      </c>
      <c r="Q244" s="22"/>
      <c r="R244" s="10" t="s">
        <v>336</v>
      </c>
      <c r="S244" s="11" t="s">
        <v>63</v>
      </c>
      <c r="T244" s="10" t="s">
        <v>94</v>
      </c>
      <c r="U244" s="34" t="s">
        <v>80</v>
      </c>
      <c r="V244" s="13" t="s">
        <v>1699</v>
      </c>
      <c r="W244" s="2">
        <v>30</v>
      </c>
      <c r="X244" s="13">
        <v>9</v>
      </c>
      <c r="Y244" s="2">
        <v>17</v>
      </c>
      <c r="Z244" s="13" t="s">
        <v>63</v>
      </c>
      <c r="AA244" s="2" t="s">
        <v>94</v>
      </c>
      <c r="AB244" s="13" t="s">
        <v>63</v>
      </c>
      <c r="AC244" s="2" t="s">
        <v>2231</v>
      </c>
      <c r="AD244" s="13" t="s">
        <v>1656</v>
      </c>
      <c r="AE244" s="2" t="s">
        <v>1657</v>
      </c>
      <c r="AF244" s="25"/>
      <c r="AG244" s="2" t="s">
        <v>89</v>
      </c>
      <c r="AH244" s="14" t="s">
        <v>67</v>
      </c>
      <c r="AI244" s="2" t="s">
        <v>100</v>
      </c>
      <c r="AJ244" s="13" t="s">
        <v>69</v>
      </c>
      <c r="AK244" s="2" t="s">
        <v>70</v>
      </c>
      <c r="AL244" s="9" t="s">
        <v>2232</v>
      </c>
      <c r="AM244" s="35" t="str">
        <f>IF(ISNA(VLOOKUP($AL244,'Ash-Archive Data-Don''t Delete'!$AL:$AT,2,FALSE)),"",VLOOKUP($AL244,'Ash-Archive Data-Don''t Delete'!$AL:$AT,2,FALSE))</f>
        <v>Link</v>
      </c>
      <c r="AN244" s="2">
        <f>IF(ISNA(VLOOKUP($AL244,'Ash-Archive Data-Don''t Delete'!$AL:$AT,3,FALSE)),"",VLOOKUP($AL244,'Ash-Archive Data-Don''t Delete'!$AL:$AT,3,FALSE))</f>
        <v>0</v>
      </c>
      <c r="AO244" s="13">
        <f>IF(ISNA(VLOOKUP($AL244,'Ash-Archive Data-Don''t Delete'!$AL:$AT,4,FALSE)),"",VLOOKUP($AL244,'Ash-Archive Data-Don''t Delete'!$AL:$AT,4,FALSE))</f>
        <v>0</v>
      </c>
      <c r="AP244" s="2">
        <f>IF(ISNA(VLOOKUP($AL244,'Ash-Archive Data-Don''t Delete'!$AL:$AT,5,FALSE)),"",VLOOKUP($AL244,'Ash-Archive Data-Don''t Delete'!$AL:$AT,5,FALSE))</f>
        <v>0</v>
      </c>
      <c r="AQ244" s="13" t="s">
        <v>74</v>
      </c>
      <c r="AR244" s="2"/>
      <c r="AS244" s="13"/>
      <c r="AT244" s="2"/>
      <c r="AU244" s="25"/>
      <c r="AV244" s="2" t="s">
        <v>766</v>
      </c>
      <c r="AW244" s="25"/>
      <c r="AX244" s="2" t="s">
        <v>84</v>
      </c>
      <c r="AY244" s="9" t="s">
        <v>103</v>
      </c>
      <c r="AZ244" s="31">
        <v>42704</v>
      </c>
      <c r="BA244" s="18"/>
      <c r="BB244" s="18"/>
      <c r="BC244" s="15"/>
      <c r="BD244" s="15"/>
      <c r="BE244" s="15"/>
      <c r="BF244" s="15"/>
      <c r="BG244" s="15"/>
      <c r="BH244" s="15"/>
      <c r="BI244" s="15"/>
      <c r="BJ244" s="15"/>
    </row>
    <row r="245" spans="1:62" ht="14.25">
      <c r="A245" s="16" t="str">
        <f>IF(ISNA(VLOOKUP($G245,'Philanthropist Ranking'!$E$5:$H$105,4,FALSE)),"N","Y")</f>
        <v>Y</v>
      </c>
      <c r="B245" s="17">
        <f>VLOOKUP($G245,'Philanthropist Ranking'!$K$5:$M$281,3,FALSE)</f>
        <v>37</v>
      </c>
      <c r="C245" s="17">
        <f>VLOOKUP($G245,'Philanthropist Ranking'!$K$5:$M$281,2,FALSE)</f>
        <v>30</v>
      </c>
      <c r="D245" s="18"/>
      <c r="E245" s="18"/>
      <c r="F245" s="7" t="s">
        <v>575</v>
      </c>
      <c r="G245" s="8" t="s">
        <v>576</v>
      </c>
      <c r="H245" s="32"/>
      <c r="I245" s="7">
        <v>1966</v>
      </c>
      <c r="J245" s="20">
        <v>50</v>
      </c>
      <c r="K245" s="7" t="s">
        <v>78</v>
      </c>
      <c r="L245" s="20"/>
      <c r="M245" s="33" t="s">
        <v>80</v>
      </c>
      <c r="N245" s="10" t="s">
        <v>121</v>
      </c>
      <c r="O245" s="11" t="s">
        <v>1701</v>
      </c>
      <c r="P245" s="10" t="s">
        <v>1702</v>
      </c>
      <c r="Q245" s="22"/>
      <c r="R245" s="10" t="s">
        <v>336</v>
      </c>
      <c r="S245" s="11" t="s">
        <v>748</v>
      </c>
      <c r="T245" s="10" t="s">
        <v>1703</v>
      </c>
      <c r="U245" s="34" t="s">
        <v>80</v>
      </c>
      <c r="V245" s="13" t="s">
        <v>575</v>
      </c>
      <c r="W245" s="2">
        <v>30</v>
      </c>
      <c r="X245" s="13">
        <v>5</v>
      </c>
      <c r="Y245" s="2">
        <v>20</v>
      </c>
      <c r="Z245" s="13" t="s">
        <v>748</v>
      </c>
      <c r="AA245" s="2" t="s">
        <v>1703</v>
      </c>
      <c r="AB245" s="13" t="s">
        <v>748</v>
      </c>
      <c r="AC245" s="2" t="s">
        <v>1703</v>
      </c>
      <c r="AD245" s="190" t="s">
        <v>1707</v>
      </c>
      <c r="AE245" s="23"/>
      <c r="AF245" s="25"/>
      <c r="AG245" s="2" t="s">
        <v>89</v>
      </c>
      <c r="AH245" s="14" t="s">
        <v>67</v>
      </c>
      <c r="AI245" s="2" t="s">
        <v>68</v>
      </c>
      <c r="AJ245" s="13" t="s">
        <v>69</v>
      </c>
      <c r="AK245" s="2" t="s">
        <v>70</v>
      </c>
      <c r="AL245" s="9" t="s">
        <v>2245</v>
      </c>
      <c r="AM245" s="35" t="str">
        <f>IF(ISNA(VLOOKUP($AL245,'Ash-Archive Data-Don''t Delete'!$AL:$AT,2,FALSE)),"",VLOOKUP($AL245,'Ash-Archive Data-Don''t Delete'!$AL:$AT,2,FALSE))</f>
        <v>Link1</v>
      </c>
      <c r="AN245" s="36" t="str">
        <f>IF(ISNA(VLOOKUP($AL245,'Ash-Archive Data-Don''t Delete'!$AL:$AT,3,FALSE)),"",VLOOKUP($AL245,'Ash-Archive Data-Don''t Delete'!$AL:$AT,3,FALSE))</f>
        <v>Link2</v>
      </c>
      <c r="AO245" s="35" t="str">
        <f>IF(ISNA(VLOOKUP($AL245,'Ash-Archive Data-Don''t Delete'!$AL:$AT,4,FALSE)),"",VLOOKUP($AL245,'Ash-Archive Data-Don''t Delete'!$AL:$AT,4,FALSE))</f>
        <v>Link3</v>
      </c>
      <c r="AP245" s="2">
        <f>IF(ISNA(VLOOKUP($AL245,'Ash-Archive Data-Don''t Delete'!$AL:$AT,5,FALSE)),"",VLOOKUP($AL245,'Ash-Archive Data-Don''t Delete'!$AL:$AT,5,FALSE))</f>
        <v>0</v>
      </c>
      <c r="AQ245" s="13" t="s">
        <v>74</v>
      </c>
      <c r="AR245" s="2"/>
      <c r="AS245" s="13"/>
      <c r="AT245" s="2"/>
      <c r="AU245" s="25"/>
      <c r="AV245" s="2" t="s">
        <v>487</v>
      </c>
      <c r="AW245" s="25"/>
      <c r="AX245" s="2" t="s">
        <v>84</v>
      </c>
      <c r="AY245" s="9" t="s">
        <v>103</v>
      </c>
      <c r="AZ245" s="31">
        <v>42706</v>
      </c>
      <c r="BA245" s="18"/>
      <c r="BB245" s="18"/>
      <c r="BC245" s="15"/>
      <c r="BD245" s="15"/>
      <c r="BE245" s="15"/>
      <c r="BF245" s="15"/>
      <c r="BG245" s="15"/>
      <c r="BH245" s="15"/>
      <c r="BI245" s="15"/>
      <c r="BJ245" s="15"/>
    </row>
    <row r="246" spans="1:62" ht="14.25">
      <c r="A246" s="16" t="str">
        <f>IF(ISNA(VLOOKUP($G246,'Philanthropist Ranking'!$E$5:$H$105,4,FALSE)),"N","Y")</f>
        <v>Y</v>
      </c>
      <c r="B246" s="17">
        <f>VLOOKUP($G246,'Philanthropist Ranking'!$K$5:$M$281,3,FALSE)</f>
        <v>37</v>
      </c>
      <c r="C246" s="17">
        <f>VLOOKUP($G246,'Philanthropist Ranking'!$K$5:$M$281,2,FALSE)</f>
        <v>30</v>
      </c>
      <c r="D246" s="18"/>
      <c r="E246" s="18"/>
      <c r="F246" s="7" t="s">
        <v>571</v>
      </c>
      <c r="G246" s="8" t="s">
        <v>572</v>
      </c>
      <c r="H246" s="32"/>
      <c r="I246" s="7">
        <v>1965</v>
      </c>
      <c r="J246" s="20">
        <v>51</v>
      </c>
      <c r="K246" s="7" t="s">
        <v>78</v>
      </c>
      <c r="L246" s="8" t="s">
        <v>79</v>
      </c>
      <c r="M246" s="33" t="s">
        <v>80</v>
      </c>
      <c r="N246" s="10" t="s">
        <v>121</v>
      </c>
      <c r="O246" s="11" t="s">
        <v>1659</v>
      </c>
      <c r="P246" s="10" t="s">
        <v>1660</v>
      </c>
      <c r="Q246" s="22"/>
      <c r="R246" s="10" t="s">
        <v>336</v>
      </c>
      <c r="S246" s="11" t="s">
        <v>276</v>
      </c>
      <c r="T246" s="10" t="s">
        <v>1661</v>
      </c>
      <c r="U246" s="34" t="s">
        <v>80</v>
      </c>
      <c r="V246" s="13" t="s">
        <v>1659</v>
      </c>
      <c r="W246" s="2">
        <v>30</v>
      </c>
      <c r="X246" s="13">
        <v>9</v>
      </c>
      <c r="Y246" s="2">
        <v>17</v>
      </c>
      <c r="Z246" s="13" t="s">
        <v>276</v>
      </c>
      <c r="AA246" s="2" t="s">
        <v>1661</v>
      </c>
      <c r="AB246" s="13" t="s">
        <v>63</v>
      </c>
      <c r="AC246" s="2" t="s">
        <v>2231</v>
      </c>
      <c r="AD246" s="13" t="s">
        <v>1656</v>
      </c>
      <c r="AE246" s="2" t="s">
        <v>1657</v>
      </c>
      <c r="AF246" s="25"/>
      <c r="AG246" s="2" t="s">
        <v>89</v>
      </c>
      <c r="AH246" s="14" t="s">
        <v>67</v>
      </c>
      <c r="AI246" s="2" t="s">
        <v>100</v>
      </c>
      <c r="AJ246" s="13" t="s">
        <v>69</v>
      </c>
      <c r="AK246" s="2" t="s">
        <v>70</v>
      </c>
      <c r="AL246" s="9" t="s">
        <v>2246</v>
      </c>
      <c r="AM246" s="35" t="str">
        <f>IF(ISNA(VLOOKUP($AL246,'Ash-Archive Data-Don''t Delete'!$AL:$AT,2,FALSE)),"",VLOOKUP($AL246,'Ash-Archive Data-Don''t Delete'!$AL:$AT,2,FALSE))</f>
        <v>Link</v>
      </c>
      <c r="AN246" s="2">
        <f>IF(ISNA(VLOOKUP($AL246,'Ash-Archive Data-Don''t Delete'!$AL:$AT,3,FALSE)),"",VLOOKUP($AL246,'Ash-Archive Data-Don''t Delete'!$AL:$AT,3,FALSE))</f>
        <v>0</v>
      </c>
      <c r="AO246" s="13">
        <f>IF(ISNA(VLOOKUP($AL246,'Ash-Archive Data-Don''t Delete'!$AL:$AT,4,FALSE)),"",VLOOKUP($AL246,'Ash-Archive Data-Don''t Delete'!$AL:$AT,4,FALSE))</f>
        <v>0</v>
      </c>
      <c r="AP246" s="2">
        <f>IF(ISNA(VLOOKUP($AL246,'Ash-Archive Data-Don''t Delete'!$AL:$AT,5,FALSE)),"",VLOOKUP($AL246,'Ash-Archive Data-Don''t Delete'!$AL:$AT,5,FALSE))</f>
        <v>0</v>
      </c>
      <c r="AQ246" s="13" t="s">
        <v>74</v>
      </c>
      <c r="AR246" s="2"/>
      <c r="AS246" s="13"/>
      <c r="AT246" s="2"/>
      <c r="AU246" s="25"/>
      <c r="AV246" s="2" t="s">
        <v>766</v>
      </c>
      <c r="AW246" s="25"/>
      <c r="AX246" s="2" t="s">
        <v>84</v>
      </c>
      <c r="AY246" s="9" t="s">
        <v>103</v>
      </c>
      <c r="AZ246" s="31">
        <v>42704</v>
      </c>
      <c r="BA246" s="18"/>
      <c r="BB246" s="18"/>
      <c r="BC246" s="15"/>
      <c r="BD246" s="15"/>
      <c r="BE246" s="15"/>
      <c r="BF246" s="15"/>
      <c r="BG246" s="15"/>
      <c r="BH246" s="15"/>
      <c r="BI246" s="15"/>
      <c r="BJ246" s="15"/>
    </row>
    <row r="247" spans="1:62" ht="14.25">
      <c r="A247" s="16" t="str">
        <f>IF(ISNA(VLOOKUP($G247,'Philanthropist Ranking'!$E$5:$H$105,4,FALSE)),"N","Y")</f>
        <v>Y</v>
      </c>
      <c r="B247" s="17">
        <f>VLOOKUP($G247,'Philanthropist Ranking'!$K$5:$M$281,3,FALSE)</f>
        <v>37</v>
      </c>
      <c r="C247" s="17">
        <f>VLOOKUP($G247,'Philanthropist Ranking'!$K$5:$M$281,2,FALSE)</f>
        <v>30</v>
      </c>
      <c r="D247" s="18"/>
      <c r="E247" s="18"/>
      <c r="F247" s="7" t="s">
        <v>270</v>
      </c>
      <c r="G247" s="8" t="s">
        <v>271</v>
      </c>
      <c r="H247" s="9"/>
      <c r="I247" s="7">
        <v>1967</v>
      </c>
      <c r="J247" s="20">
        <v>49</v>
      </c>
      <c r="K247" s="7" t="s">
        <v>78</v>
      </c>
      <c r="L247" s="20"/>
      <c r="M247" s="33" t="s">
        <v>2259</v>
      </c>
      <c r="N247" s="10" t="s">
        <v>81</v>
      </c>
      <c r="O247" s="11" t="s">
        <v>1682</v>
      </c>
      <c r="P247" s="10" t="s">
        <v>1683</v>
      </c>
      <c r="Q247" s="11" t="s">
        <v>84</v>
      </c>
      <c r="R247" s="10" t="s">
        <v>953</v>
      </c>
      <c r="S247" s="11" t="s">
        <v>222</v>
      </c>
      <c r="T247" s="10" t="s">
        <v>222</v>
      </c>
      <c r="U247" s="34" t="s">
        <v>2259</v>
      </c>
      <c r="V247" s="13" t="s">
        <v>270</v>
      </c>
      <c r="W247" s="2">
        <v>30</v>
      </c>
      <c r="X247" s="13">
        <v>11</v>
      </c>
      <c r="Y247" s="2">
        <v>12</v>
      </c>
      <c r="Z247" s="24" t="s">
        <v>222</v>
      </c>
      <c r="AA247" s="2" t="s">
        <v>222</v>
      </c>
      <c r="AB247" s="13" t="s">
        <v>961</v>
      </c>
      <c r="AC247" s="2" t="s">
        <v>1058</v>
      </c>
      <c r="AD247" s="25"/>
      <c r="AE247" s="2" t="s">
        <v>1071</v>
      </c>
      <c r="AF247" s="25"/>
      <c r="AG247" s="2" t="s">
        <v>89</v>
      </c>
      <c r="AH247" s="14" t="s">
        <v>67</v>
      </c>
      <c r="AI247" s="2" t="s">
        <v>68</v>
      </c>
      <c r="AJ247" s="13" t="s">
        <v>69</v>
      </c>
      <c r="AK247" s="2" t="s">
        <v>70</v>
      </c>
      <c r="AL247" s="9" t="s">
        <v>2263</v>
      </c>
      <c r="AM247" s="13" t="str">
        <f>IF(ISNA(VLOOKUP($AL247,'Ash-Archive Data-Don''t Delete'!$AL:$AT,2,FALSE)),"",VLOOKUP($AL247,'Ash-Archive Data-Don''t Delete'!$AL:$AT,2,FALSE))</f>
        <v/>
      </c>
      <c r="AN247" s="2" t="str">
        <f>IF(ISNA(VLOOKUP($AL247,'Ash-Archive Data-Don''t Delete'!$AL:$AT,3,FALSE)),"",VLOOKUP($AL247,'Ash-Archive Data-Don''t Delete'!$AL:$AT,3,FALSE))</f>
        <v/>
      </c>
      <c r="AO247" s="13" t="str">
        <f>IF(ISNA(VLOOKUP($AL247,'Ash-Archive Data-Don''t Delete'!$AL:$AT,4,FALSE)),"",VLOOKUP($AL247,'Ash-Archive Data-Don''t Delete'!$AL:$AT,4,FALSE))</f>
        <v/>
      </c>
      <c r="AP247" s="2" t="str">
        <f>IF(ISNA(VLOOKUP($AL247,'Ash-Archive Data-Don''t Delete'!$AL:$AT,5,FALSE)),"",VLOOKUP($AL247,'Ash-Archive Data-Don''t Delete'!$AL:$AT,5,FALSE))</f>
        <v/>
      </c>
      <c r="AQ247" s="13" t="s">
        <v>74</v>
      </c>
      <c r="AR247" s="2" t="s">
        <v>62</v>
      </c>
      <c r="AS247" s="13" t="s">
        <v>62</v>
      </c>
      <c r="AT247" s="2" t="s">
        <v>420</v>
      </c>
      <c r="AU247" s="25"/>
      <c r="AV247" s="2" t="s">
        <v>1689</v>
      </c>
      <c r="AW247" s="25"/>
      <c r="AX247" s="2" t="s">
        <v>84</v>
      </c>
      <c r="AY247" s="9" t="s">
        <v>1690</v>
      </c>
      <c r="AZ247" s="41">
        <v>42745</v>
      </c>
      <c r="BA247" s="18"/>
      <c r="BB247" s="18"/>
      <c r="BC247" s="15"/>
      <c r="BD247" s="15"/>
      <c r="BE247" s="15"/>
      <c r="BF247" s="15"/>
      <c r="BG247" s="15"/>
      <c r="BH247" s="15"/>
      <c r="BI247" s="15"/>
      <c r="BJ247" s="15"/>
    </row>
    <row r="248" spans="1:62" ht="14.25">
      <c r="A248" s="16" t="str">
        <f>IF(ISNA(VLOOKUP($G248,'Philanthropist Ranking'!$E$5:$H$105,4,FALSE)),"N","Y")</f>
        <v>Y</v>
      </c>
      <c r="B248" s="17">
        <f>VLOOKUP($G248,'Philanthropist Ranking'!$K$5:$M$281,3,FALSE)</f>
        <v>37</v>
      </c>
      <c r="C248" s="17">
        <f>VLOOKUP($G248,'Philanthropist Ranking'!$K$5:$M$281,2,FALSE)</f>
        <v>30</v>
      </c>
      <c r="D248" s="18"/>
      <c r="E248" s="18"/>
      <c r="F248" s="7" t="s">
        <v>274</v>
      </c>
      <c r="G248" s="8" t="s">
        <v>275</v>
      </c>
      <c r="H248" s="32"/>
      <c r="I248" s="7">
        <v>1968</v>
      </c>
      <c r="J248" s="20">
        <v>48</v>
      </c>
      <c r="K248" s="7" t="s">
        <v>78</v>
      </c>
      <c r="L248" s="8" t="s">
        <v>79</v>
      </c>
      <c r="M248" s="33" t="s">
        <v>80</v>
      </c>
      <c r="N248" s="10" t="s">
        <v>81</v>
      </c>
      <c r="O248" s="11" t="s">
        <v>1691</v>
      </c>
      <c r="P248" s="10" t="s">
        <v>1692</v>
      </c>
      <c r="Q248" s="22"/>
      <c r="R248" s="10" t="s">
        <v>1693</v>
      </c>
      <c r="S248" s="11" t="s">
        <v>222</v>
      </c>
      <c r="T248" s="10" t="s">
        <v>222</v>
      </c>
      <c r="U248" s="34" t="s">
        <v>80</v>
      </c>
      <c r="V248" s="13" t="s">
        <v>274</v>
      </c>
      <c r="W248" s="2">
        <v>30</v>
      </c>
      <c r="X248" s="13">
        <v>12</v>
      </c>
      <c r="Y248" s="2">
        <v>22</v>
      </c>
      <c r="Z248" s="13" t="s">
        <v>222</v>
      </c>
      <c r="AA248" s="2" t="s">
        <v>222</v>
      </c>
      <c r="AB248" s="13" t="s">
        <v>222</v>
      </c>
      <c r="AC248" s="2" t="s">
        <v>222</v>
      </c>
      <c r="AD248" s="13" t="s">
        <v>1697</v>
      </c>
      <c r="AE248" s="2" t="s">
        <v>1698</v>
      </c>
      <c r="AF248" s="25"/>
      <c r="AG248" s="2" t="s">
        <v>137</v>
      </c>
      <c r="AH248" s="14" t="s">
        <v>131</v>
      </c>
      <c r="AI248" s="2" t="s">
        <v>68</v>
      </c>
      <c r="AJ248" s="13" t="s">
        <v>69</v>
      </c>
      <c r="AK248" s="2" t="s">
        <v>70</v>
      </c>
      <c r="AL248" s="9" t="s">
        <v>2272</v>
      </c>
      <c r="AM248" s="35" t="str">
        <f>IF(ISNA(VLOOKUP($AL248,'Ash-Archive Data-Don''t Delete'!$AL:$AT,2,FALSE)),"",VLOOKUP($AL248,'Ash-Archive Data-Don''t Delete'!$AL:$AT,2,FALSE))</f>
        <v>Link1</v>
      </c>
      <c r="AN248" s="36" t="str">
        <f>IF(ISNA(VLOOKUP($AL248,'Ash-Archive Data-Don''t Delete'!$AL:$AT,3,FALSE)),"",VLOOKUP($AL248,'Ash-Archive Data-Don''t Delete'!$AL:$AT,3,FALSE))</f>
        <v>Link2</v>
      </c>
      <c r="AO248" s="13">
        <f>IF(ISNA(VLOOKUP($AL248,'Ash-Archive Data-Don''t Delete'!$AL:$AT,4,FALSE)),"",VLOOKUP($AL248,'Ash-Archive Data-Don''t Delete'!$AL:$AT,4,FALSE))</f>
        <v>0</v>
      </c>
      <c r="AP248" s="2">
        <f>IF(ISNA(VLOOKUP($AL248,'Ash-Archive Data-Don''t Delete'!$AL:$AT,5,FALSE)),"",VLOOKUP($AL248,'Ash-Archive Data-Don''t Delete'!$AL:$AT,5,FALSE))</f>
        <v>0</v>
      </c>
      <c r="AQ248" s="13" t="s">
        <v>74</v>
      </c>
      <c r="AR248" s="2"/>
      <c r="AS248" s="13"/>
      <c r="AT248" s="2"/>
      <c r="AU248" s="25"/>
      <c r="AV248" s="2" t="s">
        <v>1535</v>
      </c>
      <c r="AW248" s="25"/>
      <c r="AX248" s="2" t="s">
        <v>76</v>
      </c>
      <c r="AY248" s="9" t="s">
        <v>103</v>
      </c>
      <c r="AZ248" s="31">
        <v>42704</v>
      </c>
      <c r="BA248" s="18"/>
      <c r="BB248" s="18"/>
      <c r="BC248" s="15"/>
      <c r="BD248" s="15"/>
      <c r="BE248" s="15"/>
      <c r="BF248" s="15"/>
      <c r="BG248" s="15"/>
      <c r="BH248" s="15"/>
      <c r="BI248" s="15"/>
      <c r="BJ248" s="15"/>
    </row>
    <row r="249" spans="1:62" ht="14.25">
      <c r="A249" s="16" t="str">
        <f>IF(ISNA(VLOOKUP($G249,'Philanthropist Ranking'!$E$5:$H$105,4,FALSE)),"N","Y")</f>
        <v>Y</v>
      </c>
      <c r="B249" s="17">
        <f>VLOOKUP($G249,'Philanthropist Ranking'!$K$5:$M$281,3,FALSE)</f>
        <v>37</v>
      </c>
      <c r="C249" s="17">
        <f>VLOOKUP($G249,'Philanthropist Ranking'!$K$5:$M$281,2,FALSE)</f>
        <v>30</v>
      </c>
      <c r="D249" s="18"/>
      <c r="E249" s="18"/>
      <c r="F249" s="7" t="s">
        <v>573</v>
      </c>
      <c r="G249" s="8" t="s">
        <v>574</v>
      </c>
      <c r="H249" s="32"/>
      <c r="I249" s="7">
        <v>1971</v>
      </c>
      <c r="J249" s="20">
        <v>45</v>
      </c>
      <c r="K249" s="7" t="s">
        <v>78</v>
      </c>
      <c r="L249" s="8" t="s">
        <v>79</v>
      </c>
      <c r="M249" s="33" t="s">
        <v>80</v>
      </c>
      <c r="N249" s="10" t="s">
        <v>119</v>
      </c>
      <c r="O249" s="11" t="s">
        <v>1674</v>
      </c>
      <c r="P249" s="10" t="s">
        <v>1675</v>
      </c>
      <c r="Q249" s="22"/>
      <c r="R249" s="10" t="s">
        <v>336</v>
      </c>
      <c r="S249" s="11" t="s">
        <v>292</v>
      </c>
      <c r="T249" s="10" t="s">
        <v>776</v>
      </c>
      <c r="U249" s="34" t="s">
        <v>80</v>
      </c>
      <c r="V249" s="13" t="s">
        <v>1674</v>
      </c>
      <c r="W249" s="2">
        <v>30</v>
      </c>
      <c r="X249" s="13">
        <v>5</v>
      </c>
      <c r="Y249" s="2">
        <v>24</v>
      </c>
      <c r="Z249" s="13" t="s">
        <v>292</v>
      </c>
      <c r="AA249" s="2" t="s">
        <v>776</v>
      </c>
      <c r="AB249" s="13" t="s">
        <v>292</v>
      </c>
      <c r="AC249" s="2" t="s">
        <v>776</v>
      </c>
      <c r="AD249" s="13" t="s">
        <v>1679</v>
      </c>
      <c r="AE249" s="2" t="s">
        <v>1680</v>
      </c>
      <c r="AF249" s="25"/>
      <c r="AG249" s="2" t="s">
        <v>89</v>
      </c>
      <c r="AH249" s="14" t="s">
        <v>67</v>
      </c>
      <c r="AI249" s="2" t="s">
        <v>100</v>
      </c>
      <c r="AJ249" s="13" t="s">
        <v>69</v>
      </c>
      <c r="AK249" s="2" t="s">
        <v>70</v>
      </c>
      <c r="AL249" s="9" t="s">
        <v>2280</v>
      </c>
      <c r="AM249" s="35" t="str">
        <f>IF(ISNA(VLOOKUP($AL249,'Ash-Archive Data-Don''t Delete'!$AL:$AT,2,FALSE)),"",VLOOKUP($AL249,'Ash-Archive Data-Don''t Delete'!$AL:$AT,2,FALSE))</f>
        <v>Link</v>
      </c>
      <c r="AN249" s="2">
        <f>IF(ISNA(VLOOKUP($AL249,'Ash-Archive Data-Don''t Delete'!$AL:$AT,3,FALSE)),"",VLOOKUP($AL249,'Ash-Archive Data-Don''t Delete'!$AL:$AT,3,FALSE))</f>
        <v>0</v>
      </c>
      <c r="AO249" s="13">
        <f>IF(ISNA(VLOOKUP($AL249,'Ash-Archive Data-Don''t Delete'!$AL:$AT,4,FALSE)),"",VLOOKUP($AL249,'Ash-Archive Data-Don''t Delete'!$AL:$AT,4,FALSE))</f>
        <v>0</v>
      </c>
      <c r="AP249" s="2">
        <f>IF(ISNA(VLOOKUP($AL249,'Ash-Archive Data-Don''t Delete'!$AL:$AT,5,FALSE)),"",VLOOKUP($AL249,'Ash-Archive Data-Don''t Delete'!$AL:$AT,5,FALSE))</f>
        <v>0</v>
      </c>
      <c r="AQ249" s="13" t="s">
        <v>74</v>
      </c>
      <c r="AR249" s="2"/>
      <c r="AS249" s="13"/>
      <c r="AT249" s="2"/>
      <c r="AU249" s="25"/>
      <c r="AV249" s="2" t="s">
        <v>766</v>
      </c>
      <c r="AW249" s="25"/>
      <c r="AX249" s="2" t="s">
        <v>84</v>
      </c>
      <c r="AY249" s="9" t="s">
        <v>103</v>
      </c>
      <c r="AZ249" s="31">
        <v>42704</v>
      </c>
      <c r="BA249" s="18"/>
      <c r="BB249" s="18"/>
      <c r="BC249" s="15"/>
      <c r="BD249" s="15"/>
      <c r="BE249" s="15"/>
      <c r="BF249" s="15"/>
      <c r="BG249" s="15"/>
      <c r="BH249" s="15"/>
      <c r="BI249" s="15"/>
      <c r="BJ249" s="15"/>
    </row>
    <row r="250" spans="1:62" ht="14.25">
      <c r="A250" s="16" t="str">
        <f>IF(ISNA(VLOOKUP($G250,'Philanthropist Ranking'!$E$5:$H$105,4,FALSE)),"N","Y")</f>
        <v>Y</v>
      </c>
      <c r="B250" s="17">
        <f>VLOOKUP($G250,'Philanthropist Ranking'!$K$5:$M$281,3,FALSE)</f>
        <v>37</v>
      </c>
      <c r="C250" s="17">
        <f>VLOOKUP($G250,'Philanthropist Ranking'!$K$5:$M$281,2,FALSE)</f>
        <v>30</v>
      </c>
      <c r="D250" s="18"/>
      <c r="E250" s="18"/>
      <c r="F250" s="7" t="s">
        <v>618</v>
      </c>
      <c r="G250" s="8" t="s">
        <v>619</v>
      </c>
      <c r="H250" s="9"/>
      <c r="I250" s="19"/>
      <c r="J250" s="20" t="s">
        <v>62</v>
      </c>
      <c r="K250" s="7"/>
      <c r="L250" s="20"/>
      <c r="M250" s="19"/>
      <c r="N250" s="37" t="s">
        <v>9</v>
      </c>
      <c r="O250" s="11" t="s">
        <v>2286</v>
      </c>
      <c r="P250" s="10" t="s">
        <v>1665</v>
      </c>
      <c r="Q250" s="38" t="s">
        <v>70</v>
      </c>
      <c r="R250" s="37" t="s">
        <v>2287</v>
      </c>
      <c r="S250" s="38" t="s">
        <v>63</v>
      </c>
      <c r="T250" s="37" t="s">
        <v>713</v>
      </c>
      <c r="U250" s="22"/>
      <c r="V250" s="13" t="s">
        <v>1665</v>
      </c>
      <c r="W250" s="2">
        <v>7.5</v>
      </c>
      <c r="X250" s="13">
        <v>8</v>
      </c>
      <c r="Y250" s="2">
        <v>5</v>
      </c>
      <c r="Z250" s="24" t="s">
        <v>63</v>
      </c>
      <c r="AA250" s="2" t="s">
        <v>713</v>
      </c>
      <c r="AB250" s="13" t="s">
        <v>63</v>
      </c>
      <c r="AC250" s="2" t="s">
        <v>94</v>
      </c>
      <c r="AD250" s="13" t="s">
        <v>107</v>
      </c>
      <c r="AE250" s="2" t="s">
        <v>108</v>
      </c>
      <c r="AF250" s="25"/>
      <c r="AG250" s="2" t="s">
        <v>109</v>
      </c>
      <c r="AH250" s="14" t="s">
        <v>99</v>
      </c>
      <c r="AI250" s="2" t="s">
        <v>100</v>
      </c>
      <c r="AJ250" s="13" t="s">
        <v>69</v>
      </c>
      <c r="AK250" s="2" t="s">
        <v>70</v>
      </c>
      <c r="AL250" s="9" t="s">
        <v>2288</v>
      </c>
      <c r="AM250" s="13" t="str">
        <f>IF(ISNA(VLOOKUP($AL250,'Ash-Archive Data-Don''t Delete'!$AL:$AT,2,FALSE)),"",VLOOKUP($AL250,'Ash-Archive Data-Don''t Delete'!$AL:$AT,2,FALSE))</f>
        <v/>
      </c>
      <c r="AN250" s="2" t="str">
        <f>IF(ISNA(VLOOKUP($AL250,'Ash-Archive Data-Don''t Delete'!$AL:$AT,3,FALSE)),"",VLOOKUP($AL250,'Ash-Archive Data-Don''t Delete'!$AL:$AT,3,FALSE))</f>
        <v/>
      </c>
      <c r="AO250" s="13" t="str">
        <f>IF(ISNA(VLOOKUP($AL250,'Ash-Archive Data-Don''t Delete'!$AL:$AT,4,FALSE)),"",VLOOKUP($AL250,'Ash-Archive Data-Don''t Delete'!$AL:$AT,4,FALSE))</f>
        <v/>
      </c>
      <c r="AP250" s="2" t="str">
        <f>IF(ISNA(VLOOKUP($AL250,'Ash-Archive Data-Don''t Delete'!$AL:$AT,5,FALSE)),"",VLOOKUP($AL250,'Ash-Archive Data-Don''t Delete'!$AL:$AT,5,FALSE))</f>
        <v/>
      </c>
      <c r="AQ250" s="13" t="s">
        <v>62</v>
      </c>
      <c r="AR250" s="2" t="s">
        <v>62</v>
      </c>
      <c r="AS250" s="13" t="s">
        <v>62</v>
      </c>
      <c r="AT250" s="2" t="s">
        <v>74</v>
      </c>
      <c r="AU250" s="25"/>
      <c r="AV250" s="23"/>
      <c r="AW250" s="25"/>
      <c r="AX250" s="23"/>
      <c r="AY250" s="9" t="s">
        <v>118</v>
      </c>
      <c r="AZ250" s="41">
        <v>42744</v>
      </c>
      <c r="BA250" s="18"/>
      <c r="BB250" s="18"/>
      <c r="BC250" s="15"/>
      <c r="BD250" s="15"/>
      <c r="BE250" s="15"/>
      <c r="BF250" s="15"/>
      <c r="BG250" s="15"/>
      <c r="BH250" s="15"/>
      <c r="BI250" s="15"/>
      <c r="BJ250" s="15"/>
    </row>
    <row r="251" spans="1:62" ht="14.25">
      <c r="A251" s="16" t="str">
        <f>IF(ISNA(VLOOKUP($G251,'Philanthropist Ranking'!$E$5:$H$105,4,FALSE)),"N","Y")</f>
        <v>Y</v>
      </c>
      <c r="B251" s="17">
        <f>VLOOKUP($G251,'Philanthropist Ranking'!$K$5:$M$281,3,FALSE)</f>
        <v>37</v>
      </c>
      <c r="C251" s="17">
        <f>VLOOKUP($G251,'Philanthropist Ranking'!$K$5:$M$281,2,FALSE)</f>
        <v>30</v>
      </c>
      <c r="D251" s="18"/>
      <c r="E251" s="18"/>
      <c r="F251" s="7" t="s">
        <v>618</v>
      </c>
      <c r="G251" s="8" t="s">
        <v>619</v>
      </c>
      <c r="H251" s="9"/>
      <c r="I251" s="19"/>
      <c r="J251" s="20" t="s">
        <v>62</v>
      </c>
      <c r="K251" s="19"/>
      <c r="L251" s="20"/>
      <c r="M251" s="19"/>
      <c r="N251" s="21"/>
      <c r="O251" s="11"/>
      <c r="P251" s="21"/>
      <c r="Q251" s="22"/>
      <c r="R251" s="21"/>
      <c r="S251" s="22"/>
      <c r="T251" s="21"/>
      <c r="U251" s="22"/>
      <c r="V251" s="13" t="s">
        <v>1665</v>
      </c>
      <c r="W251" s="2">
        <v>7.5</v>
      </c>
      <c r="X251" s="13">
        <v>8</v>
      </c>
      <c r="Y251" s="2">
        <v>5</v>
      </c>
      <c r="Z251" s="24" t="s">
        <v>63</v>
      </c>
      <c r="AA251" s="2" t="s">
        <v>713</v>
      </c>
      <c r="AB251" s="13" t="s">
        <v>63</v>
      </c>
      <c r="AC251" s="2" t="s">
        <v>94</v>
      </c>
      <c r="AD251" s="13" t="s">
        <v>107</v>
      </c>
      <c r="AE251" s="2" t="s">
        <v>108</v>
      </c>
      <c r="AF251" s="25"/>
      <c r="AG251" s="2" t="s">
        <v>109</v>
      </c>
      <c r="AH251" s="14" t="s">
        <v>99</v>
      </c>
      <c r="AI251" s="2" t="s">
        <v>100</v>
      </c>
      <c r="AJ251" s="13" t="s">
        <v>69</v>
      </c>
      <c r="AK251" s="2" t="s">
        <v>70</v>
      </c>
      <c r="AL251" s="9" t="s">
        <v>2288</v>
      </c>
      <c r="AM251" s="13" t="str">
        <f>IF(ISNA(VLOOKUP($AL251,'Ash-Archive Data-Don''t Delete'!$AL:$AT,2,FALSE)),"",VLOOKUP($AL251,'Ash-Archive Data-Don''t Delete'!$AL:$AT,2,FALSE))</f>
        <v/>
      </c>
      <c r="AN251" s="2" t="str">
        <f>IF(ISNA(VLOOKUP($AL251,'Ash-Archive Data-Don''t Delete'!$AL:$AT,3,FALSE)),"",VLOOKUP($AL251,'Ash-Archive Data-Don''t Delete'!$AL:$AT,3,FALSE))</f>
        <v/>
      </c>
      <c r="AO251" s="13" t="str">
        <f>IF(ISNA(VLOOKUP($AL251,'Ash-Archive Data-Don''t Delete'!$AL:$AT,4,FALSE)),"",VLOOKUP($AL251,'Ash-Archive Data-Don''t Delete'!$AL:$AT,4,FALSE))</f>
        <v/>
      </c>
      <c r="AP251" s="2" t="str">
        <f>IF(ISNA(VLOOKUP($AL251,'Ash-Archive Data-Don''t Delete'!$AL:$AT,5,FALSE)),"",VLOOKUP($AL251,'Ash-Archive Data-Don''t Delete'!$AL:$AT,5,FALSE))</f>
        <v/>
      </c>
      <c r="AQ251" s="13" t="s">
        <v>62</v>
      </c>
      <c r="AR251" s="2" t="s">
        <v>62</v>
      </c>
      <c r="AS251" s="13" t="s">
        <v>62</v>
      </c>
      <c r="AT251" s="2" t="s">
        <v>74</v>
      </c>
      <c r="AU251" s="25"/>
      <c r="AV251" s="23"/>
      <c r="AW251" s="25"/>
      <c r="AX251" s="23"/>
      <c r="AY251" s="9" t="s">
        <v>118</v>
      </c>
      <c r="AZ251" s="41">
        <v>42744</v>
      </c>
      <c r="BA251" s="18"/>
      <c r="BB251" s="18"/>
      <c r="BC251" s="15"/>
      <c r="BD251" s="15"/>
      <c r="BE251" s="15"/>
      <c r="BF251" s="15"/>
      <c r="BG251" s="15"/>
      <c r="BH251" s="15"/>
      <c r="BI251" s="15"/>
      <c r="BJ251" s="15"/>
    </row>
    <row r="252" spans="1:62" ht="14.25">
      <c r="A252" s="16" t="str">
        <f>IF(ISNA(VLOOKUP($G252,'Philanthropist Ranking'!$E$5:$H$105,4,FALSE)),"N","Y")</f>
        <v>Y</v>
      </c>
      <c r="B252" s="17">
        <f>VLOOKUP($G252,'Philanthropist Ranking'!$K$5:$M$281,3,FALSE)</f>
        <v>37</v>
      </c>
      <c r="C252" s="17">
        <f>VLOOKUP($G252,'Philanthropist Ranking'!$K$5:$M$281,2,FALSE)</f>
        <v>30</v>
      </c>
      <c r="D252" s="18"/>
      <c r="E252" s="18"/>
      <c r="F252" s="7" t="s">
        <v>618</v>
      </c>
      <c r="G252" s="8" t="s">
        <v>619</v>
      </c>
      <c r="H252" s="9"/>
      <c r="I252" s="19"/>
      <c r="J252" s="20" t="s">
        <v>62</v>
      </c>
      <c r="K252" s="19"/>
      <c r="L252" s="20"/>
      <c r="M252" s="19"/>
      <c r="N252" s="21"/>
      <c r="O252" s="11"/>
      <c r="P252" s="21"/>
      <c r="Q252" s="22"/>
      <c r="R252" s="21"/>
      <c r="S252" s="22"/>
      <c r="T252" s="21"/>
      <c r="U252" s="22"/>
      <c r="V252" s="13" t="s">
        <v>1665</v>
      </c>
      <c r="W252" s="2">
        <v>7.5</v>
      </c>
      <c r="X252" s="13">
        <v>8</v>
      </c>
      <c r="Y252" s="2">
        <v>5</v>
      </c>
      <c r="Z252" s="24" t="s">
        <v>63</v>
      </c>
      <c r="AA252" s="2" t="s">
        <v>713</v>
      </c>
      <c r="AB252" s="13" t="s">
        <v>63</v>
      </c>
      <c r="AC252" s="2" t="s">
        <v>94</v>
      </c>
      <c r="AD252" s="13" t="s">
        <v>107</v>
      </c>
      <c r="AE252" s="2" t="s">
        <v>108</v>
      </c>
      <c r="AF252" s="25"/>
      <c r="AG252" s="2" t="s">
        <v>109</v>
      </c>
      <c r="AH252" s="14" t="s">
        <v>99</v>
      </c>
      <c r="AI252" s="2" t="s">
        <v>100</v>
      </c>
      <c r="AJ252" s="13" t="s">
        <v>69</v>
      </c>
      <c r="AK252" s="2" t="s">
        <v>70</v>
      </c>
      <c r="AL252" s="9" t="s">
        <v>2288</v>
      </c>
      <c r="AM252" s="13" t="str">
        <f>IF(ISNA(VLOOKUP($AL252,'Ash-Archive Data-Don''t Delete'!$AL:$AT,2,FALSE)),"",VLOOKUP($AL252,'Ash-Archive Data-Don''t Delete'!$AL:$AT,2,FALSE))</f>
        <v/>
      </c>
      <c r="AN252" s="2" t="str">
        <f>IF(ISNA(VLOOKUP($AL252,'Ash-Archive Data-Don''t Delete'!$AL:$AT,3,FALSE)),"",VLOOKUP($AL252,'Ash-Archive Data-Don''t Delete'!$AL:$AT,3,FALSE))</f>
        <v/>
      </c>
      <c r="AO252" s="13" t="str">
        <f>IF(ISNA(VLOOKUP($AL252,'Ash-Archive Data-Don''t Delete'!$AL:$AT,4,FALSE)),"",VLOOKUP($AL252,'Ash-Archive Data-Don''t Delete'!$AL:$AT,4,FALSE))</f>
        <v/>
      </c>
      <c r="AP252" s="2" t="str">
        <f>IF(ISNA(VLOOKUP($AL252,'Ash-Archive Data-Don''t Delete'!$AL:$AT,5,FALSE)),"",VLOOKUP($AL252,'Ash-Archive Data-Don''t Delete'!$AL:$AT,5,FALSE))</f>
        <v/>
      </c>
      <c r="AQ252" s="13" t="s">
        <v>62</v>
      </c>
      <c r="AR252" s="2" t="s">
        <v>62</v>
      </c>
      <c r="AS252" s="13" t="s">
        <v>62</v>
      </c>
      <c r="AT252" s="2" t="s">
        <v>74</v>
      </c>
      <c r="AU252" s="25"/>
      <c r="AV252" s="23"/>
      <c r="AW252" s="25"/>
      <c r="AX252" s="23"/>
      <c r="AY252" s="9" t="s">
        <v>118</v>
      </c>
      <c r="AZ252" s="41">
        <v>42744</v>
      </c>
      <c r="BA252" s="18"/>
      <c r="BB252" s="18"/>
      <c r="BC252" s="15"/>
      <c r="BD252" s="15"/>
      <c r="BE252" s="15"/>
      <c r="BF252" s="15"/>
      <c r="BG252" s="15"/>
      <c r="BH252" s="15"/>
      <c r="BI252" s="15"/>
      <c r="BJ252" s="15"/>
    </row>
    <row r="253" spans="1:62" ht="14.25">
      <c r="A253" s="16" t="str">
        <f>IF(ISNA(VLOOKUP($G253,'Philanthropist Ranking'!$E$5:$H$105,4,FALSE)),"N","Y")</f>
        <v>Y</v>
      </c>
      <c r="B253" s="17">
        <f>VLOOKUP($G253,'Philanthropist Ranking'!$K$5:$M$281,3,FALSE)</f>
        <v>37</v>
      </c>
      <c r="C253" s="17">
        <f>VLOOKUP($G253,'Philanthropist Ranking'!$K$5:$M$281,2,FALSE)</f>
        <v>30</v>
      </c>
      <c r="D253" s="18"/>
      <c r="E253" s="18"/>
      <c r="F253" s="7" t="s">
        <v>618</v>
      </c>
      <c r="G253" s="8" t="s">
        <v>619</v>
      </c>
      <c r="H253" s="9"/>
      <c r="I253" s="19"/>
      <c r="J253" s="20" t="s">
        <v>62</v>
      </c>
      <c r="K253" s="19"/>
      <c r="L253" s="20"/>
      <c r="M253" s="19"/>
      <c r="N253" s="21"/>
      <c r="O253" s="11"/>
      <c r="P253" s="21"/>
      <c r="Q253" s="22"/>
      <c r="R253" s="21"/>
      <c r="S253" s="22"/>
      <c r="T253" s="21"/>
      <c r="U253" s="22"/>
      <c r="V253" s="13" t="s">
        <v>1665</v>
      </c>
      <c r="W253" s="2">
        <v>7.5</v>
      </c>
      <c r="X253" s="13">
        <v>8</v>
      </c>
      <c r="Y253" s="2">
        <v>5</v>
      </c>
      <c r="Z253" s="24" t="s">
        <v>63</v>
      </c>
      <c r="AA253" s="2" t="s">
        <v>713</v>
      </c>
      <c r="AB253" s="13" t="s">
        <v>63</v>
      </c>
      <c r="AC253" s="2" t="s">
        <v>94</v>
      </c>
      <c r="AD253" s="13" t="s">
        <v>107</v>
      </c>
      <c r="AE253" s="2" t="s">
        <v>108</v>
      </c>
      <c r="AF253" s="25"/>
      <c r="AG253" s="2" t="s">
        <v>109</v>
      </c>
      <c r="AH253" s="14" t="s">
        <v>99</v>
      </c>
      <c r="AI253" s="2" t="s">
        <v>100</v>
      </c>
      <c r="AJ253" s="13" t="s">
        <v>69</v>
      </c>
      <c r="AK253" s="2" t="s">
        <v>70</v>
      </c>
      <c r="AL253" s="9" t="s">
        <v>2288</v>
      </c>
      <c r="AM253" s="13" t="str">
        <f>IF(ISNA(VLOOKUP($AL253,'Ash-Archive Data-Don''t Delete'!$AL:$AT,2,FALSE)),"",VLOOKUP($AL253,'Ash-Archive Data-Don''t Delete'!$AL:$AT,2,FALSE))</f>
        <v/>
      </c>
      <c r="AN253" s="2" t="str">
        <f>IF(ISNA(VLOOKUP($AL253,'Ash-Archive Data-Don''t Delete'!$AL:$AT,3,FALSE)),"",VLOOKUP($AL253,'Ash-Archive Data-Don''t Delete'!$AL:$AT,3,FALSE))</f>
        <v/>
      </c>
      <c r="AO253" s="13" t="str">
        <f>IF(ISNA(VLOOKUP($AL253,'Ash-Archive Data-Don''t Delete'!$AL:$AT,4,FALSE)),"",VLOOKUP($AL253,'Ash-Archive Data-Don''t Delete'!$AL:$AT,4,FALSE))</f>
        <v/>
      </c>
      <c r="AP253" s="2" t="str">
        <f>IF(ISNA(VLOOKUP($AL253,'Ash-Archive Data-Don''t Delete'!$AL:$AT,5,FALSE)),"",VLOOKUP($AL253,'Ash-Archive Data-Don''t Delete'!$AL:$AT,5,FALSE))</f>
        <v/>
      </c>
      <c r="AQ253" s="13" t="s">
        <v>62</v>
      </c>
      <c r="AR253" s="2" t="s">
        <v>62</v>
      </c>
      <c r="AS253" s="13" t="s">
        <v>62</v>
      </c>
      <c r="AT253" s="2" t="s">
        <v>74</v>
      </c>
      <c r="AU253" s="25"/>
      <c r="AV253" s="23"/>
      <c r="AW253" s="25"/>
      <c r="AX253" s="23"/>
      <c r="AY253" s="9" t="s">
        <v>118</v>
      </c>
      <c r="AZ253" s="41">
        <v>42744</v>
      </c>
      <c r="BA253" s="18"/>
      <c r="BB253" s="18"/>
      <c r="BC253" s="15"/>
      <c r="BD253" s="15"/>
      <c r="BE253" s="15"/>
      <c r="BF253" s="15"/>
      <c r="BG253" s="15"/>
      <c r="BH253" s="15"/>
      <c r="BI253" s="15"/>
      <c r="BJ253" s="15"/>
    </row>
    <row r="254" spans="1:62" ht="14.25">
      <c r="A254" s="16" t="str">
        <f>IF(ISNA(VLOOKUP($G254,'Philanthropist Ranking'!$E$5:$H$105,4,FALSE)),"N","Y")</f>
        <v>Y</v>
      </c>
      <c r="B254" s="17">
        <f>VLOOKUP($G254,'Philanthropist Ranking'!$K$5:$M$281,3,FALSE)</f>
        <v>37</v>
      </c>
      <c r="C254" s="17">
        <f>VLOOKUP($G254,'Philanthropist Ranking'!$K$5:$M$281,2,FALSE)</f>
        <v>30</v>
      </c>
      <c r="D254" s="3"/>
      <c r="E254" s="18"/>
      <c r="F254" s="7" t="s">
        <v>569</v>
      </c>
      <c r="G254" s="8" t="s">
        <v>570</v>
      </c>
      <c r="H254" s="32"/>
      <c r="I254" s="7">
        <v>1964</v>
      </c>
      <c r="J254" s="20">
        <v>52</v>
      </c>
      <c r="K254" s="7" t="s">
        <v>78</v>
      </c>
      <c r="L254" s="8" t="s">
        <v>79</v>
      </c>
      <c r="M254" s="33" t="s">
        <v>80</v>
      </c>
      <c r="N254" s="10" t="s">
        <v>119</v>
      </c>
      <c r="O254" s="11" t="s">
        <v>1652</v>
      </c>
      <c r="P254" s="10" t="s">
        <v>1653</v>
      </c>
      <c r="Q254" s="22"/>
      <c r="R254" s="10" t="s">
        <v>336</v>
      </c>
      <c r="S254" s="11" t="s">
        <v>63</v>
      </c>
      <c r="T254" s="10" t="s">
        <v>94</v>
      </c>
      <c r="U254" s="34" t="s">
        <v>80</v>
      </c>
      <c r="V254" s="13" t="s">
        <v>1652</v>
      </c>
      <c r="W254" s="2">
        <v>30</v>
      </c>
      <c r="X254" s="13">
        <v>9</v>
      </c>
      <c r="Y254" s="2">
        <v>17</v>
      </c>
      <c r="Z254" s="13" t="s">
        <v>63</v>
      </c>
      <c r="AA254" s="2" t="s">
        <v>94</v>
      </c>
      <c r="AB254" s="13" t="s">
        <v>63</v>
      </c>
      <c r="AC254" s="2" t="s">
        <v>2231</v>
      </c>
      <c r="AD254" s="13" t="s">
        <v>1656</v>
      </c>
      <c r="AE254" s="2" t="s">
        <v>1657</v>
      </c>
      <c r="AF254" s="25"/>
      <c r="AG254" s="2" t="s">
        <v>138</v>
      </c>
      <c r="AH254" s="14" t="s">
        <v>67</v>
      </c>
      <c r="AI254" s="2" t="s">
        <v>100</v>
      </c>
      <c r="AJ254" s="13" t="s">
        <v>69</v>
      </c>
      <c r="AK254" s="2" t="s">
        <v>70</v>
      </c>
      <c r="AL254" s="9" t="s">
        <v>2295</v>
      </c>
      <c r="AM254" s="35" t="str">
        <f>IF(ISNA(VLOOKUP($AL254,'Ash-Archive Data-Don''t Delete'!$AL:$AT,2,FALSE)),"",VLOOKUP($AL254,'Ash-Archive Data-Don''t Delete'!$AL:$AT,2,FALSE))</f>
        <v>Link</v>
      </c>
      <c r="AN254" s="2">
        <f>IF(ISNA(VLOOKUP($AL254,'Ash-Archive Data-Don''t Delete'!$AL:$AT,3,FALSE)),"",VLOOKUP($AL254,'Ash-Archive Data-Don''t Delete'!$AL:$AT,3,FALSE))</f>
        <v>0</v>
      </c>
      <c r="AO254" s="13">
        <f>IF(ISNA(VLOOKUP($AL254,'Ash-Archive Data-Don''t Delete'!$AL:$AT,4,FALSE)),"",VLOOKUP($AL254,'Ash-Archive Data-Don''t Delete'!$AL:$AT,4,FALSE))</f>
        <v>0</v>
      </c>
      <c r="AP254" s="2">
        <f>IF(ISNA(VLOOKUP($AL254,'Ash-Archive Data-Don''t Delete'!$AL:$AT,5,FALSE)),"",VLOOKUP($AL254,'Ash-Archive Data-Don''t Delete'!$AL:$AT,5,FALSE))</f>
        <v>0</v>
      </c>
      <c r="AQ254" s="13" t="s">
        <v>74</v>
      </c>
      <c r="AR254" s="2"/>
      <c r="AS254" s="13"/>
      <c r="AT254" s="2"/>
      <c r="AU254" s="25"/>
      <c r="AV254" s="2" t="s">
        <v>766</v>
      </c>
      <c r="AW254" s="25"/>
      <c r="AX254" s="2" t="s">
        <v>84</v>
      </c>
      <c r="AY254" s="9" t="s">
        <v>103</v>
      </c>
      <c r="AZ254" s="31">
        <v>42704</v>
      </c>
      <c r="BA254" s="18"/>
      <c r="BB254" s="18"/>
      <c r="BC254" s="15"/>
      <c r="BD254" s="15"/>
      <c r="BE254" s="15"/>
      <c r="BF254" s="15"/>
      <c r="BG254" s="15"/>
      <c r="BH254" s="15"/>
      <c r="BI254" s="15"/>
      <c r="BJ254" s="15"/>
    </row>
    <row r="255" spans="1:62" ht="14.25">
      <c r="A255" s="16" t="str">
        <f>IF(ISNA(VLOOKUP($G255,'Philanthropist Ranking'!$E$5:$H$105,4,FALSE)),"N","Y")</f>
        <v>Y</v>
      </c>
      <c r="B255" s="17">
        <f>VLOOKUP($G255,'Philanthropist Ranking'!$K$5:$M$281,3,FALSE)</f>
        <v>37</v>
      </c>
      <c r="C255" s="17">
        <f>VLOOKUP($G255,'Philanthropist Ranking'!$K$5:$M$281,2,FALSE)</f>
        <v>30</v>
      </c>
      <c r="D255" s="3"/>
      <c r="E255" s="18"/>
      <c r="F255" s="7" t="s">
        <v>226</v>
      </c>
      <c r="G255" s="8" t="s">
        <v>227</v>
      </c>
      <c r="H255" s="32"/>
      <c r="I255" s="7">
        <v>1956</v>
      </c>
      <c r="J255" s="20">
        <v>60</v>
      </c>
      <c r="K255" s="7" t="s">
        <v>78</v>
      </c>
      <c r="L255" s="20"/>
      <c r="M255" s="33" t="s">
        <v>80</v>
      </c>
      <c r="N255" s="10" t="s">
        <v>121</v>
      </c>
      <c r="O255" s="11" t="s">
        <v>1668</v>
      </c>
      <c r="P255" s="10" t="s">
        <v>1669</v>
      </c>
      <c r="Q255" s="22"/>
      <c r="R255" s="10" t="s">
        <v>336</v>
      </c>
      <c r="S255" s="11" t="s">
        <v>292</v>
      </c>
      <c r="T255" s="10" t="s">
        <v>776</v>
      </c>
      <c r="U255" s="34" t="s">
        <v>80</v>
      </c>
      <c r="V255" s="13" t="s">
        <v>1673</v>
      </c>
      <c r="W255" s="2">
        <v>30</v>
      </c>
      <c r="X255" s="13">
        <v>1</v>
      </c>
      <c r="Y255" s="2">
        <v>28</v>
      </c>
      <c r="Z255" s="13" t="s">
        <v>292</v>
      </c>
      <c r="AA255" s="2" t="s">
        <v>776</v>
      </c>
      <c r="AB255" s="13" t="s">
        <v>292</v>
      </c>
      <c r="AC255" s="2" t="s">
        <v>776</v>
      </c>
      <c r="AD255" s="24" t="s">
        <v>777</v>
      </c>
      <c r="AE255" s="23"/>
      <c r="AF255" s="25"/>
      <c r="AG255" s="2" t="s">
        <v>109</v>
      </c>
      <c r="AH255" s="14" t="s">
        <v>133</v>
      </c>
      <c r="AI255" s="2" t="s">
        <v>100</v>
      </c>
      <c r="AJ255" s="13" t="s">
        <v>69</v>
      </c>
      <c r="AK255" s="2" t="s">
        <v>70</v>
      </c>
      <c r="AL255" s="9" t="s">
        <v>2296</v>
      </c>
      <c r="AM255" s="35" t="str">
        <f>IF(ISNA(VLOOKUP($AL255,'Ash-Archive Data-Don''t Delete'!$AL:$AT,2,FALSE)),"",VLOOKUP($AL255,'Ash-Archive Data-Don''t Delete'!$AL:$AT,2,FALSE))</f>
        <v>Link1</v>
      </c>
      <c r="AN255" s="36" t="str">
        <f>IF(ISNA(VLOOKUP($AL255,'Ash-Archive Data-Don''t Delete'!$AL:$AT,3,FALSE)),"",VLOOKUP($AL255,'Ash-Archive Data-Don''t Delete'!$AL:$AT,3,FALSE))</f>
        <v>Link2</v>
      </c>
      <c r="AO255" s="13">
        <f>IF(ISNA(VLOOKUP($AL255,'Ash-Archive Data-Don''t Delete'!$AL:$AT,4,FALSE)),"",VLOOKUP($AL255,'Ash-Archive Data-Don''t Delete'!$AL:$AT,4,FALSE))</f>
        <v>0</v>
      </c>
      <c r="AP255" s="2">
        <f>IF(ISNA(VLOOKUP($AL255,'Ash-Archive Data-Don''t Delete'!$AL:$AT,5,FALSE)),"",VLOOKUP($AL255,'Ash-Archive Data-Don''t Delete'!$AL:$AT,5,FALSE))</f>
        <v>0</v>
      </c>
      <c r="AQ255" s="13" t="s">
        <v>74</v>
      </c>
      <c r="AR255" s="2"/>
      <c r="AS255" s="13"/>
      <c r="AT255" s="2"/>
      <c r="AU255" s="25"/>
      <c r="AV255" s="2" t="s">
        <v>744</v>
      </c>
      <c r="AW255" s="25"/>
      <c r="AX255" s="2" t="s">
        <v>76</v>
      </c>
      <c r="AY255" s="9" t="s">
        <v>103</v>
      </c>
      <c r="AZ255" s="31">
        <v>42705</v>
      </c>
      <c r="BA255" s="18"/>
      <c r="BB255" s="18"/>
      <c r="BC255" s="15"/>
      <c r="BD255" s="15"/>
      <c r="BE255" s="15"/>
      <c r="BF255" s="15"/>
      <c r="BG255" s="15"/>
      <c r="BH255" s="15"/>
      <c r="BI255" s="15"/>
      <c r="BJ255" s="15"/>
    </row>
    <row r="256" spans="1:62" ht="14.25">
      <c r="A256" s="16" t="str">
        <f>IF(ISNA(VLOOKUP($G256,'Philanthropist Ranking'!$E$5:$H$105,4,FALSE)),"N","Y")</f>
        <v>Y</v>
      </c>
      <c r="B256" s="17">
        <f>VLOOKUP($G256,'Philanthropist Ranking'!$K$5:$M$281,3,FALSE)</f>
        <v>46</v>
      </c>
      <c r="C256" s="17">
        <f>VLOOKUP($G256,'Philanthropist Ranking'!$K$5:$M$281,2,FALSE)</f>
        <v>28.1</v>
      </c>
      <c r="D256" s="18"/>
      <c r="E256" s="18"/>
      <c r="F256" s="7" t="s">
        <v>620</v>
      </c>
      <c r="G256" s="8" t="s">
        <v>621</v>
      </c>
      <c r="H256" s="32"/>
      <c r="I256" s="7">
        <v>1955</v>
      </c>
      <c r="J256" s="20">
        <v>61</v>
      </c>
      <c r="K256" s="7" t="s">
        <v>78</v>
      </c>
      <c r="L256" s="8" t="s">
        <v>79</v>
      </c>
      <c r="M256" s="33" t="s">
        <v>80</v>
      </c>
      <c r="N256" s="10" t="s">
        <v>9</v>
      </c>
      <c r="O256" s="11" t="s">
        <v>1708</v>
      </c>
      <c r="P256" s="10" t="s">
        <v>1709</v>
      </c>
      <c r="Q256" s="22"/>
      <c r="R256" s="10" t="s">
        <v>336</v>
      </c>
      <c r="S256" s="11" t="s">
        <v>223</v>
      </c>
      <c r="T256" s="10" t="s">
        <v>223</v>
      </c>
      <c r="U256" s="34" t="s">
        <v>80</v>
      </c>
      <c r="V256" s="13" t="s">
        <v>1709</v>
      </c>
      <c r="W256" s="2">
        <v>28.1</v>
      </c>
      <c r="X256" s="13">
        <v>12</v>
      </c>
      <c r="Y256" s="2">
        <v>12</v>
      </c>
      <c r="Z256" s="13" t="s">
        <v>223</v>
      </c>
      <c r="AA256" s="2" t="s">
        <v>223</v>
      </c>
      <c r="AB256" s="13" t="s">
        <v>222</v>
      </c>
      <c r="AC256" s="2" t="s">
        <v>222</v>
      </c>
      <c r="AD256" s="192" t="s">
        <v>1710</v>
      </c>
      <c r="AE256" s="23"/>
      <c r="AF256" s="25"/>
      <c r="AG256" s="2" t="s">
        <v>136</v>
      </c>
      <c r="AH256" s="14" t="s">
        <v>133</v>
      </c>
      <c r="AI256" s="2" t="s">
        <v>100</v>
      </c>
      <c r="AJ256" s="13" t="s">
        <v>69</v>
      </c>
      <c r="AK256" s="2" t="s">
        <v>70</v>
      </c>
      <c r="AL256" s="9" t="s">
        <v>2297</v>
      </c>
      <c r="AM256" s="35" t="str">
        <f>IF(ISNA(VLOOKUP($AL256,'Ash-Archive Data-Don''t Delete'!$AL:$AT,2,FALSE)),"",VLOOKUP($AL256,'Ash-Archive Data-Don''t Delete'!$AL:$AT,2,FALSE))</f>
        <v>Link</v>
      </c>
      <c r="AN256" s="2">
        <f>IF(ISNA(VLOOKUP($AL256,'Ash-Archive Data-Don''t Delete'!$AL:$AT,3,FALSE)),"",VLOOKUP($AL256,'Ash-Archive Data-Don''t Delete'!$AL:$AT,3,FALSE))</f>
        <v>0</v>
      </c>
      <c r="AO256" s="13">
        <f>IF(ISNA(VLOOKUP($AL256,'Ash-Archive Data-Don''t Delete'!$AL:$AT,4,FALSE)),"",VLOOKUP($AL256,'Ash-Archive Data-Don''t Delete'!$AL:$AT,4,FALSE))</f>
        <v>0</v>
      </c>
      <c r="AP256" s="2">
        <f>IF(ISNA(VLOOKUP($AL256,'Ash-Archive Data-Don''t Delete'!$AL:$AT,5,FALSE)),"",VLOOKUP($AL256,'Ash-Archive Data-Don''t Delete'!$AL:$AT,5,FALSE))</f>
        <v>0</v>
      </c>
      <c r="AQ256" s="13"/>
      <c r="AR256" s="2"/>
      <c r="AS256" s="13"/>
      <c r="AT256" s="2" t="s">
        <v>74</v>
      </c>
      <c r="AU256" s="25"/>
      <c r="AV256" s="23"/>
      <c r="AW256" s="25"/>
      <c r="AX256" s="23"/>
      <c r="AY256" s="32"/>
      <c r="AZ256" s="19"/>
      <c r="BA256" s="18"/>
      <c r="BB256" s="18"/>
      <c r="BC256" s="15"/>
      <c r="BD256" s="15"/>
      <c r="BE256" s="15"/>
      <c r="BF256" s="15"/>
      <c r="BG256" s="15"/>
      <c r="BH256" s="15"/>
      <c r="BI256" s="15"/>
      <c r="BJ256" s="15"/>
    </row>
    <row r="257" spans="1:62" ht="14.25">
      <c r="A257" s="16" t="str">
        <f>IF(ISNA(VLOOKUP($G257,'Philanthropist Ranking'!$E$5:$H$105,4,FALSE)),"N","Y")</f>
        <v>Y</v>
      </c>
      <c r="B257" s="17">
        <f>VLOOKUP($G257,'Philanthropist Ranking'!$K$5:$M$281,3,FALSE)</f>
        <v>47</v>
      </c>
      <c r="C257" s="17">
        <f>VLOOKUP($G257,'Philanthropist Ranking'!$K$5:$M$281,2,FALSE)</f>
        <v>27.5</v>
      </c>
      <c r="D257" s="3"/>
      <c r="E257" s="18"/>
      <c r="F257" s="7" t="s">
        <v>241</v>
      </c>
      <c r="G257" s="8" t="s">
        <v>242</v>
      </c>
      <c r="H257" s="32"/>
      <c r="I257" s="19"/>
      <c r="J257" s="20" t="s">
        <v>62</v>
      </c>
      <c r="K257" s="7" t="s">
        <v>78</v>
      </c>
      <c r="L257" s="8" t="s">
        <v>79</v>
      </c>
      <c r="M257" s="33" t="s">
        <v>80</v>
      </c>
      <c r="N257" s="10" t="s">
        <v>9</v>
      </c>
      <c r="O257" s="11" t="s">
        <v>1711</v>
      </c>
      <c r="P257" s="10" t="s">
        <v>1712</v>
      </c>
      <c r="Q257" s="11" t="s">
        <v>84</v>
      </c>
      <c r="R257" s="10" t="s">
        <v>194</v>
      </c>
      <c r="S257" s="11" t="s">
        <v>319</v>
      </c>
      <c r="T257" s="10" t="s">
        <v>319</v>
      </c>
      <c r="U257" s="34" t="s">
        <v>80</v>
      </c>
      <c r="V257" s="13" t="s">
        <v>1711</v>
      </c>
      <c r="W257" s="2">
        <v>27.5</v>
      </c>
      <c r="X257" s="13">
        <v>5</v>
      </c>
      <c r="Y257" s="2">
        <v>30</v>
      </c>
      <c r="Z257" s="13" t="s">
        <v>319</v>
      </c>
      <c r="AA257" s="2" t="s">
        <v>319</v>
      </c>
      <c r="AB257" s="13" t="s">
        <v>319</v>
      </c>
      <c r="AC257" s="2" t="s">
        <v>319</v>
      </c>
      <c r="AD257" s="13" t="s">
        <v>1716</v>
      </c>
      <c r="AE257" s="23"/>
      <c r="AF257" s="25"/>
      <c r="AG257" s="2" t="s">
        <v>98</v>
      </c>
      <c r="AH257" s="14" t="s">
        <v>99</v>
      </c>
      <c r="AI257" s="2" t="s">
        <v>100</v>
      </c>
      <c r="AJ257" s="13" t="s">
        <v>69</v>
      </c>
      <c r="AK257" s="2" t="s">
        <v>70</v>
      </c>
      <c r="AL257" s="9" t="s">
        <v>2299</v>
      </c>
      <c r="AM257" s="35" t="str">
        <f>IF(ISNA(VLOOKUP($AL257,'Ash-Archive Data-Don''t Delete'!$AL:$AT,2,FALSE)),"",VLOOKUP($AL257,'Ash-Archive Data-Don''t Delete'!$AL:$AT,2,FALSE))</f>
        <v>Link</v>
      </c>
      <c r="AN257" s="2">
        <f>IF(ISNA(VLOOKUP($AL257,'Ash-Archive Data-Don''t Delete'!$AL:$AT,3,FALSE)),"",VLOOKUP($AL257,'Ash-Archive Data-Don''t Delete'!$AL:$AT,3,FALSE))</f>
        <v>0</v>
      </c>
      <c r="AO257" s="13">
        <f>IF(ISNA(VLOOKUP($AL257,'Ash-Archive Data-Don''t Delete'!$AL:$AT,4,FALSE)),"",VLOOKUP($AL257,'Ash-Archive Data-Don''t Delete'!$AL:$AT,4,FALSE))</f>
        <v>0</v>
      </c>
      <c r="AP257" s="2">
        <f>IF(ISNA(VLOOKUP($AL257,'Ash-Archive Data-Don''t Delete'!$AL:$AT,5,FALSE)),"",VLOOKUP($AL257,'Ash-Archive Data-Don''t Delete'!$AL:$AT,5,FALSE))</f>
        <v>0</v>
      </c>
      <c r="AQ257" s="13" t="s">
        <v>74</v>
      </c>
      <c r="AR257" s="2"/>
      <c r="AS257" s="13"/>
      <c r="AT257" s="2"/>
      <c r="AU257" s="25"/>
      <c r="AV257" s="2" t="s">
        <v>744</v>
      </c>
      <c r="AW257" s="25"/>
      <c r="AX257" s="2" t="s">
        <v>76</v>
      </c>
      <c r="AY257" s="9" t="s">
        <v>103</v>
      </c>
      <c r="AZ257" s="31">
        <v>42705</v>
      </c>
      <c r="BA257" s="18"/>
      <c r="BB257" s="18"/>
      <c r="BC257" s="15"/>
      <c r="BD257" s="15"/>
      <c r="BE257" s="15"/>
      <c r="BF257" s="15"/>
      <c r="BG257" s="15"/>
      <c r="BH257" s="15"/>
      <c r="BI257" s="15"/>
      <c r="BJ257" s="15"/>
    </row>
    <row r="258" spans="1:62" ht="14.25">
      <c r="A258" s="16" t="str">
        <f>IF(ISNA(VLOOKUP($G258,'Philanthropist Ranking'!$E$5:$H$105,4,FALSE)),"N","Y")</f>
        <v>Y</v>
      </c>
      <c r="B258" s="17">
        <f>VLOOKUP($G258,'Philanthropist Ranking'!$K$5:$M$281,3,FALSE)</f>
        <v>48</v>
      </c>
      <c r="C258" s="17">
        <f>VLOOKUP($G258,'Philanthropist Ranking'!$K$5:$M$281,2,FALSE)</f>
        <v>23.87</v>
      </c>
      <c r="D258" s="3"/>
      <c r="E258" s="18"/>
      <c r="F258" s="7" t="s">
        <v>265</v>
      </c>
      <c r="G258" s="8" t="s">
        <v>266</v>
      </c>
      <c r="H258" s="9"/>
      <c r="I258" s="7">
        <v>1957</v>
      </c>
      <c r="J258" s="20">
        <v>59</v>
      </c>
      <c r="K258" s="7" t="s">
        <v>78</v>
      </c>
      <c r="L258" s="8" t="s">
        <v>79</v>
      </c>
      <c r="M258" s="33" t="s">
        <v>2311</v>
      </c>
      <c r="N258" s="10" t="s">
        <v>122</v>
      </c>
      <c r="O258" s="11" t="s">
        <v>2312</v>
      </c>
      <c r="P258" s="10" t="s">
        <v>2313</v>
      </c>
      <c r="Q258" s="11" t="s">
        <v>84</v>
      </c>
      <c r="R258" s="10" t="s">
        <v>2314</v>
      </c>
      <c r="S258" s="11" t="s">
        <v>63</v>
      </c>
      <c r="T258" s="10" t="s">
        <v>2317</v>
      </c>
      <c r="U258" s="34" t="s">
        <v>2318</v>
      </c>
      <c r="V258" s="13" t="s">
        <v>1729</v>
      </c>
      <c r="W258" s="2">
        <v>22.67</v>
      </c>
      <c r="X258" s="25">
        <v>8</v>
      </c>
      <c r="Y258" s="23">
        <v>15</v>
      </c>
      <c r="Z258" s="13" t="s">
        <v>63</v>
      </c>
      <c r="AA258" s="2" t="s">
        <v>64</v>
      </c>
      <c r="AB258" s="13" t="s">
        <v>222</v>
      </c>
      <c r="AC258" s="2" t="s">
        <v>222</v>
      </c>
      <c r="AD258" s="13" t="s">
        <v>1730</v>
      </c>
      <c r="AE258" s="2" t="s">
        <v>1731</v>
      </c>
      <c r="AF258" s="25"/>
      <c r="AG258" s="2" t="s">
        <v>89</v>
      </c>
      <c r="AH258" s="14" t="s">
        <v>67</v>
      </c>
      <c r="AI258" s="2" t="s">
        <v>141</v>
      </c>
      <c r="AJ258" s="13" t="s">
        <v>69</v>
      </c>
      <c r="AK258" s="2" t="s">
        <v>70</v>
      </c>
      <c r="AL258" s="9" t="s">
        <v>2323</v>
      </c>
      <c r="AM258" s="13" t="str">
        <f>IF(ISNA(VLOOKUP($AL258,'Ash-Archive Data-Don''t Delete'!$AL:$AT,2,FALSE)),"",VLOOKUP($AL258,'Ash-Archive Data-Don''t Delete'!$AL:$AT,2,FALSE))</f>
        <v/>
      </c>
      <c r="AN258" s="2" t="str">
        <f>IF(ISNA(VLOOKUP($AL258,'Ash-Archive Data-Don''t Delete'!$AL:$AT,3,FALSE)),"",VLOOKUP($AL258,'Ash-Archive Data-Don''t Delete'!$AL:$AT,3,FALSE))</f>
        <v/>
      </c>
      <c r="AO258" s="13" t="str">
        <f>IF(ISNA(VLOOKUP($AL258,'Ash-Archive Data-Don''t Delete'!$AL:$AT,4,FALSE)),"",VLOOKUP($AL258,'Ash-Archive Data-Don''t Delete'!$AL:$AT,4,FALSE))</f>
        <v/>
      </c>
      <c r="AP258" s="2" t="str">
        <f>IF(ISNA(VLOOKUP($AL258,'Ash-Archive Data-Don''t Delete'!$AL:$AT,5,FALSE)),"",VLOOKUP($AL258,'Ash-Archive Data-Don''t Delete'!$AL:$AT,5,FALSE))</f>
        <v/>
      </c>
      <c r="AQ258" s="13" t="s">
        <v>62</v>
      </c>
      <c r="AR258" s="2" t="s">
        <v>62</v>
      </c>
      <c r="AS258" s="13" t="s">
        <v>62</v>
      </c>
      <c r="AT258" s="2" t="s">
        <v>62</v>
      </c>
      <c r="AU258" s="25"/>
      <c r="AV258" s="23"/>
      <c r="AW258" s="25"/>
      <c r="AX258" s="23"/>
      <c r="AY258" s="9" t="s">
        <v>269</v>
      </c>
      <c r="AZ258" s="41">
        <v>42744</v>
      </c>
      <c r="BA258" s="18"/>
      <c r="BB258" s="18"/>
      <c r="BC258" s="15"/>
      <c r="BD258" s="15"/>
      <c r="BE258" s="15"/>
      <c r="BF258" s="15"/>
      <c r="BG258" s="15"/>
      <c r="BH258" s="15"/>
      <c r="BI258" s="15"/>
      <c r="BJ258" s="15"/>
    </row>
    <row r="259" spans="1:62" ht="14.25">
      <c r="A259" s="16" t="str">
        <f>IF(ISNA(VLOOKUP($G259,'Philanthropist Ranking'!$E$5:$H$105,4,FALSE)),"N","Y")</f>
        <v>Y</v>
      </c>
      <c r="B259" s="17">
        <f>VLOOKUP($G259,'Philanthropist Ranking'!$K$5:$M$281,3,FALSE)</f>
        <v>48</v>
      </c>
      <c r="C259" s="17">
        <f>VLOOKUP($G259,'Philanthropist Ranking'!$K$5:$M$281,2,FALSE)</f>
        <v>23.87</v>
      </c>
      <c r="D259" s="3"/>
      <c r="E259" s="18"/>
      <c r="F259" s="7" t="s">
        <v>265</v>
      </c>
      <c r="G259" s="8" t="s">
        <v>266</v>
      </c>
      <c r="H259" s="9"/>
      <c r="I259" s="7"/>
      <c r="J259" s="20"/>
      <c r="K259" s="7"/>
      <c r="L259" s="8"/>
      <c r="M259" s="7"/>
      <c r="N259" s="10"/>
      <c r="O259" s="11"/>
      <c r="P259" s="10"/>
      <c r="Q259" s="11"/>
      <c r="R259" s="10"/>
      <c r="S259" s="11"/>
      <c r="T259" s="10"/>
      <c r="U259" s="11"/>
      <c r="V259" s="13" t="s">
        <v>1729</v>
      </c>
      <c r="W259" s="2">
        <v>1.2</v>
      </c>
      <c r="X259" s="13">
        <v>12</v>
      </c>
      <c r="Y259" s="2">
        <v>15</v>
      </c>
      <c r="Z259" s="13" t="s">
        <v>63</v>
      </c>
      <c r="AA259" s="2" t="s">
        <v>64</v>
      </c>
      <c r="AB259" s="13" t="s">
        <v>63</v>
      </c>
      <c r="AC259" s="2" t="s">
        <v>94</v>
      </c>
      <c r="AD259" s="13" t="s">
        <v>107</v>
      </c>
      <c r="AE259" s="2" t="s">
        <v>108</v>
      </c>
      <c r="AF259" s="25"/>
      <c r="AG259" s="2" t="s">
        <v>109</v>
      </c>
      <c r="AH259" s="14" t="s">
        <v>99</v>
      </c>
      <c r="AI259" s="2" t="s">
        <v>141</v>
      </c>
      <c r="AJ259" s="13" t="s">
        <v>69</v>
      </c>
      <c r="AK259" s="2" t="s">
        <v>70</v>
      </c>
      <c r="AL259" s="9"/>
      <c r="AM259" s="259" t="str">
        <f>HYPERLINK("http://www.gdfpjjh.org.cn/next/JzrmdFile.jsp","Link")</f>
        <v>Link</v>
      </c>
      <c r="AN259" s="2"/>
      <c r="AO259" s="13"/>
      <c r="AP259" s="2"/>
      <c r="AQ259" s="13"/>
      <c r="AR259" s="2"/>
      <c r="AS259" s="13"/>
      <c r="AT259" s="2" t="s">
        <v>74</v>
      </c>
      <c r="AU259" s="25"/>
      <c r="AV259" s="23"/>
      <c r="AW259" s="25"/>
      <c r="AX259" s="23"/>
      <c r="AY259" s="9" t="s">
        <v>118</v>
      </c>
      <c r="AZ259" s="31">
        <v>42761</v>
      </c>
      <c r="BA259" s="18"/>
      <c r="BB259" s="18"/>
      <c r="BC259" s="15"/>
      <c r="BD259" s="15"/>
      <c r="BE259" s="15"/>
      <c r="BF259" s="15"/>
      <c r="BG259" s="15"/>
      <c r="BH259" s="15"/>
      <c r="BI259" s="15"/>
      <c r="BJ259" s="15"/>
    </row>
    <row r="260" spans="1:62" ht="14.25">
      <c r="A260" s="16" t="str">
        <f>IF(ISNA(VLOOKUP($G260,'Philanthropist Ranking'!$E$5:$H$105,4,FALSE)),"N","Y")</f>
        <v>Y</v>
      </c>
      <c r="B260" s="17">
        <f>VLOOKUP($G260,'Philanthropist Ranking'!$K$5:$M$281,3,FALSE)</f>
        <v>49</v>
      </c>
      <c r="C260" s="17">
        <f>VLOOKUP($G260,'Philanthropist Ranking'!$K$5:$M$281,2,FALSE)</f>
        <v>23</v>
      </c>
      <c r="D260" s="3"/>
      <c r="E260" s="18"/>
      <c r="F260" s="7" t="s">
        <v>235</v>
      </c>
      <c r="G260" s="8" t="s">
        <v>236</v>
      </c>
      <c r="H260" s="32"/>
      <c r="I260" s="19"/>
      <c r="J260" s="20" t="s">
        <v>62</v>
      </c>
      <c r="K260" s="19"/>
      <c r="L260" s="20"/>
      <c r="M260" s="19"/>
      <c r="N260" s="21"/>
      <c r="O260" s="22"/>
      <c r="P260" s="21"/>
      <c r="Q260" s="22"/>
      <c r="R260" s="21"/>
      <c r="S260" s="22"/>
      <c r="T260" s="21"/>
      <c r="U260" s="22"/>
      <c r="V260" s="13" t="s">
        <v>1717</v>
      </c>
      <c r="W260" s="2">
        <v>10</v>
      </c>
      <c r="X260" s="13">
        <v>6</v>
      </c>
      <c r="Y260" s="2">
        <v>30</v>
      </c>
      <c r="Z260" s="13" t="s">
        <v>63</v>
      </c>
      <c r="AA260" s="2" t="s">
        <v>713</v>
      </c>
      <c r="AB260" s="13" t="s">
        <v>63</v>
      </c>
      <c r="AC260" s="2" t="s">
        <v>713</v>
      </c>
      <c r="AD260" s="290" t="s">
        <v>1727</v>
      </c>
      <c r="AE260" s="23"/>
      <c r="AF260" s="25"/>
      <c r="AG260" s="2" t="s">
        <v>98</v>
      </c>
      <c r="AH260" s="14" t="s">
        <v>99</v>
      </c>
      <c r="AI260" s="2" t="s">
        <v>100</v>
      </c>
      <c r="AJ260" s="13" t="s">
        <v>69</v>
      </c>
      <c r="AK260" s="2" t="s">
        <v>70</v>
      </c>
      <c r="AL260" s="9" t="s">
        <v>2343</v>
      </c>
      <c r="AM260" s="35" t="str">
        <f>IF(ISNA(VLOOKUP($AL260,'Ash-Archive Data-Don''t Delete'!$AL:$AT,2,FALSE)),"",VLOOKUP($AL260,'Ash-Archive Data-Don''t Delete'!$AL:$AT,2,FALSE))</f>
        <v>Link</v>
      </c>
      <c r="AN260" s="2">
        <f>IF(ISNA(VLOOKUP($AL260,'Ash-Archive Data-Don''t Delete'!$AL:$AT,3,FALSE)),"",VLOOKUP($AL260,'Ash-Archive Data-Don''t Delete'!$AL:$AT,3,FALSE))</f>
        <v>0</v>
      </c>
      <c r="AO260" s="13">
        <f>IF(ISNA(VLOOKUP($AL260,'Ash-Archive Data-Don''t Delete'!$AL:$AT,4,FALSE)),"",VLOOKUP($AL260,'Ash-Archive Data-Don''t Delete'!$AL:$AT,4,FALSE))</f>
        <v>0</v>
      </c>
      <c r="AP260" s="2">
        <f>IF(ISNA(VLOOKUP($AL260,'Ash-Archive Data-Don''t Delete'!$AL:$AT,5,FALSE)),"",VLOOKUP($AL260,'Ash-Archive Data-Don''t Delete'!$AL:$AT,5,FALSE))</f>
        <v>0</v>
      </c>
      <c r="AQ260" s="13" t="s">
        <v>74</v>
      </c>
      <c r="AR260" s="2"/>
      <c r="AS260" s="13"/>
      <c r="AT260" s="2"/>
      <c r="AU260" s="25"/>
      <c r="AV260" s="2" t="s">
        <v>280</v>
      </c>
      <c r="AW260" s="25"/>
      <c r="AX260" s="2" t="s">
        <v>76</v>
      </c>
      <c r="AY260" s="9" t="s">
        <v>103</v>
      </c>
      <c r="AZ260" s="31">
        <v>42705</v>
      </c>
      <c r="BA260" s="18"/>
      <c r="BB260" s="18"/>
      <c r="BC260" s="15"/>
      <c r="BD260" s="15"/>
      <c r="BE260" s="15"/>
      <c r="BF260" s="15"/>
      <c r="BG260" s="15"/>
      <c r="BH260" s="15"/>
      <c r="BI260" s="15"/>
      <c r="BJ260" s="15"/>
    </row>
    <row r="261" spans="1:62" ht="14.25">
      <c r="A261" s="16" t="str">
        <f>IF(ISNA(VLOOKUP($G261,'Philanthropist Ranking'!$E$5:$H$105,4,FALSE)),"N","Y")</f>
        <v>Y</v>
      </c>
      <c r="B261" s="17">
        <f>VLOOKUP($G261,'Philanthropist Ranking'!$K$5:$M$281,3,FALSE)</f>
        <v>49</v>
      </c>
      <c r="C261" s="17">
        <f>VLOOKUP($G261,'Philanthropist Ranking'!$K$5:$M$281,2,FALSE)</f>
        <v>23</v>
      </c>
      <c r="D261" s="3"/>
      <c r="E261" s="18"/>
      <c r="F261" s="7" t="s">
        <v>235</v>
      </c>
      <c r="G261" s="8" t="s">
        <v>236</v>
      </c>
      <c r="H261" s="32"/>
      <c r="I261" s="19"/>
      <c r="J261" s="20" t="s">
        <v>62</v>
      </c>
      <c r="K261" s="19"/>
      <c r="L261" s="20"/>
      <c r="M261" s="19"/>
      <c r="N261" s="21"/>
      <c r="O261" s="22"/>
      <c r="P261" s="21"/>
      <c r="Q261" s="22"/>
      <c r="R261" s="21"/>
      <c r="S261" s="22"/>
      <c r="T261" s="21"/>
      <c r="U261" s="22"/>
      <c r="V261" s="13" t="s">
        <v>1717</v>
      </c>
      <c r="W261" s="2">
        <v>10</v>
      </c>
      <c r="X261" s="13">
        <v>1</v>
      </c>
      <c r="Y261" s="2">
        <v>6</v>
      </c>
      <c r="Z261" s="13" t="s">
        <v>63</v>
      </c>
      <c r="AA261" s="2" t="s">
        <v>713</v>
      </c>
      <c r="AB261" s="13" t="s">
        <v>63</v>
      </c>
      <c r="AC261" s="2" t="s">
        <v>713</v>
      </c>
      <c r="AD261" s="291" t="s">
        <v>1726</v>
      </c>
      <c r="AE261" s="23"/>
      <c r="AF261" s="25"/>
      <c r="AG261" s="2" t="s">
        <v>98</v>
      </c>
      <c r="AH261" s="14" t="s">
        <v>99</v>
      </c>
      <c r="AI261" s="2" t="s">
        <v>100</v>
      </c>
      <c r="AJ261" s="13" t="s">
        <v>69</v>
      </c>
      <c r="AK261" s="2" t="s">
        <v>70</v>
      </c>
      <c r="AL261" s="9" t="s">
        <v>2349</v>
      </c>
      <c r="AM261" s="35" t="str">
        <f>IF(ISNA(VLOOKUP($AL261,'Ash-Archive Data-Don''t Delete'!$AL:$AT,2,FALSE)),"",VLOOKUP($AL261,'Ash-Archive Data-Don''t Delete'!$AL:$AT,2,FALSE))</f>
        <v>Link</v>
      </c>
      <c r="AN261" s="2">
        <f>IF(ISNA(VLOOKUP($AL261,'Ash-Archive Data-Don''t Delete'!$AL:$AT,3,FALSE)),"",VLOOKUP($AL261,'Ash-Archive Data-Don''t Delete'!$AL:$AT,3,FALSE))</f>
        <v>0</v>
      </c>
      <c r="AO261" s="13">
        <f>IF(ISNA(VLOOKUP($AL261,'Ash-Archive Data-Don''t Delete'!$AL:$AT,4,FALSE)),"",VLOOKUP($AL261,'Ash-Archive Data-Don''t Delete'!$AL:$AT,4,FALSE))</f>
        <v>0</v>
      </c>
      <c r="AP261" s="2">
        <f>IF(ISNA(VLOOKUP($AL261,'Ash-Archive Data-Don''t Delete'!$AL:$AT,5,FALSE)),"",VLOOKUP($AL261,'Ash-Archive Data-Don''t Delete'!$AL:$AT,5,FALSE))</f>
        <v>0</v>
      </c>
      <c r="AQ261" s="13" t="s">
        <v>74</v>
      </c>
      <c r="AR261" s="2"/>
      <c r="AS261" s="13"/>
      <c r="AT261" s="2"/>
      <c r="AU261" s="25"/>
      <c r="AV261" s="2" t="s">
        <v>1064</v>
      </c>
      <c r="AW261" s="25"/>
      <c r="AX261" s="2" t="s">
        <v>76</v>
      </c>
      <c r="AY261" s="9" t="s">
        <v>103</v>
      </c>
      <c r="AZ261" s="31">
        <v>42705</v>
      </c>
      <c r="BA261" s="18"/>
      <c r="BB261" s="18"/>
      <c r="BC261" s="15"/>
      <c r="BD261" s="15"/>
      <c r="BE261" s="15"/>
      <c r="BF261" s="15"/>
      <c r="BG261" s="15"/>
      <c r="BH261" s="15"/>
      <c r="BI261" s="15"/>
      <c r="BJ261" s="15"/>
    </row>
    <row r="262" spans="1:62" ht="14.25">
      <c r="A262" s="16" t="str">
        <f>IF(ISNA(VLOOKUP($G262,'Philanthropist Ranking'!$E$5:$H$105,4,FALSE)),"N","Y")</f>
        <v>Y</v>
      </c>
      <c r="B262" s="17">
        <f>VLOOKUP($G262,'Philanthropist Ranking'!$K$5:$M$281,3,FALSE)</f>
        <v>49</v>
      </c>
      <c r="C262" s="17">
        <f>VLOOKUP($G262,'Philanthropist Ranking'!$K$5:$M$281,2,FALSE)</f>
        <v>23</v>
      </c>
      <c r="D262" s="3"/>
      <c r="E262" s="18"/>
      <c r="F262" s="7" t="s">
        <v>235</v>
      </c>
      <c r="G262" s="8" t="s">
        <v>236</v>
      </c>
      <c r="H262" s="32"/>
      <c r="I262" s="7">
        <v>1942</v>
      </c>
      <c r="J262" s="20">
        <v>74</v>
      </c>
      <c r="K262" s="7" t="s">
        <v>78</v>
      </c>
      <c r="L262" s="8" t="s">
        <v>79</v>
      </c>
      <c r="M262" s="33" t="s">
        <v>80</v>
      </c>
      <c r="N262" s="10" t="s">
        <v>122</v>
      </c>
      <c r="O262" s="11" t="s">
        <v>1717</v>
      </c>
      <c r="P262" s="10" t="s">
        <v>1718</v>
      </c>
      <c r="Q262" s="11" t="s">
        <v>84</v>
      </c>
      <c r="R262" s="10" t="s">
        <v>1719</v>
      </c>
      <c r="S262" s="11" t="s">
        <v>63</v>
      </c>
      <c r="T262" s="10" t="s">
        <v>713</v>
      </c>
      <c r="U262" s="34" t="s">
        <v>80</v>
      </c>
      <c r="V262" s="13" t="s">
        <v>1001</v>
      </c>
      <c r="W262" s="2">
        <v>3</v>
      </c>
      <c r="X262" s="13">
        <v>1</v>
      </c>
      <c r="Y262" s="2">
        <v>9</v>
      </c>
      <c r="Z262" s="13" t="s">
        <v>63</v>
      </c>
      <c r="AA262" s="2" t="s">
        <v>713</v>
      </c>
      <c r="AB262" s="13" t="s">
        <v>63</v>
      </c>
      <c r="AC262" s="2" t="s">
        <v>94</v>
      </c>
      <c r="AD262" s="13" t="s">
        <v>1723</v>
      </c>
      <c r="AE262" s="23"/>
      <c r="AF262" s="25"/>
      <c r="AG262" s="2" t="s">
        <v>89</v>
      </c>
      <c r="AH262" s="14" t="s">
        <v>67</v>
      </c>
      <c r="AI262" s="2" t="s">
        <v>142</v>
      </c>
      <c r="AJ262" s="13" t="s">
        <v>69</v>
      </c>
      <c r="AK262" s="2" t="s">
        <v>70</v>
      </c>
      <c r="AL262" s="9" t="s">
        <v>2362</v>
      </c>
      <c r="AM262" s="35" t="str">
        <f>IF(ISNA(VLOOKUP($AL262,'Ash-Archive Data-Don''t Delete'!$AL:$AT,2,FALSE)),"",VLOOKUP($AL262,'Ash-Archive Data-Don''t Delete'!$AL:$AT,2,FALSE))</f>
        <v>Link1</v>
      </c>
      <c r="AN262" s="36" t="str">
        <f>IF(ISNA(VLOOKUP($AL262,'Ash-Archive Data-Don''t Delete'!$AL:$AT,3,FALSE)),"",VLOOKUP($AL262,'Ash-Archive Data-Don''t Delete'!$AL:$AT,3,FALSE))</f>
        <v>Link2</v>
      </c>
      <c r="AO262" s="13">
        <f>IF(ISNA(VLOOKUP($AL262,'Ash-Archive Data-Don''t Delete'!$AL:$AT,4,FALSE)),"",VLOOKUP($AL262,'Ash-Archive Data-Don''t Delete'!$AL:$AT,4,FALSE))</f>
        <v>0</v>
      </c>
      <c r="AP262" s="2">
        <f>IF(ISNA(VLOOKUP($AL262,'Ash-Archive Data-Don''t Delete'!$AL:$AT,5,FALSE)),"",VLOOKUP($AL262,'Ash-Archive Data-Don''t Delete'!$AL:$AT,5,FALSE))</f>
        <v>0</v>
      </c>
      <c r="AQ262" s="13" t="s">
        <v>74</v>
      </c>
      <c r="AR262" s="2"/>
      <c r="AS262" s="13"/>
      <c r="AT262" s="2"/>
      <c r="AU262" s="25"/>
      <c r="AV262" s="2" t="s">
        <v>1725</v>
      </c>
      <c r="AW262" s="25"/>
      <c r="AX262" s="2" t="s">
        <v>84</v>
      </c>
      <c r="AY262" s="9" t="s">
        <v>77</v>
      </c>
      <c r="AZ262" s="31">
        <v>42422</v>
      </c>
      <c r="BA262" s="18"/>
      <c r="BB262" s="18"/>
      <c r="BC262" s="15"/>
      <c r="BD262" s="15"/>
      <c r="BE262" s="15"/>
      <c r="BF262" s="15"/>
      <c r="BG262" s="15"/>
      <c r="BH262" s="15"/>
      <c r="BI262" s="15"/>
      <c r="BJ262" s="15"/>
    </row>
    <row r="263" spans="1:62" ht="14.25">
      <c r="A263" s="16" t="str">
        <f>IF(ISNA(VLOOKUP($G263,'Philanthropist Ranking'!$E$5:$H$105,4,FALSE)),"N","Y")</f>
        <v>Y</v>
      </c>
      <c r="B263" s="17">
        <f>VLOOKUP($G263,'Philanthropist Ranking'!$K$5:$M$281,3,FALSE)</f>
        <v>50</v>
      </c>
      <c r="C263" s="17">
        <f>VLOOKUP($G263,'Philanthropist Ranking'!$K$5:$M$281,2,FALSE)</f>
        <v>21.5</v>
      </c>
      <c r="D263" s="3"/>
      <c r="E263" s="18"/>
      <c r="F263" s="7" t="s">
        <v>542</v>
      </c>
      <c r="G263" s="8" t="s">
        <v>543</v>
      </c>
      <c r="H263" s="32"/>
      <c r="I263" s="7">
        <v>1958</v>
      </c>
      <c r="J263" s="20">
        <v>58</v>
      </c>
      <c r="K263" s="7" t="s">
        <v>78</v>
      </c>
      <c r="L263" s="8" t="s">
        <v>79</v>
      </c>
      <c r="M263" s="33" t="s">
        <v>80</v>
      </c>
      <c r="N263" s="10" t="s">
        <v>123</v>
      </c>
      <c r="O263" s="11" t="s">
        <v>1741</v>
      </c>
      <c r="P263" s="10" t="s">
        <v>2369</v>
      </c>
      <c r="Q263" s="11" t="s">
        <v>70</v>
      </c>
      <c r="R263" s="10" t="s">
        <v>194</v>
      </c>
      <c r="S263" s="11" t="s">
        <v>1337</v>
      </c>
      <c r="T263" s="10" t="s">
        <v>1337</v>
      </c>
      <c r="U263" s="34" t="s">
        <v>80</v>
      </c>
      <c r="V263" s="13" t="s">
        <v>1746</v>
      </c>
      <c r="W263" s="2">
        <v>18.5</v>
      </c>
      <c r="X263" s="13">
        <v>9</v>
      </c>
      <c r="Y263" s="2">
        <v>10</v>
      </c>
      <c r="Z263" s="13" t="s">
        <v>1337</v>
      </c>
      <c r="AA263" s="2" t="s">
        <v>1337</v>
      </c>
      <c r="AB263" s="13" t="s">
        <v>1337</v>
      </c>
      <c r="AC263" s="2" t="s">
        <v>1337</v>
      </c>
      <c r="AD263" s="13" t="s">
        <v>1747</v>
      </c>
      <c r="AE263" s="23"/>
      <c r="AF263" s="25"/>
      <c r="AG263" s="2" t="s">
        <v>98</v>
      </c>
      <c r="AH263" s="14" t="s">
        <v>134</v>
      </c>
      <c r="AI263" s="2" t="s">
        <v>100</v>
      </c>
      <c r="AJ263" s="13" t="s">
        <v>69</v>
      </c>
      <c r="AK263" s="2" t="s">
        <v>70</v>
      </c>
      <c r="AL263" s="9" t="s">
        <v>2370</v>
      </c>
      <c r="AM263" s="35" t="str">
        <f>IF(ISNA(VLOOKUP($AL263,'Ash-Archive Data-Don''t Delete'!$AL:$AT,2,FALSE)),"",VLOOKUP($AL263,'Ash-Archive Data-Don''t Delete'!$AL:$AT,2,FALSE))</f>
        <v>Link</v>
      </c>
      <c r="AN263" s="2">
        <f>IF(ISNA(VLOOKUP($AL263,'Ash-Archive Data-Don''t Delete'!$AL:$AT,3,FALSE)),"",VLOOKUP($AL263,'Ash-Archive Data-Don''t Delete'!$AL:$AT,3,FALSE))</f>
        <v>0</v>
      </c>
      <c r="AO263" s="13">
        <f>IF(ISNA(VLOOKUP($AL263,'Ash-Archive Data-Don''t Delete'!$AL:$AT,4,FALSE)),"",VLOOKUP($AL263,'Ash-Archive Data-Don''t Delete'!$AL:$AT,4,FALSE))</f>
        <v>0</v>
      </c>
      <c r="AP263" s="2">
        <f>IF(ISNA(VLOOKUP($AL263,'Ash-Archive Data-Don''t Delete'!$AL:$AT,5,FALSE)),"",VLOOKUP($AL263,'Ash-Archive Data-Don''t Delete'!$AL:$AT,5,FALSE))</f>
        <v>0</v>
      </c>
      <c r="AQ263" s="13" t="s">
        <v>74</v>
      </c>
      <c r="AR263" s="2"/>
      <c r="AS263" s="13"/>
      <c r="AT263" s="2"/>
      <c r="AU263" s="25"/>
      <c r="AV263" s="2" t="s">
        <v>986</v>
      </c>
      <c r="AW263" s="25"/>
      <c r="AX263" s="2" t="s">
        <v>76</v>
      </c>
      <c r="AY263" s="9" t="s">
        <v>77</v>
      </c>
      <c r="AZ263" s="31">
        <v>42446</v>
      </c>
      <c r="BA263" s="18"/>
      <c r="BB263" s="18"/>
      <c r="BC263" s="15"/>
      <c r="BD263" s="15"/>
      <c r="BE263" s="15"/>
      <c r="BF263" s="15"/>
      <c r="BG263" s="15"/>
      <c r="BH263" s="15"/>
      <c r="BI263" s="15"/>
      <c r="BJ263" s="15"/>
    </row>
    <row r="264" spans="1:62" ht="14.25">
      <c r="A264" s="16" t="str">
        <f>IF(ISNA(VLOOKUP($G264,'Philanthropist Ranking'!$E$5:$H$105,4,FALSE)),"N","Y")</f>
        <v>Y</v>
      </c>
      <c r="B264" s="17">
        <f>VLOOKUP($G264,'Philanthropist Ranking'!$K$5:$M$281,3,FALSE)</f>
        <v>50</v>
      </c>
      <c r="C264" s="17">
        <f>VLOOKUP($G264,'Philanthropist Ranking'!$K$5:$M$281,2,FALSE)</f>
        <v>21.5</v>
      </c>
      <c r="D264" s="18"/>
      <c r="E264" s="18"/>
      <c r="F264" s="7" t="s">
        <v>542</v>
      </c>
      <c r="G264" s="8" t="s">
        <v>543</v>
      </c>
      <c r="H264" s="32"/>
      <c r="I264" s="295"/>
      <c r="J264" s="20" t="s">
        <v>62</v>
      </c>
      <c r="K264" s="7"/>
      <c r="L264" s="8"/>
      <c r="M264" s="7"/>
      <c r="N264" s="10"/>
      <c r="O264" s="11"/>
      <c r="P264" s="10"/>
      <c r="Q264" s="22"/>
      <c r="R264" s="10"/>
      <c r="S264" s="11"/>
      <c r="T264" s="10"/>
      <c r="U264" s="11"/>
      <c r="V264" s="13" t="s">
        <v>1738</v>
      </c>
      <c r="W264" s="2">
        <v>2</v>
      </c>
      <c r="X264" s="13">
        <v>11</v>
      </c>
      <c r="Y264" s="2">
        <v>9</v>
      </c>
      <c r="Z264" s="13" t="s">
        <v>1739</v>
      </c>
      <c r="AA264" s="2" t="s">
        <v>1739</v>
      </c>
      <c r="AB264" s="13" t="s">
        <v>961</v>
      </c>
      <c r="AC264" s="2" t="s">
        <v>2381</v>
      </c>
      <c r="AD264" s="258" t="s">
        <v>963</v>
      </c>
      <c r="AE264" s="23"/>
      <c r="AF264" s="13" t="s">
        <v>1740</v>
      </c>
      <c r="AG264" s="2" t="s">
        <v>109</v>
      </c>
      <c r="AH264" s="14" t="str">
        <f>VLOOKUP($AF264,'Program-Causes'!$C:$D,2,FALSE)</f>
        <v>Public Health</v>
      </c>
      <c r="AI264" s="2" t="s">
        <v>100</v>
      </c>
      <c r="AJ264" s="13" t="s">
        <v>69</v>
      </c>
      <c r="AK264" s="2" t="s">
        <v>70</v>
      </c>
      <c r="AL264" s="9" t="s">
        <v>2382</v>
      </c>
      <c r="AM264" s="35" t="str">
        <f>IF(ISNA(VLOOKUP($AL264,'Ash-Archive Data-Don''t Delete'!$AL:$AT,2,FALSE)),"",VLOOKUP($AL264,'Ash-Archive Data-Don''t Delete'!$AL:$AT,2,FALSE))</f>
        <v>Link</v>
      </c>
      <c r="AN264" s="2">
        <f>IF(ISNA(VLOOKUP($AL264,'Ash-Archive Data-Don''t Delete'!$AL:$AT,3,FALSE)),"",VLOOKUP($AL264,'Ash-Archive Data-Don''t Delete'!$AL:$AT,3,FALSE))</f>
        <v>0</v>
      </c>
      <c r="AO264" s="13">
        <f>IF(ISNA(VLOOKUP($AL264,'Ash-Archive Data-Don''t Delete'!$AL:$AT,4,FALSE)),"",VLOOKUP($AL264,'Ash-Archive Data-Don''t Delete'!$AL:$AT,4,FALSE))</f>
        <v>0</v>
      </c>
      <c r="AP264" s="2">
        <f>IF(ISNA(VLOOKUP($AL264,'Ash-Archive Data-Don''t Delete'!$AL:$AT,5,FALSE)),"",VLOOKUP($AL264,'Ash-Archive Data-Don''t Delete'!$AL:$AT,5,FALSE))</f>
        <v>0</v>
      </c>
      <c r="AQ264" s="13"/>
      <c r="AR264" s="2"/>
      <c r="AS264" s="13"/>
      <c r="AT264" s="2" t="s">
        <v>74</v>
      </c>
      <c r="AU264" s="25"/>
      <c r="AV264" s="23"/>
      <c r="AW264" s="25"/>
      <c r="AX264" s="23"/>
      <c r="AY264" s="32"/>
      <c r="AZ264" s="19"/>
      <c r="BA264" s="18"/>
      <c r="BB264" s="18"/>
      <c r="BC264" s="15"/>
      <c r="BD264" s="15"/>
      <c r="BE264" s="15"/>
      <c r="BF264" s="15"/>
      <c r="BG264" s="15"/>
      <c r="BH264" s="15"/>
      <c r="BI264" s="15"/>
      <c r="BJ264" s="15"/>
    </row>
    <row r="265" spans="1:62" ht="14.25">
      <c r="A265" s="16" t="str">
        <f>IF(ISNA(VLOOKUP($G265,'Philanthropist Ranking'!$E$5:$H$105,4,FALSE)),"N","Y")</f>
        <v>Y</v>
      </c>
      <c r="B265" s="17">
        <f>VLOOKUP($G265,'Philanthropist Ranking'!$K$5:$M$281,3,FALSE)</f>
        <v>50</v>
      </c>
      <c r="C265" s="17">
        <f>VLOOKUP($G265,'Philanthropist Ranking'!$K$5:$M$281,2,FALSE)</f>
        <v>21.5</v>
      </c>
      <c r="D265" s="3"/>
      <c r="E265" s="3"/>
      <c r="F265" s="7" t="s">
        <v>542</v>
      </c>
      <c r="G265" s="8" t="s">
        <v>543</v>
      </c>
      <c r="H265" s="32"/>
      <c r="I265" s="19"/>
      <c r="J265" s="20" t="s">
        <v>62</v>
      </c>
      <c r="K265" s="19"/>
      <c r="L265" s="20"/>
      <c r="M265" s="19"/>
      <c r="N265" s="21"/>
      <c r="O265" s="22"/>
      <c r="P265" s="21"/>
      <c r="Q265" s="22"/>
      <c r="R265" s="21"/>
      <c r="S265" s="22"/>
      <c r="T265" s="21"/>
      <c r="U265" s="22"/>
      <c r="V265" s="13" t="s">
        <v>1746</v>
      </c>
      <c r="W265" s="2">
        <v>1</v>
      </c>
      <c r="X265" s="13">
        <v>4</v>
      </c>
      <c r="Y265" s="2">
        <v>23</v>
      </c>
      <c r="Z265" s="13" t="s">
        <v>1337</v>
      </c>
      <c r="AA265" s="2" t="s">
        <v>1337</v>
      </c>
      <c r="AB265" s="13" t="s">
        <v>961</v>
      </c>
      <c r="AC265" s="2" t="s">
        <v>2381</v>
      </c>
      <c r="AD265" s="24" t="s">
        <v>1748</v>
      </c>
      <c r="AE265" s="23"/>
      <c r="AF265" s="25"/>
      <c r="AG265" s="2" t="s">
        <v>98</v>
      </c>
      <c r="AH265" s="14" t="s">
        <v>99</v>
      </c>
      <c r="AI265" s="2" t="s">
        <v>100</v>
      </c>
      <c r="AJ265" s="13" t="s">
        <v>69</v>
      </c>
      <c r="AK265" s="2" t="s">
        <v>70</v>
      </c>
      <c r="AL265" s="9" t="s">
        <v>2415</v>
      </c>
      <c r="AM265" s="35" t="str">
        <f>IF(ISNA(VLOOKUP($AL265,'Ash-Archive Data-Don''t Delete'!$AL:$AT,2,FALSE)),"",VLOOKUP($AL265,'Ash-Archive Data-Don''t Delete'!$AL:$AT,2,FALSE))</f>
        <v>Link</v>
      </c>
      <c r="AN265" s="2">
        <f>IF(ISNA(VLOOKUP($AL265,'Ash-Archive Data-Don''t Delete'!$AL:$AT,3,FALSE)),"",VLOOKUP($AL265,'Ash-Archive Data-Don''t Delete'!$AL:$AT,3,FALSE))</f>
        <v>0</v>
      </c>
      <c r="AO265" s="13">
        <f>IF(ISNA(VLOOKUP($AL265,'Ash-Archive Data-Don''t Delete'!$AL:$AT,4,FALSE)),"",VLOOKUP($AL265,'Ash-Archive Data-Don''t Delete'!$AL:$AT,4,FALSE))</f>
        <v>0</v>
      </c>
      <c r="AP265" s="2">
        <f>IF(ISNA(VLOOKUP($AL265,'Ash-Archive Data-Don''t Delete'!$AL:$AT,5,FALSE)),"",VLOOKUP($AL265,'Ash-Archive Data-Don''t Delete'!$AL:$AT,5,FALSE))</f>
        <v>0</v>
      </c>
      <c r="AQ265" s="13" t="s">
        <v>74</v>
      </c>
      <c r="AR265" s="2"/>
      <c r="AS265" s="13"/>
      <c r="AT265" s="2"/>
      <c r="AU265" s="25"/>
      <c r="AV265" s="2" t="s">
        <v>1689</v>
      </c>
      <c r="AW265" s="25"/>
      <c r="AX265" s="2" t="s">
        <v>84</v>
      </c>
      <c r="AY265" s="9" t="s">
        <v>103</v>
      </c>
      <c r="AZ265" s="31">
        <v>42706</v>
      </c>
      <c r="BA265" s="18"/>
      <c r="BB265" s="18"/>
      <c r="BC265" s="15"/>
      <c r="BD265" s="15"/>
      <c r="BE265" s="15"/>
      <c r="BF265" s="15"/>
      <c r="BG265" s="15"/>
      <c r="BH265" s="15"/>
      <c r="BI265" s="15"/>
      <c r="BJ265" s="15"/>
    </row>
    <row r="266" spans="1:62" ht="14.25">
      <c r="A266" s="16" t="str">
        <f>IF(ISNA(VLOOKUP($G266,'Philanthropist Ranking'!$E$5:$H$105,4,FALSE)),"N","Y")</f>
        <v>Y</v>
      </c>
      <c r="B266" s="17">
        <f>VLOOKUP($G266,'Philanthropist Ranking'!$K$5:$M$281,3,FALSE)</f>
        <v>51</v>
      </c>
      <c r="C266" s="17">
        <f>VLOOKUP($G266,'Philanthropist Ranking'!$K$5:$M$281,2,FALSE)</f>
        <v>20.25</v>
      </c>
      <c r="D266" s="18"/>
      <c r="E266" s="18"/>
      <c r="F266" s="7" t="s">
        <v>174</v>
      </c>
      <c r="G266" s="8" t="s">
        <v>774</v>
      </c>
      <c r="H266" s="32"/>
      <c r="I266" s="19"/>
      <c r="J266" s="20" t="s">
        <v>62</v>
      </c>
      <c r="K266" s="19"/>
      <c r="L266" s="20"/>
      <c r="M266" s="19"/>
      <c r="N266" s="21"/>
      <c r="O266" s="22"/>
      <c r="P266" s="21"/>
      <c r="Q266" s="22"/>
      <c r="R266" s="21"/>
      <c r="S266" s="22"/>
      <c r="T266" s="21"/>
      <c r="U266" s="22"/>
      <c r="V266" s="13" t="s">
        <v>1910</v>
      </c>
      <c r="W266" s="2">
        <v>12.25</v>
      </c>
      <c r="X266" s="13">
        <v>6</v>
      </c>
      <c r="Y266" s="2">
        <v>29</v>
      </c>
      <c r="Z266" s="13" t="s">
        <v>63</v>
      </c>
      <c r="AA266" s="2" t="s">
        <v>94</v>
      </c>
      <c r="AB266" s="13" t="s">
        <v>63</v>
      </c>
      <c r="AC266" s="23"/>
      <c r="AD266" s="24" t="s">
        <v>464</v>
      </c>
      <c r="AE266" s="23"/>
      <c r="AF266" s="25"/>
      <c r="AG266" s="2" t="s">
        <v>98</v>
      </c>
      <c r="AH266" s="14" t="s">
        <v>99</v>
      </c>
      <c r="AI266" s="2" t="s">
        <v>141</v>
      </c>
      <c r="AJ266" s="13" t="s">
        <v>69</v>
      </c>
      <c r="AK266" s="2" t="s">
        <v>70</v>
      </c>
      <c r="AL266" s="9" t="s">
        <v>2421</v>
      </c>
      <c r="AM266" s="35" t="str">
        <f>IF(ISNA(VLOOKUP($AL266,'Ash-Archive Data-Don''t Delete'!$AL:$AT,2,FALSE)),"",VLOOKUP($AL266,'Ash-Archive Data-Don''t Delete'!$AL:$AT,2,FALSE))</f>
        <v>Link</v>
      </c>
      <c r="AN266" s="2">
        <f>IF(ISNA(VLOOKUP($AL266,'Ash-Archive Data-Don''t Delete'!$AL:$AT,3,FALSE)),"",VLOOKUP($AL266,'Ash-Archive Data-Don''t Delete'!$AL:$AT,3,FALSE))</f>
        <v>0</v>
      </c>
      <c r="AO266" s="13">
        <f>IF(ISNA(VLOOKUP($AL266,'Ash-Archive Data-Don''t Delete'!$AL:$AT,4,FALSE)),"",VLOOKUP($AL266,'Ash-Archive Data-Don''t Delete'!$AL:$AT,4,FALSE))</f>
        <v>0</v>
      </c>
      <c r="AP266" s="2">
        <f>IF(ISNA(VLOOKUP($AL266,'Ash-Archive Data-Don''t Delete'!$AL:$AT,5,FALSE)),"",VLOOKUP($AL266,'Ash-Archive Data-Don''t Delete'!$AL:$AT,5,FALSE))</f>
        <v>0</v>
      </c>
      <c r="AQ266" s="13" t="s">
        <v>74</v>
      </c>
      <c r="AR266" s="2"/>
      <c r="AS266" s="13"/>
      <c r="AT266" s="2" t="s">
        <v>74</v>
      </c>
      <c r="AU266" s="25"/>
      <c r="AV266" s="2" t="s">
        <v>1912</v>
      </c>
      <c r="AW266" s="25"/>
      <c r="AX266" s="2" t="s">
        <v>76</v>
      </c>
      <c r="AY266" s="9" t="s">
        <v>945</v>
      </c>
      <c r="AZ266" s="31">
        <v>42705</v>
      </c>
      <c r="BA266" s="18"/>
      <c r="BB266" s="18"/>
      <c r="BC266" s="15"/>
      <c r="BD266" s="15"/>
      <c r="BE266" s="15"/>
      <c r="BF266" s="15"/>
      <c r="BG266" s="15"/>
      <c r="BH266" s="15"/>
      <c r="BI266" s="15"/>
      <c r="BJ266" s="15"/>
    </row>
    <row r="267" spans="1:62" ht="14.25">
      <c r="A267" s="16" t="str">
        <f>IF(ISNA(VLOOKUP($G267,'Philanthropist Ranking'!$E$5:$H$105,4,FALSE)),"N","Y")</f>
        <v>Y</v>
      </c>
      <c r="B267" s="17">
        <f>VLOOKUP($G267,'Philanthropist Ranking'!$K$5:$M$281,3,FALSE)</f>
        <v>51</v>
      </c>
      <c r="C267" s="17">
        <f>VLOOKUP($G267,'Philanthropist Ranking'!$K$5:$M$281,2,FALSE)</f>
        <v>20.25</v>
      </c>
      <c r="D267" s="3"/>
      <c r="E267" s="18"/>
      <c r="F267" s="7" t="s">
        <v>174</v>
      </c>
      <c r="G267" s="8" t="s">
        <v>774</v>
      </c>
      <c r="H267" s="32"/>
      <c r="I267" s="19"/>
      <c r="J267" s="20" t="s">
        <v>62</v>
      </c>
      <c r="K267" s="19"/>
      <c r="L267" s="20"/>
      <c r="M267" s="19"/>
      <c r="N267" s="21"/>
      <c r="O267" s="11" t="s">
        <v>2342</v>
      </c>
      <c r="P267" s="21"/>
      <c r="Q267" s="22"/>
      <c r="R267" s="21"/>
      <c r="S267" s="22"/>
      <c r="T267" s="21"/>
      <c r="U267" s="22"/>
      <c r="V267" s="13" t="s">
        <v>2342</v>
      </c>
      <c r="W267" s="2">
        <v>5</v>
      </c>
      <c r="X267" s="13">
        <v>8</v>
      </c>
      <c r="Y267" s="2">
        <v>22</v>
      </c>
      <c r="Z267" s="24" t="s">
        <v>63</v>
      </c>
      <c r="AA267" s="2" t="s">
        <v>94</v>
      </c>
      <c r="AB267" s="13" t="s">
        <v>63</v>
      </c>
      <c r="AC267" s="2" t="s">
        <v>94</v>
      </c>
      <c r="AD267" s="25"/>
      <c r="AE267" s="2" t="s">
        <v>108</v>
      </c>
      <c r="AF267" s="25"/>
      <c r="AG267" s="2" t="s">
        <v>109</v>
      </c>
      <c r="AH267" s="14" t="s">
        <v>99</v>
      </c>
      <c r="AI267" s="2" t="s">
        <v>141</v>
      </c>
      <c r="AJ267" s="13" t="s">
        <v>69</v>
      </c>
      <c r="AK267" s="2" t="s">
        <v>70</v>
      </c>
      <c r="AL267" s="9" t="s">
        <v>2427</v>
      </c>
      <c r="AM267" s="13" t="str">
        <f>IF(ISNA(VLOOKUP($AL267,'Ash-Archive Data-Don''t Delete'!$AL:$AT,2,FALSE)),"",VLOOKUP($AL267,'Ash-Archive Data-Don''t Delete'!$AL:$AT,2,FALSE))</f>
        <v/>
      </c>
      <c r="AN267" s="2" t="str">
        <f>IF(ISNA(VLOOKUP($AL267,'Ash-Archive Data-Don''t Delete'!$AL:$AT,3,FALSE)),"",VLOOKUP($AL267,'Ash-Archive Data-Don''t Delete'!$AL:$AT,3,FALSE))</f>
        <v/>
      </c>
      <c r="AO267" s="13" t="str">
        <f>IF(ISNA(VLOOKUP($AL267,'Ash-Archive Data-Don''t Delete'!$AL:$AT,4,FALSE)),"",VLOOKUP($AL267,'Ash-Archive Data-Don''t Delete'!$AL:$AT,4,FALSE))</f>
        <v/>
      </c>
      <c r="AP267" s="2" t="str">
        <f>IF(ISNA(VLOOKUP($AL267,'Ash-Archive Data-Don''t Delete'!$AL:$AT,5,FALSE)),"",VLOOKUP($AL267,'Ash-Archive Data-Don''t Delete'!$AL:$AT,5,FALSE))</f>
        <v/>
      </c>
      <c r="AQ267" s="13" t="s">
        <v>62</v>
      </c>
      <c r="AR267" s="2" t="s">
        <v>62</v>
      </c>
      <c r="AS267" s="13" t="s">
        <v>62</v>
      </c>
      <c r="AT267" s="2" t="s">
        <v>74</v>
      </c>
      <c r="AU267" s="25"/>
      <c r="AV267" s="23"/>
      <c r="AW267" s="25"/>
      <c r="AX267" s="23"/>
      <c r="AY267" s="9" t="s">
        <v>118</v>
      </c>
      <c r="AZ267" s="41">
        <v>42744</v>
      </c>
      <c r="BA267" s="18"/>
      <c r="BB267" s="18"/>
      <c r="BC267" s="15"/>
      <c r="BD267" s="15"/>
      <c r="BE267" s="15"/>
      <c r="BF267" s="15"/>
      <c r="BG267" s="15"/>
      <c r="BH267" s="15"/>
      <c r="BI267" s="15"/>
      <c r="BJ267" s="15"/>
    </row>
    <row r="268" spans="1:62" ht="14.25">
      <c r="A268" s="16" t="str">
        <f>IF(ISNA(VLOOKUP($G268,'Philanthropist Ranking'!$E$5:$H$105,4,FALSE)),"N","Y")</f>
        <v>Y</v>
      </c>
      <c r="B268" s="17">
        <f>VLOOKUP($G268,'Philanthropist Ranking'!$K$5:$M$281,3,FALSE)</f>
        <v>51</v>
      </c>
      <c r="C268" s="17">
        <f>VLOOKUP($G268,'Philanthropist Ranking'!$K$5:$M$281,2,FALSE)</f>
        <v>20.25</v>
      </c>
      <c r="D268" s="18"/>
      <c r="E268" s="18"/>
      <c r="F268" s="7" t="s">
        <v>174</v>
      </c>
      <c r="G268" s="8" t="s">
        <v>774</v>
      </c>
      <c r="H268" s="32"/>
      <c r="I268" s="296">
        <v>1970</v>
      </c>
      <c r="J268" s="20">
        <v>46</v>
      </c>
      <c r="K268" s="7" t="s">
        <v>78</v>
      </c>
      <c r="L268" s="20"/>
      <c r="M268" s="33" t="s">
        <v>80</v>
      </c>
      <c r="N268" s="10" t="s">
        <v>9</v>
      </c>
      <c r="O268" s="11" t="s">
        <v>1904</v>
      </c>
      <c r="P268" s="10" t="s">
        <v>1905</v>
      </c>
      <c r="Q268" s="11" t="s">
        <v>84</v>
      </c>
      <c r="R268" s="10" t="s">
        <v>1837</v>
      </c>
      <c r="S268" s="11" t="s">
        <v>63</v>
      </c>
      <c r="T268" s="10" t="s">
        <v>94</v>
      </c>
      <c r="U268" s="34" t="s">
        <v>80</v>
      </c>
      <c r="V268" s="13" t="s">
        <v>1910</v>
      </c>
      <c r="W268" s="2">
        <v>3</v>
      </c>
      <c r="X268" s="13">
        <v>9</v>
      </c>
      <c r="Y268" s="2">
        <v>9</v>
      </c>
      <c r="Z268" s="13" t="s">
        <v>63</v>
      </c>
      <c r="AA268" s="2" t="s">
        <v>94</v>
      </c>
      <c r="AB268" s="13" t="s">
        <v>63</v>
      </c>
      <c r="AC268" s="2" t="s">
        <v>94</v>
      </c>
      <c r="AD268" s="13" t="s">
        <v>1911</v>
      </c>
      <c r="AE268" s="23"/>
      <c r="AF268" s="25"/>
      <c r="AG268" s="2" t="s">
        <v>138</v>
      </c>
      <c r="AH268" s="14" t="s">
        <v>67</v>
      </c>
      <c r="AI268" s="2" t="s">
        <v>141</v>
      </c>
      <c r="AJ268" s="13" t="s">
        <v>69</v>
      </c>
      <c r="AK268" s="2" t="s">
        <v>70</v>
      </c>
      <c r="AL268" s="9" t="s">
        <v>2439</v>
      </c>
      <c r="AM268" s="35" t="str">
        <f>IF(ISNA(VLOOKUP($AL268,'Ash-Archive Data-Don''t Delete'!$AL:$AT,2,FALSE)),"",VLOOKUP($AL268,'Ash-Archive Data-Don''t Delete'!$AL:$AT,2,FALSE))</f>
        <v>Link</v>
      </c>
      <c r="AN268" s="2">
        <f>IF(ISNA(VLOOKUP($AL268,'Ash-Archive Data-Don''t Delete'!$AL:$AT,3,FALSE)),"",VLOOKUP($AL268,'Ash-Archive Data-Don''t Delete'!$AL:$AT,3,FALSE))</f>
        <v>0</v>
      </c>
      <c r="AO268" s="13">
        <f>IF(ISNA(VLOOKUP($AL268,'Ash-Archive Data-Don''t Delete'!$AL:$AT,4,FALSE)),"",VLOOKUP($AL268,'Ash-Archive Data-Don''t Delete'!$AL:$AT,4,FALSE))</f>
        <v>0</v>
      </c>
      <c r="AP268" s="2">
        <f>IF(ISNA(VLOOKUP($AL268,'Ash-Archive Data-Don''t Delete'!$AL:$AT,5,FALSE)),"",VLOOKUP($AL268,'Ash-Archive Data-Don''t Delete'!$AL:$AT,5,FALSE))</f>
        <v>0</v>
      </c>
      <c r="AQ268" s="13" t="s">
        <v>74</v>
      </c>
      <c r="AR268" s="2"/>
      <c r="AS268" s="13"/>
      <c r="AT268" s="2" t="s">
        <v>74</v>
      </c>
      <c r="AU268" s="25"/>
      <c r="AV268" s="2" t="s">
        <v>1912</v>
      </c>
      <c r="AW268" s="25"/>
      <c r="AX268" s="2" t="s">
        <v>76</v>
      </c>
      <c r="AY268" s="9" t="s">
        <v>77</v>
      </c>
      <c r="AZ268" s="31">
        <v>42475</v>
      </c>
      <c r="BA268" s="18"/>
      <c r="BB268" s="18"/>
      <c r="BC268" s="15"/>
      <c r="BD268" s="15"/>
      <c r="BE268" s="15"/>
      <c r="BF268" s="15"/>
      <c r="BG268" s="15"/>
      <c r="BH268" s="15"/>
      <c r="BI268" s="15"/>
      <c r="BJ268" s="15"/>
    </row>
    <row r="269" spans="1:62" ht="14.25">
      <c r="A269" s="16" t="str">
        <f>IF(ISNA(VLOOKUP($G269,'Philanthropist Ranking'!$E$5:$H$105,4,FALSE)),"N","Y")</f>
        <v>Y</v>
      </c>
      <c r="B269" s="17">
        <f>VLOOKUP($G269,'Philanthropist Ranking'!$K$5:$M$281,3,FALSE)</f>
        <v>52</v>
      </c>
      <c r="C269" s="17">
        <f>VLOOKUP($G269,'Philanthropist Ranking'!$K$5:$M$281,2,FALSE)</f>
        <v>20</v>
      </c>
      <c r="D269" s="18"/>
      <c r="E269" s="18"/>
      <c r="F269" s="7" t="s">
        <v>623</v>
      </c>
      <c r="G269" s="8" t="s">
        <v>624</v>
      </c>
      <c r="H269" s="9" t="s">
        <v>2448</v>
      </c>
      <c r="I269" s="19"/>
      <c r="J269" s="20" t="s">
        <v>62</v>
      </c>
      <c r="K269" s="7" t="s">
        <v>78</v>
      </c>
      <c r="L269" s="20"/>
      <c r="M269" s="19"/>
      <c r="N269" s="10" t="s">
        <v>124</v>
      </c>
      <c r="O269" s="11" t="s">
        <v>2449</v>
      </c>
      <c r="P269" s="37" t="s">
        <v>1805</v>
      </c>
      <c r="Q269" s="38" t="s">
        <v>70</v>
      </c>
      <c r="R269" s="37" t="s">
        <v>336</v>
      </c>
      <c r="S269" s="38" t="s">
        <v>63</v>
      </c>
      <c r="T269" s="37" t="s">
        <v>713</v>
      </c>
      <c r="U269" s="34" t="s">
        <v>2450</v>
      </c>
      <c r="V269" s="13" t="s">
        <v>1805</v>
      </c>
      <c r="W269" s="2">
        <v>5</v>
      </c>
      <c r="X269" s="13">
        <v>10</v>
      </c>
      <c r="Y269" s="2">
        <v>29</v>
      </c>
      <c r="Z269" s="186" t="s">
        <v>63</v>
      </c>
      <c r="AA269" s="40" t="s">
        <v>713</v>
      </c>
      <c r="AB269" s="13" t="s">
        <v>63</v>
      </c>
      <c r="AC269" s="2" t="s">
        <v>94</v>
      </c>
      <c r="AD269" s="25"/>
      <c r="AE269" s="2" t="s">
        <v>108</v>
      </c>
      <c r="AF269" s="25"/>
      <c r="AG269" s="2" t="s">
        <v>109</v>
      </c>
      <c r="AH269" s="14" t="s">
        <v>99</v>
      </c>
      <c r="AI269" s="2" t="s">
        <v>100</v>
      </c>
      <c r="AJ269" s="13" t="s">
        <v>69</v>
      </c>
      <c r="AK269" s="2" t="s">
        <v>70</v>
      </c>
      <c r="AL269" s="9" t="s">
        <v>2451</v>
      </c>
      <c r="AM269" s="13" t="str">
        <f>IF(ISNA(VLOOKUP($AL269,'Ash-Archive Data-Don''t Delete'!$AL:$AT,2,FALSE)),"",VLOOKUP($AL269,'Ash-Archive Data-Don''t Delete'!$AL:$AT,2,FALSE))</f>
        <v/>
      </c>
      <c r="AN269" s="2" t="str">
        <f>IF(ISNA(VLOOKUP($AL269,'Ash-Archive Data-Don''t Delete'!$AL:$AT,3,FALSE)),"",VLOOKUP($AL269,'Ash-Archive Data-Don''t Delete'!$AL:$AT,3,FALSE))</f>
        <v/>
      </c>
      <c r="AO269" s="13" t="str">
        <f>IF(ISNA(VLOOKUP($AL269,'Ash-Archive Data-Don''t Delete'!$AL:$AT,4,FALSE)),"",VLOOKUP($AL269,'Ash-Archive Data-Don''t Delete'!$AL:$AT,4,FALSE))</f>
        <v/>
      </c>
      <c r="AP269" s="2" t="str">
        <f>IF(ISNA(VLOOKUP($AL269,'Ash-Archive Data-Don''t Delete'!$AL:$AT,5,FALSE)),"",VLOOKUP($AL269,'Ash-Archive Data-Don''t Delete'!$AL:$AT,5,FALSE))</f>
        <v/>
      </c>
      <c r="AQ269" s="13" t="s">
        <v>62</v>
      </c>
      <c r="AR269" s="2" t="s">
        <v>62</v>
      </c>
      <c r="AS269" s="13" t="s">
        <v>62</v>
      </c>
      <c r="AT269" s="2" t="s">
        <v>74</v>
      </c>
      <c r="AU269" s="25"/>
      <c r="AV269" s="23"/>
      <c r="AW269" s="25"/>
      <c r="AX269" s="23"/>
      <c r="AY269" s="9" t="s">
        <v>118</v>
      </c>
      <c r="AZ269" s="41">
        <v>42744</v>
      </c>
      <c r="BA269" s="18"/>
      <c r="BB269" s="18"/>
      <c r="BC269" s="15"/>
      <c r="BD269" s="15"/>
      <c r="BE269" s="15"/>
      <c r="BF269" s="15"/>
      <c r="BG269" s="15"/>
      <c r="BH269" s="15"/>
      <c r="BI269" s="15"/>
      <c r="BJ269" s="15"/>
    </row>
    <row r="270" spans="1:62" ht="14.25">
      <c r="A270" s="16" t="str">
        <f>IF(ISNA(VLOOKUP($G270,'Philanthropist Ranking'!$E$5:$H$105,4,FALSE)),"N","Y")</f>
        <v>Y</v>
      </c>
      <c r="B270" s="17">
        <f>VLOOKUP($G270,'Philanthropist Ranking'!$K$5:$M$281,3,FALSE)</f>
        <v>52</v>
      </c>
      <c r="C270" s="17">
        <f>VLOOKUP($G270,'Philanthropist Ranking'!$K$5:$M$281,2,FALSE)</f>
        <v>20</v>
      </c>
      <c r="D270" s="18"/>
      <c r="E270" s="18"/>
      <c r="F270" s="7" t="s">
        <v>623</v>
      </c>
      <c r="G270" s="8" t="s">
        <v>624</v>
      </c>
      <c r="H270" s="9" t="s">
        <v>2448</v>
      </c>
      <c r="I270" s="19"/>
      <c r="J270" s="20" t="s">
        <v>62</v>
      </c>
      <c r="K270" s="19"/>
      <c r="L270" s="20"/>
      <c r="M270" s="19"/>
      <c r="N270" s="21"/>
      <c r="O270" s="11"/>
      <c r="P270" s="21"/>
      <c r="Q270" s="22"/>
      <c r="R270" s="21"/>
      <c r="S270" s="22"/>
      <c r="T270" s="21"/>
      <c r="U270" s="22"/>
      <c r="V270" s="13" t="s">
        <v>1805</v>
      </c>
      <c r="W270" s="2">
        <v>5</v>
      </c>
      <c r="X270" s="13">
        <v>10</v>
      </c>
      <c r="Y270" s="2">
        <v>29</v>
      </c>
      <c r="Z270" s="186" t="s">
        <v>63</v>
      </c>
      <c r="AA270" s="40" t="s">
        <v>713</v>
      </c>
      <c r="AB270" s="13" t="s">
        <v>63</v>
      </c>
      <c r="AC270" s="2" t="s">
        <v>94</v>
      </c>
      <c r="AD270" s="25"/>
      <c r="AE270" s="2" t="s">
        <v>108</v>
      </c>
      <c r="AF270" s="25"/>
      <c r="AG270" s="2" t="s">
        <v>109</v>
      </c>
      <c r="AH270" s="14" t="s">
        <v>99</v>
      </c>
      <c r="AI270" s="2" t="s">
        <v>100</v>
      </c>
      <c r="AJ270" s="13" t="s">
        <v>69</v>
      </c>
      <c r="AK270" s="2" t="s">
        <v>70</v>
      </c>
      <c r="AL270" s="9" t="s">
        <v>2451</v>
      </c>
      <c r="AM270" s="13" t="str">
        <f>IF(ISNA(VLOOKUP($AL270,'Ash-Archive Data-Don''t Delete'!$AL:$AT,2,FALSE)),"",VLOOKUP($AL270,'Ash-Archive Data-Don''t Delete'!$AL:$AT,2,FALSE))</f>
        <v/>
      </c>
      <c r="AN270" s="2" t="str">
        <f>IF(ISNA(VLOOKUP($AL270,'Ash-Archive Data-Don''t Delete'!$AL:$AT,3,FALSE)),"",VLOOKUP($AL270,'Ash-Archive Data-Don''t Delete'!$AL:$AT,3,FALSE))</f>
        <v/>
      </c>
      <c r="AO270" s="13" t="str">
        <f>IF(ISNA(VLOOKUP($AL270,'Ash-Archive Data-Don''t Delete'!$AL:$AT,4,FALSE)),"",VLOOKUP($AL270,'Ash-Archive Data-Don''t Delete'!$AL:$AT,4,FALSE))</f>
        <v/>
      </c>
      <c r="AP270" s="2" t="str">
        <f>IF(ISNA(VLOOKUP($AL270,'Ash-Archive Data-Don''t Delete'!$AL:$AT,5,FALSE)),"",VLOOKUP($AL270,'Ash-Archive Data-Don''t Delete'!$AL:$AT,5,FALSE))</f>
        <v/>
      </c>
      <c r="AQ270" s="13" t="s">
        <v>62</v>
      </c>
      <c r="AR270" s="2" t="s">
        <v>62</v>
      </c>
      <c r="AS270" s="13" t="s">
        <v>62</v>
      </c>
      <c r="AT270" s="2" t="s">
        <v>74</v>
      </c>
      <c r="AU270" s="25"/>
      <c r="AV270" s="23"/>
      <c r="AW270" s="25"/>
      <c r="AX270" s="23"/>
      <c r="AY270" s="9" t="s">
        <v>118</v>
      </c>
      <c r="AZ270" s="41">
        <v>42744</v>
      </c>
      <c r="BA270" s="18"/>
      <c r="BB270" s="18"/>
      <c r="BC270" s="15"/>
      <c r="BD270" s="15"/>
      <c r="BE270" s="15"/>
      <c r="BF270" s="15"/>
      <c r="BG270" s="15"/>
      <c r="BH270" s="15"/>
      <c r="BI270" s="15"/>
      <c r="BJ270" s="15"/>
    </row>
    <row r="271" spans="1:62" ht="14.25">
      <c r="A271" s="16" t="str">
        <f>IF(ISNA(VLOOKUP($G271,'Philanthropist Ranking'!$E$5:$H$105,4,FALSE)),"N","Y")</f>
        <v>Y</v>
      </c>
      <c r="B271" s="17">
        <f>VLOOKUP($G271,'Philanthropist Ranking'!$K$5:$M$281,3,FALSE)</f>
        <v>52</v>
      </c>
      <c r="C271" s="17">
        <f>VLOOKUP($G271,'Philanthropist Ranking'!$K$5:$M$281,2,FALSE)</f>
        <v>20</v>
      </c>
      <c r="D271" s="18"/>
      <c r="E271" s="18"/>
      <c r="F271" s="7" t="s">
        <v>623</v>
      </c>
      <c r="G271" s="8" t="s">
        <v>624</v>
      </c>
      <c r="H271" s="9" t="s">
        <v>2448</v>
      </c>
      <c r="I271" s="19"/>
      <c r="J271" s="20" t="s">
        <v>62</v>
      </c>
      <c r="K271" s="19"/>
      <c r="L271" s="20"/>
      <c r="M271" s="19"/>
      <c r="N271" s="21"/>
      <c r="O271" s="11"/>
      <c r="P271" s="21"/>
      <c r="Q271" s="22"/>
      <c r="R271" s="21"/>
      <c r="S271" s="22"/>
      <c r="T271" s="21"/>
      <c r="U271" s="22"/>
      <c r="V271" s="13" t="s">
        <v>1805</v>
      </c>
      <c r="W271" s="2">
        <v>5</v>
      </c>
      <c r="X271" s="13">
        <v>10</v>
      </c>
      <c r="Y271" s="2">
        <v>29</v>
      </c>
      <c r="Z271" s="186" t="s">
        <v>63</v>
      </c>
      <c r="AA271" s="40" t="s">
        <v>713</v>
      </c>
      <c r="AB271" s="13" t="s">
        <v>63</v>
      </c>
      <c r="AC271" s="2" t="s">
        <v>94</v>
      </c>
      <c r="AD271" s="25"/>
      <c r="AE271" s="2" t="s">
        <v>108</v>
      </c>
      <c r="AF271" s="25"/>
      <c r="AG271" s="2" t="s">
        <v>109</v>
      </c>
      <c r="AH271" s="14" t="s">
        <v>99</v>
      </c>
      <c r="AI271" s="2" t="s">
        <v>100</v>
      </c>
      <c r="AJ271" s="13" t="s">
        <v>69</v>
      </c>
      <c r="AK271" s="2" t="s">
        <v>70</v>
      </c>
      <c r="AL271" s="9" t="s">
        <v>2451</v>
      </c>
      <c r="AM271" s="13" t="str">
        <f>IF(ISNA(VLOOKUP($AL271,'Ash-Archive Data-Don''t Delete'!$AL:$AT,2,FALSE)),"",VLOOKUP($AL271,'Ash-Archive Data-Don''t Delete'!$AL:$AT,2,FALSE))</f>
        <v/>
      </c>
      <c r="AN271" s="2" t="str">
        <f>IF(ISNA(VLOOKUP($AL271,'Ash-Archive Data-Don''t Delete'!$AL:$AT,3,FALSE)),"",VLOOKUP($AL271,'Ash-Archive Data-Don''t Delete'!$AL:$AT,3,FALSE))</f>
        <v/>
      </c>
      <c r="AO271" s="13" t="str">
        <f>IF(ISNA(VLOOKUP($AL271,'Ash-Archive Data-Don''t Delete'!$AL:$AT,4,FALSE)),"",VLOOKUP($AL271,'Ash-Archive Data-Don''t Delete'!$AL:$AT,4,FALSE))</f>
        <v/>
      </c>
      <c r="AP271" s="2" t="str">
        <f>IF(ISNA(VLOOKUP($AL271,'Ash-Archive Data-Don''t Delete'!$AL:$AT,5,FALSE)),"",VLOOKUP($AL271,'Ash-Archive Data-Don''t Delete'!$AL:$AT,5,FALSE))</f>
        <v/>
      </c>
      <c r="AQ271" s="13" t="s">
        <v>62</v>
      </c>
      <c r="AR271" s="2" t="s">
        <v>62</v>
      </c>
      <c r="AS271" s="13" t="s">
        <v>62</v>
      </c>
      <c r="AT271" s="2" t="s">
        <v>74</v>
      </c>
      <c r="AU271" s="25"/>
      <c r="AV271" s="23"/>
      <c r="AW271" s="25"/>
      <c r="AX271" s="23"/>
      <c r="AY271" s="9" t="s">
        <v>118</v>
      </c>
      <c r="AZ271" s="41">
        <v>42744</v>
      </c>
      <c r="BA271" s="18"/>
      <c r="BB271" s="18"/>
      <c r="BC271" s="15"/>
      <c r="BD271" s="15"/>
      <c r="BE271" s="15"/>
      <c r="BF271" s="15"/>
      <c r="BG271" s="15"/>
      <c r="BH271" s="15"/>
      <c r="BI271" s="15"/>
      <c r="BJ271" s="15"/>
    </row>
    <row r="272" spans="1:62" ht="14.25">
      <c r="A272" s="16" t="str">
        <f>IF(ISNA(VLOOKUP($G272,'Philanthropist Ranking'!$E$5:$H$105,4,FALSE)),"N","Y")</f>
        <v>Y</v>
      </c>
      <c r="B272" s="17">
        <f>VLOOKUP($G272,'Philanthropist Ranking'!$K$5:$M$281,3,FALSE)</f>
        <v>52</v>
      </c>
      <c r="C272" s="17">
        <f>VLOOKUP($G272,'Philanthropist Ranking'!$K$5:$M$281,2,FALSE)</f>
        <v>20</v>
      </c>
      <c r="D272" s="18"/>
      <c r="E272" s="18"/>
      <c r="F272" s="7" t="s">
        <v>623</v>
      </c>
      <c r="G272" s="8" t="s">
        <v>624</v>
      </c>
      <c r="H272" s="9" t="s">
        <v>2448</v>
      </c>
      <c r="I272" s="19"/>
      <c r="J272" s="20" t="s">
        <v>62</v>
      </c>
      <c r="K272" s="19"/>
      <c r="L272" s="20"/>
      <c r="M272" s="19"/>
      <c r="N272" s="21"/>
      <c r="O272" s="11"/>
      <c r="P272" s="21"/>
      <c r="Q272" s="22"/>
      <c r="R272" s="21"/>
      <c r="S272" s="22"/>
      <c r="T272" s="21"/>
      <c r="U272" s="22"/>
      <c r="V272" s="13" t="s">
        <v>1805</v>
      </c>
      <c r="W272" s="2">
        <v>5</v>
      </c>
      <c r="X272" s="13">
        <v>10</v>
      </c>
      <c r="Y272" s="2">
        <v>29</v>
      </c>
      <c r="Z272" s="186" t="s">
        <v>63</v>
      </c>
      <c r="AA272" s="40" t="s">
        <v>713</v>
      </c>
      <c r="AB272" s="13" t="s">
        <v>63</v>
      </c>
      <c r="AC272" s="2" t="s">
        <v>94</v>
      </c>
      <c r="AD272" s="25"/>
      <c r="AE272" s="2" t="s">
        <v>108</v>
      </c>
      <c r="AF272" s="25"/>
      <c r="AG272" s="2" t="s">
        <v>109</v>
      </c>
      <c r="AH272" s="14" t="s">
        <v>99</v>
      </c>
      <c r="AI272" s="2" t="s">
        <v>100</v>
      </c>
      <c r="AJ272" s="13" t="s">
        <v>69</v>
      </c>
      <c r="AK272" s="2" t="s">
        <v>70</v>
      </c>
      <c r="AL272" s="9" t="s">
        <v>2451</v>
      </c>
      <c r="AM272" s="13" t="str">
        <f>IF(ISNA(VLOOKUP($AL272,'Ash-Archive Data-Don''t Delete'!$AL:$AT,2,FALSE)),"",VLOOKUP($AL272,'Ash-Archive Data-Don''t Delete'!$AL:$AT,2,FALSE))</f>
        <v/>
      </c>
      <c r="AN272" s="2" t="str">
        <f>IF(ISNA(VLOOKUP($AL272,'Ash-Archive Data-Don''t Delete'!$AL:$AT,3,FALSE)),"",VLOOKUP($AL272,'Ash-Archive Data-Don''t Delete'!$AL:$AT,3,FALSE))</f>
        <v/>
      </c>
      <c r="AO272" s="13" t="str">
        <f>IF(ISNA(VLOOKUP($AL272,'Ash-Archive Data-Don''t Delete'!$AL:$AT,4,FALSE)),"",VLOOKUP($AL272,'Ash-Archive Data-Don''t Delete'!$AL:$AT,4,FALSE))</f>
        <v/>
      </c>
      <c r="AP272" s="2" t="str">
        <f>IF(ISNA(VLOOKUP($AL272,'Ash-Archive Data-Don''t Delete'!$AL:$AT,5,FALSE)),"",VLOOKUP($AL272,'Ash-Archive Data-Don''t Delete'!$AL:$AT,5,FALSE))</f>
        <v/>
      </c>
      <c r="AQ272" s="13" t="s">
        <v>62</v>
      </c>
      <c r="AR272" s="2" t="s">
        <v>62</v>
      </c>
      <c r="AS272" s="13" t="s">
        <v>62</v>
      </c>
      <c r="AT272" s="2" t="s">
        <v>74</v>
      </c>
      <c r="AU272" s="25"/>
      <c r="AV272" s="23"/>
      <c r="AW272" s="25"/>
      <c r="AX272" s="23"/>
      <c r="AY272" s="9" t="s">
        <v>118</v>
      </c>
      <c r="AZ272" s="41">
        <v>42744</v>
      </c>
      <c r="BA272" s="18"/>
      <c r="BB272" s="18"/>
      <c r="BC272" s="15"/>
      <c r="BD272" s="15"/>
      <c r="BE272" s="15"/>
      <c r="BF272" s="15"/>
      <c r="BG272" s="15"/>
      <c r="BH272" s="15"/>
      <c r="BI272" s="15"/>
      <c r="BJ272" s="15"/>
    </row>
    <row r="273" spans="1:62" ht="14.25">
      <c r="A273" s="16" t="str">
        <f>IF(ISNA(VLOOKUP($G273,'Philanthropist Ranking'!$E$5:$H$105,4,FALSE)),"N","Y")</f>
        <v>Y</v>
      </c>
      <c r="B273" s="17">
        <f>VLOOKUP($G273,'Philanthropist Ranking'!$K$5:$M$281,3,FALSE)</f>
        <v>52</v>
      </c>
      <c r="C273" s="17">
        <f>VLOOKUP($G273,'Philanthropist Ranking'!$K$5:$M$281,2,FALSE)</f>
        <v>20</v>
      </c>
      <c r="D273" s="3"/>
      <c r="E273" s="18"/>
      <c r="F273" s="7" t="s">
        <v>470</v>
      </c>
      <c r="G273" s="8" t="s">
        <v>471</v>
      </c>
      <c r="H273" s="9"/>
      <c r="I273" s="19"/>
      <c r="J273" s="20" t="s">
        <v>62</v>
      </c>
      <c r="K273" s="19"/>
      <c r="L273" s="20"/>
      <c r="M273" s="19"/>
      <c r="N273" s="21"/>
      <c r="O273" s="22"/>
      <c r="P273" s="21"/>
      <c r="Q273" s="22"/>
      <c r="R273" s="21"/>
      <c r="S273" s="22"/>
      <c r="T273" s="21"/>
      <c r="U273" s="22"/>
      <c r="V273" s="13" t="s">
        <v>1816</v>
      </c>
      <c r="W273" s="2">
        <v>10</v>
      </c>
      <c r="X273" s="25">
        <v>9</v>
      </c>
      <c r="Y273" s="23">
        <v>30</v>
      </c>
      <c r="Z273" s="13" t="s">
        <v>1551</v>
      </c>
      <c r="AA273" s="2" t="s">
        <v>2485</v>
      </c>
      <c r="AB273" s="13" t="s">
        <v>222</v>
      </c>
      <c r="AC273" s="2" t="s">
        <v>222</v>
      </c>
      <c r="AD273" s="13" t="s">
        <v>1817</v>
      </c>
      <c r="AE273" s="2" t="s">
        <v>1818</v>
      </c>
      <c r="AF273" s="25"/>
      <c r="AG273" s="2" t="s">
        <v>89</v>
      </c>
      <c r="AH273" s="14" t="s">
        <v>67</v>
      </c>
      <c r="AI273" s="2" t="s">
        <v>100</v>
      </c>
      <c r="AJ273" s="13" t="s">
        <v>69</v>
      </c>
      <c r="AK273" s="2" t="s">
        <v>70</v>
      </c>
      <c r="AL273" s="9" t="s">
        <v>2486</v>
      </c>
      <c r="AM273" s="13" t="str">
        <f>IF(ISNA(VLOOKUP($AL273,'Ash-Archive Data-Don''t Delete'!$AL:$AT,2,FALSE)),"",VLOOKUP($AL273,'Ash-Archive Data-Don''t Delete'!$AL:$AT,2,FALSE))</f>
        <v/>
      </c>
      <c r="AN273" s="2" t="str">
        <f>IF(ISNA(VLOOKUP($AL273,'Ash-Archive Data-Don''t Delete'!$AL:$AT,3,FALSE)),"",VLOOKUP($AL273,'Ash-Archive Data-Don''t Delete'!$AL:$AT,3,FALSE))</f>
        <v/>
      </c>
      <c r="AO273" s="13" t="str">
        <f>IF(ISNA(VLOOKUP($AL273,'Ash-Archive Data-Don''t Delete'!$AL:$AT,4,FALSE)),"",VLOOKUP($AL273,'Ash-Archive Data-Don''t Delete'!$AL:$AT,4,FALSE))</f>
        <v/>
      </c>
      <c r="AP273" s="2" t="str">
        <f>IF(ISNA(VLOOKUP($AL273,'Ash-Archive Data-Don''t Delete'!$AL:$AT,5,FALSE)),"",VLOOKUP($AL273,'Ash-Archive Data-Don''t Delete'!$AL:$AT,5,FALSE))</f>
        <v/>
      </c>
      <c r="AQ273" s="13" t="s">
        <v>62</v>
      </c>
      <c r="AR273" s="2" t="s">
        <v>62</v>
      </c>
      <c r="AS273" s="13" t="s">
        <v>62</v>
      </c>
      <c r="AT273" s="2" t="s">
        <v>62</v>
      </c>
      <c r="AU273" s="25"/>
      <c r="AV273" s="23"/>
      <c r="AW273" s="25"/>
      <c r="AX273" s="23"/>
      <c r="AY273" s="9" t="s">
        <v>269</v>
      </c>
      <c r="AZ273" s="41">
        <v>42744</v>
      </c>
      <c r="BA273" s="18"/>
      <c r="BB273" s="18"/>
      <c r="BC273" s="15"/>
      <c r="BD273" s="15"/>
      <c r="BE273" s="15"/>
      <c r="BF273" s="15"/>
      <c r="BG273" s="15"/>
      <c r="BH273" s="15"/>
      <c r="BI273" s="15"/>
      <c r="BJ273" s="15"/>
    </row>
    <row r="274" spans="1:62" ht="14.25">
      <c r="A274" s="16" t="str">
        <f>IF(ISNA(VLOOKUP($G274,'Philanthropist Ranking'!$E$5:$H$105,4,FALSE)),"N","Y")</f>
        <v>Y</v>
      </c>
      <c r="B274" s="17">
        <f>VLOOKUP($G274,'Philanthropist Ranking'!$K$5:$M$281,3,FALSE)</f>
        <v>52</v>
      </c>
      <c r="C274" s="17">
        <f>VLOOKUP($G274,'Philanthropist Ranking'!$K$5:$M$281,2,FALSE)</f>
        <v>20</v>
      </c>
      <c r="D274" s="3"/>
      <c r="E274" s="18"/>
      <c r="F274" s="7" t="s">
        <v>470</v>
      </c>
      <c r="G274" s="8" t="s">
        <v>471</v>
      </c>
      <c r="H274" s="32"/>
      <c r="I274" s="7">
        <v>1971</v>
      </c>
      <c r="J274" s="20">
        <v>45</v>
      </c>
      <c r="K274" s="7" t="s">
        <v>78</v>
      </c>
      <c r="L274" s="8"/>
      <c r="M274" s="33" t="s">
        <v>2503</v>
      </c>
      <c r="N274" s="297" t="s">
        <v>9</v>
      </c>
      <c r="O274" s="298" t="s">
        <v>2504</v>
      </c>
      <c r="P274" s="10" t="s">
        <v>2505</v>
      </c>
      <c r="Q274" s="11"/>
      <c r="R274" s="10" t="s">
        <v>2506</v>
      </c>
      <c r="S274" s="11" t="s">
        <v>222</v>
      </c>
      <c r="T274" s="10" t="s">
        <v>222</v>
      </c>
      <c r="U274" s="34" t="s">
        <v>2507</v>
      </c>
      <c r="V274" s="13" t="s">
        <v>1816</v>
      </c>
      <c r="W274" s="2">
        <v>10</v>
      </c>
      <c r="X274" s="25">
        <v>9</v>
      </c>
      <c r="Y274" s="23">
        <v>30</v>
      </c>
      <c r="Z274" s="13" t="s">
        <v>1551</v>
      </c>
      <c r="AA274" s="2" t="s">
        <v>2485</v>
      </c>
      <c r="AB274" s="13" t="s">
        <v>222</v>
      </c>
      <c r="AC274" s="2" t="s">
        <v>222</v>
      </c>
      <c r="AD274" s="13" t="s">
        <v>1817</v>
      </c>
      <c r="AE274" s="2" t="s">
        <v>1818</v>
      </c>
      <c r="AF274" s="25"/>
      <c r="AG274" s="2" t="s">
        <v>89</v>
      </c>
      <c r="AH274" s="14" t="s">
        <v>67</v>
      </c>
      <c r="AI274" s="2" t="s">
        <v>100</v>
      </c>
      <c r="AJ274" s="13" t="s">
        <v>69</v>
      </c>
      <c r="AK274" s="2" t="s">
        <v>70</v>
      </c>
      <c r="AL274" s="9" t="s">
        <v>2486</v>
      </c>
      <c r="AM274" s="13" t="str">
        <f>IF(ISNA(VLOOKUP($AL274,'Ash-Archive Data-Don''t Delete'!$AL:$AT,2,FALSE)),"",VLOOKUP($AL274,'Ash-Archive Data-Don''t Delete'!$AL:$AT,2,FALSE))</f>
        <v/>
      </c>
      <c r="AN274" s="2" t="str">
        <f>IF(ISNA(VLOOKUP($AL274,'Ash-Archive Data-Don''t Delete'!$AL:$AT,3,FALSE)),"",VLOOKUP($AL274,'Ash-Archive Data-Don''t Delete'!$AL:$AT,3,FALSE))</f>
        <v/>
      </c>
      <c r="AO274" s="13" t="str">
        <f>IF(ISNA(VLOOKUP($AL274,'Ash-Archive Data-Don''t Delete'!$AL:$AT,4,FALSE)),"",VLOOKUP($AL274,'Ash-Archive Data-Don''t Delete'!$AL:$AT,4,FALSE))</f>
        <v/>
      </c>
      <c r="AP274" s="2" t="str">
        <f>IF(ISNA(VLOOKUP($AL274,'Ash-Archive Data-Don''t Delete'!$AL:$AT,5,FALSE)),"",VLOOKUP($AL274,'Ash-Archive Data-Don''t Delete'!$AL:$AT,5,FALSE))</f>
        <v/>
      </c>
      <c r="AQ274" s="13" t="s">
        <v>62</v>
      </c>
      <c r="AR274" s="2" t="s">
        <v>62</v>
      </c>
      <c r="AS274" s="13" t="s">
        <v>62</v>
      </c>
      <c r="AT274" s="2" t="s">
        <v>62</v>
      </c>
      <c r="AU274" s="25"/>
      <c r="AV274" s="23"/>
      <c r="AW274" s="25"/>
      <c r="AX274" s="23"/>
      <c r="AY274" s="9" t="s">
        <v>269</v>
      </c>
      <c r="AZ274" s="41">
        <v>42744</v>
      </c>
      <c r="BA274" s="18"/>
      <c r="BB274" s="18"/>
      <c r="BC274" s="15"/>
      <c r="BD274" s="15"/>
      <c r="BE274" s="15"/>
      <c r="BF274" s="15"/>
      <c r="BG274" s="15"/>
      <c r="BH274" s="15"/>
      <c r="BI274" s="15"/>
      <c r="BJ274" s="15"/>
    </row>
    <row r="275" spans="1:62" ht="16.5">
      <c r="A275" s="16" t="str">
        <f>IF(ISNA(VLOOKUP($G275,'Philanthropist Ranking'!$E$5:$H$105,4,FALSE)),"N","Y")</f>
        <v>Y</v>
      </c>
      <c r="B275" s="17">
        <f>VLOOKUP($G275,'Philanthropist Ranking'!$K$5:$M$281,3,FALSE)</f>
        <v>52</v>
      </c>
      <c r="C275" s="17">
        <f>VLOOKUP($G275,'Philanthropist Ranking'!$K$5:$M$281,2,FALSE)</f>
        <v>20</v>
      </c>
      <c r="D275" s="3"/>
      <c r="E275" s="18"/>
      <c r="F275" s="7" t="s">
        <v>625</v>
      </c>
      <c r="G275" s="8" t="s">
        <v>626</v>
      </c>
      <c r="H275" s="9"/>
      <c r="I275" s="19"/>
      <c r="J275" s="20" t="s">
        <v>62</v>
      </c>
      <c r="K275" s="7" t="s">
        <v>78</v>
      </c>
      <c r="L275" s="299"/>
      <c r="M275" s="300"/>
      <c r="N275" s="10" t="s">
        <v>126</v>
      </c>
      <c r="O275" s="11" t="s">
        <v>2517</v>
      </c>
      <c r="P275" s="10" t="s">
        <v>2518</v>
      </c>
      <c r="Q275" s="11" t="s">
        <v>70</v>
      </c>
      <c r="R275" s="10" t="s">
        <v>336</v>
      </c>
      <c r="S275" s="11" t="s">
        <v>223</v>
      </c>
      <c r="T275" s="10" t="s">
        <v>223</v>
      </c>
      <c r="U275" s="22"/>
      <c r="V275" s="13" t="s">
        <v>2518</v>
      </c>
      <c r="W275" s="2">
        <v>20</v>
      </c>
      <c r="X275" s="25">
        <v>3</v>
      </c>
      <c r="Y275" s="23">
        <v>31</v>
      </c>
      <c r="Z275" s="13" t="s">
        <v>223</v>
      </c>
      <c r="AA275" s="2" t="s">
        <v>223</v>
      </c>
      <c r="AB275" s="13" t="s">
        <v>223</v>
      </c>
      <c r="AC275" s="2" t="s">
        <v>223</v>
      </c>
      <c r="AD275" s="13" t="s">
        <v>1777</v>
      </c>
      <c r="AE275" s="2" t="s">
        <v>1778</v>
      </c>
      <c r="AF275" s="13" t="s">
        <v>1779</v>
      </c>
      <c r="AG275" s="2" t="s">
        <v>89</v>
      </c>
      <c r="AH275" s="14" t="s">
        <v>67</v>
      </c>
      <c r="AI275" s="2" t="s">
        <v>100</v>
      </c>
      <c r="AJ275" s="13" t="s">
        <v>69</v>
      </c>
      <c r="AK275" s="2" t="s">
        <v>70</v>
      </c>
      <c r="AL275" s="9" t="s">
        <v>2520</v>
      </c>
      <c r="AM275" s="13" t="str">
        <f>IF(ISNA(VLOOKUP($AL275,'Ash-Archive Data-Don''t Delete'!$AL:$AT,2,FALSE)),"",VLOOKUP($AL275,'Ash-Archive Data-Don''t Delete'!$AL:$AT,2,FALSE))</f>
        <v/>
      </c>
      <c r="AN275" s="2" t="str">
        <f>IF(ISNA(VLOOKUP($AL275,'Ash-Archive Data-Don''t Delete'!$AL:$AT,3,FALSE)),"",VLOOKUP($AL275,'Ash-Archive Data-Don''t Delete'!$AL:$AT,3,FALSE))</f>
        <v/>
      </c>
      <c r="AO275" s="13" t="str">
        <f>IF(ISNA(VLOOKUP($AL275,'Ash-Archive Data-Don''t Delete'!$AL:$AT,4,FALSE)),"",VLOOKUP($AL275,'Ash-Archive Data-Don''t Delete'!$AL:$AT,4,FALSE))</f>
        <v/>
      </c>
      <c r="AP275" s="2" t="str">
        <f>IF(ISNA(VLOOKUP($AL275,'Ash-Archive Data-Don''t Delete'!$AL:$AT,5,FALSE)),"",VLOOKUP($AL275,'Ash-Archive Data-Don''t Delete'!$AL:$AT,5,FALSE))</f>
        <v/>
      </c>
      <c r="AQ275" s="13" t="s">
        <v>62</v>
      </c>
      <c r="AR275" s="2" t="s">
        <v>62</v>
      </c>
      <c r="AS275" s="13" t="s">
        <v>62</v>
      </c>
      <c r="AT275" s="2" t="s">
        <v>62</v>
      </c>
      <c r="AU275" s="25"/>
      <c r="AV275" s="23"/>
      <c r="AW275" s="25"/>
      <c r="AX275" s="23"/>
      <c r="AY275" s="9" t="s">
        <v>269</v>
      </c>
      <c r="AZ275" s="41">
        <v>42744</v>
      </c>
      <c r="BA275" s="18"/>
      <c r="BB275" s="18"/>
      <c r="BC275" s="15"/>
      <c r="BD275" s="15"/>
      <c r="BE275" s="15"/>
      <c r="BF275" s="15"/>
      <c r="BG275" s="15"/>
      <c r="BH275" s="15"/>
      <c r="BI275" s="15"/>
      <c r="BJ275" s="15"/>
    </row>
    <row r="276" spans="1:62" ht="14.25">
      <c r="A276" s="16" t="str">
        <f>IF(ISNA(VLOOKUP($G276,'Philanthropist Ranking'!$E$5:$H$105,4,FALSE)),"N","Y")</f>
        <v>Y</v>
      </c>
      <c r="B276" s="17">
        <f>VLOOKUP($G276,'Philanthropist Ranking'!$K$5:$M$281,3,FALSE)</f>
        <v>52</v>
      </c>
      <c r="C276" s="17">
        <f>VLOOKUP($G276,'Philanthropist Ranking'!$K$5:$M$281,2,FALSE)</f>
        <v>20</v>
      </c>
      <c r="D276" s="3"/>
      <c r="E276" s="18"/>
      <c r="F276" s="7" t="s">
        <v>585</v>
      </c>
      <c r="G276" s="8" t="s">
        <v>586</v>
      </c>
      <c r="H276" s="9"/>
      <c r="I276" s="7">
        <v>1969</v>
      </c>
      <c r="J276" s="20">
        <v>47</v>
      </c>
      <c r="K276" s="7" t="s">
        <v>78</v>
      </c>
      <c r="L276" s="20"/>
      <c r="M276" s="33" t="s">
        <v>80</v>
      </c>
      <c r="N276" s="10" t="s">
        <v>119</v>
      </c>
      <c r="O276" s="11" t="s">
        <v>1808</v>
      </c>
      <c r="P276" s="10" t="s">
        <v>1809</v>
      </c>
      <c r="Q276" s="22"/>
      <c r="R276" s="10" t="s">
        <v>336</v>
      </c>
      <c r="S276" s="11" t="s">
        <v>223</v>
      </c>
      <c r="T276" s="10" t="s">
        <v>223</v>
      </c>
      <c r="U276" s="34" t="s">
        <v>80</v>
      </c>
      <c r="V276" s="13" t="s">
        <v>585</v>
      </c>
      <c r="W276" s="2">
        <v>20</v>
      </c>
      <c r="X276" s="13">
        <v>10</v>
      </c>
      <c r="Y276" s="2">
        <v>22</v>
      </c>
      <c r="Z276" s="13" t="s">
        <v>223</v>
      </c>
      <c r="AA276" s="2" t="s">
        <v>223</v>
      </c>
      <c r="AB276" s="13" t="s">
        <v>223</v>
      </c>
      <c r="AC276" s="2" t="s">
        <v>223</v>
      </c>
      <c r="AD276" s="24" t="s">
        <v>1812</v>
      </c>
      <c r="AE276" s="2" t="s">
        <v>1813</v>
      </c>
      <c r="AF276" s="25"/>
      <c r="AG276" s="2" t="s">
        <v>136</v>
      </c>
      <c r="AH276" s="14" t="s">
        <v>67</v>
      </c>
      <c r="AI276" s="2" t="s">
        <v>68</v>
      </c>
      <c r="AJ276" s="13" t="s">
        <v>69</v>
      </c>
      <c r="AK276" s="2" t="s">
        <v>70</v>
      </c>
      <c r="AL276" s="9" t="s">
        <v>2529</v>
      </c>
      <c r="AM276" s="35" t="str">
        <f>IF(ISNA(VLOOKUP($AL276,'Ash-Archive Data-Don''t Delete'!$AL:$AT,2,FALSE)),"",VLOOKUP($AL276,'Ash-Archive Data-Don''t Delete'!$AL:$AT,2,FALSE))</f>
        <v>Link</v>
      </c>
      <c r="AN276" s="2">
        <f>IF(ISNA(VLOOKUP($AL276,'Ash-Archive Data-Don''t Delete'!$AL:$AT,3,FALSE)),"",VLOOKUP($AL276,'Ash-Archive Data-Don''t Delete'!$AL:$AT,3,FALSE))</f>
        <v>0</v>
      </c>
      <c r="AO276" s="13">
        <f>IF(ISNA(VLOOKUP($AL276,'Ash-Archive Data-Don''t Delete'!$AL:$AT,4,FALSE)),"",VLOOKUP($AL276,'Ash-Archive Data-Don''t Delete'!$AL:$AT,4,FALSE))</f>
        <v>0</v>
      </c>
      <c r="AP276" s="2">
        <f>IF(ISNA(VLOOKUP($AL276,'Ash-Archive Data-Don''t Delete'!$AL:$AT,5,FALSE)),"",VLOOKUP($AL276,'Ash-Archive Data-Don''t Delete'!$AL:$AT,5,FALSE))</f>
        <v>0</v>
      </c>
      <c r="AQ276" s="13" t="s">
        <v>74</v>
      </c>
      <c r="AR276" s="2"/>
      <c r="AS276" s="13"/>
      <c r="AT276" s="2" t="s">
        <v>420</v>
      </c>
      <c r="AU276" s="25"/>
      <c r="AV276" s="2" t="s">
        <v>1814</v>
      </c>
      <c r="AW276" s="25"/>
      <c r="AX276" s="2" t="s">
        <v>84</v>
      </c>
      <c r="AY276" s="9" t="s">
        <v>1815</v>
      </c>
      <c r="AZ276" s="31">
        <v>42713</v>
      </c>
      <c r="BA276" s="18"/>
      <c r="BB276" s="18"/>
      <c r="BC276" s="15"/>
      <c r="BD276" s="15"/>
      <c r="BE276" s="15"/>
      <c r="BF276" s="15"/>
      <c r="BG276" s="15"/>
      <c r="BH276" s="15"/>
      <c r="BI276" s="15"/>
      <c r="BJ276" s="15"/>
    </row>
    <row r="277" spans="1:62" ht="14.25">
      <c r="A277" s="16" t="str">
        <f>IF(ISNA(VLOOKUP($G277,'Philanthropist Ranking'!$E$5:$H$105,4,FALSE)),"N","Y")</f>
        <v>Y</v>
      </c>
      <c r="B277" s="17">
        <f>VLOOKUP($G277,'Philanthropist Ranking'!$K$5:$M$281,3,FALSE)</f>
        <v>52</v>
      </c>
      <c r="C277" s="17">
        <f>VLOOKUP($G277,'Philanthropist Ranking'!$K$5:$M$281,2,FALSE)</f>
        <v>20</v>
      </c>
      <c r="D277" s="18"/>
      <c r="E277" s="18"/>
      <c r="F277" s="7" t="s">
        <v>581</v>
      </c>
      <c r="G277" s="8" t="s">
        <v>582</v>
      </c>
      <c r="H277" s="9"/>
      <c r="I277" s="7">
        <v>1963</v>
      </c>
      <c r="J277" s="20">
        <v>53</v>
      </c>
      <c r="K277" s="7" t="s">
        <v>78</v>
      </c>
      <c r="L277" s="8" t="s">
        <v>79</v>
      </c>
      <c r="M277" s="33" t="s">
        <v>80</v>
      </c>
      <c r="N277" s="10" t="s">
        <v>128</v>
      </c>
      <c r="O277" s="11" t="s">
        <v>1790</v>
      </c>
      <c r="P277" s="10" t="s">
        <v>1791</v>
      </c>
      <c r="Q277" s="22"/>
      <c r="R277" s="10" t="s">
        <v>336</v>
      </c>
      <c r="S277" s="11" t="s">
        <v>63</v>
      </c>
      <c r="T277" s="10" t="s">
        <v>94</v>
      </c>
      <c r="U277" s="34" t="s">
        <v>80</v>
      </c>
      <c r="V277" s="13" t="s">
        <v>581</v>
      </c>
      <c r="W277" s="2">
        <v>20</v>
      </c>
      <c r="X277" s="13">
        <v>11</v>
      </c>
      <c r="Y277" s="2">
        <v>10</v>
      </c>
      <c r="Z277" s="13" t="s">
        <v>63</v>
      </c>
      <c r="AA277" s="2" t="s">
        <v>94</v>
      </c>
      <c r="AB277" s="13" t="s">
        <v>292</v>
      </c>
      <c r="AC277" s="2" t="s">
        <v>776</v>
      </c>
      <c r="AD277" s="13" t="s">
        <v>1795</v>
      </c>
      <c r="AE277" s="2" t="s">
        <v>1796</v>
      </c>
      <c r="AF277" s="25"/>
      <c r="AG277" s="2" t="s">
        <v>89</v>
      </c>
      <c r="AH277" s="14" t="s">
        <v>67</v>
      </c>
      <c r="AI277" s="2" t="s">
        <v>68</v>
      </c>
      <c r="AJ277" s="13" t="s">
        <v>69</v>
      </c>
      <c r="AK277" s="2" t="s">
        <v>70</v>
      </c>
      <c r="AL277" s="9" t="s">
        <v>2535</v>
      </c>
      <c r="AM277" s="35" t="str">
        <f>IF(ISNA(VLOOKUP($AL277,'Ash-Archive Data-Don''t Delete'!$AL:$AT,2,FALSE)),"",VLOOKUP($AL277,'Ash-Archive Data-Don''t Delete'!$AL:$AT,2,FALSE))</f>
        <v>Link</v>
      </c>
      <c r="AN277" s="2">
        <f>IF(ISNA(VLOOKUP($AL277,'Ash-Archive Data-Don''t Delete'!$AL:$AT,3,FALSE)),"",VLOOKUP($AL277,'Ash-Archive Data-Don''t Delete'!$AL:$AT,3,FALSE))</f>
        <v>0</v>
      </c>
      <c r="AO277" s="13">
        <f>IF(ISNA(VLOOKUP($AL277,'Ash-Archive Data-Don''t Delete'!$AL:$AT,4,FALSE)),"",VLOOKUP($AL277,'Ash-Archive Data-Don''t Delete'!$AL:$AT,4,FALSE))</f>
        <v>0</v>
      </c>
      <c r="AP277" s="2">
        <f>IF(ISNA(VLOOKUP($AL277,'Ash-Archive Data-Don''t Delete'!$AL:$AT,5,FALSE)),"",VLOOKUP($AL277,'Ash-Archive Data-Don''t Delete'!$AL:$AT,5,FALSE))</f>
        <v>0</v>
      </c>
      <c r="AQ277" s="13" t="s">
        <v>74</v>
      </c>
      <c r="AR277" s="2"/>
      <c r="AS277" s="13"/>
      <c r="AT277" s="2"/>
      <c r="AU277" s="25"/>
      <c r="AV277" s="2" t="s">
        <v>766</v>
      </c>
      <c r="AW277" s="25"/>
      <c r="AX277" s="2" t="s">
        <v>84</v>
      </c>
      <c r="AY277" s="9" t="s">
        <v>103</v>
      </c>
      <c r="AZ277" s="31">
        <v>42704</v>
      </c>
      <c r="BA277" s="18"/>
      <c r="BB277" s="18"/>
      <c r="BC277" s="15"/>
      <c r="BD277" s="15"/>
      <c r="BE277" s="15"/>
      <c r="BF277" s="15"/>
      <c r="BG277" s="15"/>
      <c r="BH277" s="15"/>
      <c r="BI277" s="15"/>
      <c r="BJ277" s="15"/>
    </row>
    <row r="278" spans="1:62" ht="14.25">
      <c r="A278" s="16" t="str">
        <f>IF(ISNA(VLOOKUP($G278,'Philanthropist Ranking'!$E$5:$H$105,4,FALSE)),"N","Y")</f>
        <v>Y</v>
      </c>
      <c r="B278" s="17">
        <f>VLOOKUP($G278,'Philanthropist Ranking'!$K$5:$M$281,3,FALSE)</f>
        <v>52</v>
      </c>
      <c r="C278" s="17">
        <f>VLOOKUP($G278,'Philanthropist Ranking'!$K$5:$M$281,2,FALSE)</f>
        <v>20</v>
      </c>
      <c r="D278" s="18"/>
      <c r="E278" s="18"/>
      <c r="F278" s="7" t="s">
        <v>579</v>
      </c>
      <c r="G278" s="8" t="s">
        <v>580</v>
      </c>
      <c r="H278" s="9"/>
      <c r="I278" s="7">
        <v>1966</v>
      </c>
      <c r="J278" s="20">
        <v>50</v>
      </c>
      <c r="K278" s="7" t="s">
        <v>78</v>
      </c>
      <c r="L278" s="20"/>
      <c r="M278" s="33" t="s">
        <v>80</v>
      </c>
      <c r="N278" s="10" t="s">
        <v>121</v>
      </c>
      <c r="O278" s="11" t="s">
        <v>1781</v>
      </c>
      <c r="P278" s="10" t="s">
        <v>1782</v>
      </c>
      <c r="Q278" s="22"/>
      <c r="R278" s="10" t="s">
        <v>336</v>
      </c>
      <c r="S278" s="11" t="s">
        <v>292</v>
      </c>
      <c r="T278" s="10" t="s">
        <v>1565</v>
      </c>
      <c r="U278" s="34" t="s">
        <v>80</v>
      </c>
      <c r="V278" s="13" t="s">
        <v>1786</v>
      </c>
      <c r="W278" s="2">
        <v>20</v>
      </c>
      <c r="X278" s="13">
        <v>1</v>
      </c>
      <c r="Y278" s="2">
        <v>28</v>
      </c>
      <c r="Z278" s="13" t="s">
        <v>292</v>
      </c>
      <c r="AA278" s="2" t="s">
        <v>1565</v>
      </c>
      <c r="AB278" s="13" t="s">
        <v>292</v>
      </c>
      <c r="AC278" s="2" t="s">
        <v>776</v>
      </c>
      <c r="AD278" s="24" t="s">
        <v>777</v>
      </c>
      <c r="AE278" s="23"/>
      <c r="AF278" s="25"/>
      <c r="AG278" s="2" t="s">
        <v>109</v>
      </c>
      <c r="AH278" s="14" t="s">
        <v>99</v>
      </c>
      <c r="AI278" s="2" t="s">
        <v>100</v>
      </c>
      <c r="AJ278" s="13" t="s">
        <v>69</v>
      </c>
      <c r="AK278" s="2" t="s">
        <v>70</v>
      </c>
      <c r="AL278" s="9" t="s">
        <v>2543</v>
      </c>
      <c r="AM278" s="35" t="str">
        <f>IF(ISNA(VLOOKUP($AL278,'Ash-Archive Data-Don''t Delete'!$AL:$AT,2,FALSE)),"",VLOOKUP($AL278,'Ash-Archive Data-Don''t Delete'!$AL:$AT,2,FALSE))</f>
        <v>Link1</v>
      </c>
      <c r="AN278" s="36" t="str">
        <f>IF(ISNA(VLOOKUP($AL278,'Ash-Archive Data-Don''t Delete'!$AL:$AT,3,FALSE)),"",VLOOKUP($AL278,'Ash-Archive Data-Don''t Delete'!$AL:$AT,3,FALSE))</f>
        <v>Link2</v>
      </c>
      <c r="AO278" s="13">
        <f>IF(ISNA(VLOOKUP($AL278,'Ash-Archive Data-Don''t Delete'!$AL:$AT,4,FALSE)),"",VLOOKUP($AL278,'Ash-Archive Data-Don''t Delete'!$AL:$AT,4,FALSE))</f>
        <v>0</v>
      </c>
      <c r="AP278" s="2">
        <f>IF(ISNA(VLOOKUP($AL278,'Ash-Archive Data-Don''t Delete'!$AL:$AT,5,FALSE)),"",VLOOKUP($AL278,'Ash-Archive Data-Don''t Delete'!$AL:$AT,5,FALSE))</f>
        <v>0</v>
      </c>
      <c r="AQ278" s="13" t="s">
        <v>74</v>
      </c>
      <c r="AR278" s="2"/>
      <c r="AS278" s="13"/>
      <c r="AT278" s="2"/>
      <c r="AU278" s="25"/>
      <c r="AV278" s="2" t="s">
        <v>744</v>
      </c>
      <c r="AW278" s="25"/>
      <c r="AX278" s="2" t="s">
        <v>76</v>
      </c>
      <c r="AY278" s="9" t="s">
        <v>103</v>
      </c>
      <c r="AZ278" s="31">
        <v>42706</v>
      </c>
      <c r="BA278" s="18"/>
      <c r="BB278" s="18"/>
      <c r="BC278" s="15"/>
      <c r="BD278" s="15"/>
      <c r="BE278" s="15"/>
      <c r="BF278" s="15"/>
      <c r="BG278" s="15"/>
      <c r="BH278" s="15"/>
      <c r="BI278" s="15"/>
      <c r="BJ278" s="15"/>
    </row>
    <row r="279" spans="1:62" ht="14.25">
      <c r="A279" s="16" t="str">
        <f>IF(ISNA(VLOOKUP($G279,'Philanthropist Ranking'!$E$5:$H$105,4,FALSE)),"N","Y")</f>
        <v>Y</v>
      </c>
      <c r="B279" s="17">
        <f>VLOOKUP($G279,'Philanthropist Ranking'!$K$5:$M$281,3,FALSE)</f>
        <v>52</v>
      </c>
      <c r="C279" s="17">
        <f>VLOOKUP($G279,'Philanthropist Ranking'!$K$5:$M$281,2,FALSE)</f>
        <v>20</v>
      </c>
      <c r="D279" s="18"/>
      <c r="E279" s="18"/>
      <c r="F279" s="7" t="s">
        <v>583</v>
      </c>
      <c r="G279" s="8" t="s">
        <v>584</v>
      </c>
      <c r="H279" s="9"/>
      <c r="I279" s="7">
        <v>1963</v>
      </c>
      <c r="J279" s="20">
        <v>53</v>
      </c>
      <c r="K279" s="7" t="s">
        <v>78</v>
      </c>
      <c r="L279" s="8" t="s">
        <v>1797</v>
      </c>
      <c r="M279" s="33" t="s">
        <v>80</v>
      </c>
      <c r="N279" s="10" t="s">
        <v>125</v>
      </c>
      <c r="O279" s="11" t="s">
        <v>2707</v>
      </c>
      <c r="P279" s="10" t="s">
        <v>1799</v>
      </c>
      <c r="Q279" s="22"/>
      <c r="R279" s="10" t="s">
        <v>336</v>
      </c>
      <c r="S279" s="11" t="s">
        <v>246</v>
      </c>
      <c r="T279" s="10" t="s">
        <v>1800</v>
      </c>
      <c r="U279" s="34" t="s">
        <v>80</v>
      </c>
      <c r="V279" s="13" t="s">
        <v>1798</v>
      </c>
      <c r="W279" s="2">
        <v>20</v>
      </c>
      <c r="X279" s="13">
        <v>10</v>
      </c>
      <c r="Y279" s="2">
        <v>16</v>
      </c>
      <c r="Z279" s="13" t="s">
        <v>246</v>
      </c>
      <c r="AA279" s="2" t="s">
        <v>1800</v>
      </c>
      <c r="AB279" s="13" t="s">
        <v>246</v>
      </c>
      <c r="AC279" s="23"/>
      <c r="AD279" s="13" t="s">
        <v>1804</v>
      </c>
      <c r="AE279" s="23"/>
      <c r="AF279" s="25"/>
      <c r="AG279" s="2" t="s">
        <v>98</v>
      </c>
      <c r="AH279" s="14" t="s">
        <v>99</v>
      </c>
      <c r="AI279" s="2" t="s">
        <v>100</v>
      </c>
      <c r="AJ279" s="13" t="s">
        <v>69</v>
      </c>
      <c r="AK279" s="2" t="s">
        <v>70</v>
      </c>
      <c r="AL279" s="9" t="s">
        <v>2553</v>
      </c>
      <c r="AM279" s="35" t="str">
        <f>IF(ISNA(VLOOKUP($AL279,'Ash-Archive Data-Don''t Delete'!$AL:$AT,2,FALSE)),"",VLOOKUP($AL279,'Ash-Archive Data-Don''t Delete'!$AL:$AT,2,FALSE))</f>
        <v>Link</v>
      </c>
      <c r="AN279" s="2">
        <f>IF(ISNA(VLOOKUP($AL279,'Ash-Archive Data-Don''t Delete'!$AL:$AT,3,FALSE)),"",VLOOKUP($AL279,'Ash-Archive Data-Don''t Delete'!$AL:$AT,3,FALSE))</f>
        <v>0</v>
      </c>
      <c r="AO279" s="13">
        <f>IF(ISNA(VLOOKUP($AL279,'Ash-Archive Data-Don''t Delete'!$AL:$AT,4,FALSE)),"",VLOOKUP($AL279,'Ash-Archive Data-Don''t Delete'!$AL:$AT,4,FALSE))</f>
        <v>0</v>
      </c>
      <c r="AP279" s="2">
        <f>IF(ISNA(VLOOKUP($AL279,'Ash-Archive Data-Don''t Delete'!$AL:$AT,5,FALSE)),"",VLOOKUP($AL279,'Ash-Archive Data-Don''t Delete'!$AL:$AT,5,FALSE))</f>
        <v>0</v>
      </c>
      <c r="AQ279" s="13" t="s">
        <v>74</v>
      </c>
      <c r="AR279" s="2"/>
      <c r="AS279" s="13"/>
      <c r="AT279" s="2"/>
      <c r="AU279" s="25"/>
      <c r="AV279" s="2" t="s">
        <v>766</v>
      </c>
      <c r="AW279" s="25"/>
      <c r="AX279" s="2" t="s">
        <v>84</v>
      </c>
      <c r="AY279" s="9" t="s">
        <v>103</v>
      </c>
      <c r="AZ279" s="31">
        <v>42704</v>
      </c>
      <c r="BA279" s="18"/>
      <c r="BB279" s="18"/>
      <c r="BC279" s="15"/>
      <c r="BD279" s="15"/>
      <c r="BE279" s="15"/>
      <c r="BF279" s="15"/>
      <c r="BG279" s="15"/>
      <c r="BH279" s="15"/>
      <c r="BI279" s="15"/>
      <c r="BJ279" s="15"/>
    </row>
    <row r="280" spans="1:62" ht="14.25">
      <c r="A280" s="16" t="str">
        <f>IF(ISNA(VLOOKUP($G280,'Philanthropist Ranking'!$E$5:$H$105,4,FALSE)),"N","Y")</f>
        <v>Y</v>
      </c>
      <c r="B280" s="17">
        <f>VLOOKUP($G280,'Philanthropist Ranking'!$K$5:$M$281,3,FALSE)</f>
        <v>52</v>
      </c>
      <c r="C280" s="17">
        <f>VLOOKUP($G280,'Philanthropist Ranking'!$K$5:$M$281,2,FALSE)</f>
        <v>20</v>
      </c>
      <c r="D280" s="18"/>
      <c r="E280" s="18"/>
      <c r="F280" s="7" t="s">
        <v>577</v>
      </c>
      <c r="G280" s="8" t="s">
        <v>578</v>
      </c>
      <c r="H280" s="9"/>
      <c r="I280" s="19"/>
      <c r="J280" s="20" t="s">
        <v>62</v>
      </c>
      <c r="K280" s="7" t="s">
        <v>78</v>
      </c>
      <c r="L280" s="20"/>
      <c r="M280" s="33" t="s">
        <v>80</v>
      </c>
      <c r="N280" s="10" t="s">
        <v>121</v>
      </c>
      <c r="O280" s="11" t="s">
        <v>1764</v>
      </c>
      <c r="P280" s="10" t="s">
        <v>1765</v>
      </c>
      <c r="Q280" s="22"/>
      <c r="R280" s="10" t="s">
        <v>1766</v>
      </c>
      <c r="S280" s="11" t="s">
        <v>968</v>
      </c>
      <c r="T280" s="10" t="s">
        <v>2757</v>
      </c>
      <c r="U280" s="34" t="s">
        <v>80</v>
      </c>
      <c r="V280" s="13" t="s">
        <v>577</v>
      </c>
      <c r="W280" s="2">
        <v>20</v>
      </c>
      <c r="X280" s="13">
        <v>12</v>
      </c>
      <c r="Y280" s="2">
        <v>25</v>
      </c>
      <c r="Z280" s="13" t="s">
        <v>968</v>
      </c>
      <c r="AA280" s="2" t="s">
        <v>1767</v>
      </c>
      <c r="AB280" s="13" t="s">
        <v>292</v>
      </c>
      <c r="AC280" s="2" t="s">
        <v>1604</v>
      </c>
      <c r="AD280" s="13" t="s">
        <v>1771</v>
      </c>
      <c r="AE280" s="2" t="s">
        <v>1772</v>
      </c>
      <c r="AF280" s="25"/>
      <c r="AG280" s="2" t="s">
        <v>138</v>
      </c>
      <c r="AH280" s="14" t="s">
        <v>67</v>
      </c>
      <c r="AI280" s="2" t="s">
        <v>68</v>
      </c>
      <c r="AJ280" s="13" t="s">
        <v>69</v>
      </c>
      <c r="AK280" s="2" t="s">
        <v>70</v>
      </c>
      <c r="AL280" s="9" t="s">
        <v>2570</v>
      </c>
      <c r="AM280" s="35" t="str">
        <f>IF(ISNA(VLOOKUP($AL280,'Ash-Archive Data-Don''t Delete'!$AL:$AT,2,FALSE)),"",VLOOKUP($AL280,'Ash-Archive Data-Don''t Delete'!$AL:$AT,2,FALSE))</f>
        <v>Link</v>
      </c>
      <c r="AN280" s="2">
        <f>IF(ISNA(VLOOKUP($AL280,'Ash-Archive Data-Don''t Delete'!$AL:$AT,3,FALSE)),"",VLOOKUP($AL280,'Ash-Archive Data-Don''t Delete'!$AL:$AT,3,FALSE))</f>
        <v>0</v>
      </c>
      <c r="AO280" s="13">
        <f>IF(ISNA(VLOOKUP($AL280,'Ash-Archive Data-Don''t Delete'!$AL:$AT,4,FALSE)),"",VLOOKUP($AL280,'Ash-Archive Data-Don''t Delete'!$AL:$AT,4,FALSE))</f>
        <v>0</v>
      </c>
      <c r="AP280" s="2">
        <f>IF(ISNA(VLOOKUP($AL280,'Ash-Archive Data-Don''t Delete'!$AL:$AT,5,FALSE)),"",VLOOKUP($AL280,'Ash-Archive Data-Don''t Delete'!$AL:$AT,5,FALSE))</f>
        <v>0</v>
      </c>
      <c r="AQ280" s="13" t="s">
        <v>74</v>
      </c>
      <c r="AR280" s="2"/>
      <c r="AS280" s="13"/>
      <c r="AT280" s="2"/>
      <c r="AU280" s="25"/>
      <c r="AV280" s="2" t="s">
        <v>766</v>
      </c>
      <c r="AW280" s="25"/>
      <c r="AX280" s="2" t="s">
        <v>84</v>
      </c>
      <c r="AY280" s="9" t="s">
        <v>103</v>
      </c>
      <c r="AZ280" s="31">
        <v>42704</v>
      </c>
      <c r="BA280" s="18"/>
      <c r="BB280" s="18"/>
      <c r="BC280" s="15"/>
      <c r="BD280" s="15"/>
      <c r="BE280" s="15"/>
      <c r="BF280" s="15"/>
      <c r="BG280" s="15"/>
      <c r="BH280" s="15"/>
      <c r="BI280" s="15"/>
      <c r="BJ280" s="15"/>
    </row>
    <row r="281" spans="1:62" ht="14.25">
      <c r="A281" s="16" t="str">
        <f>IF(ISNA(VLOOKUP($G281,'Philanthropist Ranking'!$E$5:$H$105,4,FALSE)),"N","Y")</f>
        <v>Y</v>
      </c>
      <c r="B281" s="17">
        <f>VLOOKUP($G281,'Philanthropist Ranking'!$K$5:$M$281,3,FALSE)</f>
        <v>60</v>
      </c>
      <c r="C281" s="17">
        <f>VLOOKUP($G281,'Philanthropist Ranking'!$K$5:$M$281,2,FALSE)</f>
        <v>18.939999999999998</v>
      </c>
      <c r="D281" s="18"/>
      <c r="E281" s="18"/>
      <c r="F281" s="7" t="s">
        <v>544</v>
      </c>
      <c r="G281" s="8" t="s">
        <v>545</v>
      </c>
      <c r="H281" s="9"/>
      <c r="I281" s="19"/>
      <c r="J281" s="20" t="s">
        <v>62</v>
      </c>
      <c r="K281" s="19"/>
      <c r="L281" s="20"/>
      <c r="M281" s="19"/>
      <c r="N281" s="21"/>
      <c r="O281" s="22"/>
      <c r="P281" s="21"/>
      <c r="Q281" s="22"/>
      <c r="R281" s="21"/>
      <c r="S281" s="22"/>
      <c r="T281" s="21"/>
      <c r="U281" s="22"/>
      <c r="V281" s="13" t="s">
        <v>1822</v>
      </c>
      <c r="W281" s="2">
        <v>10</v>
      </c>
      <c r="X281" s="13">
        <v>9</v>
      </c>
      <c r="Y281" s="2">
        <v>8</v>
      </c>
      <c r="Z281" s="13" t="s">
        <v>1824</v>
      </c>
      <c r="AA281" s="2" t="s">
        <v>1824</v>
      </c>
      <c r="AB281" s="13" t="s">
        <v>133</v>
      </c>
      <c r="AC281" s="23"/>
      <c r="AD281" s="24" t="s">
        <v>66</v>
      </c>
      <c r="AE281" s="23"/>
      <c r="AF281" s="25"/>
      <c r="AG281" s="2" t="s">
        <v>66</v>
      </c>
      <c r="AH281" s="14" t="s">
        <v>67</v>
      </c>
      <c r="AI281" s="2" t="s">
        <v>100</v>
      </c>
      <c r="AJ281" s="13" t="s">
        <v>69</v>
      </c>
      <c r="AK281" s="2" t="s">
        <v>70</v>
      </c>
      <c r="AL281" s="9" t="s">
        <v>2581</v>
      </c>
      <c r="AM281" s="13" t="str">
        <f>IF(ISNA(VLOOKUP($AL281,'Ash-Archive Data-Don''t Delete'!$AL:$AT,2,FALSE)),"",VLOOKUP($AL281,'Ash-Archive Data-Don''t Delete'!$AL:$AT,2,FALSE))</f>
        <v/>
      </c>
      <c r="AN281" s="2" t="str">
        <f>IF(ISNA(VLOOKUP($AL281,'Ash-Archive Data-Don''t Delete'!$AL:$AT,3,FALSE)),"",VLOOKUP($AL281,'Ash-Archive Data-Don''t Delete'!$AL:$AT,3,FALSE))</f>
        <v/>
      </c>
      <c r="AO281" s="13" t="str">
        <f>IF(ISNA(VLOOKUP($AL281,'Ash-Archive Data-Don''t Delete'!$AL:$AT,4,FALSE)),"",VLOOKUP($AL281,'Ash-Archive Data-Don''t Delete'!$AL:$AT,4,FALSE))</f>
        <v/>
      </c>
      <c r="AP281" s="2" t="str">
        <f>IF(ISNA(VLOOKUP($AL281,'Ash-Archive Data-Don''t Delete'!$AL:$AT,5,FALSE)),"",VLOOKUP($AL281,'Ash-Archive Data-Don''t Delete'!$AL:$AT,5,FALSE))</f>
        <v/>
      </c>
      <c r="AQ281" s="13" t="s">
        <v>62</v>
      </c>
      <c r="AR281" s="2" t="s">
        <v>62</v>
      </c>
      <c r="AS281" s="13" t="s">
        <v>62</v>
      </c>
      <c r="AT281" s="2" t="s">
        <v>62</v>
      </c>
      <c r="AU281" s="25"/>
      <c r="AV281" s="2" t="s">
        <v>1834</v>
      </c>
      <c r="AW281" s="25"/>
      <c r="AX281" s="2" t="s">
        <v>84</v>
      </c>
      <c r="AY281" s="9" t="s">
        <v>103</v>
      </c>
      <c r="AZ281" s="31">
        <v>42705</v>
      </c>
      <c r="BA281" s="18"/>
      <c r="BB281" s="18"/>
      <c r="BC281" s="15"/>
      <c r="BD281" s="15"/>
      <c r="BE281" s="15"/>
      <c r="BF281" s="15"/>
      <c r="BG281" s="15"/>
      <c r="BH281" s="15"/>
      <c r="BI281" s="15"/>
      <c r="BJ281" s="15"/>
    </row>
    <row r="282" spans="1:62" ht="14.25">
      <c r="A282" s="16" t="str">
        <f>IF(ISNA(VLOOKUP($G282,'Philanthropist Ranking'!$E$5:$H$105,4,FALSE)),"N","Y")</f>
        <v>Y</v>
      </c>
      <c r="B282" s="17">
        <f>VLOOKUP($G282,'Philanthropist Ranking'!$K$5:$M$281,3,FALSE)</f>
        <v>60</v>
      </c>
      <c r="C282" s="17">
        <f>VLOOKUP($G282,'Philanthropist Ranking'!$K$5:$M$281,2,FALSE)</f>
        <v>18.939999999999998</v>
      </c>
      <c r="D282" s="18"/>
      <c r="E282" s="18"/>
      <c r="F282" s="7" t="s">
        <v>544</v>
      </c>
      <c r="G282" s="8" t="s">
        <v>545</v>
      </c>
      <c r="H282" s="9"/>
      <c r="I282" s="19"/>
      <c r="J282" s="20" t="s">
        <v>62</v>
      </c>
      <c r="K282" s="7" t="s">
        <v>78</v>
      </c>
      <c r="L282" s="8" t="s">
        <v>79</v>
      </c>
      <c r="M282" s="33" t="s">
        <v>80</v>
      </c>
      <c r="N282" s="10" t="s">
        <v>122</v>
      </c>
      <c r="O282" s="11" t="s">
        <v>1822</v>
      </c>
      <c r="P282" s="10" t="s">
        <v>1823</v>
      </c>
      <c r="Q282" s="11" t="s">
        <v>70</v>
      </c>
      <c r="R282" s="10" t="s">
        <v>336</v>
      </c>
      <c r="S282" s="11" t="s">
        <v>1824</v>
      </c>
      <c r="T282" s="10" t="s">
        <v>1824</v>
      </c>
      <c r="U282" s="34" t="s">
        <v>80</v>
      </c>
      <c r="V282" s="13" t="s">
        <v>1822</v>
      </c>
      <c r="W282" s="2">
        <v>8.94</v>
      </c>
      <c r="X282" s="13">
        <v>12</v>
      </c>
      <c r="Y282" s="2">
        <v>31</v>
      </c>
      <c r="Z282" s="13" t="s">
        <v>1824</v>
      </c>
      <c r="AA282" s="2" t="s">
        <v>1824</v>
      </c>
      <c r="AB282" s="13" t="s">
        <v>63</v>
      </c>
      <c r="AC282" s="2" t="s">
        <v>2231</v>
      </c>
      <c r="AD282" s="13" t="s">
        <v>1412</v>
      </c>
      <c r="AE282" s="2" t="s">
        <v>1413</v>
      </c>
      <c r="AF282" s="13" t="s">
        <v>1828</v>
      </c>
      <c r="AG282" s="2" t="s">
        <v>89</v>
      </c>
      <c r="AH282" s="14" t="str">
        <f>VLOOKUP($AF282,'Program-Causes'!$C:$D,2,FALSE)</f>
        <v>Education</v>
      </c>
      <c r="AI282" s="2" t="s">
        <v>100</v>
      </c>
      <c r="AJ282" s="13" t="s">
        <v>69</v>
      </c>
      <c r="AK282" s="2" t="s">
        <v>70</v>
      </c>
      <c r="AL282" s="9" t="s">
        <v>2594</v>
      </c>
      <c r="AM282" s="35" t="str">
        <f>IF(ISNA(VLOOKUP($AL282,'Ash-Archive Data-Don''t Delete'!$AL:$AT,2,FALSE)),"",VLOOKUP($AL282,'Ash-Archive Data-Don''t Delete'!$AL:$AT,2,FALSE))</f>
        <v>News Link with higher amount 1</v>
      </c>
      <c r="AN282" s="36" t="str">
        <f>IF(ISNA(VLOOKUP($AL282,'Ash-Archive Data-Don''t Delete'!$AL:$AT,3,FALSE)),"",VLOOKUP($AL282,'Ash-Archive Data-Don''t Delete'!$AL:$AT,3,FALSE))</f>
        <v>News Link with higher amount 2</v>
      </c>
      <c r="AO282" s="35" t="str">
        <f>IF(ISNA(VLOOKUP($AL282,'Ash-Archive Data-Don''t Delete'!$AL:$AT,4,FALSE)),"",VLOOKUP($AL282,'Ash-Archive Data-Don''t Delete'!$AL:$AT,4,FALSE))</f>
        <v>News Link with higher amount 3</v>
      </c>
      <c r="AP282" s="36" t="str">
        <f>IF(ISNA(VLOOKUP($AL282,'Ash-Archive Data-Don''t Delete'!$AL:$AT,5,FALSE)),"",VLOOKUP($AL282,'Ash-Archive Data-Don''t Delete'!$AL:$AT,5,FALSE))</f>
        <v>Foundation Link</v>
      </c>
      <c r="AQ282" s="13" t="s">
        <v>74</v>
      </c>
      <c r="AR282" s="2"/>
      <c r="AS282" s="13"/>
      <c r="AT282" s="2" t="s">
        <v>420</v>
      </c>
      <c r="AU282" s="25"/>
      <c r="AV282" s="2" t="s">
        <v>1832</v>
      </c>
      <c r="AW282" s="25"/>
      <c r="AX282" s="2" t="s">
        <v>84</v>
      </c>
      <c r="AY282" s="9" t="s">
        <v>1833</v>
      </c>
      <c r="AZ282" s="41">
        <v>42745</v>
      </c>
      <c r="BA282" s="18"/>
      <c r="BB282" s="18"/>
      <c r="BC282" s="15"/>
      <c r="BD282" s="15"/>
      <c r="BE282" s="15"/>
      <c r="BF282" s="15"/>
      <c r="BG282" s="15"/>
      <c r="BH282" s="15"/>
      <c r="BI282" s="15"/>
      <c r="BJ282" s="15"/>
    </row>
    <row r="283" spans="1:62" ht="14.25">
      <c r="A283" s="16" t="str">
        <f>IF(ISNA(VLOOKUP($G283,'Philanthropist Ranking'!$E$5:$H$105,4,FALSE)),"N","Y")</f>
        <v>Y</v>
      </c>
      <c r="B283" s="17">
        <f>VLOOKUP($G283,'Philanthropist Ranking'!$K$5:$M$281,3,FALSE)</f>
        <v>61</v>
      </c>
      <c r="C283" s="17">
        <f>VLOOKUP($G283,'Philanthropist Ranking'!$K$5:$M$281,2,FALSE)</f>
        <v>18.696932000000004</v>
      </c>
      <c r="D283" s="18"/>
      <c r="E283" s="18"/>
      <c r="F283" s="7" t="s">
        <v>307</v>
      </c>
      <c r="G283" s="8" t="s">
        <v>308</v>
      </c>
      <c r="H283" s="32"/>
      <c r="I283" s="7">
        <v>1974</v>
      </c>
      <c r="J283" s="20">
        <v>42</v>
      </c>
      <c r="K283" s="7" t="s">
        <v>78</v>
      </c>
      <c r="L283" s="8" t="s">
        <v>79</v>
      </c>
      <c r="M283" s="81" t="str">
        <f>HYPERLINK("https://zh.wikipedia.org/wiki/%E8%8B%8F%E5%BF%97%E5%88%9A","Link")</f>
        <v>Link</v>
      </c>
      <c r="N283" s="10" t="s">
        <v>81</v>
      </c>
      <c r="O283" s="11" t="s">
        <v>1835</v>
      </c>
      <c r="P283" s="10" t="s">
        <v>1836</v>
      </c>
      <c r="Q283" s="11" t="s">
        <v>84</v>
      </c>
      <c r="R283" s="10" t="s">
        <v>1837</v>
      </c>
      <c r="S283" s="11" t="s">
        <v>222</v>
      </c>
      <c r="T283" s="10" t="s">
        <v>222</v>
      </c>
      <c r="U283" s="34" t="s">
        <v>80</v>
      </c>
      <c r="V283" s="13" t="s">
        <v>307</v>
      </c>
      <c r="W283" s="2">
        <v>10</v>
      </c>
      <c r="X283" s="13">
        <v>9</v>
      </c>
      <c r="Y283" s="23"/>
      <c r="Z283" s="13" t="s">
        <v>222</v>
      </c>
      <c r="AA283" s="2" t="s">
        <v>222</v>
      </c>
      <c r="AB283" s="13" t="s">
        <v>1337</v>
      </c>
      <c r="AC283" s="2" t="s">
        <v>1337</v>
      </c>
      <c r="AD283" s="13" t="s">
        <v>1842</v>
      </c>
      <c r="AE283" s="2" t="s">
        <v>1843</v>
      </c>
      <c r="AF283" s="25"/>
      <c r="AG283" s="2" t="s">
        <v>98</v>
      </c>
      <c r="AH283" s="14" t="s">
        <v>134</v>
      </c>
      <c r="AI283" s="2" t="s">
        <v>68</v>
      </c>
      <c r="AJ283" s="13" t="s">
        <v>69</v>
      </c>
      <c r="AK283" s="2" t="s">
        <v>70</v>
      </c>
      <c r="AL283" s="9" t="s">
        <v>2612</v>
      </c>
      <c r="AM283" s="13">
        <f>IF(ISNA(VLOOKUP($AL283,'Ash-Archive Data-Don''t Delete'!$AL:$AT,2,FALSE)),"",VLOOKUP($AL283,'Ash-Archive Data-Don''t Delete'!$AL:$AT,2,FALSE))</f>
        <v>0</v>
      </c>
      <c r="AN283" s="2">
        <f>IF(ISNA(VLOOKUP($AL283,'Ash-Archive Data-Don''t Delete'!$AL:$AT,3,FALSE)),"",VLOOKUP($AL283,'Ash-Archive Data-Don''t Delete'!$AL:$AT,3,FALSE))</f>
        <v>0</v>
      </c>
      <c r="AO283" s="13">
        <f>IF(ISNA(VLOOKUP($AL283,'Ash-Archive Data-Don''t Delete'!$AL:$AT,4,FALSE)),"",VLOOKUP($AL283,'Ash-Archive Data-Don''t Delete'!$AL:$AT,4,FALSE))</f>
        <v>0</v>
      </c>
      <c r="AP283" s="2">
        <f>IF(ISNA(VLOOKUP($AL283,'Ash-Archive Data-Don''t Delete'!$AL:$AT,5,FALSE)),"",VLOOKUP($AL283,'Ash-Archive Data-Don''t Delete'!$AL:$AT,5,FALSE))</f>
        <v>0</v>
      </c>
      <c r="AQ283" s="13"/>
      <c r="AR283" s="2"/>
      <c r="AS283" s="13" t="s">
        <v>74</v>
      </c>
      <c r="AT283" s="2"/>
      <c r="AU283" s="25"/>
      <c r="AV283" s="23"/>
      <c r="AW283" s="13" t="s">
        <v>84</v>
      </c>
      <c r="AX283" s="23"/>
      <c r="AY283" s="9" t="s">
        <v>1844</v>
      </c>
      <c r="AZ283" s="31">
        <v>42711</v>
      </c>
      <c r="BA283" s="18"/>
      <c r="BB283" s="18"/>
      <c r="BC283" s="15"/>
      <c r="BD283" s="15"/>
      <c r="BE283" s="15"/>
      <c r="BF283" s="15"/>
      <c r="BG283" s="15"/>
      <c r="BH283" s="15"/>
      <c r="BI283" s="15"/>
      <c r="BJ283" s="15"/>
    </row>
    <row r="284" spans="1:62" ht="14.25">
      <c r="A284" s="16" t="str">
        <f>IF(ISNA(VLOOKUP($G284,'Philanthropist Ranking'!$E$5:$H$105,4,FALSE)),"N","Y")</f>
        <v>Y</v>
      </c>
      <c r="B284" s="17">
        <f>VLOOKUP($G284,'Philanthropist Ranking'!$K$5:$M$281,3,FALSE)</f>
        <v>61</v>
      </c>
      <c r="C284" s="17">
        <f>VLOOKUP($G284,'Philanthropist Ranking'!$K$5:$M$281,2,FALSE)</f>
        <v>18.696932000000004</v>
      </c>
      <c r="D284" s="18"/>
      <c r="E284" s="18"/>
      <c r="F284" s="7" t="s">
        <v>307</v>
      </c>
      <c r="G284" s="8" t="s">
        <v>308</v>
      </c>
      <c r="H284" s="9" t="s">
        <v>2619</v>
      </c>
      <c r="I284" s="19"/>
      <c r="J284" s="20" t="s">
        <v>62</v>
      </c>
      <c r="K284" s="19"/>
      <c r="L284" s="20"/>
      <c r="M284" s="19"/>
      <c r="N284" s="21"/>
      <c r="O284" s="22"/>
      <c r="P284" s="21"/>
      <c r="Q284" s="22"/>
      <c r="R284" s="21"/>
      <c r="S284" s="22"/>
      <c r="T284" s="21"/>
      <c r="U284" s="22"/>
      <c r="V284" s="13" t="s">
        <v>1835</v>
      </c>
      <c r="W284" s="2">
        <v>2</v>
      </c>
      <c r="X284" s="13">
        <v>3</v>
      </c>
      <c r="Y284" s="23"/>
      <c r="Z284" s="13" t="s">
        <v>222</v>
      </c>
      <c r="AA284" s="2" t="s">
        <v>222</v>
      </c>
      <c r="AB284" s="13" t="s">
        <v>105</v>
      </c>
      <c r="AC284" s="2" t="s">
        <v>2621</v>
      </c>
      <c r="AD284" s="24" t="s">
        <v>1845</v>
      </c>
      <c r="AE284" s="2" t="s">
        <v>1846</v>
      </c>
      <c r="AF284" s="25"/>
      <c r="AG284" s="2" t="s">
        <v>98</v>
      </c>
      <c r="AH284" s="14" t="s">
        <v>131</v>
      </c>
      <c r="AI284" s="2" t="s">
        <v>141</v>
      </c>
      <c r="AJ284" s="13" t="s">
        <v>69</v>
      </c>
      <c r="AK284" s="2" t="s">
        <v>70</v>
      </c>
      <c r="AL284" s="9" t="s">
        <v>2624</v>
      </c>
      <c r="AM284" s="13">
        <f>IF(ISNA(VLOOKUP($AL284,'Ash-Archive Data-Don''t Delete'!$AL:$AT,2,FALSE)),"",VLOOKUP($AL284,'Ash-Archive Data-Don''t Delete'!$AL:$AT,2,FALSE))</f>
        <v>0</v>
      </c>
      <c r="AN284" s="2">
        <f>IF(ISNA(VLOOKUP($AL284,'Ash-Archive Data-Don''t Delete'!$AL:$AT,3,FALSE)),"",VLOOKUP($AL284,'Ash-Archive Data-Don''t Delete'!$AL:$AT,3,FALSE))</f>
        <v>0</v>
      </c>
      <c r="AO284" s="13">
        <f>IF(ISNA(VLOOKUP($AL284,'Ash-Archive Data-Don''t Delete'!$AL:$AT,4,FALSE)),"",VLOOKUP($AL284,'Ash-Archive Data-Don''t Delete'!$AL:$AT,4,FALSE))</f>
        <v>0</v>
      </c>
      <c r="AP284" s="2">
        <f>IF(ISNA(VLOOKUP($AL284,'Ash-Archive Data-Don''t Delete'!$AL:$AT,5,FALSE)),"",VLOOKUP($AL284,'Ash-Archive Data-Don''t Delete'!$AL:$AT,5,FALSE))</f>
        <v>0</v>
      </c>
      <c r="AQ284" s="13"/>
      <c r="AR284" s="2"/>
      <c r="AS284" s="13" t="s">
        <v>74</v>
      </c>
      <c r="AT284" s="2"/>
      <c r="AU284" s="25"/>
      <c r="AV284" s="23"/>
      <c r="AW284" s="13" t="s">
        <v>84</v>
      </c>
      <c r="AX284" s="23"/>
      <c r="AY284" s="9" t="s">
        <v>269</v>
      </c>
      <c r="AZ284" s="31">
        <v>42711</v>
      </c>
      <c r="BA284" s="18"/>
      <c r="BB284" s="18"/>
      <c r="BC284" s="15"/>
      <c r="BD284" s="15"/>
      <c r="BE284" s="15"/>
      <c r="BF284" s="15"/>
      <c r="BG284" s="15"/>
      <c r="BH284" s="15"/>
      <c r="BI284" s="15"/>
      <c r="BJ284" s="15"/>
    </row>
    <row r="285" spans="1:62" ht="14.25">
      <c r="A285" s="16" t="str">
        <f>IF(ISNA(VLOOKUP($G285,'Philanthropist Ranking'!$E$5:$H$105,4,FALSE)),"N","Y")</f>
        <v>Y</v>
      </c>
      <c r="B285" s="17">
        <f>VLOOKUP($G285,'Philanthropist Ranking'!$K$5:$M$281,3,FALSE)</f>
        <v>61</v>
      </c>
      <c r="C285" s="17">
        <f>VLOOKUP($G285,'Philanthropist Ranking'!$K$5:$M$281,2,FALSE)</f>
        <v>18.696932000000004</v>
      </c>
      <c r="D285" s="18"/>
      <c r="E285" s="18"/>
      <c r="F285" s="7" t="s">
        <v>307</v>
      </c>
      <c r="G285" s="8" t="s">
        <v>308</v>
      </c>
      <c r="H285" s="9" t="s">
        <v>2619</v>
      </c>
      <c r="I285" s="19"/>
      <c r="J285" s="20" t="s">
        <v>62</v>
      </c>
      <c r="K285" s="19"/>
      <c r="L285" s="20"/>
      <c r="M285" s="19"/>
      <c r="N285" s="21"/>
      <c r="O285" s="22"/>
      <c r="P285" s="21"/>
      <c r="Q285" s="22"/>
      <c r="R285" s="21"/>
      <c r="S285" s="22"/>
      <c r="T285" s="21"/>
      <c r="U285" s="22"/>
      <c r="V285" s="13" t="s">
        <v>1835</v>
      </c>
      <c r="W285" s="2">
        <v>2</v>
      </c>
      <c r="X285" s="13">
        <v>3</v>
      </c>
      <c r="Y285" s="23"/>
      <c r="Z285" s="13" t="s">
        <v>222</v>
      </c>
      <c r="AA285" s="2" t="s">
        <v>222</v>
      </c>
      <c r="AB285" s="13" t="s">
        <v>105</v>
      </c>
      <c r="AC285" s="2" t="s">
        <v>2621</v>
      </c>
      <c r="AD285" s="24" t="s">
        <v>1848</v>
      </c>
      <c r="AE285" s="2" t="s">
        <v>1849</v>
      </c>
      <c r="AF285" s="25"/>
      <c r="AG285" s="2" t="s">
        <v>98</v>
      </c>
      <c r="AH285" s="14" t="s">
        <v>133</v>
      </c>
      <c r="AI285" s="2" t="s">
        <v>141</v>
      </c>
      <c r="AJ285" s="13" t="s">
        <v>69</v>
      </c>
      <c r="AK285" s="2" t="s">
        <v>70</v>
      </c>
      <c r="AL285" s="9" t="s">
        <v>2632</v>
      </c>
      <c r="AM285" s="13">
        <f>IF(ISNA(VLOOKUP($AL285,'Ash-Archive Data-Don''t Delete'!$AL:$AT,2,FALSE)),"",VLOOKUP($AL285,'Ash-Archive Data-Don''t Delete'!$AL:$AT,2,FALSE))</f>
        <v>0</v>
      </c>
      <c r="AN285" s="2">
        <f>IF(ISNA(VLOOKUP($AL285,'Ash-Archive Data-Don''t Delete'!$AL:$AT,3,FALSE)),"",VLOOKUP($AL285,'Ash-Archive Data-Don''t Delete'!$AL:$AT,3,FALSE))</f>
        <v>0</v>
      </c>
      <c r="AO285" s="13">
        <f>IF(ISNA(VLOOKUP($AL285,'Ash-Archive Data-Don''t Delete'!$AL:$AT,4,FALSE)),"",VLOOKUP($AL285,'Ash-Archive Data-Don''t Delete'!$AL:$AT,4,FALSE))</f>
        <v>0</v>
      </c>
      <c r="AP285" s="2">
        <f>IF(ISNA(VLOOKUP($AL285,'Ash-Archive Data-Don''t Delete'!$AL:$AT,5,FALSE)),"",VLOOKUP($AL285,'Ash-Archive Data-Don''t Delete'!$AL:$AT,5,FALSE))</f>
        <v>0</v>
      </c>
      <c r="AQ285" s="13"/>
      <c r="AR285" s="2"/>
      <c r="AS285" s="13" t="s">
        <v>74</v>
      </c>
      <c r="AT285" s="2"/>
      <c r="AU285" s="25"/>
      <c r="AV285" s="23"/>
      <c r="AW285" s="13" t="s">
        <v>84</v>
      </c>
      <c r="AX285" s="23"/>
      <c r="AY285" s="9" t="s">
        <v>269</v>
      </c>
      <c r="AZ285" s="31">
        <v>42711</v>
      </c>
      <c r="BA285" s="18"/>
      <c r="BB285" s="18"/>
      <c r="BC285" s="15"/>
      <c r="BD285" s="15"/>
      <c r="BE285" s="15"/>
      <c r="BF285" s="15"/>
      <c r="BG285" s="15"/>
      <c r="BH285" s="15"/>
      <c r="BI285" s="15"/>
      <c r="BJ285" s="15"/>
    </row>
    <row r="286" spans="1:62" ht="14.25">
      <c r="A286" s="16" t="str">
        <f>IF(ISNA(VLOOKUP($G286,'Philanthropist Ranking'!$E$5:$H$105,4,FALSE)),"N","Y")</f>
        <v>Y</v>
      </c>
      <c r="B286" s="17">
        <f>VLOOKUP($G286,'Philanthropist Ranking'!$K$5:$M$281,3,FALSE)</f>
        <v>61</v>
      </c>
      <c r="C286" s="17">
        <f>VLOOKUP($G286,'Philanthropist Ranking'!$K$5:$M$281,2,FALSE)</f>
        <v>18.696932000000004</v>
      </c>
      <c r="D286" s="18"/>
      <c r="E286" s="18"/>
      <c r="F286" s="7" t="s">
        <v>307</v>
      </c>
      <c r="G286" s="8" t="s">
        <v>308</v>
      </c>
      <c r="H286" s="9"/>
      <c r="I286" s="19"/>
      <c r="J286" s="20" t="s">
        <v>62</v>
      </c>
      <c r="K286" s="19"/>
      <c r="L286" s="20"/>
      <c r="M286" s="19"/>
      <c r="N286" s="21"/>
      <c r="O286" s="22"/>
      <c r="P286" s="21"/>
      <c r="Q286" s="22"/>
      <c r="R286" s="21"/>
      <c r="S286" s="22"/>
      <c r="T286" s="21"/>
      <c r="U286" s="22"/>
      <c r="V286" s="13" t="s">
        <v>1835</v>
      </c>
      <c r="W286" s="2">
        <v>2</v>
      </c>
      <c r="X286" s="13">
        <v>11</v>
      </c>
      <c r="Y286" s="23"/>
      <c r="Z286" s="13" t="s">
        <v>222</v>
      </c>
      <c r="AA286" s="2" t="s">
        <v>222</v>
      </c>
      <c r="AB286" s="13" t="s">
        <v>222</v>
      </c>
      <c r="AC286" s="2" t="s">
        <v>222</v>
      </c>
      <c r="AD286" s="24" t="s">
        <v>453</v>
      </c>
      <c r="AE286" s="2" t="s">
        <v>454</v>
      </c>
      <c r="AF286" s="25"/>
      <c r="AG286" s="2" t="s">
        <v>109</v>
      </c>
      <c r="AH286" s="14" t="s">
        <v>67</v>
      </c>
      <c r="AI286" s="2" t="s">
        <v>100</v>
      </c>
      <c r="AJ286" s="13" t="s">
        <v>69</v>
      </c>
      <c r="AK286" s="2" t="s">
        <v>70</v>
      </c>
      <c r="AL286" s="9" t="s">
        <v>2638</v>
      </c>
      <c r="AM286" s="35" t="str">
        <f>IF(ISNA(VLOOKUP($AL286,'Ash-Archive Data-Don''t Delete'!$AL:$AT,2,FALSE)),"",VLOOKUP($AL286,'Ash-Archive Data-Don''t Delete'!$AL:$AT,2,FALSE))</f>
        <v>Link1</v>
      </c>
      <c r="AN286" s="2">
        <f>IF(ISNA(VLOOKUP($AL286,'Ash-Archive Data-Don''t Delete'!$AL:$AT,3,FALSE)),"",VLOOKUP($AL286,'Ash-Archive Data-Don''t Delete'!$AL:$AT,3,FALSE))</f>
        <v>0</v>
      </c>
      <c r="AO286" s="13">
        <f>IF(ISNA(VLOOKUP($AL286,'Ash-Archive Data-Don''t Delete'!$AL:$AT,4,FALSE)),"",VLOOKUP($AL286,'Ash-Archive Data-Don''t Delete'!$AL:$AT,4,FALSE))</f>
        <v>0</v>
      </c>
      <c r="AP286" s="2">
        <f>IF(ISNA(VLOOKUP($AL286,'Ash-Archive Data-Don''t Delete'!$AL:$AT,5,FALSE)),"",VLOOKUP($AL286,'Ash-Archive Data-Don''t Delete'!$AL:$AT,5,FALSE))</f>
        <v>0</v>
      </c>
      <c r="AQ286" s="13"/>
      <c r="AR286" s="2"/>
      <c r="AS286" s="13" t="s">
        <v>74</v>
      </c>
      <c r="AT286" s="2" t="s">
        <v>420</v>
      </c>
      <c r="AU286" s="25"/>
      <c r="AV286" s="23"/>
      <c r="AW286" s="13" t="s">
        <v>84</v>
      </c>
      <c r="AX286" s="23"/>
      <c r="AY286" s="9" t="s">
        <v>269</v>
      </c>
      <c r="AZ286" s="31">
        <v>42711</v>
      </c>
      <c r="BA286" s="18"/>
      <c r="BB286" s="18"/>
      <c r="BC286" s="15"/>
      <c r="BD286" s="15"/>
      <c r="BE286" s="15"/>
      <c r="BF286" s="15"/>
      <c r="BG286" s="15"/>
      <c r="BH286" s="15"/>
      <c r="BI286" s="15"/>
      <c r="BJ286" s="15"/>
    </row>
    <row r="287" spans="1:62" ht="14.25">
      <c r="A287" s="16" t="str">
        <f>IF(ISNA(VLOOKUP($G287,'Philanthropist Ranking'!$E$5:$H$105,4,FALSE)),"N","Y")</f>
        <v>Y</v>
      </c>
      <c r="B287" s="17">
        <f>VLOOKUP($G287,'Philanthropist Ranking'!$K$5:$M$281,3,FALSE)</f>
        <v>61</v>
      </c>
      <c r="C287" s="17">
        <f>VLOOKUP($G287,'Philanthropist Ranking'!$K$5:$M$281,2,FALSE)</f>
        <v>18.696932000000004</v>
      </c>
      <c r="D287" s="18"/>
      <c r="E287" s="18"/>
      <c r="F287" s="7" t="s">
        <v>307</v>
      </c>
      <c r="G287" s="8" t="s">
        <v>308</v>
      </c>
      <c r="H287" s="9" t="s">
        <v>2619</v>
      </c>
      <c r="I287" s="19"/>
      <c r="J287" s="20" t="s">
        <v>62</v>
      </c>
      <c r="K287" s="19"/>
      <c r="L287" s="20"/>
      <c r="M287" s="19"/>
      <c r="N287" s="21"/>
      <c r="O287" s="22"/>
      <c r="P287" s="21"/>
      <c r="Q287" s="22"/>
      <c r="R287" s="21"/>
      <c r="S287" s="22"/>
      <c r="T287" s="21"/>
      <c r="U287" s="22"/>
      <c r="V287" s="13" t="s">
        <v>307</v>
      </c>
      <c r="W287" s="2">
        <v>1</v>
      </c>
      <c r="X287" s="13">
        <v>9</v>
      </c>
      <c r="Y287" s="23"/>
      <c r="Z287" s="13" t="s">
        <v>222</v>
      </c>
      <c r="AA287" s="2" t="s">
        <v>222</v>
      </c>
      <c r="AB287" s="13" t="s">
        <v>223</v>
      </c>
      <c r="AC287" s="2" t="s">
        <v>223</v>
      </c>
      <c r="AD287" s="24" t="s">
        <v>1850</v>
      </c>
      <c r="AE287" s="2" t="s">
        <v>1851</v>
      </c>
      <c r="AF287" s="25"/>
      <c r="AG287" s="2" t="s">
        <v>66</v>
      </c>
      <c r="AH287" s="14" t="s">
        <v>67</v>
      </c>
      <c r="AI287" s="2" t="s">
        <v>141</v>
      </c>
      <c r="AJ287" s="13" t="s">
        <v>69</v>
      </c>
      <c r="AK287" s="2" t="s">
        <v>70</v>
      </c>
      <c r="AL287" s="9" t="s">
        <v>2644</v>
      </c>
      <c r="AM287" s="13">
        <f>IF(ISNA(VLOOKUP($AL287,'Ash-Archive Data-Don''t Delete'!$AL:$AT,2,FALSE)),"",VLOOKUP($AL287,'Ash-Archive Data-Don''t Delete'!$AL:$AT,2,FALSE))</f>
        <v>0</v>
      </c>
      <c r="AN287" s="2">
        <f>IF(ISNA(VLOOKUP($AL287,'Ash-Archive Data-Don''t Delete'!$AL:$AT,3,FALSE)),"",VLOOKUP($AL287,'Ash-Archive Data-Don''t Delete'!$AL:$AT,3,FALSE))</f>
        <v>0</v>
      </c>
      <c r="AO287" s="13">
        <f>IF(ISNA(VLOOKUP($AL287,'Ash-Archive Data-Don''t Delete'!$AL:$AT,4,FALSE)),"",VLOOKUP($AL287,'Ash-Archive Data-Don''t Delete'!$AL:$AT,4,FALSE))</f>
        <v>0</v>
      </c>
      <c r="AP287" s="2">
        <f>IF(ISNA(VLOOKUP($AL287,'Ash-Archive Data-Don''t Delete'!$AL:$AT,5,FALSE)),"",VLOOKUP($AL287,'Ash-Archive Data-Don''t Delete'!$AL:$AT,5,FALSE))</f>
        <v>0</v>
      </c>
      <c r="AQ287" s="13"/>
      <c r="AR287" s="2"/>
      <c r="AS287" s="13" t="s">
        <v>74</v>
      </c>
      <c r="AT287" s="2"/>
      <c r="AU287" s="25"/>
      <c r="AV287" s="23"/>
      <c r="AW287" s="13" t="s">
        <v>84</v>
      </c>
      <c r="AX287" s="23"/>
      <c r="AY287" s="9" t="s">
        <v>269</v>
      </c>
      <c r="AZ287" s="31">
        <v>42711</v>
      </c>
      <c r="BA287" s="18"/>
      <c r="BB287" s="18"/>
      <c r="BC287" s="15"/>
      <c r="BD287" s="15"/>
      <c r="BE287" s="15"/>
      <c r="BF287" s="15"/>
      <c r="BG287" s="15"/>
      <c r="BH287" s="15"/>
      <c r="BI287" s="15"/>
      <c r="BJ287" s="15"/>
    </row>
    <row r="288" spans="1:62" ht="14.25">
      <c r="A288" s="16" t="str">
        <f>IF(ISNA(VLOOKUP($G288,'Philanthropist Ranking'!$E$5:$H$105,4,FALSE)),"N","Y")</f>
        <v>Y</v>
      </c>
      <c r="B288" s="17">
        <f>VLOOKUP($G288,'Philanthropist Ranking'!$K$5:$M$281,3,FALSE)</f>
        <v>61</v>
      </c>
      <c r="C288" s="17">
        <f>VLOOKUP($G288,'Philanthropist Ranking'!$K$5:$M$281,2,FALSE)</f>
        <v>18.696932000000004</v>
      </c>
      <c r="D288" s="18"/>
      <c r="E288" s="18"/>
      <c r="F288" s="7" t="s">
        <v>307</v>
      </c>
      <c r="G288" s="8" t="s">
        <v>308</v>
      </c>
      <c r="H288" s="32"/>
      <c r="I288" s="19"/>
      <c r="J288" s="20" t="s">
        <v>62</v>
      </c>
      <c r="K288" s="19"/>
      <c r="L288" s="20"/>
      <c r="M288" s="19"/>
      <c r="N288" s="21"/>
      <c r="O288" s="22"/>
      <c r="P288" s="21"/>
      <c r="Q288" s="22"/>
      <c r="R288" s="21"/>
      <c r="S288" s="22"/>
      <c r="T288" s="21"/>
      <c r="U288" s="22"/>
      <c r="V288" s="13" t="s">
        <v>1835</v>
      </c>
      <c r="W288" s="2">
        <v>1</v>
      </c>
      <c r="X288" s="13">
        <v>10</v>
      </c>
      <c r="Y288" s="23"/>
      <c r="Z288" s="13" t="s">
        <v>222</v>
      </c>
      <c r="AA288" s="2" t="s">
        <v>222</v>
      </c>
      <c r="AB288" s="13" t="s">
        <v>222</v>
      </c>
      <c r="AC288" s="2" t="s">
        <v>222</v>
      </c>
      <c r="AD288" s="24" t="s">
        <v>1852</v>
      </c>
      <c r="AE288" s="2" t="s">
        <v>1853</v>
      </c>
      <c r="AF288" s="25"/>
      <c r="AG288" s="2" t="s">
        <v>109</v>
      </c>
      <c r="AH288" s="14" t="s">
        <v>131</v>
      </c>
      <c r="AI288" s="2" t="s">
        <v>100</v>
      </c>
      <c r="AJ288" s="13" t="s">
        <v>69</v>
      </c>
      <c r="AK288" s="2" t="s">
        <v>70</v>
      </c>
      <c r="AL288" s="9" t="s">
        <v>2654</v>
      </c>
      <c r="AM288" s="35" t="str">
        <f>IF(ISNA(VLOOKUP($AL288,'Ash-Archive Data-Don''t Delete'!$AL:$AT,2,FALSE)),"",VLOOKUP($AL288,'Ash-Archive Data-Don''t Delete'!$AL:$AT,2,FALSE))</f>
        <v>Link1</v>
      </c>
      <c r="AN288" s="2">
        <f>IF(ISNA(VLOOKUP($AL288,'Ash-Archive Data-Don''t Delete'!$AL:$AT,3,FALSE)),"",VLOOKUP($AL288,'Ash-Archive Data-Don''t Delete'!$AL:$AT,3,FALSE))</f>
        <v>0</v>
      </c>
      <c r="AO288" s="13">
        <f>IF(ISNA(VLOOKUP($AL288,'Ash-Archive Data-Don''t Delete'!$AL:$AT,4,FALSE)),"",VLOOKUP($AL288,'Ash-Archive Data-Don''t Delete'!$AL:$AT,4,FALSE))</f>
        <v>0</v>
      </c>
      <c r="AP288" s="2">
        <f>IF(ISNA(VLOOKUP($AL288,'Ash-Archive Data-Don''t Delete'!$AL:$AT,5,FALSE)),"",VLOOKUP($AL288,'Ash-Archive Data-Don''t Delete'!$AL:$AT,5,FALSE))</f>
        <v>0</v>
      </c>
      <c r="AQ288" s="13" t="s">
        <v>420</v>
      </c>
      <c r="AR288" s="2"/>
      <c r="AS288" s="13" t="s">
        <v>74</v>
      </c>
      <c r="AT288" s="2"/>
      <c r="AU288" s="25"/>
      <c r="AV288" s="23"/>
      <c r="AW288" s="13" t="s">
        <v>70</v>
      </c>
      <c r="AX288" s="23"/>
      <c r="AY288" s="9" t="s">
        <v>269</v>
      </c>
      <c r="AZ288" s="31">
        <v>42711</v>
      </c>
      <c r="BA288" s="18"/>
      <c r="BB288" s="18"/>
      <c r="BC288" s="15"/>
      <c r="BD288" s="15"/>
      <c r="BE288" s="15"/>
      <c r="BF288" s="15"/>
      <c r="BG288" s="15"/>
      <c r="BH288" s="15"/>
      <c r="BI288" s="15"/>
      <c r="BJ288" s="15"/>
    </row>
    <row r="289" spans="1:62" ht="14.25">
      <c r="A289" s="16" t="str">
        <f>IF(ISNA(VLOOKUP($G289,'Philanthropist Ranking'!$E$5:$H$105,4,FALSE)),"N","Y")</f>
        <v>Y</v>
      </c>
      <c r="B289" s="17">
        <f>VLOOKUP($G289,'Philanthropist Ranking'!$K$5:$M$281,3,FALSE)</f>
        <v>61</v>
      </c>
      <c r="C289" s="17">
        <f>VLOOKUP($G289,'Philanthropist Ranking'!$K$5:$M$281,2,FALSE)</f>
        <v>18.696932000000004</v>
      </c>
      <c r="D289" s="18"/>
      <c r="E289" s="18"/>
      <c r="F289" s="7" t="s">
        <v>307</v>
      </c>
      <c r="G289" s="8" t="s">
        <v>308</v>
      </c>
      <c r="H289" s="9" t="s">
        <v>2619</v>
      </c>
      <c r="I289" s="19"/>
      <c r="J289" s="20" t="s">
        <v>62</v>
      </c>
      <c r="K289" s="19"/>
      <c r="L289" s="20"/>
      <c r="M289" s="19"/>
      <c r="N289" s="21"/>
      <c r="O289" s="22"/>
      <c r="P289" s="21"/>
      <c r="Q289" s="22"/>
      <c r="R289" s="21"/>
      <c r="S289" s="22"/>
      <c r="T289" s="21"/>
      <c r="U289" s="22"/>
      <c r="V289" s="13" t="s">
        <v>1835</v>
      </c>
      <c r="W289" s="2">
        <v>0.54038209999999998</v>
      </c>
      <c r="X289" s="13">
        <v>3</v>
      </c>
      <c r="Y289" s="23"/>
      <c r="Z289" s="13" t="s">
        <v>222</v>
      </c>
      <c r="AA289" s="2" t="s">
        <v>222</v>
      </c>
      <c r="AB289" s="13" t="s">
        <v>1551</v>
      </c>
      <c r="AC289" s="2" t="s">
        <v>2661</v>
      </c>
      <c r="AD289" s="24" t="s">
        <v>1855</v>
      </c>
      <c r="AE289" s="2" t="s">
        <v>1856</v>
      </c>
      <c r="AF289" s="25"/>
      <c r="AG289" s="2" t="s">
        <v>136</v>
      </c>
      <c r="AH289" s="14" t="s">
        <v>134</v>
      </c>
      <c r="AI289" s="2" t="s">
        <v>141</v>
      </c>
      <c r="AJ289" s="13" t="s">
        <v>1484</v>
      </c>
      <c r="AK289" s="2" t="s">
        <v>70</v>
      </c>
      <c r="AL289" s="9" t="s">
        <v>2664</v>
      </c>
      <c r="AM289" s="13">
        <f>IF(ISNA(VLOOKUP($AL289,'Ash-Archive Data-Don''t Delete'!$AL:$AT,2,FALSE)),"",VLOOKUP($AL289,'Ash-Archive Data-Don''t Delete'!$AL:$AT,2,FALSE))</f>
        <v>0</v>
      </c>
      <c r="AN289" s="2">
        <f>IF(ISNA(VLOOKUP($AL289,'Ash-Archive Data-Don''t Delete'!$AL:$AT,3,FALSE)),"",VLOOKUP($AL289,'Ash-Archive Data-Don''t Delete'!$AL:$AT,3,FALSE))</f>
        <v>0</v>
      </c>
      <c r="AO289" s="13">
        <f>IF(ISNA(VLOOKUP($AL289,'Ash-Archive Data-Don''t Delete'!$AL:$AT,4,FALSE)),"",VLOOKUP($AL289,'Ash-Archive Data-Don''t Delete'!$AL:$AT,4,FALSE))</f>
        <v>0</v>
      </c>
      <c r="AP289" s="2">
        <f>IF(ISNA(VLOOKUP($AL289,'Ash-Archive Data-Don''t Delete'!$AL:$AT,5,FALSE)),"",VLOOKUP($AL289,'Ash-Archive Data-Don''t Delete'!$AL:$AT,5,FALSE))</f>
        <v>0</v>
      </c>
      <c r="AQ289" s="13"/>
      <c r="AR289" s="2"/>
      <c r="AS289" s="13" t="s">
        <v>74</v>
      </c>
      <c r="AT289" s="2"/>
      <c r="AU289" s="25"/>
      <c r="AV289" s="23"/>
      <c r="AW289" s="13" t="s">
        <v>1858</v>
      </c>
      <c r="AX289" s="23"/>
      <c r="AY289" s="9" t="s">
        <v>269</v>
      </c>
      <c r="AZ289" s="31">
        <v>42711</v>
      </c>
      <c r="BA289" s="18"/>
      <c r="BB289" s="18"/>
      <c r="BC289" s="15"/>
      <c r="BD289" s="15"/>
      <c r="BE289" s="15"/>
      <c r="BF289" s="15"/>
      <c r="BG289" s="15"/>
      <c r="BH289" s="15"/>
      <c r="BI289" s="15"/>
      <c r="BJ289" s="15"/>
    </row>
    <row r="290" spans="1:62" ht="14.25">
      <c r="A290" s="16" t="str">
        <f>IF(ISNA(VLOOKUP($G290,'Philanthropist Ranking'!$E$5:$H$105,4,FALSE)),"N","Y")</f>
        <v>Y</v>
      </c>
      <c r="B290" s="17">
        <f>VLOOKUP($G290,'Philanthropist Ranking'!$K$5:$M$281,3,FALSE)</f>
        <v>61</v>
      </c>
      <c r="C290" s="17">
        <f>VLOOKUP($G290,'Philanthropist Ranking'!$K$5:$M$281,2,FALSE)</f>
        <v>18.696932000000004</v>
      </c>
      <c r="D290" s="18"/>
      <c r="E290" s="18"/>
      <c r="F290" s="7" t="s">
        <v>307</v>
      </c>
      <c r="G290" s="8" t="s">
        <v>308</v>
      </c>
      <c r="H290" s="9" t="s">
        <v>2619</v>
      </c>
      <c r="I290" s="19"/>
      <c r="J290" s="20" t="s">
        <v>62</v>
      </c>
      <c r="K290" s="19"/>
      <c r="L290" s="20"/>
      <c r="M290" s="19"/>
      <c r="N290" s="21"/>
      <c r="O290" s="22"/>
      <c r="P290" s="21"/>
      <c r="Q290" s="22"/>
      <c r="R290" s="21"/>
      <c r="S290" s="22"/>
      <c r="T290" s="21"/>
      <c r="U290" s="22"/>
      <c r="V290" s="13" t="s">
        <v>1835</v>
      </c>
      <c r="W290" s="2">
        <v>0.5</v>
      </c>
      <c r="X290" s="13">
        <v>7</v>
      </c>
      <c r="Y290" s="23"/>
      <c r="Z290" s="13" t="s">
        <v>222</v>
      </c>
      <c r="AA290" s="2" t="s">
        <v>222</v>
      </c>
      <c r="AB290" s="13" t="s">
        <v>222</v>
      </c>
      <c r="AC290" s="2" t="s">
        <v>222</v>
      </c>
      <c r="AD290" s="24" t="s">
        <v>1859</v>
      </c>
      <c r="AE290" s="2" t="s">
        <v>1860</v>
      </c>
      <c r="AF290" s="25"/>
      <c r="AG290" s="2" t="s">
        <v>109</v>
      </c>
      <c r="AH290" s="14" t="s">
        <v>133</v>
      </c>
      <c r="AI290" s="2" t="s">
        <v>141</v>
      </c>
      <c r="AJ290" s="13" t="s">
        <v>69</v>
      </c>
      <c r="AK290" s="2" t="s">
        <v>70</v>
      </c>
      <c r="AL290" s="9" t="s">
        <v>2671</v>
      </c>
      <c r="AM290" s="13">
        <f>IF(ISNA(VLOOKUP($AL290,'Ash-Archive Data-Don''t Delete'!$AL:$AT,2,FALSE)),"",VLOOKUP($AL290,'Ash-Archive Data-Don''t Delete'!$AL:$AT,2,FALSE))</f>
        <v>0</v>
      </c>
      <c r="AN290" s="2">
        <f>IF(ISNA(VLOOKUP($AL290,'Ash-Archive Data-Don''t Delete'!$AL:$AT,3,FALSE)),"",VLOOKUP($AL290,'Ash-Archive Data-Don''t Delete'!$AL:$AT,3,FALSE))</f>
        <v>0</v>
      </c>
      <c r="AO290" s="13">
        <f>IF(ISNA(VLOOKUP($AL290,'Ash-Archive Data-Don''t Delete'!$AL:$AT,4,FALSE)),"",VLOOKUP($AL290,'Ash-Archive Data-Don''t Delete'!$AL:$AT,4,FALSE))</f>
        <v>0</v>
      </c>
      <c r="AP290" s="2">
        <f>IF(ISNA(VLOOKUP($AL290,'Ash-Archive Data-Don''t Delete'!$AL:$AT,5,FALSE)),"",VLOOKUP($AL290,'Ash-Archive Data-Don''t Delete'!$AL:$AT,5,FALSE))</f>
        <v>0</v>
      </c>
      <c r="AQ290" s="13"/>
      <c r="AR290" s="2"/>
      <c r="AS290" s="13" t="s">
        <v>74</v>
      </c>
      <c r="AT290" s="2"/>
      <c r="AU290" s="25"/>
      <c r="AV290" s="23"/>
      <c r="AW290" s="13" t="s">
        <v>84</v>
      </c>
      <c r="AX290" s="23"/>
      <c r="AY290" s="9" t="s">
        <v>269</v>
      </c>
      <c r="AZ290" s="31">
        <v>42711</v>
      </c>
      <c r="BA290" s="18"/>
      <c r="BB290" s="18"/>
      <c r="BC290" s="15"/>
      <c r="BD290" s="15"/>
      <c r="BE290" s="15"/>
      <c r="BF290" s="15"/>
      <c r="BG290" s="15"/>
      <c r="BH290" s="15"/>
      <c r="BI290" s="15"/>
      <c r="BJ290" s="15"/>
    </row>
    <row r="291" spans="1:62" ht="14.25">
      <c r="A291" s="16" t="str">
        <f>IF(ISNA(VLOOKUP($G291,'Philanthropist Ranking'!$E$5:$H$105,4,FALSE)),"N","Y")</f>
        <v>Y</v>
      </c>
      <c r="B291" s="17">
        <f>VLOOKUP($G291,'Philanthropist Ranking'!$K$5:$M$281,3,FALSE)</f>
        <v>61</v>
      </c>
      <c r="C291" s="17">
        <f>VLOOKUP($G291,'Philanthropist Ranking'!$K$5:$M$281,2,FALSE)</f>
        <v>18.696932000000004</v>
      </c>
      <c r="D291" s="18"/>
      <c r="E291" s="18"/>
      <c r="F291" s="7" t="s">
        <v>307</v>
      </c>
      <c r="G291" s="8" t="s">
        <v>308</v>
      </c>
      <c r="H291" s="32"/>
      <c r="I291" s="19"/>
      <c r="J291" s="20" t="s">
        <v>62</v>
      </c>
      <c r="K291" s="19"/>
      <c r="L291" s="20"/>
      <c r="M291" s="19"/>
      <c r="N291" s="21"/>
      <c r="O291" s="22"/>
      <c r="P291" s="21"/>
      <c r="Q291" s="22"/>
      <c r="R291" s="21"/>
      <c r="S291" s="22"/>
      <c r="T291" s="21"/>
      <c r="U291" s="22"/>
      <c r="V291" s="13" t="s">
        <v>1835</v>
      </c>
      <c r="W291" s="2">
        <v>0.3985727</v>
      </c>
      <c r="X291" s="13">
        <v>7</v>
      </c>
      <c r="Y291" s="23"/>
      <c r="Z291" s="13" t="s">
        <v>222</v>
      </c>
      <c r="AA291" s="2" t="s">
        <v>222</v>
      </c>
      <c r="AB291" s="13" t="s">
        <v>292</v>
      </c>
      <c r="AC291" s="2" t="s">
        <v>2684</v>
      </c>
      <c r="AD291" s="24" t="s">
        <v>1861</v>
      </c>
      <c r="AE291" s="2" t="s">
        <v>1862</v>
      </c>
      <c r="AF291" s="25"/>
      <c r="AG291" s="2" t="s">
        <v>109</v>
      </c>
      <c r="AH291" s="14" t="s">
        <v>134</v>
      </c>
      <c r="AI291" s="2" t="s">
        <v>100</v>
      </c>
      <c r="AJ291" s="13" t="s">
        <v>1484</v>
      </c>
      <c r="AK291" s="2" t="s">
        <v>70</v>
      </c>
      <c r="AL291" s="9" t="s">
        <v>2685</v>
      </c>
      <c r="AM291" s="13">
        <f>IF(ISNA(VLOOKUP($AL291,'Ash-Archive Data-Don''t Delete'!$AL:$AT,2,FALSE)),"",VLOOKUP($AL291,'Ash-Archive Data-Don''t Delete'!$AL:$AT,2,FALSE))</f>
        <v>0</v>
      </c>
      <c r="AN291" s="2">
        <f>IF(ISNA(VLOOKUP($AL291,'Ash-Archive Data-Don''t Delete'!$AL:$AT,3,FALSE)),"",VLOOKUP($AL291,'Ash-Archive Data-Don''t Delete'!$AL:$AT,3,FALSE))</f>
        <v>0</v>
      </c>
      <c r="AO291" s="13">
        <f>IF(ISNA(VLOOKUP($AL291,'Ash-Archive Data-Don''t Delete'!$AL:$AT,4,FALSE)),"",VLOOKUP($AL291,'Ash-Archive Data-Don''t Delete'!$AL:$AT,4,FALSE))</f>
        <v>0</v>
      </c>
      <c r="AP291" s="2">
        <f>IF(ISNA(VLOOKUP($AL291,'Ash-Archive Data-Don''t Delete'!$AL:$AT,5,FALSE)),"",VLOOKUP($AL291,'Ash-Archive Data-Don''t Delete'!$AL:$AT,5,FALSE))</f>
        <v>0</v>
      </c>
      <c r="AQ291" s="13"/>
      <c r="AR291" s="2"/>
      <c r="AS291" s="13" t="s">
        <v>74</v>
      </c>
      <c r="AT291" s="2"/>
      <c r="AU291" s="25"/>
      <c r="AV291" s="23"/>
      <c r="AW291" s="13" t="s">
        <v>70</v>
      </c>
      <c r="AX291" s="23"/>
      <c r="AY291" s="9" t="s">
        <v>269</v>
      </c>
      <c r="AZ291" s="31">
        <v>42711</v>
      </c>
      <c r="BA291" s="18"/>
      <c r="BB291" s="18"/>
      <c r="BC291" s="15"/>
      <c r="BD291" s="15"/>
      <c r="BE291" s="15"/>
      <c r="BF291" s="15"/>
      <c r="BG291" s="15"/>
      <c r="BH291" s="15"/>
      <c r="BI291" s="15"/>
      <c r="BJ291" s="15"/>
    </row>
    <row r="292" spans="1:62" ht="14.25">
      <c r="A292" s="16" t="str">
        <f>IF(ISNA(VLOOKUP($G292,'Philanthropist Ranking'!$E$5:$H$105,4,FALSE)),"N","Y")</f>
        <v>Y</v>
      </c>
      <c r="B292" s="17">
        <f>VLOOKUP($G292,'Philanthropist Ranking'!$K$5:$M$281,3,FALSE)</f>
        <v>61</v>
      </c>
      <c r="C292" s="17">
        <f>VLOOKUP($G292,'Philanthropist Ranking'!$K$5:$M$281,2,FALSE)</f>
        <v>18.696932000000004</v>
      </c>
      <c r="D292" s="18"/>
      <c r="E292" s="18"/>
      <c r="F292" s="7" t="s">
        <v>307</v>
      </c>
      <c r="G292" s="8" t="s">
        <v>308</v>
      </c>
      <c r="H292" s="9" t="s">
        <v>2619</v>
      </c>
      <c r="I292" s="19"/>
      <c r="J292" s="20" t="s">
        <v>62</v>
      </c>
      <c r="K292" s="19"/>
      <c r="L292" s="20"/>
      <c r="M292" s="19"/>
      <c r="N292" s="21"/>
      <c r="O292" s="22"/>
      <c r="P292" s="21"/>
      <c r="Q292" s="22"/>
      <c r="R292" s="21"/>
      <c r="S292" s="22"/>
      <c r="T292" s="21"/>
      <c r="U292" s="22"/>
      <c r="V292" s="13" t="s">
        <v>1835</v>
      </c>
      <c r="W292" s="2">
        <v>0.34770000000000001</v>
      </c>
      <c r="X292" s="13">
        <v>7</v>
      </c>
      <c r="Y292" s="23"/>
      <c r="Z292" s="13" t="s">
        <v>222</v>
      </c>
      <c r="AA292" s="2" t="s">
        <v>222</v>
      </c>
      <c r="AB292" s="13" t="s">
        <v>115</v>
      </c>
      <c r="AC292" s="2" t="s">
        <v>2693</v>
      </c>
      <c r="AD292" s="24" t="s">
        <v>1863</v>
      </c>
      <c r="AE292" s="2" t="s">
        <v>1864</v>
      </c>
      <c r="AF292" s="25"/>
      <c r="AG292" s="2" t="s">
        <v>109</v>
      </c>
      <c r="AH292" s="14" t="s">
        <v>67</v>
      </c>
      <c r="AI292" s="2" t="s">
        <v>141</v>
      </c>
      <c r="AJ292" s="13" t="s">
        <v>1484</v>
      </c>
      <c r="AK292" s="2" t="s">
        <v>70</v>
      </c>
      <c r="AL292" s="9" t="s">
        <v>2695</v>
      </c>
      <c r="AM292" s="13">
        <f>IF(ISNA(VLOOKUP($AL292,'Ash-Archive Data-Don''t Delete'!$AL:$AT,2,FALSE)),"",VLOOKUP($AL292,'Ash-Archive Data-Don''t Delete'!$AL:$AT,2,FALSE))</f>
        <v>0</v>
      </c>
      <c r="AN292" s="2">
        <f>IF(ISNA(VLOOKUP($AL292,'Ash-Archive Data-Don''t Delete'!$AL:$AT,3,FALSE)),"",VLOOKUP($AL292,'Ash-Archive Data-Don''t Delete'!$AL:$AT,3,FALSE))</f>
        <v>0</v>
      </c>
      <c r="AO292" s="13">
        <f>IF(ISNA(VLOOKUP($AL292,'Ash-Archive Data-Don''t Delete'!$AL:$AT,4,FALSE)),"",VLOOKUP($AL292,'Ash-Archive Data-Don''t Delete'!$AL:$AT,4,FALSE))</f>
        <v>0</v>
      </c>
      <c r="AP292" s="2">
        <f>IF(ISNA(VLOOKUP($AL292,'Ash-Archive Data-Don''t Delete'!$AL:$AT,5,FALSE)),"",VLOOKUP($AL292,'Ash-Archive Data-Don''t Delete'!$AL:$AT,5,FALSE))</f>
        <v>0</v>
      </c>
      <c r="AQ292" s="13"/>
      <c r="AR292" s="2"/>
      <c r="AS292" s="13" t="s">
        <v>74</v>
      </c>
      <c r="AT292" s="2"/>
      <c r="AU292" s="25"/>
      <c r="AV292" s="23"/>
      <c r="AW292" s="13" t="s">
        <v>84</v>
      </c>
      <c r="AX292" s="23"/>
      <c r="AY292" s="9" t="s">
        <v>269</v>
      </c>
      <c r="AZ292" s="31">
        <v>42711</v>
      </c>
      <c r="BA292" s="18"/>
      <c r="BB292" s="18"/>
      <c r="BC292" s="15"/>
      <c r="BD292" s="15"/>
      <c r="BE292" s="15"/>
      <c r="BF292" s="15"/>
      <c r="BG292" s="15"/>
      <c r="BH292" s="15"/>
      <c r="BI292" s="15"/>
      <c r="BJ292" s="15"/>
    </row>
    <row r="293" spans="1:62" ht="14.25">
      <c r="A293" s="16" t="str">
        <f>IF(ISNA(VLOOKUP($G293,'Philanthropist Ranking'!$E$5:$H$105,4,FALSE)),"N","Y")</f>
        <v>Y</v>
      </c>
      <c r="B293" s="17">
        <f>VLOOKUP($G293,'Philanthropist Ranking'!$K$5:$M$281,3,FALSE)</f>
        <v>61</v>
      </c>
      <c r="C293" s="17">
        <f>VLOOKUP($G293,'Philanthropist Ranking'!$K$5:$M$281,2,FALSE)</f>
        <v>18.696932000000004</v>
      </c>
      <c r="D293" s="18"/>
      <c r="E293" s="18"/>
      <c r="F293" s="7" t="s">
        <v>307</v>
      </c>
      <c r="G293" s="8" t="s">
        <v>308</v>
      </c>
      <c r="H293" s="9" t="s">
        <v>2619</v>
      </c>
      <c r="I293" s="19"/>
      <c r="J293" s="20" t="s">
        <v>62</v>
      </c>
      <c r="K293" s="19"/>
      <c r="L293" s="20"/>
      <c r="M293" s="19"/>
      <c r="N293" s="21"/>
      <c r="O293" s="22"/>
      <c r="P293" s="21"/>
      <c r="Q293" s="22"/>
      <c r="R293" s="21"/>
      <c r="S293" s="22"/>
      <c r="T293" s="21"/>
      <c r="U293" s="22"/>
      <c r="V293" s="13" t="s">
        <v>1835</v>
      </c>
      <c r="W293" s="2">
        <v>0.34165332999999998</v>
      </c>
      <c r="X293" s="13">
        <v>3</v>
      </c>
      <c r="Y293" s="23"/>
      <c r="Z293" s="13" t="s">
        <v>222</v>
      </c>
      <c r="AA293" s="2" t="s">
        <v>222</v>
      </c>
      <c r="AB293" s="13" t="s">
        <v>105</v>
      </c>
      <c r="AC293" s="2" t="s">
        <v>2704</v>
      </c>
      <c r="AD293" s="24" t="s">
        <v>1855</v>
      </c>
      <c r="AE293" s="2" t="s">
        <v>1856</v>
      </c>
      <c r="AF293" s="25"/>
      <c r="AG293" s="2" t="s">
        <v>136</v>
      </c>
      <c r="AH293" s="14" t="s">
        <v>134</v>
      </c>
      <c r="AI293" s="2" t="s">
        <v>141</v>
      </c>
      <c r="AJ293" s="13" t="s">
        <v>1484</v>
      </c>
      <c r="AK293" s="2" t="s">
        <v>70</v>
      </c>
      <c r="AL293" s="9" t="s">
        <v>2705</v>
      </c>
      <c r="AM293" s="13">
        <f>IF(ISNA(VLOOKUP($AL293,'Ash-Archive Data-Don''t Delete'!$AL:$AT,2,FALSE)),"",VLOOKUP($AL293,'Ash-Archive Data-Don''t Delete'!$AL:$AT,2,FALSE))</f>
        <v>0</v>
      </c>
      <c r="AN293" s="2">
        <f>IF(ISNA(VLOOKUP($AL293,'Ash-Archive Data-Don''t Delete'!$AL:$AT,3,FALSE)),"",VLOOKUP($AL293,'Ash-Archive Data-Don''t Delete'!$AL:$AT,3,FALSE))</f>
        <v>0</v>
      </c>
      <c r="AO293" s="13">
        <f>IF(ISNA(VLOOKUP($AL293,'Ash-Archive Data-Don''t Delete'!$AL:$AT,4,FALSE)),"",VLOOKUP($AL293,'Ash-Archive Data-Don''t Delete'!$AL:$AT,4,FALSE))</f>
        <v>0</v>
      </c>
      <c r="AP293" s="2">
        <f>IF(ISNA(VLOOKUP($AL293,'Ash-Archive Data-Don''t Delete'!$AL:$AT,5,FALSE)),"",VLOOKUP($AL293,'Ash-Archive Data-Don''t Delete'!$AL:$AT,5,FALSE))</f>
        <v>0</v>
      </c>
      <c r="AQ293" s="13"/>
      <c r="AR293" s="2"/>
      <c r="AS293" s="13" t="s">
        <v>74</v>
      </c>
      <c r="AT293" s="2"/>
      <c r="AU293" s="25"/>
      <c r="AV293" s="23"/>
      <c r="AW293" s="13" t="s">
        <v>1858</v>
      </c>
      <c r="AX293" s="23"/>
      <c r="AY293" s="9" t="s">
        <v>269</v>
      </c>
      <c r="AZ293" s="31">
        <v>42711</v>
      </c>
      <c r="BA293" s="18"/>
      <c r="BB293" s="18"/>
      <c r="BC293" s="15"/>
      <c r="BD293" s="15"/>
      <c r="BE293" s="15"/>
      <c r="BF293" s="15"/>
      <c r="BG293" s="15"/>
      <c r="BH293" s="15"/>
      <c r="BI293" s="15"/>
      <c r="BJ293" s="15"/>
    </row>
    <row r="294" spans="1:62" ht="14.25">
      <c r="A294" s="16" t="str">
        <f>IF(ISNA(VLOOKUP($G294,'Philanthropist Ranking'!$E$5:$H$105,4,FALSE)),"N","Y")</f>
        <v>Y</v>
      </c>
      <c r="B294" s="17">
        <f>VLOOKUP($G294,'Philanthropist Ranking'!$K$5:$M$281,3,FALSE)</f>
        <v>61</v>
      </c>
      <c r="C294" s="17">
        <f>VLOOKUP($G294,'Philanthropist Ranking'!$K$5:$M$281,2,FALSE)</f>
        <v>18.696932000000004</v>
      </c>
      <c r="D294" s="18"/>
      <c r="E294" s="18"/>
      <c r="F294" s="7" t="s">
        <v>307</v>
      </c>
      <c r="G294" s="8" t="s">
        <v>308</v>
      </c>
      <c r="H294" s="9" t="s">
        <v>2619</v>
      </c>
      <c r="I294" s="19"/>
      <c r="J294" s="20" t="s">
        <v>62</v>
      </c>
      <c r="K294" s="19"/>
      <c r="L294" s="20"/>
      <c r="M294" s="19"/>
      <c r="N294" s="21"/>
      <c r="O294" s="22"/>
      <c r="P294" s="21"/>
      <c r="Q294" s="22"/>
      <c r="R294" s="21"/>
      <c r="S294" s="22"/>
      <c r="T294" s="21"/>
      <c r="U294" s="22"/>
      <c r="V294" s="13" t="s">
        <v>1835</v>
      </c>
      <c r="W294" s="2">
        <v>0.25</v>
      </c>
      <c r="X294" s="13">
        <v>9</v>
      </c>
      <c r="Y294" s="23"/>
      <c r="Z294" s="13" t="s">
        <v>222</v>
      </c>
      <c r="AA294" s="2" t="s">
        <v>222</v>
      </c>
      <c r="AB294" s="13" t="s">
        <v>115</v>
      </c>
      <c r="AC294" s="2" t="s">
        <v>2693</v>
      </c>
      <c r="AD294" s="24" t="s">
        <v>1863</v>
      </c>
      <c r="AE294" s="2" t="s">
        <v>1864</v>
      </c>
      <c r="AF294" s="25"/>
      <c r="AG294" s="2" t="s">
        <v>109</v>
      </c>
      <c r="AH294" s="14" t="s">
        <v>67</v>
      </c>
      <c r="AI294" s="2" t="s">
        <v>141</v>
      </c>
      <c r="AJ294" s="13" t="s">
        <v>1484</v>
      </c>
      <c r="AK294" s="2" t="s">
        <v>70</v>
      </c>
      <c r="AL294" s="9" t="s">
        <v>2709</v>
      </c>
      <c r="AM294" s="35" t="str">
        <f>IF(ISNA(VLOOKUP($AL294,'Ash-Archive Data-Don''t Delete'!$AL:$AT,2,FALSE)),"",VLOOKUP($AL294,'Ash-Archive Data-Don''t Delete'!$AL:$AT,2,FALSE))</f>
        <v>Link1</v>
      </c>
      <c r="AN294" s="2">
        <f>IF(ISNA(VLOOKUP($AL294,'Ash-Archive Data-Don''t Delete'!$AL:$AT,3,FALSE)),"",VLOOKUP($AL294,'Ash-Archive Data-Don''t Delete'!$AL:$AT,3,FALSE))</f>
        <v>0</v>
      </c>
      <c r="AO294" s="13">
        <f>IF(ISNA(VLOOKUP($AL294,'Ash-Archive Data-Don''t Delete'!$AL:$AT,4,FALSE)),"",VLOOKUP($AL294,'Ash-Archive Data-Don''t Delete'!$AL:$AT,4,FALSE))</f>
        <v>0</v>
      </c>
      <c r="AP294" s="2">
        <f>IF(ISNA(VLOOKUP($AL294,'Ash-Archive Data-Don''t Delete'!$AL:$AT,5,FALSE)),"",VLOOKUP($AL294,'Ash-Archive Data-Don''t Delete'!$AL:$AT,5,FALSE))</f>
        <v>0</v>
      </c>
      <c r="AQ294" s="13" t="s">
        <v>420</v>
      </c>
      <c r="AR294" s="2"/>
      <c r="AS294" s="13" t="s">
        <v>74</v>
      </c>
      <c r="AT294" s="2"/>
      <c r="AU294" s="25"/>
      <c r="AV294" s="23"/>
      <c r="AW294" s="13" t="s">
        <v>84</v>
      </c>
      <c r="AX294" s="23"/>
      <c r="AY294" s="9" t="s">
        <v>269</v>
      </c>
      <c r="AZ294" s="31">
        <v>42711</v>
      </c>
      <c r="BA294" s="18"/>
      <c r="BB294" s="18"/>
      <c r="BC294" s="15"/>
      <c r="BD294" s="15"/>
      <c r="BE294" s="15"/>
      <c r="BF294" s="15"/>
      <c r="BG294" s="15"/>
      <c r="BH294" s="15"/>
      <c r="BI294" s="15"/>
      <c r="BJ294" s="15"/>
    </row>
    <row r="295" spans="1:62" ht="14.25">
      <c r="A295" s="16" t="str">
        <f>IF(ISNA(VLOOKUP($G295,'Philanthropist Ranking'!$E$5:$H$105,4,FALSE)),"N","Y")</f>
        <v>Y</v>
      </c>
      <c r="B295" s="17">
        <f>VLOOKUP($G295,'Philanthropist Ranking'!$K$5:$M$281,3,FALSE)</f>
        <v>61</v>
      </c>
      <c r="C295" s="17">
        <f>VLOOKUP($G295,'Philanthropist Ranking'!$K$5:$M$281,2,FALSE)</f>
        <v>18.696932000000004</v>
      </c>
      <c r="D295" s="18"/>
      <c r="E295" s="18"/>
      <c r="F295" s="7" t="s">
        <v>307</v>
      </c>
      <c r="G295" s="8" t="s">
        <v>308</v>
      </c>
      <c r="H295" s="32"/>
      <c r="I295" s="19"/>
      <c r="J295" s="20" t="s">
        <v>62</v>
      </c>
      <c r="K295" s="19"/>
      <c r="L295" s="20"/>
      <c r="M295" s="19"/>
      <c r="N295" s="21"/>
      <c r="O295" s="22"/>
      <c r="P295" s="21"/>
      <c r="Q295" s="22"/>
      <c r="R295" s="21"/>
      <c r="S295" s="22"/>
      <c r="T295" s="21"/>
      <c r="U295" s="22"/>
      <c r="V295" s="13" t="s">
        <v>1835</v>
      </c>
      <c r="W295" s="2">
        <v>0.12881999999999999</v>
      </c>
      <c r="X295" s="13">
        <v>10</v>
      </c>
      <c r="Y295" s="23"/>
      <c r="Z295" s="13" t="s">
        <v>222</v>
      </c>
      <c r="AA295" s="2" t="s">
        <v>222</v>
      </c>
      <c r="AB295" s="13" t="s">
        <v>1337</v>
      </c>
      <c r="AC295" s="2" t="s">
        <v>1337</v>
      </c>
      <c r="AD295" s="24" t="s">
        <v>963</v>
      </c>
      <c r="AE295" s="2" t="s">
        <v>1275</v>
      </c>
      <c r="AF295" s="25"/>
      <c r="AG295" s="2" t="s">
        <v>109</v>
      </c>
      <c r="AH295" s="14" t="s">
        <v>134</v>
      </c>
      <c r="AI295" s="2" t="s">
        <v>100</v>
      </c>
      <c r="AJ295" s="13" t="s">
        <v>1484</v>
      </c>
      <c r="AK295" s="2" t="s">
        <v>70</v>
      </c>
      <c r="AL295" s="9" t="s">
        <v>2711</v>
      </c>
      <c r="AM295" s="13">
        <f>IF(ISNA(VLOOKUP($AL295,'Ash-Archive Data-Don''t Delete'!$AL:$AT,2,FALSE)),"",VLOOKUP($AL295,'Ash-Archive Data-Don''t Delete'!$AL:$AT,2,FALSE))</f>
        <v>0</v>
      </c>
      <c r="AN295" s="2">
        <f>IF(ISNA(VLOOKUP($AL295,'Ash-Archive Data-Don''t Delete'!$AL:$AT,3,FALSE)),"",VLOOKUP($AL295,'Ash-Archive Data-Don''t Delete'!$AL:$AT,3,FALSE))</f>
        <v>0</v>
      </c>
      <c r="AO295" s="13">
        <f>IF(ISNA(VLOOKUP($AL295,'Ash-Archive Data-Don''t Delete'!$AL:$AT,4,FALSE)),"",VLOOKUP($AL295,'Ash-Archive Data-Don''t Delete'!$AL:$AT,4,FALSE))</f>
        <v>0</v>
      </c>
      <c r="AP295" s="2">
        <f>IF(ISNA(VLOOKUP($AL295,'Ash-Archive Data-Don''t Delete'!$AL:$AT,5,FALSE)),"",VLOOKUP($AL295,'Ash-Archive Data-Don''t Delete'!$AL:$AT,5,FALSE))</f>
        <v>0</v>
      </c>
      <c r="AQ295" s="13"/>
      <c r="AR295" s="2"/>
      <c r="AS295" s="13" t="s">
        <v>74</v>
      </c>
      <c r="AT295" s="2"/>
      <c r="AU295" s="25"/>
      <c r="AV295" s="23"/>
      <c r="AW295" s="13" t="s">
        <v>84</v>
      </c>
      <c r="AX295" s="23"/>
      <c r="AY295" s="9" t="s">
        <v>269</v>
      </c>
      <c r="AZ295" s="31">
        <v>42711</v>
      </c>
      <c r="BA295" s="18"/>
      <c r="BB295" s="18"/>
      <c r="BC295" s="15"/>
      <c r="BD295" s="15"/>
      <c r="BE295" s="15"/>
      <c r="BF295" s="15"/>
      <c r="BG295" s="15"/>
      <c r="BH295" s="15"/>
      <c r="BI295" s="15"/>
      <c r="BJ295" s="15"/>
    </row>
    <row r="296" spans="1:62" ht="14.25">
      <c r="A296" s="16" t="str">
        <f>IF(ISNA(VLOOKUP($G296,'Philanthropist Ranking'!$E$5:$H$105,4,FALSE)),"N","Y")</f>
        <v>Y</v>
      </c>
      <c r="B296" s="17">
        <f>VLOOKUP($G296,'Philanthropist Ranking'!$K$5:$M$281,3,FALSE)</f>
        <v>61</v>
      </c>
      <c r="C296" s="17">
        <f>VLOOKUP($G296,'Philanthropist Ranking'!$K$5:$M$281,2,FALSE)</f>
        <v>18.696932000000004</v>
      </c>
      <c r="D296" s="18"/>
      <c r="E296" s="18"/>
      <c r="F296" s="7" t="s">
        <v>307</v>
      </c>
      <c r="G296" s="8" t="s">
        <v>308</v>
      </c>
      <c r="H296" s="32"/>
      <c r="I296" s="19"/>
      <c r="J296" s="20" t="s">
        <v>62</v>
      </c>
      <c r="K296" s="19"/>
      <c r="L296" s="20"/>
      <c r="M296" s="19"/>
      <c r="N296" s="21"/>
      <c r="O296" s="22"/>
      <c r="P296" s="21"/>
      <c r="Q296" s="22"/>
      <c r="R296" s="21"/>
      <c r="S296" s="22"/>
      <c r="T296" s="21"/>
      <c r="U296" s="22"/>
      <c r="V296" s="13" t="s">
        <v>1835</v>
      </c>
      <c r="W296" s="2">
        <v>0.1008695</v>
      </c>
      <c r="X296" s="13">
        <v>7</v>
      </c>
      <c r="Y296" s="23"/>
      <c r="Z296" s="13" t="s">
        <v>222</v>
      </c>
      <c r="AA296" s="2" t="s">
        <v>222</v>
      </c>
      <c r="AB296" s="13" t="s">
        <v>1294</v>
      </c>
      <c r="AC296" s="2" t="s">
        <v>2726</v>
      </c>
      <c r="AD296" s="24" t="s">
        <v>1866</v>
      </c>
      <c r="AE296" s="2" t="s">
        <v>1867</v>
      </c>
      <c r="AF296" s="25"/>
      <c r="AG296" s="2" t="s">
        <v>109</v>
      </c>
      <c r="AH296" s="14" t="s">
        <v>134</v>
      </c>
      <c r="AI296" s="2" t="s">
        <v>100</v>
      </c>
      <c r="AJ296" s="13" t="s">
        <v>1484</v>
      </c>
      <c r="AK296" s="2" t="s">
        <v>70</v>
      </c>
      <c r="AL296" s="9" t="s">
        <v>2727</v>
      </c>
      <c r="AM296" s="13">
        <f>IF(ISNA(VLOOKUP($AL296,'Ash-Archive Data-Don''t Delete'!$AL:$AT,2,FALSE)),"",VLOOKUP($AL296,'Ash-Archive Data-Don''t Delete'!$AL:$AT,2,FALSE))</f>
        <v>0</v>
      </c>
      <c r="AN296" s="2">
        <f>IF(ISNA(VLOOKUP($AL296,'Ash-Archive Data-Don''t Delete'!$AL:$AT,3,FALSE)),"",VLOOKUP($AL296,'Ash-Archive Data-Don''t Delete'!$AL:$AT,3,FALSE))</f>
        <v>0</v>
      </c>
      <c r="AO296" s="13">
        <f>IF(ISNA(VLOOKUP($AL296,'Ash-Archive Data-Don''t Delete'!$AL:$AT,4,FALSE)),"",VLOOKUP($AL296,'Ash-Archive Data-Don''t Delete'!$AL:$AT,4,FALSE))</f>
        <v>0</v>
      </c>
      <c r="AP296" s="2">
        <f>IF(ISNA(VLOOKUP($AL296,'Ash-Archive Data-Don''t Delete'!$AL:$AT,5,FALSE)),"",VLOOKUP($AL296,'Ash-Archive Data-Don''t Delete'!$AL:$AT,5,FALSE))</f>
        <v>0</v>
      </c>
      <c r="AQ296" s="13"/>
      <c r="AR296" s="2"/>
      <c r="AS296" s="13" t="s">
        <v>74</v>
      </c>
      <c r="AT296" s="2"/>
      <c r="AU296" s="25"/>
      <c r="AV296" s="23"/>
      <c r="AW296" s="13" t="s">
        <v>84</v>
      </c>
      <c r="AX296" s="23"/>
      <c r="AY296" s="9" t="s">
        <v>269</v>
      </c>
      <c r="AZ296" s="31">
        <v>42711</v>
      </c>
      <c r="BA296" s="18"/>
      <c r="BB296" s="18"/>
      <c r="BC296" s="15"/>
      <c r="BD296" s="15"/>
      <c r="BE296" s="15"/>
      <c r="BF296" s="15"/>
      <c r="BG296" s="15"/>
      <c r="BH296" s="15"/>
      <c r="BI296" s="15"/>
      <c r="BJ296" s="15"/>
    </row>
    <row r="297" spans="1:62" ht="14.25">
      <c r="A297" s="16" t="str">
        <f>IF(ISNA(VLOOKUP($G297,'Philanthropist Ranking'!$E$5:$H$105,4,FALSE)),"N","Y")</f>
        <v>Y</v>
      </c>
      <c r="B297" s="17">
        <f>VLOOKUP($G297,'Philanthropist Ranking'!$K$5:$M$281,3,FALSE)</f>
        <v>61</v>
      </c>
      <c r="C297" s="17">
        <f>VLOOKUP($G297,'Philanthropist Ranking'!$K$5:$M$281,2,FALSE)</f>
        <v>18.696932000000004</v>
      </c>
      <c r="D297" s="18"/>
      <c r="E297" s="18"/>
      <c r="F297" s="7" t="s">
        <v>307</v>
      </c>
      <c r="G297" s="8" t="s">
        <v>308</v>
      </c>
      <c r="H297" s="32"/>
      <c r="I297" s="19"/>
      <c r="J297" s="20" t="s">
        <v>62</v>
      </c>
      <c r="K297" s="19"/>
      <c r="L297" s="20"/>
      <c r="M297" s="19"/>
      <c r="N297" s="21"/>
      <c r="O297" s="22"/>
      <c r="P297" s="21"/>
      <c r="Q297" s="22"/>
      <c r="R297" s="21"/>
      <c r="S297" s="22"/>
      <c r="T297" s="21"/>
      <c r="U297" s="22"/>
      <c r="V297" s="13" t="s">
        <v>1835</v>
      </c>
      <c r="W297" s="2">
        <v>0.1002445</v>
      </c>
      <c r="X297" s="13">
        <v>7</v>
      </c>
      <c r="Y297" s="23"/>
      <c r="Z297" s="13" t="s">
        <v>222</v>
      </c>
      <c r="AA297" s="2" t="s">
        <v>222</v>
      </c>
      <c r="AB297" s="13" t="s">
        <v>292</v>
      </c>
      <c r="AC297" s="2" t="s">
        <v>2742</v>
      </c>
      <c r="AD297" s="24" t="s">
        <v>1869</v>
      </c>
      <c r="AE297" s="2" t="s">
        <v>1870</v>
      </c>
      <c r="AF297" s="25"/>
      <c r="AG297" s="2" t="s">
        <v>98</v>
      </c>
      <c r="AH297" s="14" t="s">
        <v>134</v>
      </c>
      <c r="AI297" s="2" t="s">
        <v>100</v>
      </c>
      <c r="AJ297" s="13" t="s">
        <v>1484</v>
      </c>
      <c r="AK297" s="2" t="s">
        <v>70</v>
      </c>
      <c r="AL297" s="9" t="s">
        <v>2744</v>
      </c>
      <c r="AM297" s="13">
        <f>IF(ISNA(VLOOKUP($AL297,'Ash-Archive Data-Don''t Delete'!$AL:$AT,2,FALSE)),"",VLOOKUP($AL297,'Ash-Archive Data-Don''t Delete'!$AL:$AT,2,FALSE))</f>
        <v>0</v>
      </c>
      <c r="AN297" s="2">
        <f>IF(ISNA(VLOOKUP($AL297,'Ash-Archive Data-Don''t Delete'!$AL:$AT,3,FALSE)),"",VLOOKUP($AL297,'Ash-Archive Data-Don''t Delete'!$AL:$AT,3,FALSE))</f>
        <v>0</v>
      </c>
      <c r="AO297" s="13">
        <f>IF(ISNA(VLOOKUP($AL297,'Ash-Archive Data-Don''t Delete'!$AL:$AT,4,FALSE)),"",VLOOKUP($AL297,'Ash-Archive Data-Don''t Delete'!$AL:$AT,4,FALSE))</f>
        <v>0</v>
      </c>
      <c r="AP297" s="2">
        <f>IF(ISNA(VLOOKUP($AL297,'Ash-Archive Data-Don''t Delete'!$AL:$AT,5,FALSE)),"",VLOOKUP($AL297,'Ash-Archive Data-Don''t Delete'!$AL:$AT,5,FALSE))</f>
        <v>0</v>
      </c>
      <c r="AQ297" s="13"/>
      <c r="AR297" s="2"/>
      <c r="AS297" s="13" t="s">
        <v>74</v>
      </c>
      <c r="AT297" s="2"/>
      <c r="AU297" s="25"/>
      <c r="AV297" s="23"/>
      <c r="AW297" s="13" t="s">
        <v>70</v>
      </c>
      <c r="AX297" s="23"/>
      <c r="AY297" s="9" t="s">
        <v>269</v>
      </c>
      <c r="AZ297" s="31">
        <v>42711</v>
      </c>
      <c r="BA297" s="18"/>
      <c r="BB297" s="18"/>
      <c r="BC297" s="15"/>
      <c r="BD297" s="15"/>
      <c r="BE297" s="15"/>
      <c r="BF297" s="15"/>
      <c r="BG297" s="15"/>
      <c r="BH297" s="15"/>
      <c r="BI297" s="15"/>
      <c r="BJ297" s="15"/>
    </row>
    <row r="298" spans="1:62" ht="14.25">
      <c r="A298" s="16" t="str">
        <f>IF(ISNA(VLOOKUP($G298,'Philanthropist Ranking'!$E$5:$H$105,4,FALSE)),"N","Y")</f>
        <v>Y</v>
      </c>
      <c r="B298" s="17">
        <f>VLOOKUP($G298,'Philanthropist Ranking'!$K$5:$M$281,3,FALSE)</f>
        <v>61</v>
      </c>
      <c r="C298" s="17">
        <f>VLOOKUP($G298,'Philanthropist Ranking'!$K$5:$M$281,2,FALSE)</f>
        <v>18.696932000000004</v>
      </c>
      <c r="D298" s="18"/>
      <c r="E298" s="18"/>
      <c r="F298" s="7" t="s">
        <v>307</v>
      </c>
      <c r="G298" s="8" t="s">
        <v>308</v>
      </c>
      <c r="H298" s="9" t="s">
        <v>2619</v>
      </c>
      <c r="I298" s="19"/>
      <c r="J298" s="20" t="s">
        <v>62</v>
      </c>
      <c r="K298" s="19"/>
      <c r="L298" s="20"/>
      <c r="M298" s="19"/>
      <c r="N298" s="21"/>
      <c r="O298" s="22"/>
      <c r="P298" s="21"/>
      <c r="Q298" s="22"/>
      <c r="R298" s="21"/>
      <c r="S298" s="22"/>
      <c r="T298" s="21"/>
      <c r="U298" s="22"/>
      <c r="V298" s="13" t="s">
        <v>307</v>
      </c>
      <c r="W298" s="2">
        <v>0.1</v>
      </c>
      <c r="X298" s="13">
        <v>11</v>
      </c>
      <c r="Y298" s="23"/>
      <c r="Z298" s="13" t="s">
        <v>222</v>
      </c>
      <c r="AA298" s="2" t="s">
        <v>222</v>
      </c>
      <c r="AB298" s="13" t="s">
        <v>2763</v>
      </c>
      <c r="AC298" s="2" t="s">
        <v>2764</v>
      </c>
      <c r="AD298" s="24" t="s">
        <v>1871</v>
      </c>
      <c r="AE298" s="2" t="s">
        <v>1872</v>
      </c>
      <c r="AF298" s="25"/>
      <c r="AG298" s="2" t="s">
        <v>66</v>
      </c>
      <c r="AH298" s="14" t="s">
        <v>131</v>
      </c>
      <c r="AI298" s="2" t="s">
        <v>141</v>
      </c>
      <c r="AJ298" s="13" t="s">
        <v>69</v>
      </c>
      <c r="AK298" s="2" t="s">
        <v>70</v>
      </c>
      <c r="AL298" s="9" t="s">
        <v>2765</v>
      </c>
      <c r="AM298" s="13">
        <f>IF(ISNA(VLOOKUP($AL298,'Ash-Archive Data-Don''t Delete'!$AL:$AT,2,FALSE)),"",VLOOKUP($AL298,'Ash-Archive Data-Don''t Delete'!$AL:$AT,2,FALSE))</f>
        <v>0</v>
      </c>
      <c r="AN298" s="2">
        <f>IF(ISNA(VLOOKUP($AL298,'Ash-Archive Data-Don''t Delete'!$AL:$AT,3,FALSE)),"",VLOOKUP($AL298,'Ash-Archive Data-Don''t Delete'!$AL:$AT,3,FALSE))</f>
        <v>0</v>
      </c>
      <c r="AO298" s="13">
        <f>IF(ISNA(VLOOKUP($AL298,'Ash-Archive Data-Don''t Delete'!$AL:$AT,4,FALSE)),"",VLOOKUP($AL298,'Ash-Archive Data-Don''t Delete'!$AL:$AT,4,FALSE))</f>
        <v>0</v>
      </c>
      <c r="AP298" s="2">
        <f>IF(ISNA(VLOOKUP($AL298,'Ash-Archive Data-Don''t Delete'!$AL:$AT,5,FALSE)),"",VLOOKUP($AL298,'Ash-Archive Data-Don''t Delete'!$AL:$AT,5,FALSE))</f>
        <v>0</v>
      </c>
      <c r="AQ298" s="13"/>
      <c r="AR298" s="2"/>
      <c r="AS298" s="13" t="s">
        <v>74</v>
      </c>
      <c r="AT298" s="2"/>
      <c r="AU298" s="25"/>
      <c r="AV298" s="23"/>
      <c r="AW298" s="13" t="s">
        <v>84</v>
      </c>
      <c r="AX298" s="23"/>
      <c r="AY298" s="9" t="s">
        <v>269</v>
      </c>
      <c r="AZ298" s="31">
        <v>42711</v>
      </c>
      <c r="BA298" s="18"/>
      <c r="BB298" s="18"/>
      <c r="BC298" s="15"/>
      <c r="BD298" s="15"/>
      <c r="BE298" s="15"/>
      <c r="BF298" s="15"/>
      <c r="BG298" s="15"/>
      <c r="BH298" s="15"/>
      <c r="BI298" s="15"/>
      <c r="BJ298" s="15"/>
    </row>
    <row r="299" spans="1:62" ht="14.25">
      <c r="A299" s="16" t="str">
        <f>IF(ISNA(VLOOKUP($G299,'Philanthropist Ranking'!$E$5:$H$105,4,FALSE)),"N","Y")</f>
        <v>Y</v>
      </c>
      <c r="B299" s="17">
        <f>VLOOKUP($G299,'Philanthropist Ranking'!$K$5:$M$281,3,FALSE)</f>
        <v>61</v>
      </c>
      <c r="C299" s="17">
        <f>VLOOKUP($G299,'Philanthropist Ranking'!$K$5:$M$281,2,FALSE)</f>
        <v>18.696932000000004</v>
      </c>
      <c r="D299" s="18"/>
      <c r="E299" s="18"/>
      <c r="F299" s="7" t="s">
        <v>307</v>
      </c>
      <c r="G299" s="8" t="s">
        <v>308</v>
      </c>
      <c r="H299" s="9" t="s">
        <v>2619</v>
      </c>
      <c r="I299" s="19"/>
      <c r="J299" s="20" t="s">
        <v>62</v>
      </c>
      <c r="K299" s="19"/>
      <c r="L299" s="20"/>
      <c r="M299" s="19"/>
      <c r="N299" s="21"/>
      <c r="O299" s="22"/>
      <c r="P299" s="21"/>
      <c r="Q299" s="22"/>
      <c r="R299" s="21"/>
      <c r="S299" s="22"/>
      <c r="T299" s="21"/>
      <c r="U299" s="22"/>
      <c r="V299" s="13" t="s">
        <v>1835</v>
      </c>
      <c r="W299" s="2">
        <v>8.6087860000000002E-2</v>
      </c>
      <c r="X299" s="13">
        <v>3</v>
      </c>
      <c r="Y299" s="23"/>
      <c r="Z299" s="13" t="s">
        <v>222</v>
      </c>
      <c r="AA299" s="2" t="s">
        <v>222</v>
      </c>
      <c r="AB299" s="13" t="s">
        <v>387</v>
      </c>
      <c r="AC299" s="2" t="s">
        <v>2778</v>
      </c>
      <c r="AD299" s="24" t="s">
        <v>1873</v>
      </c>
      <c r="AE299" s="2" t="s">
        <v>1874</v>
      </c>
      <c r="AF299" s="25"/>
      <c r="AG299" s="2" t="s">
        <v>98</v>
      </c>
      <c r="AH299" s="14" t="s">
        <v>134</v>
      </c>
      <c r="AI299" s="2" t="s">
        <v>141</v>
      </c>
      <c r="AJ299" s="13" t="s">
        <v>1484</v>
      </c>
      <c r="AK299" s="2" t="s">
        <v>70</v>
      </c>
      <c r="AL299" s="9" t="s">
        <v>2780</v>
      </c>
      <c r="AM299" s="13">
        <f>IF(ISNA(VLOOKUP($AL299,'Ash-Archive Data-Don''t Delete'!$AL:$AT,2,FALSE)),"",VLOOKUP($AL299,'Ash-Archive Data-Don''t Delete'!$AL:$AT,2,FALSE))</f>
        <v>0</v>
      </c>
      <c r="AN299" s="2">
        <f>IF(ISNA(VLOOKUP($AL299,'Ash-Archive Data-Don''t Delete'!$AL:$AT,3,FALSE)),"",VLOOKUP($AL299,'Ash-Archive Data-Don''t Delete'!$AL:$AT,3,FALSE))</f>
        <v>0</v>
      </c>
      <c r="AO299" s="13">
        <f>IF(ISNA(VLOOKUP($AL299,'Ash-Archive Data-Don''t Delete'!$AL:$AT,4,FALSE)),"",VLOOKUP($AL299,'Ash-Archive Data-Don''t Delete'!$AL:$AT,4,FALSE))</f>
        <v>0</v>
      </c>
      <c r="AP299" s="2">
        <f>IF(ISNA(VLOOKUP($AL299,'Ash-Archive Data-Don''t Delete'!$AL:$AT,5,FALSE)),"",VLOOKUP($AL299,'Ash-Archive Data-Don''t Delete'!$AL:$AT,5,FALSE))</f>
        <v>0</v>
      </c>
      <c r="AQ299" s="13"/>
      <c r="AR299" s="2"/>
      <c r="AS299" s="13" t="s">
        <v>74</v>
      </c>
      <c r="AT299" s="2"/>
      <c r="AU299" s="25"/>
      <c r="AV299" s="23"/>
      <c r="AW299" s="13" t="s">
        <v>1858</v>
      </c>
      <c r="AX299" s="23"/>
      <c r="AY299" s="9" t="s">
        <v>269</v>
      </c>
      <c r="AZ299" s="31">
        <v>42711</v>
      </c>
      <c r="BA299" s="18"/>
      <c r="BB299" s="18"/>
      <c r="BC299" s="15"/>
      <c r="BD299" s="15"/>
      <c r="BE299" s="15"/>
      <c r="BF299" s="15"/>
      <c r="BG299" s="15"/>
      <c r="BH299" s="15"/>
      <c r="BI299" s="15"/>
      <c r="BJ299" s="15"/>
    </row>
    <row r="300" spans="1:62" ht="14.25">
      <c r="A300" s="16" t="str">
        <f>IF(ISNA(VLOOKUP($G300,'Philanthropist Ranking'!$E$5:$H$105,4,FALSE)),"N","Y")</f>
        <v>Y</v>
      </c>
      <c r="B300" s="17">
        <f>VLOOKUP($G300,'Philanthropist Ranking'!$K$5:$M$281,3,FALSE)</f>
        <v>61</v>
      </c>
      <c r="C300" s="17">
        <f>VLOOKUP($G300,'Philanthropist Ranking'!$K$5:$M$281,2,FALSE)</f>
        <v>18.696932000000004</v>
      </c>
      <c r="D300" s="18"/>
      <c r="E300" s="18"/>
      <c r="F300" s="7" t="s">
        <v>307</v>
      </c>
      <c r="G300" s="8" t="s">
        <v>308</v>
      </c>
      <c r="H300" s="32"/>
      <c r="I300" s="19"/>
      <c r="J300" s="20" t="s">
        <v>62</v>
      </c>
      <c r="K300" s="19"/>
      <c r="L300" s="20"/>
      <c r="M300" s="19"/>
      <c r="N300" s="21"/>
      <c r="O300" s="22"/>
      <c r="P300" s="21"/>
      <c r="Q300" s="22"/>
      <c r="R300" s="21"/>
      <c r="S300" s="22"/>
      <c r="T300" s="21"/>
      <c r="U300" s="22"/>
      <c r="V300" s="13" t="s">
        <v>1875</v>
      </c>
      <c r="W300" s="2">
        <v>8.405E-2</v>
      </c>
      <c r="X300" s="13">
        <v>12</v>
      </c>
      <c r="Y300" s="23"/>
      <c r="Z300" s="13" t="s">
        <v>222</v>
      </c>
      <c r="AA300" s="2" t="s">
        <v>222</v>
      </c>
      <c r="AB300" s="13" t="s">
        <v>2800</v>
      </c>
      <c r="AC300" s="2" t="s">
        <v>2800</v>
      </c>
      <c r="AD300" s="24" t="s">
        <v>1876</v>
      </c>
      <c r="AE300" s="2" t="s">
        <v>1877</v>
      </c>
      <c r="AF300" s="25"/>
      <c r="AG300" s="2" t="s">
        <v>136</v>
      </c>
      <c r="AH300" s="14" t="s">
        <v>133</v>
      </c>
      <c r="AI300" s="2" t="s">
        <v>100</v>
      </c>
      <c r="AJ300" s="13" t="s">
        <v>69</v>
      </c>
      <c r="AK300" s="2" t="s">
        <v>70</v>
      </c>
      <c r="AL300" s="9" t="s">
        <v>2804</v>
      </c>
      <c r="AM300" s="13">
        <f>IF(ISNA(VLOOKUP($AL300,'Ash-Archive Data-Don''t Delete'!$AL:$AT,2,FALSE)),"",VLOOKUP($AL300,'Ash-Archive Data-Don''t Delete'!$AL:$AT,2,FALSE))</f>
        <v>0</v>
      </c>
      <c r="AN300" s="2">
        <f>IF(ISNA(VLOOKUP($AL300,'Ash-Archive Data-Don''t Delete'!$AL:$AT,3,FALSE)),"",VLOOKUP($AL300,'Ash-Archive Data-Don''t Delete'!$AL:$AT,3,FALSE))</f>
        <v>0</v>
      </c>
      <c r="AO300" s="13">
        <f>IF(ISNA(VLOOKUP($AL300,'Ash-Archive Data-Don''t Delete'!$AL:$AT,4,FALSE)),"",VLOOKUP($AL300,'Ash-Archive Data-Don''t Delete'!$AL:$AT,4,FALSE))</f>
        <v>0</v>
      </c>
      <c r="AP300" s="2">
        <f>IF(ISNA(VLOOKUP($AL300,'Ash-Archive Data-Don''t Delete'!$AL:$AT,5,FALSE)),"",VLOOKUP($AL300,'Ash-Archive Data-Don''t Delete'!$AL:$AT,5,FALSE))</f>
        <v>0</v>
      </c>
      <c r="AQ300" s="13"/>
      <c r="AR300" s="2"/>
      <c r="AS300" s="13" t="s">
        <v>74</v>
      </c>
      <c r="AT300" s="2"/>
      <c r="AU300" s="25"/>
      <c r="AV300" s="23"/>
      <c r="AW300" s="13" t="s">
        <v>84</v>
      </c>
      <c r="AX300" s="23"/>
      <c r="AY300" s="9" t="s">
        <v>269</v>
      </c>
      <c r="AZ300" s="31">
        <v>42711</v>
      </c>
      <c r="BA300" s="18"/>
      <c r="BB300" s="18"/>
      <c r="BC300" s="15"/>
      <c r="BD300" s="15"/>
      <c r="BE300" s="15"/>
      <c r="BF300" s="15"/>
      <c r="BG300" s="15"/>
      <c r="BH300" s="15"/>
      <c r="BI300" s="15"/>
      <c r="BJ300" s="15"/>
    </row>
    <row r="301" spans="1:62" ht="14.25">
      <c r="A301" s="16" t="str">
        <f>IF(ISNA(VLOOKUP($G301,'Philanthropist Ranking'!$E$5:$H$105,4,FALSE)),"N","Y")</f>
        <v>Y</v>
      </c>
      <c r="B301" s="17">
        <f>VLOOKUP($G301,'Philanthropist Ranking'!$K$5:$M$281,3,FALSE)</f>
        <v>61</v>
      </c>
      <c r="C301" s="17">
        <f>VLOOKUP($G301,'Philanthropist Ranking'!$K$5:$M$281,2,FALSE)</f>
        <v>18.696932000000004</v>
      </c>
      <c r="D301" s="18"/>
      <c r="E301" s="18"/>
      <c r="F301" s="7" t="s">
        <v>307</v>
      </c>
      <c r="G301" s="8" t="s">
        <v>308</v>
      </c>
      <c r="H301" s="9" t="s">
        <v>2619</v>
      </c>
      <c r="I301" s="19"/>
      <c r="J301" s="20" t="s">
        <v>62</v>
      </c>
      <c r="K301" s="19"/>
      <c r="L301" s="20"/>
      <c r="M301" s="19"/>
      <c r="N301" s="21"/>
      <c r="O301" s="22"/>
      <c r="P301" s="21"/>
      <c r="Q301" s="22"/>
      <c r="R301" s="21"/>
      <c r="S301" s="22"/>
      <c r="T301" s="21"/>
      <c r="U301" s="22"/>
      <c r="V301" s="13" t="s">
        <v>1835</v>
      </c>
      <c r="W301" s="2">
        <v>7.1794399999999994E-2</v>
      </c>
      <c r="X301" s="13">
        <v>3</v>
      </c>
      <c r="Y301" s="23"/>
      <c r="Z301" s="13" t="s">
        <v>222</v>
      </c>
      <c r="AA301" s="2" t="s">
        <v>222</v>
      </c>
      <c r="AB301" s="13" t="s">
        <v>387</v>
      </c>
      <c r="AC301" s="2" t="s">
        <v>2819</v>
      </c>
      <c r="AD301" s="24" t="s">
        <v>1879</v>
      </c>
      <c r="AE301" s="2" t="s">
        <v>1880</v>
      </c>
      <c r="AF301" s="25"/>
      <c r="AG301" s="2" t="s">
        <v>98</v>
      </c>
      <c r="AH301" s="14" t="s">
        <v>134</v>
      </c>
      <c r="AI301" s="2" t="s">
        <v>141</v>
      </c>
      <c r="AJ301" s="13" t="s">
        <v>1484</v>
      </c>
      <c r="AK301" s="2" t="s">
        <v>70</v>
      </c>
      <c r="AL301" s="9" t="s">
        <v>2822</v>
      </c>
      <c r="AM301" s="13">
        <f>IF(ISNA(VLOOKUP($AL301,'Ash-Archive Data-Don''t Delete'!$AL:$AT,2,FALSE)),"",VLOOKUP($AL301,'Ash-Archive Data-Don''t Delete'!$AL:$AT,2,FALSE))</f>
        <v>0</v>
      </c>
      <c r="AN301" s="2">
        <f>IF(ISNA(VLOOKUP($AL301,'Ash-Archive Data-Don''t Delete'!$AL:$AT,3,FALSE)),"",VLOOKUP($AL301,'Ash-Archive Data-Don''t Delete'!$AL:$AT,3,FALSE))</f>
        <v>0</v>
      </c>
      <c r="AO301" s="13">
        <f>IF(ISNA(VLOOKUP($AL301,'Ash-Archive Data-Don''t Delete'!$AL:$AT,4,FALSE)),"",VLOOKUP($AL301,'Ash-Archive Data-Don''t Delete'!$AL:$AT,4,FALSE))</f>
        <v>0</v>
      </c>
      <c r="AP301" s="2">
        <f>IF(ISNA(VLOOKUP($AL301,'Ash-Archive Data-Don''t Delete'!$AL:$AT,5,FALSE)),"",VLOOKUP($AL301,'Ash-Archive Data-Don''t Delete'!$AL:$AT,5,FALSE))</f>
        <v>0</v>
      </c>
      <c r="AQ301" s="13"/>
      <c r="AR301" s="2"/>
      <c r="AS301" s="13" t="s">
        <v>74</v>
      </c>
      <c r="AT301" s="2"/>
      <c r="AU301" s="25"/>
      <c r="AV301" s="23"/>
      <c r="AW301" s="13" t="s">
        <v>1858</v>
      </c>
      <c r="AX301" s="23"/>
      <c r="AY301" s="9" t="s">
        <v>269</v>
      </c>
      <c r="AZ301" s="31">
        <v>42711</v>
      </c>
      <c r="BA301" s="18"/>
      <c r="BB301" s="18"/>
      <c r="BC301" s="15"/>
      <c r="BD301" s="15"/>
      <c r="BE301" s="15"/>
      <c r="BF301" s="15"/>
      <c r="BG301" s="15"/>
      <c r="BH301" s="15"/>
      <c r="BI301" s="15"/>
      <c r="BJ301" s="15"/>
    </row>
    <row r="302" spans="1:62" ht="14.25">
      <c r="A302" s="16" t="str">
        <f>IF(ISNA(VLOOKUP($G302,'Philanthropist Ranking'!$E$5:$H$105,4,FALSE)),"N","Y")</f>
        <v>Y</v>
      </c>
      <c r="B302" s="17">
        <f>VLOOKUP($G302,'Philanthropist Ranking'!$K$5:$M$281,3,FALSE)</f>
        <v>61</v>
      </c>
      <c r="C302" s="17">
        <f>VLOOKUP($G302,'Philanthropist Ranking'!$K$5:$M$281,2,FALSE)</f>
        <v>18.696932000000004</v>
      </c>
      <c r="D302" s="18"/>
      <c r="E302" s="18"/>
      <c r="F302" s="7" t="s">
        <v>307</v>
      </c>
      <c r="G302" s="8" t="s">
        <v>308</v>
      </c>
      <c r="H302" s="9" t="s">
        <v>2619</v>
      </c>
      <c r="I302" s="19"/>
      <c r="J302" s="20" t="s">
        <v>62</v>
      </c>
      <c r="K302" s="19"/>
      <c r="L302" s="20"/>
      <c r="M302" s="19"/>
      <c r="N302" s="21"/>
      <c r="O302" s="22"/>
      <c r="P302" s="21"/>
      <c r="Q302" s="22"/>
      <c r="R302" s="21"/>
      <c r="S302" s="22"/>
      <c r="T302" s="21"/>
      <c r="U302" s="22"/>
      <c r="V302" s="13" t="s">
        <v>1835</v>
      </c>
      <c r="W302" s="2">
        <v>2.3720000000000001E-2</v>
      </c>
      <c r="X302" s="13">
        <v>3</v>
      </c>
      <c r="Y302" s="23"/>
      <c r="Z302" s="13" t="s">
        <v>222</v>
      </c>
      <c r="AA302" s="2" t="s">
        <v>222</v>
      </c>
      <c r="AB302" s="13" t="s">
        <v>324</v>
      </c>
      <c r="AC302" s="2" t="s">
        <v>2832</v>
      </c>
      <c r="AD302" s="24" t="s">
        <v>1881</v>
      </c>
      <c r="AE302" s="2" t="s">
        <v>1882</v>
      </c>
      <c r="AF302" s="25"/>
      <c r="AG302" s="2" t="s">
        <v>98</v>
      </c>
      <c r="AH302" s="14" t="s">
        <v>134</v>
      </c>
      <c r="AI302" s="2" t="s">
        <v>141</v>
      </c>
      <c r="AJ302" s="13" t="s">
        <v>1484</v>
      </c>
      <c r="AK302" s="2" t="s">
        <v>70</v>
      </c>
      <c r="AL302" s="9" t="s">
        <v>2833</v>
      </c>
      <c r="AM302" s="13">
        <f>IF(ISNA(VLOOKUP($AL302,'Ash-Archive Data-Don''t Delete'!$AL:$AT,2,FALSE)),"",VLOOKUP($AL302,'Ash-Archive Data-Don''t Delete'!$AL:$AT,2,FALSE))</f>
        <v>0</v>
      </c>
      <c r="AN302" s="2">
        <f>IF(ISNA(VLOOKUP($AL302,'Ash-Archive Data-Don''t Delete'!$AL:$AT,3,FALSE)),"",VLOOKUP($AL302,'Ash-Archive Data-Don''t Delete'!$AL:$AT,3,FALSE))</f>
        <v>0</v>
      </c>
      <c r="AO302" s="13">
        <f>IF(ISNA(VLOOKUP($AL302,'Ash-Archive Data-Don''t Delete'!$AL:$AT,4,FALSE)),"",VLOOKUP($AL302,'Ash-Archive Data-Don''t Delete'!$AL:$AT,4,FALSE))</f>
        <v>0</v>
      </c>
      <c r="AP302" s="2">
        <f>IF(ISNA(VLOOKUP($AL302,'Ash-Archive Data-Don''t Delete'!$AL:$AT,5,FALSE)),"",VLOOKUP($AL302,'Ash-Archive Data-Don''t Delete'!$AL:$AT,5,FALSE))</f>
        <v>0</v>
      </c>
      <c r="AQ302" s="13"/>
      <c r="AR302" s="2"/>
      <c r="AS302" s="13" t="s">
        <v>74</v>
      </c>
      <c r="AT302" s="2"/>
      <c r="AU302" s="25"/>
      <c r="AV302" s="23"/>
      <c r="AW302" s="13" t="s">
        <v>1858</v>
      </c>
      <c r="AX302" s="23"/>
      <c r="AY302" s="9" t="s">
        <v>269</v>
      </c>
      <c r="AZ302" s="31">
        <v>42711</v>
      </c>
      <c r="BA302" s="18"/>
      <c r="BB302" s="18"/>
      <c r="BC302" s="15"/>
      <c r="BD302" s="15"/>
      <c r="BE302" s="15"/>
      <c r="BF302" s="15"/>
      <c r="BG302" s="15"/>
      <c r="BH302" s="15"/>
      <c r="BI302" s="15"/>
      <c r="BJ302" s="15"/>
    </row>
    <row r="303" spans="1:62" ht="14.25">
      <c r="A303" s="16" t="str">
        <f>IF(ISNA(VLOOKUP($G303,'Philanthropist Ranking'!$E$5:$H$105,4,FALSE)),"N","Y")</f>
        <v>Y</v>
      </c>
      <c r="B303" s="17">
        <f>VLOOKUP($G303,'Philanthropist Ranking'!$K$5:$M$281,3,FALSE)</f>
        <v>61</v>
      </c>
      <c r="C303" s="17">
        <f>VLOOKUP($G303,'Philanthropist Ranking'!$K$5:$M$281,2,FALSE)</f>
        <v>18.696932000000004</v>
      </c>
      <c r="D303" s="18"/>
      <c r="E303" s="18"/>
      <c r="F303" s="7" t="s">
        <v>307</v>
      </c>
      <c r="G303" s="8" t="s">
        <v>308</v>
      </c>
      <c r="H303" s="32"/>
      <c r="I303" s="19"/>
      <c r="J303" s="20" t="s">
        <v>62</v>
      </c>
      <c r="K303" s="19"/>
      <c r="L303" s="20"/>
      <c r="M303" s="19"/>
      <c r="N303" s="21"/>
      <c r="O303" s="22"/>
      <c r="P303" s="21"/>
      <c r="Q303" s="22"/>
      <c r="R303" s="21"/>
      <c r="S303" s="22"/>
      <c r="T303" s="21"/>
      <c r="U303" s="22"/>
      <c r="V303" s="13" t="s">
        <v>1835</v>
      </c>
      <c r="W303" s="2">
        <v>1.2881999999999999E-2</v>
      </c>
      <c r="X303" s="13">
        <v>10</v>
      </c>
      <c r="Y303" s="23"/>
      <c r="Z303" s="13" t="s">
        <v>222</v>
      </c>
      <c r="AA303" s="2" t="s">
        <v>222</v>
      </c>
      <c r="AB303" s="13" t="s">
        <v>1337</v>
      </c>
      <c r="AC303" s="2" t="s">
        <v>1337</v>
      </c>
      <c r="AD303" s="24" t="s">
        <v>963</v>
      </c>
      <c r="AE303" s="2" t="s">
        <v>1275</v>
      </c>
      <c r="AF303" s="25"/>
      <c r="AG303" s="2" t="s">
        <v>109</v>
      </c>
      <c r="AH303" s="14" t="s">
        <v>134</v>
      </c>
      <c r="AI303" s="2" t="s">
        <v>100</v>
      </c>
      <c r="AJ303" s="13" t="s">
        <v>69</v>
      </c>
      <c r="AK303" s="2" t="s">
        <v>70</v>
      </c>
      <c r="AL303" s="9" t="s">
        <v>2877</v>
      </c>
      <c r="AM303" s="13">
        <f>IF(ISNA(VLOOKUP($AL303,'Ash-Archive Data-Don''t Delete'!$AL:$AT,2,FALSE)),"",VLOOKUP($AL303,'Ash-Archive Data-Don''t Delete'!$AL:$AT,2,FALSE))</f>
        <v>0</v>
      </c>
      <c r="AN303" s="2">
        <f>IF(ISNA(VLOOKUP($AL303,'Ash-Archive Data-Don''t Delete'!$AL:$AT,3,FALSE)),"",VLOOKUP($AL303,'Ash-Archive Data-Don''t Delete'!$AL:$AT,3,FALSE))</f>
        <v>0</v>
      </c>
      <c r="AO303" s="13">
        <f>IF(ISNA(VLOOKUP($AL303,'Ash-Archive Data-Don''t Delete'!$AL:$AT,4,FALSE)),"",VLOOKUP($AL303,'Ash-Archive Data-Don''t Delete'!$AL:$AT,4,FALSE))</f>
        <v>0</v>
      </c>
      <c r="AP303" s="2">
        <f>IF(ISNA(VLOOKUP($AL303,'Ash-Archive Data-Don''t Delete'!$AL:$AT,5,FALSE)),"",VLOOKUP($AL303,'Ash-Archive Data-Don''t Delete'!$AL:$AT,5,FALSE))</f>
        <v>0</v>
      </c>
      <c r="AQ303" s="13"/>
      <c r="AR303" s="2"/>
      <c r="AS303" s="13" t="s">
        <v>74</v>
      </c>
      <c r="AT303" s="2"/>
      <c r="AU303" s="25"/>
      <c r="AV303" s="23"/>
      <c r="AW303" s="13" t="s">
        <v>84</v>
      </c>
      <c r="AX303" s="23"/>
      <c r="AY303" s="9" t="s">
        <v>269</v>
      </c>
      <c r="AZ303" s="31">
        <v>42711</v>
      </c>
      <c r="BA303" s="18"/>
      <c r="BB303" s="18"/>
      <c r="BC303" s="15"/>
      <c r="BD303" s="15"/>
      <c r="BE303" s="15"/>
      <c r="BF303" s="15"/>
      <c r="BG303" s="15"/>
      <c r="BH303" s="15"/>
      <c r="BI303" s="15"/>
      <c r="BJ303" s="15"/>
    </row>
    <row r="304" spans="1:62" ht="14.25">
      <c r="A304" s="16" t="str">
        <f>IF(ISNA(VLOOKUP($G304,'Philanthropist Ranking'!$E$5:$H$105,4,FALSE)),"N","Y")</f>
        <v>Y</v>
      </c>
      <c r="B304" s="17">
        <f>VLOOKUP($G304,'Philanthropist Ranking'!$K$5:$M$281,3,FALSE)</f>
        <v>62</v>
      </c>
      <c r="C304" s="17">
        <f>VLOOKUP($G304,'Philanthropist Ranking'!$K$5:$M$281,2,FALSE)</f>
        <v>16.5</v>
      </c>
      <c r="D304" s="3"/>
      <c r="E304" s="18"/>
      <c r="F304" s="7" t="s">
        <v>627</v>
      </c>
      <c r="G304" s="8" t="s">
        <v>628</v>
      </c>
      <c r="H304" s="9"/>
      <c r="I304" s="19"/>
      <c r="J304" s="20" t="s">
        <v>62</v>
      </c>
      <c r="K304" s="19"/>
      <c r="L304" s="20"/>
      <c r="M304" s="19"/>
      <c r="N304" s="21"/>
      <c r="O304" s="11"/>
      <c r="P304" s="21"/>
      <c r="Q304" s="22"/>
      <c r="R304" s="21"/>
      <c r="S304" s="22"/>
      <c r="T304" s="21"/>
      <c r="U304" s="22"/>
      <c r="V304" s="13" t="s">
        <v>1883</v>
      </c>
      <c r="W304" s="2">
        <v>6.5</v>
      </c>
      <c r="X304" s="13">
        <v>6</v>
      </c>
      <c r="Y304" s="2">
        <v>16</v>
      </c>
      <c r="Z304" s="24" t="s">
        <v>63</v>
      </c>
      <c r="AA304" s="2" t="s">
        <v>94</v>
      </c>
      <c r="AB304" s="13" t="s">
        <v>63</v>
      </c>
      <c r="AC304" s="2" t="s">
        <v>94</v>
      </c>
      <c r="AD304" s="25"/>
      <c r="AE304" s="2" t="s">
        <v>108</v>
      </c>
      <c r="AF304" s="25"/>
      <c r="AG304" s="2" t="s">
        <v>109</v>
      </c>
      <c r="AH304" s="14" t="s">
        <v>99</v>
      </c>
      <c r="AI304" s="2" t="s">
        <v>100</v>
      </c>
      <c r="AJ304" s="13" t="s">
        <v>69</v>
      </c>
      <c r="AK304" s="2" t="s">
        <v>70</v>
      </c>
      <c r="AL304" s="9" t="s">
        <v>2895</v>
      </c>
      <c r="AM304" s="13" t="str">
        <f>IF(ISNA(VLOOKUP($AL304,'Ash-Archive Data-Don''t Delete'!$AL:$AT,2,FALSE)),"",VLOOKUP($AL304,'Ash-Archive Data-Don''t Delete'!$AL:$AT,2,FALSE))</f>
        <v/>
      </c>
      <c r="AN304" s="2" t="str">
        <f>IF(ISNA(VLOOKUP($AL304,'Ash-Archive Data-Don''t Delete'!$AL:$AT,3,FALSE)),"",VLOOKUP($AL304,'Ash-Archive Data-Don''t Delete'!$AL:$AT,3,FALSE))</f>
        <v/>
      </c>
      <c r="AO304" s="13" t="str">
        <f>IF(ISNA(VLOOKUP($AL304,'Ash-Archive Data-Don''t Delete'!$AL:$AT,4,FALSE)),"",VLOOKUP($AL304,'Ash-Archive Data-Don''t Delete'!$AL:$AT,4,FALSE))</f>
        <v/>
      </c>
      <c r="AP304" s="2" t="str">
        <f>IF(ISNA(VLOOKUP($AL304,'Ash-Archive Data-Don''t Delete'!$AL:$AT,5,FALSE)),"",VLOOKUP($AL304,'Ash-Archive Data-Don''t Delete'!$AL:$AT,5,FALSE))</f>
        <v/>
      </c>
      <c r="AQ304" s="13" t="s">
        <v>62</v>
      </c>
      <c r="AR304" s="2" t="s">
        <v>62</v>
      </c>
      <c r="AS304" s="13" t="s">
        <v>62</v>
      </c>
      <c r="AT304" s="2" t="s">
        <v>74</v>
      </c>
      <c r="AU304" s="25"/>
      <c r="AV304" s="23"/>
      <c r="AW304" s="25"/>
      <c r="AX304" s="23"/>
      <c r="AY304" s="9" t="s">
        <v>118</v>
      </c>
      <c r="AZ304" s="41">
        <v>42744</v>
      </c>
      <c r="BA304" s="18"/>
      <c r="BB304" s="18"/>
      <c r="BC304" s="15"/>
      <c r="BD304" s="15"/>
      <c r="BE304" s="15"/>
      <c r="BF304" s="15"/>
      <c r="BG304" s="15"/>
      <c r="BH304" s="15"/>
      <c r="BI304" s="15"/>
      <c r="BJ304" s="15"/>
    </row>
    <row r="305" spans="1:62" ht="14.25">
      <c r="A305" s="16" t="str">
        <f>IF(ISNA(VLOOKUP($G305,'Philanthropist Ranking'!$E$5:$H$105,4,FALSE)),"N","Y")</f>
        <v>Y</v>
      </c>
      <c r="B305" s="17">
        <f>VLOOKUP($G305,'Philanthropist Ranking'!$K$5:$M$281,3,FALSE)</f>
        <v>62</v>
      </c>
      <c r="C305" s="17">
        <f>VLOOKUP($G305,'Philanthropist Ranking'!$K$5:$M$281,2,FALSE)</f>
        <v>16.5</v>
      </c>
      <c r="D305" s="3"/>
      <c r="E305" s="18"/>
      <c r="F305" s="7" t="s">
        <v>627</v>
      </c>
      <c r="G305" s="8" t="s">
        <v>628</v>
      </c>
      <c r="H305" s="9"/>
      <c r="I305" s="7">
        <v>1958</v>
      </c>
      <c r="J305" s="20">
        <v>58</v>
      </c>
      <c r="K305" s="141" t="s">
        <v>78</v>
      </c>
      <c r="L305" s="143" t="s">
        <v>79</v>
      </c>
      <c r="M305" s="81" t="str">
        <f>HYPERLINK("http://baike.baidu.com/link?url=5RHG-rZfCcaElUdp2ciXbuddAMTNCOiLagi5jEG57iXBojBLYp5bUGqJlRVGvro8jqc2_48oAxKa4XjSC6-cfiFqVBqzkp29RgSc1qRNxKw5KvpkNdk_M3hgGxKvBTFr","Link")</f>
        <v>Link</v>
      </c>
      <c r="N305" s="10" t="s">
        <v>129</v>
      </c>
      <c r="O305" s="11" t="s">
        <v>2907</v>
      </c>
      <c r="P305" s="37" t="s">
        <v>1883</v>
      </c>
      <c r="Q305" s="38" t="s">
        <v>70</v>
      </c>
      <c r="R305" s="37" t="s">
        <v>336</v>
      </c>
      <c r="S305" s="38" t="s">
        <v>63</v>
      </c>
      <c r="T305" s="37" t="s">
        <v>94</v>
      </c>
      <c r="U305" s="306" t="str">
        <f>HYPERLINK("http://www.chimelong.com","Link")</f>
        <v>Link</v>
      </c>
      <c r="V305" s="13" t="s">
        <v>1883</v>
      </c>
      <c r="W305" s="2">
        <v>5</v>
      </c>
      <c r="X305" s="13">
        <v>7</v>
      </c>
      <c r="Y305" s="2">
        <v>22</v>
      </c>
      <c r="Z305" s="24" t="s">
        <v>63</v>
      </c>
      <c r="AA305" s="2" t="s">
        <v>94</v>
      </c>
      <c r="AB305" s="13" t="s">
        <v>63</v>
      </c>
      <c r="AC305" s="2" t="s">
        <v>94</v>
      </c>
      <c r="AD305" s="25"/>
      <c r="AE305" s="2" t="s">
        <v>108</v>
      </c>
      <c r="AF305" s="25"/>
      <c r="AG305" s="2" t="s">
        <v>109</v>
      </c>
      <c r="AH305" s="14" t="s">
        <v>99</v>
      </c>
      <c r="AI305" s="2" t="s">
        <v>100</v>
      </c>
      <c r="AJ305" s="13" t="s">
        <v>69</v>
      </c>
      <c r="AK305" s="2" t="s">
        <v>70</v>
      </c>
      <c r="AL305" s="9" t="s">
        <v>2908</v>
      </c>
      <c r="AM305" s="13" t="str">
        <f>IF(ISNA(VLOOKUP($AL305,'Ash-Archive Data-Don''t Delete'!$AL:$AT,2,FALSE)),"",VLOOKUP($AL305,'Ash-Archive Data-Don''t Delete'!$AL:$AT,2,FALSE))</f>
        <v/>
      </c>
      <c r="AN305" s="2" t="str">
        <f>IF(ISNA(VLOOKUP($AL305,'Ash-Archive Data-Don''t Delete'!$AL:$AT,3,FALSE)),"",VLOOKUP($AL305,'Ash-Archive Data-Don''t Delete'!$AL:$AT,3,FALSE))</f>
        <v/>
      </c>
      <c r="AO305" s="13" t="str">
        <f>IF(ISNA(VLOOKUP($AL305,'Ash-Archive Data-Don''t Delete'!$AL:$AT,4,FALSE)),"",VLOOKUP($AL305,'Ash-Archive Data-Don''t Delete'!$AL:$AT,4,FALSE))</f>
        <v/>
      </c>
      <c r="AP305" s="2" t="str">
        <f>IF(ISNA(VLOOKUP($AL305,'Ash-Archive Data-Don''t Delete'!$AL:$AT,5,FALSE)),"",VLOOKUP($AL305,'Ash-Archive Data-Don''t Delete'!$AL:$AT,5,FALSE))</f>
        <v/>
      </c>
      <c r="AQ305" s="13" t="s">
        <v>62</v>
      </c>
      <c r="AR305" s="2" t="s">
        <v>62</v>
      </c>
      <c r="AS305" s="13" t="s">
        <v>62</v>
      </c>
      <c r="AT305" s="2" t="s">
        <v>74</v>
      </c>
      <c r="AU305" s="25"/>
      <c r="AV305" s="23"/>
      <c r="AW305" s="25"/>
      <c r="AX305" s="23"/>
      <c r="AY305" s="9" t="s">
        <v>118</v>
      </c>
      <c r="AZ305" s="41">
        <v>42744</v>
      </c>
      <c r="BA305" s="18"/>
      <c r="BB305" s="18"/>
      <c r="BC305" s="15"/>
      <c r="BD305" s="15"/>
      <c r="BE305" s="15"/>
      <c r="BF305" s="15"/>
      <c r="BG305" s="15"/>
      <c r="BH305" s="15"/>
      <c r="BI305" s="15"/>
      <c r="BJ305" s="15"/>
    </row>
    <row r="306" spans="1:62" ht="14.25">
      <c r="A306" s="16" t="str">
        <f>IF(ISNA(VLOOKUP($G306,'Philanthropist Ranking'!$E$5:$H$105,4,FALSE)),"N","Y")</f>
        <v>Y</v>
      </c>
      <c r="B306" s="17">
        <f>VLOOKUP($G306,'Philanthropist Ranking'!$K$5:$M$281,3,FALSE)</f>
        <v>62</v>
      </c>
      <c r="C306" s="17">
        <f>VLOOKUP($G306,'Philanthropist Ranking'!$K$5:$M$281,2,FALSE)</f>
        <v>16.5</v>
      </c>
      <c r="D306" s="3"/>
      <c r="E306" s="18"/>
      <c r="F306" s="7" t="s">
        <v>627</v>
      </c>
      <c r="G306" s="8" t="s">
        <v>628</v>
      </c>
      <c r="H306" s="9"/>
      <c r="I306" s="19"/>
      <c r="J306" s="20" t="s">
        <v>62</v>
      </c>
      <c r="K306" s="19"/>
      <c r="L306" s="20"/>
      <c r="M306" s="19"/>
      <c r="N306" s="21"/>
      <c r="O306" s="11"/>
      <c r="P306" s="21"/>
      <c r="Q306" s="22"/>
      <c r="R306" s="21"/>
      <c r="S306" s="22"/>
      <c r="T306" s="21"/>
      <c r="U306" s="22"/>
      <c r="V306" s="13" t="s">
        <v>1883</v>
      </c>
      <c r="W306" s="2">
        <v>5</v>
      </c>
      <c r="X306" s="13">
        <v>7</v>
      </c>
      <c r="Y306" s="2">
        <v>22</v>
      </c>
      <c r="Z306" s="24" t="s">
        <v>63</v>
      </c>
      <c r="AA306" s="2" t="s">
        <v>94</v>
      </c>
      <c r="AB306" s="13" t="s">
        <v>63</v>
      </c>
      <c r="AC306" s="2" t="s">
        <v>94</v>
      </c>
      <c r="AD306" s="25"/>
      <c r="AE306" s="2" t="s">
        <v>108</v>
      </c>
      <c r="AF306" s="25"/>
      <c r="AG306" s="2" t="s">
        <v>109</v>
      </c>
      <c r="AH306" s="14" t="s">
        <v>99</v>
      </c>
      <c r="AI306" s="2" t="s">
        <v>100</v>
      </c>
      <c r="AJ306" s="13" t="s">
        <v>69</v>
      </c>
      <c r="AK306" s="2" t="s">
        <v>70</v>
      </c>
      <c r="AL306" s="9" t="s">
        <v>2908</v>
      </c>
      <c r="AM306" s="13" t="str">
        <f>IF(ISNA(VLOOKUP($AL306,'Ash-Archive Data-Don''t Delete'!$AL:$AT,2,FALSE)),"",VLOOKUP($AL306,'Ash-Archive Data-Don''t Delete'!$AL:$AT,2,FALSE))</f>
        <v/>
      </c>
      <c r="AN306" s="2" t="str">
        <f>IF(ISNA(VLOOKUP($AL306,'Ash-Archive Data-Don''t Delete'!$AL:$AT,3,FALSE)),"",VLOOKUP($AL306,'Ash-Archive Data-Don''t Delete'!$AL:$AT,3,FALSE))</f>
        <v/>
      </c>
      <c r="AO306" s="13" t="str">
        <f>IF(ISNA(VLOOKUP($AL306,'Ash-Archive Data-Don''t Delete'!$AL:$AT,4,FALSE)),"",VLOOKUP($AL306,'Ash-Archive Data-Don''t Delete'!$AL:$AT,4,FALSE))</f>
        <v/>
      </c>
      <c r="AP306" s="2" t="str">
        <f>IF(ISNA(VLOOKUP($AL306,'Ash-Archive Data-Don''t Delete'!$AL:$AT,5,FALSE)),"",VLOOKUP($AL306,'Ash-Archive Data-Don''t Delete'!$AL:$AT,5,FALSE))</f>
        <v/>
      </c>
      <c r="AQ306" s="13" t="s">
        <v>62</v>
      </c>
      <c r="AR306" s="2" t="s">
        <v>62</v>
      </c>
      <c r="AS306" s="13" t="s">
        <v>62</v>
      </c>
      <c r="AT306" s="2" t="s">
        <v>74</v>
      </c>
      <c r="AU306" s="25"/>
      <c r="AV306" s="23"/>
      <c r="AW306" s="25"/>
      <c r="AX306" s="23"/>
      <c r="AY306" s="9" t="s">
        <v>118</v>
      </c>
      <c r="AZ306" s="41">
        <v>42744</v>
      </c>
      <c r="BA306" s="18"/>
      <c r="BB306" s="18"/>
      <c r="BC306" s="15"/>
      <c r="BD306" s="15"/>
      <c r="BE306" s="15"/>
      <c r="BF306" s="15"/>
      <c r="BG306" s="15"/>
      <c r="BH306" s="15"/>
      <c r="BI306" s="15"/>
      <c r="BJ306" s="15"/>
    </row>
    <row r="307" spans="1:62" ht="14.25">
      <c r="A307" s="16" t="str">
        <f>IF(ISNA(VLOOKUP($G307,'Philanthropist Ranking'!$E$5:$H$105,4,FALSE)),"N","Y")</f>
        <v>Y</v>
      </c>
      <c r="B307" s="17">
        <f>VLOOKUP($G307,'Philanthropist Ranking'!$K$5:$M$281,3,FALSE)</f>
        <v>63</v>
      </c>
      <c r="C307" s="17">
        <f>VLOOKUP($G307,'Philanthropist Ranking'!$K$5:$M$281,2,FALSE)</f>
        <v>16</v>
      </c>
      <c r="D307" s="18"/>
      <c r="E307" s="18"/>
      <c r="F307" s="7" t="s">
        <v>591</v>
      </c>
      <c r="G307" s="8" t="s">
        <v>592</v>
      </c>
      <c r="H307" s="9"/>
      <c r="I307" s="19"/>
      <c r="J307" s="20" t="s">
        <v>62</v>
      </c>
      <c r="K307" s="19"/>
      <c r="L307" s="20"/>
      <c r="M307" s="19"/>
      <c r="N307" s="21"/>
      <c r="O307" s="22"/>
      <c r="P307" s="21"/>
      <c r="Q307" s="22"/>
      <c r="R307" s="21"/>
      <c r="S307" s="22"/>
      <c r="T307" s="21"/>
      <c r="U307" s="22"/>
      <c r="V307" s="13" t="s">
        <v>1885</v>
      </c>
      <c r="W307" s="2">
        <v>20</v>
      </c>
      <c r="X307" s="13">
        <v>7</v>
      </c>
      <c r="Y307" s="2">
        <v>2</v>
      </c>
      <c r="Z307" s="13" t="s">
        <v>222</v>
      </c>
      <c r="AA307" s="2" t="s">
        <v>222</v>
      </c>
      <c r="AB307" s="13" t="s">
        <v>222</v>
      </c>
      <c r="AC307" s="2" t="s">
        <v>222</v>
      </c>
      <c r="AD307" s="24" t="s">
        <v>797</v>
      </c>
      <c r="AE307" s="23"/>
      <c r="AF307" s="25"/>
      <c r="AG307" s="2" t="s">
        <v>89</v>
      </c>
      <c r="AH307" s="14" t="s">
        <v>67</v>
      </c>
      <c r="AI307" s="2" t="s">
        <v>100</v>
      </c>
      <c r="AJ307" s="13" t="s">
        <v>69</v>
      </c>
      <c r="AK307" s="2" t="s">
        <v>84</v>
      </c>
      <c r="AL307" s="9" t="s">
        <v>2985</v>
      </c>
      <c r="AM307" s="35" t="str">
        <f>IF(ISNA(VLOOKUP($AL307,'Ash-Archive Data-Don''t Delete'!$AL:$AT,2,FALSE)),"",VLOOKUP($AL307,'Ash-Archive Data-Don''t Delete'!$AL:$AT,2,FALSE))</f>
        <v>Link</v>
      </c>
      <c r="AN307" s="2">
        <f>IF(ISNA(VLOOKUP($AL307,'Ash-Archive Data-Don''t Delete'!$AL:$AT,3,FALSE)),"",VLOOKUP($AL307,'Ash-Archive Data-Don''t Delete'!$AL:$AT,3,FALSE))</f>
        <v>0</v>
      </c>
      <c r="AO307" s="13">
        <f>IF(ISNA(VLOOKUP($AL307,'Ash-Archive Data-Don''t Delete'!$AL:$AT,4,FALSE)),"",VLOOKUP($AL307,'Ash-Archive Data-Don''t Delete'!$AL:$AT,4,FALSE))</f>
        <v>0</v>
      </c>
      <c r="AP307" s="2">
        <f>IF(ISNA(VLOOKUP($AL307,'Ash-Archive Data-Don''t Delete'!$AL:$AT,5,FALSE)),"",VLOOKUP($AL307,'Ash-Archive Data-Don''t Delete'!$AL:$AT,5,FALSE))</f>
        <v>0</v>
      </c>
      <c r="AQ307" s="13" t="s">
        <v>74</v>
      </c>
      <c r="AR307" s="2"/>
      <c r="AS307" s="13"/>
      <c r="AT307" s="2"/>
      <c r="AU307" s="25"/>
      <c r="AV307" s="2" t="s">
        <v>1064</v>
      </c>
      <c r="AW307" s="25"/>
      <c r="AX307" s="2" t="s">
        <v>84</v>
      </c>
      <c r="AY307" s="9" t="s">
        <v>103</v>
      </c>
      <c r="AZ307" s="31">
        <v>42706</v>
      </c>
      <c r="BA307" s="18"/>
      <c r="BB307" s="18"/>
      <c r="BC307" s="15"/>
      <c r="BD307" s="15"/>
      <c r="BE307" s="15"/>
      <c r="BF307" s="15"/>
      <c r="BG307" s="15"/>
      <c r="BH307" s="15"/>
      <c r="BI307" s="15"/>
      <c r="BJ307" s="15"/>
    </row>
    <row r="308" spans="1:62" ht="14.25">
      <c r="A308" s="16" t="str">
        <f>IF(ISNA(VLOOKUP($G308,'Philanthropist Ranking'!$E$5:$H$105,4,FALSE)),"N","Y")</f>
        <v>Y</v>
      </c>
      <c r="B308" s="17">
        <f>VLOOKUP($G308,'Philanthropist Ranking'!$K$5:$M$281,3,FALSE)</f>
        <v>63</v>
      </c>
      <c r="C308" s="17">
        <f>VLOOKUP($G308,'Philanthropist Ranking'!$K$5:$M$281,2,FALSE)</f>
        <v>16</v>
      </c>
      <c r="D308" s="18"/>
      <c r="E308" s="18"/>
      <c r="F308" s="7" t="s">
        <v>591</v>
      </c>
      <c r="G308" s="8" t="s">
        <v>592</v>
      </c>
      <c r="H308" s="9"/>
      <c r="I308" s="7">
        <v>1967</v>
      </c>
      <c r="J308" s="20">
        <v>49</v>
      </c>
      <c r="K308" s="7" t="s">
        <v>78</v>
      </c>
      <c r="L308" s="8" t="s">
        <v>79</v>
      </c>
      <c r="M308" s="33" t="s">
        <v>80</v>
      </c>
      <c r="N308" s="10" t="s">
        <v>119</v>
      </c>
      <c r="O308" s="11" t="s">
        <v>1885</v>
      </c>
      <c r="P308" s="10" t="s">
        <v>1886</v>
      </c>
      <c r="Q308" s="22"/>
      <c r="R308" s="10" t="s">
        <v>1550</v>
      </c>
      <c r="S308" s="11" t="s">
        <v>222</v>
      </c>
      <c r="T308" s="10" t="s">
        <v>222</v>
      </c>
      <c r="U308" s="34" t="s">
        <v>80</v>
      </c>
      <c r="V308" s="13" t="s">
        <v>591</v>
      </c>
      <c r="W308" s="2">
        <v>10</v>
      </c>
      <c r="X308" s="13">
        <v>11</v>
      </c>
      <c r="Y308" s="2">
        <v>28</v>
      </c>
      <c r="Z308" s="13" t="s">
        <v>222</v>
      </c>
      <c r="AA308" s="2" t="s">
        <v>222</v>
      </c>
      <c r="AB308" s="13" t="s">
        <v>1294</v>
      </c>
      <c r="AC308" s="2" t="s">
        <v>2050</v>
      </c>
      <c r="AD308" s="24" t="s">
        <v>1890</v>
      </c>
      <c r="AE308" s="23"/>
      <c r="AF308" s="25"/>
      <c r="AG308" s="2" t="s">
        <v>89</v>
      </c>
      <c r="AH308" s="14" t="s">
        <v>67</v>
      </c>
      <c r="AI308" s="2" t="s">
        <v>68</v>
      </c>
      <c r="AJ308" s="13" t="s">
        <v>69</v>
      </c>
      <c r="AK308" s="2" t="s">
        <v>70</v>
      </c>
      <c r="AL308" s="9" t="s">
        <v>2992</v>
      </c>
      <c r="AM308" s="35" t="str">
        <f>IF(ISNA(VLOOKUP($AL308,'Ash-Archive Data-Don''t Delete'!$AL:$AT,2,FALSE)),"",VLOOKUP($AL308,'Ash-Archive Data-Don''t Delete'!$AL:$AT,2,FALSE))</f>
        <v>Link1</v>
      </c>
      <c r="AN308" s="36" t="str">
        <f>IF(ISNA(VLOOKUP($AL308,'Ash-Archive Data-Don''t Delete'!$AL:$AT,3,FALSE)),"",VLOOKUP($AL308,'Ash-Archive Data-Don''t Delete'!$AL:$AT,3,FALSE))</f>
        <v>Link2</v>
      </c>
      <c r="AO308" s="13">
        <f>IF(ISNA(VLOOKUP($AL308,'Ash-Archive Data-Don''t Delete'!$AL:$AT,4,FALSE)),"",VLOOKUP($AL308,'Ash-Archive Data-Don''t Delete'!$AL:$AT,4,FALSE))</f>
        <v>0</v>
      </c>
      <c r="AP308" s="2">
        <f>IF(ISNA(VLOOKUP($AL308,'Ash-Archive Data-Don''t Delete'!$AL:$AT,5,FALSE)),"",VLOOKUP($AL308,'Ash-Archive Data-Don''t Delete'!$AL:$AT,5,FALSE))</f>
        <v>0</v>
      </c>
      <c r="AQ308" s="13" t="s">
        <v>74</v>
      </c>
      <c r="AR308" s="2"/>
      <c r="AS308" s="13"/>
      <c r="AT308" s="2"/>
      <c r="AU308" s="25"/>
      <c r="AV308" s="2" t="s">
        <v>1353</v>
      </c>
      <c r="AW308" s="25"/>
      <c r="AX308" s="2" t="s">
        <v>84</v>
      </c>
      <c r="AY308" s="9" t="s">
        <v>77</v>
      </c>
      <c r="AZ308" s="31">
        <v>42459</v>
      </c>
      <c r="BA308" s="18"/>
      <c r="BB308" s="18"/>
      <c r="BC308" s="15"/>
      <c r="BD308" s="15"/>
      <c r="BE308" s="15"/>
      <c r="BF308" s="15"/>
      <c r="BG308" s="15"/>
      <c r="BH308" s="15"/>
      <c r="BI308" s="15"/>
      <c r="BJ308" s="15"/>
    </row>
    <row r="309" spans="1:62" ht="14.25">
      <c r="A309" s="16" t="str">
        <f>IF(ISNA(VLOOKUP($G309,'Philanthropist Ranking'!$E$5:$H$105,4,FALSE)),"N","Y")</f>
        <v>Y</v>
      </c>
      <c r="B309" s="17">
        <f>VLOOKUP($G309,'Philanthropist Ranking'!$K$5:$M$281,3,FALSE)</f>
        <v>63</v>
      </c>
      <c r="C309" s="17">
        <f>VLOOKUP($G309,'Philanthropist Ranking'!$K$5:$M$281,2,FALSE)</f>
        <v>16</v>
      </c>
      <c r="D309" s="3"/>
      <c r="E309" s="18"/>
      <c r="F309" s="7" t="s">
        <v>591</v>
      </c>
      <c r="G309" s="8" t="s">
        <v>592</v>
      </c>
      <c r="H309" s="32"/>
      <c r="I309" s="19"/>
      <c r="J309" s="20" t="s">
        <v>62</v>
      </c>
      <c r="K309" s="19"/>
      <c r="L309" s="20"/>
      <c r="M309" s="19"/>
      <c r="N309" s="21"/>
      <c r="O309" s="22"/>
      <c r="P309" s="21"/>
      <c r="Q309" s="22"/>
      <c r="R309" s="21"/>
      <c r="S309" s="22"/>
      <c r="T309" s="21"/>
      <c r="U309" s="22"/>
      <c r="V309" s="13" t="s">
        <v>1891</v>
      </c>
      <c r="W309" s="2">
        <v>5</v>
      </c>
      <c r="X309" s="25">
        <v>7</v>
      </c>
      <c r="Y309" s="23">
        <v>5</v>
      </c>
      <c r="Z309" s="13" t="s">
        <v>222</v>
      </c>
      <c r="AA309" s="2" t="s">
        <v>222</v>
      </c>
      <c r="AB309" s="13" t="s">
        <v>1337</v>
      </c>
      <c r="AC309" s="2" t="s">
        <v>1337</v>
      </c>
      <c r="AD309" s="13" t="s">
        <v>1892</v>
      </c>
      <c r="AE309" s="2" t="s">
        <v>1893</v>
      </c>
      <c r="AF309" s="25"/>
      <c r="AG309" s="2" t="s">
        <v>89</v>
      </c>
      <c r="AH309" s="14" t="s">
        <v>67</v>
      </c>
      <c r="AI309" s="2" t="s">
        <v>100</v>
      </c>
      <c r="AJ309" s="13" t="s">
        <v>69</v>
      </c>
      <c r="AK309" s="2" t="s">
        <v>70</v>
      </c>
      <c r="AL309" s="9" t="s">
        <v>3019</v>
      </c>
      <c r="AM309" s="13" t="str">
        <f>IF(ISNA(VLOOKUP($AL309,'Ash-Archive Data-Don''t Delete'!$AL:$AT,2,FALSE)),"",VLOOKUP($AL309,'Ash-Archive Data-Don''t Delete'!$AL:$AT,2,FALSE))</f>
        <v/>
      </c>
      <c r="AN309" s="2" t="str">
        <f>IF(ISNA(VLOOKUP($AL309,'Ash-Archive Data-Don''t Delete'!$AL:$AT,3,FALSE)),"",VLOOKUP($AL309,'Ash-Archive Data-Don''t Delete'!$AL:$AT,3,FALSE))</f>
        <v/>
      </c>
      <c r="AO309" s="13" t="str">
        <f>IF(ISNA(VLOOKUP($AL309,'Ash-Archive Data-Don''t Delete'!$AL:$AT,4,FALSE)),"",VLOOKUP($AL309,'Ash-Archive Data-Don''t Delete'!$AL:$AT,4,FALSE))</f>
        <v/>
      </c>
      <c r="AP309" s="2" t="str">
        <f>IF(ISNA(VLOOKUP($AL309,'Ash-Archive Data-Don''t Delete'!$AL:$AT,5,FALSE)),"",VLOOKUP($AL309,'Ash-Archive Data-Don''t Delete'!$AL:$AT,5,FALSE))</f>
        <v/>
      </c>
      <c r="AQ309" s="13" t="s">
        <v>62</v>
      </c>
      <c r="AR309" s="2" t="s">
        <v>62</v>
      </c>
      <c r="AS309" s="13" t="s">
        <v>62</v>
      </c>
      <c r="AT309" s="2" t="s">
        <v>62</v>
      </c>
      <c r="AU309" s="25"/>
      <c r="AV309" s="23"/>
      <c r="AW309" s="25"/>
      <c r="AX309" s="23"/>
      <c r="AY309" s="9" t="s">
        <v>269</v>
      </c>
      <c r="AZ309" s="41">
        <v>42744</v>
      </c>
      <c r="BA309" s="18"/>
      <c r="BB309" s="18"/>
      <c r="BC309" s="15"/>
      <c r="BD309" s="15"/>
      <c r="BE309" s="15"/>
      <c r="BF309" s="15"/>
      <c r="BG309" s="15"/>
      <c r="BH309" s="15"/>
      <c r="BI309" s="15"/>
      <c r="BJ309" s="15"/>
    </row>
    <row r="310" spans="1:62" ht="14.25">
      <c r="A310" s="16" t="str">
        <f>IF(ISNA(VLOOKUP($G310,'Philanthropist Ranking'!$E$5:$H$105,4,FALSE)),"N","Y")</f>
        <v>Y</v>
      </c>
      <c r="B310" s="17">
        <f>VLOOKUP($G310,'Philanthropist Ranking'!$K$5:$M$281,3,FALSE)</f>
        <v>63</v>
      </c>
      <c r="C310" s="17">
        <f>VLOOKUP($G310,'Philanthropist Ranking'!$K$5:$M$281,2,FALSE)</f>
        <v>16</v>
      </c>
      <c r="D310" s="3"/>
      <c r="E310" s="18"/>
      <c r="F310" s="7" t="s">
        <v>591</v>
      </c>
      <c r="G310" s="8" t="s">
        <v>592</v>
      </c>
      <c r="H310" s="32"/>
      <c r="I310" s="19"/>
      <c r="J310" s="20" t="s">
        <v>62</v>
      </c>
      <c r="K310" s="19"/>
      <c r="L310" s="20"/>
      <c r="M310" s="19"/>
      <c r="N310" s="21"/>
      <c r="O310" s="22"/>
      <c r="P310" s="21"/>
      <c r="Q310" s="22"/>
      <c r="R310" s="21"/>
      <c r="S310" s="22"/>
      <c r="T310" s="21"/>
      <c r="U310" s="22"/>
      <c r="V310" s="13" t="s">
        <v>1891</v>
      </c>
      <c r="W310" s="2">
        <v>1</v>
      </c>
      <c r="X310" s="25">
        <v>6</v>
      </c>
      <c r="Y310" s="23">
        <v>24</v>
      </c>
      <c r="Z310" s="13" t="s">
        <v>222</v>
      </c>
      <c r="AA310" s="2" t="s">
        <v>222</v>
      </c>
      <c r="AB310" s="13" t="s">
        <v>292</v>
      </c>
      <c r="AC310" s="2" t="s">
        <v>776</v>
      </c>
      <c r="AD310" s="13" t="s">
        <v>1896</v>
      </c>
      <c r="AE310" s="2" t="s">
        <v>1897</v>
      </c>
      <c r="AF310" s="25"/>
      <c r="AG310" s="2" t="s">
        <v>89</v>
      </c>
      <c r="AH310" s="14" t="s">
        <v>67</v>
      </c>
      <c r="AI310" s="2" t="s">
        <v>100</v>
      </c>
      <c r="AJ310" s="13" t="s">
        <v>69</v>
      </c>
      <c r="AK310" s="2" t="s">
        <v>70</v>
      </c>
      <c r="AL310" s="9" t="s">
        <v>3093</v>
      </c>
      <c r="AM310" s="13" t="str">
        <f>IF(ISNA(VLOOKUP($AL310,'Ash-Archive Data-Don''t Delete'!$AL:$AT,2,FALSE)),"",VLOOKUP($AL310,'Ash-Archive Data-Don''t Delete'!$AL:$AT,2,FALSE))</f>
        <v/>
      </c>
      <c r="AN310" s="2" t="str">
        <f>IF(ISNA(VLOOKUP($AL310,'Ash-Archive Data-Don''t Delete'!$AL:$AT,3,FALSE)),"",VLOOKUP($AL310,'Ash-Archive Data-Don''t Delete'!$AL:$AT,3,FALSE))</f>
        <v/>
      </c>
      <c r="AO310" s="13" t="str">
        <f>IF(ISNA(VLOOKUP($AL310,'Ash-Archive Data-Don''t Delete'!$AL:$AT,4,FALSE)),"",VLOOKUP($AL310,'Ash-Archive Data-Don''t Delete'!$AL:$AT,4,FALSE))</f>
        <v/>
      </c>
      <c r="AP310" s="2" t="str">
        <f>IF(ISNA(VLOOKUP($AL310,'Ash-Archive Data-Don''t Delete'!$AL:$AT,5,FALSE)),"",VLOOKUP($AL310,'Ash-Archive Data-Don''t Delete'!$AL:$AT,5,FALSE))</f>
        <v/>
      </c>
      <c r="AQ310" s="13" t="s">
        <v>62</v>
      </c>
      <c r="AR310" s="2" t="s">
        <v>62</v>
      </c>
      <c r="AS310" s="13" t="s">
        <v>62</v>
      </c>
      <c r="AT310" s="2" t="s">
        <v>62</v>
      </c>
      <c r="AU310" s="25"/>
      <c r="AV310" s="23"/>
      <c r="AW310" s="25"/>
      <c r="AX310" s="23"/>
      <c r="AY310" s="9" t="s">
        <v>269</v>
      </c>
      <c r="AZ310" s="41">
        <v>42744</v>
      </c>
      <c r="BA310" s="18"/>
      <c r="BB310" s="18"/>
      <c r="BC310" s="15"/>
      <c r="BD310" s="15"/>
      <c r="BE310" s="15"/>
      <c r="BF310" s="15"/>
      <c r="BG310" s="15"/>
      <c r="BH310" s="15"/>
      <c r="BI310" s="15"/>
      <c r="BJ310" s="15"/>
    </row>
    <row r="311" spans="1:62" ht="14.25">
      <c r="A311" s="16" t="str">
        <f>IF(ISNA(VLOOKUP($G311,'Philanthropist Ranking'!$E$5:$H$105,4,FALSE)),"N","Y")</f>
        <v>Y</v>
      </c>
      <c r="B311" s="17">
        <f>VLOOKUP($G311,'Philanthropist Ranking'!$K$5:$M$281,3,FALSE)</f>
        <v>63</v>
      </c>
      <c r="C311" s="17">
        <f>VLOOKUP($G311,'Philanthropist Ranking'!$K$5:$M$281,2,FALSE)</f>
        <v>16</v>
      </c>
      <c r="D311" s="3"/>
      <c r="E311" s="18"/>
      <c r="F311" s="7" t="s">
        <v>629</v>
      </c>
      <c r="G311" s="8" t="s">
        <v>630</v>
      </c>
      <c r="H311" s="9"/>
      <c r="I311" s="7">
        <v>1971</v>
      </c>
      <c r="J311" s="20">
        <v>45</v>
      </c>
      <c r="K311" s="7" t="s">
        <v>78</v>
      </c>
      <c r="L311" s="8" t="s">
        <v>79</v>
      </c>
      <c r="M311" s="33" t="s">
        <v>3103</v>
      </c>
      <c r="N311" s="10" t="s">
        <v>128</v>
      </c>
      <c r="O311" s="307" t="s">
        <v>3104</v>
      </c>
      <c r="P311" s="10" t="s">
        <v>3108</v>
      </c>
      <c r="Q311" s="11"/>
      <c r="R311" s="297" t="s">
        <v>336</v>
      </c>
      <c r="S311" s="11" t="s">
        <v>222</v>
      </c>
      <c r="T311" s="10" t="s">
        <v>222</v>
      </c>
      <c r="U311" s="34" t="s">
        <v>3109</v>
      </c>
      <c r="V311" s="13" t="s">
        <v>630</v>
      </c>
      <c r="W311" s="2">
        <v>16</v>
      </c>
      <c r="X311" s="13">
        <v>10</v>
      </c>
      <c r="Y311" s="2">
        <v>17</v>
      </c>
      <c r="Z311" s="13" t="s">
        <v>222</v>
      </c>
      <c r="AA311" s="2" t="s">
        <v>222</v>
      </c>
      <c r="AB311" s="13" t="s">
        <v>222</v>
      </c>
      <c r="AC311" s="2" t="s">
        <v>222</v>
      </c>
      <c r="AD311" s="13" t="s">
        <v>1365</v>
      </c>
      <c r="AE311" s="2" t="s">
        <v>1366</v>
      </c>
      <c r="AF311" s="25"/>
      <c r="AG311" s="2" t="s">
        <v>136</v>
      </c>
      <c r="AH311" s="14" t="s">
        <v>131</v>
      </c>
      <c r="AI311" s="2" t="s">
        <v>68</v>
      </c>
      <c r="AJ311" s="13" t="s">
        <v>69</v>
      </c>
      <c r="AK311" s="2" t="s">
        <v>70</v>
      </c>
      <c r="AL311" s="9" t="s">
        <v>3111</v>
      </c>
      <c r="AM311" s="13" t="str">
        <f>IF(ISNA(VLOOKUP($AL311,'Ash-Archive Data-Don''t Delete'!$AL:$AT,2,FALSE)),"",VLOOKUP($AL311,'Ash-Archive Data-Don''t Delete'!$AL:$AT,2,FALSE))</f>
        <v/>
      </c>
      <c r="AN311" s="2" t="str">
        <f>IF(ISNA(VLOOKUP($AL311,'Ash-Archive Data-Don''t Delete'!$AL:$AT,3,FALSE)),"",VLOOKUP($AL311,'Ash-Archive Data-Don''t Delete'!$AL:$AT,3,FALSE))</f>
        <v/>
      </c>
      <c r="AO311" s="13" t="str">
        <f>IF(ISNA(VLOOKUP($AL311,'Ash-Archive Data-Don''t Delete'!$AL:$AT,4,FALSE)),"",VLOOKUP($AL311,'Ash-Archive Data-Don''t Delete'!$AL:$AT,4,FALSE))</f>
        <v/>
      </c>
      <c r="AP311" s="2" t="str">
        <f>IF(ISNA(VLOOKUP($AL311,'Ash-Archive Data-Don''t Delete'!$AL:$AT,5,FALSE)),"",VLOOKUP($AL311,'Ash-Archive Data-Don''t Delete'!$AL:$AT,5,FALSE))</f>
        <v/>
      </c>
      <c r="AQ311" s="13" t="s">
        <v>62</v>
      </c>
      <c r="AR311" s="2" t="s">
        <v>62</v>
      </c>
      <c r="AS311" s="13" t="s">
        <v>62</v>
      </c>
      <c r="AT311" s="2" t="s">
        <v>62</v>
      </c>
      <c r="AU311" s="25"/>
      <c r="AV311" s="23"/>
      <c r="AW311" s="25"/>
      <c r="AX311" s="23"/>
      <c r="AY311" s="9" t="s">
        <v>269</v>
      </c>
      <c r="AZ311" s="41">
        <v>42744</v>
      </c>
      <c r="BA311" s="18"/>
      <c r="BB311" s="18"/>
      <c r="BC311" s="15"/>
      <c r="BD311" s="15"/>
      <c r="BE311" s="15"/>
      <c r="BF311" s="15"/>
      <c r="BG311" s="15"/>
      <c r="BH311" s="15"/>
      <c r="BI311" s="15"/>
      <c r="BJ311" s="15"/>
    </row>
    <row r="312" spans="1:62" ht="14.25">
      <c r="A312" s="16" t="str">
        <f>IF(ISNA(VLOOKUP($G312,'Philanthropist Ranking'!$E$5:$H$105,4,FALSE)),"N","Y")</f>
        <v>Y</v>
      </c>
      <c r="B312" s="17">
        <f>VLOOKUP($G312,'Philanthropist Ranking'!$K$5:$M$281,3,FALSE)</f>
        <v>65</v>
      </c>
      <c r="C312" s="17">
        <f>VLOOKUP($G312,'Philanthropist Ranking'!$K$5:$M$281,2,FALSE)</f>
        <v>15</v>
      </c>
      <c r="D312" s="18"/>
      <c r="E312" s="18"/>
      <c r="F312" s="7" t="s">
        <v>303</v>
      </c>
      <c r="G312" s="8" t="s">
        <v>304</v>
      </c>
      <c r="H312" s="9"/>
      <c r="I312" s="7">
        <v>1962</v>
      </c>
      <c r="J312" s="20">
        <v>54</v>
      </c>
      <c r="K312" s="7" t="s">
        <v>78</v>
      </c>
      <c r="L312" s="20"/>
      <c r="M312" s="33" t="s">
        <v>80</v>
      </c>
      <c r="N312" s="10" t="s">
        <v>81</v>
      </c>
      <c r="O312" s="11" t="s">
        <v>1933</v>
      </c>
      <c r="P312" s="10" t="s">
        <v>1934</v>
      </c>
      <c r="Q312" s="22"/>
      <c r="R312" s="10" t="s">
        <v>336</v>
      </c>
      <c r="S312" s="11" t="s">
        <v>105</v>
      </c>
      <c r="T312" s="10" t="s">
        <v>106</v>
      </c>
      <c r="U312" s="34" t="s">
        <v>80</v>
      </c>
      <c r="V312" s="13" t="s">
        <v>3134</v>
      </c>
      <c r="W312" s="2">
        <v>15</v>
      </c>
      <c r="X312" s="13">
        <v>6</v>
      </c>
      <c r="Y312" s="2">
        <v>24</v>
      </c>
      <c r="Z312" s="24" t="s">
        <v>105</v>
      </c>
      <c r="AA312" s="2" t="s">
        <v>106</v>
      </c>
      <c r="AB312" s="13" t="s">
        <v>105</v>
      </c>
      <c r="AC312" s="2" t="s">
        <v>106</v>
      </c>
      <c r="AD312" s="25"/>
      <c r="AE312" s="2" t="s">
        <v>1939</v>
      </c>
      <c r="AF312" s="13" t="s">
        <v>1940</v>
      </c>
      <c r="AG312" s="2" t="s">
        <v>89</v>
      </c>
      <c r="AH312" s="14" t="str">
        <f>VLOOKUP($AF312,'Program-Causes'!$C:$D,2,FALSE)</f>
        <v>Education</v>
      </c>
      <c r="AI312" s="2" t="s">
        <v>68</v>
      </c>
      <c r="AJ312" s="13" t="s">
        <v>69</v>
      </c>
      <c r="AK312" s="2" t="s">
        <v>70</v>
      </c>
      <c r="AL312" s="9" t="s">
        <v>3140</v>
      </c>
      <c r="AM312" s="13" t="str">
        <f>IF(ISNA(VLOOKUP($AL312,'Ash-Archive Data-Don''t Delete'!$AL:$AT,2,FALSE)),"",VLOOKUP($AL312,'Ash-Archive Data-Don''t Delete'!$AL:$AT,2,FALSE))</f>
        <v/>
      </c>
      <c r="AN312" s="2" t="str">
        <f>IF(ISNA(VLOOKUP($AL312,'Ash-Archive Data-Don''t Delete'!$AL:$AT,3,FALSE)),"",VLOOKUP($AL312,'Ash-Archive Data-Don''t Delete'!$AL:$AT,3,FALSE))</f>
        <v/>
      </c>
      <c r="AO312" s="13" t="str">
        <f>IF(ISNA(VLOOKUP($AL312,'Ash-Archive Data-Don''t Delete'!$AL:$AT,4,FALSE)),"",VLOOKUP($AL312,'Ash-Archive Data-Don''t Delete'!$AL:$AT,4,FALSE))</f>
        <v/>
      </c>
      <c r="AP312" s="2" t="str">
        <f>IF(ISNA(VLOOKUP($AL312,'Ash-Archive Data-Don''t Delete'!$AL:$AT,5,FALSE)),"",VLOOKUP($AL312,'Ash-Archive Data-Don''t Delete'!$AL:$AT,5,FALSE))</f>
        <v/>
      </c>
      <c r="AQ312" s="13" t="s">
        <v>62</v>
      </c>
      <c r="AR312" s="2" t="s">
        <v>62</v>
      </c>
      <c r="AS312" s="13" t="s">
        <v>62</v>
      </c>
      <c r="AT312" s="2" t="s">
        <v>62</v>
      </c>
      <c r="AU312" s="25"/>
      <c r="AV312" s="2" t="s">
        <v>487</v>
      </c>
      <c r="AW312" s="25"/>
      <c r="AX312" s="2" t="s">
        <v>84</v>
      </c>
      <c r="AY312" s="9" t="s">
        <v>1944</v>
      </c>
      <c r="AZ312" s="41">
        <v>42745</v>
      </c>
      <c r="BA312" s="18"/>
      <c r="BB312" s="18"/>
      <c r="BC312" s="15"/>
      <c r="BD312" s="15"/>
      <c r="BE312" s="15"/>
      <c r="BF312" s="15"/>
      <c r="BG312" s="15"/>
      <c r="BH312" s="15"/>
      <c r="BI312" s="15"/>
      <c r="BJ312" s="15"/>
    </row>
    <row r="313" spans="1:62" ht="14.25">
      <c r="A313" s="16" t="str">
        <f>IF(ISNA(VLOOKUP($G313,'Philanthropist Ranking'!$E$5:$H$105,4,FALSE)),"N","Y")</f>
        <v>Y</v>
      </c>
      <c r="B313" s="17">
        <f>VLOOKUP($G313,'Philanthropist Ranking'!$K$5:$M$281,3,FALSE)</f>
        <v>65</v>
      </c>
      <c r="C313" s="17">
        <f>VLOOKUP($G313,'Philanthropist Ranking'!$K$5:$M$281,2,FALSE)</f>
        <v>15</v>
      </c>
      <c r="D313" s="18"/>
      <c r="E313" s="18"/>
      <c r="F313" s="7" t="s">
        <v>379</v>
      </c>
      <c r="G313" s="8" t="s">
        <v>380</v>
      </c>
      <c r="H313" s="9"/>
      <c r="I313" s="19"/>
      <c r="J313" s="20" t="s">
        <v>62</v>
      </c>
      <c r="K313" s="19"/>
      <c r="L313" s="20"/>
      <c r="M313" s="19"/>
      <c r="N313" s="21"/>
      <c r="O313" s="22"/>
      <c r="P313" s="21"/>
      <c r="Q313" s="22"/>
      <c r="R313" s="21"/>
      <c r="S313" s="22"/>
      <c r="T313" s="21"/>
      <c r="U313" s="22"/>
      <c r="V313" s="13" t="s">
        <v>1952</v>
      </c>
      <c r="W313" s="2">
        <f t="shared" ref="W313:W315" si="5">10/3</f>
        <v>3.3333333333333335</v>
      </c>
      <c r="X313" s="13">
        <v>2</v>
      </c>
      <c r="Y313" s="2">
        <v>14</v>
      </c>
      <c r="Z313" s="13" t="s">
        <v>223</v>
      </c>
      <c r="AA313" s="2" t="s">
        <v>223</v>
      </c>
      <c r="AB313" s="13" t="s">
        <v>223</v>
      </c>
      <c r="AC313" s="2" t="s">
        <v>223</v>
      </c>
      <c r="AD313" s="13" t="s">
        <v>1953</v>
      </c>
      <c r="AE313" s="2" t="s">
        <v>1008</v>
      </c>
      <c r="AF313" s="25"/>
      <c r="AG313" s="2" t="s">
        <v>136</v>
      </c>
      <c r="AH313" s="14" t="s">
        <v>99</v>
      </c>
      <c r="AI313" s="2" t="s">
        <v>100</v>
      </c>
      <c r="AJ313" s="13" t="s">
        <v>69</v>
      </c>
      <c r="AK313" s="2" t="s">
        <v>70</v>
      </c>
      <c r="AL313" s="9" t="s">
        <v>3161</v>
      </c>
      <c r="AM313" s="13" t="str">
        <f>IF(ISNA(VLOOKUP($AL313,'Ash-Archive Data-Don''t Delete'!$AL:$AT,2,FALSE)),"",VLOOKUP($AL313,'Ash-Archive Data-Don''t Delete'!$AL:$AT,2,FALSE))</f>
        <v/>
      </c>
      <c r="AN313" s="2" t="str">
        <f>IF(ISNA(VLOOKUP($AL313,'Ash-Archive Data-Don''t Delete'!$AL:$AT,3,FALSE)),"",VLOOKUP($AL313,'Ash-Archive Data-Don''t Delete'!$AL:$AT,3,FALSE))</f>
        <v/>
      </c>
      <c r="AO313" s="13" t="str">
        <f>IF(ISNA(VLOOKUP($AL313,'Ash-Archive Data-Don''t Delete'!$AL:$AT,4,FALSE)),"",VLOOKUP($AL313,'Ash-Archive Data-Don''t Delete'!$AL:$AT,4,FALSE))</f>
        <v/>
      </c>
      <c r="AP313" s="2" t="str">
        <f>IF(ISNA(VLOOKUP($AL313,'Ash-Archive Data-Don''t Delete'!$AL:$AT,5,FALSE)),"",VLOOKUP($AL313,'Ash-Archive Data-Don''t Delete'!$AL:$AT,5,FALSE))</f>
        <v/>
      </c>
      <c r="AQ313" s="13" t="s">
        <v>62</v>
      </c>
      <c r="AR313" s="2" t="s">
        <v>62</v>
      </c>
      <c r="AS313" s="13" t="s">
        <v>62</v>
      </c>
      <c r="AT313" s="2" t="s">
        <v>62</v>
      </c>
      <c r="AU313" s="25"/>
      <c r="AV313" s="2" t="s">
        <v>1954</v>
      </c>
      <c r="AW313" s="25"/>
      <c r="AX313" s="2" t="s">
        <v>84</v>
      </c>
      <c r="AY313" s="9" t="s">
        <v>103</v>
      </c>
      <c r="AZ313" s="31">
        <v>42704</v>
      </c>
      <c r="BA313" s="18"/>
      <c r="BB313" s="18"/>
      <c r="BC313" s="15"/>
      <c r="BD313" s="15"/>
      <c r="BE313" s="15"/>
      <c r="BF313" s="15"/>
      <c r="BG313" s="15"/>
      <c r="BH313" s="15"/>
      <c r="BI313" s="15"/>
      <c r="BJ313" s="15"/>
    </row>
    <row r="314" spans="1:62" ht="14.25">
      <c r="A314" s="16" t="str">
        <f>IF(ISNA(VLOOKUP($G314,'Philanthropist Ranking'!$E$5:$H$105,4,FALSE)),"N","Y")</f>
        <v>Y</v>
      </c>
      <c r="B314" s="17">
        <f>VLOOKUP($G314,'Philanthropist Ranking'!$K$5:$M$281,3,FALSE)</f>
        <v>65</v>
      </c>
      <c r="C314" s="17">
        <f>VLOOKUP($G314,'Philanthropist Ranking'!$K$5:$M$281,2,FALSE)</f>
        <v>15</v>
      </c>
      <c r="D314" s="18"/>
      <c r="E314" s="18"/>
      <c r="F314" s="7" t="s">
        <v>379</v>
      </c>
      <c r="G314" s="8" t="s">
        <v>380</v>
      </c>
      <c r="H314" s="9"/>
      <c r="I314" s="19"/>
      <c r="J314" s="20" t="s">
        <v>62</v>
      </c>
      <c r="K314" s="19"/>
      <c r="L314" s="20"/>
      <c r="M314" s="19"/>
      <c r="N314" s="21"/>
      <c r="O314" s="22"/>
      <c r="P314" s="21"/>
      <c r="Q314" s="22"/>
      <c r="R314" s="21"/>
      <c r="S314" s="22"/>
      <c r="T314" s="21"/>
      <c r="U314" s="22"/>
      <c r="V314" s="13" t="s">
        <v>1952</v>
      </c>
      <c r="W314" s="2">
        <f t="shared" si="5"/>
        <v>3.3333333333333335</v>
      </c>
      <c r="X314" s="13">
        <v>2</v>
      </c>
      <c r="Y314" s="2">
        <v>14</v>
      </c>
      <c r="Z314" s="13" t="s">
        <v>223</v>
      </c>
      <c r="AA314" s="2" t="s">
        <v>223</v>
      </c>
      <c r="AB314" s="13" t="s">
        <v>223</v>
      </c>
      <c r="AC314" s="2" t="s">
        <v>223</v>
      </c>
      <c r="AD314" s="13" t="s">
        <v>1953</v>
      </c>
      <c r="AE314" s="2" t="s">
        <v>1008</v>
      </c>
      <c r="AF314" s="25"/>
      <c r="AG314" s="2" t="s">
        <v>136</v>
      </c>
      <c r="AH314" s="14" t="s">
        <v>67</v>
      </c>
      <c r="AI314" s="2" t="s">
        <v>100</v>
      </c>
      <c r="AJ314" s="13" t="s">
        <v>69</v>
      </c>
      <c r="AK314" s="2" t="s">
        <v>70</v>
      </c>
      <c r="AL314" s="9" t="s">
        <v>3161</v>
      </c>
      <c r="AM314" s="13" t="str">
        <f>IF(ISNA(VLOOKUP($AL314,'Ash-Archive Data-Don''t Delete'!$AL:$AT,2,FALSE)),"",VLOOKUP($AL314,'Ash-Archive Data-Don''t Delete'!$AL:$AT,2,FALSE))</f>
        <v/>
      </c>
      <c r="AN314" s="2" t="str">
        <f>IF(ISNA(VLOOKUP($AL314,'Ash-Archive Data-Don''t Delete'!$AL:$AT,3,FALSE)),"",VLOOKUP($AL314,'Ash-Archive Data-Don''t Delete'!$AL:$AT,3,FALSE))</f>
        <v/>
      </c>
      <c r="AO314" s="13" t="str">
        <f>IF(ISNA(VLOOKUP($AL314,'Ash-Archive Data-Don''t Delete'!$AL:$AT,4,FALSE)),"",VLOOKUP($AL314,'Ash-Archive Data-Don''t Delete'!$AL:$AT,4,FALSE))</f>
        <v/>
      </c>
      <c r="AP314" s="2" t="str">
        <f>IF(ISNA(VLOOKUP($AL314,'Ash-Archive Data-Don''t Delete'!$AL:$AT,5,FALSE)),"",VLOOKUP($AL314,'Ash-Archive Data-Don''t Delete'!$AL:$AT,5,FALSE))</f>
        <v/>
      </c>
      <c r="AQ314" s="13" t="s">
        <v>62</v>
      </c>
      <c r="AR314" s="2" t="s">
        <v>62</v>
      </c>
      <c r="AS314" s="13" t="s">
        <v>62</v>
      </c>
      <c r="AT314" s="2" t="s">
        <v>62</v>
      </c>
      <c r="AU314" s="25"/>
      <c r="AV314" s="2" t="s">
        <v>1954</v>
      </c>
      <c r="AW314" s="25"/>
      <c r="AX314" s="2" t="s">
        <v>84</v>
      </c>
      <c r="AY314" s="9" t="s">
        <v>103</v>
      </c>
      <c r="AZ314" s="31">
        <v>42705</v>
      </c>
      <c r="BA314" s="18"/>
      <c r="BB314" s="18"/>
      <c r="BC314" s="15"/>
      <c r="BD314" s="15"/>
      <c r="BE314" s="15"/>
      <c r="BF314" s="15"/>
      <c r="BG314" s="15"/>
      <c r="BH314" s="15"/>
      <c r="BI314" s="15"/>
      <c r="BJ314" s="15"/>
    </row>
    <row r="315" spans="1:62" ht="14.25">
      <c r="A315" s="16" t="str">
        <f>IF(ISNA(VLOOKUP($G315,'Philanthropist Ranking'!$E$5:$H$105,4,FALSE)),"N","Y")</f>
        <v>Y</v>
      </c>
      <c r="B315" s="17">
        <f>VLOOKUP($G315,'Philanthropist Ranking'!$K$5:$M$281,3,FALSE)</f>
        <v>65</v>
      </c>
      <c r="C315" s="17">
        <f>VLOOKUP($G315,'Philanthropist Ranking'!$K$5:$M$281,2,FALSE)</f>
        <v>15</v>
      </c>
      <c r="D315" s="18"/>
      <c r="E315" s="18"/>
      <c r="F315" s="7" t="s">
        <v>379</v>
      </c>
      <c r="G315" s="8" t="s">
        <v>380</v>
      </c>
      <c r="H315" s="9"/>
      <c r="I315" s="19"/>
      <c r="J315" s="20" t="s">
        <v>62</v>
      </c>
      <c r="K315" s="19"/>
      <c r="L315" s="20"/>
      <c r="M315" s="19"/>
      <c r="N315" s="21"/>
      <c r="O315" s="22"/>
      <c r="P315" s="21"/>
      <c r="Q315" s="22"/>
      <c r="R315" s="21"/>
      <c r="S315" s="22"/>
      <c r="T315" s="21"/>
      <c r="U315" s="22"/>
      <c r="V315" s="13" t="s">
        <v>1952</v>
      </c>
      <c r="W315" s="2">
        <f t="shared" si="5"/>
        <v>3.3333333333333335</v>
      </c>
      <c r="X315" s="13">
        <v>2</v>
      </c>
      <c r="Y315" s="2">
        <v>14</v>
      </c>
      <c r="Z315" s="13" t="s">
        <v>223</v>
      </c>
      <c r="AA315" s="2" t="s">
        <v>223</v>
      </c>
      <c r="AB315" s="13" t="s">
        <v>223</v>
      </c>
      <c r="AC315" s="2" t="s">
        <v>223</v>
      </c>
      <c r="AD315" s="13" t="s">
        <v>1953</v>
      </c>
      <c r="AE315" s="2" t="s">
        <v>1008</v>
      </c>
      <c r="AF315" s="25"/>
      <c r="AG315" s="2" t="s">
        <v>136</v>
      </c>
      <c r="AH315" s="14" t="s">
        <v>131</v>
      </c>
      <c r="AI315" s="2" t="s">
        <v>100</v>
      </c>
      <c r="AJ315" s="13" t="s">
        <v>69</v>
      </c>
      <c r="AK315" s="2" t="s">
        <v>70</v>
      </c>
      <c r="AL315" s="9" t="s">
        <v>3161</v>
      </c>
      <c r="AM315" s="13" t="str">
        <f>IF(ISNA(VLOOKUP($AL315,'Ash-Archive Data-Don''t Delete'!$AL:$AT,2,FALSE)),"",VLOOKUP($AL315,'Ash-Archive Data-Don''t Delete'!$AL:$AT,2,FALSE))</f>
        <v/>
      </c>
      <c r="AN315" s="2" t="str">
        <f>IF(ISNA(VLOOKUP($AL315,'Ash-Archive Data-Don''t Delete'!$AL:$AT,3,FALSE)),"",VLOOKUP($AL315,'Ash-Archive Data-Don''t Delete'!$AL:$AT,3,FALSE))</f>
        <v/>
      </c>
      <c r="AO315" s="13" t="str">
        <f>IF(ISNA(VLOOKUP($AL315,'Ash-Archive Data-Don''t Delete'!$AL:$AT,4,FALSE)),"",VLOOKUP($AL315,'Ash-Archive Data-Don''t Delete'!$AL:$AT,4,FALSE))</f>
        <v/>
      </c>
      <c r="AP315" s="2" t="str">
        <f>IF(ISNA(VLOOKUP($AL315,'Ash-Archive Data-Don''t Delete'!$AL:$AT,5,FALSE)),"",VLOOKUP($AL315,'Ash-Archive Data-Don''t Delete'!$AL:$AT,5,FALSE))</f>
        <v/>
      </c>
      <c r="AQ315" s="13" t="s">
        <v>62</v>
      </c>
      <c r="AR315" s="2" t="s">
        <v>62</v>
      </c>
      <c r="AS315" s="13" t="s">
        <v>62</v>
      </c>
      <c r="AT315" s="2" t="s">
        <v>62</v>
      </c>
      <c r="AU315" s="25"/>
      <c r="AV315" s="2" t="s">
        <v>1954</v>
      </c>
      <c r="AW315" s="25"/>
      <c r="AX315" s="2" t="s">
        <v>84</v>
      </c>
      <c r="AY315" s="9" t="s">
        <v>103</v>
      </c>
      <c r="AZ315" s="31">
        <v>42706</v>
      </c>
      <c r="BA315" s="18"/>
      <c r="BB315" s="18"/>
      <c r="BC315" s="15"/>
      <c r="BD315" s="15"/>
      <c r="BE315" s="15"/>
      <c r="BF315" s="15"/>
      <c r="BG315" s="15"/>
      <c r="BH315" s="15"/>
      <c r="BI315" s="15"/>
      <c r="BJ315" s="15"/>
    </row>
    <row r="316" spans="1:62" ht="14.25">
      <c r="A316" s="16" t="str">
        <f>IF(ISNA(VLOOKUP($G316,'Philanthropist Ranking'!$E$5:$H$105,4,FALSE)),"N","Y")</f>
        <v>Y</v>
      </c>
      <c r="B316" s="17">
        <f>VLOOKUP($G316,'Philanthropist Ranking'!$K$5:$M$281,3,FALSE)</f>
        <v>65</v>
      </c>
      <c r="C316" s="17">
        <f>VLOOKUP($G316,'Philanthropist Ranking'!$K$5:$M$281,2,FALSE)</f>
        <v>15</v>
      </c>
      <c r="D316" s="18"/>
      <c r="E316" s="18"/>
      <c r="F316" s="7" t="s">
        <v>379</v>
      </c>
      <c r="G316" s="8" t="s">
        <v>380</v>
      </c>
      <c r="H316" s="9"/>
      <c r="I316" s="19"/>
      <c r="J316" s="20" t="s">
        <v>62</v>
      </c>
      <c r="K316" s="19"/>
      <c r="L316" s="20"/>
      <c r="M316" s="19"/>
      <c r="N316" s="21"/>
      <c r="O316" s="22"/>
      <c r="P316" s="21"/>
      <c r="Q316" s="22"/>
      <c r="R316" s="21"/>
      <c r="S316" s="22"/>
      <c r="T316" s="21"/>
      <c r="U316" s="22"/>
      <c r="V316" s="13" t="s">
        <v>1951</v>
      </c>
      <c r="W316" s="2">
        <v>2</v>
      </c>
      <c r="X316" s="13">
        <v>11</v>
      </c>
      <c r="Y316" s="2">
        <v>1</v>
      </c>
      <c r="Z316" s="13" t="s">
        <v>748</v>
      </c>
      <c r="AA316" s="2" t="s">
        <v>1947</v>
      </c>
      <c r="AB316" s="13" t="s">
        <v>276</v>
      </c>
      <c r="AC316" s="2" t="s">
        <v>1787</v>
      </c>
      <c r="AD316" s="13" t="s">
        <v>1541</v>
      </c>
      <c r="AE316" s="23"/>
      <c r="AF316" s="25"/>
      <c r="AG316" s="2" t="s">
        <v>66</v>
      </c>
      <c r="AH316" s="14" t="s">
        <v>67</v>
      </c>
      <c r="AI316" s="2" t="s">
        <v>142</v>
      </c>
      <c r="AJ316" s="13" t="s">
        <v>69</v>
      </c>
      <c r="AK316" s="2" t="s">
        <v>70</v>
      </c>
      <c r="AL316" s="9" t="s">
        <v>3240</v>
      </c>
      <c r="AM316" s="35" t="str">
        <f>IF(ISNA(VLOOKUP($AL316,'Ash-Archive Data-Don''t Delete'!$AL:$AT,2,FALSE)),"",VLOOKUP($AL316,'Ash-Archive Data-Don''t Delete'!$AL:$AT,2,FALSE))</f>
        <v>Link1</v>
      </c>
      <c r="AN316" s="36" t="str">
        <f>IF(ISNA(VLOOKUP($AL316,'Ash-Archive Data-Don''t Delete'!$AL:$AT,3,FALSE)),"",VLOOKUP($AL316,'Ash-Archive Data-Don''t Delete'!$AL:$AT,3,FALSE))</f>
        <v>Link2</v>
      </c>
      <c r="AO316" s="13">
        <f>IF(ISNA(VLOOKUP($AL316,'Ash-Archive Data-Don''t Delete'!$AL:$AT,4,FALSE)),"",VLOOKUP($AL316,'Ash-Archive Data-Don''t Delete'!$AL:$AT,4,FALSE))</f>
        <v>0</v>
      </c>
      <c r="AP316" s="2">
        <f>IF(ISNA(VLOOKUP($AL316,'Ash-Archive Data-Don''t Delete'!$AL:$AT,5,FALSE)),"",VLOOKUP($AL316,'Ash-Archive Data-Don''t Delete'!$AL:$AT,5,FALSE))</f>
        <v>0</v>
      </c>
      <c r="AQ316" s="13" t="s">
        <v>74</v>
      </c>
      <c r="AR316" s="2"/>
      <c r="AS316" s="13"/>
      <c r="AT316" s="2"/>
      <c r="AU316" s="25"/>
      <c r="AV316" s="193"/>
      <c r="AW316" s="189"/>
      <c r="AX316" s="2" t="s">
        <v>986</v>
      </c>
      <c r="AY316" s="9" t="s">
        <v>77</v>
      </c>
      <c r="AZ316" s="31">
        <v>42474</v>
      </c>
      <c r="BA316" s="18"/>
      <c r="BB316" s="18"/>
      <c r="BC316" s="15"/>
      <c r="BD316" s="15"/>
      <c r="BE316" s="15"/>
      <c r="BF316" s="15"/>
      <c r="BG316" s="15"/>
      <c r="BH316" s="15"/>
      <c r="BI316" s="15"/>
      <c r="BJ316" s="15"/>
    </row>
    <row r="317" spans="1:62" ht="14.25">
      <c r="A317" s="16" t="str">
        <f>IF(ISNA(VLOOKUP($G317,'Philanthropist Ranking'!$E$5:$H$105,4,FALSE)),"N","Y")</f>
        <v>Y</v>
      </c>
      <c r="B317" s="17">
        <f>VLOOKUP($G317,'Philanthropist Ranking'!$K$5:$M$281,3,FALSE)</f>
        <v>65</v>
      </c>
      <c r="C317" s="17">
        <f>VLOOKUP($G317,'Philanthropist Ranking'!$K$5:$M$281,2,FALSE)</f>
        <v>15</v>
      </c>
      <c r="D317" s="18"/>
      <c r="E317" s="18"/>
      <c r="F317" s="7" t="s">
        <v>379</v>
      </c>
      <c r="G317" s="8" t="s">
        <v>380</v>
      </c>
      <c r="H317" s="9"/>
      <c r="I317" s="7">
        <v>1965</v>
      </c>
      <c r="J317" s="20">
        <v>51</v>
      </c>
      <c r="K317" s="7" t="s">
        <v>78</v>
      </c>
      <c r="L317" s="20"/>
      <c r="M317" s="33" t="s">
        <v>80</v>
      </c>
      <c r="N317" s="10" t="s">
        <v>122</v>
      </c>
      <c r="O317" s="11" t="s">
        <v>1945</v>
      </c>
      <c r="P317" s="10" t="s">
        <v>1946</v>
      </c>
      <c r="Q317" s="11" t="s">
        <v>84</v>
      </c>
      <c r="R317" s="10" t="s">
        <v>336</v>
      </c>
      <c r="S317" s="11" t="s">
        <v>748</v>
      </c>
      <c r="T317" s="10" t="s">
        <v>1947</v>
      </c>
      <c r="U317" s="34" t="s">
        <v>80</v>
      </c>
      <c r="V317" s="13" t="s">
        <v>1951</v>
      </c>
      <c r="W317" s="2">
        <v>1.5</v>
      </c>
      <c r="X317" s="13">
        <v>12</v>
      </c>
      <c r="Y317" s="2">
        <v>20</v>
      </c>
      <c r="Z317" s="13" t="s">
        <v>748</v>
      </c>
      <c r="AA317" s="2" t="s">
        <v>1947</v>
      </c>
      <c r="AB317" s="13" t="s">
        <v>292</v>
      </c>
      <c r="AC317" s="2" t="s">
        <v>345</v>
      </c>
      <c r="AD317" s="13" t="s">
        <v>1541</v>
      </c>
      <c r="AE317" s="23"/>
      <c r="AF317" s="25"/>
      <c r="AG317" s="2" t="s">
        <v>66</v>
      </c>
      <c r="AH317" s="14" t="s">
        <v>67</v>
      </c>
      <c r="AI317" s="2" t="s">
        <v>142</v>
      </c>
      <c r="AJ317" s="13" t="s">
        <v>69</v>
      </c>
      <c r="AK317" s="2" t="s">
        <v>70</v>
      </c>
      <c r="AL317" s="9" t="s">
        <v>3263</v>
      </c>
      <c r="AM317" s="35" t="str">
        <f>IF(ISNA(VLOOKUP($AL317,'Ash-Archive Data-Don''t Delete'!$AL:$AT,2,FALSE)),"",VLOOKUP($AL317,'Ash-Archive Data-Don''t Delete'!$AL:$AT,2,FALSE))</f>
        <v>Link1</v>
      </c>
      <c r="AN317" s="36" t="str">
        <f>IF(ISNA(VLOOKUP($AL317,'Ash-Archive Data-Don''t Delete'!$AL:$AT,3,FALSE)),"",VLOOKUP($AL317,'Ash-Archive Data-Don''t Delete'!$AL:$AT,3,FALSE))</f>
        <v>Link2</v>
      </c>
      <c r="AO317" s="13">
        <f>IF(ISNA(VLOOKUP($AL317,'Ash-Archive Data-Don''t Delete'!$AL:$AT,4,FALSE)),"",VLOOKUP($AL317,'Ash-Archive Data-Don''t Delete'!$AL:$AT,4,FALSE))</f>
        <v>0</v>
      </c>
      <c r="AP317" s="2">
        <f>IF(ISNA(VLOOKUP($AL317,'Ash-Archive Data-Don''t Delete'!$AL:$AT,5,FALSE)),"",VLOOKUP($AL317,'Ash-Archive Data-Don''t Delete'!$AL:$AT,5,FALSE))</f>
        <v>0</v>
      </c>
      <c r="AQ317" s="13" t="s">
        <v>74</v>
      </c>
      <c r="AR317" s="2"/>
      <c r="AS317" s="13"/>
      <c r="AT317" s="2"/>
      <c r="AU317" s="25"/>
      <c r="AV317" s="193"/>
      <c r="AW317" s="189"/>
      <c r="AX317" s="2" t="s">
        <v>364</v>
      </c>
      <c r="AY317" s="9" t="s">
        <v>77</v>
      </c>
      <c r="AZ317" s="31">
        <v>42474</v>
      </c>
      <c r="BA317" s="18"/>
      <c r="BB317" s="18"/>
      <c r="BC317" s="15"/>
      <c r="BD317" s="15"/>
      <c r="BE317" s="15"/>
      <c r="BF317" s="15"/>
      <c r="BG317" s="15"/>
      <c r="BH317" s="15"/>
      <c r="BI317" s="15"/>
      <c r="BJ317" s="15"/>
    </row>
    <row r="318" spans="1:62" ht="14.25">
      <c r="A318" s="16" t="str">
        <f>IF(ISNA(VLOOKUP($G318,'Philanthropist Ranking'!$E$5:$H$105,4,FALSE)),"N","Y")</f>
        <v>Y</v>
      </c>
      <c r="B318" s="17">
        <f>VLOOKUP($G318,'Philanthropist Ranking'!$K$5:$M$281,3,FALSE)</f>
        <v>65</v>
      </c>
      <c r="C318" s="17">
        <f>VLOOKUP($G318,'Philanthropist Ranking'!$K$5:$M$281,2,FALSE)</f>
        <v>15</v>
      </c>
      <c r="D318" s="18"/>
      <c r="E318" s="18"/>
      <c r="F318" s="7" t="s">
        <v>379</v>
      </c>
      <c r="G318" s="8" t="s">
        <v>380</v>
      </c>
      <c r="H318" s="9"/>
      <c r="I318" s="19"/>
      <c r="J318" s="20" t="s">
        <v>62</v>
      </c>
      <c r="K318" s="19"/>
      <c r="L318" s="20"/>
      <c r="M318" s="19"/>
      <c r="N318" s="21"/>
      <c r="O318" s="22"/>
      <c r="P318" s="21"/>
      <c r="Q318" s="22"/>
      <c r="R318" s="21"/>
      <c r="S318" s="22"/>
      <c r="T318" s="21"/>
      <c r="U318" s="22"/>
      <c r="V318" s="13" t="s">
        <v>1951</v>
      </c>
      <c r="W318" s="2">
        <v>1.5</v>
      </c>
      <c r="X318" s="13">
        <v>5</v>
      </c>
      <c r="Y318" s="2">
        <v>29</v>
      </c>
      <c r="Z318" s="13" t="s">
        <v>748</v>
      </c>
      <c r="AA318" s="2" t="s">
        <v>1947</v>
      </c>
      <c r="AB318" s="13" t="s">
        <v>748</v>
      </c>
      <c r="AC318" s="2" t="s">
        <v>1947</v>
      </c>
      <c r="AD318" s="13" t="s">
        <v>1541</v>
      </c>
      <c r="AE318" s="23"/>
      <c r="AF318" s="25"/>
      <c r="AG318" s="2" t="s">
        <v>66</v>
      </c>
      <c r="AH318" s="14" t="s">
        <v>67</v>
      </c>
      <c r="AI318" s="2" t="s">
        <v>142</v>
      </c>
      <c r="AJ318" s="13" t="s">
        <v>69</v>
      </c>
      <c r="AK318" s="2" t="s">
        <v>70</v>
      </c>
      <c r="AL318" s="9" t="s">
        <v>3275</v>
      </c>
      <c r="AM318" s="35" t="str">
        <f>IF(ISNA(VLOOKUP($AL318,'Ash-Archive Data-Don''t Delete'!$AL:$AT,2,FALSE)),"",VLOOKUP($AL318,'Ash-Archive Data-Don''t Delete'!$AL:$AT,2,FALSE))</f>
        <v>Link1</v>
      </c>
      <c r="AN318" s="36" t="str">
        <f>IF(ISNA(VLOOKUP($AL318,'Ash-Archive Data-Don''t Delete'!$AL:$AT,3,FALSE)),"",VLOOKUP($AL318,'Ash-Archive Data-Don''t Delete'!$AL:$AT,3,FALSE))</f>
        <v>Link2</v>
      </c>
      <c r="AO318" s="13">
        <f>IF(ISNA(VLOOKUP($AL318,'Ash-Archive Data-Don''t Delete'!$AL:$AT,4,FALSE)),"",VLOOKUP($AL318,'Ash-Archive Data-Don''t Delete'!$AL:$AT,4,FALSE))</f>
        <v>0</v>
      </c>
      <c r="AP318" s="2">
        <f>IF(ISNA(VLOOKUP($AL318,'Ash-Archive Data-Don''t Delete'!$AL:$AT,5,FALSE)),"",VLOOKUP($AL318,'Ash-Archive Data-Don''t Delete'!$AL:$AT,5,FALSE))</f>
        <v>0</v>
      </c>
      <c r="AQ318" s="13" t="s">
        <v>74</v>
      </c>
      <c r="AR318" s="2"/>
      <c r="AS318" s="13"/>
      <c r="AT318" s="2"/>
      <c r="AU318" s="25"/>
      <c r="AV318" s="193"/>
      <c r="AW318" s="189"/>
      <c r="AX318" s="2" t="s">
        <v>986</v>
      </c>
      <c r="AY318" s="9" t="s">
        <v>77</v>
      </c>
      <c r="AZ318" s="31">
        <v>42474</v>
      </c>
      <c r="BA318" s="18"/>
      <c r="BB318" s="18"/>
      <c r="BC318" s="15"/>
      <c r="BD318" s="15"/>
      <c r="BE318" s="15"/>
      <c r="BF318" s="15"/>
      <c r="BG318" s="15"/>
      <c r="BH318" s="15"/>
      <c r="BI318" s="15"/>
      <c r="BJ318" s="15"/>
    </row>
    <row r="319" spans="1:62" ht="14.25">
      <c r="A319" s="16" t="str">
        <f>IF(ISNA(VLOOKUP($G319,'Philanthropist Ranking'!$E$5:$H$105,4,FALSE)),"N","Y")</f>
        <v>Y</v>
      </c>
      <c r="B319" s="17">
        <f>VLOOKUP($G319,'Philanthropist Ranking'!$K$5:$M$281,3,FALSE)</f>
        <v>65</v>
      </c>
      <c r="C319" s="17">
        <f>VLOOKUP($G319,'Philanthropist Ranking'!$K$5:$M$281,2,FALSE)</f>
        <v>15</v>
      </c>
      <c r="D319" s="18"/>
      <c r="E319" s="18"/>
      <c r="F319" s="7" t="s">
        <v>180</v>
      </c>
      <c r="G319" s="8" t="s">
        <v>181</v>
      </c>
      <c r="H319" s="9"/>
      <c r="I319" s="7">
        <v>1958</v>
      </c>
      <c r="J319" s="20">
        <v>58</v>
      </c>
      <c r="K319" s="7" t="s">
        <v>703</v>
      </c>
      <c r="L319" s="8" t="s">
        <v>79</v>
      </c>
      <c r="M319" s="33" t="s">
        <v>80</v>
      </c>
      <c r="N319" s="10" t="s">
        <v>121</v>
      </c>
      <c r="O319" s="11" t="s">
        <v>1913</v>
      </c>
      <c r="P319" s="10" t="s">
        <v>1914</v>
      </c>
      <c r="Q319" s="11" t="s">
        <v>84</v>
      </c>
      <c r="R319" s="10" t="s">
        <v>336</v>
      </c>
      <c r="S319" s="11" t="s">
        <v>748</v>
      </c>
      <c r="T319" s="10" t="s">
        <v>1915</v>
      </c>
      <c r="U319" s="34" t="s">
        <v>80</v>
      </c>
      <c r="V319" s="13" t="s">
        <v>1922</v>
      </c>
      <c r="W319" s="2">
        <v>10</v>
      </c>
      <c r="X319" s="13">
        <v>7</v>
      </c>
      <c r="Y319" s="2">
        <v>8</v>
      </c>
      <c r="Z319" s="13" t="s">
        <v>748</v>
      </c>
      <c r="AA319" s="2" t="s">
        <v>1915</v>
      </c>
      <c r="AB319" s="13" t="s">
        <v>748</v>
      </c>
      <c r="AC319" s="2" t="s">
        <v>1915</v>
      </c>
      <c r="AD319" s="13" t="s">
        <v>1919</v>
      </c>
      <c r="AE319" s="23"/>
      <c r="AF319" s="25"/>
      <c r="AG319" s="2" t="s">
        <v>98</v>
      </c>
      <c r="AH319" s="14" t="s">
        <v>126</v>
      </c>
      <c r="AI319" s="2" t="s">
        <v>100</v>
      </c>
      <c r="AJ319" s="13" t="s">
        <v>69</v>
      </c>
      <c r="AK319" s="2" t="s">
        <v>70</v>
      </c>
      <c r="AL319" s="9" t="s">
        <v>3288</v>
      </c>
      <c r="AM319" s="13" t="str">
        <f>IF(ISNA(VLOOKUP($AL319,'Ash-Archive Data-Don''t Delete'!$AL:$AT,2,FALSE)),"",VLOOKUP($AL319,'Ash-Archive Data-Don''t Delete'!$AL:$AT,2,FALSE))</f>
        <v/>
      </c>
      <c r="AN319" s="2" t="str">
        <f>IF(ISNA(VLOOKUP($AL319,'Ash-Archive Data-Don''t Delete'!$AL:$AT,3,FALSE)),"",VLOOKUP($AL319,'Ash-Archive Data-Don''t Delete'!$AL:$AT,3,FALSE))</f>
        <v/>
      </c>
      <c r="AO319" s="13" t="str">
        <f>IF(ISNA(VLOOKUP($AL319,'Ash-Archive Data-Don''t Delete'!$AL:$AT,4,FALSE)),"",VLOOKUP($AL319,'Ash-Archive Data-Don''t Delete'!$AL:$AT,4,FALSE))</f>
        <v/>
      </c>
      <c r="AP319" s="2" t="str">
        <f>IF(ISNA(VLOOKUP($AL319,'Ash-Archive Data-Don''t Delete'!$AL:$AT,5,FALSE)),"",VLOOKUP($AL319,'Ash-Archive Data-Don''t Delete'!$AL:$AT,5,FALSE))</f>
        <v/>
      </c>
      <c r="AQ319" s="13" t="s">
        <v>62</v>
      </c>
      <c r="AR319" s="2" t="s">
        <v>62</v>
      </c>
      <c r="AS319" s="13" t="s">
        <v>62</v>
      </c>
      <c r="AT319" s="2" t="s">
        <v>62</v>
      </c>
      <c r="AU319" s="25"/>
      <c r="AV319" s="2" t="s">
        <v>1921</v>
      </c>
      <c r="AW319" s="25"/>
      <c r="AX319" s="2" t="s">
        <v>76</v>
      </c>
      <c r="AY319" s="9" t="s">
        <v>945</v>
      </c>
      <c r="AZ319" s="31">
        <v>42709</v>
      </c>
      <c r="BA319" s="18"/>
      <c r="BB319" s="18"/>
      <c r="BC319" s="15"/>
      <c r="BD319" s="15"/>
      <c r="BE319" s="15"/>
      <c r="BF319" s="15"/>
      <c r="BG319" s="15"/>
      <c r="BH319" s="15"/>
      <c r="BI319" s="15"/>
      <c r="BJ319" s="15"/>
    </row>
    <row r="320" spans="1:62" ht="14.25">
      <c r="A320" s="16" t="str">
        <f>IF(ISNA(VLOOKUP($G320,'Philanthropist Ranking'!$E$5:$H$105,4,FALSE)),"N","Y")</f>
        <v>Y</v>
      </c>
      <c r="B320" s="17">
        <f>VLOOKUP($G320,'Philanthropist Ranking'!$K$5:$M$281,3,FALSE)</f>
        <v>65</v>
      </c>
      <c r="C320" s="17">
        <f>VLOOKUP($G320,'Philanthropist Ranking'!$K$5:$M$281,2,FALSE)</f>
        <v>15</v>
      </c>
      <c r="D320" s="18"/>
      <c r="E320" s="18"/>
      <c r="F320" s="7" t="s">
        <v>180</v>
      </c>
      <c r="G320" s="8" t="s">
        <v>181</v>
      </c>
      <c r="H320" s="32"/>
      <c r="I320" s="19"/>
      <c r="J320" s="20" t="s">
        <v>62</v>
      </c>
      <c r="K320" s="19"/>
      <c r="L320" s="20"/>
      <c r="M320" s="19"/>
      <c r="N320" s="21"/>
      <c r="O320" s="22"/>
      <c r="P320" s="21"/>
      <c r="Q320" s="22"/>
      <c r="R320" s="21"/>
      <c r="S320" s="22"/>
      <c r="T320" s="21"/>
      <c r="U320" s="22"/>
      <c r="V320" s="13" t="s">
        <v>1922</v>
      </c>
      <c r="W320" s="2">
        <v>5</v>
      </c>
      <c r="X320" s="13">
        <v>6</v>
      </c>
      <c r="Y320" s="2">
        <v>12</v>
      </c>
      <c r="Z320" s="13" t="s">
        <v>748</v>
      </c>
      <c r="AA320" s="2" t="s">
        <v>1915</v>
      </c>
      <c r="AB320" s="13" t="s">
        <v>223</v>
      </c>
      <c r="AC320" s="2" t="s">
        <v>223</v>
      </c>
      <c r="AD320" s="24" t="s">
        <v>1923</v>
      </c>
      <c r="AE320" s="2" t="s">
        <v>1924</v>
      </c>
      <c r="AF320" s="25"/>
      <c r="AG320" s="2" t="s">
        <v>89</v>
      </c>
      <c r="AH320" s="14" t="s">
        <v>67</v>
      </c>
      <c r="AI320" s="2" t="s">
        <v>100</v>
      </c>
      <c r="AJ320" s="13" t="s">
        <v>69</v>
      </c>
      <c r="AK320" s="2" t="s">
        <v>70</v>
      </c>
      <c r="AL320" s="9" t="s">
        <v>3289</v>
      </c>
      <c r="AM320" s="35" t="str">
        <f>IF(ISNA(VLOOKUP($AL320,'Ash-Archive Data-Don''t Delete'!$AL:$AT,2,FALSE)),"",VLOOKUP($AL320,'Ash-Archive Data-Don''t Delete'!$AL:$AT,2,FALSE))</f>
        <v>Link</v>
      </c>
      <c r="AN320" s="2">
        <f>IF(ISNA(VLOOKUP($AL320,'Ash-Archive Data-Don''t Delete'!$AL:$AT,3,FALSE)),"",VLOOKUP($AL320,'Ash-Archive Data-Don''t Delete'!$AL:$AT,3,FALSE))</f>
        <v>0</v>
      </c>
      <c r="AO320" s="13">
        <f>IF(ISNA(VLOOKUP($AL320,'Ash-Archive Data-Don''t Delete'!$AL:$AT,4,FALSE)),"",VLOOKUP($AL320,'Ash-Archive Data-Don''t Delete'!$AL:$AT,4,FALSE))</f>
        <v>0</v>
      </c>
      <c r="AP320" s="2">
        <f>IF(ISNA(VLOOKUP($AL320,'Ash-Archive Data-Don''t Delete'!$AL:$AT,5,FALSE)),"",VLOOKUP($AL320,'Ash-Archive Data-Don''t Delete'!$AL:$AT,5,FALSE))</f>
        <v>0</v>
      </c>
      <c r="AQ320" s="13" t="s">
        <v>74</v>
      </c>
      <c r="AR320" s="2"/>
      <c r="AS320" s="13"/>
      <c r="AT320" s="2" t="s">
        <v>74</v>
      </c>
      <c r="AU320" s="25"/>
      <c r="AV320" s="2" t="s">
        <v>1925</v>
      </c>
      <c r="AW320" s="25"/>
      <c r="AX320" s="2" t="s">
        <v>84</v>
      </c>
      <c r="AY320" s="9" t="s">
        <v>951</v>
      </c>
      <c r="AZ320" s="31">
        <v>42691</v>
      </c>
      <c r="BA320" s="18"/>
      <c r="BB320" s="18"/>
      <c r="BC320" s="15"/>
      <c r="BD320" s="15"/>
      <c r="BE320" s="15"/>
      <c r="BF320" s="15"/>
      <c r="BG320" s="15"/>
      <c r="BH320" s="15"/>
      <c r="BI320" s="15"/>
      <c r="BJ320" s="15"/>
    </row>
    <row r="321" spans="1:62" ht="14.25">
      <c r="A321" s="16" t="str">
        <f>IF(ISNA(VLOOKUP($G321,'Philanthropist Ranking'!$E$5:$H$105,4,FALSE)),"N","Y")</f>
        <v>Y</v>
      </c>
      <c r="B321" s="17">
        <f>VLOOKUP($G321,'Philanthropist Ranking'!$K$5:$M$281,3,FALSE)</f>
        <v>68</v>
      </c>
      <c r="C321" s="17">
        <f>VLOOKUP($G321,'Philanthropist Ranking'!$K$5:$M$281,2,FALSE)</f>
        <v>14.8</v>
      </c>
      <c r="D321" s="3"/>
      <c r="E321" s="18"/>
      <c r="F321" s="7" t="s">
        <v>458</v>
      </c>
      <c r="G321" s="8" t="s">
        <v>459</v>
      </c>
      <c r="H321" s="9"/>
      <c r="I321" s="19"/>
      <c r="J321" s="20" t="s">
        <v>62</v>
      </c>
      <c r="K321" s="19"/>
      <c r="L321" s="20"/>
      <c r="M321" s="19"/>
      <c r="N321" s="21"/>
      <c r="O321" s="11"/>
      <c r="P321" s="37"/>
      <c r="Q321" s="22"/>
      <c r="R321" s="21"/>
      <c r="S321" s="22"/>
      <c r="T321" s="21"/>
      <c r="U321" s="22"/>
      <c r="V321" s="13" t="s">
        <v>1962</v>
      </c>
      <c r="W321" s="2">
        <v>5</v>
      </c>
      <c r="X321" s="13">
        <v>8</v>
      </c>
      <c r="Y321" s="2">
        <v>5</v>
      </c>
      <c r="Z321" s="24" t="s">
        <v>63</v>
      </c>
      <c r="AA321" s="2" t="s">
        <v>3290</v>
      </c>
      <c r="AB321" s="13" t="s">
        <v>63</v>
      </c>
      <c r="AC321" s="2" t="s">
        <v>94</v>
      </c>
      <c r="AD321" s="25"/>
      <c r="AE321" s="2" t="s">
        <v>108</v>
      </c>
      <c r="AF321" s="25"/>
      <c r="AG321" s="2" t="s">
        <v>109</v>
      </c>
      <c r="AH321" s="14" t="s">
        <v>99</v>
      </c>
      <c r="AI321" s="2" t="s">
        <v>100</v>
      </c>
      <c r="AJ321" s="13" t="s">
        <v>69</v>
      </c>
      <c r="AK321" s="2" t="s">
        <v>70</v>
      </c>
      <c r="AL321" s="9" t="s">
        <v>3291</v>
      </c>
      <c r="AM321" s="13" t="str">
        <f>IF(ISNA(VLOOKUP($AL321,'Ash-Archive Data-Don''t Delete'!$AL:$AT,2,FALSE)),"",VLOOKUP($AL321,'Ash-Archive Data-Don''t Delete'!$AL:$AT,2,FALSE))</f>
        <v/>
      </c>
      <c r="AN321" s="2" t="str">
        <f>IF(ISNA(VLOOKUP($AL321,'Ash-Archive Data-Don''t Delete'!$AL:$AT,3,FALSE)),"",VLOOKUP($AL321,'Ash-Archive Data-Don''t Delete'!$AL:$AT,3,FALSE))</f>
        <v/>
      </c>
      <c r="AO321" s="13" t="str">
        <f>IF(ISNA(VLOOKUP($AL321,'Ash-Archive Data-Don''t Delete'!$AL:$AT,4,FALSE)),"",VLOOKUP($AL321,'Ash-Archive Data-Don''t Delete'!$AL:$AT,4,FALSE))</f>
        <v/>
      </c>
      <c r="AP321" s="2" t="str">
        <f>IF(ISNA(VLOOKUP($AL321,'Ash-Archive Data-Don''t Delete'!$AL:$AT,5,FALSE)),"",VLOOKUP($AL321,'Ash-Archive Data-Don''t Delete'!$AL:$AT,5,FALSE))</f>
        <v/>
      </c>
      <c r="AQ321" s="13" t="s">
        <v>62</v>
      </c>
      <c r="AR321" s="2" t="s">
        <v>62</v>
      </c>
      <c r="AS321" s="13" t="s">
        <v>62</v>
      </c>
      <c r="AT321" s="2" t="s">
        <v>74</v>
      </c>
      <c r="AU321" s="25"/>
      <c r="AV321" s="23"/>
      <c r="AW321" s="25"/>
      <c r="AX321" s="23"/>
      <c r="AY321" s="9" t="s">
        <v>118</v>
      </c>
      <c r="AZ321" s="41">
        <v>42744</v>
      </c>
      <c r="BA321" s="18"/>
      <c r="BB321" s="18"/>
      <c r="BC321" s="15"/>
      <c r="BD321" s="15"/>
      <c r="BE321" s="15"/>
      <c r="BF321" s="15"/>
      <c r="BG321" s="15"/>
      <c r="BH321" s="15"/>
      <c r="BI321" s="15"/>
      <c r="BJ321" s="15"/>
    </row>
    <row r="322" spans="1:62" ht="14.25">
      <c r="A322" s="16" t="str">
        <f>IF(ISNA(VLOOKUP($G322,'Philanthropist Ranking'!$E$5:$H$105,4,FALSE)),"N","Y")</f>
        <v>Y</v>
      </c>
      <c r="B322" s="17">
        <f>VLOOKUP($G322,'Philanthropist Ranking'!$K$5:$M$281,3,FALSE)</f>
        <v>68</v>
      </c>
      <c r="C322" s="17">
        <f>VLOOKUP($G322,'Philanthropist Ranking'!$K$5:$M$281,2,FALSE)</f>
        <v>14.8</v>
      </c>
      <c r="D322" s="3"/>
      <c r="E322" s="18"/>
      <c r="F322" s="7" t="s">
        <v>458</v>
      </c>
      <c r="G322" s="8" t="s">
        <v>459</v>
      </c>
      <c r="H322" s="9"/>
      <c r="I322" s="19"/>
      <c r="J322" s="20" t="s">
        <v>62</v>
      </c>
      <c r="K322" s="19"/>
      <c r="L322" s="20"/>
      <c r="M322" s="19"/>
      <c r="N322" s="21"/>
      <c r="O322" s="11"/>
      <c r="P322" s="37"/>
      <c r="Q322" s="22"/>
      <c r="R322" s="21"/>
      <c r="S322" s="22"/>
      <c r="T322" s="21"/>
      <c r="U322" s="22"/>
      <c r="V322" s="13" t="s">
        <v>1962</v>
      </c>
      <c r="W322" s="2">
        <v>5</v>
      </c>
      <c r="X322" s="13">
        <v>9</v>
      </c>
      <c r="Y322" s="2">
        <v>18</v>
      </c>
      <c r="Z322" s="24" t="s">
        <v>63</v>
      </c>
      <c r="AA322" s="2" t="s">
        <v>3290</v>
      </c>
      <c r="AB322" s="13" t="s">
        <v>63</v>
      </c>
      <c r="AC322" s="2" t="s">
        <v>94</v>
      </c>
      <c r="AD322" s="25"/>
      <c r="AE322" s="2" t="s">
        <v>108</v>
      </c>
      <c r="AF322" s="25"/>
      <c r="AG322" s="2" t="s">
        <v>109</v>
      </c>
      <c r="AH322" s="14" t="s">
        <v>99</v>
      </c>
      <c r="AI322" s="2" t="s">
        <v>100</v>
      </c>
      <c r="AJ322" s="13" t="s">
        <v>69</v>
      </c>
      <c r="AK322" s="2" t="s">
        <v>70</v>
      </c>
      <c r="AL322" s="9" t="s">
        <v>3294</v>
      </c>
      <c r="AM322" s="13" t="str">
        <f>IF(ISNA(VLOOKUP($AL322,'Ash-Archive Data-Don''t Delete'!$AL:$AT,2,FALSE)),"",VLOOKUP($AL322,'Ash-Archive Data-Don''t Delete'!$AL:$AT,2,FALSE))</f>
        <v/>
      </c>
      <c r="AN322" s="2" t="str">
        <f>IF(ISNA(VLOOKUP($AL322,'Ash-Archive Data-Don''t Delete'!$AL:$AT,3,FALSE)),"",VLOOKUP($AL322,'Ash-Archive Data-Don''t Delete'!$AL:$AT,3,FALSE))</f>
        <v/>
      </c>
      <c r="AO322" s="13" t="str">
        <f>IF(ISNA(VLOOKUP($AL322,'Ash-Archive Data-Don''t Delete'!$AL:$AT,4,FALSE)),"",VLOOKUP($AL322,'Ash-Archive Data-Don''t Delete'!$AL:$AT,4,FALSE))</f>
        <v/>
      </c>
      <c r="AP322" s="2" t="str">
        <f>IF(ISNA(VLOOKUP($AL322,'Ash-Archive Data-Don''t Delete'!$AL:$AT,5,FALSE)),"",VLOOKUP($AL322,'Ash-Archive Data-Don''t Delete'!$AL:$AT,5,FALSE))</f>
        <v/>
      </c>
      <c r="AQ322" s="13" t="s">
        <v>62</v>
      </c>
      <c r="AR322" s="2" t="s">
        <v>62</v>
      </c>
      <c r="AS322" s="13" t="s">
        <v>62</v>
      </c>
      <c r="AT322" s="2" t="s">
        <v>74</v>
      </c>
      <c r="AU322" s="25"/>
      <c r="AV322" s="23"/>
      <c r="AW322" s="25"/>
      <c r="AX322" s="23"/>
      <c r="AY322" s="9" t="s">
        <v>118</v>
      </c>
      <c r="AZ322" s="41">
        <v>42744</v>
      </c>
      <c r="BA322" s="18"/>
      <c r="BB322" s="18"/>
      <c r="BC322" s="15"/>
      <c r="BD322" s="15"/>
      <c r="BE322" s="15"/>
      <c r="BF322" s="15"/>
      <c r="BG322" s="15"/>
      <c r="BH322" s="15"/>
      <c r="BI322" s="15"/>
      <c r="BJ322" s="15"/>
    </row>
    <row r="323" spans="1:62" ht="14.25">
      <c r="A323" s="16" t="str">
        <f>IF(ISNA(VLOOKUP($G323,'Philanthropist Ranking'!$E$5:$H$105,4,FALSE)),"N","Y")</f>
        <v>Y</v>
      </c>
      <c r="B323" s="17">
        <f>VLOOKUP($G323,'Philanthropist Ranking'!$K$5:$M$281,3,FALSE)</f>
        <v>68</v>
      </c>
      <c r="C323" s="17">
        <f>VLOOKUP($G323,'Philanthropist Ranking'!$K$5:$M$281,2,FALSE)</f>
        <v>14.8</v>
      </c>
      <c r="D323" s="3"/>
      <c r="E323" s="18"/>
      <c r="F323" s="7" t="s">
        <v>458</v>
      </c>
      <c r="G323" s="8" t="s">
        <v>459</v>
      </c>
      <c r="H323" s="9"/>
      <c r="I323" s="141">
        <v>1957</v>
      </c>
      <c r="J323" s="20">
        <v>59</v>
      </c>
      <c r="K323" s="141" t="s">
        <v>703</v>
      </c>
      <c r="L323" s="143" t="s">
        <v>79</v>
      </c>
      <c r="M323" s="81" t="str">
        <f>HYPERLINK("http://baike.baidu.com/link?url=kxGYK9QX08k794PciXORgj157Kd0_aOsE144_eJF50XSzmtyO3vP9govN83hLPv8rrhlRbSXvedjsxCnprucaI8w1wBrXG2a25T8dzl7aUe","Link")</f>
        <v>Link</v>
      </c>
      <c r="N323" s="10" t="s">
        <v>121</v>
      </c>
      <c r="O323" s="11" t="s">
        <v>3306</v>
      </c>
      <c r="P323" s="37" t="s">
        <v>1962</v>
      </c>
      <c r="Q323" s="38" t="s">
        <v>70</v>
      </c>
      <c r="R323" s="37" t="s">
        <v>336</v>
      </c>
      <c r="S323" s="38" t="s">
        <v>63</v>
      </c>
      <c r="T323" s="37" t="s">
        <v>3290</v>
      </c>
      <c r="U323" s="22"/>
      <c r="V323" s="13" t="s">
        <v>1962</v>
      </c>
      <c r="W323" s="2">
        <v>4.8</v>
      </c>
      <c r="X323" s="13">
        <v>4</v>
      </c>
      <c r="Y323" s="2">
        <v>27</v>
      </c>
      <c r="Z323" s="24" t="s">
        <v>63</v>
      </c>
      <c r="AA323" s="2" t="s">
        <v>3290</v>
      </c>
      <c r="AB323" s="13" t="s">
        <v>63</v>
      </c>
      <c r="AC323" s="2" t="s">
        <v>94</v>
      </c>
      <c r="AD323" s="25"/>
      <c r="AE323" s="2" t="s">
        <v>108</v>
      </c>
      <c r="AF323" s="25"/>
      <c r="AG323" s="2" t="s">
        <v>109</v>
      </c>
      <c r="AH323" s="14" t="s">
        <v>99</v>
      </c>
      <c r="AI323" s="2" t="s">
        <v>100</v>
      </c>
      <c r="AJ323" s="13" t="s">
        <v>69</v>
      </c>
      <c r="AK323" s="2" t="s">
        <v>70</v>
      </c>
      <c r="AL323" s="9" t="s">
        <v>3311</v>
      </c>
      <c r="AM323" s="13" t="str">
        <f>IF(ISNA(VLOOKUP($AL323,'Ash-Archive Data-Don''t Delete'!$AL:$AT,2,FALSE)),"",VLOOKUP($AL323,'Ash-Archive Data-Don''t Delete'!$AL:$AT,2,FALSE))</f>
        <v/>
      </c>
      <c r="AN323" s="2" t="str">
        <f>IF(ISNA(VLOOKUP($AL323,'Ash-Archive Data-Don''t Delete'!$AL:$AT,3,FALSE)),"",VLOOKUP($AL323,'Ash-Archive Data-Don''t Delete'!$AL:$AT,3,FALSE))</f>
        <v/>
      </c>
      <c r="AO323" s="13" t="str">
        <f>IF(ISNA(VLOOKUP($AL323,'Ash-Archive Data-Don''t Delete'!$AL:$AT,4,FALSE)),"",VLOOKUP($AL323,'Ash-Archive Data-Don''t Delete'!$AL:$AT,4,FALSE))</f>
        <v/>
      </c>
      <c r="AP323" s="2" t="str">
        <f>IF(ISNA(VLOOKUP($AL323,'Ash-Archive Data-Don''t Delete'!$AL:$AT,5,FALSE)),"",VLOOKUP($AL323,'Ash-Archive Data-Don''t Delete'!$AL:$AT,5,FALSE))</f>
        <v/>
      </c>
      <c r="AQ323" s="13" t="s">
        <v>62</v>
      </c>
      <c r="AR323" s="2" t="s">
        <v>62</v>
      </c>
      <c r="AS323" s="13" t="s">
        <v>62</v>
      </c>
      <c r="AT323" s="2" t="s">
        <v>74</v>
      </c>
      <c r="AU323" s="25"/>
      <c r="AV323" s="23"/>
      <c r="AW323" s="25"/>
      <c r="AX323" s="23"/>
      <c r="AY323" s="9" t="s">
        <v>118</v>
      </c>
      <c r="AZ323" s="41">
        <v>42744</v>
      </c>
      <c r="BA323" s="18"/>
      <c r="BB323" s="18"/>
      <c r="BC323" s="15"/>
      <c r="BD323" s="15"/>
      <c r="BE323" s="15"/>
      <c r="BF323" s="15"/>
      <c r="BG323" s="15"/>
      <c r="BH323" s="15"/>
      <c r="BI323" s="15"/>
      <c r="BJ323" s="15"/>
    </row>
    <row r="324" spans="1:62" ht="14.25">
      <c r="A324" s="16" t="str">
        <f>IF(ISNA(VLOOKUP($G324,'Philanthropist Ranking'!$E$5:$H$105,4,FALSE)),"N","Y")</f>
        <v>Y</v>
      </c>
      <c r="B324" s="17">
        <f>VLOOKUP($G324,'Philanthropist Ranking'!$K$5:$M$281,3,FALSE)</f>
        <v>69</v>
      </c>
      <c r="C324" s="17">
        <f>VLOOKUP($G324,'Philanthropist Ranking'!$K$5:$M$281,2,FALSE)</f>
        <v>13</v>
      </c>
      <c r="D324" s="18"/>
      <c r="E324" s="18"/>
      <c r="F324" s="7" t="s">
        <v>546</v>
      </c>
      <c r="G324" s="8" t="s">
        <v>547</v>
      </c>
      <c r="H324" s="9"/>
      <c r="I324" s="19"/>
      <c r="J324" s="20" t="s">
        <v>62</v>
      </c>
      <c r="K324" s="19"/>
      <c r="L324" s="20"/>
      <c r="M324" s="19"/>
      <c r="N324" s="21"/>
      <c r="O324" s="22"/>
      <c r="P324" s="21"/>
      <c r="Q324" s="22"/>
      <c r="R324" s="21"/>
      <c r="S324" s="22"/>
      <c r="T324" s="21"/>
      <c r="U324" s="22"/>
      <c r="V324" s="13" t="s">
        <v>1979</v>
      </c>
      <c r="W324" s="2">
        <v>10</v>
      </c>
      <c r="X324" s="13">
        <v>9</v>
      </c>
      <c r="Y324" s="2">
        <v>5</v>
      </c>
      <c r="Z324" s="13" t="s">
        <v>95</v>
      </c>
      <c r="AA324" s="2" t="s">
        <v>767</v>
      </c>
      <c r="AB324" s="13" t="s">
        <v>95</v>
      </c>
      <c r="AC324" s="23"/>
      <c r="AD324" s="24" t="s">
        <v>1983</v>
      </c>
      <c r="AE324" s="23"/>
      <c r="AF324" s="25"/>
      <c r="AG324" s="2" t="s">
        <v>98</v>
      </c>
      <c r="AH324" s="14" t="s">
        <v>67</v>
      </c>
      <c r="AI324" s="2" t="s">
        <v>141</v>
      </c>
      <c r="AJ324" s="13" t="s">
        <v>69</v>
      </c>
      <c r="AK324" s="2" t="s">
        <v>70</v>
      </c>
      <c r="AL324" s="9" t="s">
        <v>3327</v>
      </c>
      <c r="AM324" s="35" t="str">
        <f>IF(ISNA(VLOOKUP($AL324,'Ash-Archive Data-Don''t Delete'!$AL:$AT,2,FALSE)),"",VLOOKUP($AL324,'Ash-Archive Data-Don''t Delete'!$AL:$AT,2,FALSE))</f>
        <v>Link1</v>
      </c>
      <c r="AN324" s="36" t="str">
        <f>IF(ISNA(VLOOKUP($AL324,'Ash-Archive Data-Don''t Delete'!$AL:$AT,3,FALSE)),"",VLOOKUP($AL324,'Ash-Archive Data-Don''t Delete'!$AL:$AT,3,FALSE))</f>
        <v>Link2</v>
      </c>
      <c r="AO324" s="13">
        <f>IF(ISNA(VLOOKUP($AL324,'Ash-Archive Data-Don''t Delete'!$AL:$AT,4,FALSE)),"",VLOOKUP($AL324,'Ash-Archive Data-Don''t Delete'!$AL:$AT,4,FALSE))</f>
        <v>0</v>
      </c>
      <c r="AP324" s="2">
        <f>IF(ISNA(VLOOKUP($AL324,'Ash-Archive Data-Don''t Delete'!$AL:$AT,5,FALSE)),"",VLOOKUP($AL324,'Ash-Archive Data-Don''t Delete'!$AL:$AT,5,FALSE))</f>
        <v>0</v>
      </c>
      <c r="AQ324" s="13" t="s">
        <v>74</v>
      </c>
      <c r="AR324" s="2"/>
      <c r="AS324" s="13"/>
      <c r="AT324" s="2"/>
      <c r="AU324" s="25"/>
      <c r="AV324" s="2" t="s">
        <v>1535</v>
      </c>
      <c r="AW324" s="25"/>
      <c r="AX324" s="2" t="s">
        <v>1984</v>
      </c>
      <c r="AY324" s="9" t="s">
        <v>103</v>
      </c>
      <c r="AZ324" s="31">
        <v>42690</v>
      </c>
      <c r="BA324" s="18"/>
      <c r="BB324" s="18"/>
      <c r="BC324" s="15"/>
      <c r="BD324" s="15"/>
      <c r="BE324" s="15"/>
      <c r="BF324" s="15"/>
      <c r="BG324" s="15"/>
      <c r="BH324" s="15"/>
      <c r="BI324" s="15"/>
      <c r="BJ324" s="15"/>
    </row>
    <row r="325" spans="1:62" ht="14.25">
      <c r="A325" s="16" t="str">
        <f>IF(ISNA(VLOOKUP($G325,'Philanthropist Ranking'!$E$5:$H$105,4,FALSE)),"N","Y")</f>
        <v>Y</v>
      </c>
      <c r="B325" s="17">
        <f>VLOOKUP($G325,'Philanthropist Ranking'!$K$5:$M$281,3,FALSE)</f>
        <v>69</v>
      </c>
      <c r="C325" s="17">
        <f>VLOOKUP($G325,'Philanthropist Ranking'!$K$5:$M$281,2,FALSE)</f>
        <v>13</v>
      </c>
      <c r="D325" s="18"/>
      <c r="E325" s="18"/>
      <c r="F325" s="7" t="s">
        <v>546</v>
      </c>
      <c r="G325" s="8" t="s">
        <v>547</v>
      </c>
      <c r="H325" s="9"/>
      <c r="I325" s="19"/>
      <c r="J325" s="20" t="s">
        <v>62</v>
      </c>
      <c r="K325" s="7" t="s">
        <v>78</v>
      </c>
      <c r="L325" s="20"/>
      <c r="M325" s="33" t="s">
        <v>80</v>
      </c>
      <c r="N325" s="10" t="s">
        <v>9</v>
      </c>
      <c r="O325" s="11" t="s">
        <v>1974</v>
      </c>
      <c r="P325" s="10" t="s">
        <v>1975</v>
      </c>
      <c r="Q325" s="11" t="s">
        <v>70</v>
      </c>
      <c r="R325" s="10" t="s">
        <v>336</v>
      </c>
      <c r="S325" s="11" t="s">
        <v>95</v>
      </c>
      <c r="T325" s="10" t="s">
        <v>767</v>
      </c>
      <c r="U325" s="34" t="s">
        <v>80</v>
      </c>
      <c r="V325" s="13" t="s">
        <v>1979</v>
      </c>
      <c r="W325" s="2">
        <v>2</v>
      </c>
      <c r="X325" s="13">
        <v>12</v>
      </c>
      <c r="Y325" s="2">
        <v>29</v>
      </c>
      <c r="Z325" s="13" t="s">
        <v>95</v>
      </c>
      <c r="AA325" s="2" t="s">
        <v>767</v>
      </c>
      <c r="AB325" s="13" t="s">
        <v>95</v>
      </c>
      <c r="AC325" s="2" t="s">
        <v>3328</v>
      </c>
      <c r="AD325" s="13" t="s">
        <v>1980</v>
      </c>
      <c r="AE325" s="23"/>
      <c r="AF325" s="25"/>
      <c r="AG325" s="2" t="s">
        <v>66</v>
      </c>
      <c r="AH325" s="14" t="s">
        <v>99</v>
      </c>
      <c r="AI325" s="2" t="s">
        <v>141</v>
      </c>
      <c r="AJ325" s="13" t="s">
        <v>69</v>
      </c>
      <c r="AK325" s="2" t="s">
        <v>70</v>
      </c>
      <c r="AL325" s="9" t="s">
        <v>3329</v>
      </c>
      <c r="AM325" s="35" t="str">
        <f>IF(ISNA(VLOOKUP($AL325,'Ash-Archive Data-Don''t Delete'!$AL:$AT,2,FALSE)),"",VLOOKUP($AL325,'Ash-Archive Data-Don''t Delete'!$AL:$AT,2,FALSE))</f>
        <v>Link1</v>
      </c>
      <c r="AN325" s="36" t="str">
        <f>IF(ISNA(VLOOKUP($AL325,'Ash-Archive Data-Don''t Delete'!$AL:$AT,3,FALSE)),"",VLOOKUP($AL325,'Ash-Archive Data-Don''t Delete'!$AL:$AT,3,FALSE))</f>
        <v>Link2</v>
      </c>
      <c r="AO325" s="13">
        <f>IF(ISNA(VLOOKUP($AL325,'Ash-Archive Data-Don''t Delete'!$AL:$AT,4,FALSE)),"",VLOOKUP($AL325,'Ash-Archive Data-Don''t Delete'!$AL:$AT,4,FALSE))</f>
        <v>0</v>
      </c>
      <c r="AP325" s="2">
        <f>IF(ISNA(VLOOKUP($AL325,'Ash-Archive Data-Don''t Delete'!$AL:$AT,5,FALSE)),"",VLOOKUP($AL325,'Ash-Archive Data-Don''t Delete'!$AL:$AT,5,FALSE))</f>
        <v>0</v>
      </c>
      <c r="AQ325" s="13" t="s">
        <v>74</v>
      </c>
      <c r="AR325" s="2"/>
      <c r="AS325" s="13"/>
      <c r="AT325" s="2"/>
      <c r="AU325" s="25"/>
      <c r="AV325" s="2" t="s">
        <v>1535</v>
      </c>
      <c r="AW325" s="25"/>
      <c r="AX325" s="2" t="s">
        <v>1981</v>
      </c>
      <c r="AY325" s="9" t="s">
        <v>103</v>
      </c>
      <c r="AZ325" s="31">
        <v>42690</v>
      </c>
      <c r="BA325" s="18"/>
      <c r="BB325" s="18"/>
      <c r="BC325" s="15"/>
      <c r="BD325" s="15"/>
      <c r="BE325" s="15"/>
      <c r="BF325" s="15"/>
      <c r="BG325" s="15"/>
      <c r="BH325" s="15"/>
      <c r="BI325" s="15"/>
      <c r="BJ325" s="15"/>
    </row>
    <row r="326" spans="1:62" ht="14.25">
      <c r="A326" s="16" t="str">
        <f>IF(ISNA(VLOOKUP($G326,'Philanthropist Ranking'!$E$5:$H$105,4,FALSE)),"N","Y")</f>
        <v>Y</v>
      </c>
      <c r="B326" s="17">
        <f>VLOOKUP($G326,'Philanthropist Ranking'!$K$5:$M$281,3,FALSE)</f>
        <v>69</v>
      </c>
      <c r="C326" s="17">
        <f>VLOOKUP($G326,'Philanthropist Ranking'!$K$5:$M$281,2,FALSE)</f>
        <v>13</v>
      </c>
      <c r="D326" s="18"/>
      <c r="E326" s="18"/>
      <c r="F326" s="7" t="s">
        <v>546</v>
      </c>
      <c r="G326" s="8" t="s">
        <v>547</v>
      </c>
      <c r="H326" s="9"/>
      <c r="I326" s="19"/>
      <c r="J326" s="20" t="s">
        <v>62</v>
      </c>
      <c r="K326" s="19"/>
      <c r="L326" s="20"/>
      <c r="M326" s="19"/>
      <c r="N326" s="21"/>
      <c r="O326" s="22"/>
      <c r="P326" s="21"/>
      <c r="Q326" s="22"/>
      <c r="R326" s="21"/>
      <c r="S326" s="22"/>
      <c r="T326" s="21"/>
      <c r="U326" s="22"/>
      <c r="V326" s="13" t="s">
        <v>1979</v>
      </c>
      <c r="W326" s="2">
        <v>1</v>
      </c>
      <c r="X326" s="13">
        <v>8</v>
      </c>
      <c r="Y326" s="2">
        <v>25</v>
      </c>
      <c r="Z326" s="13" t="s">
        <v>95</v>
      </c>
      <c r="AA326" s="2" t="s">
        <v>767</v>
      </c>
      <c r="AB326" s="13" t="s">
        <v>95</v>
      </c>
      <c r="AC326" s="2" t="s">
        <v>767</v>
      </c>
      <c r="AD326" s="24" t="s">
        <v>1985</v>
      </c>
      <c r="AE326" s="23"/>
      <c r="AF326" s="25"/>
      <c r="AG326" s="2" t="s">
        <v>136</v>
      </c>
      <c r="AH326" s="14" t="s">
        <v>126</v>
      </c>
      <c r="AI326" s="2" t="s">
        <v>141</v>
      </c>
      <c r="AJ326" s="13" t="s">
        <v>69</v>
      </c>
      <c r="AK326" s="2" t="s">
        <v>70</v>
      </c>
      <c r="AL326" s="9" t="s">
        <v>3331</v>
      </c>
      <c r="AM326" s="35" t="str">
        <f>IF(ISNA(VLOOKUP($AL326,'Ash-Archive Data-Don''t Delete'!$AL:$AT,2,FALSE)),"",VLOOKUP($AL326,'Ash-Archive Data-Don''t Delete'!$AL:$AT,2,FALSE))</f>
        <v>Link1</v>
      </c>
      <c r="AN326" s="36" t="str">
        <f>IF(ISNA(VLOOKUP($AL326,'Ash-Archive Data-Don''t Delete'!$AL:$AT,3,FALSE)),"",VLOOKUP($AL326,'Ash-Archive Data-Don''t Delete'!$AL:$AT,3,FALSE))</f>
        <v>Link2</v>
      </c>
      <c r="AO326" s="13">
        <f>IF(ISNA(VLOOKUP($AL326,'Ash-Archive Data-Don''t Delete'!$AL:$AT,4,FALSE)),"",VLOOKUP($AL326,'Ash-Archive Data-Don''t Delete'!$AL:$AT,4,FALSE))</f>
        <v>0</v>
      </c>
      <c r="AP326" s="2">
        <f>IF(ISNA(VLOOKUP($AL326,'Ash-Archive Data-Don''t Delete'!$AL:$AT,5,FALSE)),"",VLOOKUP($AL326,'Ash-Archive Data-Don''t Delete'!$AL:$AT,5,FALSE))</f>
        <v>0</v>
      </c>
      <c r="AQ326" s="13" t="s">
        <v>74</v>
      </c>
      <c r="AR326" s="2"/>
      <c r="AS326" s="13"/>
      <c r="AT326" s="2"/>
      <c r="AU326" s="25"/>
      <c r="AV326" s="2" t="s">
        <v>1535</v>
      </c>
      <c r="AW326" s="25"/>
      <c r="AX326" s="2" t="s">
        <v>76</v>
      </c>
      <c r="AY326" s="9" t="s">
        <v>103</v>
      </c>
      <c r="AZ326" s="31">
        <v>42690</v>
      </c>
      <c r="BA326" s="18"/>
      <c r="BB326" s="18"/>
      <c r="BC326" s="15"/>
      <c r="BD326" s="15"/>
      <c r="BE326" s="15"/>
      <c r="BF326" s="15"/>
      <c r="BG326" s="15"/>
      <c r="BH326" s="15"/>
      <c r="BI326" s="15"/>
      <c r="BJ326" s="15"/>
    </row>
    <row r="327" spans="1:62" ht="14.25">
      <c r="A327" s="16" t="str">
        <f>IF(ISNA(VLOOKUP($G327,'Philanthropist Ranking'!$E$5:$H$105,4,FALSE)),"N","Y")</f>
        <v>Y</v>
      </c>
      <c r="B327" s="17">
        <f>VLOOKUP($G327,'Philanthropist Ranking'!$K$5:$M$281,3,FALSE)</f>
        <v>70</v>
      </c>
      <c r="C327" s="17">
        <f>VLOOKUP($G327,'Philanthropist Ranking'!$K$5:$M$281,2,FALSE)</f>
        <v>12</v>
      </c>
      <c r="D327" s="18"/>
      <c r="E327" s="18"/>
      <c r="F327" s="7" t="s">
        <v>631</v>
      </c>
      <c r="G327" s="8" t="s">
        <v>632</v>
      </c>
      <c r="H327" s="32"/>
      <c r="I327" s="19"/>
      <c r="J327" s="20" t="s">
        <v>62</v>
      </c>
      <c r="K327" s="19"/>
      <c r="L327" s="20"/>
      <c r="M327" s="19"/>
      <c r="N327" s="21"/>
      <c r="O327" s="22"/>
      <c r="P327" s="21"/>
      <c r="Q327" s="22"/>
      <c r="R327" s="21"/>
      <c r="S327" s="22"/>
      <c r="T327" s="21"/>
      <c r="U327" s="22"/>
      <c r="V327" s="13" t="s">
        <v>1997</v>
      </c>
      <c r="W327" s="2">
        <v>10</v>
      </c>
      <c r="X327" s="13">
        <v>6</v>
      </c>
      <c r="Y327" s="2">
        <v>3</v>
      </c>
      <c r="Z327" s="13" t="s">
        <v>63</v>
      </c>
      <c r="AA327" s="2" t="s">
        <v>64</v>
      </c>
      <c r="AB327" s="13" t="s">
        <v>222</v>
      </c>
      <c r="AC327" s="2" t="s">
        <v>222</v>
      </c>
      <c r="AD327" s="192" t="s">
        <v>1998</v>
      </c>
      <c r="AE327" s="23"/>
      <c r="AF327" s="25"/>
      <c r="AG327" s="2" t="s">
        <v>109</v>
      </c>
      <c r="AH327" s="14" t="s">
        <v>99</v>
      </c>
      <c r="AI327" s="2" t="s">
        <v>100</v>
      </c>
      <c r="AJ327" s="13" t="s">
        <v>69</v>
      </c>
      <c r="AK327" s="2" t="s">
        <v>70</v>
      </c>
      <c r="AL327" s="9" t="s">
        <v>3334</v>
      </c>
      <c r="AM327" s="35" t="str">
        <f>IF(ISNA(VLOOKUP($AL327,'Ash-Archive Data-Don''t Delete'!$AL:$AT,2,FALSE)),"",VLOOKUP($AL327,'Ash-Archive Data-Don''t Delete'!$AL:$AT,2,FALSE))</f>
        <v>Link</v>
      </c>
      <c r="AN327" s="2">
        <f>IF(ISNA(VLOOKUP($AL327,'Ash-Archive Data-Don''t Delete'!$AL:$AT,3,FALSE)),"",VLOOKUP($AL327,'Ash-Archive Data-Don''t Delete'!$AL:$AT,3,FALSE))</f>
        <v>0</v>
      </c>
      <c r="AO327" s="13">
        <f>IF(ISNA(VLOOKUP($AL327,'Ash-Archive Data-Don''t Delete'!$AL:$AT,4,FALSE)),"",VLOOKUP($AL327,'Ash-Archive Data-Don''t Delete'!$AL:$AT,4,FALSE))</f>
        <v>0</v>
      </c>
      <c r="AP327" s="2">
        <f>IF(ISNA(VLOOKUP($AL327,'Ash-Archive Data-Don''t Delete'!$AL:$AT,5,FALSE)),"",VLOOKUP($AL327,'Ash-Archive Data-Don''t Delete'!$AL:$AT,5,FALSE))</f>
        <v>0</v>
      </c>
      <c r="AQ327" s="13"/>
      <c r="AR327" s="2"/>
      <c r="AS327" s="13"/>
      <c r="AT327" s="2" t="s">
        <v>74</v>
      </c>
      <c r="AU327" s="25"/>
      <c r="AV327" s="23"/>
      <c r="AW327" s="25"/>
      <c r="AX327" s="23"/>
      <c r="AY327" s="9" t="s">
        <v>103</v>
      </c>
      <c r="AZ327" s="19"/>
      <c r="BA327" s="18"/>
      <c r="BB327" s="18"/>
      <c r="BC327" s="15"/>
      <c r="BD327" s="15"/>
      <c r="BE327" s="15"/>
      <c r="BF327" s="15"/>
      <c r="BG327" s="15"/>
      <c r="BH327" s="15"/>
      <c r="BI327" s="15"/>
      <c r="BJ327" s="15"/>
    </row>
    <row r="328" spans="1:62" ht="14.25">
      <c r="A328" s="16" t="str">
        <f>IF(ISNA(VLOOKUP($G328,'Philanthropist Ranking'!$E$5:$H$105,4,FALSE)),"N","Y")</f>
        <v>Y</v>
      </c>
      <c r="B328" s="17">
        <f>VLOOKUP($G328,'Philanthropist Ranking'!$K$5:$M$281,3,FALSE)</f>
        <v>70</v>
      </c>
      <c r="C328" s="17">
        <f>VLOOKUP($G328,'Philanthropist Ranking'!$K$5:$M$281,2,FALSE)</f>
        <v>12</v>
      </c>
      <c r="D328" s="3"/>
      <c r="E328" s="18"/>
      <c r="F328" s="7" t="s">
        <v>631</v>
      </c>
      <c r="G328" s="8" t="s">
        <v>632</v>
      </c>
      <c r="H328" s="32"/>
      <c r="I328" s="19"/>
      <c r="J328" s="20" t="s">
        <v>62</v>
      </c>
      <c r="K328" s="7" t="s">
        <v>78</v>
      </c>
      <c r="L328" s="20"/>
      <c r="M328" s="33" t="s">
        <v>80</v>
      </c>
      <c r="N328" s="336" t="s">
        <v>9</v>
      </c>
      <c r="O328" s="11" t="s">
        <v>3335</v>
      </c>
      <c r="P328" s="10" t="s">
        <v>3336</v>
      </c>
      <c r="Q328" s="11" t="s">
        <v>84</v>
      </c>
      <c r="R328" s="10" t="s">
        <v>336</v>
      </c>
      <c r="S328" s="11" t="s">
        <v>63</v>
      </c>
      <c r="T328" s="10" t="s">
        <v>64</v>
      </c>
      <c r="U328" s="306" t="str">
        <f>HYPERLINK("http://www.hk-longjun.com/about/jianjie.html","Link")</f>
        <v>Link</v>
      </c>
      <c r="V328" s="13" t="s">
        <v>1997</v>
      </c>
      <c r="W328" s="2">
        <v>2</v>
      </c>
      <c r="X328" s="13">
        <v>11</v>
      </c>
      <c r="Y328" s="2">
        <v>6</v>
      </c>
      <c r="Z328" s="13" t="s">
        <v>63</v>
      </c>
      <c r="AA328" s="2" t="s">
        <v>64</v>
      </c>
      <c r="AB328" s="13" t="s">
        <v>222</v>
      </c>
      <c r="AC328" s="2" t="s">
        <v>222</v>
      </c>
      <c r="AD328" s="192" t="s">
        <v>1998</v>
      </c>
      <c r="AE328" s="23"/>
      <c r="AF328" s="25"/>
      <c r="AG328" s="2" t="s">
        <v>109</v>
      </c>
      <c r="AH328" s="14" t="s">
        <v>99</v>
      </c>
      <c r="AI328" s="2" t="s">
        <v>100</v>
      </c>
      <c r="AJ328" s="13" t="s">
        <v>69</v>
      </c>
      <c r="AK328" s="2" t="s">
        <v>70</v>
      </c>
      <c r="AL328" s="9" t="s">
        <v>3337</v>
      </c>
      <c r="AM328" s="35" t="str">
        <f>IF(ISNA(VLOOKUP($AL328,'Ash-Archive Data-Don''t Delete'!$AL:$AT,2,FALSE)),"",VLOOKUP($AL328,'Ash-Archive Data-Don''t Delete'!$AL:$AT,2,FALSE))</f>
        <v>Link</v>
      </c>
      <c r="AN328" s="2">
        <f>IF(ISNA(VLOOKUP($AL328,'Ash-Archive Data-Don''t Delete'!$AL:$AT,3,FALSE)),"",VLOOKUP($AL328,'Ash-Archive Data-Don''t Delete'!$AL:$AT,3,FALSE))</f>
        <v>0</v>
      </c>
      <c r="AO328" s="13">
        <f>IF(ISNA(VLOOKUP($AL328,'Ash-Archive Data-Don''t Delete'!$AL:$AT,4,FALSE)),"",VLOOKUP($AL328,'Ash-Archive Data-Don''t Delete'!$AL:$AT,4,FALSE))</f>
        <v>0</v>
      </c>
      <c r="AP328" s="2">
        <f>IF(ISNA(VLOOKUP($AL328,'Ash-Archive Data-Don''t Delete'!$AL:$AT,5,FALSE)),"",VLOOKUP($AL328,'Ash-Archive Data-Don''t Delete'!$AL:$AT,5,FALSE))</f>
        <v>0</v>
      </c>
      <c r="AQ328" s="13"/>
      <c r="AR328" s="2"/>
      <c r="AS328" s="13"/>
      <c r="AT328" s="2" t="s">
        <v>74</v>
      </c>
      <c r="AU328" s="25"/>
      <c r="AV328" s="23"/>
      <c r="AW328" s="25"/>
      <c r="AX328" s="23"/>
      <c r="AY328" s="9" t="s">
        <v>103</v>
      </c>
      <c r="AZ328" s="19"/>
      <c r="BA328" s="18"/>
      <c r="BB328" s="18"/>
      <c r="BC328" s="15"/>
      <c r="BD328" s="15"/>
      <c r="BE328" s="15"/>
      <c r="BF328" s="15"/>
      <c r="BG328" s="15"/>
      <c r="BH328" s="15"/>
      <c r="BI328" s="15"/>
      <c r="BJ328" s="15"/>
    </row>
    <row r="329" spans="1:62" ht="14.25">
      <c r="A329" s="16" t="str">
        <f>IF(ISNA(VLOOKUP($G329,'Philanthropist Ranking'!$E$5:$H$105,4,FALSE)),"N","Y")</f>
        <v>Y</v>
      </c>
      <c r="B329" s="17">
        <f>VLOOKUP($G329,'Philanthropist Ranking'!$K$5:$M$281,3,FALSE)</f>
        <v>70</v>
      </c>
      <c r="C329" s="17">
        <f>VLOOKUP($G329,'Philanthropist Ranking'!$K$5:$M$281,2,FALSE)</f>
        <v>12</v>
      </c>
      <c r="D329" s="18"/>
      <c r="E329" s="18"/>
      <c r="F329" s="7" t="s">
        <v>589</v>
      </c>
      <c r="G329" s="8" t="s">
        <v>590</v>
      </c>
      <c r="H329" s="9"/>
      <c r="I329" s="7">
        <v>1964</v>
      </c>
      <c r="J329" s="20">
        <v>52</v>
      </c>
      <c r="K329" s="7" t="s">
        <v>78</v>
      </c>
      <c r="L329" s="8" t="s">
        <v>79</v>
      </c>
      <c r="M329" s="33" t="s">
        <v>80</v>
      </c>
      <c r="N329" s="10" t="s">
        <v>119</v>
      </c>
      <c r="O329" s="11" t="s">
        <v>1992</v>
      </c>
      <c r="P329" s="10" t="s">
        <v>1993</v>
      </c>
      <c r="Q329" s="22"/>
      <c r="R329" s="10" t="s">
        <v>336</v>
      </c>
      <c r="S329" s="11" t="s">
        <v>1337</v>
      </c>
      <c r="T329" s="10" t="s">
        <v>1337</v>
      </c>
      <c r="U329" s="34" t="s">
        <v>80</v>
      </c>
      <c r="V329" s="13" t="s">
        <v>1992</v>
      </c>
      <c r="W329" s="2">
        <v>12</v>
      </c>
      <c r="X329" s="13">
        <v>10</v>
      </c>
      <c r="Y329" s="2">
        <v>17</v>
      </c>
      <c r="Z329" s="13" t="s">
        <v>1337</v>
      </c>
      <c r="AA329" s="2" t="s">
        <v>1337</v>
      </c>
      <c r="AB329" s="13" t="s">
        <v>1337</v>
      </c>
      <c r="AC329" s="2" t="s">
        <v>1337</v>
      </c>
      <c r="AD329" s="13" t="s">
        <v>1994</v>
      </c>
      <c r="AE329" s="2" t="s">
        <v>1995</v>
      </c>
      <c r="AF329" s="25"/>
      <c r="AG329" s="2" t="s">
        <v>89</v>
      </c>
      <c r="AH329" s="14" t="s">
        <v>67</v>
      </c>
      <c r="AI329" s="2" t="s">
        <v>100</v>
      </c>
      <c r="AJ329" s="13" t="s">
        <v>69</v>
      </c>
      <c r="AK329" s="2" t="s">
        <v>70</v>
      </c>
      <c r="AL329" s="9" t="s">
        <v>3338</v>
      </c>
      <c r="AM329" s="35" t="str">
        <f>IF(ISNA(VLOOKUP($AL329,'Ash-Archive Data-Don''t Delete'!$AL:$AT,2,FALSE)),"",VLOOKUP($AL329,'Ash-Archive Data-Don''t Delete'!$AL:$AT,2,FALSE))</f>
        <v>Link</v>
      </c>
      <c r="AN329" s="2">
        <f>IF(ISNA(VLOOKUP($AL329,'Ash-Archive Data-Don''t Delete'!$AL:$AT,3,FALSE)),"",VLOOKUP($AL329,'Ash-Archive Data-Don''t Delete'!$AL:$AT,3,FALSE))</f>
        <v>0</v>
      </c>
      <c r="AO329" s="13">
        <f>IF(ISNA(VLOOKUP($AL329,'Ash-Archive Data-Don''t Delete'!$AL:$AT,4,FALSE)),"",VLOOKUP($AL329,'Ash-Archive Data-Don''t Delete'!$AL:$AT,4,FALSE))</f>
        <v>0</v>
      </c>
      <c r="AP329" s="2">
        <f>IF(ISNA(VLOOKUP($AL329,'Ash-Archive Data-Don''t Delete'!$AL:$AT,5,FALSE)),"",VLOOKUP($AL329,'Ash-Archive Data-Don''t Delete'!$AL:$AT,5,FALSE))</f>
        <v>0</v>
      </c>
      <c r="AQ329" s="13" t="s">
        <v>74</v>
      </c>
      <c r="AR329" s="2"/>
      <c r="AS329" s="13"/>
      <c r="AT329" s="2"/>
      <c r="AU329" s="25"/>
      <c r="AV329" s="2" t="s">
        <v>1954</v>
      </c>
      <c r="AW329" s="25"/>
      <c r="AX329" s="2" t="s">
        <v>84</v>
      </c>
      <c r="AY329" s="9" t="s">
        <v>103</v>
      </c>
      <c r="AZ329" s="31">
        <v>42704</v>
      </c>
      <c r="BA329" s="18"/>
      <c r="BB329" s="18"/>
      <c r="BC329" s="15"/>
      <c r="BD329" s="15"/>
      <c r="BE329" s="15"/>
      <c r="BF329" s="15"/>
      <c r="BG329" s="15"/>
      <c r="BH329" s="15"/>
      <c r="BI329" s="15"/>
      <c r="BJ329" s="15"/>
    </row>
    <row r="330" spans="1:62" ht="14.25">
      <c r="A330" s="16" t="str">
        <f>IF(ISNA(VLOOKUP($G330,'Philanthropist Ranking'!$E$5:$H$105,4,FALSE)),"N","Y")</f>
        <v>Y</v>
      </c>
      <c r="B330" s="17">
        <f>VLOOKUP($G330,'Philanthropist Ranking'!$K$5:$M$281,3,FALSE)</f>
        <v>70</v>
      </c>
      <c r="C330" s="17">
        <f>VLOOKUP($G330,'Philanthropist Ranking'!$K$5:$M$281,2,FALSE)</f>
        <v>12</v>
      </c>
      <c r="D330" s="3"/>
      <c r="E330" s="18"/>
      <c r="F330" s="7" t="s">
        <v>633</v>
      </c>
      <c r="G330" s="8" t="s">
        <v>634</v>
      </c>
      <c r="H330" s="9"/>
      <c r="I330" s="19"/>
      <c r="J330" s="20" t="s">
        <v>62</v>
      </c>
      <c r="K330" s="7" t="s">
        <v>703</v>
      </c>
      <c r="L330" s="20"/>
      <c r="M330" s="33" t="s">
        <v>3339</v>
      </c>
      <c r="N330" s="10" t="s">
        <v>67</v>
      </c>
      <c r="O330" s="11" t="s">
        <v>3340</v>
      </c>
      <c r="P330" s="10" t="s">
        <v>3341</v>
      </c>
      <c r="Q330" s="11" t="s">
        <v>3342</v>
      </c>
      <c r="R330" s="10" t="s">
        <v>336</v>
      </c>
      <c r="S330" s="11" t="s">
        <v>223</v>
      </c>
      <c r="T330" s="10" t="s">
        <v>223</v>
      </c>
      <c r="U330" s="34" t="s">
        <v>3343</v>
      </c>
      <c r="V330" s="13" t="s">
        <v>3341</v>
      </c>
      <c r="W330" s="2">
        <v>12</v>
      </c>
      <c r="X330" s="25">
        <v>10</v>
      </c>
      <c r="Y330" s="23">
        <v>3</v>
      </c>
      <c r="Z330" s="13" t="s">
        <v>223</v>
      </c>
      <c r="AA330" s="2" t="s">
        <v>223</v>
      </c>
      <c r="AB330" s="13" t="s">
        <v>223</v>
      </c>
      <c r="AC330" s="2" t="s">
        <v>223</v>
      </c>
      <c r="AD330" s="13" t="s">
        <v>1987</v>
      </c>
      <c r="AE330" s="2" t="s">
        <v>1988</v>
      </c>
      <c r="AF330" s="13" t="s">
        <v>1989</v>
      </c>
      <c r="AG330" s="2" t="s">
        <v>89</v>
      </c>
      <c r="AH330" s="14" t="s">
        <v>67</v>
      </c>
      <c r="AI330" s="2" t="s">
        <v>100</v>
      </c>
      <c r="AJ330" s="13" t="s">
        <v>69</v>
      </c>
      <c r="AK330" s="2" t="s">
        <v>70</v>
      </c>
      <c r="AL330" s="9" t="s">
        <v>3344</v>
      </c>
      <c r="AM330" s="13" t="str">
        <f>IF(ISNA(VLOOKUP($AL330,'Ash-Archive Data-Don''t Delete'!$AL:$AT,2,FALSE)),"",VLOOKUP($AL330,'Ash-Archive Data-Don''t Delete'!$AL:$AT,2,FALSE))</f>
        <v/>
      </c>
      <c r="AN330" s="2" t="str">
        <f>IF(ISNA(VLOOKUP($AL330,'Ash-Archive Data-Don''t Delete'!$AL:$AT,3,FALSE)),"",VLOOKUP($AL330,'Ash-Archive Data-Don''t Delete'!$AL:$AT,3,FALSE))</f>
        <v/>
      </c>
      <c r="AO330" s="13" t="str">
        <f>IF(ISNA(VLOOKUP($AL330,'Ash-Archive Data-Don''t Delete'!$AL:$AT,4,FALSE)),"",VLOOKUP($AL330,'Ash-Archive Data-Don''t Delete'!$AL:$AT,4,FALSE))</f>
        <v/>
      </c>
      <c r="AP330" s="2" t="str">
        <f>IF(ISNA(VLOOKUP($AL330,'Ash-Archive Data-Don''t Delete'!$AL:$AT,5,FALSE)),"",VLOOKUP($AL330,'Ash-Archive Data-Don''t Delete'!$AL:$AT,5,FALSE))</f>
        <v/>
      </c>
      <c r="AQ330" s="13" t="s">
        <v>62</v>
      </c>
      <c r="AR330" s="2" t="s">
        <v>62</v>
      </c>
      <c r="AS330" s="13" t="s">
        <v>62</v>
      </c>
      <c r="AT330" s="2" t="s">
        <v>62</v>
      </c>
      <c r="AU330" s="25"/>
      <c r="AV330" s="23"/>
      <c r="AW330" s="25"/>
      <c r="AX330" s="23"/>
      <c r="AY330" s="9" t="s">
        <v>269</v>
      </c>
      <c r="AZ330" s="41">
        <v>42744</v>
      </c>
      <c r="BA330" s="18"/>
      <c r="BB330" s="18"/>
      <c r="BC330" s="15"/>
      <c r="BD330" s="15"/>
      <c r="BE330" s="15"/>
      <c r="BF330" s="15"/>
      <c r="BG330" s="15"/>
      <c r="BH330" s="15"/>
      <c r="BI330" s="15"/>
      <c r="BJ330" s="15"/>
    </row>
    <row r="331" spans="1:62" ht="14.25">
      <c r="A331" s="16" t="str">
        <f>IF(ISNA(VLOOKUP($G331,'Philanthropist Ranking'!$E$5:$H$105,4,FALSE)),"N","Y")</f>
        <v>Y</v>
      </c>
      <c r="B331" s="17">
        <f>VLOOKUP($G331,'Philanthropist Ranking'!$K$5:$M$281,3,FALSE)</f>
        <v>73</v>
      </c>
      <c r="C331" s="17">
        <f>VLOOKUP($G331,'Philanthropist Ranking'!$K$5:$M$281,2,FALSE)</f>
        <v>11.7</v>
      </c>
      <c r="D331" s="18"/>
      <c r="E331" s="18"/>
      <c r="F331" s="7" t="s">
        <v>548</v>
      </c>
      <c r="G331" s="8" t="s">
        <v>549</v>
      </c>
      <c r="H331" s="9"/>
      <c r="I331" s="19"/>
      <c r="J331" s="20" t="s">
        <v>62</v>
      </c>
      <c r="K331" s="19"/>
      <c r="L331" s="20"/>
      <c r="M331" s="19"/>
      <c r="N331" s="21"/>
      <c r="O331" s="22"/>
      <c r="P331" s="21"/>
      <c r="Q331" s="22"/>
      <c r="R331" s="21"/>
      <c r="S331" s="22"/>
      <c r="T331" s="21"/>
      <c r="U331" s="22"/>
      <c r="V331" s="13" t="s">
        <v>2000</v>
      </c>
      <c r="W331" s="2">
        <v>10</v>
      </c>
      <c r="X331" s="13">
        <v>6</v>
      </c>
      <c r="Y331" s="23"/>
      <c r="Z331" s="13" t="s">
        <v>1337</v>
      </c>
      <c r="AA331" s="2" t="s">
        <v>1337</v>
      </c>
      <c r="AB331" s="13" t="s">
        <v>105</v>
      </c>
      <c r="AC331" s="2" t="s">
        <v>3345</v>
      </c>
      <c r="AD331" s="24" t="s">
        <v>2006</v>
      </c>
      <c r="AE331" s="23"/>
      <c r="AF331" s="25"/>
      <c r="AG331" s="2" t="s">
        <v>109</v>
      </c>
      <c r="AH331" s="14" t="s">
        <v>134</v>
      </c>
      <c r="AI331" s="2" t="s">
        <v>100</v>
      </c>
      <c r="AJ331" s="13" t="s">
        <v>69</v>
      </c>
      <c r="AK331" s="2" t="s">
        <v>70</v>
      </c>
      <c r="AL331" s="9" t="s">
        <v>3346</v>
      </c>
      <c r="AM331" s="35" t="str">
        <f>IF(ISNA(VLOOKUP($AL331,'Ash-Archive Data-Don''t Delete'!$AL:$AT,2,FALSE)),"",VLOOKUP($AL331,'Ash-Archive Data-Don''t Delete'!$AL:$AT,2,FALSE))</f>
        <v>Link</v>
      </c>
      <c r="AN331" s="2">
        <f>IF(ISNA(VLOOKUP($AL331,'Ash-Archive Data-Don''t Delete'!$AL:$AT,3,FALSE)),"",VLOOKUP($AL331,'Ash-Archive Data-Don''t Delete'!$AL:$AT,3,FALSE))</f>
        <v>0</v>
      </c>
      <c r="AO331" s="13">
        <f>IF(ISNA(VLOOKUP($AL331,'Ash-Archive Data-Don''t Delete'!$AL:$AT,4,FALSE)),"",VLOOKUP($AL331,'Ash-Archive Data-Don''t Delete'!$AL:$AT,4,FALSE))</f>
        <v>0</v>
      </c>
      <c r="AP331" s="2">
        <f>IF(ISNA(VLOOKUP($AL331,'Ash-Archive Data-Don''t Delete'!$AL:$AT,5,FALSE)),"",VLOOKUP($AL331,'Ash-Archive Data-Don''t Delete'!$AL:$AT,5,FALSE))</f>
        <v>0</v>
      </c>
      <c r="AQ331" s="13" t="s">
        <v>74</v>
      </c>
      <c r="AR331" s="2"/>
      <c r="AS331" s="13"/>
      <c r="AT331" s="2"/>
      <c r="AU331" s="25"/>
      <c r="AV331" s="23"/>
      <c r="AW331" s="25"/>
      <c r="AX331" s="23"/>
      <c r="AY331" s="9" t="s">
        <v>103</v>
      </c>
      <c r="AZ331" s="31">
        <v>42709</v>
      </c>
      <c r="BA331" s="18"/>
      <c r="BB331" s="18"/>
      <c r="BC331" s="15"/>
      <c r="BD331" s="15"/>
      <c r="BE331" s="15"/>
      <c r="BF331" s="15"/>
      <c r="BG331" s="15"/>
      <c r="BH331" s="15"/>
      <c r="BI331" s="15"/>
      <c r="BJ331" s="15"/>
    </row>
    <row r="332" spans="1:62" ht="14.25">
      <c r="A332" s="16" t="str">
        <f>IF(ISNA(VLOOKUP($G332,'Philanthropist Ranking'!$E$5:$H$105,4,FALSE)),"N","Y")</f>
        <v>Y</v>
      </c>
      <c r="B332" s="17">
        <f>VLOOKUP($G332,'Philanthropist Ranking'!$K$5:$M$281,3,FALSE)</f>
        <v>73</v>
      </c>
      <c r="C332" s="17">
        <f>VLOOKUP($G332,'Philanthropist Ranking'!$K$5:$M$281,2,FALSE)</f>
        <v>11.7</v>
      </c>
      <c r="D332" s="18"/>
      <c r="E332" s="18"/>
      <c r="F332" s="7" t="s">
        <v>548</v>
      </c>
      <c r="G332" s="8" t="s">
        <v>549</v>
      </c>
      <c r="H332" s="9"/>
      <c r="I332" s="7">
        <v>1968</v>
      </c>
      <c r="J332" s="20">
        <v>48</v>
      </c>
      <c r="K332" s="7" t="s">
        <v>78</v>
      </c>
      <c r="L332" s="20"/>
      <c r="M332" s="33" t="s">
        <v>80</v>
      </c>
      <c r="N332" s="10" t="s">
        <v>123</v>
      </c>
      <c r="O332" s="11" t="s">
        <v>2000</v>
      </c>
      <c r="P332" s="10" t="s">
        <v>2001</v>
      </c>
      <c r="Q332" s="11" t="s">
        <v>70</v>
      </c>
      <c r="R332" s="10" t="s">
        <v>336</v>
      </c>
      <c r="S332" s="11" t="s">
        <v>1337</v>
      </c>
      <c r="T332" s="10" t="s">
        <v>1337</v>
      </c>
      <c r="U332" s="34" t="s">
        <v>80</v>
      </c>
      <c r="V332" s="13" t="s">
        <v>2000</v>
      </c>
      <c r="W332" s="2">
        <v>1.5</v>
      </c>
      <c r="X332" s="13">
        <v>10</v>
      </c>
      <c r="Y332" s="2">
        <v>15</v>
      </c>
      <c r="Z332" s="13" t="s">
        <v>1337</v>
      </c>
      <c r="AA332" s="2" t="s">
        <v>1337</v>
      </c>
      <c r="AB332" s="13" t="s">
        <v>105</v>
      </c>
      <c r="AC332" s="2" t="s">
        <v>3345</v>
      </c>
      <c r="AD332" s="13" t="s">
        <v>2005</v>
      </c>
      <c r="AE332" s="23"/>
      <c r="AF332" s="25"/>
      <c r="AG332" s="2" t="s">
        <v>98</v>
      </c>
      <c r="AH332" s="14" t="s">
        <v>99</v>
      </c>
      <c r="AI332" s="2" t="s">
        <v>100</v>
      </c>
      <c r="AJ332" s="13" t="s">
        <v>69</v>
      </c>
      <c r="AK332" s="2" t="s">
        <v>70</v>
      </c>
      <c r="AL332" s="9" t="s">
        <v>3347</v>
      </c>
      <c r="AM332" s="35" t="str">
        <f>IF(ISNA(VLOOKUP($AL332,'Ash-Archive Data-Don''t Delete'!$AL:$AT,2,FALSE)),"",VLOOKUP($AL332,'Ash-Archive Data-Don''t Delete'!$AL:$AT,2,FALSE))</f>
        <v>Link</v>
      </c>
      <c r="AN332" s="2">
        <f>IF(ISNA(VLOOKUP($AL332,'Ash-Archive Data-Don''t Delete'!$AL:$AT,3,FALSE)),"",VLOOKUP($AL332,'Ash-Archive Data-Don''t Delete'!$AL:$AT,3,FALSE))</f>
        <v>0</v>
      </c>
      <c r="AO332" s="13">
        <f>IF(ISNA(VLOOKUP($AL332,'Ash-Archive Data-Don''t Delete'!$AL:$AT,4,FALSE)),"",VLOOKUP($AL332,'Ash-Archive Data-Don''t Delete'!$AL:$AT,4,FALSE))</f>
        <v>0</v>
      </c>
      <c r="AP332" s="2">
        <f>IF(ISNA(VLOOKUP($AL332,'Ash-Archive Data-Don''t Delete'!$AL:$AT,5,FALSE)),"",VLOOKUP($AL332,'Ash-Archive Data-Don''t Delete'!$AL:$AT,5,FALSE))</f>
        <v>0</v>
      </c>
      <c r="AQ332" s="13" t="s">
        <v>74</v>
      </c>
      <c r="AR332" s="2"/>
      <c r="AS332" s="13"/>
      <c r="AT332" s="2"/>
      <c r="AU332" s="25"/>
      <c r="AV332" s="23"/>
      <c r="AW332" s="25"/>
      <c r="AX332" s="23"/>
      <c r="AY332" s="9" t="s">
        <v>488</v>
      </c>
      <c r="AZ332" s="31">
        <v>42439</v>
      </c>
      <c r="BA332" s="18"/>
      <c r="BB332" s="18"/>
      <c r="BC332" s="15"/>
      <c r="BD332" s="15"/>
      <c r="BE332" s="15"/>
      <c r="BF332" s="15"/>
      <c r="BG332" s="15"/>
      <c r="BH332" s="15"/>
      <c r="BI332" s="15"/>
      <c r="BJ332" s="15"/>
    </row>
    <row r="333" spans="1:62" ht="14.25">
      <c r="A333" s="16" t="str">
        <f>IF(ISNA(VLOOKUP($G333,'Philanthropist Ranking'!$E$5:$H$105,4,FALSE)),"N","Y")</f>
        <v>Y</v>
      </c>
      <c r="B333" s="17">
        <f>VLOOKUP($G333,'Philanthropist Ranking'!$K$5:$M$281,3,FALSE)</f>
        <v>73</v>
      </c>
      <c r="C333" s="17">
        <f>VLOOKUP($G333,'Philanthropist Ranking'!$K$5:$M$281,2,FALSE)</f>
        <v>11.7</v>
      </c>
      <c r="D333" s="18"/>
      <c r="E333" s="18"/>
      <c r="F333" s="7" t="s">
        <v>548</v>
      </c>
      <c r="G333" s="8" t="s">
        <v>549</v>
      </c>
      <c r="H333" s="9"/>
      <c r="I333" s="19"/>
      <c r="J333" s="20" t="s">
        <v>62</v>
      </c>
      <c r="K333" s="19"/>
      <c r="L333" s="20"/>
      <c r="M333" s="19"/>
      <c r="N333" s="21"/>
      <c r="O333" s="22"/>
      <c r="P333" s="21"/>
      <c r="Q333" s="22"/>
      <c r="R333" s="21"/>
      <c r="S333" s="22"/>
      <c r="T333" s="21"/>
      <c r="U333" s="22"/>
      <c r="V333" s="13" t="s">
        <v>2000</v>
      </c>
      <c r="W333" s="2">
        <v>0.2</v>
      </c>
      <c r="X333" s="13">
        <v>10</v>
      </c>
      <c r="Y333" s="2">
        <v>15</v>
      </c>
      <c r="Z333" s="13" t="s">
        <v>1337</v>
      </c>
      <c r="AA333" s="2" t="s">
        <v>1337</v>
      </c>
      <c r="AB333" s="13" t="s">
        <v>105</v>
      </c>
      <c r="AC333" s="2" t="s">
        <v>3345</v>
      </c>
      <c r="AD333" s="13" t="s">
        <v>2008</v>
      </c>
      <c r="AE333" s="23"/>
      <c r="AF333" s="25"/>
      <c r="AG333" s="2" t="s">
        <v>138</v>
      </c>
      <c r="AH333" s="14" t="s">
        <v>67</v>
      </c>
      <c r="AI333" s="2" t="s">
        <v>100</v>
      </c>
      <c r="AJ333" s="13" t="s">
        <v>69</v>
      </c>
      <c r="AK333" s="2" t="s">
        <v>70</v>
      </c>
      <c r="AL333" s="9" t="s">
        <v>3348</v>
      </c>
      <c r="AM333" s="35" t="str">
        <f>IF(ISNA(VLOOKUP($AL333,'Ash-Archive Data-Don''t Delete'!$AL:$AT,2,FALSE)),"",VLOOKUP($AL333,'Ash-Archive Data-Don''t Delete'!$AL:$AT,2,FALSE))</f>
        <v>Link</v>
      </c>
      <c r="AN333" s="2">
        <f>IF(ISNA(VLOOKUP($AL333,'Ash-Archive Data-Don''t Delete'!$AL:$AT,3,FALSE)),"",VLOOKUP($AL333,'Ash-Archive Data-Don''t Delete'!$AL:$AT,3,FALSE))</f>
        <v>0</v>
      </c>
      <c r="AO333" s="13">
        <f>IF(ISNA(VLOOKUP($AL333,'Ash-Archive Data-Don''t Delete'!$AL:$AT,4,FALSE)),"",VLOOKUP($AL333,'Ash-Archive Data-Don''t Delete'!$AL:$AT,4,FALSE))</f>
        <v>0</v>
      </c>
      <c r="AP333" s="2">
        <f>IF(ISNA(VLOOKUP($AL333,'Ash-Archive Data-Don''t Delete'!$AL:$AT,5,FALSE)),"",VLOOKUP($AL333,'Ash-Archive Data-Don''t Delete'!$AL:$AT,5,FALSE))</f>
        <v>0</v>
      </c>
      <c r="AQ333" s="13" t="s">
        <v>74</v>
      </c>
      <c r="AR333" s="2"/>
      <c r="AS333" s="13"/>
      <c r="AT333" s="2"/>
      <c r="AU333" s="25"/>
      <c r="AV333" s="23"/>
      <c r="AW333" s="25"/>
      <c r="AX333" s="23"/>
      <c r="AY333" s="9" t="s">
        <v>488</v>
      </c>
      <c r="AZ333" s="31">
        <v>42439</v>
      </c>
      <c r="BA333" s="18"/>
      <c r="BB333" s="18"/>
      <c r="BC333" s="15"/>
      <c r="BD333" s="15"/>
      <c r="BE333" s="15"/>
      <c r="BF333" s="15"/>
      <c r="BG333" s="15"/>
      <c r="BH333" s="15"/>
      <c r="BI333" s="15"/>
      <c r="BJ333" s="15"/>
    </row>
    <row r="334" spans="1:62" ht="14.25">
      <c r="A334" s="16" t="str">
        <f>IF(ISNA(VLOOKUP($G334,'Philanthropist Ranking'!$E$5:$H$105,4,FALSE)),"N","Y")</f>
        <v>Y</v>
      </c>
      <c r="B334" s="17">
        <f>VLOOKUP($G334,'Philanthropist Ranking'!$K$5:$M$281,3,FALSE)</f>
        <v>74</v>
      </c>
      <c r="C334" s="17">
        <f>VLOOKUP($G334,'Philanthropist Ranking'!$K$5:$M$281,2,FALSE)</f>
        <v>10.72</v>
      </c>
      <c r="D334" s="3"/>
      <c r="E334" s="18"/>
      <c r="F334" s="7" t="s">
        <v>635</v>
      </c>
      <c r="G334" s="8" t="s">
        <v>636</v>
      </c>
      <c r="H334" s="32"/>
      <c r="I334" s="19"/>
      <c r="J334" s="20" t="s">
        <v>62</v>
      </c>
      <c r="K334" s="19"/>
      <c r="L334" s="20"/>
      <c r="M334" s="19"/>
      <c r="N334" s="21"/>
      <c r="O334" s="22"/>
      <c r="P334" s="21"/>
      <c r="Q334" s="22"/>
      <c r="R334" s="21"/>
      <c r="S334" s="22"/>
      <c r="T334" s="21"/>
      <c r="U334" s="22"/>
      <c r="V334" s="13" t="s">
        <v>2009</v>
      </c>
      <c r="W334" s="2">
        <v>5</v>
      </c>
      <c r="X334" s="13">
        <v>12</v>
      </c>
      <c r="Y334" s="2">
        <v>24</v>
      </c>
      <c r="Z334" s="13" t="s">
        <v>63</v>
      </c>
      <c r="AA334" s="2" t="s">
        <v>64</v>
      </c>
      <c r="AB334" s="13" t="s">
        <v>968</v>
      </c>
      <c r="AC334" s="2" t="s">
        <v>1604</v>
      </c>
      <c r="AD334" s="13" t="s">
        <v>1611</v>
      </c>
      <c r="AE334" s="2" t="s">
        <v>1612</v>
      </c>
      <c r="AF334" s="13" t="s">
        <v>2009</v>
      </c>
      <c r="AG334" s="2" t="s">
        <v>89</v>
      </c>
      <c r="AH334" s="14" t="s">
        <v>67</v>
      </c>
      <c r="AI334" s="2" t="s">
        <v>100</v>
      </c>
      <c r="AJ334" s="13" t="s">
        <v>69</v>
      </c>
      <c r="AK334" s="2" t="s">
        <v>70</v>
      </c>
      <c r="AL334" s="9" t="s">
        <v>3349</v>
      </c>
      <c r="AM334" s="13" t="str">
        <f>IF(ISNA(VLOOKUP($AL334,'Ash-Archive Data-Don''t Delete'!$AL:$AT,2,FALSE)),"",VLOOKUP($AL334,'Ash-Archive Data-Don''t Delete'!$AL:$AT,2,FALSE))</f>
        <v>link</v>
      </c>
      <c r="AN334" s="2" t="str">
        <f>IF(ISNA(VLOOKUP($AL334,'Ash-Archive Data-Don''t Delete'!$AL:$AT,3,FALSE)),"",VLOOKUP($AL334,'Ash-Archive Data-Don''t Delete'!$AL:$AT,3,FALSE))</f>
        <v>http://csuef.csu.edu.cn/Files/16-08-31/2016-08-31%2004-43-51_1214.html,
 http://csuef.csu.edu.cn/Block/Archives.aspx,
 http://csuef.csu.edu.cn/Block/NewsList.aspx?KindID=1</v>
      </c>
      <c r="AO334" s="13">
        <f>IF(ISNA(VLOOKUP($AL334,'Ash-Archive Data-Don''t Delete'!$AL:$AT,4,FALSE)),"",VLOOKUP($AL334,'Ash-Archive Data-Don''t Delete'!$AL:$AT,4,FALSE))</f>
        <v>0</v>
      </c>
      <c r="AP334" s="2">
        <f>IF(ISNA(VLOOKUP($AL334,'Ash-Archive Data-Don''t Delete'!$AL:$AT,5,FALSE)),"",VLOOKUP($AL334,'Ash-Archive Data-Don''t Delete'!$AL:$AT,5,FALSE))</f>
        <v>0</v>
      </c>
      <c r="AQ334" s="13"/>
      <c r="AR334" s="2"/>
      <c r="AS334" s="13"/>
      <c r="AT334" s="2" t="s">
        <v>74</v>
      </c>
      <c r="AU334" s="25"/>
      <c r="AV334" s="23"/>
      <c r="AW334" s="25"/>
      <c r="AX334" s="23"/>
      <c r="AY334" s="9" t="s">
        <v>269</v>
      </c>
      <c r="AZ334" s="41">
        <v>42744</v>
      </c>
      <c r="BA334" s="18"/>
      <c r="BB334" s="18"/>
      <c r="BC334" s="15"/>
      <c r="BD334" s="15"/>
      <c r="BE334" s="15"/>
      <c r="BF334" s="15"/>
      <c r="BG334" s="15"/>
      <c r="BH334" s="15"/>
      <c r="BI334" s="15"/>
      <c r="BJ334" s="15"/>
    </row>
    <row r="335" spans="1:62" ht="14.25">
      <c r="A335" s="16" t="str">
        <f>IF(ISNA(VLOOKUP($G335,'Philanthropist Ranking'!$E$5:$H$105,4,FALSE)),"N","Y")</f>
        <v>Y</v>
      </c>
      <c r="B335" s="17">
        <f>VLOOKUP($G335,'Philanthropist Ranking'!$K$5:$M$281,3,FALSE)</f>
        <v>74</v>
      </c>
      <c r="C335" s="17">
        <f>VLOOKUP($G335,'Philanthropist Ranking'!$K$5:$M$281,2,FALSE)</f>
        <v>10.72</v>
      </c>
      <c r="D335" s="3"/>
      <c r="E335" s="18"/>
      <c r="F335" s="7" t="s">
        <v>635</v>
      </c>
      <c r="G335" s="8" t="s">
        <v>636</v>
      </c>
      <c r="H335" s="32"/>
      <c r="I335" s="19"/>
      <c r="J335" s="20" t="s">
        <v>62</v>
      </c>
      <c r="K335" s="19"/>
      <c r="L335" s="20"/>
      <c r="M335" s="19"/>
      <c r="N335" s="21"/>
      <c r="O335" s="22"/>
      <c r="P335" s="21"/>
      <c r="Q335" s="22"/>
      <c r="R335" s="21"/>
      <c r="S335" s="22"/>
      <c r="T335" s="21"/>
      <c r="U335" s="22"/>
      <c r="V335" s="13" t="s">
        <v>2009</v>
      </c>
      <c r="W335" s="2">
        <v>5</v>
      </c>
      <c r="X335" s="13">
        <v>12</v>
      </c>
      <c r="Y335" s="2">
        <v>31</v>
      </c>
      <c r="Z335" s="13" t="s">
        <v>63</v>
      </c>
      <c r="AA335" s="2" t="s">
        <v>64</v>
      </c>
      <c r="AB335" s="13" t="s">
        <v>968</v>
      </c>
      <c r="AC335" s="2" t="s">
        <v>1604</v>
      </c>
      <c r="AD335" s="13" t="s">
        <v>1611</v>
      </c>
      <c r="AE335" s="2" t="s">
        <v>1612</v>
      </c>
      <c r="AF335" s="13" t="s">
        <v>2009</v>
      </c>
      <c r="AG335" s="2" t="s">
        <v>89</v>
      </c>
      <c r="AH335" s="14" t="s">
        <v>67</v>
      </c>
      <c r="AI335" s="2" t="s">
        <v>100</v>
      </c>
      <c r="AJ335" s="13" t="s">
        <v>69</v>
      </c>
      <c r="AK335" s="2" t="s">
        <v>70</v>
      </c>
      <c r="AL335" s="9" t="s">
        <v>3349</v>
      </c>
      <c r="AM335" s="13" t="str">
        <f>IF(ISNA(VLOOKUP($AL335,'Ash-Archive Data-Don''t Delete'!$AL:$AT,2,FALSE)),"",VLOOKUP($AL335,'Ash-Archive Data-Don''t Delete'!$AL:$AT,2,FALSE))</f>
        <v>link</v>
      </c>
      <c r="AN335" s="2" t="str">
        <f>IF(ISNA(VLOOKUP($AL335,'Ash-Archive Data-Don''t Delete'!$AL:$AT,3,FALSE)),"",VLOOKUP($AL335,'Ash-Archive Data-Don''t Delete'!$AL:$AT,3,FALSE))</f>
        <v>http://csuef.csu.edu.cn/Files/16-08-31/2016-08-31%2004-43-51_1214.html,
 http://csuef.csu.edu.cn/Block/Archives.aspx,
 http://csuef.csu.edu.cn/Block/NewsList.aspx?KindID=1</v>
      </c>
      <c r="AO335" s="13">
        <f>IF(ISNA(VLOOKUP($AL335,'Ash-Archive Data-Don''t Delete'!$AL:$AT,4,FALSE)),"",VLOOKUP($AL335,'Ash-Archive Data-Don''t Delete'!$AL:$AT,4,FALSE))</f>
        <v>0</v>
      </c>
      <c r="AP335" s="2">
        <f>IF(ISNA(VLOOKUP($AL335,'Ash-Archive Data-Don''t Delete'!$AL:$AT,5,FALSE)),"",VLOOKUP($AL335,'Ash-Archive Data-Don''t Delete'!$AL:$AT,5,FALSE))</f>
        <v>0</v>
      </c>
      <c r="AQ335" s="13"/>
      <c r="AR335" s="2"/>
      <c r="AS335" s="13"/>
      <c r="AT335" s="2" t="s">
        <v>74</v>
      </c>
      <c r="AU335" s="25"/>
      <c r="AV335" s="23"/>
      <c r="AW335" s="25"/>
      <c r="AX335" s="23"/>
      <c r="AY335" s="9" t="s">
        <v>269</v>
      </c>
      <c r="AZ335" s="41">
        <v>42744</v>
      </c>
      <c r="BA335" s="18"/>
      <c r="BB335" s="18"/>
      <c r="BC335" s="15"/>
      <c r="BD335" s="15"/>
      <c r="BE335" s="15"/>
      <c r="BF335" s="15"/>
      <c r="BG335" s="15"/>
      <c r="BH335" s="15"/>
      <c r="BI335" s="15"/>
      <c r="BJ335" s="15"/>
    </row>
    <row r="336" spans="1:62" ht="14.25">
      <c r="A336" s="16" t="str">
        <f>IF(ISNA(VLOOKUP($G336,'Philanthropist Ranking'!$E$5:$H$105,4,FALSE)),"N","Y")</f>
        <v>Y</v>
      </c>
      <c r="B336" s="17">
        <f>VLOOKUP($G336,'Philanthropist Ranking'!$K$5:$M$281,3,FALSE)</f>
        <v>74</v>
      </c>
      <c r="C336" s="17">
        <f>VLOOKUP($G336,'Philanthropist Ranking'!$K$5:$M$281,2,FALSE)</f>
        <v>10.72</v>
      </c>
      <c r="D336" s="3"/>
      <c r="E336" s="18"/>
      <c r="F336" s="7" t="s">
        <v>635</v>
      </c>
      <c r="G336" s="8" t="s">
        <v>636</v>
      </c>
      <c r="H336" s="9"/>
      <c r="I336" s="7">
        <v>1966</v>
      </c>
      <c r="J336" s="20">
        <v>50</v>
      </c>
      <c r="K336" s="7" t="s">
        <v>78</v>
      </c>
      <c r="L336" s="20"/>
      <c r="M336" s="33" t="s">
        <v>3352</v>
      </c>
      <c r="N336" s="10" t="s">
        <v>119</v>
      </c>
      <c r="O336" s="337" t="s">
        <v>3353</v>
      </c>
      <c r="P336" s="338" t="s">
        <v>2009</v>
      </c>
      <c r="Q336" s="22"/>
      <c r="R336" s="10" t="s">
        <v>336</v>
      </c>
      <c r="S336" s="11" t="s">
        <v>63</v>
      </c>
      <c r="T336" s="10" t="s">
        <v>64</v>
      </c>
      <c r="U336" s="34" t="s">
        <v>3354</v>
      </c>
      <c r="V336" s="13" t="s">
        <v>2009</v>
      </c>
      <c r="W336" s="2">
        <v>0.72</v>
      </c>
      <c r="X336" s="13">
        <v>12</v>
      </c>
      <c r="Y336" s="2">
        <v>2</v>
      </c>
      <c r="Z336" s="13" t="s">
        <v>63</v>
      </c>
      <c r="AA336" s="2" t="s">
        <v>64</v>
      </c>
      <c r="AB336" s="13" t="s">
        <v>968</v>
      </c>
      <c r="AC336" s="2" t="s">
        <v>1604</v>
      </c>
      <c r="AD336" s="13" t="s">
        <v>1611</v>
      </c>
      <c r="AE336" s="2" t="s">
        <v>1612</v>
      </c>
      <c r="AF336" s="13" t="s">
        <v>2009</v>
      </c>
      <c r="AG336" s="2" t="s">
        <v>89</v>
      </c>
      <c r="AH336" s="14" t="s">
        <v>67</v>
      </c>
      <c r="AI336" s="2" t="s">
        <v>100</v>
      </c>
      <c r="AJ336" s="13" t="s">
        <v>69</v>
      </c>
      <c r="AK336" s="2" t="s">
        <v>70</v>
      </c>
      <c r="AL336" s="9" t="s">
        <v>3355</v>
      </c>
      <c r="AM336" s="13" t="str">
        <f>IF(ISNA(VLOOKUP($AL336,'Ash-Archive Data-Don''t Delete'!$AL:$AT,2,FALSE)),"",VLOOKUP($AL336,'Ash-Archive Data-Don''t Delete'!$AL:$AT,2,FALSE))</f>
        <v>link</v>
      </c>
      <c r="AN336" s="2" t="str">
        <f>IF(ISNA(VLOOKUP($AL336,'Ash-Archive Data-Don''t Delete'!$AL:$AT,3,FALSE)),"",VLOOKUP($AL336,'Ash-Archive Data-Don''t Delete'!$AL:$AT,3,FALSE))</f>
        <v>http://csuef.csu.edu.cn/Files/16-08-31/2016-08-31%2004-43-51_1214.html,
 http://csuef.csu.edu.cn/Block/Archives.aspx,
 http://csuef.csu.edu.cn/Block/NewsList.aspx?KindID=1</v>
      </c>
      <c r="AO336" s="13">
        <f>IF(ISNA(VLOOKUP($AL336,'Ash-Archive Data-Don''t Delete'!$AL:$AT,4,FALSE)),"",VLOOKUP($AL336,'Ash-Archive Data-Don''t Delete'!$AL:$AT,4,FALSE))</f>
        <v>0</v>
      </c>
      <c r="AP336" s="2">
        <f>IF(ISNA(VLOOKUP($AL336,'Ash-Archive Data-Don''t Delete'!$AL:$AT,5,FALSE)),"",VLOOKUP($AL336,'Ash-Archive Data-Don''t Delete'!$AL:$AT,5,FALSE))</f>
        <v>0</v>
      </c>
      <c r="AQ336" s="13"/>
      <c r="AR336" s="2"/>
      <c r="AS336" s="13"/>
      <c r="AT336" s="2" t="s">
        <v>74</v>
      </c>
      <c r="AU336" s="25"/>
      <c r="AV336" s="23"/>
      <c r="AW336" s="25"/>
      <c r="AX336" s="23"/>
      <c r="AY336" s="9" t="s">
        <v>269</v>
      </c>
      <c r="AZ336" s="41">
        <v>42744</v>
      </c>
      <c r="BA336" s="18"/>
      <c r="BB336" s="18"/>
      <c r="BC336" s="15"/>
      <c r="BD336" s="15"/>
      <c r="BE336" s="15"/>
      <c r="BF336" s="15"/>
      <c r="BG336" s="15"/>
      <c r="BH336" s="15"/>
      <c r="BI336" s="15"/>
      <c r="BJ336" s="15"/>
    </row>
    <row r="337" spans="1:62" ht="14.25">
      <c r="A337" s="16" t="str">
        <f>IF(ISNA(VLOOKUP($G337,'Philanthropist Ranking'!$E$5:$H$105,4,FALSE)),"N","Y")</f>
        <v>Y</v>
      </c>
      <c r="B337" s="17">
        <f>VLOOKUP($G337,'Philanthropist Ranking'!$K$5:$M$281,3,FALSE)</f>
        <v>75</v>
      </c>
      <c r="C337" s="17">
        <f>VLOOKUP($G337,'Philanthropist Ranking'!$K$5:$M$281,2,FALSE)</f>
        <v>10.38432149</v>
      </c>
      <c r="D337" s="3"/>
      <c r="E337" s="18"/>
      <c r="F337" s="7" t="s">
        <v>431</v>
      </c>
      <c r="G337" s="8" t="s">
        <v>432</v>
      </c>
      <c r="H337" s="9"/>
      <c r="I337" s="7">
        <v>1976</v>
      </c>
      <c r="J337" s="20">
        <v>40</v>
      </c>
      <c r="K337" s="7" t="s">
        <v>78</v>
      </c>
      <c r="L337" s="20"/>
      <c r="M337" s="33" t="s">
        <v>3356</v>
      </c>
      <c r="N337" s="10" t="s">
        <v>81</v>
      </c>
      <c r="O337" s="337" t="s">
        <v>2025</v>
      </c>
      <c r="P337" s="339" t="s">
        <v>3357</v>
      </c>
      <c r="Q337" s="22"/>
      <c r="R337" s="10" t="s">
        <v>336</v>
      </c>
      <c r="S337" s="11" t="s">
        <v>222</v>
      </c>
      <c r="T337" s="10" t="s">
        <v>222</v>
      </c>
      <c r="U337" s="34" t="s">
        <v>3358</v>
      </c>
      <c r="V337" s="13" t="s">
        <v>2025</v>
      </c>
      <c r="W337" s="2">
        <v>10.38432149</v>
      </c>
      <c r="X337" s="25">
        <v>9</v>
      </c>
      <c r="Y337" s="23">
        <v>7</v>
      </c>
      <c r="Z337" s="13" t="s">
        <v>222</v>
      </c>
      <c r="AA337" s="2" t="s">
        <v>222</v>
      </c>
      <c r="AB337" s="13" t="s">
        <v>1337</v>
      </c>
      <c r="AC337" s="2" t="s">
        <v>1337</v>
      </c>
      <c r="AD337" s="13" t="s">
        <v>1892</v>
      </c>
      <c r="AE337" s="2" t="s">
        <v>1893</v>
      </c>
      <c r="AF337" s="25"/>
      <c r="AG337" s="2" t="s">
        <v>89</v>
      </c>
      <c r="AH337" s="14" t="s">
        <v>67</v>
      </c>
      <c r="AI337" s="2" t="s">
        <v>100</v>
      </c>
      <c r="AJ337" s="13" t="s">
        <v>69</v>
      </c>
      <c r="AK337" s="2" t="s">
        <v>70</v>
      </c>
      <c r="AL337" s="9" t="s">
        <v>3359</v>
      </c>
      <c r="AM337" s="13" t="str">
        <f>IF(ISNA(VLOOKUP($AL337,'Ash-Archive Data-Don''t Delete'!$AL:$AT,2,FALSE)),"",VLOOKUP($AL337,'Ash-Archive Data-Don''t Delete'!$AL:$AT,2,FALSE))</f>
        <v/>
      </c>
      <c r="AN337" s="2" t="str">
        <f>IF(ISNA(VLOOKUP($AL337,'Ash-Archive Data-Don''t Delete'!$AL:$AT,3,FALSE)),"",VLOOKUP($AL337,'Ash-Archive Data-Don''t Delete'!$AL:$AT,3,FALSE))</f>
        <v/>
      </c>
      <c r="AO337" s="13" t="str">
        <f>IF(ISNA(VLOOKUP($AL337,'Ash-Archive Data-Don''t Delete'!$AL:$AT,4,FALSE)),"",VLOOKUP($AL337,'Ash-Archive Data-Don''t Delete'!$AL:$AT,4,FALSE))</f>
        <v/>
      </c>
      <c r="AP337" s="2" t="str">
        <f>IF(ISNA(VLOOKUP($AL337,'Ash-Archive Data-Don''t Delete'!$AL:$AT,5,FALSE)),"",VLOOKUP($AL337,'Ash-Archive Data-Don''t Delete'!$AL:$AT,5,FALSE))</f>
        <v/>
      </c>
      <c r="AQ337" s="13" t="s">
        <v>62</v>
      </c>
      <c r="AR337" s="2" t="s">
        <v>62</v>
      </c>
      <c r="AS337" s="13" t="s">
        <v>62</v>
      </c>
      <c r="AT337" s="2" t="s">
        <v>62</v>
      </c>
      <c r="AU337" s="25"/>
      <c r="AV337" s="23"/>
      <c r="AW337" s="25"/>
      <c r="AX337" s="23"/>
      <c r="AY337" s="9" t="s">
        <v>269</v>
      </c>
      <c r="AZ337" s="41">
        <v>42744</v>
      </c>
      <c r="BA337" s="18"/>
      <c r="BB337" s="18"/>
      <c r="BC337" s="15"/>
      <c r="BD337" s="15"/>
      <c r="BE337" s="15"/>
      <c r="BF337" s="15"/>
      <c r="BG337" s="15"/>
      <c r="BH337" s="15"/>
      <c r="BI337" s="15"/>
      <c r="BJ337" s="15"/>
    </row>
    <row r="338" spans="1:62" ht="14.25">
      <c r="A338" s="16" t="str">
        <f>IF(ISNA(VLOOKUP($G338,'Philanthropist Ranking'!$E$5:$H$105,4,FALSE)),"N","Y")</f>
        <v>Y</v>
      </c>
      <c r="B338" s="17">
        <f>VLOOKUP($G338,'Philanthropist Ranking'!$K$5:$M$281,3,FALSE)</f>
        <v>76</v>
      </c>
      <c r="C338" s="17">
        <f>VLOOKUP($G338,'Philanthropist Ranking'!$K$5:$M$281,2,FALSE)</f>
        <v>10.000000000000011</v>
      </c>
      <c r="D338" s="3"/>
      <c r="E338" s="18"/>
      <c r="F338" s="7" t="s">
        <v>637</v>
      </c>
      <c r="G338" s="8" t="s">
        <v>638</v>
      </c>
      <c r="H338" s="32"/>
      <c r="I338" s="19"/>
      <c r="J338" s="20" t="s">
        <v>62</v>
      </c>
      <c r="K338" s="19"/>
      <c r="L338" s="20"/>
      <c r="M338" s="19"/>
      <c r="N338" s="21"/>
      <c r="O338" s="22"/>
      <c r="P338" s="21"/>
      <c r="Q338" s="22"/>
      <c r="R338" s="21"/>
      <c r="S338" s="22"/>
      <c r="T338" s="21"/>
      <c r="U338" s="22"/>
      <c r="V338" s="13" t="s">
        <v>2026</v>
      </c>
      <c r="W338" s="2">
        <v>0.45</v>
      </c>
      <c r="X338" s="13">
        <v>12</v>
      </c>
      <c r="Y338" s="2">
        <v>10</v>
      </c>
      <c r="Z338" s="13" t="s">
        <v>968</v>
      </c>
      <c r="AA338" s="2" t="s">
        <v>1604</v>
      </c>
      <c r="AB338" s="13" t="s">
        <v>968</v>
      </c>
      <c r="AC338" s="2" t="s">
        <v>1604</v>
      </c>
      <c r="AD338" s="13" t="s">
        <v>1611</v>
      </c>
      <c r="AE338" s="2" t="s">
        <v>1612</v>
      </c>
      <c r="AF338" s="13" t="s">
        <v>2026</v>
      </c>
      <c r="AG338" s="2" t="s">
        <v>89</v>
      </c>
      <c r="AH338" s="14" t="s">
        <v>67</v>
      </c>
      <c r="AI338" s="2" t="s">
        <v>100</v>
      </c>
      <c r="AJ338" s="13" t="s">
        <v>69</v>
      </c>
      <c r="AK338" s="2" t="s">
        <v>70</v>
      </c>
      <c r="AL338" s="9" t="s">
        <v>3360</v>
      </c>
      <c r="AM338" s="13" t="str">
        <f>IF(ISNA(VLOOKUP($AL338,'Ash-Archive Data-Don''t Delete'!$AL:$AT,2,FALSE)),"",VLOOKUP($AL338,'Ash-Archive Data-Don''t Delete'!$AL:$AT,2,FALSE))</f>
        <v>link</v>
      </c>
      <c r="AN338" s="2" t="str">
        <f>IF(ISNA(VLOOKUP($AL338,'Ash-Archive Data-Don''t Delete'!$AL:$AT,3,FALSE)),"",VLOOKUP($AL338,'Ash-Archive Data-Don''t Delete'!$AL:$AT,3,FALSE))</f>
        <v>http://csuef.csu.edu.cn/Files/16-08-31/2016-08-31%2004-43-51_1214.html,
 http://csuef.csu.edu.cn/Block/Archives.aspx,
 http://csuef.csu.edu.cn/Block/NewsList.aspx?KindID=1</v>
      </c>
      <c r="AO338" s="13">
        <f>IF(ISNA(VLOOKUP($AL338,'Ash-Archive Data-Don''t Delete'!$AL:$AT,4,FALSE)),"",VLOOKUP($AL338,'Ash-Archive Data-Don''t Delete'!$AL:$AT,4,FALSE))</f>
        <v>0</v>
      </c>
      <c r="AP338" s="2">
        <f>IF(ISNA(VLOOKUP($AL338,'Ash-Archive Data-Don''t Delete'!$AL:$AT,5,FALSE)),"",VLOOKUP($AL338,'Ash-Archive Data-Don''t Delete'!$AL:$AT,5,FALSE))</f>
        <v>0</v>
      </c>
      <c r="AQ338" s="13"/>
      <c r="AR338" s="2"/>
      <c r="AS338" s="13"/>
      <c r="AT338" s="2" t="s">
        <v>74</v>
      </c>
      <c r="AU338" s="25"/>
      <c r="AV338" s="23"/>
      <c r="AW338" s="25"/>
      <c r="AX338" s="23"/>
      <c r="AY338" s="9" t="s">
        <v>269</v>
      </c>
      <c r="AZ338" s="41">
        <v>42744</v>
      </c>
      <c r="BA338" s="18"/>
      <c r="BB338" s="18"/>
      <c r="BC338" s="15"/>
      <c r="BD338" s="15"/>
      <c r="BE338" s="15"/>
      <c r="BF338" s="15"/>
      <c r="BG338" s="15"/>
      <c r="BH338" s="15"/>
      <c r="BI338" s="15"/>
      <c r="BJ338" s="15"/>
    </row>
    <row r="339" spans="1:62" ht="14.25">
      <c r="A339" s="16" t="str">
        <f>IF(ISNA(VLOOKUP($G339,'Philanthropist Ranking'!$E$5:$H$105,4,FALSE)),"N","Y")</f>
        <v>Y</v>
      </c>
      <c r="B339" s="17">
        <f>VLOOKUP($G339,'Philanthropist Ranking'!$K$5:$M$281,3,FALSE)</f>
        <v>76</v>
      </c>
      <c r="C339" s="17">
        <f>VLOOKUP($G339,'Philanthropist Ranking'!$K$5:$M$281,2,FALSE)</f>
        <v>10.000000000000011</v>
      </c>
      <c r="D339" s="3"/>
      <c r="E339" s="18"/>
      <c r="F339" s="7" t="s">
        <v>637</v>
      </c>
      <c r="G339" s="8" t="s">
        <v>638</v>
      </c>
      <c r="H339" s="32"/>
      <c r="I339" s="19"/>
      <c r="J339" s="20" t="s">
        <v>62</v>
      </c>
      <c r="K339" s="19"/>
      <c r="L339" s="20"/>
      <c r="M339" s="19"/>
      <c r="N339" s="21"/>
      <c r="O339" s="22"/>
      <c r="P339" s="21"/>
      <c r="Q339" s="22"/>
      <c r="R339" s="21"/>
      <c r="S339" s="22"/>
      <c r="T339" s="21"/>
      <c r="U339" s="22"/>
      <c r="V339" s="13" t="s">
        <v>2026</v>
      </c>
      <c r="W339" s="2">
        <v>0.3</v>
      </c>
      <c r="X339" s="13">
        <v>12</v>
      </c>
      <c r="Y339" s="2">
        <v>11</v>
      </c>
      <c r="Z339" s="13" t="s">
        <v>968</v>
      </c>
      <c r="AA339" s="2" t="s">
        <v>1604</v>
      </c>
      <c r="AB339" s="13" t="s">
        <v>968</v>
      </c>
      <c r="AC339" s="2" t="s">
        <v>1604</v>
      </c>
      <c r="AD339" s="13" t="s">
        <v>1611</v>
      </c>
      <c r="AE339" s="2" t="s">
        <v>1612</v>
      </c>
      <c r="AF339" s="13" t="s">
        <v>2026</v>
      </c>
      <c r="AG339" s="2" t="s">
        <v>89</v>
      </c>
      <c r="AH339" s="14" t="s">
        <v>67</v>
      </c>
      <c r="AI339" s="2" t="s">
        <v>100</v>
      </c>
      <c r="AJ339" s="13" t="s">
        <v>69</v>
      </c>
      <c r="AK339" s="2" t="s">
        <v>70</v>
      </c>
      <c r="AL339" s="9" t="s">
        <v>3361</v>
      </c>
      <c r="AM339" s="13" t="str">
        <f>IF(ISNA(VLOOKUP($AL339,'Ash-Archive Data-Don''t Delete'!$AL:$AT,2,FALSE)),"",VLOOKUP($AL339,'Ash-Archive Data-Don''t Delete'!$AL:$AT,2,FALSE))</f>
        <v>link</v>
      </c>
      <c r="AN339" s="2" t="str">
        <f>IF(ISNA(VLOOKUP($AL339,'Ash-Archive Data-Don''t Delete'!$AL:$AT,3,FALSE)),"",VLOOKUP($AL339,'Ash-Archive Data-Don''t Delete'!$AL:$AT,3,FALSE))</f>
        <v>http://csuef.csu.edu.cn/Files/16-08-31/2016-08-31%2004-43-51_1214.html,
 http://csuef.csu.edu.cn/Block/Archives.aspx,
 http://csuef.csu.edu.cn/Block/NewsList.aspx?KindID=1</v>
      </c>
      <c r="AO339" s="13">
        <f>IF(ISNA(VLOOKUP($AL339,'Ash-Archive Data-Don''t Delete'!$AL:$AT,4,FALSE)),"",VLOOKUP($AL339,'Ash-Archive Data-Don''t Delete'!$AL:$AT,4,FALSE))</f>
        <v>0</v>
      </c>
      <c r="AP339" s="2">
        <f>IF(ISNA(VLOOKUP($AL339,'Ash-Archive Data-Don''t Delete'!$AL:$AT,5,FALSE)),"",VLOOKUP($AL339,'Ash-Archive Data-Don''t Delete'!$AL:$AT,5,FALSE))</f>
        <v>0</v>
      </c>
      <c r="AQ339" s="13"/>
      <c r="AR339" s="2"/>
      <c r="AS339" s="13"/>
      <c r="AT339" s="2" t="s">
        <v>74</v>
      </c>
      <c r="AU339" s="25"/>
      <c r="AV339" s="23"/>
      <c r="AW339" s="25"/>
      <c r="AX339" s="23"/>
      <c r="AY339" s="9" t="s">
        <v>269</v>
      </c>
      <c r="AZ339" s="41">
        <v>42744</v>
      </c>
      <c r="BA339" s="18"/>
      <c r="BB339" s="18"/>
      <c r="BC339" s="15"/>
      <c r="BD339" s="15"/>
      <c r="BE339" s="15"/>
      <c r="BF339" s="15"/>
      <c r="BG339" s="15"/>
      <c r="BH339" s="15"/>
      <c r="BI339" s="15"/>
      <c r="BJ339" s="15"/>
    </row>
    <row r="340" spans="1:62" ht="14.25">
      <c r="A340" s="16" t="str">
        <f>IF(ISNA(VLOOKUP($G340,'Philanthropist Ranking'!$E$5:$H$105,4,FALSE)),"N","Y")</f>
        <v>Y</v>
      </c>
      <c r="B340" s="17">
        <f>VLOOKUP($G340,'Philanthropist Ranking'!$K$5:$M$281,3,FALSE)</f>
        <v>76</v>
      </c>
      <c r="C340" s="17">
        <f>VLOOKUP($G340,'Philanthropist Ranking'!$K$5:$M$281,2,FALSE)</f>
        <v>10.000000000000011</v>
      </c>
      <c r="D340" s="3"/>
      <c r="E340" s="18"/>
      <c r="F340" s="7" t="s">
        <v>637</v>
      </c>
      <c r="G340" s="8" t="s">
        <v>638</v>
      </c>
      <c r="H340" s="32"/>
      <c r="I340" s="19"/>
      <c r="J340" s="20" t="s">
        <v>62</v>
      </c>
      <c r="K340" s="19"/>
      <c r="L340" s="20"/>
      <c r="M340" s="19"/>
      <c r="N340" s="21"/>
      <c r="O340" s="22"/>
      <c r="P340" s="21"/>
      <c r="Q340" s="22"/>
      <c r="R340" s="21"/>
      <c r="S340" s="22"/>
      <c r="T340" s="21"/>
      <c r="U340" s="22"/>
      <c r="V340" s="13" t="s">
        <v>2026</v>
      </c>
      <c r="W340" s="2">
        <v>0.3</v>
      </c>
      <c r="X340" s="13">
        <v>12</v>
      </c>
      <c r="Y340" s="2">
        <v>11</v>
      </c>
      <c r="Z340" s="13" t="s">
        <v>968</v>
      </c>
      <c r="AA340" s="2" t="s">
        <v>1604</v>
      </c>
      <c r="AB340" s="13" t="s">
        <v>968</v>
      </c>
      <c r="AC340" s="2" t="s">
        <v>1604</v>
      </c>
      <c r="AD340" s="13" t="s">
        <v>1611</v>
      </c>
      <c r="AE340" s="2" t="s">
        <v>1612</v>
      </c>
      <c r="AF340" s="13" t="s">
        <v>2026</v>
      </c>
      <c r="AG340" s="2" t="s">
        <v>89</v>
      </c>
      <c r="AH340" s="14" t="s">
        <v>67</v>
      </c>
      <c r="AI340" s="2" t="s">
        <v>100</v>
      </c>
      <c r="AJ340" s="13" t="s">
        <v>69</v>
      </c>
      <c r="AK340" s="2" t="s">
        <v>70</v>
      </c>
      <c r="AL340" s="9" t="s">
        <v>3361</v>
      </c>
      <c r="AM340" s="13" t="str">
        <f>IF(ISNA(VLOOKUP($AL340,'Ash-Archive Data-Don''t Delete'!$AL:$AT,2,FALSE)),"",VLOOKUP($AL340,'Ash-Archive Data-Don''t Delete'!$AL:$AT,2,FALSE))</f>
        <v>link</v>
      </c>
      <c r="AN340" s="2" t="str">
        <f>IF(ISNA(VLOOKUP($AL340,'Ash-Archive Data-Don''t Delete'!$AL:$AT,3,FALSE)),"",VLOOKUP($AL340,'Ash-Archive Data-Don''t Delete'!$AL:$AT,3,FALSE))</f>
        <v>http://csuef.csu.edu.cn/Files/16-08-31/2016-08-31%2004-43-51_1214.html,
 http://csuef.csu.edu.cn/Block/Archives.aspx,
 http://csuef.csu.edu.cn/Block/NewsList.aspx?KindID=1</v>
      </c>
      <c r="AO340" s="13">
        <f>IF(ISNA(VLOOKUP($AL340,'Ash-Archive Data-Don''t Delete'!$AL:$AT,4,FALSE)),"",VLOOKUP($AL340,'Ash-Archive Data-Don''t Delete'!$AL:$AT,4,FALSE))</f>
        <v>0</v>
      </c>
      <c r="AP340" s="2">
        <f>IF(ISNA(VLOOKUP($AL340,'Ash-Archive Data-Don''t Delete'!$AL:$AT,5,FALSE)),"",VLOOKUP($AL340,'Ash-Archive Data-Don''t Delete'!$AL:$AT,5,FALSE))</f>
        <v>0</v>
      </c>
      <c r="AQ340" s="13"/>
      <c r="AR340" s="2"/>
      <c r="AS340" s="13"/>
      <c r="AT340" s="2" t="s">
        <v>74</v>
      </c>
      <c r="AU340" s="25"/>
      <c r="AV340" s="23"/>
      <c r="AW340" s="25"/>
      <c r="AX340" s="23"/>
      <c r="AY340" s="9" t="s">
        <v>269</v>
      </c>
      <c r="AZ340" s="41">
        <v>42744</v>
      </c>
      <c r="BA340" s="18"/>
      <c r="BB340" s="18"/>
      <c r="BC340" s="15"/>
      <c r="BD340" s="15"/>
      <c r="BE340" s="15"/>
      <c r="BF340" s="15"/>
      <c r="BG340" s="15"/>
      <c r="BH340" s="15"/>
      <c r="BI340" s="15"/>
      <c r="BJ340" s="15"/>
    </row>
    <row r="341" spans="1:62" ht="14.25">
      <c r="A341" s="16" t="str">
        <f>IF(ISNA(VLOOKUP($G341,'Philanthropist Ranking'!$E$5:$H$105,4,FALSE)),"N","Y")</f>
        <v>Y</v>
      </c>
      <c r="B341" s="17">
        <f>VLOOKUP($G341,'Philanthropist Ranking'!$K$5:$M$281,3,FALSE)</f>
        <v>76</v>
      </c>
      <c r="C341" s="17">
        <f>VLOOKUP($G341,'Philanthropist Ranking'!$K$5:$M$281,2,FALSE)</f>
        <v>10.000000000000011</v>
      </c>
      <c r="D341" s="3"/>
      <c r="E341" s="18"/>
      <c r="F341" s="7" t="s">
        <v>637</v>
      </c>
      <c r="G341" s="8" t="s">
        <v>638</v>
      </c>
      <c r="H341" s="32"/>
      <c r="I341" s="19"/>
      <c r="J341" s="20" t="s">
        <v>62</v>
      </c>
      <c r="K341" s="19"/>
      <c r="L341" s="20"/>
      <c r="M341" s="19"/>
      <c r="N341" s="21"/>
      <c r="O341" s="22"/>
      <c r="P341" s="21"/>
      <c r="Q341" s="22"/>
      <c r="R341" s="21"/>
      <c r="S341" s="22"/>
      <c r="T341" s="21"/>
      <c r="U341" s="22"/>
      <c r="V341" s="13" t="s">
        <v>2026</v>
      </c>
      <c r="W341" s="2">
        <v>0.3</v>
      </c>
      <c r="X341" s="13">
        <v>12</v>
      </c>
      <c r="Y341" s="2">
        <v>11</v>
      </c>
      <c r="Z341" s="13" t="s">
        <v>968</v>
      </c>
      <c r="AA341" s="2" t="s">
        <v>1604</v>
      </c>
      <c r="AB341" s="13" t="s">
        <v>968</v>
      </c>
      <c r="AC341" s="2" t="s">
        <v>1604</v>
      </c>
      <c r="AD341" s="13" t="s">
        <v>1611</v>
      </c>
      <c r="AE341" s="2" t="s">
        <v>1612</v>
      </c>
      <c r="AF341" s="13" t="s">
        <v>2026</v>
      </c>
      <c r="AG341" s="2" t="s">
        <v>89</v>
      </c>
      <c r="AH341" s="14" t="s">
        <v>67</v>
      </c>
      <c r="AI341" s="2" t="s">
        <v>100</v>
      </c>
      <c r="AJ341" s="13" t="s">
        <v>69</v>
      </c>
      <c r="AK341" s="2" t="s">
        <v>70</v>
      </c>
      <c r="AL341" s="9" t="s">
        <v>3361</v>
      </c>
      <c r="AM341" s="13" t="str">
        <f>IF(ISNA(VLOOKUP($AL341,'Ash-Archive Data-Don''t Delete'!$AL:$AT,2,FALSE)),"",VLOOKUP($AL341,'Ash-Archive Data-Don''t Delete'!$AL:$AT,2,FALSE))</f>
        <v>link</v>
      </c>
      <c r="AN341" s="2" t="str">
        <f>IF(ISNA(VLOOKUP($AL341,'Ash-Archive Data-Don''t Delete'!$AL:$AT,3,FALSE)),"",VLOOKUP($AL341,'Ash-Archive Data-Don''t Delete'!$AL:$AT,3,FALSE))</f>
        <v>http://csuef.csu.edu.cn/Files/16-08-31/2016-08-31%2004-43-51_1214.html,
 http://csuef.csu.edu.cn/Block/Archives.aspx,
 http://csuef.csu.edu.cn/Block/NewsList.aspx?KindID=1</v>
      </c>
      <c r="AO341" s="13">
        <f>IF(ISNA(VLOOKUP($AL341,'Ash-Archive Data-Don''t Delete'!$AL:$AT,4,FALSE)),"",VLOOKUP($AL341,'Ash-Archive Data-Don''t Delete'!$AL:$AT,4,FALSE))</f>
        <v>0</v>
      </c>
      <c r="AP341" s="2">
        <f>IF(ISNA(VLOOKUP($AL341,'Ash-Archive Data-Don''t Delete'!$AL:$AT,5,FALSE)),"",VLOOKUP($AL341,'Ash-Archive Data-Don''t Delete'!$AL:$AT,5,FALSE))</f>
        <v>0</v>
      </c>
      <c r="AQ341" s="13"/>
      <c r="AR341" s="2"/>
      <c r="AS341" s="13"/>
      <c r="AT341" s="2" t="s">
        <v>74</v>
      </c>
      <c r="AU341" s="25"/>
      <c r="AV341" s="23"/>
      <c r="AW341" s="25"/>
      <c r="AX341" s="23"/>
      <c r="AY341" s="9" t="s">
        <v>269</v>
      </c>
      <c r="AZ341" s="41">
        <v>42744</v>
      </c>
      <c r="BA341" s="18"/>
      <c r="BB341" s="18"/>
      <c r="BC341" s="15"/>
      <c r="BD341" s="15"/>
      <c r="BE341" s="15"/>
      <c r="BF341" s="15"/>
      <c r="BG341" s="15"/>
      <c r="BH341" s="15"/>
      <c r="BI341" s="15"/>
      <c r="BJ341" s="15"/>
    </row>
    <row r="342" spans="1:62" ht="14.25">
      <c r="A342" s="16" t="str">
        <f>IF(ISNA(VLOOKUP($G342,'Philanthropist Ranking'!$E$5:$H$105,4,FALSE)),"N","Y")</f>
        <v>Y</v>
      </c>
      <c r="B342" s="17">
        <f>VLOOKUP($G342,'Philanthropist Ranking'!$K$5:$M$281,3,FALSE)</f>
        <v>76</v>
      </c>
      <c r="C342" s="17">
        <f>VLOOKUP($G342,'Philanthropist Ranking'!$K$5:$M$281,2,FALSE)</f>
        <v>10.000000000000011</v>
      </c>
      <c r="D342" s="3"/>
      <c r="E342" s="18"/>
      <c r="F342" s="7" t="s">
        <v>637</v>
      </c>
      <c r="G342" s="8" t="s">
        <v>638</v>
      </c>
      <c r="H342" s="32"/>
      <c r="I342" s="19"/>
      <c r="J342" s="20" t="s">
        <v>62</v>
      </c>
      <c r="K342" s="19"/>
      <c r="L342" s="20"/>
      <c r="M342" s="19"/>
      <c r="N342" s="21"/>
      <c r="O342" s="22"/>
      <c r="P342" s="21"/>
      <c r="Q342" s="22"/>
      <c r="R342" s="21"/>
      <c r="S342" s="22"/>
      <c r="T342" s="21"/>
      <c r="U342" s="22"/>
      <c r="V342" s="13" t="s">
        <v>2026</v>
      </c>
      <c r="W342" s="2">
        <v>0.3</v>
      </c>
      <c r="X342" s="13">
        <v>12</v>
      </c>
      <c r="Y342" s="2">
        <v>11</v>
      </c>
      <c r="Z342" s="13" t="s">
        <v>968</v>
      </c>
      <c r="AA342" s="2" t="s">
        <v>1604</v>
      </c>
      <c r="AB342" s="13" t="s">
        <v>968</v>
      </c>
      <c r="AC342" s="2" t="s">
        <v>1604</v>
      </c>
      <c r="AD342" s="13" t="s">
        <v>1611</v>
      </c>
      <c r="AE342" s="2" t="s">
        <v>1612</v>
      </c>
      <c r="AF342" s="13" t="s">
        <v>2026</v>
      </c>
      <c r="AG342" s="2" t="s">
        <v>89</v>
      </c>
      <c r="AH342" s="14" t="s">
        <v>67</v>
      </c>
      <c r="AI342" s="2" t="s">
        <v>100</v>
      </c>
      <c r="AJ342" s="13" t="s">
        <v>69</v>
      </c>
      <c r="AK342" s="2" t="s">
        <v>70</v>
      </c>
      <c r="AL342" s="9" t="s">
        <v>3361</v>
      </c>
      <c r="AM342" s="13" t="str">
        <f>IF(ISNA(VLOOKUP($AL342,'Ash-Archive Data-Don''t Delete'!$AL:$AT,2,FALSE)),"",VLOOKUP($AL342,'Ash-Archive Data-Don''t Delete'!$AL:$AT,2,FALSE))</f>
        <v>link</v>
      </c>
      <c r="AN342" s="2" t="str">
        <f>IF(ISNA(VLOOKUP($AL342,'Ash-Archive Data-Don''t Delete'!$AL:$AT,3,FALSE)),"",VLOOKUP($AL342,'Ash-Archive Data-Don''t Delete'!$AL:$AT,3,FALSE))</f>
        <v>http://csuef.csu.edu.cn/Files/16-08-31/2016-08-31%2004-43-51_1214.html,
 http://csuef.csu.edu.cn/Block/Archives.aspx,
 http://csuef.csu.edu.cn/Block/NewsList.aspx?KindID=1</v>
      </c>
      <c r="AO342" s="13">
        <f>IF(ISNA(VLOOKUP($AL342,'Ash-Archive Data-Don''t Delete'!$AL:$AT,4,FALSE)),"",VLOOKUP($AL342,'Ash-Archive Data-Don''t Delete'!$AL:$AT,4,FALSE))</f>
        <v>0</v>
      </c>
      <c r="AP342" s="2">
        <f>IF(ISNA(VLOOKUP($AL342,'Ash-Archive Data-Don''t Delete'!$AL:$AT,5,FALSE)),"",VLOOKUP($AL342,'Ash-Archive Data-Don''t Delete'!$AL:$AT,5,FALSE))</f>
        <v>0</v>
      </c>
      <c r="AQ342" s="13"/>
      <c r="AR342" s="2"/>
      <c r="AS342" s="13"/>
      <c r="AT342" s="2" t="s">
        <v>74</v>
      </c>
      <c r="AU342" s="25"/>
      <c r="AV342" s="23"/>
      <c r="AW342" s="25"/>
      <c r="AX342" s="23"/>
      <c r="AY342" s="9" t="s">
        <v>269</v>
      </c>
      <c r="AZ342" s="41">
        <v>42744</v>
      </c>
      <c r="BA342" s="18"/>
      <c r="BB342" s="18"/>
      <c r="BC342" s="15"/>
      <c r="BD342" s="15"/>
      <c r="BE342" s="15"/>
      <c r="BF342" s="15"/>
      <c r="BG342" s="15"/>
      <c r="BH342" s="15"/>
      <c r="BI342" s="15"/>
      <c r="BJ342" s="15"/>
    </row>
    <row r="343" spans="1:62" ht="17.25" customHeight="1">
      <c r="A343" s="16" t="str">
        <f>IF(ISNA(VLOOKUP($G343,'Philanthropist Ranking'!$E$5:$H$105,4,FALSE)),"N","Y")</f>
        <v>Y</v>
      </c>
      <c r="B343" s="17">
        <f>VLOOKUP($G343,'Philanthropist Ranking'!$K$5:$M$281,3,FALSE)</f>
        <v>76</v>
      </c>
      <c r="C343" s="17">
        <f>VLOOKUP($G343,'Philanthropist Ranking'!$K$5:$M$281,2,FALSE)</f>
        <v>10.000000000000011</v>
      </c>
      <c r="D343" s="3"/>
      <c r="E343" s="18"/>
      <c r="F343" s="7" t="s">
        <v>637</v>
      </c>
      <c r="G343" s="8" t="s">
        <v>638</v>
      </c>
      <c r="H343" s="32"/>
      <c r="I343" s="19"/>
      <c r="J343" s="20" t="s">
        <v>62</v>
      </c>
      <c r="K343" s="19"/>
      <c r="L343" s="20"/>
      <c r="M343" s="19"/>
      <c r="N343" s="21"/>
      <c r="O343" s="22"/>
      <c r="P343" s="21"/>
      <c r="Q343" s="22"/>
      <c r="R343" s="21"/>
      <c r="S343" s="22"/>
      <c r="T343" s="21"/>
      <c r="U343" s="22"/>
      <c r="V343" s="13" t="s">
        <v>2026</v>
      </c>
      <c r="W343" s="2">
        <v>0.3</v>
      </c>
      <c r="X343" s="13">
        <v>12</v>
      </c>
      <c r="Y343" s="2">
        <v>14</v>
      </c>
      <c r="Z343" s="13" t="s">
        <v>968</v>
      </c>
      <c r="AA343" s="2" t="s">
        <v>1604</v>
      </c>
      <c r="AB343" s="13" t="s">
        <v>968</v>
      </c>
      <c r="AC343" s="2" t="s">
        <v>1604</v>
      </c>
      <c r="AD343" s="13" t="s">
        <v>1611</v>
      </c>
      <c r="AE343" s="2" t="s">
        <v>1612</v>
      </c>
      <c r="AF343" s="13" t="s">
        <v>2026</v>
      </c>
      <c r="AG343" s="2" t="s">
        <v>89</v>
      </c>
      <c r="AH343" s="14" t="s">
        <v>67</v>
      </c>
      <c r="AI343" s="2" t="s">
        <v>100</v>
      </c>
      <c r="AJ343" s="13" t="s">
        <v>69</v>
      </c>
      <c r="AK343" s="2" t="s">
        <v>70</v>
      </c>
      <c r="AL343" s="9" t="s">
        <v>3361</v>
      </c>
      <c r="AM343" s="13" t="str">
        <f>IF(ISNA(VLOOKUP($AL343,'Ash-Archive Data-Don''t Delete'!$AL:$AT,2,FALSE)),"",VLOOKUP($AL343,'Ash-Archive Data-Don''t Delete'!$AL:$AT,2,FALSE))</f>
        <v>link</v>
      </c>
      <c r="AN343" s="2" t="str">
        <f>IF(ISNA(VLOOKUP($AL343,'Ash-Archive Data-Don''t Delete'!$AL:$AT,3,FALSE)),"",VLOOKUP($AL343,'Ash-Archive Data-Don''t Delete'!$AL:$AT,3,FALSE))</f>
        <v>http://csuef.csu.edu.cn/Files/16-08-31/2016-08-31%2004-43-51_1214.html,
 http://csuef.csu.edu.cn/Block/Archives.aspx,
 http://csuef.csu.edu.cn/Block/NewsList.aspx?KindID=1</v>
      </c>
      <c r="AO343" s="13">
        <f>IF(ISNA(VLOOKUP($AL343,'Ash-Archive Data-Don''t Delete'!$AL:$AT,4,FALSE)),"",VLOOKUP($AL343,'Ash-Archive Data-Don''t Delete'!$AL:$AT,4,FALSE))</f>
        <v>0</v>
      </c>
      <c r="AP343" s="2">
        <f>IF(ISNA(VLOOKUP($AL343,'Ash-Archive Data-Don''t Delete'!$AL:$AT,5,FALSE)),"",VLOOKUP($AL343,'Ash-Archive Data-Don''t Delete'!$AL:$AT,5,FALSE))</f>
        <v>0</v>
      </c>
      <c r="AQ343" s="13"/>
      <c r="AR343" s="2"/>
      <c r="AS343" s="13"/>
      <c r="AT343" s="2" t="s">
        <v>74</v>
      </c>
      <c r="AU343" s="25"/>
      <c r="AV343" s="23"/>
      <c r="AW343" s="25"/>
      <c r="AX343" s="23"/>
      <c r="AY343" s="9" t="s">
        <v>269</v>
      </c>
      <c r="AZ343" s="41">
        <v>42744</v>
      </c>
      <c r="BA343" s="18"/>
      <c r="BB343" s="18"/>
      <c r="BC343" s="15"/>
      <c r="BD343" s="15"/>
      <c r="BE343" s="15"/>
      <c r="BF343" s="15"/>
      <c r="BG343" s="15"/>
      <c r="BH343" s="15"/>
      <c r="BI343" s="15"/>
      <c r="BJ343" s="15"/>
    </row>
    <row r="344" spans="1:62" ht="14.25">
      <c r="A344" s="16" t="str">
        <f>IF(ISNA(VLOOKUP($G344,'Philanthropist Ranking'!$E$5:$H$105,4,FALSE)),"N","Y")</f>
        <v>Y</v>
      </c>
      <c r="B344" s="17">
        <f>VLOOKUP($G344,'Philanthropist Ranking'!$K$5:$M$281,3,FALSE)</f>
        <v>76</v>
      </c>
      <c r="C344" s="17">
        <f>VLOOKUP($G344,'Philanthropist Ranking'!$K$5:$M$281,2,FALSE)</f>
        <v>10.000000000000011</v>
      </c>
      <c r="D344" s="3"/>
      <c r="E344" s="18"/>
      <c r="F344" s="7" t="s">
        <v>637</v>
      </c>
      <c r="G344" s="8" t="s">
        <v>638</v>
      </c>
      <c r="H344" s="32"/>
      <c r="I344" s="19"/>
      <c r="J344" s="20" t="s">
        <v>62</v>
      </c>
      <c r="K344" s="19"/>
      <c r="L344" s="20"/>
      <c r="M344" s="19"/>
      <c r="N344" s="21"/>
      <c r="O344" s="22"/>
      <c r="P344" s="21"/>
      <c r="Q344" s="22"/>
      <c r="R344" s="21"/>
      <c r="S344" s="22"/>
      <c r="T344" s="21"/>
      <c r="U344" s="22"/>
      <c r="V344" s="13" t="s">
        <v>2026</v>
      </c>
      <c r="W344" s="2">
        <v>0.3</v>
      </c>
      <c r="X344" s="13">
        <v>12</v>
      </c>
      <c r="Y344" s="2">
        <v>14</v>
      </c>
      <c r="Z344" s="13" t="s">
        <v>968</v>
      </c>
      <c r="AA344" s="2" t="s">
        <v>1604</v>
      </c>
      <c r="AB344" s="13" t="s">
        <v>968</v>
      </c>
      <c r="AC344" s="2" t="s">
        <v>1604</v>
      </c>
      <c r="AD344" s="13" t="s">
        <v>1611</v>
      </c>
      <c r="AE344" s="2" t="s">
        <v>1612</v>
      </c>
      <c r="AF344" s="13" t="s">
        <v>2026</v>
      </c>
      <c r="AG344" s="2" t="s">
        <v>89</v>
      </c>
      <c r="AH344" s="14" t="s">
        <v>67</v>
      </c>
      <c r="AI344" s="2" t="s">
        <v>100</v>
      </c>
      <c r="AJ344" s="13" t="s">
        <v>69</v>
      </c>
      <c r="AK344" s="2" t="s">
        <v>70</v>
      </c>
      <c r="AL344" s="9" t="s">
        <v>3361</v>
      </c>
      <c r="AM344" s="13" t="str">
        <f>IF(ISNA(VLOOKUP($AL344,'Ash-Archive Data-Don''t Delete'!$AL:$AT,2,FALSE)),"",VLOOKUP($AL344,'Ash-Archive Data-Don''t Delete'!$AL:$AT,2,FALSE))</f>
        <v>link</v>
      </c>
      <c r="AN344" s="2" t="str">
        <f>IF(ISNA(VLOOKUP($AL344,'Ash-Archive Data-Don''t Delete'!$AL:$AT,3,FALSE)),"",VLOOKUP($AL344,'Ash-Archive Data-Don''t Delete'!$AL:$AT,3,FALSE))</f>
        <v>http://csuef.csu.edu.cn/Files/16-08-31/2016-08-31%2004-43-51_1214.html,
 http://csuef.csu.edu.cn/Block/Archives.aspx,
 http://csuef.csu.edu.cn/Block/NewsList.aspx?KindID=1</v>
      </c>
      <c r="AO344" s="13">
        <f>IF(ISNA(VLOOKUP($AL344,'Ash-Archive Data-Don''t Delete'!$AL:$AT,4,FALSE)),"",VLOOKUP($AL344,'Ash-Archive Data-Don''t Delete'!$AL:$AT,4,FALSE))</f>
        <v>0</v>
      </c>
      <c r="AP344" s="2">
        <f>IF(ISNA(VLOOKUP($AL344,'Ash-Archive Data-Don''t Delete'!$AL:$AT,5,FALSE)),"",VLOOKUP($AL344,'Ash-Archive Data-Don''t Delete'!$AL:$AT,5,FALSE))</f>
        <v>0</v>
      </c>
      <c r="AQ344" s="13"/>
      <c r="AR344" s="2"/>
      <c r="AS344" s="13"/>
      <c r="AT344" s="2" t="s">
        <v>74</v>
      </c>
      <c r="AU344" s="25"/>
      <c r="AV344" s="23"/>
      <c r="AW344" s="25"/>
      <c r="AX344" s="23"/>
      <c r="AY344" s="9" t="s">
        <v>269</v>
      </c>
      <c r="AZ344" s="41">
        <v>42744</v>
      </c>
      <c r="BA344" s="18"/>
      <c r="BB344" s="18"/>
      <c r="BC344" s="15"/>
      <c r="BD344" s="15"/>
      <c r="BE344" s="15"/>
      <c r="BF344" s="15"/>
      <c r="BG344" s="15"/>
      <c r="BH344" s="15"/>
      <c r="BI344" s="15"/>
      <c r="BJ344" s="15"/>
    </row>
    <row r="345" spans="1:62" ht="14.25">
      <c r="A345" s="16" t="str">
        <f>IF(ISNA(VLOOKUP($G345,'Philanthropist Ranking'!$E$5:$H$105,4,FALSE)),"N","Y")</f>
        <v>Y</v>
      </c>
      <c r="B345" s="17">
        <f>VLOOKUP($G345,'Philanthropist Ranking'!$K$5:$M$281,3,FALSE)</f>
        <v>76</v>
      </c>
      <c r="C345" s="17">
        <f>VLOOKUP($G345,'Philanthropist Ranking'!$K$5:$M$281,2,FALSE)</f>
        <v>10.000000000000011</v>
      </c>
      <c r="D345" s="3"/>
      <c r="E345" s="18"/>
      <c r="F345" s="7" t="s">
        <v>637</v>
      </c>
      <c r="G345" s="8" t="s">
        <v>638</v>
      </c>
      <c r="H345" s="32"/>
      <c r="I345" s="19"/>
      <c r="J345" s="20" t="s">
        <v>62</v>
      </c>
      <c r="K345" s="19"/>
      <c r="L345" s="20"/>
      <c r="M345" s="19"/>
      <c r="N345" s="21"/>
      <c r="O345" s="22"/>
      <c r="P345" s="21"/>
      <c r="Q345" s="22"/>
      <c r="R345" s="21"/>
      <c r="S345" s="22"/>
      <c r="T345" s="21"/>
      <c r="U345" s="22"/>
      <c r="V345" s="13" t="s">
        <v>2026</v>
      </c>
      <c r="W345" s="2">
        <v>0.3</v>
      </c>
      <c r="X345" s="13">
        <v>12</v>
      </c>
      <c r="Y345" s="2">
        <v>14</v>
      </c>
      <c r="Z345" s="13" t="s">
        <v>968</v>
      </c>
      <c r="AA345" s="2" t="s">
        <v>1604</v>
      </c>
      <c r="AB345" s="13" t="s">
        <v>968</v>
      </c>
      <c r="AC345" s="2" t="s">
        <v>1604</v>
      </c>
      <c r="AD345" s="13" t="s">
        <v>1611</v>
      </c>
      <c r="AE345" s="2" t="s">
        <v>1612</v>
      </c>
      <c r="AF345" s="13" t="s">
        <v>2026</v>
      </c>
      <c r="AG345" s="2" t="s">
        <v>89</v>
      </c>
      <c r="AH345" s="14" t="s">
        <v>67</v>
      </c>
      <c r="AI345" s="2" t="s">
        <v>100</v>
      </c>
      <c r="AJ345" s="13" t="s">
        <v>69</v>
      </c>
      <c r="AK345" s="2" t="s">
        <v>70</v>
      </c>
      <c r="AL345" s="9" t="s">
        <v>3361</v>
      </c>
      <c r="AM345" s="13" t="str">
        <f>IF(ISNA(VLOOKUP($AL345,'Ash-Archive Data-Don''t Delete'!$AL:$AT,2,FALSE)),"",VLOOKUP($AL345,'Ash-Archive Data-Don''t Delete'!$AL:$AT,2,FALSE))</f>
        <v>link</v>
      </c>
      <c r="AN345" s="2" t="str">
        <f>IF(ISNA(VLOOKUP($AL345,'Ash-Archive Data-Don''t Delete'!$AL:$AT,3,FALSE)),"",VLOOKUP($AL345,'Ash-Archive Data-Don''t Delete'!$AL:$AT,3,FALSE))</f>
        <v>http://csuef.csu.edu.cn/Files/16-08-31/2016-08-31%2004-43-51_1214.html,
 http://csuef.csu.edu.cn/Block/Archives.aspx,
 http://csuef.csu.edu.cn/Block/NewsList.aspx?KindID=1</v>
      </c>
      <c r="AO345" s="13">
        <f>IF(ISNA(VLOOKUP($AL345,'Ash-Archive Data-Don''t Delete'!$AL:$AT,4,FALSE)),"",VLOOKUP($AL345,'Ash-Archive Data-Don''t Delete'!$AL:$AT,4,FALSE))</f>
        <v>0</v>
      </c>
      <c r="AP345" s="2">
        <f>IF(ISNA(VLOOKUP($AL345,'Ash-Archive Data-Don''t Delete'!$AL:$AT,5,FALSE)),"",VLOOKUP($AL345,'Ash-Archive Data-Don''t Delete'!$AL:$AT,5,FALSE))</f>
        <v>0</v>
      </c>
      <c r="AQ345" s="13"/>
      <c r="AR345" s="2"/>
      <c r="AS345" s="13"/>
      <c r="AT345" s="2" t="s">
        <v>74</v>
      </c>
      <c r="AU345" s="25"/>
      <c r="AV345" s="23"/>
      <c r="AW345" s="25"/>
      <c r="AX345" s="23"/>
      <c r="AY345" s="9" t="s">
        <v>269</v>
      </c>
      <c r="AZ345" s="41">
        <v>42744</v>
      </c>
      <c r="BA345" s="18"/>
      <c r="BB345" s="18"/>
      <c r="BC345" s="15"/>
      <c r="BD345" s="15"/>
      <c r="BE345" s="15"/>
      <c r="BF345" s="15"/>
      <c r="BG345" s="15"/>
      <c r="BH345" s="15"/>
      <c r="BI345" s="15"/>
      <c r="BJ345" s="15"/>
    </row>
    <row r="346" spans="1:62" ht="14.25">
      <c r="A346" s="16" t="str">
        <f>IF(ISNA(VLOOKUP($G346,'Philanthropist Ranking'!$E$5:$H$105,4,FALSE)),"N","Y")</f>
        <v>Y</v>
      </c>
      <c r="B346" s="17">
        <f>VLOOKUP($G346,'Philanthropist Ranking'!$K$5:$M$281,3,FALSE)</f>
        <v>76</v>
      </c>
      <c r="C346" s="17">
        <f>VLOOKUP($G346,'Philanthropist Ranking'!$K$5:$M$281,2,FALSE)</f>
        <v>10.000000000000011</v>
      </c>
      <c r="D346" s="3"/>
      <c r="E346" s="18"/>
      <c r="F346" s="7" t="s">
        <v>637</v>
      </c>
      <c r="G346" s="8" t="s">
        <v>638</v>
      </c>
      <c r="H346" s="32"/>
      <c r="I346" s="19"/>
      <c r="J346" s="20" t="s">
        <v>62</v>
      </c>
      <c r="K346" s="19"/>
      <c r="L346" s="20"/>
      <c r="M346" s="19"/>
      <c r="N346" s="21"/>
      <c r="O346" s="22"/>
      <c r="P346" s="21"/>
      <c r="Q346" s="22"/>
      <c r="R346" s="21"/>
      <c r="S346" s="22"/>
      <c r="T346" s="21"/>
      <c r="U346" s="22"/>
      <c r="V346" s="13" t="s">
        <v>2026</v>
      </c>
      <c r="W346" s="2">
        <v>0.3</v>
      </c>
      <c r="X346" s="13">
        <v>12</v>
      </c>
      <c r="Y346" s="2">
        <v>15</v>
      </c>
      <c r="Z346" s="13" t="s">
        <v>968</v>
      </c>
      <c r="AA346" s="2" t="s">
        <v>1604</v>
      </c>
      <c r="AB346" s="13" t="s">
        <v>968</v>
      </c>
      <c r="AC346" s="2" t="s">
        <v>1604</v>
      </c>
      <c r="AD346" s="13" t="s">
        <v>1611</v>
      </c>
      <c r="AE346" s="2" t="s">
        <v>1612</v>
      </c>
      <c r="AF346" s="13" t="s">
        <v>2026</v>
      </c>
      <c r="AG346" s="2" t="s">
        <v>89</v>
      </c>
      <c r="AH346" s="14" t="s">
        <v>67</v>
      </c>
      <c r="AI346" s="2" t="s">
        <v>100</v>
      </c>
      <c r="AJ346" s="13" t="s">
        <v>69</v>
      </c>
      <c r="AK346" s="2" t="s">
        <v>70</v>
      </c>
      <c r="AL346" s="9" t="s">
        <v>3361</v>
      </c>
      <c r="AM346" s="13" t="str">
        <f>IF(ISNA(VLOOKUP($AL346,'Ash-Archive Data-Don''t Delete'!$AL:$AT,2,FALSE)),"",VLOOKUP($AL346,'Ash-Archive Data-Don''t Delete'!$AL:$AT,2,FALSE))</f>
        <v>link</v>
      </c>
      <c r="AN346" s="2" t="str">
        <f>IF(ISNA(VLOOKUP($AL346,'Ash-Archive Data-Don''t Delete'!$AL:$AT,3,FALSE)),"",VLOOKUP($AL346,'Ash-Archive Data-Don''t Delete'!$AL:$AT,3,FALSE))</f>
        <v>http://csuef.csu.edu.cn/Files/16-08-31/2016-08-31%2004-43-51_1214.html,
 http://csuef.csu.edu.cn/Block/Archives.aspx,
 http://csuef.csu.edu.cn/Block/NewsList.aspx?KindID=1</v>
      </c>
      <c r="AO346" s="13">
        <f>IF(ISNA(VLOOKUP($AL346,'Ash-Archive Data-Don''t Delete'!$AL:$AT,4,FALSE)),"",VLOOKUP($AL346,'Ash-Archive Data-Don''t Delete'!$AL:$AT,4,FALSE))</f>
        <v>0</v>
      </c>
      <c r="AP346" s="2">
        <f>IF(ISNA(VLOOKUP($AL346,'Ash-Archive Data-Don''t Delete'!$AL:$AT,5,FALSE)),"",VLOOKUP($AL346,'Ash-Archive Data-Don''t Delete'!$AL:$AT,5,FALSE))</f>
        <v>0</v>
      </c>
      <c r="AQ346" s="13"/>
      <c r="AR346" s="2"/>
      <c r="AS346" s="13"/>
      <c r="AT346" s="2" t="s">
        <v>74</v>
      </c>
      <c r="AU346" s="25"/>
      <c r="AV346" s="23"/>
      <c r="AW346" s="25"/>
      <c r="AX346" s="23"/>
      <c r="AY346" s="9" t="s">
        <v>269</v>
      </c>
      <c r="AZ346" s="41">
        <v>42744</v>
      </c>
      <c r="BA346" s="18"/>
      <c r="BB346" s="18"/>
      <c r="BC346" s="15"/>
      <c r="BD346" s="15"/>
      <c r="BE346" s="15"/>
      <c r="BF346" s="15"/>
      <c r="BG346" s="15"/>
      <c r="BH346" s="15"/>
      <c r="BI346" s="15"/>
      <c r="BJ346" s="15"/>
    </row>
    <row r="347" spans="1:62" ht="14.25">
      <c r="A347" s="16" t="str">
        <f>IF(ISNA(VLOOKUP($G347,'Philanthropist Ranking'!$E$5:$H$105,4,FALSE)),"N","Y")</f>
        <v>Y</v>
      </c>
      <c r="B347" s="17">
        <f>VLOOKUP($G347,'Philanthropist Ranking'!$K$5:$M$281,3,FALSE)</f>
        <v>76</v>
      </c>
      <c r="C347" s="17">
        <f>VLOOKUP($G347,'Philanthropist Ranking'!$K$5:$M$281,2,FALSE)</f>
        <v>10.000000000000011</v>
      </c>
      <c r="D347" s="3"/>
      <c r="E347" s="18"/>
      <c r="F347" s="7" t="s">
        <v>637</v>
      </c>
      <c r="G347" s="8" t="s">
        <v>638</v>
      </c>
      <c r="H347" s="32"/>
      <c r="I347" s="19"/>
      <c r="J347" s="20" t="s">
        <v>62</v>
      </c>
      <c r="K347" s="19"/>
      <c r="L347" s="20"/>
      <c r="M347" s="19"/>
      <c r="N347" s="21"/>
      <c r="O347" s="22"/>
      <c r="P347" s="21"/>
      <c r="Q347" s="22"/>
      <c r="R347" s="21"/>
      <c r="S347" s="22"/>
      <c r="T347" s="21"/>
      <c r="U347" s="22"/>
      <c r="V347" s="13" t="s">
        <v>2026</v>
      </c>
      <c r="W347" s="2">
        <v>0.3</v>
      </c>
      <c r="X347" s="13">
        <v>12</v>
      </c>
      <c r="Y347" s="2">
        <v>15</v>
      </c>
      <c r="Z347" s="13" t="s">
        <v>968</v>
      </c>
      <c r="AA347" s="2" t="s">
        <v>1604</v>
      </c>
      <c r="AB347" s="13" t="s">
        <v>968</v>
      </c>
      <c r="AC347" s="2" t="s">
        <v>1604</v>
      </c>
      <c r="AD347" s="13" t="s">
        <v>1611</v>
      </c>
      <c r="AE347" s="2" t="s">
        <v>1612</v>
      </c>
      <c r="AF347" s="13" t="s">
        <v>2026</v>
      </c>
      <c r="AG347" s="2" t="s">
        <v>89</v>
      </c>
      <c r="AH347" s="14" t="s">
        <v>67</v>
      </c>
      <c r="AI347" s="2" t="s">
        <v>100</v>
      </c>
      <c r="AJ347" s="13" t="s">
        <v>69</v>
      </c>
      <c r="AK347" s="2" t="s">
        <v>70</v>
      </c>
      <c r="AL347" s="9" t="s">
        <v>3361</v>
      </c>
      <c r="AM347" s="13" t="str">
        <f>IF(ISNA(VLOOKUP($AL347,'Ash-Archive Data-Don''t Delete'!$AL:$AT,2,FALSE)),"",VLOOKUP($AL347,'Ash-Archive Data-Don''t Delete'!$AL:$AT,2,FALSE))</f>
        <v>link</v>
      </c>
      <c r="AN347" s="2" t="str">
        <f>IF(ISNA(VLOOKUP($AL347,'Ash-Archive Data-Don''t Delete'!$AL:$AT,3,FALSE)),"",VLOOKUP($AL347,'Ash-Archive Data-Don''t Delete'!$AL:$AT,3,FALSE))</f>
        <v>http://csuef.csu.edu.cn/Files/16-08-31/2016-08-31%2004-43-51_1214.html,
 http://csuef.csu.edu.cn/Block/Archives.aspx,
 http://csuef.csu.edu.cn/Block/NewsList.aspx?KindID=1</v>
      </c>
      <c r="AO347" s="13">
        <f>IF(ISNA(VLOOKUP($AL347,'Ash-Archive Data-Don''t Delete'!$AL:$AT,4,FALSE)),"",VLOOKUP($AL347,'Ash-Archive Data-Don''t Delete'!$AL:$AT,4,FALSE))</f>
        <v>0</v>
      </c>
      <c r="AP347" s="2">
        <f>IF(ISNA(VLOOKUP($AL347,'Ash-Archive Data-Don''t Delete'!$AL:$AT,5,FALSE)),"",VLOOKUP($AL347,'Ash-Archive Data-Don''t Delete'!$AL:$AT,5,FALSE))</f>
        <v>0</v>
      </c>
      <c r="AQ347" s="13"/>
      <c r="AR347" s="2"/>
      <c r="AS347" s="13"/>
      <c r="AT347" s="2" t="s">
        <v>74</v>
      </c>
      <c r="AU347" s="25"/>
      <c r="AV347" s="23"/>
      <c r="AW347" s="25"/>
      <c r="AX347" s="23"/>
      <c r="AY347" s="9" t="s">
        <v>269</v>
      </c>
      <c r="AZ347" s="41">
        <v>42744</v>
      </c>
      <c r="BA347" s="18"/>
      <c r="BB347" s="18"/>
      <c r="BC347" s="15"/>
      <c r="BD347" s="15"/>
      <c r="BE347" s="15"/>
      <c r="BF347" s="15"/>
      <c r="BG347" s="15"/>
      <c r="BH347" s="15"/>
      <c r="BI347" s="15"/>
      <c r="BJ347" s="15"/>
    </row>
    <row r="348" spans="1:62" ht="14.25">
      <c r="A348" s="16" t="str">
        <f>IF(ISNA(VLOOKUP($G348,'Philanthropist Ranking'!$E$5:$H$105,4,FALSE)),"N","Y")</f>
        <v>Y</v>
      </c>
      <c r="B348" s="17">
        <f>VLOOKUP($G348,'Philanthropist Ranking'!$K$5:$M$281,3,FALSE)</f>
        <v>76</v>
      </c>
      <c r="C348" s="17">
        <f>VLOOKUP($G348,'Philanthropist Ranking'!$K$5:$M$281,2,FALSE)</f>
        <v>10.000000000000011</v>
      </c>
      <c r="D348" s="3"/>
      <c r="E348" s="18"/>
      <c r="F348" s="7" t="s">
        <v>637</v>
      </c>
      <c r="G348" s="8" t="s">
        <v>638</v>
      </c>
      <c r="H348" s="32"/>
      <c r="I348" s="19"/>
      <c r="J348" s="20" t="s">
        <v>62</v>
      </c>
      <c r="K348" s="19"/>
      <c r="L348" s="20"/>
      <c r="M348" s="19"/>
      <c r="N348" s="21"/>
      <c r="O348" s="22"/>
      <c r="P348" s="21"/>
      <c r="Q348" s="22"/>
      <c r="R348" s="21"/>
      <c r="S348" s="22"/>
      <c r="T348" s="21"/>
      <c r="U348" s="22"/>
      <c r="V348" s="13" t="s">
        <v>2026</v>
      </c>
      <c r="W348" s="2">
        <v>0.3</v>
      </c>
      <c r="X348" s="13">
        <v>12</v>
      </c>
      <c r="Y348" s="2">
        <v>17</v>
      </c>
      <c r="Z348" s="13" t="s">
        <v>968</v>
      </c>
      <c r="AA348" s="2" t="s">
        <v>1604</v>
      </c>
      <c r="AB348" s="13" t="s">
        <v>968</v>
      </c>
      <c r="AC348" s="2" t="s">
        <v>1604</v>
      </c>
      <c r="AD348" s="13" t="s">
        <v>1611</v>
      </c>
      <c r="AE348" s="2" t="s">
        <v>1612</v>
      </c>
      <c r="AF348" s="13" t="s">
        <v>2026</v>
      </c>
      <c r="AG348" s="2" t="s">
        <v>89</v>
      </c>
      <c r="AH348" s="14" t="s">
        <v>67</v>
      </c>
      <c r="AI348" s="2" t="s">
        <v>100</v>
      </c>
      <c r="AJ348" s="13" t="s">
        <v>69</v>
      </c>
      <c r="AK348" s="2" t="s">
        <v>70</v>
      </c>
      <c r="AL348" s="9" t="s">
        <v>3361</v>
      </c>
      <c r="AM348" s="13" t="str">
        <f>IF(ISNA(VLOOKUP($AL348,'Ash-Archive Data-Don''t Delete'!$AL:$AT,2,FALSE)),"",VLOOKUP($AL348,'Ash-Archive Data-Don''t Delete'!$AL:$AT,2,FALSE))</f>
        <v>link</v>
      </c>
      <c r="AN348" s="2" t="str">
        <f>IF(ISNA(VLOOKUP($AL348,'Ash-Archive Data-Don''t Delete'!$AL:$AT,3,FALSE)),"",VLOOKUP($AL348,'Ash-Archive Data-Don''t Delete'!$AL:$AT,3,FALSE))</f>
        <v>http://csuef.csu.edu.cn/Files/16-08-31/2016-08-31%2004-43-51_1214.html,
 http://csuef.csu.edu.cn/Block/Archives.aspx,
 http://csuef.csu.edu.cn/Block/NewsList.aspx?KindID=1</v>
      </c>
      <c r="AO348" s="13">
        <f>IF(ISNA(VLOOKUP($AL348,'Ash-Archive Data-Don''t Delete'!$AL:$AT,4,FALSE)),"",VLOOKUP($AL348,'Ash-Archive Data-Don''t Delete'!$AL:$AT,4,FALSE))</f>
        <v>0</v>
      </c>
      <c r="AP348" s="2">
        <f>IF(ISNA(VLOOKUP($AL348,'Ash-Archive Data-Don''t Delete'!$AL:$AT,5,FALSE)),"",VLOOKUP($AL348,'Ash-Archive Data-Don''t Delete'!$AL:$AT,5,FALSE))</f>
        <v>0</v>
      </c>
      <c r="AQ348" s="13"/>
      <c r="AR348" s="2"/>
      <c r="AS348" s="13"/>
      <c r="AT348" s="2" t="s">
        <v>74</v>
      </c>
      <c r="AU348" s="25"/>
      <c r="AV348" s="23"/>
      <c r="AW348" s="25"/>
      <c r="AX348" s="23"/>
      <c r="AY348" s="9" t="s">
        <v>269</v>
      </c>
      <c r="AZ348" s="41">
        <v>42744</v>
      </c>
      <c r="BA348" s="18"/>
      <c r="BB348" s="18"/>
      <c r="BC348" s="15"/>
      <c r="BD348" s="15"/>
      <c r="BE348" s="15"/>
      <c r="BF348" s="15"/>
      <c r="BG348" s="15"/>
      <c r="BH348" s="15"/>
      <c r="BI348" s="15"/>
      <c r="BJ348" s="15"/>
    </row>
    <row r="349" spans="1:62" ht="14.25">
      <c r="A349" s="16" t="str">
        <f>IF(ISNA(VLOOKUP($G349,'Philanthropist Ranking'!$E$5:$H$105,4,FALSE)),"N","Y")</f>
        <v>Y</v>
      </c>
      <c r="B349" s="17">
        <f>VLOOKUP($G349,'Philanthropist Ranking'!$K$5:$M$281,3,FALSE)</f>
        <v>76</v>
      </c>
      <c r="C349" s="17">
        <f>VLOOKUP($G349,'Philanthropist Ranking'!$K$5:$M$281,2,FALSE)</f>
        <v>10.000000000000011</v>
      </c>
      <c r="D349" s="3"/>
      <c r="E349" s="18"/>
      <c r="F349" s="7" t="s">
        <v>637</v>
      </c>
      <c r="G349" s="8" t="s">
        <v>638</v>
      </c>
      <c r="H349" s="32"/>
      <c r="I349" s="19"/>
      <c r="J349" s="20" t="s">
        <v>62</v>
      </c>
      <c r="K349" s="19"/>
      <c r="L349" s="20"/>
      <c r="M349" s="19"/>
      <c r="N349" s="21"/>
      <c r="O349" s="22"/>
      <c r="P349" s="21"/>
      <c r="Q349" s="22"/>
      <c r="R349" s="21"/>
      <c r="S349" s="22"/>
      <c r="T349" s="21"/>
      <c r="U349" s="22"/>
      <c r="V349" s="13" t="s">
        <v>2026</v>
      </c>
      <c r="W349" s="2">
        <v>0.3</v>
      </c>
      <c r="X349" s="13">
        <v>12</v>
      </c>
      <c r="Y349" s="2">
        <v>17</v>
      </c>
      <c r="Z349" s="13" t="s">
        <v>968</v>
      </c>
      <c r="AA349" s="2" t="s">
        <v>1604</v>
      </c>
      <c r="AB349" s="13" t="s">
        <v>968</v>
      </c>
      <c r="AC349" s="2" t="s">
        <v>1604</v>
      </c>
      <c r="AD349" s="13" t="s">
        <v>1611</v>
      </c>
      <c r="AE349" s="2" t="s">
        <v>1612</v>
      </c>
      <c r="AF349" s="13" t="s">
        <v>2026</v>
      </c>
      <c r="AG349" s="2" t="s">
        <v>89</v>
      </c>
      <c r="AH349" s="14" t="s">
        <v>67</v>
      </c>
      <c r="AI349" s="2" t="s">
        <v>100</v>
      </c>
      <c r="AJ349" s="13" t="s">
        <v>69</v>
      </c>
      <c r="AK349" s="2" t="s">
        <v>70</v>
      </c>
      <c r="AL349" s="9" t="s">
        <v>3361</v>
      </c>
      <c r="AM349" s="13" t="str">
        <f>IF(ISNA(VLOOKUP($AL349,'Ash-Archive Data-Don''t Delete'!$AL:$AT,2,FALSE)),"",VLOOKUP($AL349,'Ash-Archive Data-Don''t Delete'!$AL:$AT,2,FALSE))</f>
        <v>link</v>
      </c>
      <c r="AN349" s="2" t="str">
        <f>IF(ISNA(VLOOKUP($AL349,'Ash-Archive Data-Don''t Delete'!$AL:$AT,3,FALSE)),"",VLOOKUP($AL349,'Ash-Archive Data-Don''t Delete'!$AL:$AT,3,FALSE))</f>
        <v>http://csuef.csu.edu.cn/Files/16-08-31/2016-08-31%2004-43-51_1214.html,
 http://csuef.csu.edu.cn/Block/Archives.aspx,
 http://csuef.csu.edu.cn/Block/NewsList.aspx?KindID=1</v>
      </c>
      <c r="AO349" s="13">
        <f>IF(ISNA(VLOOKUP($AL349,'Ash-Archive Data-Don''t Delete'!$AL:$AT,4,FALSE)),"",VLOOKUP($AL349,'Ash-Archive Data-Don''t Delete'!$AL:$AT,4,FALSE))</f>
        <v>0</v>
      </c>
      <c r="AP349" s="2">
        <f>IF(ISNA(VLOOKUP($AL349,'Ash-Archive Data-Don''t Delete'!$AL:$AT,5,FALSE)),"",VLOOKUP($AL349,'Ash-Archive Data-Don''t Delete'!$AL:$AT,5,FALSE))</f>
        <v>0</v>
      </c>
      <c r="AQ349" s="13"/>
      <c r="AR349" s="2"/>
      <c r="AS349" s="13"/>
      <c r="AT349" s="2" t="s">
        <v>74</v>
      </c>
      <c r="AU349" s="25"/>
      <c r="AV349" s="23"/>
      <c r="AW349" s="25"/>
      <c r="AX349" s="23"/>
      <c r="AY349" s="9" t="s">
        <v>269</v>
      </c>
      <c r="AZ349" s="41">
        <v>42744</v>
      </c>
      <c r="BA349" s="18"/>
      <c r="BB349" s="18"/>
      <c r="BC349" s="15"/>
      <c r="BD349" s="15"/>
      <c r="BE349" s="15"/>
      <c r="BF349" s="15"/>
      <c r="BG349" s="15"/>
      <c r="BH349" s="15"/>
      <c r="BI349" s="15"/>
      <c r="BJ349" s="15"/>
    </row>
    <row r="350" spans="1:62" ht="14.25">
      <c r="A350" s="16" t="str">
        <f>IF(ISNA(VLOOKUP($G350,'Philanthropist Ranking'!$E$5:$H$105,4,FALSE)),"N","Y")</f>
        <v>Y</v>
      </c>
      <c r="B350" s="17">
        <f>VLOOKUP($G350,'Philanthropist Ranking'!$K$5:$M$281,3,FALSE)</f>
        <v>76</v>
      </c>
      <c r="C350" s="17">
        <f>VLOOKUP($G350,'Philanthropist Ranking'!$K$5:$M$281,2,FALSE)</f>
        <v>10.000000000000011</v>
      </c>
      <c r="D350" s="3"/>
      <c r="E350" s="18"/>
      <c r="F350" s="7" t="s">
        <v>637</v>
      </c>
      <c r="G350" s="8" t="s">
        <v>638</v>
      </c>
      <c r="H350" s="32"/>
      <c r="I350" s="19"/>
      <c r="J350" s="20" t="s">
        <v>62</v>
      </c>
      <c r="K350" s="19"/>
      <c r="L350" s="20"/>
      <c r="M350" s="19"/>
      <c r="N350" s="21"/>
      <c r="O350" s="22"/>
      <c r="P350" s="21"/>
      <c r="Q350" s="22"/>
      <c r="R350" s="21"/>
      <c r="S350" s="22"/>
      <c r="T350" s="21"/>
      <c r="U350" s="22"/>
      <c r="V350" s="13" t="s">
        <v>2026</v>
      </c>
      <c r="W350" s="2">
        <v>0.3</v>
      </c>
      <c r="X350" s="13">
        <v>12</v>
      </c>
      <c r="Y350" s="2">
        <v>18</v>
      </c>
      <c r="Z350" s="13" t="s">
        <v>968</v>
      </c>
      <c r="AA350" s="2" t="s">
        <v>1604</v>
      </c>
      <c r="AB350" s="13" t="s">
        <v>968</v>
      </c>
      <c r="AC350" s="2" t="s">
        <v>1604</v>
      </c>
      <c r="AD350" s="13" t="s">
        <v>1611</v>
      </c>
      <c r="AE350" s="2" t="s">
        <v>1612</v>
      </c>
      <c r="AF350" s="13" t="s">
        <v>2026</v>
      </c>
      <c r="AG350" s="2" t="s">
        <v>89</v>
      </c>
      <c r="AH350" s="14" t="s">
        <v>67</v>
      </c>
      <c r="AI350" s="2" t="s">
        <v>100</v>
      </c>
      <c r="AJ350" s="13" t="s">
        <v>69</v>
      </c>
      <c r="AK350" s="2" t="s">
        <v>70</v>
      </c>
      <c r="AL350" s="9" t="s">
        <v>3361</v>
      </c>
      <c r="AM350" s="13" t="str">
        <f>IF(ISNA(VLOOKUP($AL350,'Ash-Archive Data-Don''t Delete'!$AL:$AT,2,FALSE)),"",VLOOKUP($AL350,'Ash-Archive Data-Don''t Delete'!$AL:$AT,2,FALSE))</f>
        <v>link</v>
      </c>
      <c r="AN350" s="2" t="str">
        <f>IF(ISNA(VLOOKUP($AL350,'Ash-Archive Data-Don''t Delete'!$AL:$AT,3,FALSE)),"",VLOOKUP($AL350,'Ash-Archive Data-Don''t Delete'!$AL:$AT,3,FALSE))</f>
        <v>http://csuef.csu.edu.cn/Files/16-08-31/2016-08-31%2004-43-51_1214.html,
 http://csuef.csu.edu.cn/Block/Archives.aspx,
 http://csuef.csu.edu.cn/Block/NewsList.aspx?KindID=1</v>
      </c>
      <c r="AO350" s="13">
        <f>IF(ISNA(VLOOKUP($AL350,'Ash-Archive Data-Don''t Delete'!$AL:$AT,4,FALSE)),"",VLOOKUP($AL350,'Ash-Archive Data-Don''t Delete'!$AL:$AT,4,FALSE))</f>
        <v>0</v>
      </c>
      <c r="AP350" s="2">
        <f>IF(ISNA(VLOOKUP($AL350,'Ash-Archive Data-Don''t Delete'!$AL:$AT,5,FALSE)),"",VLOOKUP($AL350,'Ash-Archive Data-Don''t Delete'!$AL:$AT,5,FALSE))</f>
        <v>0</v>
      </c>
      <c r="AQ350" s="13"/>
      <c r="AR350" s="2"/>
      <c r="AS350" s="13"/>
      <c r="AT350" s="2" t="s">
        <v>74</v>
      </c>
      <c r="AU350" s="25"/>
      <c r="AV350" s="23"/>
      <c r="AW350" s="25"/>
      <c r="AX350" s="23"/>
      <c r="AY350" s="9" t="s">
        <v>269</v>
      </c>
      <c r="AZ350" s="41">
        <v>42744</v>
      </c>
      <c r="BA350" s="18"/>
      <c r="BB350" s="18"/>
      <c r="BC350" s="15"/>
      <c r="BD350" s="15"/>
      <c r="BE350" s="15"/>
      <c r="BF350" s="15"/>
      <c r="BG350" s="15"/>
      <c r="BH350" s="15"/>
      <c r="BI350" s="15"/>
      <c r="BJ350" s="15"/>
    </row>
    <row r="351" spans="1:62" ht="14.25">
      <c r="A351" s="16" t="str">
        <f>IF(ISNA(VLOOKUP($G351,'Philanthropist Ranking'!$E$5:$H$105,4,FALSE)),"N","Y")</f>
        <v>Y</v>
      </c>
      <c r="B351" s="17">
        <f>VLOOKUP($G351,'Philanthropist Ranking'!$K$5:$M$281,3,FALSE)</f>
        <v>76</v>
      </c>
      <c r="C351" s="17">
        <f>VLOOKUP($G351,'Philanthropist Ranking'!$K$5:$M$281,2,FALSE)</f>
        <v>10.000000000000011</v>
      </c>
      <c r="D351" s="3"/>
      <c r="E351" s="18"/>
      <c r="F351" s="7" t="s">
        <v>637</v>
      </c>
      <c r="G351" s="8" t="s">
        <v>638</v>
      </c>
      <c r="H351" s="32"/>
      <c r="I351" s="19"/>
      <c r="J351" s="20" t="s">
        <v>62</v>
      </c>
      <c r="K351" s="19"/>
      <c r="L351" s="20"/>
      <c r="M351" s="19"/>
      <c r="N351" s="21"/>
      <c r="O351" s="22"/>
      <c r="P351" s="21"/>
      <c r="Q351" s="22"/>
      <c r="R351" s="21"/>
      <c r="S351" s="22"/>
      <c r="T351" s="21"/>
      <c r="U351" s="22"/>
      <c r="V351" s="13" t="s">
        <v>2026</v>
      </c>
      <c r="W351" s="2">
        <v>0.3</v>
      </c>
      <c r="X351" s="13">
        <v>12</v>
      </c>
      <c r="Y351" s="2">
        <v>18</v>
      </c>
      <c r="Z351" s="13" t="s">
        <v>968</v>
      </c>
      <c r="AA351" s="2" t="s">
        <v>1604</v>
      </c>
      <c r="AB351" s="13" t="s">
        <v>968</v>
      </c>
      <c r="AC351" s="2" t="s">
        <v>1604</v>
      </c>
      <c r="AD351" s="13" t="s">
        <v>1611</v>
      </c>
      <c r="AE351" s="2" t="s">
        <v>1612</v>
      </c>
      <c r="AF351" s="13" t="s">
        <v>2026</v>
      </c>
      <c r="AG351" s="2" t="s">
        <v>89</v>
      </c>
      <c r="AH351" s="14" t="s">
        <v>67</v>
      </c>
      <c r="AI351" s="2" t="s">
        <v>100</v>
      </c>
      <c r="AJ351" s="13" t="s">
        <v>69</v>
      </c>
      <c r="AK351" s="2" t="s">
        <v>70</v>
      </c>
      <c r="AL351" s="9" t="s">
        <v>3361</v>
      </c>
      <c r="AM351" s="13" t="str">
        <f>IF(ISNA(VLOOKUP($AL351,'Ash-Archive Data-Don''t Delete'!$AL:$AT,2,FALSE)),"",VLOOKUP($AL351,'Ash-Archive Data-Don''t Delete'!$AL:$AT,2,FALSE))</f>
        <v>link</v>
      </c>
      <c r="AN351" s="2" t="str">
        <f>IF(ISNA(VLOOKUP($AL351,'Ash-Archive Data-Don''t Delete'!$AL:$AT,3,FALSE)),"",VLOOKUP($AL351,'Ash-Archive Data-Don''t Delete'!$AL:$AT,3,FALSE))</f>
        <v>http://csuef.csu.edu.cn/Files/16-08-31/2016-08-31%2004-43-51_1214.html,
 http://csuef.csu.edu.cn/Block/Archives.aspx,
 http://csuef.csu.edu.cn/Block/NewsList.aspx?KindID=1</v>
      </c>
      <c r="AO351" s="13">
        <f>IF(ISNA(VLOOKUP($AL351,'Ash-Archive Data-Don''t Delete'!$AL:$AT,4,FALSE)),"",VLOOKUP($AL351,'Ash-Archive Data-Don''t Delete'!$AL:$AT,4,FALSE))</f>
        <v>0</v>
      </c>
      <c r="AP351" s="2">
        <f>IF(ISNA(VLOOKUP($AL351,'Ash-Archive Data-Don''t Delete'!$AL:$AT,5,FALSE)),"",VLOOKUP($AL351,'Ash-Archive Data-Don''t Delete'!$AL:$AT,5,FALSE))</f>
        <v>0</v>
      </c>
      <c r="AQ351" s="13"/>
      <c r="AR351" s="2"/>
      <c r="AS351" s="13"/>
      <c r="AT351" s="2" t="s">
        <v>74</v>
      </c>
      <c r="AU351" s="25"/>
      <c r="AV351" s="23"/>
      <c r="AW351" s="25"/>
      <c r="AX351" s="23"/>
      <c r="AY351" s="9" t="s">
        <v>269</v>
      </c>
      <c r="AZ351" s="41">
        <v>42744</v>
      </c>
      <c r="BA351" s="18"/>
      <c r="BB351" s="18"/>
      <c r="BC351" s="15"/>
      <c r="BD351" s="15"/>
      <c r="BE351" s="15"/>
      <c r="BF351" s="15"/>
      <c r="BG351" s="15"/>
      <c r="BH351" s="15"/>
      <c r="BI351" s="15"/>
      <c r="BJ351" s="15"/>
    </row>
    <row r="352" spans="1:62" ht="14.25">
      <c r="A352" s="16" t="str">
        <f>IF(ISNA(VLOOKUP($G352,'Philanthropist Ranking'!$E$5:$H$105,4,FALSE)),"N","Y")</f>
        <v>Y</v>
      </c>
      <c r="B352" s="17">
        <f>VLOOKUP($G352,'Philanthropist Ranking'!$K$5:$M$281,3,FALSE)</f>
        <v>76</v>
      </c>
      <c r="C352" s="17">
        <f>VLOOKUP($G352,'Philanthropist Ranking'!$K$5:$M$281,2,FALSE)</f>
        <v>10.000000000000011</v>
      </c>
      <c r="D352" s="3"/>
      <c r="E352" s="18"/>
      <c r="F352" s="7" t="s">
        <v>637</v>
      </c>
      <c r="G352" s="8" t="s">
        <v>638</v>
      </c>
      <c r="H352" s="32"/>
      <c r="I352" s="19"/>
      <c r="J352" s="20" t="s">
        <v>62</v>
      </c>
      <c r="K352" s="19"/>
      <c r="L352" s="20"/>
      <c r="M352" s="19"/>
      <c r="N352" s="21"/>
      <c r="O352" s="22"/>
      <c r="P352" s="21"/>
      <c r="Q352" s="22"/>
      <c r="R352" s="21"/>
      <c r="S352" s="22"/>
      <c r="T352" s="21"/>
      <c r="U352" s="22"/>
      <c r="V352" s="13" t="s">
        <v>2026</v>
      </c>
      <c r="W352" s="2">
        <v>0.3</v>
      </c>
      <c r="X352" s="13">
        <v>12</v>
      </c>
      <c r="Y352" s="2">
        <v>10</v>
      </c>
      <c r="Z352" s="13" t="s">
        <v>968</v>
      </c>
      <c r="AA352" s="2" t="s">
        <v>1604</v>
      </c>
      <c r="AB352" s="13" t="s">
        <v>968</v>
      </c>
      <c r="AC352" s="2" t="s">
        <v>1604</v>
      </c>
      <c r="AD352" s="13" t="s">
        <v>1611</v>
      </c>
      <c r="AE352" s="2" t="s">
        <v>1612</v>
      </c>
      <c r="AF352" s="13" t="s">
        <v>2026</v>
      </c>
      <c r="AG352" s="2" t="s">
        <v>89</v>
      </c>
      <c r="AH352" s="14" t="s">
        <v>67</v>
      </c>
      <c r="AI352" s="2" t="s">
        <v>100</v>
      </c>
      <c r="AJ352" s="13" t="s">
        <v>69</v>
      </c>
      <c r="AK352" s="2" t="s">
        <v>70</v>
      </c>
      <c r="AL352" s="9" t="s">
        <v>3361</v>
      </c>
      <c r="AM352" s="13" t="str">
        <f>IF(ISNA(VLOOKUP($AL352,'Ash-Archive Data-Don''t Delete'!$AL:$AT,2,FALSE)),"",VLOOKUP($AL352,'Ash-Archive Data-Don''t Delete'!$AL:$AT,2,FALSE))</f>
        <v>link</v>
      </c>
      <c r="AN352" s="2" t="str">
        <f>IF(ISNA(VLOOKUP($AL352,'Ash-Archive Data-Don''t Delete'!$AL:$AT,3,FALSE)),"",VLOOKUP($AL352,'Ash-Archive Data-Don''t Delete'!$AL:$AT,3,FALSE))</f>
        <v>http://csuef.csu.edu.cn/Files/16-08-31/2016-08-31%2004-43-51_1214.html,
 http://csuef.csu.edu.cn/Block/Archives.aspx,
 http://csuef.csu.edu.cn/Block/NewsList.aspx?KindID=1</v>
      </c>
      <c r="AO352" s="13">
        <f>IF(ISNA(VLOOKUP($AL352,'Ash-Archive Data-Don''t Delete'!$AL:$AT,4,FALSE)),"",VLOOKUP($AL352,'Ash-Archive Data-Don''t Delete'!$AL:$AT,4,FALSE))</f>
        <v>0</v>
      </c>
      <c r="AP352" s="2">
        <f>IF(ISNA(VLOOKUP($AL352,'Ash-Archive Data-Don''t Delete'!$AL:$AT,5,FALSE)),"",VLOOKUP($AL352,'Ash-Archive Data-Don''t Delete'!$AL:$AT,5,FALSE))</f>
        <v>0</v>
      </c>
      <c r="AQ352" s="13"/>
      <c r="AR352" s="2"/>
      <c r="AS352" s="13"/>
      <c r="AT352" s="2" t="s">
        <v>74</v>
      </c>
      <c r="AU352" s="25"/>
      <c r="AV352" s="23"/>
      <c r="AW352" s="25"/>
      <c r="AX352" s="23"/>
      <c r="AY352" s="9" t="s">
        <v>269</v>
      </c>
      <c r="AZ352" s="41">
        <v>42744</v>
      </c>
      <c r="BA352" s="18"/>
      <c r="BB352" s="18"/>
      <c r="BC352" s="15"/>
      <c r="BD352" s="15"/>
      <c r="BE352" s="15"/>
      <c r="BF352" s="15"/>
      <c r="BG352" s="15"/>
      <c r="BH352" s="15"/>
      <c r="BI352" s="15"/>
      <c r="BJ352" s="15"/>
    </row>
    <row r="353" spans="1:62" ht="14.25">
      <c r="A353" s="16" t="str">
        <f>IF(ISNA(VLOOKUP($G353,'Philanthropist Ranking'!$E$5:$H$105,4,FALSE)),"N","Y")</f>
        <v>Y</v>
      </c>
      <c r="B353" s="17">
        <f>VLOOKUP($G353,'Philanthropist Ranking'!$K$5:$M$281,3,FALSE)</f>
        <v>76</v>
      </c>
      <c r="C353" s="17">
        <f>VLOOKUP($G353,'Philanthropist Ranking'!$K$5:$M$281,2,FALSE)</f>
        <v>10.000000000000011</v>
      </c>
      <c r="D353" s="3"/>
      <c r="E353" s="18"/>
      <c r="F353" s="7" t="s">
        <v>637</v>
      </c>
      <c r="G353" s="8" t="s">
        <v>638</v>
      </c>
      <c r="H353" s="32"/>
      <c r="I353" s="19"/>
      <c r="J353" s="20" t="s">
        <v>62</v>
      </c>
      <c r="K353" s="19"/>
      <c r="L353" s="20"/>
      <c r="M353" s="19"/>
      <c r="N353" s="21"/>
      <c r="O353" s="22"/>
      <c r="P353" s="21"/>
      <c r="Q353" s="22"/>
      <c r="R353" s="21"/>
      <c r="S353" s="22"/>
      <c r="T353" s="21"/>
      <c r="U353" s="22"/>
      <c r="V353" s="13" t="s">
        <v>2026</v>
      </c>
      <c r="W353" s="2">
        <v>0.15</v>
      </c>
      <c r="X353" s="13">
        <v>12</v>
      </c>
      <c r="Y353" s="2">
        <v>15</v>
      </c>
      <c r="Z353" s="13" t="s">
        <v>968</v>
      </c>
      <c r="AA353" s="2" t="s">
        <v>1604</v>
      </c>
      <c r="AB353" s="13" t="s">
        <v>968</v>
      </c>
      <c r="AC353" s="2" t="s">
        <v>1604</v>
      </c>
      <c r="AD353" s="13" t="s">
        <v>1611</v>
      </c>
      <c r="AE353" s="2" t="s">
        <v>1612</v>
      </c>
      <c r="AF353" s="13" t="s">
        <v>2026</v>
      </c>
      <c r="AG353" s="2" t="s">
        <v>89</v>
      </c>
      <c r="AH353" s="14" t="s">
        <v>67</v>
      </c>
      <c r="AI353" s="2" t="s">
        <v>100</v>
      </c>
      <c r="AJ353" s="13" t="s">
        <v>69</v>
      </c>
      <c r="AK353" s="2" t="s">
        <v>70</v>
      </c>
      <c r="AL353" s="9" t="s">
        <v>3411</v>
      </c>
      <c r="AM353" s="13" t="str">
        <f>IF(ISNA(VLOOKUP($AL353,'Ash-Archive Data-Don''t Delete'!$AL:$AT,2,FALSE)),"",VLOOKUP($AL353,'Ash-Archive Data-Don''t Delete'!$AL:$AT,2,FALSE))</f>
        <v>link</v>
      </c>
      <c r="AN353" s="2" t="str">
        <f>IF(ISNA(VLOOKUP($AL353,'Ash-Archive Data-Don''t Delete'!$AL:$AT,3,FALSE)),"",VLOOKUP($AL353,'Ash-Archive Data-Don''t Delete'!$AL:$AT,3,FALSE))</f>
        <v>http://csuef.csu.edu.cn/Files/16-08-31/2016-08-31%2004-43-51_1214.html,
 http://csuef.csu.edu.cn/Block/Archives.aspx,
 http://csuef.csu.edu.cn/Block/NewsList.aspx?KindID=1</v>
      </c>
      <c r="AO353" s="13">
        <f>IF(ISNA(VLOOKUP($AL353,'Ash-Archive Data-Don''t Delete'!$AL:$AT,4,FALSE)),"",VLOOKUP($AL353,'Ash-Archive Data-Don''t Delete'!$AL:$AT,4,FALSE))</f>
        <v>0</v>
      </c>
      <c r="AP353" s="2">
        <f>IF(ISNA(VLOOKUP($AL353,'Ash-Archive Data-Don''t Delete'!$AL:$AT,5,FALSE)),"",VLOOKUP($AL353,'Ash-Archive Data-Don''t Delete'!$AL:$AT,5,FALSE))</f>
        <v>0</v>
      </c>
      <c r="AQ353" s="13"/>
      <c r="AR353" s="2"/>
      <c r="AS353" s="13"/>
      <c r="AT353" s="2" t="s">
        <v>74</v>
      </c>
      <c r="AU353" s="25"/>
      <c r="AV353" s="23"/>
      <c r="AW353" s="25"/>
      <c r="AX353" s="23"/>
      <c r="AY353" s="9" t="s">
        <v>269</v>
      </c>
      <c r="AZ353" s="41">
        <v>42744</v>
      </c>
      <c r="BA353" s="18"/>
      <c r="BB353" s="18"/>
      <c r="BC353" s="15"/>
      <c r="BD353" s="15"/>
      <c r="BE353" s="15"/>
      <c r="BF353" s="15"/>
      <c r="BG353" s="15"/>
      <c r="BH353" s="15"/>
      <c r="BI353" s="15"/>
      <c r="BJ353" s="15"/>
    </row>
    <row r="354" spans="1:62" ht="14.25">
      <c r="A354" s="16" t="str">
        <f>IF(ISNA(VLOOKUP($G354,'Philanthropist Ranking'!$E$5:$H$105,4,FALSE)),"N","Y")</f>
        <v>Y</v>
      </c>
      <c r="B354" s="17">
        <f>VLOOKUP($G354,'Philanthropist Ranking'!$K$5:$M$281,3,FALSE)</f>
        <v>76</v>
      </c>
      <c r="C354" s="17">
        <f>VLOOKUP($G354,'Philanthropist Ranking'!$K$5:$M$281,2,FALSE)</f>
        <v>10.000000000000011</v>
      </c>
      <c r="D354" s="3"/>
      <c r="E354" s="18"/>
      <c r="F354" s="7" t="s">
        <v>637</v>
      </c>
      <c r="G354" s="8" t="s">
        <v>638</v>
      </c>
      <c r="H354" s="32"/>
      <c r="I354" s="19"/>
      <c r="J354" s="20" t="s">
        <v>62</v>
      </c>
      <c r="K354" s="19"/>
      <c r="L354" s="20"/>
      <c r="M354" s="19"/>
      <c r="N354" s="21"/>
      <c r="O354" s="22"/>
      <c r="P354" s="21"/>
      <c r="Q354" s="22"/>
      <c r="R354" s="21"/>
      <c r="S354" s="22"/>
      <c r="T354" s="21"/>
      <c r="U354" s="22"/>
      <c r="V354" s="13" t="s">
        <v>2026</v>
      </c>
      <c r="W354" s="2">
        <v>0.15</v>
      </c>
      <c r="X354" s="13">
        <v>12</v>
      </c>
      <c r="Y354" s="2">
        <v>15</v>
      </c>
      <c r="Z354" s="13" t="s">
        <v>968</v>
      </c>
      <c r="AA354" s="2" t="s">
        <v>1604</v>
      </c>
      <c r="AB354" s="13" t="s">
        <v>968</v>
      </c>
      <c r="AC354" s="2" t="s">
        <v>1604</v>
      </c>
      <c r="AD354" s="13" t="s">
        <v>1611</v>
      </c>
      <c r="AE354" s="2" t="s">
        <v>1612</v>
      </c>
      <c r="AF354" s="13" t="s">
        <v>2026</v>
      </c>
      <c r="AG354" s="2" t="s">
        <v>89</v>
      </c>
      <c r="AH354" s="14" t="s">
        <v>67</v>
      </c>
      <c r="AI354" s="2" t="s">
        <v>100</v>
      </c>
      <c r="AJ354" s="13" t="s">
        <v>69</v>
      </c>
      <c r="AK354" s="2" t="s">
        <v>70</v>
      </c>
      <c r="AL354" s="9" t="s">
        <v>3411</v>
      </c>
      <c r="AM354" s="13" t="str">
        <f>IF(ISNA(VLOOKUP($AL354,'Ash-Archive Data-Don''t Delete'!$AL:$AT,2,FALSE)),"",VLOOKUP($AL354,'Ash-Archive Data-Don''t Delete'!$AL:$AT,2,FALSE))</f>
        <v>link</v>
      </c>
      <c r="AN354" s="2" t="str">
        <f>IF(ISNA(VLOOKUP($AL354,'Ash-Archive Data-Don''t Delete'!$AL:$AT,3,FALSE)),"",VLOOKUP($AL354,'Ash-Archive Data-Don''t Delete'!$AL:$AT,3,FALSE))</f>
        <v>http://csuef.csu.edu.cn/Files/16-08-31/2016-08-31%2004-43-51_1214.html,
 http://csuef.csu.edu.cn/Block/Archives.aspx,
 http://csuef.csu.edu.cn/Block/NewsList.aspx?KindID=1</v>
      </c>
      <c r="AO354" s="13">
        <f>IF(ISNA(VLOOKUP($AL354,'Ash-Archive Data-Don''t Delete'!$AL:$AT,4,FALSE)),"",VLOOKUP($AL354,'Ash-Archive Data-Don''t Delete'!$AL:$AT,4,FALSE))</f>
        <v>0</v>
      </c>
      <c r="AP354" s="2">
        <f>IF(ISNA(VLOOKUP($AL354,'Ash-Archive Data-Don''t Delete'!$AL:$AT,5,FALSE)),"",VLOOKUP($AL354,'Ash-Archive Data-Don''t Delete'!$AL:$AT,5,FALSE))</f>
        <v>0</v>
      </c>
      <c r="AQ354" s="13"/>
      <c r="AR354" s="2"/>
      <c r="AS354" s="13"/>
      <c r="AT354" s="2" t="s">
        <v>74</v>
      </c>
      <c r="AU354" s="25"/>
      <c r="AV354" s="23"/>
      <c r="AW354" s="25"/>
      <c r="AX354" s="23"/>
      <c r="AY354" s="9" t="s">
        <v>269</v>
      </c>
      <c r="AZ354" s="41">
        <v>42744</v>
      </c>
      <c r="BA354" s="18"/>
      <c r="BB354" s="18"/>
      <c r="BC354" s="15"/>
      <c r="BD354" s="15"/>
      <c r="BE354" s="15"/>
      <c r="BF354" s="15"/>
      <c r="BG354" s="15"/>
      <c r="BH354" s="15"/>
      <c r="BI354" s="15"/>
      <c r="BJ354" s="15"/>
    </row>
    <row r="355" spans="1:62" ht="17.25" customHeight="1">
      <c r="A355" s="16" t="str">
        <f>IF(ISNA(VLOOKUP($G355,'Philanthropist Ranking'!$E$5:$H$105,4,FALSE)),"N","Y")</f>
        <v>Y</v>
      </c>
      <c r="B355" s="17">
        <f>VLOOKUP($G355,'Philanthropist Ranking'!$K$5:$M$281,3,FALSE)</f>
        <v>76</v>
      </c>
      <c r="C355" s="17">
        <f>VLOOKUP($G355,'Philanthropist Ranking'!$K$5:$M$281,2,FALSE)</f>
        <v>10.000000000000011</v>
      </c>
      <c r="D355" s="3"/>
      <c r="E355" s="18"/>
      <c r="F355" s="7" t="s">
        <v>637</v>
      </c>
      <c r="G355" s="8" t="s">
        <v>638</v>
      </c>
      <c r="H355" s="32"/>
      <c r="I355" s="19"/>
      <c r="J355" s="20" t="s">
        <v>62</v>
      </c>
      <c r="K355" s="19"/>
      <c r="L355" s="20"/>
      <c r="M355" s="19"/>
      <c r="N355" s="21"/>
      <c r="O355" s="22"/>
      <c r="P355" s="21"/>
      <c r="Q355" s="22"/>
      <c r="R355" s="21"/>
      <c r="S355" s="22"/>
      <c r="T355" s="21"/>
      <c r="U355" s="22"/>
      <c r="V355" s="13" t="s">
        <v>2026</v>
      </c>
      <c r="W355" s="2">
        <v>0.15</v>
      </c>
      <c r="X355" s="13">
        <v>12</v>
      </c>
      <c r="Y355" s="2">
        <v>15</v>
      </c>
      <c r="Z355" s="13" t="s">
        <v>968</v>
      </c>
      <c r="AA355" s="2" t="s">
        <v>1604</v>
      </c>
      <c r="AB355" s="13" t="s">
        <v>968</v>
      </c>
      <c r="AC355" s="2" t="s">
        <v>1604</v>
      </c>
      <c r="AD355" s="13" t="s">
        <v>1611</v>
      </c>
      <c r="AE355" s="2" t="s">
        <v>1612</v>
      </c>
      <c r="AF355" s="13" t="s">
        <v>2026</v>
      </c>
      <c r="AG355" s="2" t="s">
        <v>89</v>
      </c>
      <c r="AH355" s="14" t="s">
        <v>67</v>
      </c>
      <c r="AI355" s="2" t="s">
        <v>100</v>
      </c>
      <c r="AJ355" s="13" t="s">
        <v>69</v>
      </c>
      <c r="AK355" s="2" t="s">
        <v>70</v>
      </c>
      <c r="AL355" s="9" t="s">
        <v>3411</v>
      </c>
      <c r="AM355" s="13" t="str">
        <f>IF(ISNA(VLOOKUP($AL355,'Ash-Archive Data-Don''t Delete'!$AL:$AT,2,FALSE)),"",VLOOKUP($AL355,'Ash-Archive Data-Don''t Delete'!$AL:$AT,2,FALSE))</f>
        <v>link</v>
      </c>
      <c r="AN355" s="2" t="str">
        <f>IF(ISNA(VLOOKUP($AL355,'Ash-Archive Data-Don''t Delete'!$AL:$AT,3,FALSE)),"",VLOOKUP($AL355,'Ash-Archive Data-Don''t Delete'!$AL:$AT,3,FALSE))</f>
        <v>http://csuef.csu.edu.cn/Files/16-08-31/2016-08-31%2004-43-51_1214.html,
 http://csuef.csu.edu.cn/Block/Archives.aspx,
 http://csuef.csu.edu.cn/Block/NewsList.aspx?KindID=1</v>
      </c>
      <c r="AO355" s="13">
        <f>IF(ISNA(VLOOKUP($AL355,'Ash-Archive Data-Don''t Delete'!$AL:$AT,4,FALSE)),"",VLOOKUP($AL355,'Ash-Archive Data-Don''t Delete'!$AL:$AT,4,FALSE))</f>
        <v>0</v>
      </c>
      <c r="AP355" s="2">
        <f>IF(ISNA(VLOOKUP($AL355,'Ash-Archive Data-Don''t Delete'!$AL:$AT,5,FALSE)),"",VLOOKUP($AL355,'Ash-Archive Data-Don''t Delete'!$AL:$AT,5,FALSE))</f>
        <v>0</v>
      </c>
      <c r="AQ355" s="13"/>
      <c r="AR355" s="2"/>
      <c r="AS355" s="13"/>
      <c r="AT355" s="2" t="s">
        <v>74</v>
      </c>
      <c r="AU355" s="25"/>
      <c r="AV355" s="23"/>
      <c r="AW355" s="25"/>
      <c r="AX355" s="23"/>
      <c r="AY355" s="9" t="s">
        <v>269</v>
      </c>
      <c r="AZ355" s="41">
        <v>42744</v>
      </c>
      <c r="BA355" s="18"/>
      <c r="BB355" s="18"/>
      <c r="BC355" s="15"/>
      <c r="BD355" s="15"/>
      <c r="BE355" s="15"/>
      <c r="BF355" s="15"/>
      <c r="BG355" s="15"/>
      <c r="BH355" s="15"/>
      <c r="BI355" s="15"/>
      <c r="BJ355" s="15"/>
    </row>
    <row r="356" spans="1:62" ht="14.25">
      <c r="A356" s="16" t="str">
        <f>IF(ISNA(VLOOKUP($G356,'Philanthropist Ranking'!$E$5:$H$105,4,FALSE)),"N","Y")</f>
        <v>Y</v>
      </c>
      <c r="B356" s="17">
        <f>VLOOKUP($G356,'Philanthropist Ranking'!$K$5:$M$281,3,FALSE)</f>
        <v>76</v>
      </c>
      <c r="C356" s="17">
        <f>VLOOKUP($G356,'Philanthropist Ranking'!$K$5:$M$281,2,FALSE)</f>
        <v>10.000000000000011</v>
      </c>
      <c r="D356" s="3"/>
      <c r="E356" s="18"/>
      <c r="F356" s="7" t="s">
        <v>637</v>
      </c>
      <c r="G356" s="8" t="s">
        <v>638</v>
      </c>
      <c r="H356" s="32"/>
      <c r="I356" s="19"/>
      <c r="J356" s="20" t="s">
        <v>62</v>
      </c>
      <c r="K356" s="19"/>
      <c r="L356" s="20"/>
      <c r="M356" s="19"/>
      <c r="N356" s="21"/>
      <c r="O356" s="22"/>
      <c r="P356" s="21"/>
      <c r="Q356" s="22"/>
      <c r="R356" s="21"/>
      <c r="S356" s="22"/>
      <c r="T356" s="21"/>
      <c r="U356" s="22"/>
      <c r="V356" s="13" t="s">
        <v>2026</v>
      </c>
      <c r="W356" s="2">
        <v>0.15</v>
      </c>
      <c r="X356" s="13">
        <v>12</v>
      </c>
      <c r="Y356" s="2">
        <v>15</v>
      </c>
      <c r="Z356" s="13" t="s">
        <v>968</v>
      </c>
      <c r="AA356" s="2" t="s">
        <v>1604</v>
      </c>
      <c r="AB356" s="13" t="s">
        <v>968</v>
      </c>
      <c r="AC356" s="2" t="s">
        <v>1604</v>
      </c>
      <c r="AD356" s="13" t="s">
        <v>1611</v>
      </c>
      <c r="AE356" s="2" t="s">
        <v>1612</v>
      </c>
      <c r="AF356" s="13" t="s">
        <v>2026</v>
      </c>
      <c r="AG356" s="2" t="s">
        <v>89</v>
      </c>
      <c r="AH356" s="14" t="s">
        <v>67</v>
      </c>
      <c r="AI356" s="2" t="s">
        <v>100</v>
      </c>
      <c r="AJ356" s="13" t="s">
        <v>69</v>
      </c>
      <c r="AK356" s="2" t="s">
        <v>70</v>
      </c>
      <c r="AL356" s="9" t="s">
        <v>3411</v>
      </c>
      <c r="AM356" s="13" t="str">
        <f>IF(ISNA(VLOOKUP($AL356,'Ash-Archive Data-Don''t Delete'!$AL:$AT,2,FALSE)),"",VLOOKUP($AL356,'Ash-Archive Data-Don''t Delete'!$AL:$AT,2,FALSE))</f>
        <v>link</v>
      </c>
      <c r="AN356" s="2" t="str">
        <f>IF(ISNA(VLOOKUP($AL356,'Ash-Archive Data-Don''t Delete'!$AL:$AT,3,FALSE)),"",VLOOKUP($AL356,'Ash-Archive Data-Don''t Delete'!$AL:$AT,3,FALSE))</f>
        <v>http://csuef.csu.edu.cn/Files/16-08-31/2016-08-31%2004-43-51_1214.html,
 http://csuef.csu.edu.cn/Block/Archives.aspx,
 http://csuef.csu.edu.cn/Block/NewsList.aspx?KindID=1</v>
      </c>
      <c r="AO356" s="13">
        <f>IF(ISNA(VLOOKUP($AL356,'Ash-Archive Data-Don''t Delete'!$AL:$AT,4,FALSE)),"",VLOOKUP($AL356,'Ash-Archive Data-Don''t Delete'!$AL:$AT,4,FALSE))</f>
        <v>0</v>
      </c>
      <c r="AP356" s="2">
        <f>IF(ISNA(VLOOKUP($AL356,'Ash-Archive Data-Don''t Delete'!$AL:$AT,5,FALSE)),"",VLOOKUP($AL356,'Ash-Archive Data-Don''t Delete'!$AL:$AT,5,FALSE))</f>
        <v>0</v>
      </c>
      <c r="AQ356" s="13"/>
      <c r="AR356" s="2"/>
      <c r="AS356" s="13"/>
      <c r="AT356" s="2" t="s">
        <v>74</v>
      </c>
      <c r="AU356" s="25"/>
      <c r="AV356" s="23"/>
      <c r="AW356" s="25"/>
      <c r="AX356" s="23"/>
      <c r="AY356" s="9" t="s">
        <v>269</v>
      </c>
      <c r="AZ356" s="41">
        <v>42744</v>
      </c>
      <c r="BA356" s="18"/>
      <c r="BB356" s="18"/>
      <c r="BC356" s="15"/>
      <c r="BD356" s="15"/>
      <c r="BE356" s="15"/>
      <c r="BF356" s="15"/>
      <c r="BG356" s="15"/>
      <c r="BH356" s="15"/>
      <c r="BI356" s="15"/>
      <c r="BJ356" s="15"/>
    </row>
    <row r="357" spans="1:62" ht="14.25">
      <c r="A357" s="16" t="str">
        <f>IF(ISNA(VLOOKUP($G357,'Philanthropist Ranking'!$E$5:$H$105,4,FALSE)),"N","Y")</f>
        <v>Y</v>
      </c>
      <c r="B357" s="17">
        <f>VLOOKUP($G357,'Philanthropist Ranking'!$K$5:$M$281,3,FALSE)</f>
        <v>76</v>
      </c>
      <c r="C357" s="17">
        <f>VLOOKUP($G357,'Philanthropist Ranking'!$K$5:$M$281,2,FALSE)</f>
        <v>10.000000000000011</v>
      </c>
      <c r="D357" s="3"/>
      <c r="E357" s="18"/>
      <c r="F357" s="7" t="s">
        <v>637</v>
      </c>
      <c r="G357" s="8" t="s">
        <v>638</v>
      </c>
      <c r="H357" s="32"/>
      <c r="I357" s="19"/>
      <c r="J357" s="20" t="s">
        <v>62</v>
      </c>
      <c r="K357" s="19"/>
      <c r="L357" s="20"/>
      <c r="M357" s="19"/>
      <c r="N357" s="21"/>
      <c r="O357" s="22"/>
      <c r="P357" s="21"/>
      <c r="Q357" s="22"/>
      <c r="R357" s="21"/>
      <c r="S357" s="22"/>
      <c r="T357" s="21"/>
      <c r="U357" s="22"/>
      <c r="V357" s="13" t="s">
        <v>2026</v>
      </c>
      <c r="W357" s="2">
        <v>0.15</v>
      </c>
      <c r="X357" s="13">
        <v>12</v>
      </c>
      <c r="Y357" s="2">
        <v>15</v>
      </c>
      <c r="Z357" s="13" t="s">
        <v>968</v>
      </c>
      <c r="AA357" s="2" t="s">
        <v>1604</v>
      </c>
      <c r="AB357" s="13" t="s">
        <v>968</v>
      </c>
      <c r="AC357" s="2" t="s">
        <v>1604</v>
      </c>
      <c r="AD357" s="13" t="s">
        <v>1611</v>
      </c>
      <c r="AE357" s="2" t="s">
        <v>1612</v>
      </c>
      <c r="AF357" s="13" t="s">
        <v>2026</v>
      </c>
      <c r="AG357" s="2" t="s">
        <v>89</v>
      </c>
      <c r="AH357" s="14" t="s">
        <v>67</v>
      </c>
      <c r="AI357" s="2" t="s">
        <v>100</v>
      </c>
      <c r="AJ357" s="13" t="s">
        <v>69</v>
      </c>
      <c r="AK357" s="2" t="s">
        <v>70</v>
      </c>
      <c r="AL357" s="9" t="s">
        <v>3411</v>
      </c>
      <c r="AM357" s="13" t="str">
        <f>IF(ISNA(VLOOKUP($AL357,'Ash-Archive Data-Don''t Delete'!$AL:$AT,2,FALSE)),"",VLOOKUP($AL357,'Ash-Archive Data-Don''t Delete'!$AL:$AT,2,FALSE))</f>
        <v>link</v>
      </c>
      <c r="AN357" s="2" t="str">
        <f>IF(ISNA(VLOOKUP($AL357,'Ash-Archive Data-Don''t Delete'!$AL:$AT,3,FALSE)),"",VLOOKUP($AL357,'Ash-Archive Data-Don''t Delete'!$AL:$AT,3,FALSE))</f>
        <v>http://csuef.csu.edu.cn/Files/16-08-31/2016-08-31%2004-43-51_1214.html,
 http://csuef.csu.edu.cn/Block/Archives.aspx,
 http://csuef.csu.edu.cn/Block/NewsList.aspx?KindID=1</v>
      </c>
      <c r="AO357" s="13">
        <f>IF(ISNA(VLOOKUP($AL357,'Ash-Archive Data-Don''t Delete'!$AL:$AT,4,FALSE)),"",VLOOKUP($AL357,'Ash-Archive Data-Don''t Delete'!$AL:$AT,4,FALSE))</f>
        <v>0</v>
      </c>
      <c r="AP357" s="2">
        <f>IF(ISNA(VLOOKUP($AL357,'Ash-Archive Data-Don''t Delete'!$AL:$AT,5,FALSE)),"",VLOOKUP($AL357,'Ash-Archive Data-Don''t Delete'!$AL:$AT,5,FALSE))</f>
        <v>0</v>
      </c>
      <c r="AQ357" s="13"/>
      <c r="AR357" s="2"/>
      <c r="AS357" s="13"/>
      <c r="AT357" s="2" t="s">
        <v>74</v>
      </c>
      <c r="AU357" s="25"/>
      <c r="AV357" s="23"/>
      <c r="AW357" s="25"/>
      <c r="AX357" s="23"/>
      <c r="AY357" s="9" t="s">
        <v>269</v>
      </c>
      <c r="AZ357" s="41">
        <v>42744</v>
      </c>
      <c r="BA357" s="18"/>
      <c r="BB357" s="18"/>
      <c r="BC357" s="15"/>
      <c r="BD357" s="15"/>
      <c r="BE357" s="15"/>
      <c r="BF357" s="15"/>
      <c r="BG357" s="15"/>
      <c r="BH357" s="15"/>
      <c r="BI357" s="15"/>
      <c r="BJ357" s="15"/>
    </row>
    <row r="358" spans="1:62" ht="14.25">
      <c r="A358" s="16" t="str">
        <f>IF(ISNA(VLOOKUP($G358,'Philanthropist Ranking'!$E$5:$H$105,4,FALSE)),"N","Y")</f>
        <v>Y</v>
      </c>
      <c r="B358" s="17">
        <f>VLOOKUP($G358,'Philanthropist Ranking'!$K$5:$M$281,3,FALSE)</f>
        <v>76</v>
      </c>
      <c r="C358" s="17">
        <f>VLOOKUP($G358,'Philanthropist Ranking'!$K$5:$M$281,2,FALSE)</f>
        <v>10.000000000000011</v>
      </c>
      <c r="D358" s="3"/>
      <c r="E358" s="18"/>
      <c r="F358" s="7" t="s">
        <v>637</v>
      </c>
      <c r="G358" s="8" t="s">
        <v>638</v>
      </c>
      <c r="H358" s="32"/>
      <c r="I358" s="19"/>
      <c r="J358" s="20" t="s">
        <v>62</v>
      </c>
      <c r="K358" s="19"/>
      <c r="L358" s="20"/>
      <c r="M358" s="19"/>
      <c r="N358" s="21"/>
      <c r="O358" s="22"/>
      <c r="P358" s="21"/>
      <c r="Q358" s="22"/>
      <c r="R358" s="21"/>
      <c r="S358" s="22"/>
      <c r="T358" s="21"/>
      <c r="U358" s="22"/>
      <c r="V358" s="13" t="s">
        <v>2026</v>
      </c>
      <c r="W358" s="2">
        <v>0.15</v>
      </c>
      <c r="X358" s="13">
        <v>12</v>
      </c>
      <c r="Y358" s="2">
        <v>15</v>
      </c>
      <c r="Z358" s="13" t="s">
        <v>968</v>
      </c>
      <c r="AA358" s="2" t="s">
        <v>1604</v>
      </c>
      <c r="AB358" s="13" t="s">
        <v>968</v>
      </c>
      <c r="AC358" s="2" t="s">
        <v>1604</v>
      </c>
      <c r="AD358" s="13" t="s">
        <v>1611</v>
      </c>
      <c r="AE358" s="2" t="s">
        <v>1612</v>
      </c>
      <c r="AF358" s="13" t="s">
        <v>2026</v>
      </c>
      <c r="AG358" s="2" t="s">
        <v>89</v>
      </c>
      <c r="AH358" s="14" t="s">
        <v>67</v>
      </c>
      <c r="AI358" s="2" t="s">
        <v>100</v>
      </c>
      <c r="AJ358" s="13" t="s">
        <v>69</v>
      </c>
      <c r="AK358" s="2" t="s">
        <v>70</v>
      </c>
      <c r="AL358" s="9" t="s">
        <v>3411</v>
      </c>
      <c r="AM358" s="13" t="str">
        <f>IF(ISNA(VLOOKUP($AL358,'Ash-Archive Data-Don''t Delete'!$AL:$AT,2,FALSE)),"",VLOOKUP($AL358,'Ash-Archive Data-Don''t Delete'!$AL:$AT,2,FALSE))</f>
        <v>link</v>
      </c>
      <c r="AN358" s="2" t="str">
        <f>IF(ISNA(VLOOKUP($AL358,'Ash-Archive Data-Don''t Delete'!$AL:$AT,3,FALSE)),"",VLOOKUP($AL358,'Ash-Archive Data-Don''t Delete'!$AL:$AT,3,FALSE))</f>
        <v>http://csuef.csu.edu.cn/Files/16-08-31/2016-08-31%2004-43-51_1214.html,
 http://csuef.csu.edu.cn/Block/Archives.aspx,
 http://csuef.csu.edu.cn/Block/NewsList.aspx?KindID=1</v>
      </c>
      <c r="AO358" s="13">
        <f>IF(ISNA(VLOOKUP($AL358,'Ash-Archive Data-Don''t Delete'!$AL:$AT,4,FALSE)),"",VLOOKUP($AL358,'Ash-Archive Data-Don''t Delete'!$AL:$AT,4,FALSE))</f>
        <v>0</v>
      </c>
      <c r="AP358" s="2">
        <f>IF(ISNA(VLOOKUP($AL358,'Ash-Archive Data-Don''t Delete'!$AL:$AT,5,FALSE)),"",VLOOKUP($AL358,'Ash-Archive Data-Don''t Delete'!$AL:$AT,5,FALSE))</f>
        <v>0</v>
      </c>
      <c r="AQ358" s="13"/>
      <c r="AR358" s="2"/>
      <c r="AS358" s="13"/>
      <c r="AT358" s="2" t="s">
        <v>74</v>
      </c>
      <c r="AU358" s="25"/>
      <c r="AV358" s="23"/>
      <c r="AW358" s="25"/>
      <c r="AX358" s="23"/>
      <c r="AY358" s="9" t="s">
        <v>269</v>
      </c>
      <c r="AZ358" s="41">
        <v>42744</v>
      </c>
      <c r="BA358" s="18"/>
      <c r="BB358" s="18"/>
      <c r="BC358" s="15"/>
      <c r="BD358" s="15"/>
      <c r="BE358" s="15"/>
      <c r="BF358" s="15"/>
      <c r="BG358" s="15"/>
      <c r="BH358" s="15"/>
      <c r="BI358" s="15"/>
      <c r="BJ358" s="15"/>
    </row>
    <row r="359" spans="1:62" ht="14.25">
      <c r="A359" s="16" t="str">
        <f>IF(ISNA(VLOOKUP($G359,'Philanthropist Ranking'!$E$5:$H$105,4,FALSE)),"N","Y")</f>
        <v>Y</v>
      </c>
      <c r="B359" s="17">
        <f>VLOOKUP($G359,'Philanthropist Ranking'!$K$5:$M$281,3,FALSE)</f>
        <v>76</v>
      </c>
      <c r="C359" s="17">
        <f>VLOOKUP($G359,'Philanthropist Ranking'!$K$5:$M$281,2,FALSE)</f>
        <v>10.000000000000011</v>
      </c>
      <c r="D359" s="3"/>
      <c r="E359" s="18"/>
      <c r="F359" s="7" t="s">
        <v>637</v>
      </c>
      <c r="G359" s="8" t="s">
        <v>638</v>
      </c>
      <c r="H359" s="32"/>
      <c r="I359" s="19"/>
      <c r="J359" s="20" t="s">
        <v>62</v>
      </c>
      <c r="K359" s="19"/>
      <c r="L359" s="20"/>
      <c r="M359" s="19"/>
      <c r="N359" s="21"/>
      <c r="O359" s="22"/>
      <c r="P359" s="21"/>
      <c r="Q359" s="22"/>
      <c r="R359" s="21"/>
      <c r="S359" s="22"/>
      <c r="T359" s="21"/>
      <c r="U359" s="22"/>
      <c r="V359" s="13" t="s">
        <v>2026</v>
      </c>
      <c r="W359" s="2">
        <v>0.15</v>
      </c>
      <c r="X359" s="13">
        <v>12</v>
      </c>
      <c r="Y359" s="2">
        <v>15</v>
      </c>
      <c r="Z359" s="13" t="s">
        <v>968</v>
      </c>
      <c r="AA359" s="2" t="s">
        <v>1604</v>
      </c>
      <c r="AB359" s="13" t="s">
        <v>968</v>
      </c>
      <c r="AC359" s="2" t="s">
        <v>1604</v>
      </c>
      <c r="AD359" s="13" t="s">
        <v>1611</v>
      </c>
      <c r="AE359" s="2" t="s">
        <v>1612</v>
      </c>
      <c r="AF359" s="13" t="s">
        <v>2026</v>
      </c>
      <c r="AG359" s="2" t="s">
        <v>89</v>
      </c>
      <c r="AH359" s="14" t="s">
        <v>67</v>
      </c>
      <c r="AI359" s="2" t="s">
        <v>100</v>
      </c>
      <c r="AJ359" s="13" t="s">
        <v>69</v>
      </c>
      <c r="AK359" s="2" t="s">
        <v>70</v>
      </c>
      <c r="AL359" s="9" t="s">
        <v>3411</v>
      </c>
      <c r="AM359" s="13" t="str">
        <f>IF(ISNA(VLOOKUP($AL359,'Ash-Archive Data-Don''t Delete'!$AL:$AT,2,FALSE)),"",VLOOKUP($AL359,'Ash-Archive Data-Don''t Delete'!$AL:$AT,2,FALSE))</f>
        <v>link</v>
      </c>
      <c r="AN359" s="2" t="str">
        <f>IF(ISNA(VLOOKUP($AL359,'Ash-Archive Data-Don''t Delete'!$AL:$AT,3,FALSE)),"",VLOOKUP($AL359,'Ash-Archive Data-Don''t Delete'!$AL:$AT,3,FALSE))</f>
        <v>http://csuef.csu.edu.cn/Files/16-08-31/2016-08-31%2004-43-51_1214.html,
 http://csuef.csu.edu.cn/Block/Archives.aspx,
 http://csuef.csu.edu.cn/Block/NewsList.aspx?KindID=1</v>
      </c>
      <c r="AO359" s="13">
        <f>IF(ISNA(VLOOKUP($AL359,'Ash-Archive Data-Don''t Delete'!$AL:$AT,4,FALSE)),"",VLOOKUP($AL359,'Ash-Archive Data-Don''t Delete'!$AL:$AT,4,FALSE))</f>
        <v>0</v>
      </c>
      <c r="AP359" s="2">
        <f>IF(ISNA(VLOOKUP($AL359,'Ash-Archive Data-Don''t Delete'!$AL:$AT,5,FALSE)),"",VLOOKUP($AL359,'Ash-Archive Data-Don''t Delete'!$AL:$AT,5,FALSE))</f>
        <v>0</v>
      </c>
      <c r="AQ359" s="13"/>
      <c r="AR359" s="2"/>
      <c r="AS359" s="13"/>
      <c r="AT359" s="2" t="s">
        <v>74</v>
      </c>
      <c r="AU359" s="25"/>
      <c r="AV359" s="23"/>
      <c r="AW359" s="25"/>
      <c r="AX359" s="23"/>
      <c r="AY359" s="9" t="s">
        <v>269</v>
      </c>
      <c r="AZ359" s="41">
        <v>42744</v>
      </c>
      <c r="BA359" s="18"/>
      <c r="BB359" s="18"/>
      <c r="BC359" s="15"/>
      <c r="BD359" s="15"/>
      <c r="BE359" s="15"/>
      <c r="BF359" s="15"/>
      <c r="BG359" s="15"/>
      <c r="BH359" s="15"/>
      <c r="BI359" s="15"/>
      <c r="BJ359" s="15"/>
    </row>
    <row r="360" spans="1:62" ht="14.25">
      <c r="A360" s="16" t="str">
        <f>IF(ISNA(VLOOKUP($G360,'Philanthropist Ranking'!$E$5:$H$105,4,FALSE)),"N","Y")</f>
        <v>Y</v>
      </c>
      <c r="B360" s="17">
        <f>VLOOKUP($G360,'Philanthropist Ranking'!$K$5:$M$281,3,FALSE)</f>
        <v>76</v>
      </c>
      <c r="C360" s="17">
        <f>VLOOKUP($G360,'Philanthropist Ranking'!$K$5:$M$281,2,FALSE)</f>
        <v>10.000000000000011</v>
      </c>
      <c r="D360" s="3"/>
      <c r="E360" s="18"/>
      <c r="F360" s="7" t="s">
        <v>637</v>
      </c>
      <c r="G360" s="8" t="s">
        <v>638</v>
      </c>
      <c r="H360" s="32"/>
      <c r="I360" s="19"/>
      <c r="J360" s="20" t="s">
        <v>62</v>
      </c>
      <c r="K360" s="19"/>
      <c r="L360" s="20"/>
      <c r="M360" s="19"/>
      <c r="N360" s="21"/>
      <c r="O360" s="22"/>
      <c r="P360" s="21"/>
      <c r="Q360" s="22"/>
      <c r="R360" s="21"/>
      <c r="S360" s="22"/>
      <c r="T360" s="21"/>
      <c r="U360" s="22"/>
      <c r="V360" s="13" t="s">
        <v>2026</v>
      </c>
      <c r="W360" s="2">
        <v>0.15</v>
      </c>
      <c r="X360" s="13">
        <v>12</v>
      </c>
      <c r="Y360" s="2">
        <v>15</v>
      </c>
      <c r="Z360" s="13" t="s">
        <v>968</v>
      </c>
      <c r="AA360" s="2" t="s">
        <v>1604</v>
      </c>
      <c r="AB360" s="13" t="s">
        <v>968</v>
      </c>
      <c r="AC360" s="2" t="s">
        <v>1604</v>
      </c>
      <c r="AD360" s="13" t="s">
        <v>1611</v>
      </c>
      <c r="AE360" s="2" t="s">
        <v>1612</v>
      </c>
      <c r="AF360" s="13" t="s">
        <v>2026</v>
      </c>
      <c r="AG360" s="2" t="s">
        <v>89</v>
      </c>
      <c r="AH360" s="14" t="s">
        <v>67</v>
      </c>
      <c r="AI360" s="2" t="s">
        <v>100</v>
      </c>
      <c r="AJ360" s="13" t="s">
        <v>69</v>
      </c>
      <c r="AK360" s="2" t="s">
        <v>70</v>
      </c>
      <c r="AL360" s="9" t="s">
        <v>3411</v>
      </c>
      <c r="AM360" s="13" t="str">
        <f>IF(ISNA(VLOOKUP($AL360,'Ash-Archive Data-Don''t Delete'!$AL:$AT,2,FALSE)),"",VLOOKUP($AL360,'Ash-Archive Data-Don''t Delete'!$AL:$AT,2,FALSE))</f>
        <v>link</v>
      </c>
      <c r="AN360" s="2" t="str">
        <f>IF(ISNA(VLOOKUP($AL360,'Ash-Archive Data-Don''t Delete'!$AL:$AT,3,FALSE)),"",VLOOKUP($AL360,'Ash-Archive Data-Don''t Delete'!$AL:$AT,3,FALSE))</f>
        <v>http://csuef.csu.edu.cn/Files/16-08-31/2016-08-31%2004-43-51_1214.html,
 http://csuef.csu.edu.cn/Block/Archives.aspx,
 http://csuef.csu.edu.cn/Block/NewsList.aspx?KindID=1</v>
      </c>
      <c r="AO360" s="13">
        <f>IF(ISNA(VLOOKUP($AL360,'Ash-Archive Data-Don''t Delete'!$AL:$AT,4,FALSE)),"",VLOOKUP($AL360,'Ash-Archive Data-Don''t Delete'!$AL:$AT,4,FALSE))</f>
        <v>0</v>
      </c>
      <c r="AP360" s="2">
        <f>IF(ISNA(VLOOKUP($AL360,'Ash-Archive Data-Don''t Delete'!$AL:$AT,5,FALSE)),"",VLOOKUP($AL360,'Ash-Archive Data-Don''t Delete'!$AL:$AT,5,FALSE))</f>
        <v>0</v>
      </c>
      <c r="AQ360" s="13"/>
      <c r="AR360" s="2"/>
      <c r="AS360" s="13"/>
      <c r="AT360" s="2" t="s">
        <v>74</v>
      </c>
      <c r="AU360" s="25"/>
      <c r="AV360" s="23"/>
      <c r="AW360" s="25"/>
      <c r="AX360" s="23"/>
      <c r="AY360" s="9" t="s">
        <v>269</v>
      </c>
      <c r="AZ360" s="41">
        <v>42744</v>
      </c>
      <c r="BA360" s="18"/>
      <c r="BB360" s="18"/>
      <c r="BC360" s="15"/>
      <c r="BD360" s="15"/>
      <c r="BE360" s="15"/>
      <c r="BF360" s="15"/>
      <c r="BG360" s="15"/>
      <c r="BH360" s="15"/>
      <c r="BI360" s="15"/>
      <c r="BJ360" s="15"/>
    </row>
    <row r="361" spans="1:62" ht="14.25">
      <c r="A361" s="16" t="str">
        <f>IF(ISNA(VLOOKUP($G361,'Philanthropist Ranking'!$E$5:$H$105,4,FALSE)),"N","Y")</f>
        <v>Y</v>
      </c>
      <c r="B361" s="17">
        <f>VLOOKUP($G361,'Philanthropist Ranking'!$K$5:$M$281,3,FALSE)</f>
        <v>76</v>
      </c>
      <c r="C361" s="17">
        <f>VLOOKUP($G361,'Philanthropist Ranking'!$K$5:$M$281,2,FALSE)</f>
        <v>10.000000000000011</v>
      </c>
      <c r="D361" s="3"/>
      <c r="E361" s="18"/>
      <c r="F361" s="7" t="s">
        <v>637</v>
      </c>
      <c r="G361" s="8" t="s">
        <v>638</v>
      </c>
      <c r="H361" s="32"/>
      <c r="I361" s="19"/>
      <c r="J361" s="20" t="s">
        <v>62</v>
      </c>
      <c r="K361" s="19"/>
      <c r="L361" s="20"/>
      <c r="M361" s="19"/>
      <c r="N361" s="21"/>
      <c r="O361" s="22"/>
      <c r="P361" s="21"/>
      <c r="Q361" s="22"/>
      <c r="R361" s="21"/>
      <c r="S361" s="22"/>
      <c r="T361" s="21"/>
      <c r="U361" s="22"/>
      <c r="V361" s="13" t="s">
        <v>2026</v>
      </c>
      <c r="W361" s="2">
        <v>0.15</v>
      </c>
      <c r="X361" s="13">
        <v>12</v>
      </c>
      <c r="Y361" s="2">
        <v>18</v>
      </c>
      <c r="Z361" s="13" t="s">
        <v>968</v>
      </c>
      <c r="AA361" s="2" t="s">
        <v>1604</v>
      </c>
      <c r="AB361" s="13" t="s">
        <v>968</v>
      </c>
      <c r="AC361" s="2" t="s">
        <v>1604</v>
      </c>
      <c r="AD361" s="13" t="s">
        <v>1611</v>
      </c>
      <c r="AE361" s="2" t="s">
        <v>1612</v>
      </c>
      <c r="AF361" s="13" t="s">
        <v>2026</v>
      </c>
      <c r="AG361" s="2" t="s">
        <v>89</v>
      </c>
      <c r="AH361" s="14" t="s">
        <v>67</v>
      </c>
      <c r="AI361" s="2" t="s">
        <v>100</v>
      </c>
      <c r="AJ361" s="13" t="s">
        <v>69</v>
      </c>
      <c r="AK361" s="2" t="s">
        <v>70</v>
      </c>
      <c r="AL361" s="9" t="s">
        <v>3411</v>
      </c>
      <c r="AM361" s="13" t="str">
        <f>IF(ISNA(VLOOKUP($AL361,'Ash-Archive Data-Don''t Delete'!$AL:$AT,2,FALSE)),"",VLOOKUP($AL361,'Ash-Archive Data-Don''t Delete'!$AL:$AT,2,FALSE))</f>
        <v>link</v>
      </c>
      <c r="AN361" s="2" t="str">
        <f>IF(ISNA(VLOOKUP($AL361,'Ash-Archive Data-Don''t Delete'!$AL:$AT,3,FALSE)),"",VLOOKUP($AL361,'Ash-Archive Data-Don''t Delete'!$AL:$AT,3,FALSE))</f>
        <v>http://csuef.csu.edu.cn/Files/16-08-31/2016-08-31%2004-43-51_1214.html,
 http://csuef.csu.edu.cn/Block/Archives.aspx,
 http://csuef.csu.edu.cn/Block/NewsList.aspx?KindID=1</v>
      </c>
      <c r="AO361" s="13">
        <f>IF(ISNA(VLOOKUP($AL361,'Ash-Archive Data-Don''t Delete'!$AL:$AT,4,FALSE)),"",VLOOKUP($AL361,'Ash-Archive Data-Don''t Delete'!$AL:$AT,4,FALSE))</f>
        <v>0</v>
      </c>
      <c r="AP361" s="2">
        <f>IF(ISNA(VLOOKUP($AL361,'Ash-Archive Data-Don''t Delete'!$AL:$AT,5,FALSE)),"",VLOOKUP($AL361,'Ash-Archive Data-Don''t Delete'!$AL:$AT,5,FALSE))</f>
        <v>0</v>
      </c>
      <c r="AQ361" s="13"/>
      <c r="AR361" s="2"/>
      <c r="AS361" s="13"/>
      <c r="AT361" s="2" t="s">
        <v>74</v>
      </c>
      <c r="AU361" s="25"/>
      <c r="AV361" s="23"/>
      <c r="AW361" s="25"/>
      <c r="AX361" s="23"/>
      <c r="AY361" s="9" t="s">
        <v>269</v>
      </c>
      <c r="AZ361" s="41">
        <v>42744</v>
      </c>
      <c r="BA361" s="18"/>
      <c r="BB361" s="18"/>
      <c r="BC361" s="15"/>
      <c r="BD361" s="15"/>
      <c r="BE361" s="15"/>
      <c r="BF361" s="15"/>
      <c r="BG361" s="15"/>
      <c r="BH361" s="15"/>
      <c r="BI361" s="15"/>
      <c r="BJ361" s="15"/>
    </row>
    <row r="362" spans="1:62" ht="14.25">
      <c r="A362" s="16" t="str">
        <f>IF(ISNA(VLOOKUP($G362,'Philanthropist Ranking'!$E$5:$H$105,4,FALSE)),"N","Y")</f>
        <v>Y</v>
      </c>
      <c r="B362" s="17">
        <f>VLOOKUP($G362,'Philanthropist Ranking'!$K$5:$M$281,3,FALSE)</f>
        <v>76</v>
      </c>
      <c r="C362" s="17">
        <f>VLOOKUP($G362,'Philanthropist Ranking'!$K$5:$M$281,2,FALSE)</f>
        <v>10.000000000000011</v>
      </c>
      <c r="D362" s="3"/>
      <c r="E362" s="18"/>
      <c r="F362" s="7" t="s">
        <v>637</v>
      </c>
      <c r="G362" s="8" t="s">
        <v>638</v>
      </c>
      <c r="H362" s="32"/>
      <c r="I362" s="19"/>
      <c r="J362" s="20" t="s">
        <v>62</v>
      </c>
      <c r="K362" s="19"/>
      <c r="L362" s="20"/>
      <c r="M362" s="19"/>
      <c r="N362" s="21"/>
      <c r="O362" s="22"/>
      <c r="P362" s="21"/>
      <c r="Q362" s="22"/>
      <c r="R362" s="21"/>
      <c r="S362" s="22"/>
      <c r="T362" s="21"/>
      <c r="U362" s="22"/>
      <c r="V362" s="13" t="s">
        <v>2026</v>
      </c>
      <c r="W362" s="2">
        <v>0.15</v>
      </c>
      <c r="X362" s="13">
        <v>12</v>
      </c>
      <c r="Y362" s="2">
        <v>18</v>
      </c>
      <c r="Z362" s="13" t="s">
        <v>968</v>
      </c>
      <c r="AA362" s="2" t="s">
        <v>1604</v>
      </c>
      <c r="AB362" s="13" t="s">
        <v>968</v>
      </c>
      <c r="AC362" s="2" t="s">
        <v>1604</v>
      </c>
      <c r="AD362" s="13" t="s">
        <v>1611</v>
      </c>
      <c r="AE362" s="2" t="s">
        <v>1612</v>
      </c>
      <c r="AF362" s="13" t="s">
        <v>2026</v>
      </c>
      <c r="AG362" s="2" t="s">
        <v>89</v>
      </c>
      <c r="AH362" s="14" t="s">
        <v>67</v>
      </c>
      <c r="AI362" s="2" t="s">
        <v>100</v>
      </c>
      <c r="AJ362" s="13" t="s">
        <v>69</v>
      </c>
      <c r="AK362" s="2" t="s">
        <v>70</v>
      </c>
      <c r="AL362" s="9" t="s">
        <v>3411</v>
      </c>
      <c r="AM362" s="13" t="str">
        <f>IF(ISNA(VLOOKUP($AL362,'Ash-Archive Data-Don''t Delete'!$AL:$AT,2,FALSE)),"",VLOOKUP($AL362,'Ash-Archive Data-Don''t Delete'!$AL:$AT,2,FALSE))</f>
        <v>link</v>
      </c>
      <c r="AN362" s="2" t="str">
        <f>IF(ISNA(VLOOKUP($AL362,'Ash-Archive Data-Don''t Delete'!$AL:$AT,3,FALSE)),"",VLOOKUP($AL362,'Ash-Archive Data-Don''t Delete'!$AL:$AT,3,FALSE))</f>
        <v>http://csuef.csu.edu.cn/Files/16-08-31/2016-08-31%2004-43-51_1214.html,
 http://csuef.csu.edu.cn/Block/Archives.aspx,
 http://csuef.csu.edu.cn/Block/NewsList.aspx?KindID=1</v>
      </c>
      <c r="AO362" s="13">
        <f>IF(ISNA(VLOOKUP($AL362,'Ash-Archive Data-Don''t Delete'!$AL:$AT,4,FALSE)),"",VLOOKUP($AL362,'Ash-Archive Data-Don''t Delete'!$AL:$AT,4,FALSE))</f>
        <v>0</v>
      </c>
      <c r="AP362" s="2">
        <f>IF(ISNA(VLOOKUP($AL362,'Ash-Archive Data-Don''t Delete'!$AL:$AT,5,FALSE)),"",VLOOKUP($AL362,'Ash-Archive Data-Don''t Delete'!$AL:$AT,5,FALSE))</f>
        <v>0</v>
      </c>
      <c r="AQ362" s="13"/>
      <c r="AR362" s="2"/>
      <c r="AS362" s="13"/>
      <c r="AT362" s="2" t="s">
        <v>74</v>
      </c>
      <c r="AU362" s="25"/>
      <c r="AV362" s="23"/>
      <c r="AW362" s="25"/>
      <c r="AX362" s="23"/>
      <c r="AY362" s="9" t="s">
        <v>269</v>
      </c>
      <c r="AZ362" s="41">
        <v>42744</v>
      </c>
      <c r="BA362" s="18"/>
      <c r="BB362" s="18"/>
      <c r="BC362" s="15"/>
      <c r="BD362" s="15"/>
      <c r="BE362" s="15"/>
      <c r="BF362" s="15"/>
      <c r="BG362" s="15"/>
      <c r="BH362" s="15"/>
      <c r="BI362" s="15"/>
      <c r="BJ362" s="15"/>
    </row>
    <row r="363" spans="1:62" ht="14.25">
      <c r="A363" s="16" t="str">
        <f>IF(ISNA(VLOOKUP($G363,'Philanthropist Ranking'!$E$5:$H$105,4,FALSE)),"N","Y")</f>
        <v>Y</v>
      </c>
      <c r="B363" s="17">
        <f>VLOOKUP($G363,'Philanthropist Ranking'!$K$5:$M$281,3,FALSE)</f>
        <v>76</v>
      </c>
      <c r="C363" s="17">
        <f>VLOOKUP($G363,'Philanthropist Ranking'!$K$5:$M$281,2,FALSE)</f>
        <v>10.000000000000011</v>
      </c>
      <c r="D363" s="3"/>
      <c r="E363" s="18"/>
      <c r="F363" s="7" t="s">
        <v>637</v>
      </c>
      <c r="G363" s="8" t="s">
        <v>638</v>
      </c>
      <c r="H363" s="32"/>
      <c r="I363" s="19"/>
      <c r="J363" s="20" t="s">
        <v>62</v>
      </c>
      <c r="K363" s="19"/>
      <c r="L363" s="20"/>
      <c r="M363" s="19"/>
      <c r="N363" s="21"/>
      <c r="O363" s="22"/>
      <c r="P363" s="21"/>
      <c r="Q363" s="22"/>
      <c r="R363" s="21"/>
      <c r="S363" s="22"/>
      <c r="T363" s="21"/>
      <c r="U363" s="22"/>
      <c r="V363" s="13" t="s">
        <v>2026</v>
      </c>
      <c r="W363" s="2">
        <v>0.15</v>
      </c>
      <c r="X363" s="13">
        <v>12</v>
      </c>
      <c r="Y363" s="2">
        <v>18</v>
      </c>
      <c r="Z363" s="13" t="s">
        <v>968</v>
      </c>
      <c r="AA363" s="2" t="s">
        <v>1604</v>
      </c>
      <c r="AB363" s="13" t="s">
        <v>968</v>
      </c>
      <c r="AC363" s="2" t="s">
        <v>1604</v>
      </c>
      <c r="AD363" s="13" t="s">
        <v>1611</v>
      </c>
      <c r="AE363" s="2" t="s">
        <v>1612</v>
      </c>
      <c r="AF363" s="13" t="s">
        <v>2026</v>
      </c>
      <c r="AG363" s="2" t="s">
        <v>89</v>
      </c>
      <c r="AH363" s="14" t="s">
        <v>67</v>
      </c>
      <c r="AI363" s="2" t="s">
        <v>100</v>
      </c>
      <c r="AJ363" s="13" t="s">
        <v>69</v>
      </c>
      <c r="AK363" s="2" t="s">
        <v>70</v>
      </c>
      <c r="AL363" s="9" t="s">
        <v>3411</v>
      </c>
      <c r="AM363" s="13" t="str">
        <f>IF(ISNA(VLOOKUP($AL363,'Ash-Archive Data-Don''t Delete'!$AL:$AT,2,FALSE)),"",VLOOKUP($AL363,'Ash-Archive Data-Don''t Delete'!$AL:$AT,2,FALSE))</f>
        <v>link</v>
      </c>
      <c r="AN363" s="2" t="str">
        <f>IF(ISNA(VLOOKUP($AL363,'Ash-Archive Data-Don''t Delete'!$AL:$AT,3,FALSE)),"",VLOOKUP($AL363,'Ash-Archive Data-Don''t Delete'!$AL:$AT,3,FALSE))</f>
        <v>http://csuef.csu.edu.cn/Files/16-08-31/2016-08-31%2004-43-51_1214.html,
 http://csuef.csu.edu.cn/Block/Archives.aspx,
 http://csuef.csu.edu.cn/Block/NewsList.aspx?KindID=1</v>
      </c>
      <c r="AO363" s="13">
        <f>IF(ISNA(VLOOKUP($AL363,'Ash-Archive Data-Don''t Delete'!$AL:$AT,4,FALSE)),"",VLOOKUP($AL363,'Ash-Archive Data-Don''t Delete'!$AL:$AT,4,FALSE))</f>
        <v>0</v>
      </c>
      <c r="AP363" s="2">
        <f>IF(ISNA(VLOOKUP($AL363,'Ash-Archive Data-Don''t Delete'!$AL:$AT,5,FALSE)),"",VLOOKUP($AL363,'Ash-Archive Data-Don''t Delete'!$AL:$AT,5,FALSE))</f>
        <v>0</v>
      </c>
      <c r="AQ363" s="13"/>
      <c r="AR363" s="2"/>
      <c r="AS363" s="13"/>
      <c r="AT363" s="2" t="s">
        <v>74</v>
      </c>
      <c r="AU363" s="25"/>
      <c r="AV363" s="23"/>
      <c r="AW363" s="25"/>
      <c r="AX363" s="23"/>
      <c r="AY363" s="9" t="s">
        <v>269</v>
      </c>
      <c r="AZ363" s="41">
        <v>42744</v>
      </c>
      <c r="BA363" s="18"/>
      <c r="BB363" s="18"/>
      <c r="BC363" s="15"/>
      <c r="BD363" s="15"/>
      <c r="BE363" s="15"/>
      <c r="BF363" s="15"/>
      <c r="BG363" s="15"/>
      <c r="BH363" s="15"/>
      <c r="BI363" s="15"/>
      <c r="BJ363" s="15"/>
    </row>
    <row r="364" spans="1:62" ht="14.25">
      <c r="A364" s="16" t="str">
        <f>IF(ISNA(VLOOKUP($G364,'Philanthropist Ranking'!$E$5:$H$105,4,FALSE)),"N","Y")</f>
        <v>Y</v>
      </c>
      <c r="B364" s="17">
        <f>VLOOKUP($G364,'Philanthropist Ranking'!$K$5:$M$281,3,FALSE)</f>
        <v>76</v>
      </c>
      <c r="C364" s="17">
        <f>VLOOKUP($G364,'Philanthropist Ranking'!$K$5:$M$281,2,FALSE)</f>
        <v>10.000000000000011</v>
      </c>
      <c r="D364" s="3"/>
      <c r="E364" s="18"/>
      <c r="F364" s="7" t="s">
        <v>637</v>
      </c>
      <c r="G364" s="8" t="s">
        <v>638</v>
      </c>
      <c r="H364" s="32"/>
      <c r="I364" s="19"/>
      <c r="J364" s="20" t="s">
        <v>62</v>
      </c>
      <c r="K364" s="19"/>
      <c r="L364" s="20"/>
      <c r="M364" s="19"/>
      <c r="N364" s="21"/>
      <c r="O364" s="22"/>
      <c r="P364" s="21"/>
      <c r="Q364" s="22"/>
      <c r="R364" s="21"/>
      <c r="S364" s="22"/>
      <c r="T364" s="21"/>
      <c r="U364" s="22"/>
      <c r="V364" s="13" t="s">
        <v>2026</v>
      </c>
      <c r="W364" s="2">
        <v>0.15</v>
      </c>
      <c r="X364" s="13">
        <v>12</v>
      </c>
      <c r="Y364" s="2">
        <v>18</v>
      </c>
      <c r="Z364" s="13" t="s">
        <v>968</v>
      </c>
      <c r="AA364" s="2" t="s">
        <v>1604</v>
      </c>
      <c r="AB364" s="13" t="s">
        <v>968</v>
      </c>
      <c r="AC364" s="2" t="s">
        <v>1604</v>
      </c>
      <c r="AD364" s="13" t="s">
        <v>1611</v>
      </c>
      <c r="AE364" s="2" t="s">
        <v>1612</v>
      </c>
      <c r="AF364" s="13" t="s">
        <v>2026</v>
      </c>
      <c r="AG364" s="2" t="s">
        <v>89</v>
      </c>
      <c r="AH364" s="14" t="s">
        <v>67</v>
      </c>
      <c r="AI364" s="2" t="s">
        <v>100</v>
      </c>
      <c r="AJ364" s="13" t="s">
        <v>69</v>
      </c>
      <c r="AK364" s="2" t="s">
        <v>70</v>
      </c>
      <c r="AL364" s="9" t="s">
        <v>3411</v>
      </c>
      <c r="AM364" s="13" t="str">
        <f>IF(ISNA(VLOOKUP($AL364,'Ash-Archive Data-Don''t Delete'!$AL:$AT,2,FALSE)),"",VLOOKUP($AL364,'Ash-Archive Data-Don''t Delete'!$AL:$AT,2,FALSE))</f>
        <v>link</v>
      </c>
      <c r="AN364" s="2" t="str">
        <f>IF(ISNA(VLOOKUP($AL364,'Ash-Archive Data-Don''t Delete'!$AL:$AT,3,FALSE)),"",VLOOKUP($AL364,'Ash-Archive Data-Don''t Delete'!$AL:$AT,3,FALSE))</f>
        <v>http://csuef.csu.edu.cn/Files/16-08-31/2016-08-31%2004-43-51_1214.html,
 http://csuef.csu.edu.cn/Block/Archives.aspx,
 http://csuef.csu.edu.cn/Block/NewsList.aspx?KindID=1</v>
      </c>
      <c r="AO364" s="13">
        <f>IF(ISNA(VLOOKUP($AL364,'Ash-Archive Data-Don''t Delete'!$AL:$AT,4,FALSE)),"",VLOOKUP($AL364,'Ash-Archive Data-Don''t Delete'!$AL:$AT,4,FALSE))</f>
        <v>0</v>
      </c>
      <c r="AP364" s="2">
        <f>IF(ISNA(VLOOKUP($AL364,'Ash-Archive Data-Don''t Delete'!$AL:$AT,5,FALSE)),"",VLOOKUP($AL364,'Ash-Archive Data-Don''t Delete'!$AL:$AT,5,FALSE))</f>
        <v>0</v>
      </c>
      <c r="AQ364" s="13"/>
      <c r="AR364" s="2"/>
      <c r="AS364" s="13"/>
      <c r="AT364" s="2" t="s">
        <v>74</v>
      </c>
      <c r="AU364" s="25"/>
      <c r="AV364" s="23"/>
      <c r="AW364" s="25"/>
      <c r="AX364" s="23"/>
      <c r="AY364" s="9" t="s">
        <v>269</v>
      </c>
      <c r="AZ364" s="41">
        <v>42744</v>
      </c>
      <c r="BA364" s="18"/>
      <c r="BB364" s="18"/>
      <c r="BC364" s="15"/>
      <c r="BD364" s="15"/>
      <c r="BE364" s="15"/>
      <c r="BF364" s="15"/>
      <c r="BG364" s="15"/>
      <c r="BH364" s="15"/>
      <c r="BI364" s="15"/>
      <c r="BJ364" s="15"/>
    </row>
    <row r="365" spans="1:62" ht="14.25">
      <c r="A365" s="16" t="str">
        <f>IF(ISNA(VLOOKUP($G365,'Philanthropist Ranking'!$E$5:$H$105,4,FALSE)),"N","Y")</f>
        <v>Y</v>
      </c>
      <c r="B365" s="17">
        <f>VLOOKUP($G365,'Philanthropist Ranking'!$K$5:$M$281,3,FALSE)</f>
        <v>76</v>
      </c>
      <c r="C365" s="17">
        <f>VLOOKUP($G365,'Philanthropist Ranking'!$K$5:$M$281,2,FALSE)</f>
        <v>10.000000000000011</v>
      </c>
      <c r="D365" s="3"/>
      <c r="E365" s="18"/>
      <c r="F365" s="7" t="s">
        <v>637</v>
      </c>
      <c r="G365" s="8" t="s">
        <v>638</v>
      </c>
      <c r="H365" s="32"/>
      <c r="I365" s="19"/>
      <c r="J365" s="20" t="s">
        <v>62</v>
      </c>
      <c r="K365" s="19"/>
      <c r="L365" s="20"/>
      <c r="M365" s="19"/>
      <c r="N365" s="21"/>
      <c r="O365" s="22"/>
      <c r="P365" s="21"/>
      <c r="Q365" s="22"/>
      <c r="R365" s="21"/>
      <c r="S365" s="22"/>
      <c r="T365" s="21"/>
      <c r="U365" s="22"/>
      <c r="V365" s="13" t="s">
        <v>2026</v>
      </c>
      <c r="W365" s="2">
        <v>0.15</v>
      </c>
      <c r="X365" s="13">
        <v>12</v>
      </c>
      <c r="Y365" s="2">
        <v>18</v>
      </c>
      <c r="Z365" s="13" t="s">
        <v>968</v>
      </c>
      <c r="AA365" s="2" t="s">
        <v>1604</v>
      </c>
      <c r="AB365" s="13" t="s">
        <v>968</v>
      </c>
      <c r="AC365" s="2" t="s">
        <v>1604</v>
      </c>
      <c r="AD365" s="13" t="s">
        <v>1611</v>
      </c>
      <c r="AE365" s="2" t="s">
        <v>1612</v>
      </c>
      <c r="AF365" s="13" t="s">
        <v>2026</v>
      </c>
      <c r="AG365" s="2" t="s">
        <v>89</v>
      </c>
      <c r="AH365" s="14" t="s">
        <v>67</v>
      </c>
      <c r="AI365" s="2" t="s">
        <v>100</v>
      </c>
      <c r="AJ365" s="13" t="s">
        <v>69</v>
      </c>
      <c r="AK365" s="2" t="s">
        <v>70</v>
      </c>
      <c r="AL365" s="9" t="s">
        <v>3411</v>
      </c>
      <c r="AM365" s="13" t="str">
        <f>IF(ISNA(VLOOKUP($AL365,'Ash-Archive Data-Don''t Delete'!$AL:$AT,2,FALSE)),"",VLOOKUP($AL365,'Ash-Archive Data-Don''t Delete'!$AL:$AT,2,FALSE))</f>
        <v>link</v>
      </c>
      <c r="AN365" s="2" t="str">
        <f>IF(ISNA(VLOOKUP($AL365,'Ash-Archive Data-Don''t Delete'!$AL:$AT,3,FALSE)),"",VLOOKUP($AL365,'Ash-Archive Data-Don''t Delete'!$AL:$AT,3,FALSE))</f>
        <v>http://csuef.csu.edu.cn/Files/16-08-31/2016-08-31%2004-43-51_1214.html,
 http://csuef.csu.edu.cn/Block/Archives.aspx,
 http://csuef.csu.edu.cn/Block/NewsList.aspx?KindID=1</v>
      </c>
      <c r="AO365" s="13">
        <f>IF(ISNA(VLOOKUP($AL365,'Ash-Archive Data-Don''t Delete'!$AL:$AT,4,FALSE)),"",VLOOKUP($AL365,'Ash-Archive Data-Don''t Delete'!$AL:$AT,4,FALSE))</f>
        <v>0</v>
      </c>
      <c r="AP365" s="2">
        <f>IF(ISNA(VLOOKUP($AL365,'Ash-Archive Data-Don''t Delete'!$AL:$AT,5,FALSE)),"",VLOOKUP($AL365,'Ash-Archive Data-Don''t Delete'!$AL:$AT,5,FALSE))</f>
        <v>0</v>
      </c>
      <c r="AQ365" s="13"/>
      <c r="AR365" s="2"/>
      <c r="AS365" s="13"/>
      <c r="AT365" s="2" t="s">
        <v>74</v>
      </c>
      <c r="AU365" s="25"/>
      <c r="AV365" s="23"/>
      <c r="AW365" s="25"/>
      <c r="AX365" s="23"/>
      <c r="AY365" s="9" t="s">
        <v>269</v>
      </c>
      <c r="AZ365" s="41">
        <v>42744</v>
      </c>
      <c r="BA365" s="18"/>
      <c r="BB365" s="18"/>
      <c r="BC365" s="15"/>
      <c r="BD365" s="15"/>
      <c r="BE365" s="15"/>
      <c r="BF365" s="15"/>
      <c r="BG365" s="15"/>
      <c r="BH365" s="15"/>
      <c r="BI365" s="15"/>
      <c r="BJ365" s="15"/>
    </row>
    <row r="366" spans="1:62" ht="14.25">
      <c r="A366" s="16" t="str">
        <f>IF(ISNA(VLOOKUP($G366,'Philanthropist Ranking'!$E$5:$H$105,4,FALSE)),"N","Y")</f>
        <v>Y</v>
      </c>
      <c r="B366" s="17">
        <f>VLOOKUP($G366,'Philanthropist Ranking'!$K$5:$M$281,3,FALSE)</f>
        <v>76</v>
      </c>
      <c r="C366" s="17">
        <f>VLOOKUP($G366,'Philanthropist Ranking'!$K$5:$M$281,2,FALSE)</f>
        <v>10.000000000000011</v>
      </c>
      <c r="D366" s="3"/>
      <c r="E366" s="18"/>
      <c r="F366" s="7" t="s">
        <v>637</v>
      </c>
      <c r="G366" s="8" t="s">
        <v>638</v>
      </c>
      <c r="H366" s="32"/>
      <c r="I366" s="19"/>
      <c r="J366" s="20" t="s">
        <v>62</v>
      </c>
      <c r="K366" s="19"/>
      <c r="L366" s="20"/>
      <c r="M366" s="19"/>
      <c r="N366" s="21"/>
      <c r="O366" s="22"/>
      <c r="P366" s="21"/>
      <c r="Q366" s="22"/>
      <c r="R366" s="21"/>
      <c r="S366" s="22"/>
      <c r="T366" s="21"/>
      <c r="U366" s="22"/>
      <c r="V366" s="13" t="s">
        <v>2026</v>
      </c>
      <c r="W366" s="2">
        <v>0.15</v>
      </c>
      <c r="X366" s="13">
        <v>12</v>
      </c>
      <c r="Y366" s="2">
        <v>18</v>
      </c>
      <c r="Z366" s="13" t="s">
        <v>968</v>
      </c>
      <c r="AA366" s="2" t="s">
        <v>1604</v>
      </c>
      <c r="AB366" s="13" t="s">
        <v>968</v>
      </c>
      <c r="AC366" s="2" t="s">
        <v>1604</v>
      </c>
      <c r="AD366" s="13" t="s">
        <v>1611</v>
      </c>
      <c r="AE366" s="2" t="s">
        <v>1612</v>
      </c>
      <c r="AF366" s="13" t="s">
        <v>2026</v>
      </c>
      <c r="AG366" s="2" t="s">
        <v>89</v>
      </c>
      <c r="AH366" s="14" t="s">
        <v>67</v>
      </c>
      <c r="AI366" s="2" t="s">
        <v>100</v>
      </c>
      <c r="AJ366" s="13" t="s">
        <v>69</v>
      </c>
      <c r="AK366" s="2" t="s">
        <v>70</v>
      </c>
      <c r="AL366" s="9" t="s">
        <v>3411</v>
      </c>
      <c r="AM366" s="13" t="str">
        <f>IF(ISNA(VLOOKUP($AL366,'Ash-Archive Data-Don''t Delete'!$AL:$AT,2,FALSE)),"",VLOOKUP($AL366,'Ash-Archive Data-Don''t Delete'!$AL:$AT,2,FALSE))</f>
        <v>link</v>
      </c>
      <c r="AN366" s="2" t="str">
        <f>IF(ISNA(VLOOKUP($AL366,'Ash-Archive Data-Don''t Delete'!$AL:$AT,3,FALSE)),"",VLOOKUP($AL366,'Ash-Archive Data-Don''t Delete'!$AL:$AT,3,FALSE))</f>
        <v>http://csuef.csu.edu.cn/Files/16-08-31/2016-08-31%2004-43-51_1214.html,
 http://csuef.csu.edu.cn/Block/Archives.aspx,
 http://csuef.csu.edu.cn/Block/NewsList.aspx?KindID=1</v>
      </c>
      <c r="AO366" s="13">
        <f>IF(ISNA(VLOOKUP($AL366,'Ash-Archive Data-Don''t Delete'!$AL:$AT,4,FALSE)),"",VLOOKUP($AL366,'Ash-Archive Data-Don''t Delete'!$AL:$AT,4,FALSE))</f>
        <v>0</v>
      </c>
      <c r="AP366" s="2">
        <f>IF(ISNA(VLOOKUP($AL366,'Ash-Archive Data-Don''t Delete'!$AL:$AT,5,FALSE)),"",VLOOKUP($AL366,'Ash-Archive Data-Don''t Delete'!$AL:$AT,5,FALSE))</f>
        <v>0</v>
      </c>
      <c r="AQ366" s="13"/>
      <c r="AR366" s="2"/>
      <c r="AS366" s="13"/>
      <c r="AT366" s="2" t="s">
        <v>74</v>
      </c>
      <c r="AU366" s="25"/>
      <c r="AV366" s="23"/>
      <c r="AW366" s="25"/>
      <c r="AX366" s="23"/>
      <c r="AY366" s="9" t="s">
        <v>269</v>
      </c>
      <c r="AZ366" s="41">
        <v>42744</v>
      </c>
      <c r="BA366" s="18"/>
      <c r="BB366" s="18"/>
      <c r="BC366" s="15"/>
      <c r="BD366" s="15"/>
      <c r="BE366" s="15"/>
      <c r="BF366" s="15"/>
      <c r="BG366" s="15"/>
      <c r="BH366" s="15"/>
      <c r="BI366" s="15"/>
      <c r="BJ366" s="15"/>
    </row>
    <row r="367" spans="1:62" ht="14.25">
      <c r="A367" s="16" t="str">
        <f>IF(ISNA(VLOOKUP($G367,'Philanthropist Ranking'!$E$5:$H$105,4,FALSE)),"N","Y")</f>
        <v>Y</v>
      </c>
      <c r="B367" s="17">
        <f>VLOOKUP($G367,'Philanthropist Ranking'!$K$5:$M$281,3,FALSE)</f>
        <v>76</v>
      </c>
      <c r="C367" s="17">
        <f>VLOOKUP($G367,'Philanthropist Ranking'!$K$5:$M$281,2,FALSE)</f>
        <v>10.000000000000011</v>
      </c>
      <c r="D367" s="3"/>
      <c r="E367" s="18"/>
      <c r="F367" s="7" t="s">
        <v>637</v>
      </c>
      <c r="G367" s="8" t="s">
        <v>638</v>
      </c>
      <c r="H367" s="32"/>
      <c r="I367" s="19"/>
      <c r="J367" s="20" t="s">
        <v>62</v>
      </c>
      <c r="K367" s="19"/>
      <c r="L367" s="20"/>
      <c r="M367" s="19"/>
      <c r="N367" s="21"/>
      <c r="O367" s="22"/>
      <c r="P367" s="21"/>
      <c r="Q367" s="22"/>
      <c r="R367" s="21"/>
      <c r="S367" s="22"/>
      <c r="T367" s="21"/>
      <c r="U367" s="22"/>
      <c r="V367" s="13" t="s">
        <v>2026</v>
      </c>
      <c r="W367" s="2">
        <v>0.15</v>
      </c>
      <c r="X367" s="13">
        <v>12</v>
      </c>
      <c r="Y367" s="2">
        <v>18</v>
      </c>
      <c r="Z367" s="13" t="s">
        <v>968</v>
      </c>
      <c r="AA367" s="2" t="s">
        <v>1604</v>
      </c>
      <c r="AB367" s="13" t="s">
        <v>968</v>
      </c>
      <c r="AC367" s="2" t="s">
        <v>1604</v>
      </c>
      <c r="AD367" s="13" t="s">
        <v>1611</v>
      </c>
      <c r="AE367" s="2" t="s">
        <v>1612</v>
      </c>
      <c r="AF367" s="13" t="s">
        <v>2026</v>
      </c>
      <c r="AG367" s="2" t="s">
        <v>89</v>
      </c>
      <c r="AH367" s="14" t="s">
        <v>67</v>
      </c>
      <c r="AI367" s="2" t="s">
        <v>100</v>
      </c>
      <c r="AJ367" s="13" t="s">
        <v>69</v>
      </c>
      <c r="AK367" s="2" t="s">
        <v>70</v>
      </c>
      <c r="AL367" s="9" t="s">
        <v>3411</v>
      </c>
      <c r="AM367" s="13" t="str">
        <f>IF(ISNA(VLOOKUP($AL367,'Ash-Archive Data-Don''t Delete'!$AL:$AT,2,FALSE)),"",VLOOKUP($AL367,'Ash-Archive Data-Don''t Delete'!$AL:$AT,2,FALSE))</f>
        <v>link</v>
      </c>
      <c r="AN367" s="2" t="str">
        <f>IF(ISNA(VLOOKUP($AL367,'Ash-Archive Data-Don''t Delete'!$AL:$AT,3,FALSE)),"",VLOOKUP($AL367,'Ash-Archive Data-Don''t Delete'!$AL:$AT,3,FALSE))</f>
        <v>http://csuef.csu.edu.cn/Files/16-08-31/2016-08-31%2004-43-51_1214.html,
 http://csuef.csu.edu.cn/Block/Archives.aspx,
 http://csuef.csu.edu.cn/Block/NewsList.aspx?KindID=1</v>
      </c>
      <c r="AO367" s="13">
        <f>IF(ISNA(VLOOKUP($AL367,'Ash-Archive Data-Don''t Delete'!$AL:$AT,4,FALSE)),"",VLOOKUP($AL367,'Ash-Archive Data-Don''t Delete'!$AL:$AT,4,FALSE))</f>
        <v>0</v>
      </c>
      <c r="AP367" s="2">
        <f>IF(ISNA(VLOOKUP($AL367,'Ash-Archive Data-Don''t Delete'!$AL:$AT,5,FALSE)),"",VLOOKUP($AL367,'Ash-Archive Data-Don''t Delete'!$AL:$AT,5,FALSE))</f>
        <v>0</v>
      </c>
      <c r="AQ367" s="13"/>
      <c r="AR367" s="2"/>
      <c r="AS367" s="13"/>
      <c r="AT367" s="2" t="s">
        <v>74</v>
      </c>
      <c r="AU367" s="25"/>
      <c r="AV367" s="23"/>
      <c r="AW367" s="25"/>
      <c r="AX367" s="23"/>
      <c r="AY367" s="9" t="s">
        <v>269</v>
      </c>
      <c r="AZ367" s="41">
        <v>42744</v>
      </c>
      <c r="BA367" s="18"/>
      <c r="BB367" s="18"/>
      <c r="BC367" s="15"/>
      <c r="BD367" s="15"/>
      <c r="BE367" s="15"/>
      <c r="BF367" s="15"/>
      <c r="BG367" s="15"/>
      <c r="BH367" s="15"/>
      <c r="BI367" s="15"/>
      <c r="BJ367" s="15"/>
    </row>
    <row r="368" spans="1:62" ht="14.25">
      <c r="A368" s="16" t="str">
        <f>IF(ISNA(VLOOKUP($G368,'Philanthropist Ranking'!$E$5:$H$105,4,FALSE)),"N","Y")</f>
        <v>Y</v>
      </c>
      <c r="B368" s="17">
        <f>VLOOKUP($G368,'Philanthropist Ranking'!$K$5:$M$281,3,FALSE)</f>
        <v>76</v>
      </c>
      <c r="C368" s="17">
        <f>VLOOKUP($G368,'Philanthropist Ranking'!$K$5:$M$281,2,FALSE)</f>
        <v>10.000000000000011</v>
      </c>
      <c r="D368" s="3"/>
      <c r="E368" s="18"/>
      <c r="F368" s="7" t="s">
        <v>637</v>
      </c>
      <c r="G368" s="8" t="s">
        <v>638</v>
      </c>
      <c r="H368" s="32"/>
      <c r="I368" s="19"/>
      <c r="J368" s="20" t="s">
        <v>62</v>
      </c>
      <c r="K368" s="19"/>
      <c r="L368" s="20"/>
      <c r="M368" s="19"/>
      <c r="N368" s="21"/>
      <c r="O368" s="22"/>
      <c r="P368" s="21"/>
      <c r="Q368" s="22"/>
      <c r="R368" s="21"/>
      <c r="S368" s="22"/>
      <c r="T368" s="21"/>
      <c r="U368" s="22"/>
      <c r="V368" s="13" t="s">
        <v>2026</v>
      </c>
      <c r="W368" s="2">
        <v>0.15</v>
      </c>
      <c r="X368" s="13">
        <v>12</v>
      </c>
      <c r="Y368" s="2">
        <v>18</v>
      </c>
      <c r="Z368" s="13" t="s">
        <v>968</v>
      </c>
      <c r="AA368" s="2" t="s">
        <v>1604</v>
      </c>
      <c r="AB368" s="13" t="s">
        <v>968</v>
      </c>
      <c r="AC368" s="2" t="s">
        <v>1604</v>
      </c>
      <c r="AD368" s="13" t="s">
        <v>1611</v>
      </c>
      <c r="AE368" s="2" t="s">
        <v>1612</v>
      </c>
      <c r="AF368" s="13" t="s">
        <v>2026</v>
      </c>
      <c r="AG368" s="2" t="s">
        <v>89</v>
      </c>
      <c r="AH368" s="14" t="s">
        <v>67</v>
      </c>
      <c r="AI368" s="2" t="s">
        <v>100</v>
      </c>
      <c r="AJ368" s="13" t="s">
        <v>69</v>
      </c>
      <c r="AK368" s="2" t="s">
        <v>70</v>
      </c>
      <c r="AL368" s="9" t="s">
        <v>3411</v>
      </c>
      <c r="AM368" s="13" t="str">
        <f>IF(ISNA(VLOOKUP($AL368,'Ash-Archive Data-Don''t Delete'!$AL:$AT,2,FALSE)),"",VLOOKUP($AL368,'Ash-Archive Data-Don''t Delete'!$AL:$AT,2,FALSE))</f>
        <v>link</v>
      </c>
      <c r="AN368" s="2" t="str">
        <f>IF(ISNA(VLOOKUP($AL368,'Ash-Archive Data-Don''t Delete'!$AL:$AT,3,FALSE)),"",VLOOKUP($AL368,'Ash-Archive Data-Don''t Delete'!$AL:$AT,3,FALSE))</f>
        <v>http://csuef.csu.edu.cn/Files/16-08-31/2016-08-31%2004-43-51_1214.html,
 http://csuef.csu.edu.cn/Block/Archives.aspx,
 http://csuef.csu.edu.cn/Block/NewsList.aspx?KindID=1</v>
      </c>
      <c r="AO368" s="13">
        <f>IF(ISNA(VLOOKUP($AL368,'Ash-Archive Data-Don''t Delete'!$AL:$AT,4,FALSE)),"",VLOOKUP($AL368,'Ash-Archive Data-Don''t Delete'!$AL:$AT,4,FALSE))</f>
        <v>0</v>
      </c>
      <c r="AP368" s="2">
        <f>IF(ISNA(VLOOKUP($AL368,'Ash-Archive Data-Don''t Delete'!$AL:$AT,5,FALSE)),"",VLOOKUP($AL368,'Ash-Archive Data-Don''t Delete'!$AL:$AT,5,FALSE))</f>
        <v>0</v>
      </c>
      <c r="AQ368" s="13"/>
      <c r="AR368" s="2"/>
      <c r="AS368" s="13"/>
      <c r="AT368" s="2" t="s">
        <v>74</v>
      </c>
      <c r="AU368" s="25"/>
      <c r="AV368" s="23"/>
      <c r="AW368" s="25"/>
      <c r="AX368" s="23"/>
      <c r="AY368" s="9" t="s">
        <v>269</v>
      </c>
      <c r="AZ368" s="41">
        <v>42744</v>
      </c>
      <c r="BA368" s="18"/>
      <c r="BB368" s="18"/>
      <c r="BC368" s="15"/>
      <c r="BD368" s="15"/>
      <c r="BE368" s="15"/>
      <c r="BF368" s="15"/>
      <c r="BG368" s="15"/>
      <c r="BH368" s="15"/>
      <c r="BI368" s="15"/>
      <c r="BJ368" s="15"/>
    </row>
    <row r="369" spans="1:62" ht="14.25">
      <c r="A369" s="16" t="str">
        <f>IF(ISNA(VLOOKUP($G369,'Philanthropist Ranking'!$E$5:$H$105,4,FALSE)),"N","Y")</f>
        <v>Y</v>
      </c>
      <c r="B369" s="17">
        <f>VLOOKUP($G369,'Philanthropist Ranking'!$K$5:$M$281,3,FALSE)</f>
        <v>76</v>
      </c>
      <c r="C369" s="17">
        <f>VLOOKUP($G369,'Philanthropist Ranking'!$K$5:$M$281,2,FALSE)</f>
        <v>10.000000000000011</v>
      </c>
      <c r="D369" s="3"/>
      <c r="E369" s="18"/>
      <c r="F369" s="7" t="s">
        <v>637</v>
      </c>
      <c r="G369" s="8" t="s">
        <v>638</v>
      </c>
      <c r="H369" s="32"/>
      <c r="I369" s="19"/>
      <c r="J369" s="20" t="s">
        <v>62</v>
      </c>
      <c r="K369" s="19"/>
      <c r="L369" s="20"/>
      <c r="M369" s="19"/>
      <c r="N369" s="21"/>
      <c r="O369" s="22"/>
      <c r="P369" s="21"/>
      <c r="Q369" s="22"/>
      <c r="R369" s="21"/>
      <c r="S369" s="22"/>
      <c r="T369" s="21"/>
      <c r="U369" s="22"/>
      <c r="V369" s="13" t="s">
        <v>2026</v>
      </c>
      <c r="W369" s="2">
        <v>0.15</v>
      </c>
      <c r="X369" s="13">
        <v>12</v>
      </c>
      <c r="Y369" s="2">
        <v>17</v>
      </c>
      <c r="Z369" s="13" t="s">
        <v>968</v>
      </c>
      <c r="AA369" s="2" t="s">
        <v>1604</v>
      </c>
      <c r="AB369" s="13" t="s">
        <v>968</v>
      </c>
      <c r="AC369" s="2" t="s">
        <v>1604</v>
      </c>
      <c r="AD369" s="13" t="s">
        <v>1611</v>
      </c>
      <c r="AE369" s="2" t="s">
        <v>1612</v>
      </c>
      <c r="AF369" s="13" t="s">
        <v>2026</v>
      </c>
      <c r="AG369" s="2" t="s">
        <v>89</v>
      </c>
      <c r="AH369" s="14" t="s">
        <v>67</v>
      </c>
      <c r="AI369" s="2" t="s">
        <v>100</v>
      </c>
      <c r="AJ369" s="13" t="s">
        <v>69</v>
      </c>
      <c r="AK369" s="2" t="s">
        <v>70</v>
      </c>
      <c r="AL369" s="9" t="s">
        <v>3411</v>
      </c>
      <c r="AM369" s="13" t="str">
        <f>IF(ISNA(VLOOKUP($AL369,'Ash-Archive Data-Don''t Delete'!$AL:$AT,2,FALSE)),"",VLOOKUP($AL369,'Ash-Archive Data-Don''t Delete'!$AL:$AT,2,FALSE))</f>
        <v>link</v>
      </c>
      <c r="AN369" s="2" t="str">
        <f>IF(ISNA(VLOOKUP($AL369,'Ash-Archive Data-Don''t Delete'!$AL:$AT,3,FALSE)),"",VLOOKUP($AL369,'Ash-Archive Data-Don''t Delete'!$AL:$AT,3,FALSE))</f>
        <v>http://csuef.csu.edu.cn/Files/16-08-31/2016-08-31%2004-43-51_1214.html,
 http://csuef.csu.edu.cn/Block/Archives.aspx,
 http://csuef.csu.edu.cn/Block/NewsList.aspx?KindID=1</v>
      </c>
      <c r="AO369" s="13">
        <f>IF(ISNA(VLOOKUP($AL369,'Ash-Archive Data-Don''t Delete'!$AL:$AT,4,FALSE)),"",VLOOKUP($AL369,'Ash-Archive Data-Don''t Delete'!$AL:$AT,4,FALSE))</f>
        <v>0</v>
      </c>
      <c r="AP369" s="2">
        <f>IF(ISNA(VLOOKUP($AL369,'Ash-Archive Data-Don''t Delete'!$AL:$AT,5,FALSE)),"",VLOOKUP($AL369,'Ash-Archive Data-Don''t Delete'!$AL:$AT,5,FALSE))</f>
        <v>0</v>
      </c>
      <c r="AQ369" s="13"/>
      <c r="AR369" s="2"/>
      <c r="AS369" s="13"/>
      <c r="AT369" s="2" t="s">
        <v>74</v>
      </c>
      <c r="AU369" s="25"/>
      <c r="AV369" s="23"/>
      <c r="AW369" s="25"/>
      <c r="AX369" s="23"/>
      <c r="AY369" s="9" t="s">
        <v>269</v>
      </c>
      <c r="AZ369" s="41">
        <v>42744</v>
      </c>
      <c r="BA369" s="18"/>
      <c r="BB369" s="18"/>
      <c r="BC369" s="15"/>
      <c r="BD369" s="15"/>
      <c r="BE369" s="15"/>
      <c r="BF369" s="15"/>
      <c r="BG369" s="15"/>
      <c r="BH369" s="15"/>
      <c r="BI369" s="15"/>
      <c r="BJ369" s="15"/>
    </row>
    <row r="370" spans="1:62" ht="14.25">
      <c r="A370" s="16" t="str">
        <f>IF(ISNA(VLOOKUP($G370,'Philanthropist Ranking'!$E$5:$H$105,4,FALSE)),"N","Y")</f>
        <v>Y</v>
      </c>
      <c r="B370" s="17">
        <f>VLOOKUP($G370,'Philanthropist Ranking'!$K$5:$M$281,3,FALSE)</f>
        <v>76</v>
      </c>
      <c r="C370" s="17">
        <f>VLOOKUP($G370,'Philanthropist Ranking'!$K$5:$M$281,2,FALSE)</f>
        <v>10.000000000000011</v>
      </c>
      <c r="D370" s="3"/>
      <c r="E370" s="18"/>
      <c r="F370" s="7" t="s">
        <v>637</v>
      </c>
      <c r="G370" s="8" t="s">
        <v>638</v>
      </c>
      <c r="H370" s="32"/>
      <c r="I370" s="19"/>
      <c r="J370" s="20" t="s">
        <v>62</v>
      </c>
      <c r="K370" s="19"/>
      <c r="L370" s="20"/>
      <c r="M370" s="19"/>
      <c r="N370" s="21"/>
      <c r="O370" s="22"/>
      <c r="P370" s="21"/>
      <c r="Q370" s="22"/>
      <c r="R370" s="21"/>
      <c r="S370" s="22"/>
      <c r="T370" s="21"/>
      <c r="U370" s="22"/>
      <c r="V370" s="13" t="s">
        <v>2026</v>
      </c>
      <c r="W370" s="2">
        <v>0.15</v>
      </c>
      <c r="X370" s="13">
        <v>12</v>
      </c>
      <c r="Y370" s="2">
        <v>17</v>
      </c>
      <c r="Z370" s="13" t="s">
        <v>968</v>
      </c>
      <c r="AA370" s="2" t="s">
        <v>1604</v>
      </c>
      <c r="AB370" s="13" t="s">
        <v>968</v>
      </c>
      <c r="AC370" s="2" t="s">
        <v>1604</v>
      </c>
      <c r="AD370" s="13" t="s">
        <v>1611</v>
      </c>
      <c r="AE370" s="2" t="s">
        <v>1612</v>
      </c>
      <c r="AF370" s="13" t="s">
        <v>2026</v>
      </c>
      <c r="AG370" s="2" t="s">
        <v>89</v>
      </c>
      <c r="AH370" s="14" t="s">
        <v>67</v>
      </c>
      <c r="AI370" s="2" t="s">
        <v>100</v>
      </c>
      <c r="AJ370" s="13" t="s">
        <v>69</v>
      </c>
      <c r="AK370" s="2" t="s">
        <v>70</v>
      </c>
      <c r="AL370" s="9" t="s">
        <v>3411</v>
      </c>
      <c r="AM370" s="13" t="str">
        <f>IF(ISNA(VLOOKUP($AL370,'Ash-Archive Data-Don''t Delete'!$AL:$AT,2,FALSE)),"",VLOOKUP($AL370,'Ash-Archive Data-Don''t Delete'!$AL:$AT,2,FALSE))</f>
        <v>link</v>
      </c>
      <c r="AN370" s="2" t="str">
        <f>IF(ISNA(VLOOKUP($AL370,'Ash-Archive Data-Don''t Delete'!$AL:$AT,3,FALSE)),"",VLOOKUP($AL370,'Ash-Archive Data-Don''t Delete'!$AL:$AT,3,FALSE))</f>
        <v>http://csuef.csu.edu.cn/Files/16-08-31/2016-08-31%2004-43-51_1214.html,
 http://csuef.csu.edu.cn/Block/Archives.aspx,
 http://csuef.csu.edu.cn/Block/NewsList.aspx?KindID=1</v>
      </c>
      <c r="AO370" s="13">
        <f>IF(ISNA(VLOOKUP($AL370,'Ash-Archive Data-Don''t Delete'!$AL:$AT,4,FALSE)),"",VLOOKUP($AL370,'Ash-Archive Data-Don''t Delete'!$AL:$AT,4,FALSE))</f>
        <v>0</v>
      </c>
      <c r="AP370" s="2">
        <f>IF(ISNA(VLOOKUP($AL370,'Ash-Archive Data-Don''t Delete'!$AL:$AT,5,FALSE)),"",VLOOKUP($AL370,'Ash-Archive Data-Don''t Delete'!$AL:$AT,5,FALSE))</f>
        <v>0</v>
      </c>
      <c r="AQ370" s="13"/>
      <c r="AR370" s="2"/>
      <c r="AS370" s="13"/>
      <c r="AT370" s="2" t="s">
        <v>74</v>
      </c>
      <c r="AU370" s="25"/>
      <c r="AV370" s="23"/>
      <c r="AW370" s="25"/>
      <c r="AX370" s="23"/>
      <c r="AY370" s="9" t="s">
        <v>269</v>
      </c>
      <c r="AZ370" s="41">
        <v>42744</v>
      </c>
      <c r="BA370" s="18"/>
      <c r="BB370" s="18"/>
      <c r="BC370" s="15"/>
      <c r="BD370" s="15"/>
      <c r="BE370" s="15"/>
      <c r="BF370" s="15"/>
      <c r="BG370" s="15"/>
      <c r="BH370" s="15"/>
      <c r="BI370" s="15"/>
      <c r="BJ370" s="15"/>
    </row>
    <row r="371" spans="1:62" ht="14.25">
      <c r="A371" s="16" t="str">
        <f>IF(ISNA(VLOOKUP($G371,'Philanthropist Ranking'!$E$5:$H$105,4,FALSE)),"N","Y")</f>
        <v>Y</v>
      </c>
      <c r="B371" s="17">
        <f>VLOOKUP($G371,'Philanthropist Ranking'!$K$5:$M$281,3,FALSE)</f>
        <v>76</v>
      </c>
      <c r="C371" s="17">
        <f>VLOOKUP($G371,'Philanthropist Ranking'!$K$5:$M$281,2,FALSE)</f>
        <v>10.000000000000011</v>
      </c>
      <c r="D371" s="3"/>
      <c r="E371" s="18"/>
      <c r="F371" s="7" t="s">
        <v>637</v>
      </c>
      <c r="G371" s="8" t="s">
        <v>638</v>
      </c>
      <c r="H371" s="32"/>
      <c r="I371" s="19"/>
      <c r="J371" s="20" t="s">
        <v>62</v>
      </c>
      <c r="K371" s="19"/>
      <c r="L371" s="20"/>
      <c r="M371" s="19"/>
      <c r="N371" s="21"/>
      <c r="O371" s="22"/>
      <c r="P371" s="21"/>
      <c r="Q371" s="22"/>
      <c r="R371" s="21"/>
      <c r="S371" s="22"/>
      <c r="T371" s="21"/>
      <c r="U371" s="22"/>
      <c r="V371" s="13" t="s">
        <v>2026</v>
      </c>
      <c r="W371" s="2">
        <v>0.15</v>
      </c>
      <c r="X371" s="13">
        <v>12</v>
      </c>
      <c r="Y371" s="2">
        <v>17</v>
      </c>
      <c r="Z371" s="13" t="s">
        <v>968</v>
      </c>
      <c r="AA371" s="2" t="s">
        <v>1604</v>
      </c>
      <c r="AB371" s="13" t="s">
        <v>968</v>
      </c>
      <c r="AC371" s="2" t="s">
        <v>1604</v>
      </c>
      <c r="AD371" s="13" t="s">
        <v>1611</v>
      </c>
      <c r="AE371" s="2" t="s">
        <v>1612</v>
      </c>
      <c r="AF371" s="13" t="s">
        <v>2026</v>
      </c>
      <c r="AG371" s="2" t="s">
        <v>89</v>
      </c>
      <c r="AH371" s="14" t="s">
        <v>67</v>
      </c>
      <c r="AI371" s="2" t="s">
        <v>100</v>
      </c>
      <c r="AJ371" s="13" t="s">
        <v>69</v>
      </c>
      <c r="AK371" s="2" t="s">
        <v>70</v>
      </c>
      <c r="AL371" s="9" t="s">
        <v>3411</v>
      </c>
      <c r="AM371" s="13" t="str">
        <f>IF(ISNA(VLOOKUP($AL371,'Ash-Archive Data-Don''t Delete'!$AL:$AT,2,FALSE)),"",VLOOKUP($AL371,'Ash-Archive Data-Don''t Delete'!$AL:$AT,2,FALSE))</f>
        <v>link</v>
      </c>
      <c r="AN371" s="2" t="str">
        <f>IF(ISNA(VLOOKUP($AL371,'Ash-Archive Data-Don''t Delete'!$AL:$AT,3,FALSE)),"",VLOOKUP($AL371,'Ash-Archive Data-Don''t Delete'!$AL:$AT,3,FALSE))</f>
        <v>http://csuef.csu.edu.cn/Files/16-08-31/2016-08-31%2004-43-51_1214.html,
 http://csuef.csu.edu.cn/Block/Archives.aspx,
 http://csuef.csu.edu.cn/Block/NewsList.aspx?KindID=1</v>
      </c>
      <c r="AO371" s="13">
        <f>IF(ISNA(VLOOKUP($AL371,'Ash-Archive Data-Don''t Delete'!$AL:$AT,4,FALSE)),"",VLOOKUP($AL371,'Ash-Archive Data-Don''t Delete'!$AL:$AT,4,FALSE))</f>
        <v>0</v>
      </c>
      <c r="AP371" s="2">
        <f>IF(ISNA(VLOOKUP($AL371,'Ash-Archive Data-Don''t Delete'!$AL:$AT,5,FALSE)),"",VLOOKUP($AL371,'Ash-Archive Data-Don''t Delete'!$AL:$AT,5,FALSE))</f>
        <v>0</v>
      </c>
      <c r="AQ371" s="13"/>
      <c r="AR371" s="2"/>
      <c r="AS371" s="13"/>
      <c r="AT371" s="2" t="s">
        <v>74</v>
      </c>
      <c r="AU371" s="25"/>
      <c r="AV371" s="23"/>
      <c r="AW371" s="25"/>
      <c r="AX371" s="23"/>
      <c r="AY371" s="9" t="s">
        <v>269</v>
      </c>
      <c r="AZ371" s="41">
        <v>42744</v>
      </c>
      <c r="BA371" s="18"/>
      <c r="BB371" s="18"/>
      <c r="BC371" s="15"/>
      <c r="BD371" s="15"/>
      <c r="BE371" s="15"/>
      <c r="BF371" s="15"/>
      <c r="BG371" s="15"/>
      <c r="BH371" s="15"/>
      <c r="BI371" s="15"/>
      <c r="BJ371" s="15"/>
    </row>
    <row r="372" spans="1:62" ht="14.25">
      <c r="A372" s="16" t="str">
        <f>IF(ISNA(VLOOKUP($G372,'Philanthropist Ranking'!$E$5:$H$105,4,FALSE)),"N","Y")</f>
        <v>Y</v>
      </c>
      <c r="B372" s="17">
        <f>VLOOKUP($G372,'Philanthropist Ranking'!$K$5:$M$281,3,FALSE)</f>
        <v>76</v>
      </c>
      <c r="C372" s="17">
        <f>VLOOKUP($G372,'Philanthropist Ranking'!$K$5:$M$281,2,FALSE)</f>
        <v>10.000000000000011</v>
      </c>
      <c r="D372" s="3"/>
      <c r="E372" s="18"/>
      <c r="F372" s="7" t="s">
        <v>637</v>
      </c>
      <c r="G372" s="8" t="s">
        <v>638</v>
      </c>
      <c r="H372" s="32"/>
      <c r="I372" s="19"/>
      <c r="J372" s="20" t="s">
        <v>62</v>
      </c>
      <c r="K372" s="19"/>
      <c r="L372" s="20"/>
      <c r="M372" s="19"/>
      <c r="N372" s="21"/>
      <c r="O372" s="22"/>
      <c r="P372" s="21"/>
      <c r="Q372" s="22"/>
      <c r="R372" s="21"/>
      <c r="S372" s="22"/>
      <c r="T372" s="21"/>
      <c r="U372" s="22"/>
      <c r="V372" s="13" t="s">
        <v>2026</v>
      </c>
      <c r="W372" s="2">
        <v>0.15</v>
      </c>
      <c r="X372" s="13">
        <v>12</v>
      </c>
      <c r="Y372" s="2">
        <v>17</v>
      </c>
      <c r="Z372" s="13" t="s">
        <v>968</v>
      </c>
      <c r="AA372" s="2" t="s">
        <v>1604</v>
      </c>
      <c r="AB372" s="13" t="s">
        <v>968</v>
      </c>
      <c r="AC372" s="2" t="s">
        <v>1604</v>
      </c>
      <c r="AD372" s="13" t="s">
        <v>1611</v>
      </c>
      <c r="AE372" s="2" t="s">
        <v>1612</v>
      </c>
      <c r="AF372" s="13" t="s">
        <v>2026</v>
      </c>
      <c r="AG372" s="2" t="s">
        <v>89</v>
      </c>
      <c r="AH372" s="14" t="s">
        <v>67</v>
      </c>
      <c r="AI372" s="2" t="s">
        <v>100</v>
      </c>
      <c r="AJ372" s="13" t="s">
        <v>69</v>
      </c>
      <c r="AK372" s="2" t="s">
        <v>70</v>
      </c>
      <c r="AL372" s="9" t="s">
        <v>3411</v>
      </c>
      <c r="AM372" s="13" t="str">
        <f>IF(ISNA(VLOOKUP($AL372,'Ash-Archive Data-Don''t Delete'!$AL:$AT,2,FALSE)),"",VLOOKUP($AL372,'Ash-Archive Data-Don''t Delete'!$AL:$AT,2,FALSE))</f>
        <v>link</v>
      </c>
      <c r="AN372" s="2" t="str">
        <f>IF(ISNA(VLOOKUP($AL372,'Ash-Archive Data-Don''t Delete'!$AL:$AT,3,FALSE)),"",VLOOKUP($AL372,'Ash-Archive Data-Don''t Delete'!$AL:$AT,3,FALSE))</f>
        <v>http://csuef.csu.edu.cn/Files/16-08-31/2016-08-31%2004-43-51_1214.html,
 http://csuef.csu.edu.cn/Block/Archives.aspx,
 http://csuef.csu.edu.cn/Block/NewsList.aspx?KindID=1</v>
      </c>
      <c r="AO372" s="13">
        <f>IF(ISNA(VLOOKUP($AL372,'Ash-Archive Data-Don''t Delete'!$AL:$AT,4,FALSE)),"",VLOOKUP($AL372,'Ash-Archive Data-Don''t Delete'!$AL:$AT,4,FALSE))</f>
        <v>0</v>
      </c>
      <c r="AP372" s="2">
        <f>IF(ISNA(VLOOKUP($AL372,'Ash-Archive Data-Don''t Delete'!$AL:$AT,5,FALSE)),"",VLOOKUP($AL372,'Ash-Archive Data-Don''t Delete'!$AL:$AT,5,FALSE))</f>
        <v>0</v>
      </c>
      <c r="AQ372" s="13"/>
      <c r="AR372" s="2"/>
      <c r="AS372" s="13"/>
      <c r="AT372" s="2" t="s">
        <v>74</v>
      </c>
      <c r="AU372" s="25"/>
      <c r="AV372" s="23"/>
      <c r="AW372" s="25"/>
      <c r="AX372" s="23"/>
      <c r="AY372" s="9" t="s">
        <v>269</v>
      </c>
      <c r="AZ372" s="41">
        <v>42744</v>
      </c>
      <c r="BA372" s="18"/>
      <c r="BB372" s="18"/>
      <c r="BC372" s="15"/>
      <c r="BD372" s="15"/>
      <c r="BE372" s="15"/>
      <c r="BF372" s="15"/>
      <c r="BG372" s="15"/>
      <c r="BH372" s="15"/>
      <c r="BI372" s="15"/>
      <c r="BJ372" s="15"/>
    </row>
    <row r="373" spans="1:62" ht="14.25">
      <c r="A373" s="16" t="str">
        <f>IF(ISNA(VLOOKUP($G373,'Philanthropist Ranking'!$E$5:$H$105,4,FALSE)),"N","Y")</f>
        <v>Y</v>
      </c>
      <c r="B373" s="17">
        <f>VLOOKUP($G373,'Philanthropist Ranking'!$K$5:$M$281,3,FALSE)</f>
        <v>76</v>
      </c>
      <c r="C373" s="17">
        <f>VLOOKUP($G373,'Philanthropist Ranking'!$K$5:$M$281,2,FALSE)</f>
        <v>10.000000000000011</v>
      </c>
      <c r="D373" s="3"/>
      <c r="E373" s="18"/>
      <c r="F373" s="7" t="s">
        <v>637</v>
      </c>
      <c r="G373" s="8" t="s">
        <v>638</v>
      </c>
      <c r="H373" s="32"/>
      <c r="I373" s="19"/>
      <c r="J373" s="20" t="s">
        <v>62</v>
      </c>
      <c r="K373" s="19"/>
      <c r="L373" s="20"/>
      <c r="M373" s="19"/>
      <c r="N373" s="21"/>
      <c r="O373" s="22"/>
      <c r="P373" s="21"/>
      <c r="Q373" s="22"/>
      <c r="R373" s="21"/>
      <c r="S373" s="22"/>
      <c r="T373" s="21"/>
      <c r="U373" s="22"/>
      <c r="V373" s="13" t="s">
        <v>2026</v>
      </c>
      <c r="W373" s="2">
        <v>0.15</v>
      </c>
      <c r="X373" s="13">
        <v>12</v>
      </c>
      <c r="Y373" s="2">
        <v>17</v>
      </c>
      <c r="Z373" s="13" t="s">
        <v>968</v>
      </c>
      <c r="AA373" s="2" t="s">
        <v>1604</v>
      </c>
      <c r="AB373" s="13" t="s">
        <v>968</v>
      </c>
      <c r="AC373" s="2" t="s">
        <v>1604</v>
      </c>
      <c r="AD373" s="13" t="s">
        <v>1611</v>
      </c>
      <c r="AE373" s="2" t="s">
        <v>1612</v>
      </c>
      <c r="AF373" s="13" t="s">
        <v>2026</v>
      </c>
      <c r="AG373" s="2" t="s">
        <v>89</v>
      </c>
      <c r="AH373" s="14" t="s">
        <v>67</v>
      </c>
      <c r="AI373" s="2" t="s">
        <v>100</v>
      </c>
      <c r="AJ373" s="13" t="s">
        <v>69</v>
      </c>
      <c r="AK373" s="2" t="s">
        <v>70</v>
      </c>
      <c r="AL373" s="9" t="s">
        <v>3411</v>
      </c>
      <c r="AM373" s="13" t="str">
        <f>IF(ISNA(VLOOKUP($AL373,'Ash-Archive Data-Don''t Delete'!$AL:$AT,2,FALSE)),"",VLOOKUP($AL373,'Ash-Archive Data-Don''t Delete'!$AL:$AT,2,FALSE))</f>
        <v>link</v>
      </c>
      <c r="AN373" s="2" t="str">
        <f>IF(ISNA(VLOOKUP($AL373,'Ash-Archive Data-Don''t Delete'!$AL:$AT,3,FALSE)),"",VLOOKUP($AL373,'Ash-Archive Data-Don''t Delete'!$AL:$AT,3,FALSE))</f>
        <v>http://csuef.csu.edu.cn/Files/16-08-31/2016-08-31%2004-43-51_1214.html,
 http://csuef.csu.edu.cn/Block/Archives.aspx,
 http://csuef.csu.edu.cn/Block/NewsList.aspx?KindID=1</v>
      </c>
      <c r="AO373" s="13">
        <f>IF(ISNA(VLOOKUP($AL373,'Ash-Archive Data-Don''t Delete'!$AL:$AT,4,FALSE)),"",VLOOKUP($AL373,'Ash-Archive Data-Don''t Delete'!$AL:$AT,4,FALSE))</f>
        <v>0</v>
      </c>
      <c r="AP373" s="2">
        <f>IF(ISNA(VLOOKUP($AL373,'Ash-Archive Data-Don''t Delete'!$AL:$AT,5,FALSE)),"",VLOOKUP($AL373,'Ash-Archive Data-Don''t Delete'!$AL:$AT,5,FALSE))</f>
        <v>0</v>
      </c>
      <c r="AQ373" s="13"/>
      <c r="AR373" s="2"/>
      <c r="AS373" s="13"/>
      <c r="AT373" s="2" t="s">
        <v>74</v>
      </c>
      <c r="AU373" s="25"/>
      <c r="AV373" s="23"/>
      <c r="AW373" s="25"/>
      <c r="AX373" s="23"/>
      <c r="AY373" s="9" t="s">
        <v>269</v>
      </c>
      <c r="AZ373" s="41">
        <v>42744</v>
      </c>
      <c r="BA373" s="18"/>
      <c r="BB373" s="18"/>
      <c r="BC373" s="15"/>
      <c r="BD373" s="15"/>
      <c r="BE373" s="15"/>
      <c r="BF373" s="15"/>
      <c r="BG373" s="15"/>
      <c r="BH373" s="15"/>
      <c r="BI373" s="15"/>
      <c r="BJ373" s="15"/>
    </row>
    <row r="374" spans="1:62" ht="14.25">
      <c r="A374" s="16" t="str">
        <f>IF(ISNA(VLOOKUP($G374,'Philanthropist Ranking'!$E$5:$H$105,4,FALSE)),"N","Y")</f>
        <v>Y</v>
      </c>
      <c r="B374" s="17">
        <f>VLOOKUP($G374,'Philanthropist Ranking'!$K$5:$M$281,3,FALSE)</f>
        <v>76</v>
      </c>
      <c r="C374" s="17">
        <f>VLOOKUP($G374,'Philanthropist Ranking'!$K$5:$M$281,2,FALSE)</f>
        <v>10.000000000000011</v>
      </c>
      <c r="D374" s="3"/>
      <c r="E374" s="18"/>
      <c r="F374" s="7" t="s">
        <v>637</v>
      </c>
      <c r="G374" s="8" t="s">
        <v>638</v>
      </c>
      <c r="H374" s="32"/>
      <c r="I374" s="19"/>
      <c r="J374" s="20" t="s">
        <v>62</v>
      </c>
      <c r="K374" s="19"/>
      <c r="L374" s="20"/>
      <c r="M374" s="19"/>
      <c r="N374" s="21"/>
      <c r="O374" s="22"/>
      <c r="P374" s="21"/>
      <c r="Q374" s="22"/>
      <c r="R374" s="21"/>
      <c r="S374" s="22"/>
      <c r="T374" s="21"/>
      <c r="U374" s="22"/>
      <c r="V374" s="13" t="s">
        <v>2026</v>
      </c>
      <c r="W374" s="2">
        <v>0.15</v>
      </c>
      <c r="X374" s="13">
        <v>12</v>
      </c>
      <c r="Y374" s="2">
        <v>17</v>
      </c>
      <c r="Z374" s="13" t="s">
        <v>968</v>
      </c>
      <c r="AA374" s="2" t="s">
        <v>1604</v>
      </c>
      <c r="AB374" s="13" t="s">
        <v>968</v>
      </c>
      <c r="AC374" s="2" t="s">
        <v>1604</v>
      </c>
      <c r="AD374" s="13" t="s">
        <v>1611</v>
      </c>
      <c r="AE374" s="2" t="s">
        <v>1612</v>
      </c>
      <c r="AF374" s="13" t="s">
        <v>2026</v>
      </c>
      <c r="AG374" s="2" t="s">
        <v>89</v>
      </c>
      <c r="AH374" s="14" t="s">
        <v>67</v>
      </c>
      <c r="AI374" s="2" t="s">
        <v>100</v>
      </c>
      <c r="AJ374" s="13" t="s">
        <v>69</v>
      </c>
      <c r="AK374" s="2" t="s">
        <v>70</v>
      </c>
      <c r="AL374" s="9" t="s">
        <v>3411</v>
      </c>
      <c r="AM374" s="13" t="str">
        <f>IF(ISNA(VLOOKUP($AL374,'Ash-Archive Data-Don''t Delete'!$AL:$AT,2,FALSE)),"",VLOOKUP($AL374,'Ash-Archive Data-Don''t Delete'!$AL:$AT,2,FALSE))</f>
        <v>link</v>
      </c>
      <c r="AN374" s="2" t="str">
        <f>IF(ISNA(VLOOKUP($AL374,'Ash-Archive Data-Don''t Delete'!$AL:$AT,3,FALSE)),"",VLOOKUP($AL374,'Ash-Archive Data-Don''t Delete'!$AL:$AT,3,FALSE))</f>
        <v>http://csuef.csu.edu.cn/Files/16-08-31/2016-08-31%2004-43-51_1214.html,
 http://csuef.csu.edu.cn/Block/Archives.aspx,
 http://csuef.csu.edu.cn/Block/NewsList.aspx?KindID=1</v>
      </c>
      <c r="AO374" s="13">
        <f>IF(ISNA(VLOOKUP($AL374,'Ash-Archive Data-Don''t Delete'!$AL:$AT,4,FALSE)),"",VLOOKUP($AL374,'Ash-Archive Data-Don''t Delete'!$AL:$AT,4,FALSE))</f>
        <v>0</v>
      </c>
      <c r="AP374" s="2">
        <f>IF(ISNA(VLOOKUP($AL374,'Ash-Archive Data-Don''t Delete'!$AL:$AT,5,FALSE)),"",VLOOKUP($AL374,'Ash-Archive Data-Don''t Delete'!$AL:$AT,5,FALSE))</f>
        <v>0</v>
      </c>
      <c r="AQ374" s="13"/>
      <c r="AR374" s="2"/>
      <c r="AS374" s="13"/>
      <c r="AT374" s="2" t="s">
        <v>74</v>
      </c>
      <c r="AU374" s="25"/>
      <c r="AV374" s="23"/>
      <c r="AW374" s="25"/>
      <c r="AX374" s="23"/>
      <c r="AY374" s="9" t="s">
        <v>269</v>
      </c>
      <c r="AZ374" s="41">
        <v>42744</v>
      </c>
      <c r="BA374" s="18"/>
      <c r="BB374" s="18"/>
      <c r="BC374" s="15"/>
      <c r="BD374" s="15"/>
      <c r="BE374" s="15"/>
      <c r="BF374" s="15"/>
      <c r="BG374" s="15"/>
      <c r="BH374" s="15"/>
      <c r="BI374" s="15"/>
      <c r="BJ374" s="15"/>
    </row>
    <row r="375" spans="1:62" ht="14.25">
      <c r="A375" s="16" t="str">
        <f>IF(ISNA(VLOOKUP($G375,'Philanthropist Ranking'!$E$5:$H$105,4,FALSE)),"N","Y")</f>
        <v>Y</v>
      </c>
      <c r="B375" s="17">
        <f>VLOOKUP($G375,'Philanthropist Ranking'!$K$5:$M$281,3,FALSE)</f>
        <v>76</v>
      </c>
      <c r="C375" s="17">
        <f>VLOOKUP($G375,'Philanthropist Ranking'!$K$5:$M$281,2,FALSE)</f>
        <v>10.000000000000011</v>
      </c>
      <c r="D375" s="3"/>
      <c r="E375" s="18"/>
      <c r="F375" s="7" t="s">
        <v>637</v>
      </c>
      <c r="G375" s="8" t="s">
        <v>638</v>
      </c>
      <c r="H375" s="32"/>
      <c r="I375" s="19"/>
      <c r="J375" s="20" t="s">
        <v>62</v>
      </c>
      <c r="K375" s="19"/>
      <c r="L375" s="20"/>
      <c r="M375" s="19"/>
      <c r="N375" s="21"/>
      <c r="O375" s="22"/>
      <c r="P375" s="21"/>
      <c r="Q375" s="22"/>
      <c r="R375" s="21"/>
      <c r="S375" s="22"/>
      <c r="T375" s="21"/>
      <c r="U375" s="22"/>
      <c r="V375" s="13" t="s">
        <v>2026</v>
      </c>
      <c r="W375" s="2">
        <v>0.15</v>
      </c>
      <c r="X375" s="13">
        <v>12</v>
      </c>
      <c r="Y375" s="2">
        <v>10</v>
      </c>
      <c r="Z375" s="13" t="s">
        <v>968</v>
      </c>
      <c r="AA375" s="2" t="s">
        <v>1604</v>
      </c>
      <c r="AB375" s="13" t="s">
        <v>968</v>
      </c>
      <c r="AC375" s="2" t="s">
        <v>1604</v>
      </c>
      <c r="AD375" s="13" t="s">
        <v>1611</v>
      </c>
      <c r="AE375" s="2" t="s">
        <v>1612</v>
      </c>
      <c r="AF375" s="13" t="s">
        <v>2026</v>
      </c>
      <c r="AG375" s="2" t="s">
        <v>89</v>
      </c>
      <c r="AH375" s="14" t="s">
        <v>67</v>
      </c>
      <c r="AI375" s="2" t="s">
        <v>100</v>
      </c>
      <c r="AJ375" s="13" t="s">
        <v>69</v>
      </c>
      <c r="AK375" s="2" t="s">
        <v>70</v>
      </c>
      <c r="AL375" s="9" t="s">
        <v>3411</v>
      </c>
      <c r="AM375" s="13" t="str">
        <f>IF(ISNA(VLOOKUP($AL375,'Ash-Archive Data-Don''t Delete'!$AL:$AT,2,FALSE)),"",VLOOKUP($AL375,'Ash-Archive Data-Don''t Delete'!$AL:$AT,2,FALSE))</f>
        <v>link</v>
      </c>
      <c r="AN375" s="2" t="str">
        <f>IF(ISNA(VLOOKUP($AL375,'Ash-Archive Data-Don''t Delete'!$AL:$AT,3,FALSE)),"",VLOOKUP($AL375,'Ash-Archive Data-Don''t Delete'!$AL:$AT,3,FALSE))</f>
        <v>http://csuef.csu.edu.cn/Files/16-08-31/2016-08-31%2004-43-51_1214.html,
 http://csuef.csu.edu.cn/Block/Archives.aspx,
 http://csuef.csu.edu.cn/Block/NewsList.aspx?KindID=1</v>
      </c>
      <c r="AO375" s="13">
        <f>IF(ISNA(VLOOKUP($AL375,'Ash-Archive Data-Don''t Delete'!$AL:$AT,4,FALSE)),"",VLOOKUP($AL375,'Ash-Archive Data-Don''t Delete'!$AL:$AT,4,FALSE))</f>
        <v>0</v>
      </c>
      <c r="AP375" s="2">
        <f>IF(ISNA(VLOOKUP($AL375,'Ash-Archive Data-Don''t Delete'!$AL:$AT,5,FALSE)),"",VLOOKUP($AL375,'Ash-Archive Data-Don''t Delete'!$AL:$AT,5,FALSE))</f>
        <v>0</v>
      </c>
      <c r="AQ375" s="13"/>
      <c r="AR375" s="2"/>
      <c r="AS375" s="13"/>
      <c r="AT375" s="2" t="s">
        <v>74</v>
      </c>
      <c r="AU375" s="25"/>
      <c r="AV375" s="23"/>
      <c r="AW375" s="25"/>
      <c r="AX375" s="23"/>
      <c r="AY375" s="9" t="s">
        <v>269</v>
      </c>
      <c r="AZ375" s="41">
        <v>42744</v>
      </c>
      <c r="BA375" s="18"/>
      <c r="BB375" s="18"/>
      <c r="BC375" s="15"/>
      <c r="BD375" s="15"/>
      <c r="BE375" s="15"/>
      <c r="BF375" s="15"/>
      <c r="BG375" s="15"/>
      <c r="BH375" s="15"/>
      <c r="BI375" s="15"/>
      <c r="BJ375" s="15"/>
    </row>
    <row r="376" spans="1:62" ht="14.25">
      <c r="A376" s="16" t="str">
        <f>IF(ISNA(VLOOKUP($G376,'Philanthropist Ranking'!$E$5:$H$105,4,FALSE)),"N","Y")</f>
        <v>Y</v>
      </c>
      <c r="B376" s="17">
        <f>VLOOKUP($G376,'Philanthropist Ranking'!$K$5:$M$281,3,FALSE)</f>
        <v>76</v>
      </c>
      <c r="C376" s="17">
        <f>VLOOKUP($G376,'Philanthropist Ranking'!$K$5:$M$281,2,FALSE)</f>
        <v>10.000000000000011</v>
      </c>
      <c r="D376" s="3"/>
      <c r="E376" s="18"/>
      <c r="F376" s="7" t="s">
        <v>637</v>
      </c>
      <c r="G376" s="8" t="s">
        <v>638</v>
      </c>
      <c r="H376" s="32"/>
      <c r="I376" s="19"/>
      <c r="J376" s="20" t="s">
        <v>62</v>
      </c>
      <c r="K376" s="19"/>
      <c r="L376" s="20"/>
      <c r="M376" s="19"/>
      <c r="N376" s="21"/>
      <c r="O376" s="22"/>
      <c r="P376" s="21"/>
      <c r="Q376" s="22"/>
      <c r="R376" s="21"/>
      <c r="S376" s="22"/>
      <c r="T376" s="21"/>
      <c r="U376" s="22"/>
      <c r="V376" s="13" t="s">
        <v>2026</v>
      </c>
      <c r="W376" s="2">
        <v>0.15</v>
      </c>
      <c r="X376" s="13">
        <v>12</v>
      </c>
      <c r="Y376" s="2">
        <v>10</v>
      </c>
      <c r="Z376" s="13" t="s">
        <v>968</v>
      </c>
      <c r="AA376" s="2" t="s">
        <v>1604</v>
      </c>
      <c r="AB376" s="13" t="s">
        <v>968</v>
      </c>
      <c r="AC376" s="2" t="s">
        <v>1604</v>
      </c>
      <c r="AD376" s="13" t="s">
        <v>1611</v>
      </c>
      <c r="AE376" s="2" t="s">
        <v>1612</v>
      </c>
      <c r="AF376" s="13" t="s">
        <v>2026</v>
      </c>
      <c r="AG376" s="2" t="s">
        <v>89</v>
      </c>
      <c r="AH376" s="14" t="s">
        <v>67</v>
      </c>
      <c r="AI376" s="2" t="s">
        <v>100</v>
      </c>
      <c r="AJ376" s="13" t="s">
        <v>69</v>
      </c>
      <c r="AK376" s="2" t="s">
        <v>70</v>
      </c>
      <c r="AL376" s="9" t="s">
        <v>3411</v>
      </c>
      <c r="AM376" s="13" t="str">
        <f>IF(ISNA(VLOOKUP($AL376,'Ash-Archive Data-Don''t Delete'!$AL:$AT,2,FALSE)),"",VLOOKUP($AL376,'Ash-Archive Data-Don''t Delete'!$AL:$AT,2,FALSE))</f>
        <v>link</v>
      </c>
      <c r="AN376" s="2" t="str">
        <f>IF(ISNA(VLOOKUP($AL376,'Ash-Archive Data-Don''t Delete'!$AL:$AT,3,FALSE)),"",VLOOKUP($AL376,'Ash-Archive Data-Don''t Delete'!$AL:$AT,3,FALSE))</f>
        <v>http://csuef.csu.edu.cn/Files/16-08-31/2016-08-31%2004-43-51_1214.html,
 http://csuef.csu.edu.cn/Block/Archives.aspx,
 http://csuef.csu.edu.cn/Block/NewsList.aspx?KindID=1</v>
      </c>
      <c r="AO376" s="13">
        <f>IF(ISNA(VLOOKUP($AL376,'Ash-Archive Data-Don''t Delete'!$AL:$AT,4,FALSE)),"",VLOOKUP($AL376,'Ash-Archive Data-Don''t Delete'!$AL:$AT,4,FALSE))</f>
        <v>0</v>
      </c>
      <c r="AP376" s="2">
        <f>IF(ISNA(VLOOKUP($AL376,'Ash-Archive Data-Don''t Delete'!$AL:$AT,5,FALSE)),"",VLOOKUP($AL376,'Ash-Archive Data-Don''t Delete'!$AL:$AT,5,FALSE))</f>
        <v>0</v>
      </c>
      <c r="AQ376" s="13"/>
      <c r="AR376" s="2"/>
      <c r="AS376" s="13"/>
      <c r="AT376" s="2" t="s">
        <v>74</v>
      </c>
      <c r="AU376" s="25"/>
      <c r="AV376" s="23"/>
      <c r="AW376" s="25"/>
      <c r="AX376" s="23"/>
      <c r="AY376" s="9" t="s">
        <v>269</v>
      </c>
      <c r="AZ376" s="41">
        <v>42744</v>
      </c>
      <c r="BA376" s="18"/>
      <c r="BB376" s="18"/>
      <c r="BC376" s="15"/>
      <c r="BD376" s="15"/>
      <c r="BE376" s="15"/>
      <c r="BF376" s="15"/>
      <c r="BG376" s="15"/>
      <c r="BH376" s="15"/>
      <c r="BI376" s="15"/>
      <c r="BJ376" s="15"/>
    </row>
    <row r="377" spans="1:62" ht="14.25">
      <c r="A377" s="16" t="str">
        <f>IF(ISNA(VLOOKUP($G377,'Philanthropist Ranking'!$E$5:$H$105,4,FALSE)),"N","Y")</f>
        <v>Y</v>
      </c>
      <c r="B377" s="17">
        <f>VLOOKUP($G377,'Philanthropist Ranking'!$K$5:$M$281,3,FALSE)</f>
        <v>76</v>
      </c>
      <c r="C377" s="17">
        <f>VLOOKUP($G377,'Philanthropist Ranking'!$K$5:$M$281,2,FALSE)</f>
        <v>10.000000000000011</v>
      </c>
      <c r="D377" s="3"/>
      <c r="E377" s="18"/>
      <c r="F377" s="7" t="s">
        <v>637</v>
      </c>
      <c r="G377" s="8" t="s">
        <v>638</v>
      </c>
      <c r="H377" s="32"/>
      <c r="I377" s="19"/>
      <c r="J377" s="20" t="s">
        <v>62</v>
      </c>
      <c r="K377" s="19"/>
      <c r="L377" s="20"/>
      <c r="M377" s="19"/>
      <c r="N377" s="21"/>
      <c r="O377" s="22"/>
      <c r="P377" s="21"/>
      <c r="Q377" s="22"/>
      <c r="R377" s="21"/>
      <c r="S377" s="22"/>
      <c r="T377" s="21"/>
      <c r="U377" s="22"/>
      <c r="V377" s="13" t="s">
        <v>2026</v>
      </c>
      <c r="W377" s="2">
        <v>0.15</v>
      </c>
      <c r="X377" s="13">
        <v>12</v>
      </c>
      <c r="Y377" s="2">
        <v>10</v>
      </c>
      <c r="Z377" s="13" t="s">
        <v>968</v>
      </c>
      <c r="AA377" s="2" t="s">
        <v>1604</v>
      </c>
      <c r="AB377" s="13" t="s">
        <v>968</v>
      </c>
      <c r="AC377" s="2" t="s">
        <v>1604</v>
      </c>
      <c r="AD377" s="13" t="s">
        <v>1611</v>
      </c>
      <c r="AE377" s="2" t="s">
        <v>1612</v>
      </c>
      <c r="AF377" s="13" t="s">
        <v>2026</v>
      </c>
      <c r="AG377" s="2" t="s">
        <v>89</v>
      </c>
      <c r="AH377" s="14" t="s">
        <v>67</v>
      </c>
      <c r="AI377" s="2" t="s">
        <v>100</v>
      </c>
      <c r="AJ377" s="13" t="s">
        <v>69</v>
      </c>
      <c r="AK377" s="2" t="s">
        <v>70</v>
      </c>
      <c r="AL377" s="9" t="s">
        <v>3411</v>
      </c>
      <c r="AM377" s="13" t="str">
        <f>IF(ISNA(VLOOKUP($AL377,'Ash-Archive Data-Don''t Delete'!$AL:$AT,2,FALSE)),"",VLOOKUP($AL377,'Ash-Archive Data-Don''t Delete'!$AL:$AT,2,FALSE))</f>
        <v>link</v>
      </c>
      <c r="AN377" s="2" t="str">
        <f>IF(ISNA(VLOOKUP($AL377,'Ash-Archive Data-Don''t Delete'!$AL:$AT,3,FALSE)),"",VLOOKUP($AL377,'Ash-Archive Data-Don''t Delete'!$AL:$AT,3,FALSE))</f>
        <v>http://csuef.csu.edu.cn/Files/16-08-31/2016-08-31%2004-43-51_1214.html,
 http://csuef.csu.edu.cn/Block/Archives.aspx,
 http://csuef.csu.edu.cn/Block/NewsList.aspx?KindID=1</v>
      </c>
      <c r="AO377" s="13">
        <f>IF(ISNA(VLOOKUP($AL377,'Ash-Archive Data-Don''t Delete'!$AL:$AT,4,FALSE)),"",VLOOKUP($AL377,'Ash-Archive Data-Don''t Delete'!$AL:$AT,4,FALSE))</f>
        <v>0</v>
      </c>
      <c r="AP377" s="2">
        <f>IF(ISNA(VLOOKUP($AL377,'Ash-Archive Data-Don''t Delete'!$AL:$AT,5,FALSE)),"",VLOOKUP($AL377,'Ash-Archive Data-Don''t Delete'!$AL:$AT,5,FALSE))</f>
        <v>0</v>
      </c>
      <c r="AQ377" s="13"/>
      <c r="AR377" s="2"/>
      <c r="AS377" s="13"/>
      <c r="AT377" s="2" t="s">
        <v>74</v>
      </c>
      <c r="AU377" s="25"/>
      <c r="AV377" s="23"/>
      <c r="AW377" s="25"/>
      <c r="AX377" s="23"/>
      <c r="AY377" s="9" t="s">
        <v>269</v>
      </c>
      <c r="AZ377" s="41">
        <v>42744</v>
      </c>
      <c r="BA377" s="18"/>
      <c r="BB377" s="18"/>
      <c r="BC377" s="15"/>
      <c r="BD377" s="15"/>
      <c r="BE377" s="15"/>
      <c r="BF377" s="15"/>
      <c r="BG377" s="15"/>
      <c r="BH377" s="15"/>
      <c r="BI377" s="15"/>
      <c r="BJ377" s="15"/>
    </row>
    <row r="378" spans="1:62" ht="14.25">
      <c r="A378" s="16" t="str">
        <f>IF(ISNA(VLOOKUP($G378,'Philanthropist Ranking'!$E$5:$H$105,4,FALSE)),"N","Y")</f>
        <v>Y</v>
      </c>
      <c r="B378" s="17">
        <f>VLOOKUP($G378,'Philanthropist Ranking'!$K$5:$M$281,3,FALSE)</f>
        <v>76</v>
      </c>
      <c r="C378" s="17">
        <f>VLOOKUP($G378,'Philanthropist Ranking'!$K$5:$M$281,2,FALSE)</f>
        <v>10.000000000000011</v>
      </c>
      <c r="D378" s="3"/>
      <c r="E378" s="18"/>
      <c r="F378" s="7" t="s">
        <v>637</v>
      </c>
      <c r="G378" s="8" t="s">
        <v>638</v>
      </c>
      <c r="H378" s="32"/>
      <c r="I378" s="19"/>
      <c r="J378" s="20" t="s">
        <v>62</v>
      </c>
      <c r="K378" s="19"/>
      <c r="L378" s="20"/>
      <c r="M378" s="19"/>
      <c r="N378" s="21"/>
      <c r="O378" s="22"/>
      <c r="P378" s="21"/>
      <c r="Q378" s="22"/>
      <c r="R378" s="21"/>
      <c r="S378" s="22"/>
      <c r="T378" s="21"/>
      <c r="U378" s="22"/>
      <c r="V378" s="13" t="s">
        <v>2026</v>
      </c>
      <c r="W378" s="2">
        <v>0.15</v>
      </c>
      <c r="X378" s="13">
        <v>12</v>
      </c>
      <c r="Y378" s="2">
        <v>10</v>
      </c>
      <c r="Z378" s="13" t="s">
        <v>968</v>
      </c>
      <c r="AA378" s="2" t="s">
        <v>1604</v>
      </c>
      <c r="AB378" s="13" t="s">
        <v>968</v>
      </c>
      <c r="AC378" s="2" t="s">
        <v>1604</v>
      </c>
      <c r="AD378" s="13" t="s">
        <v>1611</v>
      </c>
      <c r="AE378" s="2" t="s">
        <v>1612</v>
      </c>
      <c r="AF378" s="13" t="s">
        <v>2026</v>
      </c>
      <c r="AG378" s="2" t="s">
        <v>89</v>
      </c>
      <c r="AH378" s="14" t="s">
        <v>67</v>
      </c>
      <c r="AI378" s="2" t="s">
        <v>100</v>
      </c>
      <c r="AJ378" s="13" t="s">
        <v>69</v>
      </c>
      <c r="AK378" s="2" t="s">
        <v>70</v>
      </c>
      <c r="AL378" s="9" t="s">
        <v>3411</v>
      </c>
      <c r="AM378" s="13" t="str">
        <f>IF(ISNA(VLOOKUP($AL378,'Ash-Archive Data-Don''t Delete'!$AL:$AT,2,FALSE)),"",VLOOKUP($AL378,'Ash-Archive Data-Don''t Delete'!$AL:$AT,2,FALSE))</f>
        <v>link</v>
      </c>
      <c r="AN378" s="2" t="str">
        <f>IF(ISNA(VLOOKUP($AL378,'Ash-Archive Data-Don''t Delete'!$AL:$AT,3,FALSE)),"",VLOOKUP($AL378,'Ash-Archive Data-Don''t Delete'!$AL:$AT,3,FALSE))</f>
        <v>http://csuef.csu.edu.cn/Files/16-08-31/2016-08-31%2004-43-51_1214.html,
 http://csuef.csu.edu.cn/Block/Archives.aspx,
 http://csuef.csu.edu.cn/Block/NewsList.aspx?KindID=1</v>
      </c>
      <c r="AO378" s="13">
        <f>IF(ISNA(VLOOKUP($AL378,'Ash-Archive Data-Don''t Delete'!$AL:$AT,4,FALSE)),"",VLOOKUP($AL378,'Ash-Archive Data-Don''t Delete'!$AL:$AT,4,FALSE))</f>
        <v>0</v>
      </c>
      <c r="AP378" s="2">
        <f>IF(ISNA(VLOOKUP($AL378,'Ash-Archive Data-Don''t Delete'!$AL:$AT,5,FALSE)),"",VLOOKUP($AL378,'Ash-Archive Data-Don''t Delete'!$AL:$AT,5,FALSE))</f>
        <v>0</v>
      </c>
      <c r="AQ378" s="13"/>
      <c r="AR378" s="2"/>
      <c r="AS378" s="13"/>
      <c r="AT378" s="2" t="s">
        <v>74</v>
      </c>
      <c r="AU378" s="25"/>
      <c r="AV378" s="23"/>
      <c r="AW378" s="25"/>
      <c r="AX378" s="23"/>
      <c r="AY378" s="9" t="s">
        <v>269</v>
      </c>
      <c r="AZ378" s="41">
        <v>42744</v>
      </c>
      <c r="BA378" s="18"/>
      <c r="BB378" s="18"/>
      <c r="BC378" s="15"/>
      <c r="BD378" s="15"/>
      <c r="BE378" s="15"/>
      <c r="BF378" s="15"/>
      <c r="BG378" s="15"/>
      <c r="BH378" s="15"/>
      <c r="BI378" s="15"/>
      <c r="BJ378" s="15"/>
    </row>
    <row r="379" spans="1:62" ht="14.25">
      <c r="A379" s="16" t="str">
        <f>IF(ISNA(VLOOKUP($G379,'Philanthropist Ranking'!$E$5:$H$105,4,FALSE)),"N","Y")</f>
        <v>Y</v>
      </c>
      <c r="B379" s="17">
        <f>VLOOKUP($G379,'Philanthropist Ranking'!$K$5:$M$281,3,FALSE)</f>
        <v>76</v>
      </c>
      <c r="C379" s="17">
        <f>VLOOKUP($G379,'Philanthropist Ranking'!$K$5:$M$281,2,FALSE)</f>
        <v>10.000000000000011</v>
      </c>
      <c r="D379" s="3"/>
      <c r="E379" s="18"/>
      <c r="F379" s="7" t="s">
        <v>637</v>
      </c>
      <c r="G379" s="8" t="s">
        <v>638</v>
      </c>
      <c r="H379" s="32"/>
      <c r="I379" s="19"/>
      <c r="J379" s="20" t="s">
        <v>62</v>
      </c>
      <c r="K379" s="19"/>
      <c r="L379" s="20"/>
      <c r="M379" s="19"/>
      <c r="N379" s="21"/>
      <c r="O379" s="22"/>
      <c r="P379" s="21"/>
      <c r="Q379" s="22"/>
      <c r="R379" s="21"/>
      <c r="S379" s="22"/>
      <c r="T379" s="21"/>
      <c r="U379" s="22"/>
      <c r="V379" s="13" t="s">
        <v>2026</v>
      </c>
      <c r="W379" s="2">
        <v>0.15</v>
      </c>
      <c r="X379" s="13">
        <v>12</v>
      </c>
      <c r="Y379" s="2">
        <v>10</v>
      </c>
      <c r="Z379" s="13" t="s">
        <v>968</v>
      </c>
      <c r="AA379" s="2" t="s">
        <v>1604</v>
      </c>
      <c r="AB379" s="13" t="s">
        <v>968</v>
      </c>
      <c r="AC379" s="2" t="s">
        <v>1604</v>
      </c>
      <c r="AD379" s="13" t="s">
        <v>1611</v>
      </c>
      <c r="AE379" s="2" t="s">
        <v>1612</v>
      </c>
      <c r="AF379" s="13" t="s">
        <v>2026</v>
      </c>
      <c r="AG379" s="2" t="s">
        <v>89</v>
      </c>
      <c r="AH379" s="14" t="s">
        <v>67</v>
      </c>
      <c r="AI379" s="2" t="s">
        <v>100</v>
      </c>
      <c r="AJ379" s="13" t="s">
        <v>69</v>
      </c>
      <c r="AK379" s="2" t="s">
        <v>70</v>
      </c>
      <c r="AL379" s="9" t="s">
        <v>3411</v>
      </c>
      <c r="AM379" s="13" t="str">
        <f>IF(ISNA(VLOOKUP($AL379,'Ash-Archive Data-Don''t Delete'!$AL:$AT,2,FALSE)),"",VLOOKUP($AL379,'Ash-Archive Data-Don''t Delete'!$AL:$AT,2,FALSE))</f>
        <v>link</v>
      </c>
      <c r="AN379" s="2" t="str">
        <f>IF(ISNA(VLOOKUP($AL379,'Ash-Archive Data-Don''t Delete'!$AL:$AT,3,FALSE)),"",VLOOKUP($AL379,'Ash-Archive Data-Don''t Delete'!$AL:$AT,3,FALSE))</f>
        <v>http://csuef.csu.edu.cn/Files/16-08-31/2016-08-31%2004-43-51_1214.html,
 http://csuef.csu.edu.cn/Block/Archives.aspx,
 http://csuef.csu.edu.cn/Block/NewsList.aspx?KindID=1</v>
      </c>
      <c r="AO379" s="13">
        <f>IF(ISNA(VLOOKUP($AL379,'Ash-Archive Data-Don''t Delete'!$AL:$AT,4,FALSE)),"",VLOOKUP($AL379,'Ash-Archive Data-Don''t Delete'!$AL:$AT,4,FALSE))</f>
        <v>0</v>
      </c>
      <c r="AP379" s="2">
        <f>IF(ISNA(VLOOKUP($AL379,'Ash-Archive Data-Don''t Delete'!$AL:$AT,5,FALSE)),"",VLOOKUP($AL379,'Ash-Archive Data-Don''t Delete'!$AL:$AT,5,FALSE))</f>
        <v>0</v>
      </c>
      <c r="AQ379" s="13"/>
      <c r="AR379" s="2"/>
      <c r="AS379" s="13"/>
      <c r="AT379" s="2" t="s">
        <v>74</v>
      </c>
      <c r="AU379" s="25"/>
      <c r="AV379" s="23"/>
      <c r="AW379" s="25"/>
      <c r="AX379" s="23"/>
      <c r="AY379" s="9" t="s">
        <v>269</v>
      </c>
      <c r="AZ379" s="41">
        <v>42744</v>
      </c>
      <c r="BA379" s="18"/>
      <c r="BB379" s="18"/>
      <c r="BC379" s="15"/>
      <c r="BD379" s="15"/>
      <c r="BE379" s="15"/>
      <c r="BF379" s="15"/>
      <c r="BG379" s="15"/>
      <c r="BH379" s="15"/>
      <c r="BI379" s="15"/>
      <c r="BJ379" s="15"/>
    </row>
    <row r="380" spans="1:62" ht="14.25">
      <c r="A380" s="16" t="str">
        <f>IF(ISNA(VLOOKUP($G380,'Philanthropist Ranking'!$E$5:$H$105,4,FALSE)),"N","Y")</f>
        <v>Y</v>
      </c>
      <c r="B380" s="17">
        <f>VLOOKUP($G380,'Philanthropist Ranking'!$K$5:$M$281,3,FALSE)</f>
        <v>76</v>
      </c>
      <c r="C380" s="17">
        <f>VLOOKUP($G380,'Philanthropist Ranking'!$K$5:$M$281,2,FALSE)</f>
        <v>10.000000000000011</v>
      </c>
      <c r="D380" s="3"/>
      <c r="E380" s="18"/>
      <c r="F380" s="7" t="s">
        <v>637</v>
      </c>
      <c r="G380" s="8" t="s">
        <v>638</v>
      </c>
      <c r="H380" s="32"/>
      <c r="I380" s="19"/>
      <c r="J380" s="20" t="s">
        <v>62</v>
      </c>
      <c r="K380" s="19"/>
      <c r="L380" s="20"/>
      <c r="M380" s="19"/>
      <c r="N380" s="21"/>
      <c r="O380" s="22"/>
      <c r="P380" s="21"/>
      <c r="Q380" s="22"/>
      <c r="R380" s="21"/>
      <c r="S380" s="22"/>
      <c r="T380" s="21"/>
      <c r="U380" s="22"/>
      <c r="V380" s="13" t="s">
        <v>2026</v>
      </c>
      <c r="W380" s="2">
        <v>0.15</v>
      </c>
      <c r="X380" s="13">
        <v>12</v>
      </c>
      <c r="Y380" s="2">
        <v>11</v>
      </c>
      <c r="Z380" s="13" t="s">
        <v>968</v>
      </c>
      <c r="AA380" s="2" t="s">
        <v>1604</v>
      </c>
      <c r="AB380" s="13" t="s">
        <v>968</v>
      </c>
      <c r="AC380" s="2" t="s">
        <v>1604</v>
      </c>
      <c r="AD380" s="13" t="s">
        <v>1611</v>
      </c>
      <c r="AE380" s="2" t="s">
        <v>1612</v>
      </c>
      <c r="AF380" s="13" t="s">
        <v>2026</v>
      </c>
      <c r="AG380" s="2" t="s">
        <v>89</v>
      </c>
      <c r="AH380" s="14" t="s">
        <v>67</v>
      </c>
      <c r="AI380" s="2" t="s">
        <v>100</v>
      </c>
      <c r="AJ380" s="13" t="s">
        <v>69</v>
      </c>
      <c r="AK380" s="2" t="s">
        <v>70</v>
      </c>
      <c r="AL380" s="9" t="s">
        <v>3411</v>
      </c>
      <c r="AM380" s="13" t="str">
        <f>IF(ISNA(VLOOKUP($AL380,'Ash-Archive Data-Don''t Delete'!$AL:$AT,2,FALSE)),"",VLOOKUP($AL380,'Ash-Archive Data-Don''t Delete'!$AL:$AT,2,FALSE))</f>
        <v>link</v>
      </c>
      <c r="AN380" s="2" t="str">
        <f>IF(ISNA(VLOOKUP($AL380,'Ash-Archive Data-Don''t Delete'!$AL:$AT,3,FALSE)),"",VLOOKUP($AL380,'Ash-Archive Data-Don''t Delete'!$AL:$AT,3,FALSE))</f>
        <v>http://csuef.csu.edu.cn/Files/16-08-31/2016-08-31%2004-43-51_1214.html,
 http://csuef.csu.edu.cn/Block/Archives.aspx,
 http://csuef.csu.edu.cn/Block/NewsList.aspx?KindID=1</v>
      </c>
      <c r="AO380" s="13">
        <f>IF(ISNA(VLOOKUP($AL380,'Ash-Archive Data-Don''t Delete'!$AL:$AT,4,FALSE)),"",VLOOKUP($AL380,'Ash-Archive Data-Don''t Delete'!$AL:$AT,4,FALSE))</f>
        <v>0</v>
      </c>
      <c r="AP380" s="2">
        <f>IF(ISNA(VLOOKUP($AL380,'Ash-Archive Data-Don''t Delete'!$AL:$AT,5,FALSE)),"",VLOOKUP($AL380,'Ash-Archive Data-Don''t Delete'!$AL:$AT,5,FALSE))</f>
        <v>0</v>
      </c>
      <c r="AQ380" s="13"/>
      <c r="AR380" s="2"/>
      <c r="AS380" s="13"/>
      <c r="AT380" s="2" t="s">
        <v>74</v>
      </c>
      <c r="AU380" s="25"/>
      <c r="AV380" s="23"/>
      <c r="AW380" s="25"/>
      <c r="AX380" s="23"/>
      <c r="AY380" s="9" t="s">
        <v>269</v>
      </c>
      <c r="AZ380" s="41">
        <v>42744</v>
      </c>
      <c r="BA380" s="18"/>
      <c r="BB380" s="18"/>
      <c r="BC380" s="15"/>
      <c r="BD380" s="15"/>
      <c r="BE380" s="15"/>
      <c r="BF380" s="15"/>
      <c r="BG380" s="15"/>
      <c r="BH380" s="15"/>
      <c r="BI380" s="15"/>
      <c r="BJ380" s="15"/>
    </row>
    <row r="381" spans="1:62" ht="14.25">
      <c r="A381" s="16" t="str">
        <f>IF(ISNA(VLOOKUP($G381,'Philanthropist Ranking'!$E$5:$H$105,4,FALSE)),"N","Y")</f>
        <v>Y</v>
      </c>
      <c r="B381" s="17">
        <f>VLOOKUP($G381,'Philanthropist Ranking'!$K$5:$M$281,3,FALSE)</f>
        <v>76</v>
      </c>
      <c r="C381" s="17">
        <f>VLOOKUP($G381,'Philanthropist Ranking'!$K$5:$M$281,2,FALSE)</f>
        <v>10.000000000000011</v>
      </c>
      <c r="D381" s="3"/>
      <c r="E381" s="18"/>
      <c r="F381" s="7" t="s">
        <v>637</v>
      </c>
      <c r="G381" s="8" t="s">
        <v>638</v>
      </c>
      <c r="H381" s="32"/>
      <c r="I381" s="19"/>
      <c r="J381" s="20" t="s">
        <v>62</v>
      </c>
      <c r="K381" s="19"/>
      <c r="L381" s="20"/>
      <c r="M381" s="19"/>
      <c r="N381" s="21"/>
      <c r="O381" s="22"/>
      <c r="P381" s="21"/>
      <c r="Q381" s="22"/>
      <c r="R381" s="21"/>
      <c r="S381" s="22"/>
      <c r="T381" s="21"/>
      <c r="U381" s="22"/>
      <c r="V381" s="13" t="s">
        <v>2026</v>
      </c>
      <c r="W381" s="2">
        <v>0.15</v>
      </c>
      <c r="X381" s="13">
        <v>12</v>
      </c>
      <c r="Y381" s="2">
        <v>11</v>
      </c>
      <c r="Z381" s="13" t="s">
        <v>968</v>
      </c>
      <c r="AA381" s="2" t="s">
        <v>1604</v>
      </c>
      <c r="AB381" s="13" t="s">
        <v>968</v>
      </c>
      <c r="AC381" s="2" t="s">
        <v>1604</v>
      </c>
      <c r="AD381" s="13" t="s">
        <v>1611</v>
      </c>
      <c r="AE381" s="2" t="s">
        <v>1612</v>
      </c>
      <c r="AF381" s="13" t="s">
        <v>2026</v>
      </c>
      <c r="AG381" s="2" t="s">
        <v>89</v>
      </c>
      <c r="AH381" s="14" t="s">
        <v>67</v>
      </c>
      <c r="AI381" s="2" t="s">
        <v>100</v>
      </c>
      <c r="AJ381" s="13" t="s">
        <v>69</v>
      </c>
      <c r="AK381" s="2" t="s">
        <v>70</v>
      </c>
      <c r="AL381" s="9" t="s">
        <v>3411</v>
      </c>
      <c r="AM381" s="13" t="str">
        <f>IF(ISNA(VLOOKUP($AL381,'Ash-Archive Data-Don''t Delete'!$AL:$AT,2,FALSE)),"",VLOOKUP($AL381,'Ash-Archive Data-Don''t Delete'!$AL:$AT,2,FALSE))</f>
        <v>link</v>
      </c>
      <c r="AN381" s="2" t="str">
        <f>IF(ISNA(VLOOKUP($AL381,'Ash-Archive Data-Don''t Delete'!$AL:$AT,3,FALSE)),"",VLOOKUP($AL381,'Ash-Archive Data-Don''t Delete'!$AL:$AT,3,FALSE))</f>
        <v>http://csuef.csu.edu.cn/Files/16-08-31/2016-08-31%2004-43-51_1214.html,
 http://csuef.csu.edu.cn/Block/Archives.aspx,
 http://csuef.csu.edu.cn/Block/NewsList.aspx?KindID=1</v>
      </c>
      <c r="AO381" s="13">
        <f>IF(ISNA(VLOOKUP($AL381,'Ash-Archive Data-Don''t Delete'!$AL:$AT,4,FALSE)),"",VLOOKUP($AL381,'Ash-Archive Data-Don''t Delete'!$AL:$AT,4,FALSE))</f>
        <v>0</v>
      </c>
      <c r="AP381" s="2">
        <f>IF(ISNA(VLOOKUP($AL381,'Ash-Archive Data-Don''t Delete'!$AL:$AT,5,FALSE)),"",VLOOKUP($AL381,'Ash-Archive Data-Don''t Delete'!$AL:$AT,5,FALSE))</f>
        <v>0</v>
      </c>
      <c r="AQ381" s="13"/>
      <c r="AR381" s="2"/>
      <c r="AS381" s="13"/>
      <c r="AT381" s="2" t="s">
        <v>74</v>
      </c>
      <c r="AU381" s="25"/>
      <c r="AV381" s="23"/>
      <c r="AW381" s="25"/>
      <c r="AX381" s="23"/>
      <c r="AY381" s="9" t="s">
        <v>269</v>
      </c>
      <c r="AZ381" s="41">
        <v>42744</v>
      </c>
      <c r="BA381" s="18"/>
      <c r="BB381" s="18"/>
      <c r="BC381" s="15"/>
      <c r="BD381" s="15"/>
      <c r="BE381" s="15"/>
      <c r="BF381" s="15"/>
      <c r="BG381" s="15"/>
      <c r="BH381" s="15"/>
      <c r="BI381" s="15"/>
      <c r="BJ381" s="15"/>
    </row>
    <row r="382" spans="1:62" ht="14.25">
      <c r="A382" s="16" t="str">
        <f>IF(ISNA(VLOOKUP($G382,'Philanthropist Ranking'!$E$5:$H$105,4,FALSE)),"N","Y")</f>
        <v>Y</v>
      </c>
      <c r="B382" s="17">
        <f>VLOOKUP($G382,'Philanthropist Ranking'!$K$5:$M$281,3,FALSE)</f>
        <v>76</v>
      </c>
      <c r="C382" s="17">
        <f>VLOOKUP($G382,'Philanthropist Ranking'!$K$5:$M$281,2,FALSE)</f>
        <v>10.000000000000011</v>
      </c>
      <c r="D382" s="3"/>
      <c r="E382" s="18"/>
      <c r="F382" s="7" t="s">
        <v>637</v>
      </c>
      <c r="G382" s="8" t="s">
        <v>638</v>
      </c>
      <c r="H382" s="32"/>
      <c r="I382" s="19"/>
      <c r="J382" s="20" t="s">
        <v>62</v>
      </c>
      <c r="K382" s="19"/>
      <c r="L382" s="20"/>
      <c r="M382" s="19"/>
      <c r="N382" s="21"/>
      <c r="O382" s="22"/>
      <c r="P382" s="21"/>
      <c r="Q382" s="22"/>
      <c r="R382" s="21"/>
      <c r="S382" s="22"/>
      <c r="T382" s="21"/>
      <c r="U382" s="22"/>
      <c r="V382" s="13" t="s">
        <v>2026</v>
      </c>
      <c r="W382" s="2">
        <v>0.15</v>
      </c>
      <c r="X382" s="13">
        <v>12</v>
      </c>
      <c r="Y382" s="2">
        <v>11</v>
      </c>
      <c r="Z382" s="13" t="s">
        <v>968</v>
      </c>
      <c r="AA382" s="2" t="s">
        <v>1604</v>
      </c>
      <c r="AB382" s="13" t="s">
        <v>968</v>
      </c>
      <c r="AC382" s="2" t="s">
        <v>1604</v>
      </c>
      <c r="AD382" s="13" t="s">
        <v>1611</v>
      </c>
      <c r="AE382" s="2" t="s">
        <v>1612</v>
      </c>
      <c r="AF382" s="13" t="s">
        <v>2026</v>
      </c>
      <c r="AG382" s="2" t="s">
        <v>89</v>
      </c>
      <c r="AH382" s="14" t="s">
        <v>67</v>
      </c>
      <c r="AI382" s="2" t="s">
        <v>100</v>
      </c>
      <c r="AJ382" s="13" t="s">
        <v>69</v>
      </c>
      <c r="AK382" s="2" t="s">
        <v>70</v>
      </c>
      <c r="AL382" s="9" t="s">
        <v>3411</v>
      </c>
      <c r="AM382" s="13" t="str">
        <f>IF(ISNA(VLOOKUP($AL382,'Ash-Archive Data-Don''t Delete'!$AL:$AT,2,FALSE)),"",VLOOKUP($AL382,'Ash-Archive Data-Don''t Delete'!$AL:$AT,2,FALSE))</f>
        <v>link</v>
      </c>
      <c r="AN382" s="2" t="str">
        <f>IF(ISNA(VLOOKUP($AL382,'Ash-Archive Data-Don''t Delete'!$AL:$AT,3,FALSE)),"",VLOOKUP($AL382,'Ash-Archive Data-Don''t Delete'!$AL:$AT,3,FALSE))</f>
        <v>http://csuef.csu.edu.cn/Files/16-08-31/2016-08-31%2004-43-51_1214.html,
 http://csuef.csu.edu.cn/Block/Archives.aspx,
 http://csuef.csu.edu.cn/Block/NewsList.aspx?KindID=1</v>
      </c>
      <c r="AO382" s="13">
        <f>IF(ISNA(VLOOKUP($AL382,'Ash-Archive Data-Don''t Delete'!$AL:$AT,4,FALSE)),"",VLOOKUP($AL382,'Ash-Archive Data-Don''t Delete'!$AL:$AT,4,FALSE))</f>
        <v>0</v>
      </c>
      <c r="AP382" s="2">
        <f>IF(ISNA(VLOOKUP($AL382,'Ash-Archive Data-Don''t Delete'!$AL:$AT,5,FALSE)),"",VLOOKUP($AL382,'Ash-Archive Data-Don''t Delete'!$AL:$AT,5,FALSE))</f>
        <v>0</v>
      </c>
      <c r="AQ382" s="13"/>
      <c r="AR382" s="2"/>
      <c r="AS382" s="13"/>
      <c r="AT382" s="2" t="s">
        <v>74</v>
      </c>
      <c r="AU382" s="25"/>
      <c r="AV382" s="23"/>
      <c r="AW382" s="25"/>
      <c r="AX382" s="23"/>
      <c r="AY382" s="9" t="s">
        <v>269</v>
      </c>
      <c r="AZ382" s="41">
        <v>42744</v>
      </c>
      <c r="BA382" s="18"/>
      <c r="BB382" s="18"/>
      <c r="BC382" s="15"/>
      <c r="BD382" s="15"/>
      <c r="BE382" s="15"/>
      <c r="BF382" s="15"/>
      <c r="BG382" s="15"/>
      <c r="BH382" s="15"/>
      <c r="BI382" s="15"/>
      <c r="BJ382" s="15"/>
    </row>
    <row r="383" spans="1:62" ht="14.25">
      <c r="A383" s="16" t="str">
        <f>IF(ISNA(VLOOKUP($G383,'Philanthropist Ranking'!$E$5:$H$105,4,FALSE)),"N","Y")</f>
        <v>Y</v>
      </c>
      <c r="B383" s="17">
        <f>VLOOKUP($G383,'Philanthropist Ranking'!$K$5:$M$281,3,FALSE)</f>
        <v>76</v>
      </c>
      <c r="C383" s="17">
        <f>VLOOKUP($G383,'Philanthropist Ranking'!$K$5:$M$281,2,FALSE)</f>
        <v>10.000000000000011</v>
      </c>
      <c r="D383" s="3"/>
      <c r="E383" s="18"/>
      <c r="F383" s="7" t="s">
        <v>637</v>
      </c>
      <c r="G383" s="8" t="s">
        <v>638</v>
      </c>
      <c r="H383" s="32"/>
      <c r="I383" s="19"/>
      <c r="J383" s="20" t="s">
        <v>62</v>
      </c>
      <c r="K383" s="19"/>
      <c r="L383" s="20"/>
      <c r="M383" s="19"/>
      <c r="N383" s="21"/>
      <c r="O383" s="22"/>
      <c r="P383" s="21"/>
      <c r="Q383" s="22"/>
      <c r="R383" s="21"/>
      <c r="S383" s="22"/>
      <c r="T383" s="21"/>
      <c r="U383" s="22"/>
      <c r="V383" s="13" t="s">
        <v>2026</v>
      </c>
      <c r="W383" s="2">
        <v>0.15</v>
      </c>
      <c r="X383" s="13">
        <v>12</v>
      </c>
      <c r="Y383" s="2">
        <v>11</v>
      </c>
      <c r="Z383" s="13" t="s">
        <v>968</v>
      </c>
      <c r="AA383" s="2" t="s">
        <v>1604</v>
      </c>
      <c r="AB383" s="13" t="s">
        <v>968</v>
      </c>
      <c r="AC383" s="2" t="s">
        <v>1604</v>
      </c>
      <c r="AD383" s="13" t="s">
        <v>1611</v>
      </c>
      <c r="AE383" s="2" t="s">
        <v>1612</v>
      </c>
      <c r="AF383" s="13" t="s">
        <v>2026</v>
      </c>
      <c r="AG383" s="2" t="s">
        <v>89</v>
      </c>
      <c r="AH383" s="14" t="s">
        <v>67</v>
      </c>
      <c r="AI383" s="2" t="s">
        <v>100</v>
      </c>
      <c r="AJ383" s="13" t="s">
        <v>69</v>
      </c>
      <c r="AK383" s="2" t="s">
        <v>70</v>
      </c>
      <c r="AL383" s="9" t="s">
        <v>3411</v>
      </c>
      <c r="AM383" s="13" t="str">
        <f>IF(ISNA(VLOOKUP($AL383,'Ash-Archive Data-Don''t Delete'!$AL:$AT,2,FALSE)),"",VLOOKUP($AL383,'Ash-Archive Data-Don''t Delete'!$AL:$AT,2,FALSE))</f>
        <v>link</v>
      </c>
      <c r="AN383" s="2" t="str">
        <f>IF(ISNA(VLOOKUP($AL383,'Ash-Archive Data-Don''t Delete'!$AL:$AT,3,FALSE)),"",VLOOKUP($AL383,'Ash-Archive Data-Don''t Delete'!$AL:$AT,3,FALSE))</f>
        <v>http://csuef.csu.edu.cn/Files/16-08-31/2016-08-31%2004-43-51_1214.html,
 http://csuef.csu.edu.cn/Block/Archives.aspx,
 http://csuef.csu.edu.cn/Block/NewsList.aspx?KindID=1</v>
      </c>
      <c r="AO383" s="13">
        <f>IF(ISNA(VLOOKUP($AL383,'Ash-Archive Data-Don''t Delete'!$AL:$AT,4,FALSE)),"",VLOOKUP($AL383,'Ash-Archive Data-Don''t Delete'!$AL:$AT,4,FALSE))</f>
        <v>0</v>
      </c>
      <c r="AP383" s="2">
        <f>IF(ISNA(VLOOKUP($AL383,'Ash-Archive Data-Don''t Delete'!$AL:$AT,5,FALSE)),"",VLOOKUP($AL383,'Ash-Archive Data-Don''t Delete'!$AL:$AT,5,FALSE))</f>
        <v>0</v>
      </c>
      <c r="AQ383" s="13"/>
      <c r="AR383" s="2"/>
      <c r="AS383" s="13"/>
      <c r="AT383" s="2" t="s">
        <v>74</v>
      </c>
      <c r="AU383" s="25"/>
      <c r="AV383" s="23"/>
      <c r="AW383" s="25"/>
      <c r="AX383" s="23"/>
      <c r="AY383" s="9" t="s">
        <v>269</v>
      </c>
      <c r="AZ383" s="41">
        <v>42744</v>
      </c>
      <c r="BA383" s="18"/>
      <c r="BB383" s="18"/>
      <c r="BC383" s="15"/>
      <c r="BD383" s="15"/>
      <c r="BE383" s="15"/>
      <c r="BF383" s="15"/>
      <c r="BG383" s="15"/>
      <c r="BH383" s="15"/>
      <c r="BI383" s="15"/>
      <c r="BJ383" s="15"/>
    </row>
    <row r="384" spans="1:62" ht="14.25">
      <c r="A384" s="16" t="str">
        <f>IF(ISNA(VLOOKUP($G384,'Philanthropist Ranking'!$E$5:$H$105,4,FALSE)),"N","Y")</f>
        <v>Y</v>
      </c>
      <c r="B384" s="17">
        <f>VLOOKUP($G384,'Philanthropist Ranking'!$K$5:$M$281,3,FALSE)</f>
        <v>76</v>
      </c>
      <c r="C384" s="17">
        <f>VLOOKUP($G384,'Philanthropist Ranking'!$K$5:$M$281,2,FALSE)</f>
        <v>10.000000000000011</v>
      </c>
      <c r="D384" s="3"/>
      <c r="E384" s="18"/>
      <c r="F384" s="7" t="s">
        <v>637</v>
      </c>
      <c r="G384" s="8" t="s">
        <v>638</v>
      </c>
      <c r="H384" s="32"/>
      <c r="I384" s="19"/>
      <c r="J384" s="20" t="s">
        <v>62</v>
      </c>
      <c r="K384" s="19"/>
      <c r="L384" s="20"/>
      <c r="M384" s="19"/>
      <c r="N384" s="21"/>
      <c r="O384" s="22"/>
      <c r="P384" s="21"/>
      <c r="Q384" s="22"/>
      <c r="R384" s="21"/>
      <c r="S384" s="22"/>
      <c r="T384" s="21"/>
      <c r="U384" s="22"/>
      <c r="V384" s="13" t="s">
        <v>2026</v>
      </c>
      <c r="W384" s="2">
        <v>0.15</v>
      </c>
      <c r="X384" s="13">
        <v>12</v>
      </c>
      <c r="Y384" s="2">
        <v>14</v>
      </c>
      <c r="Z384" s="13" t="s">
        <v>968</v>
      </c>
      <c r="AA384" s="2" t="s">
        <v>1604</v>
      </c>
      <c r="AB384" s="13" t="s">
        <v>968</v>
      </c>
      <c r="AC384" s="2" t="s">
        <v>1604</v>
      </c>
      <c r="AD384" s="13" t="s">
        <v>1611</v>
      </c>
      <c r="AE384" s="2" t="s">
        <v>1612</v>
      </c>
      <c r="AF384" s="13" t="s">
        <v>2026</v>
      </c>
      <c r="AG384" s="2" t="s">
        <v>89</v>
      </c>
      <c r="AH384" s="14" t="s">
        <v>67</v>
      </c>
      <c r="AI384" s="2" t="s">
        <v>100</v>
      </c>
      <c r="AJ384" s="13" t="s">
        <v>69</v>
      </c>
      <c r="AK384" s="2" t="s">
        <v>70</v>
      </c>
      <c r="AL384" s="9" t="s">
        <v>3411</v>
      </c>
      <c r="AM384" s="13" t="str">
        <f>IF(ISNA(VLOOKUP($AL384,'Ash-Archive Data-Don''t Delete'!$AL:$AT,2,FALSE)),"",VLOOKUP($AL384,'Ash-Archive Data-Don''t Delete'!$AL:$AT,2,FALSE))</f>
        <v>link</v>
      </c>
      <c r="AN384" s="2" t="str">
        <f>IF(ISNA(VLOOKUP($AL384,'Ash-Archive Data-Don''t Delete'!$AL:$AT,3,FALSE)),"",VLOOKUP($AL384,'Ash-Archive Data-Don''t Delete'!$AL:$AT,3,FALSE))</f>
        <v>http://csuef.csu.edu.cn/Files/16-08-31/2016-08-31%2004-43-51_1214.html,
 http://csuef.csu.edu.cn/Block/Archives.aspx,
 http://csuef.csu.edu.cn/Block/NewsList.aspx?KindID=1</v>
      </c>
      <c r="AO384" s="13">
        <f>IF(ISNA(VLOOKUP($AL384,'Ash-Archive Data-Don''t Delete'!$AL:$AT,4,FALSE)),"",VLOOKUP($AL384,'Ash-Archive Data-Don''t Delete'!$AL:$AT,4,FALSE))</f>
        <v>0</v>
      </c>
      <c r="AP384" s="2">
        <f>IF(ISNA(VLOOKUP($AL384,'Ash-Archive Data-Don''t Delete'!$AL:$AT,5,FALSE)),"",VLOOKUP($AL384,'Ash-Archive Data-Don''t Delete'!$AL:$AT,5,FALSE))</f>
        <v>0</v>
      </c>
      <c r="AQ384" s="13"/>
      <c r="AR384" s="2"/>
      <c r="AS384" s="13"/>
      <c r="AT384" s="2" t="s">
        <v>74</v>
      </c>
      <c r="AU384" s="25"/>
      <c r="AV384" s="23"/>
      <c r="AW384" s="25"/>
      <c r="AX384" s="23"/>
      <c r="AY384" s="9" t="s">
        <v>269</v>
      </c>
      <c r="AZ384" s="41">
        <v>42744</v>
      </c>
      <c r="BA384" s="18"/>
      <c r="BB384" s="18"/>
      <c r="BC384" s="15"/>
      <c r="BD384" s="15"/>
      <c r="BE384" s="15"/>
      <c r="BF384" s="15"/>
      <c r="BG384" s="15"/>
      <c r="BH384" s="15"/>
      <c r="BI384" s="15"/>
      <c r="BJ384" s="15"/>
    </row>
    <row r="385" spans="1:62" ht="14.25">
      <c r="A385" s="16" t="str">
        <f>IF(ISNA(VLOOKUP($G385,'Philanthropist Ranking'!$E$5:$H$105,4,FALSE)),"N","Y")</f>
        <v>Y</v>
      </c>
      <c r="B385" s="17">
        <f>VLOOKUP($G385,'Philanthropist Ranking'!$K$5:$M$281,3,FALSE)</f>
        <v>76</v>
      </c>
      <c r="C385" s="17">
        <f>VLOOKUP($G385,'Philanthropist Ranking'!$K$5:$M$281,2,FALSE)</f>
        <v>10.000000000000011</v>
      </c>
      <c r="D385" s="3"/>
      <c r="E385" s="18"/>
      <c r="F385" s="7" t="s">
        <v>637</v>
      </c>
      <c r="G385" s="8" t="s">
        <v>638</v>
      </c>
      <c r="H385" s="32"/>
      <c r="I385" s="19"/>
      <c r="J385" s="20" t="s">
        <v>62</v>
      </c>
      <c r="K385" s="19"/>
      <c r="L385" s="20"/>
      <c r="M385" s="19"/>
      <c r="N385" s="21"/>
      <c r="O385" s="22"/>
      <c r="P385" s="21"/>
      <c r="Q385" s="22"/>
      <c r="R385" s="21"/>
      <c r="S385" s="22"/>
      <c r="T385" s="21"/>
      <c r="U385" s="22"/>
      <c r="V385" s="13" t="s">
        <v>2026</v>
      </c>
      <c r="W385" s="2">
        <v>0.15</v>
      </c>
      <c r="X385" s="13">
        <v>12</v>
      </c>
      <c r="Y385" s="2">
        <v>14</v>
      </c>
      <c r="Z385" s="13" t="s">
        <v>968</v>
      </c>
      <c r="AA385" s="2" t="s">
        <v>1604</v>
      </c>
      <c r="AB385" s="13" t="s">
        <v>968</v>
      </c>
      <c r="AC385" s="2" t="s">
        <v>1604</v>
      </c>
      <c r="AD385" s="13" t="s">
        <v>1611</v>
      </c>
      <c r="AE385" s="2" t="s">
        <v>1612</v>
      </c>
      <c r="AF385" s="13" t="s">
        <v>2026</v>
      </c>
      <c r="AG385" s="2" t="s">
        <v>89</v>
      </c>
      <c r="AH385" s="14" t="s">
        <v>67</v>
      </c>
      <c r="AI385" s="2" t="s">
        <v>100</v>
      </c>
      <c r="AJ385" s="13" t="s">
        <v>69</v>
      </c>
      <c r="AK385" s="2" t="s">
        <v>70</v>
      </c>
      <c r="AL385" s="9" t="s">
        <v>3411</v>
      </c>
      <c r="AM385" s="13" t="str">
        <f>IF(ISNA(VLOOKUP($AL385,'Ash-Archive Data-Don''t Delete'!$AL:$AT,2,FALSE)),"",VLOOKUP($AL385,'Ash-Archive Data-Don''t Delete'!$AL:$AT,2,FALSE))</f>
        <v>link</v>
      </c>
      <c r="AN385" s="2" t="str">
        <f>IF(ISNA(VLOOKUP($AL385,'Ash-Archive Data-Don''t Delete'!$AL:$AT,3,FALSE)),"",VLOOKUP($AL385,'Ash-Archive Data-Don''t Delete'!$AL:$AT,3,FALSE))</f>
        <v>http://csuef.csu.edu.cn/Files/16-08-31/2016-08-31%2004-43-51_1214.html,
 http://csuef.csu.edu.cn/Block/Archives.aspx,
 http://csuef.csu.edu.cn/Block/NewsList.aspx?KindID=1</v>
      </c>
      <c r="AO385" s="13">
        <f>IF(ISNA(VLOOKUP($AL385,'Ash-Archive Data-Don''t Delete'!$AL:$AT,4,FALSE)),"",VLOOKUP($AL385,'Ash-Archive Data-Don''t Delete'!$AL:$AT,4,FALSE))</f>
        <v>0</v>
      </c>
      <c r="AP385" s="2">
        <f>IF(ISNA(VLOOKUP($AL385,'Ash-Archive Data-Don''t Delete'!$AL:$AT,5,FALSE)),"",VLOOKUP($AL385,'Ash-Archive Data-Don''t Delete'!$AL:$AT,5,FALSE))</f>
        <v>0</v>
      </c>
      <c r="AQ385" s="13"/>
      <c r="AR385" s="2"/>
      <c r="AS385" s="13"/>
      <c r="AT385" s="2" t="s">
        <v>74</v>
      </c>
      <c r="AU385" s="25"/>
      <c r="AV385" s="23"/>
      <c r="AW385" s="25"/>
      <c r="AX385" s="23"/>
      <c r="AY385" s="9" t="s">
        <v>269</v>
      </c>
      <c r="AZ385" s="41">
        <v>42744</v>
      </c>
      <c r="BA385" s="18"/>
      <c r="BB385" s="18"/>
      <c r="BC385" s="15"/>
      <c r="BD385" s="15"/>
      <c r="BE385" s="15"/>
      <c r="BF385" s="15"/>
      <c r="BG385" s="15"/>
      <c r="BH385" s="15"/>
      <c r="BI385" s="15"/>
      <c r="BJ385" s="15"/>
    </row>
    <row r="386" spans="1:62" ht="14.25">
      <c r="A386" s="16" t="str">
        <f>IF(ISNA(VLOOKUP($G386,'Philanthropist Ranking'!$E$5:$H$105,4,FALSE)),"N","Y")</f>
        <v>Y</v>
      </c>
      <c r="B386" s="17">
        <f>VLOOKUP($G386,'Philanthropist Ranking'!$K$5:$M$281,3,FALSE)</f>
        <v>76</v>
      </c>
      <c r="C386" s="17">
        <f>VLOOKUP($G386,'Philanthropist Ranking'!$K$5:$M$281,2,FALSE)</f>
        <v>10.000000000000011</v>
      </c>
      <c r="D386" s="3"/>
      <c r="E386" s="18"/>
      <c r="F386" s="7" t="s">
        <v>637</v>
      </c>
      <c r="G386" s="8" t="s">
        <v>638</v>
      </c>
      <c r="H386" s="32"/>
      <c r="I386" s="19"/>
      <c r="J386" s="20" t="s">
        <v>62</v>
      </c>
      <c r="K386" s="19"/>
      <c r="L386" s="20"/>
      <c r="M386" s="19"/>
      <c r="N386" s="21"/>
      <c r="O386" s="22"/>
      <c r="P386" s="21"/>
      <c r="Q386" s="22"/>
      <c r="R386" s="21"/>
      <c r="S386" s="22"/>
      <c r="T386" s="21"/>
      <c r="U386" s="22"/>
      <c r="V386" s="13" t="s">
        <v>2026</v>
      </c>
      <c r="W386" s="2">
        <v>0.15</v>
      </c>
      <c r="X386" s="13">
        <v>12</v>
      </c>
      <c r="Y386" s="2">
        <v>14</v>
      </c>
      <c r="Z386" s="13" t="s">
        <v>968</v>
      </c>
      <c r="AA386" s="2" t="s">
        <v>1604</v>
      </c>
      <c r="AB386" s="13" t="s">
        <v>968</v>
      </c>
      <c r="AC386" s="2" t="s">
        <v>1604</v>
      </c>
      <c r="AD386" s="13" t="s">
        <v>1611</v>
      </c>
      <c r="AE386" s="2" t="s">
        <v>1612</v>
      </c>
      <c r="AF386" s="13" t="s">
        <v>2026</v>
      </c>
      <c r="AG386" s="2" t="s">
        <v>89</v>
      </c>
      <c r="AH386" s="14" t="s">
        <v>67</v>
      </c>
      <c r="AI386" s="2" t="s">
        <v>100</v>
      </c>
      <c r="AJ386" s="13" t="s">
        <v>69</v>
      </c>
      <c r="AK386" s="2" t="s">
        <v>70</v>
      </c>
      <c r="AL386" s="9" t="s">
        <v>3411</v>
      </c>
      <c r="AM386" s="13" t="str">
        <f>IF(ISNA(VLOOKUP($AL386,'Ash-Archive Data-Don''t Delete'!$AL:$AT,2,FALSE)),"",VLOOKUP($AL386,'Ash-Archive Data-Don''t Delete'!$AL:$AT,2,FALSE))</f>
        <v>link</v>
      </c>
      <c r="AN386" s="2" t="str">
        <f>IF(ISNA(VLOOKUP($AL386,'Ash-Archive Data-Don''t Delete'!$AL:$AT,3,FALSE)),"",VLOOKUP($AL386,'Ash-Archive Data-Don''t Delete'!$AL:$AT,3,FALSE))</f>
        <v>http://csuef.csu.edu.cn/Files/16-08-31/2016-08-31%2004-43-51_1214.html,
 http://csuef.csu.edu.cn/Block/Archives.aspx,
 http://csuef.csu.edu.cn/Block/NewsList.aspx?KindID=1</v>
      </c>
      <c r="AO386" s="13">
        <f>IF(ISNA(VLOOKUP($AL386,'Ash-Archive Data-Don''t Delete'!$AL:$AT,4,FALSE)),"",VLOOKUP($AL386,'Ash-Archive Data-Don''t Delete'!$AL:$AT,4,FALSE))</f>
        <v>0</v>
      </c>
      <c r="AP386" s="2">
        <f>IF(ISNA(VLOOKUP($AL386,'Ash-Archive Data-Don''t Delete'!$AL:$AT,5,FALSE)),"",VLOOKUP($AL386,'Ash-Archive Data-Don''t Delete'!$AL:$AT,5,FALSE))</f>
        <v>0</v>
      </c>
      <c r="AQ386" s="13"/>
      <c r="AR386" s="2"/>
      <c r="AS386" s="13"/>
      <c r="AT386" s="2" t="s">
        <v>74</v>
      </c>
      <c r="AU386" s="25"/>
      <c r="AV386" s="23"/>
      <c r="AW386" s="25"/>
      <c r="AX386" s="23"/>
      <c r="AY386" s="9" t="s">
        <v>269</v>
      </c>
      <c r="AZ386" s="41">
        <v>42744</v>
      </c>
      <c r="BA386" s="18"/>
      <c r="BB386" s="18"/>
      <c r="BC386" s="15"/>
      <c r="BD386" s="15"/>
      <c r="BE386" s="15"/>
      <c r="BF386" s="15"/>
      <c r="BG386" s="15"/>
      <c r="BH386" s="15"/>
      <c r="BI386" s="15"/>
      <c r="BJ386" s="15"/>
    </row>
    <row r="387" spans="1:62" ht="14.25">
      <c r="A387" s="16" t="str">
        <f>IF(ISNA(VLOOKUP($G387,'Philanthropist Ranking'!$E$5:$H$105,4,FALSE)),"N","Y")</f>
        <v>Y</v>
      </c>
      <c r="B387" s="17">
        <f>VLOOKUP($G387,'Philanthropist Ranking'!$K$5:$M$281,3,FALSE)</f>
        <v>76</v>
      </c>
      <c r="C387" s="17">
        <f>VLOOKUP($G387,'Philanthropist Ranking'!$K$5:$M$281,2,FALSE)</f>
        <v>10.000000000000011</v>
      </c>
      <c r="D387" s="3"/>
      <c r="E387" s="18"/>
      <c r="F387" s="7" t="s">
        <v>637</v>
      </c>
      <c r="G387" s="8" t="s">
        <v>638</v>
      </c>
      <c r="H387" s="32"/>
      <c r="I387" s="19"/>
      <c r="J387" s="20" t="s">
        <v>62</v>
      </c>
      <c r="K387" s="19"/>
      <c r="L387" s="20"/>
      <c r="M387" s="19"/>
      <c r="N387" s="21"/>
      <c r="O387" s="22"/>
      <c r="P387" s="21"/>
      <c r="Q387" s="22"/>
      <c r="R387" s="21"/>
      <c r="S387" s="22"/>
      <c r="T387" s="21"/>
      <c r="U387" s="22"/>
      <c r="V387" s="13" t="s">
        <v>2026</v>
      </c>
      <c r="W387" s="2">
        <v>0.15</v>
      </c>
      <c r="X387" s="13">
        <v>12</v>
      </c>
      <c r="Y387" s="2">
        <v>14</v>
      </c>
      <c r="Z387" s="13" t="s">
        <v>968</v>
      </c>
      <c r="AA387" s="2" t="s">
        <v>1604</v>
      </c>
      <c r="AB387" s="13" t="s">
        <v>968</v>
      </c>
      <c r="AC387" s="2" t="s">
        <v>1604</v>
      </c>
      <c r="AD387" s="13" t="s">
        <v>1611</v>
      </c>
      <c r="AE387" s="2" t="s">
        <v>1612</v>
      </c>
      <c r="AF387" s="13" t="s">
        <v>2026</v>
      </c>
      <c r="AG387" s="2" t="s">
        <v>89</v>
      </c>
      <c r="AH387" s="14" t="s">
        <v>67</v>
      </c>
      <c r="AI387" s="2" t="s">
        <v>100</v>
      </c>
      <c r="AJ387" s="13" t="s">
        <v>69</v>
      </c>
      <c r="AK387" s="2" t="s">
        <v>70</v>
      </c>
      <c r="AL387" s="9" t="s">
        <v>3411</v>
      </c>
      <c r="AM387" s="13" t="str">
        <f>IF(ISNA(VLOOKUP($AL387,'Ash-Archive Data-Don''t Delete'!$AL:$AT,2,FALSE)),"",VLOOKUP($AL387,'Ash-Archive Data-Don''t Delete'!$AL:$AT,2,FALSE))</f>
        <v>link</v>
      </c>
      <c r="AN387" s="2" t="str">
        <f>IF(ISNA(VLOOKUP($AL387,'Ash-Archive Data-Don''t Delete'!$AL:$AT,3,FALSE)),"",VLOOKUP($AL387,'Ash-Archive Data-Don''t Delete'!$AL:$AT,3,FALSE))</f>
        <v>http://csuef.csu.edu.cn/Files/16-08-31/2016-08-31%2004-43-51_1214.html,
 http://csuef.csu.edu.cn/Block/Archives.aspx,
 http://csuef.csu.edu.cn/Block/NewsList.aspx?KindID=1</v>
      </c>
      <c r="AO387" s="13">
        <f>IF(ISNA(VLOOKUP($AL387,'Ash-Archive Data-Don''t Delete'!$AL:$AT,4,FALSE)),"",VLOOKUP($AL387,'Ash-Archive Data-Don''t Delete'!$AL:$AT,4,FALSE))</f>
        <v>0</v>
      </c>
      <c r="AP387" s="2">
        <f>IF(ISNA(VLOOKUP($AL387,'Ash-Archive Data-Don''t Delete'!$AL:$AT,5,FALSE)),"",VLOOKUP($AL387,'Ash-Archive Data-Don''t Delete'!$AL:$AT,5,FALSE))</f>
        <v>0</v>
      </c>
      <c r="AQ387" s="13"/>
      <c r="AR387" s="2"/>
      <c r="AS387" s="13"/>
      <c r="AT387" s="2" t="s">
        <v>74</v>
      </c>
      <c r="AU387" s="25"/>
      <c r="AV387" s="23"/>
      <c r="AW387" s="25"/>
      <c r="AX387" s="23"/>
      <c r="AY387" s="9" t="s">
        <v>269</v>
      </c>
      <c r="AZ387" s="41">
        <v>42744</v>
      </c>
      <c r="BA387" s="18"/>
      <c r="BB387" s="18"/>
      <c r="BC387" s="15"/>
      <c r="BD387" s="15"/>
      <c r="BE387" s="15"/>
      <c r="BF387" s="15"/>
      <c r="BG387" s="15"/>
      <c r="BH387" s="15"/>
      <c r="BI387" s="15"/>
      <c r="BJ387" s="15"/>
    </row>
    <row r="388" spans="1:62" ht="14.25">
      <c r="A388" s="16" t="str">
        <f>IF(ISNA(VLOOKUP($G388,'Philanthropist Ranking'!$E$5:$H$105,4,FALSE)),"N","Y")</f>
        <v>Y</v>
      </c>
      <c r="B388" s="17">
        <f>VLOOKUP($G388,'Philanthropist Ranking'!$K$5:$M$281,3,FALSE)</f>
        <v>76</v>
      </c>
      <c r="C388" s="17">
        <f>VLOOKUP($G388,'Philanthropist Ranking'!$K$5:$M$281,2,FALSE)</f>
        <v>10.000000000000011</v>
      </c>
      <c r="D388" s="3"/>
      <c r="E388" s="18"/>
      <c r="F388" s="7" t="s">
        <v>637</v>
      </c>
      <c r="G388" s="8" t="s">
        <v>638</v>
      </c>
      <c r="H388" s="9"/>
      <c r="I388" s="19"/>
      <c r="J388" s="20" t="s">
        <v>62</v>
      </c>
      <c r="K388" s="19"/>
      <c r="L388" s="20"/>
      <c r="M388" s="295"/>
      <c r="N388" s="10" t="s">
        <v>119</v>
      </c>
      <c r="O388" s="11" t="s">
        <v>3550</v>
      </c>
      <c r="P388" s="370" t="s">
        <v>2026</v>
      </c>
      <c r="Q388" s="22"/>
      <c r="R388" s="10" t="s">
        <v>2888</v>
      </c>
      <c r="S388" s="11" t="s">
        <v>968</v>
      </c>
      <c r="T388" s="10" t="s">
        <v>1604</v>
      </c>
      <c r="U388" s="34" t="s">
        <v>3552</v>
      </c>
      <c r="V388" s="13" t="s">
        <v>2026</v>
      </c>
      <c r="W388" s="2">
        <v>0.1</v>
      </c>
      <c r="X388" s="13">
        <v>12</v>
      </c>
      <c r="Y388" s="2">
        <v>18</v>
      </c>
      <c r="Z388" s="13" t="s">
        <v>968</v>
      </c>
      <c r="AA388" s="2" t="s">
        <v>1604</v>
      </c>
      <c r="AB388" s="13" t="s">
        <v>968</v>
      </c>
      <c r="AC388" s="2" t="s">
        <v>1604</v>
      </c>
      <c r="AD388" s="13" t="s">
        <v>1611</v>
      </c>
      <c r="AE388" s="2" t="s">
        <v>1612</v>
      </c>
      <c r="AF388" s="13" t="s">
        <v>2026</v>
      </c>
      <c r="AG388" s="2" t="s">
        <v>89</v>
      </c>
      <c r="AH388" s="14" t="s">
        <v>67</v>
      </c>
      <c r="AI388" s="2" t="s">
        <v>100</v>
      </c>
      <c r="AJ388" s="13" t="s">
        <v>69</v>
      </c>
      <c r="AK388" s="2" t="s">
        <v>70</v>
      </c>
      <c r="AL388" s="9" t="s">
        <v>3553</v>
      </c>
      <c r="AM388" s="13" t="str">
        <f>IF(ISNA(VLOOKUP($AL388,'Ash-Archive Data-Don''t Delete'!$AL:$AT,2,FALSE)),"",VLOOKUP($AL388,'Ash-Archive Data-Don''t Delete'!$AL:$AT,2,FALSE))</f>
        <v>link</v>
      </c>
      <c r="AN388" s="2" t="str">
        <f>IF(ISNA(VLOOKUP($AL388,'Ash-Archive Data-Don''t Delete'!$AL:$AT,3,FALSE)),"",VLOOKUP($AL388,'Ash-Archive Data-Don''t Delete'!$AL:$AT,3,FALSE))</f>
        <v>http://csuef.csu.edu.cn/Files/16-08-31/2016-08-31%2004-43-51_1214.html,
 http://csuef.csu.edu.cn/Block/Archives.aspx,
 http://csuef.csu.edu.cn/Block/NewsList.aspx?KindID=1</v>
      </c>
      <c r="AO388" s="13">
        <f>IF(ISNA(VLOOKUP($AL388,'Ash-Archive Data-Don''t Delete'!$AL:$AT,4,FALSE)),"",VLOOKUP($AL388,'Ash-Archive Data-Don''t Delete'!$AL:$AT,4,FALSE))</f>
        <v>0</v>
      </c>
      <c r="AP388" s="2">
        <f>IF(ISNA(VLOOKUP($AL388,'Ash-Archive Data-Don''t Delete'!$AL:$AT,5,FALSE)),"",VLOOKUP($AL388,'Ash-Archive Data-Don''t Delete'!$AL:$AT,5,FALSE))</f>
        <v>0</v>
      </c>
      <c r="AQ388" s="13"/>
      <c r="AR388" s="2"/>
      <c r="AS388" s="13"/>
      <c r="AT388" s="2" t="s">
        <v>74</v>
      </c>
      <c r="AU388" s="25"/>
      <c r="AV388" s="23"/>
      <c r="AW388" s="25"/>
      <c r="AX388" s="23"/>
      <c r="AY388" s="9" t="s">
        <v>269</v>
      </c>
      <c r="AZ388" s="41">
        <v>42744</v>
      </c>
      <c r="BA388" s="18"/>
      <c r="BB388" s="18"/>
      <c r="BC388" s="15"/>
      <c r="BD388" s="15"/>
      <c r="BE388" s="15"/>
      <c r="BF388" s="15"/>
      <c r="BG388" s="15"/>
      <c r="BH388" s="15"/>
      <c r="BI388" s="15"/>
      <c r="BJ388" s="15"/>
    </row>
    <row r="389" spans="1:62" ht="14.25">
      <c r="A389" s="16" t="str">
        <f>IF(ISNA(VLOOKUP($G389,'Philanthropist Ranking'!$E$5:$H$105,4,FALSE)),"N","Y")</f>
        <v>Y</v>
      </c>
      <c r="B389" s="17">
        <f>VLOOKUP($G389,'Philanthropist Ranking'!$K$5:$M$281,3,FALSE)</f>
        <v>77</v>
      </c>
      <c r="C389" s="17">
        <f>VLOOKUP($G389,'Philanthropist Ranking'!$K$5:$M$281,2,FALSE)</f>
        <v>10</v>
      </c>
      <c r="D389" s="18"/>
      <c r="E389" s="18"/>
      <c r="F389" s="7" t="s">
        <v>214</v>
      </c>
      <c r="G389" s="8" t="s">
        <v>215</v>
      </c>
      <c r="H389" s="32"/>
      <c r="I389" s="7">
        <v>1948</v>
      </c>
      <c r="J389" s="20">
        <v>68</v>
      </c>
      <c r="K389" s="7" t="s">
        <v>78</v>
      </c>
      <c r="L389" s="8" t="s">
        <v>2047</v>
      </c>
      <c r="M389" s="33" t="s">
        <v>80</v>
      </c>
      <c r="N389" s="10" t="s">
        <v>122</v>
      </c>
      <c r="O389" s="11" t="s">
        <v>2048</v>
      </c>
      <c r="P389" s="10" t="s">
        <v>2052</v>
      </c>
      <c r="Q389" s="22"/>
      <c r="R389" s="10" t="s">
        <v>336</v>
      </c>
      <c r="S389" s="11" t="s">
        <v>1294</v>
      </c>
      <c r="T389" s="10" t="s">
        <v>2050</v>
      </c>
      <c r="U389" s="34" t="s">
        <v>80</v>
      </c>
      <c r="V389" s="13" t="s">
        <v>2049</v>
      </c>
      <c r="W389" s="2">
        <v>8</v>
      </c>
      <c r="X389" s="13">
        <v>12</v>
      </c>
      <c r="Y389" s="2">
        <v>15</v>
      </c>
      <c r="Z389" s="13" t="s">
        <v>1294</v>
      </c>
      <c r="AA389" s="2" t="s">
        <v>2050</v>
      </c>
      <c r="AB389" s="13" t="s">
        <v>222</v>
      </c>
      <c r="AC389" s="2" t="s">
        <v>222</v>
      </c>
      <c r="AD389" s="258" t="s">
        <v>963</v>
      </c>
      <c r="AE389" s="23"/>
      <c r="AF389" s="13" t="s">
        <v>2051</v>
      </c>
      <c r="AG389" s="2" t="s">
        <v>109</v>
      </c>
      <c r="AH389" s="14" t="str">
        <f>VLOOKUP($AF389,'Program-Causes'!$C:$D,2,FALSE)</f>
        <v>Disaster Relief</v>
      </c>
      <c r="AI389" s="2" t="s">
        <v>100</v>
      </c>
      <c r="AJ389" s="13" t="s">
        <v>69</v>
      </c>
      <c r="AK389" s="2" t="s">
        <v>70</v>
      </c>
      <c r="AL389" s="9" t="s">
        <v>3556</v>
      </c>
      <c r="AM389" s="35" t="str">
        <f>IF(ISNA(VLOOKUP($AL389,'Ash-Archive Data-Don''t Delete'!$AL:$AT,2,FALSE)),"",VLOOKUP($AL389,'Ash-Archive Data-Don''t Delete'!$AL:$AT,2,FALSE))</f>
        <v>Link</v>
      </c>
      <c r="AN389" s="2">
        <f>IF(ISNA(VLOOKUP($AL389,'Ash-Archive Data-Don''t Delete'!$AL:$AT,3,FALSE)),"",VLOOKUP($AL389,'Ash-Archive Data-Don''t Delete'!$AL:$AT,3,FALSE))</f>
        <v>0</v>
      </c>
      <c r="AO389" s="13">
        <f>IF(ISNA(VLOOKUP($AL389,'Ash-Archive Data-Don''t Delete'!$AL:$AT,4,FALSE)),"",VLOOKUP($AL389,'Ash-Archive Data-Don''t Delete'!$AL:$AT,4,FALSE))</f>
        <v>0</v>
      </c>
      <c r="AP389" s="2">
        <f>IF(ISNA(VLOOKUP($AL389,'Ash-Archive Data-Don''t Delete'!$AL:$AT,5,FALSE)),"",VLOOKUP($AL389,'Ash-Archive Data-Don''t Delete'!$AL:$AT,5,FALSE))</f>
        <v>0</v>
      </c>
      <c r="AQ389" s="13"/>
      <c r="AR389" s="2"/>
      <c r="AS389" s="13"/>
      <c r="AT389" s="2" t="s">
        <v>74</v>
      </c>
      <c r="AU389" s="25"/>
      <c r="AV389" s="23"/>
      <c r="AW389" s="25"/>
      <c r="AX389" s="23"/>
      <c r="AY389" s="32"/>
      <c r="AZ389" s="19"/>
      <c r="BA389" s="18"/>
      <c r="BB389" s="18"/>
      <c r="BC389" s="15"/>
      <c r="BD389" s="15"/>
      <c r="BE389" s="15"/>
      <c r="BF389" s="15"/>
      <c r="BG389" s="15"/>
      <c r="BH389" s="15"/>
      <c r="BI389" s="15"/>
      <c r="BJ389" s="15"/>
    </row>
    <row r="390" spans="1:62" ht="14.25">
      <c r="A390" s="16" t="str">
        <f>IF(ISNA(VLOOKUP($G390,'Philanthropist Ranking'!$E$5:$H$105,4,FALSE)),"N","Y")</f>
        <v>Y</v>
      </c>
      <c r="B390" s="17">
        <f>VLOOKUP($G390,'Philanthropist Ranking'!$K$5:$M$281,3,FALSE)</f>
        <v>77</v>
      </c>
      <c r="C390" s="17">
        <f>VLOOKUP($G390,'Philanthropist Ranking'!$K$5:$M$281,2,FALSE)</f>
        <v>10</v>
      </c>
      <c r="D390" s="3"/>
      <c r="E390" s="18"/>
      <c r="F390" s="7" t="s">
        <v>214</v>
      </c>
      <c r="G390" s="8" t="s">
        <v>215</v>
      </c>
      <c r="H390" s="9"/>
      <c r="I390" s="19"/>
      <c r="J390" s="20" t="s">
        <v>62</v>
      </c>
      <c r="K390" s="19"/>
      <c r="L390" s="20"/>
      <c r="M390" s="19"/>
      <c r="N390" s="21"/>
      <c r="O390" s="395"/>
      <c r="P390" s="21"/>
      <c r="Q390" s="22"/>
      <c r="R390" s="21"/>
      <c r="S390" s="22"/>
      <c r="T390" s="21"/>
      <c r="U390" s="22"/>
      <c r="V390" s="13" t="s">
        <v>2052</v>
      </c>
      <c r="W390" s="2">
        <v>2</v>
      </c>
      <c r="X390" s="13">
        <v>4</v>
      </c>
      <c r="Y390" s="2">
        <v>11</v>
      </c>
      <c r="Z390" s="24" t="s">
        <v>1294</v>
      </c>
      <c r="AA390" s="2" t="s">
        <v>2050</v>
      </c>
      <c r="AB390" s="13" t="s">
        <v>1294</v>
      </c>
      <c r="AC390" s="2" t="s">
        <v>2050</v>
      </c>
      <c r="AD390" s="25"/>
      <c r="AE390" s="2" t="s">
        <v>1733</v>
      </c>
      <c r="AF390" s="13" t="s">
        <v>1735</v>
      </c>
      <c r="AG390" s="2" t="s">
        <v>89</v>
      </c>
      <c r="AH390" s="14" t="str">
        <f>VLOOKUP($AF390,'Program-Causes'!$C:$D,2,FALSE)</f>
        <v>Education</v>
      </c>
      <c r="AI390" s="2" t="s">
        <v>100</v>
      </c>
      <c r="AJ390" s="13" t="s">
        <v>69</v>
      </c>
      <c r="AK390" s="2" t="s">
        <v>70</v>
      </c>
      <c r="AL390" s="9" t="s">
        <v>3560</v>
      </c>
      <c r="AM390" s="13" t="str">
        <f>IF(ISNA(VLOOKUP($AL390,'Ash-Archive Data-Don''t Delete'!$AL:$AT,2,FALSE)),"",VLOOKUP($AL390,'Ash-Archive Data-Don''t Delete'!$AL:$AT,2,FALSE))</f>
        <v/>
      </c>
      <c r="AN390" s="2" t="str">
        <f>IF(ISNA(VLOOKUP($AL390,'Ash-Archive Data-Don''t Delete'!$AL:$AT,3,FALSE)),"",VLOOKUP($AL390,'Ash-Archive Data-Don''t Delete'!$AL:$AT,3,FALSE))</f>
        <v/>
      </c>
      <c r="AO390" s="13" t="str">
        <f>IF(ISNA(VLOOKUP($AL390,'Ash-Archive Data-Don''t Delete'!$AL:$AT,4,FALSE)),"",VLOOKUP($AL390,'Ash-Archive Data-Don''t Delete'!$AL:$AT,4,FALSE))</f>
        <v/>
      </c>
      <c r="AP390" s="2" t="str">
        <f>IF(ISNA(VLOOKUP($AL390,'Ash-Archive Data-Don''t Delete'!$AL:$AT,5,FALSE)),"",VLOOKUP($AL390,'Ash-Archive Data-Don''t Delete'!$AL:$AT,5,FALSE))</f>
        <v/>
      </c>
      <c r="AQ390" s="13" t="s">
        <v>62</v>
      </c>
      <c r="AR390" s="2" t="s">
        <v>62</v>
      </c>
      <c r="AS390" s="13" t="s">
        <v>62</v>
      </c>
      <c r="AT390" s="2" t="s">
        <v>74</v>
      </c>
      <c r="AU390" s="25"/>
      <c r="AV390" s="23"/>
      <c r="AW390" s="25"/>
      <c r="AX390" s="23"/>
      <c r="AY390" s="9" t="s">
        <v>118</v>
      </c>
      <c r="AZ390" s="41">
        <v>42744</v>
      </c>
      <c r="BA390" s="18"/>
      <c r="BB390" s="18"/>
      <c r="BC390" s="15"/>
      <c r="BD390" s="15"/>
      <c r="BE390" s="15"/>
      <c r="BF390" s="15"/>
      <c r="BG390" s="15"/>
      <c r="BH390" s="15"/>
      <c r="BI390" s="15"/>
      <c r="BJ390" s="15"/>
    </row>
    <row r="391" spans="1:62" ht="14.25">
      <c r="A391" s="16" t="str">
        <f>IF(ISNA(VLOOKUP($G391,'Philanthropist Ranking'!$E$5:$H$105,4,FALSE)),"N","Y")</f>
        <v>Y</v>
      </c>
      <c r="B391" s="17">
        <f>VLOOKUP($G391,'Philanthropist Ranking'!$K$5:$M$281,3,FALSE)</f>
        <v>77</v>
      </c>
      <c r="C391" s="17">
        <f>VLOOKUP($G391,'Philanthropist Ranking'!$K$5:$M$281,2,FALSE)</f>
        <v>10</v>
      </c>
      <c r="D391" s="3"/>
      <c r="E391" s="18"/>
      <c r="F391" s="7" t="s">
        <v>639</v>
      </c>
      <c r="G391" s="8" t="s">
        <v>640</v>
      </c>
      <c r="H391" s="9"/>
      <c r="I391" s="19"/>
      <c r="J391" s="20" t="s">
        <v>62</v>
      </c>
      <c r="K391" s="7" t="s">
        <v>78</v>
      </c>
      <c r="L391" s="20"/>
      <c r="M391" s="33" t="s">
        <v>80</v>
      </c>
      <c r="N391" s="10" t="s">
        <v>9</v>
      </c>
      <c r="O391" s="11" t="s">
        <v>2055</v>
      </c>
      <c r="P391" s="10" t="s">
        <v>2057</v>
      </c>
      <c r="Q391" s="22"/>
      <c r="R391" s="10" t="s">
        <v>336</v>
      </c>
      <c r="S391" s="11" t="s">
        <v>292</v>
      </c>
      <c r="T391" s="10" t="s">
        <v>1565</v>
      </c>
      <c r="U391" s="34" t="s">
        <v>80</v>
      </c>
      <c r="V391" s="13" t="s">
        <v>2057</v>
      </c>
      <c r="W391" s="2">
        <v>10</v>
      </c>
      <c r="X391" s="13">
        <v>1</v>
      </c>
      <c r="Y391" s="2">
        <v>29</v>
      </c>
      <c r="Z391" s="13" t="s">
        <v>292</v>
      </c>
      <c r="AA391" s="2" t="s">
        <v>1565</v>
      </c>
      <c r="AB391" s="13" t="s">
        <v>292</v>
      </c>
      <c r="AC391" s="2" t="s">
        <v>1565</v>
      </c>
      <c r="AD391" s="404" t="s">
        <v>2058</v>
      </c>
      <c r="AE391" s="23"/>
      <c r="AF391" s="25"/>
      <c r="AG391" s="2" t="s">
        <v>98</v>
      </c>
      <c r="AH391" s="14" t="s">
        <v>99</v>
      </c>
      <c r="AI391" s="2" t="s">
        <v>100</v>
      </c>
      <c r="AJ391" s="13" t="s">
        <v>69</v>
      </c>
      <c r="AK391" s="2" t="s">
        <v>70</v>
      </c>
      <c r="AL391" s="9" t="s">
        <v>3563</v>
      </c>
      <c r="AM391" s="35" t="str">
        <f>IF(ISNA(VLOOKUP($AL391,'Ash-Archive Data-Don''t Delete'!$AL:$AT,2,FALSE)),"",VLOOKUP($AL391,'Ash-Archive Data-Don''t Delete'!$AL:$AT,2,FALSE))</f>
        <v>Link</v>
      </c>
      <c r="AN391" s="2">
        <f>IF(ISNA(VLOOKUP($AL391,'Ash-Archive Data-Don''t Delete'!$AL:$AT,3,FALSE)),"",VLOOKUP($AL391,'Ash-Archive Data-Don''t Delete'!$AL:$AT,3,FALSE))</f>
        <v>0</v>
      </c>
      <c r="AO391" s="13">
        <f>IF(ISNA(VLOOKUP($AL391,'Ash-Archive Data-Don''t Delete'!$AL:$AT,4,FALSE)),"",VLOOKUP($AL391,'Ash-Archive Data-Don''t Delete'!$AL:$AT,4,FALSE))</f>
        <v>0</v>
      </c>
      <c r="AP391" s="2">
        <f>IF(ISNA(VLOOKUP($AL391,'Ash-Archive Data-Don''t Delete'!$AL:$AT,5,FALSE)),"",VLOOKUP($AL391,'Ash-Archive Data-Don''t Delete'!$AL:$AT,5,FALSE))</f>
        <v>0</v>
      </c>
      <c r="AQ391" s="13"/>
      <c r="AR391" s="2"/>
      <c r="AS391" s="13"/>
      <c r="AT391" s="2"/>
      <c r="AU391" s="25"/>
      <c r="AV391" s="23"/>
      <c r="AW391" s="25"/>
      <c r="AX391" s="23"/>
      <c r="AY391" s="32"/>
      <c r="AZ391" s="19"/>
      <c r="BA391" s="18"/>
      <c r="BB391" s="18"/>
      <c r="BC391" s="15"/>
      <c r="BD391" s="15"/>
      <c r="BE391" s="15"/>
      <c r="BF391" s="15"/>
      <c r="BG391" s="15"/>
      <c r="BH391" s="15"/>
      <c r="BI391" s="15"/>
      <c r="BJ391" s="15"/>
    </row>
    <row r="392" spans="1:62" ht="14.25">
      <c r="A392" s="16" t="str">
        <f>IF(ISNA(VLOOKUP($G392,'Philanthropist Ranking'!$E$5:$H$105,4,FALSE)),"N","Y")</f>
        <v>Y</v>
      </c>
      <c r="B392" s="17">
        <f>VLOOKUP($G392,'Philanthropist Ranking'!$K$5:$M$281,3,FALSE)</f>
        <v>77</v>
      </c>
      <c r="C392" s="17">
        <f>VLOOKUP($G392,'Philanthropist Ranking'!$K$5:$M$281,2,FALSE)</f>
        <v>10</v>
      </c>
      <c r="D392" s="18"/>
      <c r="E392" s="18"/>
      <c r="F392" s="7" t="s">
        <v>298</v>
      </c>
      <c r="G392" s="8" t="s">
        <v>299</v>
      </c>
      <c r="H392" s="9"/>
      <c r="I392" s="7">
        <v>1953</v>
      </c>
      <c r="J392" s="20">
        <v>63</v>
      </c>
      <c r="K392" s="7" t="s">
        <v>78</v>
      </c>
      <c r="L392" s="20"/>
      <c r="M392" s="33" t="s">
        <v>80</v>
      </c>
      <c r="N392" s="10" t="s">
        <v>123</v>
      </c>
      <c r="O392" s="11" t="s">
        <v>2077</v>
      </c>
      <c r="P392" s="10" t="s">
        <v>2078</v>
      </c>
      <c r="Q392" s="22"/>
      <c r="R392" s="10" t="s">
        <v>336</v>
      </c>
      <c r="S392" s="11" t="s">
        <v>292</v>
      </c>
      <c r="T392" s="10" t="s">
        <v>776</v>
      </c>
      <c r="U392" s="34" t="s">
        <v>80</v>
      </c>
      <c r="V392" s="13" t="s">
        <v>2077</v>
      </c>
      <c r="W392" s="2">
        <v>10</v>
      </c>
      <c r="X392" s="13">
        <v>1</v>
      </c>
      <c r="Y392" s="2">
        <v>28</v>
      </c>
      <c r="Z392" s="13" t="s">
        <v>292</v>
      </c>
      <c r="AA392" s="2" t="s">
        <v>776</v>
      </c>
      <c r="AB392" s="13" t="s">
        <v>292</v>
      </c>
      <c r="AC392" s="2" t="s">
        <v>776</v>
      </c>
      <c r="AD392" s="24" t="s">
        <v>777</v>
      </c>
      <c r="AE392" s="23"/>
      <c r="AF392" s="25"/>
      <c r="AG392" s="2" t="s">
        <v>109</v>
      </c>
      <c r="AH392" s="14" t="s">
        <v>99</v>
      </c>
      <c r="AI392" s="2" t="s">
        <v>100</v>
      </c>
      <c r="AJ392" s="13" t="s">
        <v>69</v>
      </c>
      <c r="AK392" s="2" t="s">
        <v>70</v>
      </c>
      <c r="AL392" s="9" t="s">
        <v>3566</v>
      </c>
      <c r="AM392" s="35" t="str">
        <f>IF(ISNA(VLOOKUP($AL392,'Ash-Archive Data-Don''t Delete'!$AL:$AT,2,FALSE)),"",VLOOKUP($AL392,'Ash-Archive Data-Don''t Delete'!$AL:$AT,2,FALSE))</f>
        <v>Link</v>
      </c>
      <c r="AN392" s="2">
        <f>IF(ISNA(VLOOKUP($AL392,'Ash-Archive Data-Don''t Delete'!$AL:$AT,3,FALSE)),"",VLOOKUP($AL392,'Ash-Archive Data-Don''t Delete'!$AL:$AT,3,FALSE))</f>
        <v>0</v>
      </c>
      <c r="AO392" s="13">
        <f>IF(ISNA(VLOOKUP($AL392,'Ash-Archive Data-Don''t Delete'!$AL:$AT,4,FALSE)),"",VLOOKUP($AL392,'Ash-Archive Data-Don''t Delete'!$AL:$AT,4,FALSE))</f>
        <v>0</v>
      </c>
      <c r="AP392" s="2">
        <f>IF(ISNA(VLOOKUP($AL392,'Ash-Archive Data-Don''t Delete'!$AL:$AT,5,FALSE)),"",VLOOKUP($AL392,'Ash-Archive Data-Don''t Delete'!$AL:$AT,5,FALSE))</f>
        <v>0</v>
      </c>
      <c r="AQ392" s="13" t="s">
        <v>74</v>
      </c>
      <c r="AR392" s="2"/>
      <c r="AS392" s="13"/>
      <c r="AT392" s="2"/>
      <c r="AU392" s="25"/>
      <c r="AV392" s="2" t="s">
        <v>1562</v>
      </c>
      <c r="AW392" s="25"/>
      <c r="AX392" s="2" t="s">
        <v>76</v>
      </c>
      <c r="AY392" s="9" t="s">
        <v>77</v>
      </c>
      <c r="AZ392" s="31">
        <v>42443</v>
      </c>
      <c r="BA392" s="18"/>
      <c r="BB392" s="18"/>
      <c r="BC392" s="15"/>
      <c r="BD392" s="15"/>
      <c r="BE392" s="15"/>
      <c r="BF392" s="15"/>
      <c r="BG392" s="15"/>
      <c r="BH392" s="15"/>
      <c r="BI392" s="15"/>
      <c r="BJ392" s="15"/>
    </row>
    <row r="393" spans="1:62" ht="14.25">
      <c r="A393" s="16" t="str">
        <f>IF(ISNA(VLOOKUP($G393,'Philanthropist Ranking'!$E$5:$H$105,4,FALSE)),"N","Y")</f>
        <v>Y</v>
      </c>
      <c r="B393" s="17">
        <f>VLOOKUP($G393,'Philanthropist Ranking'!$K$5:$M$281,3,FALSE)</f>
        <v>77</v>
      </c>
      <c r="C393" s="17">
        <f>VLOOKUP($G393,'Philanthropist Ranking'!$K$5:$M$281,2,FALSE)</f>
        <v>10</v>
      </c>
      <c r="D393" s="18"/>
      <c r="E393" s="18"/>
      <c r="F393" s="7" t="s">
        <v>298</v>
      </c>
      <c r="G393" s="8" t="s">
        <v>299</v>
      </c>
      <c r="H393" s="9"/>
      <c r="I393" s="19"/>
      <c r="J393" s="20" t="s">
        <v>62</v>
      </c>
      <c r="K393" s="19"/>
      <c r="L393" s="20"/>
      <c r="M393" s="19"/>
      <c r="N393" s="21"/>
      <c r="O393" s="22"/>
      <c r="P393" s="21"/>
      <c r="Q393" s="22"/>
      <c r="R393" s="21"/>
      <c r="S393" s="22"/>
      <c r="T393" s="21"/>
      <c r="U393" s="22"/>
      <c r="V393" s="13" t="s">
        <v>2077</v>
      </c>
      <c r="W393" s="23"/>
      <c r="X393" s="13">
        <v>12</v>
      </c>
      <c r="Y393" s="2">
        <v>18</v>
      </c>
      <c r="Z393" s="13" t="s">
        <v>292</v>
      </c>
      <c r="AA393" s="2" t="s">
        <v>776</v>
      </c>
      <c r="AB393" s="13" t="s">
        <v>292</v>
      </c>
      <c r="AC393" s="2" t="s">
        <v>776</v>
      </c>
      <c r="AD393" s="24" t="s">
        <v>2081</v>
      </c>
      <c r="AE393" s="23"/>
      <c r="AF393" s="25"/>
      <c r="AG393" s="2" t="s">
        <v>98</v>
      </c>
      <c r="AH393" s="14" t="s">
        <v>99</v>
      </c>
      <c r="AI393" s="2" t="s">
        <v>100</v>
      </c>
      <c r="AJ393" s="13" t="s">
        <v>2082</v>
      </c>
      <c r="AK393" s="2" t="s">
        <v>70</v>
      </c>
      <c r="AL393" s="9" t="s">
        <v>3567</v>
      </c>
      <c r="AM393" s="35" t="str">
        <f>IF(ISNA(VLOOKUP($AL393,'Ash-Archive Data-Don''t Delete'!$AL:$AT,2,FALSE)),"",VLOOKUP($AL393,'Ash-Archive Data-Don''t Delete'!$AL:$AT,2,FALSE))</f>
        <v>Link</v>
      </c>
      <c r="AN393" s="2">
        <f>IF(ISNA(VLOOKUP($AL393,'Ash-Archive Data-Don''t Delete'!$AL:$AT,3,FALSE)),"",VLOOKUP($AL393,'Ash-Archive Data-Don''t Delete'!$AL:$AT,3,FALSE))</f>
        <v>0</v>
      </c>
      <c r="AO393" s="13">
        <f>IF(ISNA(VLOOKUP($AL393,'Ash-Archive Data-Don''t Delete'!$AL:$AT,4,FALSE)),"",VLOOKUP($AL393,'Ash-Archive Data-Don''t Delete'!$AL:$AT,4,FALSE))</f>
        <v>0</v>
      </c>
      <c r="AP393" s="2">
        <f>IF(ISNA(VLOOKUP($AL393,'Ash-Archive Data-Don''t Delete'!$AL:$AT,5,FALSE)),"",VLOOKUP($AL393,'Ash-Archive Data-Don''t Delete'!$AL:$AT,5,FALSE))</f>
        <v>0</v>
      </c>
      <c r="AQ393" s="13"/>
      <c r="AR393" s="2"/>
      <c r="AS393" s="13"/>
      <c r="AT393" s="2"/>
      <c r="AU393" s="25"/>
      <c r="AV393" s="2" t="s">
        <v>986</v>
      </c>
      <c r="AW393" s="25"/>
      <c r="AX393" s="2" t="s">
        <v>2083</v>
      </c>
      <c r="AY393" s="9" t="s">
        <v>103</v>
      </c>
      <c r="AZ393" s="31">
        <v>42706</v>
      </c>
      <c r="BA393" s="18"/>
      <c r="BB393" s="18"/>
      <c r="BC393" s="15"/>
      <c r="BD393" s="15"/>
      <c r="BE393" s="15"/>
      <c r="BF393" s="15"/>
      <c r="BG393" s="15"/>
      <c r="BH393" s="15"/>
      <c r="BI393" s="15"/>
      <c r="BJ393" s="15"/>
    </row>
    <row r="394" spans="1:62" ht="14.25">
      <c r="A394" s="16" t="str">
        <f>IF(ISNA(VLOOKUP($G394,'Philanthropist Ranking'!$E$5:$H$105,4,FALSE)),"N","Y")</f>
        <v>Y</v>
      </c>
      <c r="B394" s="17">
        <f>VLOOKUP($G394,'Philanthropist Ranking'!$K$5:$M$281,3,FALSE)</f>
        <v>77</v>
      </c>
      <c r="C394" s="17">
        <f>VLOOKUP($G394,'Philanthropist Ranking'!$K$5:$M$281,2,FALSE)</f>
        <v>10</v>
      </c>
      <c r="D394" s="18"/>
      <c r="E394" s="18"/>
      <c r="F394" s="7" t="s">
        <v>394</v>
      </c>
      <c r="G394" s="8" t="s">
        <v>395</v>
      </c>
      <c r="H394" s="9"/>
      <c r="I394" s="7">
        <v>1949</v>
      </c>
      <c r="J394" s="20">
        <v>67</v>
      </c>
      <c r="K394" s="7" t="s">
        <v>703</v>
      </c>
      <c r="L394" s="8" t="s">
        <v>79</v>
      </c>
      <c r="M394" s="33" t="s">
        <v>80</v>
      </c>
      <c r="N394" s="10" t="s">
        <v>123</v>
      </c>
      <c r="O394" s="11" t="s">
        <v>2087</v>
      </c>
      <c r="P394" s="415" t="s">
        <v>2088</v>
      </c>
      <c r="Q394" s="22"/>
      <c r="R394" s="10" t="s">
        <v>336</v>
      </c>
      <c r="S394" s="11" t="s">
        <v>1551</v>
      </c>
      <c r="T394" s="10" t="s">
        <v>1552</v>
      </c>
      <c r="U394" s="34" t="s">
        <v>3578</v>
      </c>
      <c r="V394" s="13" t="s">
        <v>2087</v>
      </c>
      <c r="W394" s="2">
        <v>10</v>
      </c>
      <c r="X394" s="13">
        <v>2</v>
      </c>
      <c r="Y394" s="2">
        <v>27</v>
      </c>
      <c r="Z394" s="13" t="s">
        <v>1551</v>
      </c>
      <c r="AA394" s="2" t="s">
        <v>1552</v>
      </c>
      <c r="AB394" s="13" t="s">
        <v>222</v>
      </c>
      <c r="AC394" s="2" t="s">
        <v>222</v>
      </c>
      <c r="AD394" s="13" t="s">
        <v>2090</v>
      </c>
      <c r="AE394" s="2" t="s">
        <v>2091</v>
      </c>
      <c r="AF394" s="25"/>
      <c r="AG394" s="2" t="s">
        <v>109</v>
      </c>
      <c r="AH394" s="14" t="s">
        <v>131</v>
      </c>
      <c r="AI394" s="2" t="s">
        <v>100</v>
      </c>
      <c r="AJ394" s="13" t="s">
        <v>69</v>
      </c>
      <c r="AK394" s="2" t="s">
        <v>70</v>
      </c>
      <c r="AL394" s="9" t="s">
        <v>3584</v>
      </c>
      <c r="AM394" s="35" t="str">
        <f>IF(ISNA(VLOOKUP($AL394,'Ash-Archive Data-Don''t Delete'!$AL:$AT,2,FALSE)),"",VLOOKUP($AL394,'Ash-Archive Data-Don''t Delete'!$AL:$AT,2,FALSE))</f>
        <v>Link</v>
      </c>
      <c r="AN394" s="2">
        <f>IF(ISNA(VLOOKUP($AL394,'Ash-Archive Data-Don''t Delete'!$AL:$AT,3,FALSE)),"",VLOOKUP($AL394,'Ash-Archive Data-Don''t Delete'!$AL:$AT,3,FALSE))</f>
        <v>0</v>
      </c>
      <c r="AO394" s="13">
        <f>IF(ISNA(VLOOKUP($AL394,'Ash-Archive Data-Don''t Delete'!$AL:$AT,4,FALSE)),"",VLOOKUP($AL394,'Ash-Archive Data-Don''t Delete'!$AL:$AT,4,FALSE))</f>
        <v>0</v>
      </c>
      <c r="AP394" s="2">
        <f>IF(ISNA(VLOOKUP($AL394,'Ash-Archive Data-Don''t Delete'!$AL:$AT,5,FALSE)),"",VLOOKUP($AL394,'Ash-Archive Data-Don''t Delete'!$AL:$AT,5,FALSE))</f>
        <v>0</v>
      </c>
      <c r="AQ394" s="13" t="s">
        <v>74</v>
      </c>
      <c r="AR394" s="2"/>
      <c r="AS394" s="13"/>
      <c r="AT394" s="2"/>
      <c r="AU394" s="25"/>
      <c r="AV394" s="2" t="s">
        <v>766</v>
      </c>
      <c r="AW394" s="25"/>
      <c r="AX394" s="2" t="s">
        <v>84</v>
      </c>
      <c r="AY394" s="9" t="s">
        <v>103</v>
      </c>
      <c r="AZ394" s="31">
        <v>42704</v>
      </c>
      <c r="BA394" s="18"/>
      <c r="BB394" s="18"/>
      <c r="BC394" s="15"/>
      <c r="BD394" s="15"/>
      <c r="BE394" s="15"/>
      <c r="BF394" s="15"/>
      <c r="BG394" s="15"/>
      <c r="BH394" s="15"/>
      <c r="BI394" s="15"/>
      <c r="BJ394" s="15"/>
    </row>
    <row r="395" spans="1:62" ht="14.25">
      <c r="A395" s="16" t="str">
        <f>IF(ISNA(VLOOKUP($G395,'Philanthropist Ranking'!$E$5:$H$105,4,FALSE)),"N","Y")</f>
        <v>Y</v>
      </c>
      <c r="B395" s="17">
        <f>VLOOKUP($G395,'Philanthropist Ranking'!$K$5:$M$281,3,FALSE)</f>
        <v>77</v>
      </c>
      <c r="C395" s="17">
        <f>VLOOKUP($G395,'Philanthropist Ranking'!$K$5:$M$281,2,FALSE)</f>
        <v>10</v>
      </c>
      <c r="D395" s="3"/>
      <c r="E395" s="18"/>
      <c r="F395" s="7" t="s">
        <v>683</v>
      </c>
      <c r="G395" s="8" t="s">
        <v>684</v>
      </c>
      <c r="H395" s="10" t="s">
        <v>3605</v>
      </c>
      <c r="I395" s="19"/>
      <c r="J395" s="20" t="s">
        <v>62</v>
      </c>
      <c r="K395" s="7" t="s">
        <v>78</v>
      </c>
      <c r="L395" s="20"/>
      <c r="M395" s="19"/>
      <c r="N395" s="10" t="s">
        <v>127</v>
      </c>
      <c r="O395" s="22"/>
      <c r="P395" s="21"/>
      <c r="Q395" s="22"/>
      <c r="R395" s="21"/>
      <c r="S395" s="22"/>
      <c r="T395" s="21"/>
      <c r="U395" s="22"/>
      <c r="V395" s="13" t="s">
        <v>684</v>
      </c>
      <c r="W395" s="2">
        <v>10</v>
      </c>
      <c r="X395" s="13">
        <v>9</v>
      </c>
      <c r="Y395" s="2">
        <v>3</v>
      </c>
      <c r="Z395" s="189"/>
      <c r="AA395" s="23"/>
      <c r="AB395" s="13" t="s">
        <v>961</v>
      </c>
      <c r="AC395" s="2" t="s">
        <v>1058</v>
      </c>
      <c r="AD395" s="25"/>
      <c r="AE395" s="2" t="s">
        <v>2114</v>
      </c>
      <c r="AF395" s="25"/>
      <c r="AG395" s="2" t="s">
        <v>89</v>
      </c>
      <c r="AH395" s="14" t="s">
        <v>67</v>
      </c>
      <c r="AI395" s="2" t="s">
        <v>68</v>
      </c>
      <c r="AJ395" s="13" t="s">
        <v>69</v>
      </c>
      <c r="AK395" s="2" t="s">
        <v>70</v>
      </c>
      <c r="AL395" s="9" t="s">
        <v>3608</v>
      </c>
      <c r="AM395" s="13" t="str">
        <f>IF(ISNA(VLOOKUP($AL395,'Ash-Archive Data-Don''t Delete'!$AL:$AT,2,FALSE)),"",VLOOKUP($AL395,'Ash-Archive Data-Don''t Delete'!$AL:$AT,2,FALSE))</f>
        <v/>
      </c>
      <c r="AN395" s="2" t="str">
        <f>IF(ISNA(VLOOKUP($AL395,'Ash-Archive Data-Don''t Delete'!$AL:$AT,3,FALSE)),"",VLOOKUP($AL395,'Ash-Archive Data-Don''t Delete'!$AL:$AT,3,FALSE))</f>
        <v/>
      </c>
      <c r="AO395" s="13" t="str">
        <f>IF(ISNA(VLOOKUP($AL395,'Ash-Archive Data-Don''t Delete'!$AL:$AT,4,FALSE)),"",VLOOKUP($AL395,'Ash-Archive Data-Don''t Delete'!$AL:$AT,4,FALSE))</f>
        <v/>
      </c>
      <c r="AP395" s="2" t="str">
        <f>IF(ISNA(VLOOKUP($AL395,'Ash-Archive Data-Don''t Delete'!$AL:$AT,5,FALSE)),"",VLOOKUP($AL395,'Ash-Archive Data-Don''t Delete'!$AL:$AT,5,FALSE))</f>
        <v/>
      </c>
      <c r="AQ395" s="13" t="s">
        <v>62</v>
      </c>
      <c r="AR395" s="2" t="s">
        <v>62</v>
      </c>
      <c r="AS395" s="13" t="s">
        <v>62</v>
      </c>
      <c r="AT395" s="2" t="s">
        <v>62</v>
      </c>
      <c r="AU395" s="25"/>
      <c r="AV395" s="2" t="s">
        <v>1689</v>
      </c>
      <c r="AW395" s="25"/>
      <c r="AX395" s="2" t="s">
        <v>84</v>
      </c>
      <c r="AY395" s="9" t="s">
        <v>945</v>
      </c>
      <c r="AZ395" s="31">
        <v>42711</v>
      </c>
      <c r="BA395" s="18"/>
      <c r="BB395" s="18"/>
      <c r="BC395" s="15"/>
      <c r="BD395" s="15"/>
      <c r="BE395" s="15"/>
      <c r="BF395" s="15"/>
      <c r="BG395" s="15"/>
      <c r="BH395" s="15"/>
      <c r="BI395" s="15"/>
      <c r="BJ395" s="15"/>
    </row>
    <row r="396" spans="1:62" ht="14.25">
      <c r="A396" s="16" t="str">
        <f>IF(ISNA(VLOOKUP($G396,'Philanthropist Ranking'!$E$5:$H$105,4,FALSE)),"N","Y")</f>
        <v>Y</v>
      </c>
      <c r="B396" s="17">
        <f>VLOOKUP($G396,'Philanthropist Ranking'!$K$5:$M$281,3,FALSE)</f>
        <v>77</v>
      </c>
      <c r="C396" s="17">
        <f>VLOOKUP($G396,'Philanthropist Ranking'!$K$5:$M$281,2,FALSE)</f>
        <v>10</v>
      </c>
      <c r="D396" s="18"/>
      <c r="E396" s="18"/>
      <c r="F396" s="7" t="s">
        <v>593</v>
      </c>
      <c r="G396" s="8" t="s">
        <v>594</v>
      </c>
      <c r="H396" s="32"/>
      <c r="I396" s="19"/>
      <c r="J396" s="20" t="s">
        <v>62</v>
      </c>
      <c r="K396" s="19"/>
      <c r="L396" s="20"/>
      <c r="M396" s="19"/>
      <c r="N396" s="21"/>
      <c r="O396" s="22"/>
      <c r="P396" s="21"/>
      <c r="Q396" s="22"/>
      <c r="R396" s="21"/>
      <c r="S396" s="22"/>
      <c r="T396" s="21"/>
      <c r="U396" s="22"/>
      <c r="V396" s="13" t="s">
        <v>2104</v>
      </c>
      <c r="W396" s="2">
        <v>90</v>
      </c>
      <c r="X396" s="13">
        <v>3</v>
      </c>
      <c r="Y396" s="2">
        <v>18</v>
      </c>
      <c r="Z396" s="13" t="s">
        <v>63</v>
      </c>
      <c r="AA396" s="2" t="s">
        <v>64</v>
      </c>
      <c r="AB396" s="13" t="s">
        <v>63</v>
      </c>
      <c r="AC396" s="2" t="s">
        <v>64</v>
      </c>
      <c r="AD396" s="13" t="s">
        <v>2105</v>
      </c>
      <c r="AE396" s="23"/>
      <c r="AF396" s="25"/>
      <c r="AG396" s="2" t="s">
        <v>89</v>
      </c>
      <c r="AH396" s="14" t="s">
        <v>67</v>
      </c>
      <c r="AI396" s="2" t="s">
        <v>100</v>
      </c>
      <c r="AJ396" s="13" t="s">
        <v>69</v>
      </c>
      <c r="AK396" s="2" t="s">
        <v>84</v>
      </c>
      <c r="AL396" s="9" t="s">
        <v>3611</v>
      </c>
      <c r="AM396" s="35" t="str">
        <f>IF(ISNA(VLOOKUP($AL396,'Ash-Archive Data-Don''t Delete'!$AL:$AT,2,FALSE)),"",VLOOKUP($AL396,'Ash-Archive Data-Don''t Delete'!$AL:$AT,2,FALSE))</f>
        <v>Link1</v>
      </c>
      <c r="AN396" s="36" t="str">
        <f>IF(ISNA(VLOOKUP($AL396,'Ash-Archive Data-Don''t Delete'!$AL:$AT,3,FALSE)),"",VLOOKUP($AL396,'Ash-Archive Data-Don''t Delete'!$AL:$AT,3,FALSE))</f>
        <v>Link2</v>
      </c>
      <c r="AO396" s="13">
        <f>IF(ISNA(VLOOKUP($AL396,'Ash-Archive Data-Don''t Delete'!$AL:$AT,4,FALSE)),"",VLOOKUP($AL396,'Ash-Archive Data-Don''t Delete'!$AL:$AT,4,FALSE))</f>
        <v>0</v>
      </c>
      <c r="AP396" s="2">
        <f>IF(ISNA(VLOOKUP($AL396,'Ash-Archive Data-Don''t Delete'!$AL:$AT,5,FALSE)),"",VLOOKUP($AL396,'Ash-Archive Data-Don''t Delete'!$AL:$AT,5,FALSE))</f>
        <v>0</v>
      </c>
      <c r="AQ396" s="13" t="s">
        <v>74</v>
      </c>
      <c r="AR396" s="2"/>
      <c r="AS396" s="13"/>
      <c r="AT396" s="2"/>
      <c r="AU396" s="25"/>
      <c r="AV396" s="23"/>
      <c r="AW396" s="25"/>
      <c r="AX396" s="23"/>
      <c r="AY396" s="9" t="s">
        <v>103</v>
      </c>
      <c r="AZ396" s="31">
        <v>42706</v>
      </c>
      <c r="BA396" s="18"/>
      <c r="BB396" s="18"/>
      <c r="BC396" s="15"/>
      <c r="BD396" s="15"/>
      <c r="BE396" s="15"/>
      <c r="BF396" s="15"/>
      <c r="BG396" s="15"/>
      <c r="BH396" s="15"/>
      <c r="BI396" s="15"/>
      <c r="BJ396" s="15"/>
    </row>
    <row r="397" spans="1:62" ht="14.25">
      <c r="A397" s="16" t="str">
        <f>IF(ISNA(VLOOKUP($G397,'Philanthropist Ranking'!$E$5:$H$105,4,FALSE)),"N","Y")</f>
        <v>Y</v>
      </c>
      <c r="B397" s="17">
        <f>VLOOKUP($G397,'Philanthropist Ranking'!$K$5:$M$281,3,FALSE)</f>
        <v>77</v>
      </c>
      <c r="C397" s="17">
        <f>VLOOKUP($G397,'Philanthropist Ranking'!$K$5:$M$281,2,FALSE)</f>
        <v>10</v>
      </c>
      <c r="D397" s="18"/>
      <c r="E397" s="18"/>
      <c r="F397" s="7" t="s">
        <v>593</v>
      </c>
      <c r="G397" s="8" t="s">
        <v>594</v>
      </c>
      <c r="H397" s="32"/>
      <c r="I397" s="7">
        <v>1970</v>
      </c>
      <c r="J397" s="20">
        <v>46</v>
      </c>
      <c r="K397" s="7" t="s">
        <v>78</v>
      </c>
      <c r="L397" s="8" t="s">
        <v>79</v>
      </c>
      <c r="M397" s="33" t="s">
        <v>80</v>
      </c>
      <c r="N397" s="10" t="s">
        <v>9</v>
      </c>
      <c r="O397" s="11" t="s">
        <v>2099</v>
      </c>
      <c r="P397" s="10" t="s">
        <v>2100</v>
      </c>
      <c r="Q397" s="11" t="s">
        <v>70</v>
      </c>
      <c r="R397" s="10" t="s">
        <v>336</v>
      </c>
      <c r="S397" s="11" t="s">
        <v>63</v>
      </c>
      <c r="T397" s="10" t="s">
        <v>64</v>
      </c>
      <c r="U397" s="34" t="s">
        <v>80</v>
      </c>
      <c r="V397" s="13" t="s">
        <v>2104</v>
      </c>
      <c r="W397" s="2">
        <v>10</v>
      </c>
      <c r="X397" s="13">
        <v>3</v>
      </c>
      <c r="Y397" s="2">
        <v>18</v>
      </c>
      <c r="Z397" s="13" t="s">
        <v>63</v>
      </c>
      <c r="AA397" s="2" t="s">
        <v>64</v>
      </c>
      <c r="AB397" s="13" t="s">
        <v>63</v>
      </c>
      <c r="AC397" s="2" t="s">
        <v>64</v>
      </c>
      <c r="AD397" s="13" t="s">
        <v>2105</v>
      </c>
      <c r="AE397" s="23"/>
      <c r="AF397" s="25"/>
      <c r="AG397" s="2" t="s">
        <v>89</v>
      </c>
      <c r="AH397" s="14" t="s">
        <v>67</v>
      </c>
      <c r="AI397" s="2" t="s">
        <v>100</v>
      </c>
      <c r="AJ397" s="13" t="s">
        <v>69</v>
      </c>
      <c r="AK397" s="2" t="s">
        <v>70</v>
      </c>
      <c r="AL397" s="9" t="s">
        <v>3614</v>
      </c>
      <c r="AM397" s="35" t="str">
        <f>IF(ISNA(VLOOKUP($AL397,'Ash-Archive Data-Don''t Delete'!$AL:$AT,2,FALSE)),"",VLOOKUP($AL397,'Ash-Archive Data-Don''t Delete'!$AL:$AT,2,FALSE))</f>
        <v>Link1</v>
      </c>
      <c r="AN397" s="36" t="str">
        <f>IF(ISNA(VLOOKUP($AL397,'Ash-Archive Data-Don''t Delete'!$AL:$AT,3,FALSE)),"",VLOOKUP($AL397,'Ash-Archive Data-Don''t Delete'!$AL:$AT,3,FALSE))</f>
        <v>Link2</v>
      </c>
      <c r="AO397" s="35" t="str">
        <f>IF(ISNA(VLOOKUP($AL397,'Ash-Archive Data-Don''t Delete'!$AL:$AT,4,FALSE)),"",VLOOKUP($AL397,'Ash-Archive Data-Don''t Delete'!$AL:$AT,4,FALSE))</f>
        <v>Link3</v>
      </c>
      <c r="AP397" s="2">
        <f>IF(ISNA(VLOOKUP($AL397,'Ash-Archive Data-Don''t Delete'!$AL:$AT,5,FALSE)),"",VLOOKUP($AL397,'Ash-Archive Data-Don''t Delete'!$AL:$AT,5,FALSE))</f>
        <v>0</v>
      </c>
      <c r="AQ397" s="13" t="s">
        <v>74</v>
      </c>
      <c r="AR397" s="2"/>
      <c r="AS397" s="13"/>
      <c r="AT397" s="2"/>
      <c r="AU397" s="25"/>
      <c r="AV397" s="2" t="s">
        <v>487</v>
      </c>
      <c r="AW397" s="25"/>
      <c r="AX397" s="2" t="s">
        <v>84</v>
      </c>
      <c r="AY397" s="9" t="s">
        <v>77</v>
      </c>
      <c r="AZ397" s="31">
        <v>42466</v>
      </c>
      <c r="BA397" s="18"/>
      <c r="BB397" s="18"/>
      <c r="BC397" s="15"/>
      <c r="BD397" s="15"/>
      <c r="BE397" s="15"/>
      <c r="BF397" s="15"/>
      <c r="BG397" s="15"/>
      <c r="BH397" s="15"/>
      <c r="BI397" s="15"/>
      <c r="BJ397" s="15"/>
    </row>
    <row r="398" spans="1:62" ht="14.25">
      <c r="A398" s="16" t="str">
        <f>IF(ISNA(VLOOKUP($G398,'Philanthropist Ranking'!$E$5:$H$105,4,FALSE)),"N","Y")</f>
        <v>Y</v>
      </c>
      <c r="B398" s="17">
        <f>VLOOKUP($G398,'Philanthropist Ranking'!$K$5:$M$281,3,FALSE)</f>
        <v>77</v>
      </c>
      <c r="C398" s="17">
        <f>VLOOKUP($G398,'Philanthropist Ranking'!$K$5:$M$281,2,FALSE)</f>
        <v>10</v>
      </c>
      <c r="D398" s="18"/>
      <c r="E398" s="18"/>
      <c r="F398" s="7" t="s">
        <v>166</v>
      </c>
      <c r="G398" s="8" t="s">
        <v>167</v>
      </c>
      <c r="H398" s="32"/>
      <c r="I398" s="7">
        <v>1964</v>
      </c>
      <c r="J398" s="20">
        <v>52</v>
      </c>
      <c r="K398" s="7" t="s">
        <v>78</v>
      </c>
      <c r="L398" s="20"/>
      <c r="M398" s="33" t="s">
        <v>80</v>
      </c>
      <c r="N398" s="10" t="s">
        <v>126</v>
      </c>
      <c r="O398" s="11" t="s">
        <v>2038</v>
      </c>
      <c r="P398" s="10" t="s">
        <v>2039</v>
      </c>
      <c r="Q398" s="22"/>
      <c r="R398" s="10" t="s">
        <v>2040</v>
      </c>
      <c r="S398" s="11" t="s">
        <v>222</v>
      </c>
      <c r="T398" s="10" t="s">
        <v>222</v>
      </c>
      <c r="U398" s="34" t="s">
        <v>80</v>
      </c>
      <c r="V398" s="13" t="s">
        <v>166</v>
      </c>
      <c r="W398" s="2">
        <v>10</v>
      </c>
      <c r="X398" s="13">
        <v>11</v>
      </c>
      <c r="Y398" s="2">
        <v>2</v>
      </c>
      <c r="Z398" s="24" t="s">
        <v>222</v>
      </c>
      <c r="AA398" s="2" t="s">
        <v>222</v>
      </c>
      <c r="AB398" s="13" t="s">
        <v>63</v>
      </c>
      <c r="AC398" s="2" t="s">
        <v>94</v>
      </c>
      <c r="AD398" s="24" t="s">
        <v>2044</v>
      </c>
      <c r="AE398" s="23"/>
      <c r="AF398" s="25"/>
      <c r="AG398" s="2" t="s">
        <v>89</v>
      </c>
      <c r="AH398" s="14" t="s">
        <v>67</v>
      </c>
      <c r="AI398" s="2" t="s">
        <v>68</v>
      </c>
      <c r="AJ398" s="13" t="s">
        <v>69</v>
      </c>
      <c r="AK398" s="2" t="s">
        <v>70</v>
      </c>
      <c r="AL398" s="9" t="s">
        <v>3615</v>
      </c>
      <c r="AM398" s="35" t="str">
        <f>IF(ISNA(VLOOKUP($AL398,'Ash-Archive Data-Don''t Delete'!$AL:$AT,2,FALSE)),"",VLOOKUP($AL398,'Ash-Archive Data-Don''t Delete'!$AL:$AT,2,FALSE))</f>
        <v>Link1</v>
      </c>
      <c r="AN398" s="36" t="str">
        <f>IF(ISNA(VLOOKUP($AL398,'Ash-Archive Data-Don''t Delete'!$AL:$AT,3,FALSE)),"",VLOOKUP($AL398,'Ash-Archive Data-Don''t Delete'!$AL:$AT,3,FALSE))</f>
        <v>Link2</v>
      </c>
      <c r="AO398" s="13">
        <f>IF(ISNA(VLOOKUP($AL398,'Ash-Archive Data-Don''t Delete'!$AL:$AT,4,FALSE)),"",VLOOKUP($AL398,'Ash-Archive Data-Don''t Delete'!$AL:$AT,4,FALSE))</f>
        <v>0</v>
      </c>
      <c r="AP398" s="2">
        <f>IF(ISNA(VLOOKUP($AL398,'Ash-Archive Data-Don''t Delete'!$AL:$AT,5,FALSE)),"",VLOOKUP($AL398,'Ash-Archive Data-Don''t Delete'!$AL:$AT,5,FALSE))</f>
        <v>0</v>
      </c>
      <c r="AQ398" s="13" t="s">
        <v>74</v>
      </c>
      <c r="AR398" s="2"/>
      <c r="AS398" s="13"/>
      <c r="AT398" s="2"/>
      <c r="AU398" s="25"/>
      <c r="AV398" s="2" t="s">
        <v>2046</v>
      </c>
      <c r="AW398" s="25"/>
      <c r="AX398" s="2" t="s">
        <v>84</v>
      </c>
      <c r="AY398" s="9" t="s">
        <v>945</v>
      </c>
      <c r="AZ398" s="31">
        <v>42705</v>
      </c>
      <c r="BA398" s="18"/>
      <c r="BB398" s="18"/>
      <c r="BC398" s="15"/>
      <c r="BD398" s="15"/>
      <c r="BE398" s="15"/>
      <c r="BF398" s="15"/>
      <c r="BG398" s="15"/>
      <c r="BH398" s="15"/>
      <c r="BI398" s="15"/>
      <c r="BJ398" s="15"/>
    </row>
    <row r="399" spans="1:62" ht="14.25">
      <c r="A399" s="16" t="str">
        <f>IF(ISNA(VLOOKUP($G399,'Philanthropist Ranking'!$E$5:$H$105,4,FALSE)),"N","Y")</f>
        <v>Y</v>
      </c>
      <c r="B399" s="17">
        <f>VLOOKUP($G399,'Philanthropist Ranking'!$K$5:$M$281,3,FALSE)</f>
        <v>77</v>
      </c>
      <c r="C399" s="17">
        <f>VLOOKUP($G399,'Philanthropist Ranking'!$K$5:$M$281,2,FALSE)</f>
        <v>10</v>
      </c>
      <c r="D399" s="3"/>
      <c r="E399" s="18"/>
      <c r="F399" s="7" t="s">
        <v>641</v>
      </c>
      <c r="G399" s="8" t="s">
        <v>642</v>
      </c>
      <c r="H399" s="9"/>
      <c r="I399" s="19"/>
      <c r="J399" s="20" t="s">
        <v>62</v>
      </c>
      <c r="K399" s="19"/>
      <c r="L399" s="20"/>
      <c r="M399" s="19"/>
      <c r="N399" s="21"/>
      <c r="O399" s="11"/>
      <c r="P399" s="37"/>
      <c r="Q399" s="22"/>
      <c r="R399" s="21"/>
      <c r="S399" s="22"/>
      <c r="T399" s="21"/>
      <c r="U399" s="22"/>
      <c r="V399" s="13" t="s">
        <v>2053</v>
      </c>
      <c r="W399" s="2">
        <v>9</v>
      </c>
      <c r="X399" s="13">
        <v>9</v>
      </c>
      <c r="Y399" s="2">
        <v>30</v>
      </c>
      <c r="Z399" s="24" t="s">
        <v>63</v>
      </c>
      <c r="AA399" s="2" t="s">
        <v>713</v>
      </c>
      <c r="AB399" s="13" t="s">
        <v>63</v>
      </c>
      <c r="AC399" s="2" t="s">
        <v>94</v>
      </c>
      <c r="AD399" s="25"/>
      <c r="AE399" s="2" t="s">
        <v>108</v>
      </c>
      <c r="AF399" s="25"/>
      <c r="AG399" s="2" t="s">
        <v>109</v>
      </c>
      <c r="AH399" s="14" t="s">
        <v>99</v>
      </c>
      <c r="AI399" s="2" t="s">
        <v>100</v>
      </c>
      <c r="AJ399" s="13" t="s">
        <v>69</v>
      </c>
      <c r="AK399" s="2" t="s">
        <v>70</v>
      </c>
      <c r="AL399" s="9" t="s">
        <v>3616</v>
      </c>
      <c r="AM399" s="13" t="str">
        <f>IF(ISNA(VLOOKUP($AL399,'Ash-Archive Data-Don''t Delete'!$AL:$AT,2,FALSE)),"",VLOOKUP($AL399,'Ash-Archive Data-Don''t Delete'!$AL:$AT,2,FALSE))</f>
        <v/>
      </c>
      <c r="AN399" s="2" t="str">
        <f>IF(ISNA(VLOOKUP($AL399,'Ash-Archive Data-Don''t Delete'!$AL:$AT,3,FALSE)),"",VLOOKUP($AL399,'Ash-Archive Data-Don''t Delete'!$AL:$AT,3,FALSE))</f>
        <v/>
      </c>
      <c r="AO399" s="13" t="str">
        <f>IF(ISNA(VLOOKUP($AL399,'Ash-Archive Data-Don''t Delete'!$AL:$AT,4,FALSE)),"",VLOOKUP($AL399,'Ash-Archive Data-Don''t Delete'!$AL:$AT,4,FALSE))</f>
        <v/>
      </c>
      <c r="AP399" s="2" t="str">
        <f>IF(ISNA(VLOOKUP($AL399,'Ash-Archive Data-Don''t Delete'!$AL:$AT,5,FALSE)),"",VLOOKUP($AL399,'Ash-Archive Data-Don''t Delete'!$AL:$AT,5,FALSE))</f>
        <v/>
      </c>
      <c r="AQ399" s="13" t="s">
        <v>62</v>
      </c>
      <c r="AR399" s="2" t="s">
        <v>62</v>
      </c>
      <c r="AS399" s="13" t="s">
        <v>62</v>
      </c>
      <c r="AT399" s="2" t="s">
        <v>74</v>
      </c>
      <c r="AU399" s="25"/>
      <c r="AV399" s="23"/>
      <c r="AW399" s="25"/>
      <c r="AX399" s="23"/>
      <c r="AY399" s="9" t="s">
        <v>118</v>
      </c>
      <c r="AZ399" s="41">
        <v>42744</v>
      </c>
      <c r="BA399" s="18"/>
      <c r="BB399" s="18"/>
      <c r="BC399" s="15"/>
      <c r="BD399" s="15"/>
      <c r="BE399" s="15"/>
      <c r="BF399" s="15"/>
      <c r="BG399" s="15"/>
      <c r="BH399" s="15"/>
      <c r="BI399" s="15"/>
      <c r="BJ399" s="15"/>
    </row>
    <row r="400" spans="1:62" ht="14.25">
      <c r="A400" s="16" t="str">
        <f>IF(ISNA(VLOOKUP($G400,'Philanthropist Ranking'!$E$5:$H$105,4,FALSE)),"N","Y")</f>
        <v>Y</v>
      </c>
      <c r="B400" s="17">
        <f>VLOOKUP($G400,'Philanthropist Ranking'!$K$5:$M$281,3,FALSE)</f>
        <v>77</v>
      </c>
      <c r="C400" s="17">
        <f>VLOOKUP($G400,'Philanthropist Ranking'!$K$5:$M$281,2,FALSE)</f>
        <v>10</v>
      </c>
      <c r="D400" s="3"/>
      <c r="E400" s="18"/>
      <c r="F400" s="7" t="s">
        <v>641</v>
      </c>
      <c r="G400" s="8" t="s">
        <v>642</v>
      </c>
      <c r="H400" s="9"/>
      <c r="I400" s="141">
        <v>1967</v>
      </c>
      <c r="J400" s="20">
        <v>49</v>
      </c>
      <c r="K400" s="141" t="s">
        <v>78</v>
      </c>
      <c r="L400" s="143" t="s">
        <v>79</v>
      </c>
      <c r="M400" s="176" t="str">
        <f>HYPERLINK("http://baike.baidu.com/link?url=VGH7s04ePbbDDLwnMLPf1NlfNM7c6d4dR9BCLI3WzRJeqmYnxZOvIs6MVm5xNd5A70EzQyGnN5H7-YzqHHSfT2ZH9qFdwpXuYOD3kTIFVpRF3_8enjGQzn0pfpvrRqli","Link")</f>
        <v>Link</v>
      </c>
      <c r="N400" s="10" t="s">
        <v>121</v>
      </c>
      <c r="O400" s="11" t="s">
        <v>3657</v>
      </c>
      <c r="P400" s="37" t="s">
        <v>2053</v>
      </c>
      <c r="Q400" s="38" t="s">
        <v>70</v>
      </c>
      <c r="R400" s="37" t="s">
        <v>336</v>
      </c>
      <c r="S400" s="38" t="s">
        <v>63</v>
      </c>
      <c r="T400" s="37" t="s">
        <v>713</v>
      </c>
      <c r="U400" s="22"/>
      <c r="V400" s="13" t="s">
        <v>2053</v>
      </c>
      <c r="W400" s="2">
        <v>1</v>
      </c>
      <c r="X400" s="13">
        <v>9</v>
      </c>
      <c r="Y400" s="2">
        <v>30</v>
      </c>
      <c r="Z400" s="24" t="s">
        <v>63</v>
      </c>
      <c r="AA400" s="2" t="s">
        <v>713</v>
      </c>
      <c r="AB400" s="13" t="s">
        <v>63</v>
      </c>
      <c r="AC400" s="2" t="s">
        <v>94</v>
      </c>
      <c r="AD400" s="25"/>
      <c r="AE400" s="2" t="s">
        <v>108</v>
      </c>
      <c r="AF400" s="25"/>
      <c r="AG400" s="2" t="s">
        <v>109</v>
      </c>
      <c r="AH400" s="14" t="s">
        <v>99</v>
      </c>
      <c r="AI400" s="2" t="s">
        <v>100</v>
      </c>
      <c r="AJ400" s="13" t="s">
        <v>69</v>
      </c>
      <c r="AK400" s="2" t="s">
        <v>70</v>
      </c>
      <c r="AL400" s="9" t="s">
        <v>3617</v>
      </c>
      <c r="AM400" s="13" t="str">
        <f>IF(ISNA(VLOOKUP($AL400,'Ash-Archive Data-Don''t Delete'!$AL:$AT,2,FALSE)),"",VLOOKUP($AL400,'Ash-Archive Data-Don''t Delete'!$AL:$AT,2,FALSE))</f>
        <v/>
      </c>
      <c r="AN400" s="2" t="str">
        <f>IF(ISNA(VLOOKUP($AL400,'Ash-Archive Data-Don''t Delete'!$AL:$AT,3,FALSE)),"",VLOOKUP($AL400,'Ash-Archive Data-Don''t Delete'!$AL:$AT,3,FALSE))</f>
        <v/>
      </c>
      <c r="AO400" s="13" t="str">
        <f>IF(ISNA(VLOOKUP($AL400,'Ash-Archive Data-Don''t Delete'!$AL:$AT,4,FALSE)),"",VLOOKUP($AL400,'Ash-Archive Data-Don''t Delete'!$AL:$AT,4,FALSE))</f>
        <v/>
      </c>
      <c r="AP400" s="2" t="str">
        <f>IF(ISNA(VLOOKUP($AL400,'Ash-Archive Data-Don''t Delete'!$AL:$AT,5,FALSE)),"",VLOOKUP($AL400,'Ash-Archive Data-Don''t Delete'!$AL:$AT,5,FALSE))</f>
        <v/>
      </c>
      <c r="AQ400" s="13" t="s">
        <v>62</v>
      </c>
      <c r="AR400" s="2" t="s">
        <v>62</v>
      </c>
      <c r="AS400" s="13" t="s">
        <v>62</v>
      </c>
      <c r="AT400" s="2" t="s">
        <v>74</v>
      </c>
      <c r="AU400" s="25"/>
      <c r="AV400" s="23"/>
      <c r="AW400" s="25"/>
      <c r="AX400" s="23"/>
      <c r="AY400" s="9" t="s">
        <v>118</v>
      </c>
      <c r="AZ400" s="41">
        <v>42744</v>
      </c>
      <c r="BA400" s="18"/>
      <c r="BB400" s="18"/>
      <c r="BC400" s="15"/>
      <c r="BD400" s="15"/>
      <c r="BE400" s="15"/>
      <c r="BF400" s="15"/>
      <c r="BG400" s="15"/>
      <c r="BH400" s="15"/>
      <c r="BI400" s="15"/>
      <c r="BJ400" s="15"/>
    </row>
    <row r="401" spans="1:62" ht="14.25">
      <c r="A401" s="16" t="str">
        <f>IF(ISNA(VLOOKUP($G401,'Philanthropist Ranking'!$E$5:$H$105,4,FALSE)),"N","Y")</f>
        <v>Y</v>
      </c>
      <c r="B401" s="17">
        <f>VLOOKUP($G401,'Philanthropist Ranking'!$K$5:$M$281,3,FALSE)</f>
        <v>77</v>
      </c>
      <c r="C401" s="17">
        <f>VLOOKUP($G401,'Philanthropist Ranking'!$K$5:$M$281,2,FALSE)</f>
        <v>10</v>
      </c>
      <c r="D401" s="18"/>
      <c r="E401" s="18"/>
      <c r="F401" s="7" t="s">
        <v>474</v>
      </c>
      <c r="G401" s="8" t="s">
        <v>475</v>
      </c>
      <c r="H401" s="32"/>
      <c r="I401" s="7">
        <v>1958</v>
      </c>
      <c r="J401" s="20">
        <v>58</v>
      </c>
      <c r="K401" s="7" t="s">
        <v>78</v>
      </c>
      <c r="L401" s="8" t="s">
        <v>79</v>
      </c>
      <c r="M401" s="33" t="s">
        <v>80</v>
      </c>
      <c r="N401" s="10" t="s">
        <v>125</v>
      </c>
      <c r="O401" s="11" t="s">
        <v>2107</v>
      </c>
      <c r="P401" s="10" t="s">
        <v>2108</v>
      </c>
      <c r="Q401" s="11" t="s">
        <v>84</v>
      </c>
      <c r="R401" s="10" t="s">
        <v>336</v>
      </c>
      <c r="S401" s="11" t="s">
        <v>1824</v>
      </c>
      <c r="T401" s="10" t="s">
        <v>1824</v>
      </c>
      <c r="U401" s="34" t="s">
        <v>80</v>
      </c>
      <c r="V401" s="13" t="s">
        <v>2107</v>
      </c>
      <c r="W401" s="2">
        <v>10</v>
      </c>
      <c r="X401" s="13">
        <v>6</v>
      </c>
      <c r="Y401" s="2">
        <v>24</v>
      </c>
      <c r="Z401" s="13" t="s">
        <v>3661</v>
      </c>
      <c r="AA401" s="2" t="s">
        <v>3661</v>
      </c>
      <c r="AB401" s="13" t="s">
        <v>105</v>
      </c>
      <c r="AC401" s="2" t="s">
        <v>3345</v>
      </c>
      <c r="AD401" s="13" t="s">
        <v>2112</v>
      </c>
      <c r="AE401" s="23"/>
      <c r="AF401" s="25"/>
      <c r="AG401" s="2" t="s">
        <v>98</v>
      </c>
      <c r="AH401" s="14" t="s">
        <v>134</v>
      </c>
      <c r="AI401" s="2" t="s">
        <v>100</v>
      </c>
      <c r="AJ401" s="13" t="s">
        <v>69</v>
      </c>
      <c r="AK401" s="2" t="s">
        <v>70</v>
      </c>
      <c r="AL401" s="9" t="s">
        <v>3618</v>
      </c>
      <c r="AM401" s="35" t="str">
        <f>IF(ISNA(VLOOKUP($AL401,'Ash-Archive Data-Don''t Delete'!$AL:$AT,2,FALSE)),"",VLOOKUP($AL401,'Ash-Archive Data-Don''t Delete'!$AL:$AT,2,FALSE))</f>
        <v>Link</v>
      </c>
      <c r="AN401" s="2">
        <f>IF(ISNA(VLOOKUP($AL401,'Ash-Archive Data-Don''t Delete'!$AL:$AT,3,FALSE)),"",VLOOKUP($AL401,'Ash-Archive Data-Don''t Delete'!$AL:$AT,3,FALSE))</f>
        <v>0</v>
      </c>
      <c r="AO401" s="13">
        <f>IF(ISNA(VLOOKUP($AL401,'Ash-Archive Data-Don''t Delete'!$AL:$AT,4,FALSE)),"",VLOOKUP($AL401,'Ash-Archive Data-Don''t Delete'!$AL:$AT,4,FALSE))</f>
        <v>0</v>
      </c>
      <c r="AP401" s="2">
        <f>IF(ISNA(VLOOKUP($AL401,'Ash-Archive Data-Don''t Delete'!$AL:$AT,5,FALSE)),"",VLOOKUP($AL401,'Ash-Archive Data-Don''t Delete'!$AL:$AT,5,FALSE))</f>
        <v>0</v>
      </c>
      <c r="AQ401" s="13" t="s">
        <v>74</v>
      </c>
      <c r="AR401" s="2"/>
      <c r="AS401" s="13"/>
      <c r="AT401" s="2"/>
      <c r="AU401" s="25"/>
      <c r="AV401" s="2" t="s">
        <v>421</v>
      </c>
      <c r="AW401" s="25"/>
      <c r="AX401" s="2" t="s">
        <v>76</v>
      </c>
      <c r="AY401" s="9" t="s">
        <v>103</v>
      </c>
      <c r="AZ401" s="31">
        <v>42706</v>
      </c>
      <c r="BA401" s="18"/>
      <c r="BB401" s="18"/>
      <c r="BC401" s="15"/>
      <c r="BD401" s="15"/>
      <c r="BE401" s="15"/>
      <c r="BF401" s="15"/>
      <c r="BG401" s="15"/>
      <c r="BH401" s="15"/>
      <c r="BI401" s="15"/>
      <c r="BJ401" s="15"/>
    </row>
    <row r="402" spans="1:62" ht="14.25">
      <c r="A402" s="16" t="str">
        <f>IF(ISNA(VLOOKUP($G402,'Philanthropist Ranking'!$E$5:$H$105,4,FALSE)),"N","Y")</f>
        <v>Y</v>
      </c>
      <c r="B402" s="17">
        <f>VLOOKUP($G402,'Philanthropist Ranking'!$K$5:$M$281,3,FALSE)</f>
        <v>77</v>
      </c>
      <c r="C402" s="17">
        <f>VLOOKUP($G402,'Philanthropist Ranking'!$K$5:$M$281,2,FALSE)</f>
        <v>10</v>
      </c>
      <c r="D402" s="3"/>
      <c r="E402" s="18"/>
      <c r="F402" s="7" t="s">
        <v>261</v>
      </c>
      <c r="G402" s="8" t="s">
        <v>262</v>
      </c>
      <c r="H402" s="9" t="s">
        <v>3619</v>
      </c>
      <c r="I402" s="19"/>
      <c r="J402" s="20" t="s">
        <v>62</v>
      </c>
      <c r="K402" s="19"/>
      <c r="L402" s="20"/>
      <c r="M402" s="33" t="s">
        <v>3620</v>
      </c>
      <c r="N402" s="10" t="s">
        <v>127</v>
      </c>
      <c r="O402" s="22"/>
      <c r="P402" s="21"/>
      <c r="Q402" s="22"/>
      <c r="R402" s="21"/>
      <c r="S402" s="22"/>
      <c r="T402" s="21"/>
      <c r="U402" s="22"/>
      <c r="V402" s="13" t="s">
        <v>262</v>
      </c>
      <c r="W402" s="2">
        <v>10</v>
      </c>
      <c r="X402" s="13">
        <v>9</v>
      </c>
      <c r="Y402" s="2">
        <v>10</v>
      </c>
      <c r="Z402" s="189"/>
      <c r="AA402" s="23"/>
      <c r="AB402" s="13" t="s">
        <v>387</v>
      </c>
      <c r="AC402" s="2" t="s">
        <v>2480</v>
      </c>
      <c r="AD402" s="25"/>
      <c r="AE402" s="2" t="s">
        <v>2059</v>
      </c>
      <c r="AF402" s="25"/>
      <c r="AG402" s="2" t="s">
        <v>89</v>
      </c>
      <c r="AH402" s="14" t="s">
        <v>67</v>
      </c>
      <c r="AI402" s="2" t="s">
        <v>68</v>
      </c>
      <c r="AJ402" s="13" t="s">
        <v>69</v>
      </c>
      <c r="AK402" s="2" t="s">
        <v>70</v>
      </c>
      <c r="AL402" s="9" t="s">
        <v>3623</v>
      </c>
      <c r="AM402" s="13" t="str">
        <f>IF(ISNA(VLOOKUP($AL402,'Ash-Archive Data-Don''t Delete'!$AL:$AT,2,FALSE)),"",VLOOKUP($AL402,'Ash-Archive Data-Don''t Delete'!$AL:$AT,2,FALSE))</f>
        <v/>
      </c>
      <c r="AN402" s="2" t="str">
        <f>IF(ISNA(VLOOKUP($AL402,'Ash-Archive Data-Don''t Delete'!$AL:$AT,3,FALSE)),"",VLOOKUP($AL402,'Ash-Archive Data-Don''t Delete'!$AL:$AT,3,FALSE))</f>
        <v/>
      </c>
      <c r="AO402" s="13" t="str">
        <f>IF(ISNA(VLOOKUP($AL402,'Ash-Archive Data-Don''t Delete'!$AL:$AT,4,FALSE)),"",VLOOKUP($AL402,'Ash-Archive Data-Don''t Delete'!$AL:$AT,4,FALSE))</f>
        <v/>
      </c>
      <c r="AP402" s="2" t="str">
        <f>IF(ISNA(VLOOKUP($AL402,'Ash-Archive Data-Don''t Delete'!$AL:$AT,5,FALSE)),"",VLOOKUP($AL402,'Ash-Archive Data-Don''t Delete'!$AL:$AT,5,FALSE))</f>
        <v/>
      </c>
      <c r="AQ402" s="13" t="s">
        <v>62</v>
      </c>
      <c r="AR402" s="2" t="s">
        <v>62</v>
      </c>
      <c r="AS402" s="13" t="s">
        <v>62</v>
      </c>
      <c r="AT402" s="2" t="s">
        <v>62</v>
      </c>
      <c r="AU402" s="25"/>
      <c r="AV402" s="2" t="s">
        <v>1925</v>
      </c>
      <c r="AW402" s="25"/>
      <c r="AX402" s="2" t="s">
        <v>84</v>
      </c>
      <c r="AY402" s="9" t="s">
        <v>945</v>
      </c>
      <c r="AZ402" s="31">
        <v>42711</v>
      </c>
      <c r="BA402" s="18"/>
      <c r="BB402" s="18"/>
      <c r="BC402" s="15"/>
      <c r="BD402" s="15"/>
      <c r="BE402" s="15"/>
      <c r="BF402" s="15"/>
      <c r="BG402" s="15"/>
      <c r="BH402" s="15"/>
      <c r="BI402" s="15"/>
      <c r="BJ402" s="15"/>
    </row>
    <row r="403" spans="1:62" ht="14.25">
      <c r="A403" s="16" t="str">
        <f>IF(ISNA(VLOOKUP($G403,'Philanthropist Ranking'!$E$5:$H$105,4,FALSE)),"N","Y")</f>
        <v>Y</v>
      </c>
      <c r="B403" s="17">
        <f>VLOOKUP($G403,'Philanthropist Ranking'!$K$5:$M$281,3,FALSE)</f>
        <v>77</v>
      </c>
      <c r="C403" s="17">
        <f>VLOOKUP($G403,'Philanthropist Ranking'!$K$5:$M$281,2,FALSE)</f>
        <v>10</v>
      </c>
      <c r="D403" s="3"/>
      <c r="E403" s="18"/>
      <c r="F403" s="7" t="s">
        <v>688</v>
      </c>
      <c r="G403" s="8" t="s">
        <v>689</v>
      </c>
      <c r="H403" s="9" t="s">
        <v>3450</v>
      </c>
      <c r="I403" s="19"/>
      <c r="J403" s="20" t="s">
        <v>62</v>
      </c>
      <c r="K403" s="19"/>
      <c r="L403" s="20"/>
      <c r="M403" s="19"/>
      <c r="N403" s="10" t="s">
        <v>127</v>
      </c>
      <c r="O403" s="22"/>
      <c r="P403" s="21"/>
      <c r="Q403" s="22"/>
      <c r="R403" s="21"/>
      <c r="S403" s="22"/>
      <c r="T403" s="21"/>
      <c r="U403" s="22"/>
      <c r="V403" s="13" t="s">
        <v>689</v>
      </c>
      <c r="W403" s="2">
        <v>10</v>
      </c>
      <c r="X403" s="25">
        <v>12</v>
      </c>
      <c r="Y403" s="23">
        <v>14</v>
      </c>
      <c r="Z403" s="25"/>
      <c r="AA403" s="23"/>
      <c r="AB403" s="13" t="s">
        <v>223</v>
      </c>
      <c r="AC403" s="2" t="s">
        <v>223</v>
      </c>
      <c r="AD403" s="13" t="s">
        <v>2063</v>
      </c>
      <c r="AE403" s="2" t="s">
        <v>2064</v>
      </c>
      <c r="AF403" s="13" t="s">
        <v>2065</v>
      </c>
      <c r="AG403" s="2" t="s">
        <v>136</v>
      </c>
      <c r="AH403" s="14" t="s">
        <v>131</v>
      </c>
      <c r="AI403" s="2" t="s">
        <v>68</v>
      </c>
      <c r="AJ403" s="13" t="s">
        <v>69</v>
      </c>
      <c r="AK403" s="2" t="s">
        <v>70</v>
      </c>
      <c r="AL403" s="9" t="s">
        <v>3624</v>
      </c>
      <c r="AM403" s="13" t="str">
        <f>IF(ISNA(VLOOKUP($AL403,'Ash-Archive Data-Don''t Delete'!$AL:$AT,2,FALSE)),"",VLOOKUP($AL403,'Ash-Archive Data-Don''t Delete'!$AL:$AT,2,FALSE))</f>
        <v/>
      </c>
      <c r="AN403" s="2" t="str">
        <f>IF(ISNA(VLOOKUP($AL403,'Ash-Archive Data-Don''t Delete'!$AL:$AT,3,FALSE)),"",VLOOKUP($AL403,'Ash-Archive Data-Don''t Delete'!$AL:$AT,3,FALSE))</f>
        <v/>
      </c>
      <c r="AO403" s="13" t="str">
        <f>IF(ISNA(VLOOKUP($AL403,'Ash-Archive Data-Don''t Delete'!$AL:$AT,4,FALSE)),"",VLOOKUP($AL403,'Ash-Archive Data-Don''t Delete'!$AL:$AT,4,FALSE))</f>
        <v/>
      </c>
      <c r="AP403" s="2" t="str">
        <f>IF(ISNA(VLOOKUP($AL403,'Ash-Archive Data-Don''t Delete'!$AL:$AT,5,FALSE)),"",VLOOKUP($AL403,'Ash-Archive Data-Don''t Delete'!$AL:$AT,5,FALSE))</f>
        <v/>
      </c>
      <c r="AQ403" s="13" t="s">
        <v>62</v>
      </c>
      <c r="AR403" s="2" t="s">
        <v>62</v>
      </c>
      <c r="AS403" s="13" t="s">
        <v>62</v>
      </c>
      <c r="AT403" s="2" t="s">
        <v>62</v>
      </c>
      <c r="AU403" s="25"/>
      <c r="AV403" s="23"/>
      <c r="AW403" s="25"/>
      <c r="AX403" s="23"/>
      <c r="AY403" s="9" t="s">
        <v>269</v>
      </c>
      <c r="AZ403" s="41">
        <v>42744</v>
      </c>
      <c r="BA403" s="18"/>
      <c r="BB403" s="18"/>
      <c r="BC403" s="15"/>
      <c r="BD403" s="15"/>
      <c r="BE403" s="15"/>
      <c r="BF403" s="15"/>
      <c r="BG403" s="15"/>
      <c r="BH403" s="15"/>
      <c r="BI403" s="15"/>
      <c r="BJ403" s="15"/>
    </row>
    <row r="404" spans="1:62" ht="14.25">
      <c r="A404" s="16" t="str">
        <f>IF(ISNA(VLOOKUP($G404,'Philanthropist Ranking'!$E$5:$H$105,4,FALSE)),"N","Y")</f>
        <v>Y</v>
      </c>
      <c r="B404" s="17">
        <f>VLOOKUP($G404,'Philanthropist Ranking'!$K$5:$M$281,3,FALSE)</f>
        <v>77</v>
      </c>
      <c r="C404" s="17">
        <f>VLOOKUP($G404,'Philanthropist Ranking'!$K$5:$M$281,2,FALSE)</f>
        <v>10</v>
      </c>
      <c r="D404" s="3"/>
      <c r="E404" s="18"/>
      <c r="F404" s="7" t="s">
        <v>643</v>
      </c>
      <c r="G404" s="8" t="s">
        <v>644</v>
      </c>
      <c r="H404" s="9"/>
      <c r="I404" s="141">
        <v>1968</v>
      </c>
      <c r="J404" s="20">
        <v>48</v>
      </c>
      <c r="K404" s="141" t="s">
        <v>78</v>
      </c>
      <c r="L404" s="143" t="s">
        <v>79</v>
      </c>
      <c r="M404" s="176" t="str">
        <f>HYPERLINK("http://baike.baidu.com/link?url=DESkXfpv-LS64pawruRYjefaQwMdzQTHrndt9yfVE9dcPqjUIAT26_kEpoirIGZHuKJagYXIZyPNuKo16qHOw8aWRcFty5OwKPKuUPYnVJSuRi9BhEEENAxh7c_OEFhP","Link")</f>
        <v>Link</v>
      </c>
      <c r="N404" s="10" t="s">
        <v>129</v>
      </c>
      <c r="O404" s="11" t="s">
        <v>3451</v>
      </c>
      <c r="P404" s="37" t="s">
        <v>2067</v>
      </c>
      <c r="Q404" s="38" t="s">
        <v>70</v>
      </c>
      <c r="R404" s="37" t="s">
        <v>336</v>
      </c>
      <c r="S404" s="38" t="s">
        <v>222</v>
      </c>
      <c r="T404" s="37" t="s">
        <v>222</v>
      </c>
      <c r="U404" s="22"/>
      <c r="V404" s="13" t="s">
        <v>2067</v>
      </c>
      <c r="W404" s="2">
        <v>10</v>
      </c>
      <c r="X404" s="13">
        <v>7</v>
      </c>
      <c r="Y404" s="2" t="s">
        <v>173</v>
      </c>
      <c r="Z404" s="24" t="s">
        <v>222</v>
      </c>
      <c r="AA404" s="225" t="s">
        <v>222</v>
      </c>
      <c r="AB404" s="13" t="s">
        <v>222</v>
      </c>
      <c r="AC404" s="2" t="s">
        <v>222</v>
      </c>
      <c r="AD404" s="25"/>
      <c r="AE404" s="2" t="s">
        <v>1507</v>
      </c>
      <c r="AF404" s="13" t="s">
        <v>2068</v>
      </c>
      <c r="AG404" s="2" t="s">
        <v>109</v>
      </c>
      <c r="AH404" s="14" t="str">
        <f>VLOOKUP($AF404,'Program-Causes'!$C:$D,2,FALSE)</f>
        <v>Unspecified</v>
      </c>
      <c r="AI404" s="2" t="s">
        <v>100</v>
      </c>
      <c r="AJ404" s="13" t="s">
        <v>69</v>
      </c>
      <c r="AK404" s="2" t="s">
        <v>70</v>
      </c>
      <c r="AL404" s="9" t="s">
        <v>3625</v>
      </c>
      <c r="AM404" s="13" t="str">
        <f>IF(ISNA(VLOOKUP($AL404,'Ash-Archive Data-Don''t Delete'!$AL:$AT,2,FALSE)),"",VLOOKUP($AL404,'Ash-Archive Data-Don''t Delete'!$AL:$AT,2,FALSE))</f>
        <v/>
      </c>
      <c r="AN404" s="2" t="str">
        <f>IF(ISNA(VLOOKUP($AL404,'Ash-Archive Data-Don''t Delete'!$AL:$AT,3,FALSE)),"",VLOOKUP($AL404,'Ash-Archive Data-Don''t Delete'!$AL:$AT,3,FALSE))</f>
        <v/>
      </c>
      <c r="AO404" s="13" t="str">
        <f>IF(ISNA(VLOOKUP($AL404,'Ash-Archive Data-Don''t Delete'!$AL:$AT,4,FALSE)),"",VLOOKUP($AL404,'Ash-Archive Data-Don''t Delete'!$AL:$AT,4,FALSE))</f>
        <v/>
      </c>
      <c r="AP404" s="2" t="str">
        <f>IF(ISNA(VLOOKUP($AL404,'Ash-Archive Data-Don''t Delete'!$AL:$AT,5,FALSE)),"",VLOOKUP($AL404,'Ash-Archive Data-Don''t Delete'!$AL:$AT,5,FALSE))</f>
        <v/>
      </c>
      <c r="AQ404" s="13" t="s">
        <v>62</v>
      </c>
      <c r="AR404" s="2" t="s">
        <v>62</v>
      </c>
      <c r="AS404" s="13" t="s">
        <v>62</v>
      </c>
      <c r="AT404" s="2" t="s">
        <v>74</v>
      </c>
      <c r="AU404" s="25"/>
      <c r="AV404" s="23"/>
      <c r="AW404" s="25"/>
      <c r="AX404" s="23"/>
      <c r="AY404" s="9" t="s">
        <v>118</v>
      </c>
      <c r="AZ404" s="41">
        <v>42744</v>
      </c>
      <c r="BA404" s="18"/>
      <c r="BB404" s="18"/>
      <c r="BC404" s="15"/>
      <c r="BD404" s="15"/>
      <c r="BE404" s="15"/>
      <c r="BF404" s="15"/>
      <c r="BG404" s="15"/>
      <c r="BH404" s="15"/>
      <c r="BI404" s="15"/>
      <c r="BJ404" s="15"/>
    </row>
    <row r="405" spans="1:62" ht="14.25">
      <c r="A405" s="16" t="str">
        <f>IF(ISNA(VLOOKUP($G405,'Philanthropist Ranking'!$E$5:$H$105,4,FALSE)),"N","Y")</f>
        <v>Y</v>
      </c>
      <c r="B405" s="17">
        <f>VLOOKUP($G405,'Philanthropist Ranking'!$K$5:$M$281,3,FALSE)</f>
        <v>77</v>
      </c>
      <c r="C405" s="17">
        <f>VLOOKUP($G405,'Philanthropist Ranking'!$K$5:$M$281,2,FALSE)</f>
        <v>10</v>
      </c>
      <c r="D405" s="3"/>
      <c r="E405" s="18"/>
      <c r="F405" s="7" t="s">
        <v>645</v>
      </c>
      <c r="G405" s="8" t="s">
        <v>646</v>
      </c>
      <c r="H405" s="32"/>
      <c r="I405" s="19"/>
      <c r="J405" s="20" t="s">
        <v>62</v>
      </c>
      <c r="K405" s="19"/>
      <c r="L405" s="20"/>
      <c r="M405" s="19"/>
      <c r="N405" s="21"/>
      <c r="O405" s="22"/>
      <c r="P405" s="21"/>
      <c r="Q405" s="22"/>
      <c r="R405" s="21"/>
      <c r="S405" s="22"/>
      <c r="T405" s="21"/>
      <c r="U405" s="22"/>
      <c r="V405" s="13" t="s">
        <v>2095</v>
      </c>
      <c r="W405" s="2">
        <v>9</v>
      </c>
      <c r="X405" s="25">
        <v>9</v>
      </c>
      <c r="Y405" s="23">
        <v>22</v>
      </c>
      <c r="Z405" s="24" t="s">
        <v>222</v>
      </c>
      <c r="AA405" s="225" t="s">
        <v>222</v>
      </c>
      <c r="AB405" s="13" t="s">
        <v>222</v>
      </c>
      <c r="AC405" s="2" t="s">
        <v>222</v>
      </c>
      <c r="AD405" s="13" t="s">
        <v>2096</v>
      </c>
      <c r="AE405" s="2" t="s">
        <v>2097</v>
      </c>
      <c r="AF405" s="25"/>
      <c r="AG405" s="2" t="s">
        <v>89</v>
      </c>
      <c r="AH405" s="14" t="s">
        <v>67</v>
      </c>
      <c r="AI405" s="2" t="s">
        <v>100</v>
      </c>
      <c r="AJ405" s="13" t="s">
        <v>69</v>
      </c>
      <c r="AK405" s="2" t="s">
        <v>70</v>
      </c>
      <c r="AL405" s="9" t="s">
        <v>3626</v>
      </c>
      <c r="AM405" s="13" t="str">
        <f>IF(ISNA(VLOOKUP($AL405,'Ash-Archive Data-Don''t Delete'!$AL:$AT,2,FALSE)),"",VLOOKUP($AL405,'Ash-Archive Data-Don''t Delete'!$AL:$AT,2,FALSE))</f>
        <v/>
      </c>
      <c r="AN405" s="2" t="str">
        <f>IF(ISNA(VLOOKUP($AL405,'Ash-Archive Data-Don''t Delete'!$AL:$AT,3,FALSE)),"",VLOOKUP($AL405,'Ash-Archive Data-Don''t Delete'!$AL:$AT,3,FALSE))</f>
        <v/>
      </c>
      <c r="AO405" s="13" t="str">
        <f>IF(ISNA(VLOOKUP($AL405,'Ash-Archive Data-Don''t Delete'!$AL:$AT,4,FALSE)),"",VLOOKUP($AL405,'Ash-Archive Data-Don''t Delete'!$AL:$AT,4,FALSE))</f>
        <v/>
      </c>
      <c r="AP405" s="2" t="str">
        <f>IF(ISNA(VLOOKUP($AL405,'Ash-Archive Data-Don''t Delete'!$AL:$AT,5,FALSE)),"",VLOOKUP($AL405,'Ash-Archive Data-Don''t Delete'!$AL:$AT,5,FALSE))</f>
        <v/>
      </c>
      <c r="AQ405" s="13" t="s">
        <v>62</v>
      </c>
      <c r="AR405" s="2" t="s">
        <v>62</v>
      </c>
      <c r="AS405" s="13" t="s">
        <v>62</v>
      </c>
      <c r="AT405" s="2" t="s">
        <v>62</v>
      </c>
      <c r="AU405" s="25"/>
      <c r="AV405" s="23"/>
      <c r="AW405" s="25"/>
      <c r="AX405" s="23"/>
      <c r="AY405" s="9" t="s">
        <v>269</v>
      </c>
      <c r="AZ405" s="41">
        <v>42744</v>
      </c>
      <c r="BA405" s="18"/>
      <c r="BB405" s="18"/>
      <c r="BC405" s="15"/>
      <c r="BD405" s="15"/>
      <c r="BE405" s="15"/>
      <c r="BF405" s="15"/>
      <c r="BG405" s="15"/>
      <c r="BH405" s="15"/>
      <c r="BI405" s="15"/>
      <c r="BJ405" s="15"/>
    </row>
    <row r="406" spans="1:62" ht="16.5">
      <c r="A406" s="16" t="str">
        <f>IF(ISNA(VLOOKUP($G406,'Philanthropist Ranking'!$E$5:$H$105,4,FALSE)),"N","Y")</f>
        <v>Y</v>
      </c>
      <c r="B406" s="17">
        <f>VLOOKUP($G406,'Philanthropist Ranking'!$K$5:$M$281,3,FALSE)</f>
        <v>77</v>
      </c>
      <c r="C406" s="17">
        <f>VLOOKUP($G406,'Philanthropist Ranking'!$K$5:$M$281,2,FALSE)</f>
        <v>10</v>
      </c>
      <c r="D406" s="3"/>
      <c r="E406" s="18"/>
      <c r="F406" s="7" t="s">
        <v>645</v>
      </c>
      <c r="G406" s="8" t="s">
        <v>646</v>
      </c>
      <c r="H406" s="9"/>
      <c r="I406" s="19"/>
      <c r="J406" s="20" t="s">
        <v>62</v>
      </c>
      <c r="K406" s="7" t="s">
        <v>78</v>
      </c>
      <c r="L406" s="20"/>
      <c r="M406" s="33" t="s">
        <v>3627</v>
      </c>
      <c r="N406" s="10" t="s">
        <v>119</v>
      </c>
      <c r="O406" s="432" t="s">
        <v>3628</v>
      </c>
      <c r="P406" s="10" t="s">
        <v>3629</v>
      </c>
      <c r="Q406" s="11"/>
      <c r="R406" s="433" t="s">
        <v>336</v>
      </c>
      <c r="S406" s="434" t="s">
        <v>222</v>
      </c>
      <c r="T406" s="433" t="s">
        <v>222</v>
      </c>
      <c r="U406" s="34" t="s">
        <v>3630</v>
      </c>
      <c r="V406" s="13" t="s">
        <v>2095</v>
      </c>
      <c r="W406" s="2">
        <v>1</v>
      </c>
      <c r="X406" s="25">
        <v>9</v>
      </c>
      <c r="Y406" s="23">
        <v>22</v>
      </c>
      <c r="Z406" s="24" t="s">
        <v>222</v>
      </c>
      <c r="AA406" s="225" t="s">
        <v>222</v>
      </c>
      <c r="AB406" s="13" t="s">
        <v>222</v>
      </c>
      <c r="AC406" s="2" t="s">
        <v>222</v>
      </c>
      <c r="AD406" s="13" t="s">
        <v>2096</v>
      </c>
      <c r="AE406" s="2" t="s">
        <v>2097</v>
      </c>
      <c r="AF406" s="25"/>
      <c r="AG406" s="2" t="s">
        <v>89</v>
      </c>
      <c r="AH406" s="14" t="s">
        <v>67</v>
      </c>
      <c r="AI406" s="2" t="s">
        <v>100</v>
      </c>
      <c r="AJ406" s="13" t="s">
        <v>69</v>
      </c>
      <c r="AK406" s="2" t="s">
        <v>70</v>
      </c>
      <c r="AL406" s="9" t="s">
        <v>3631</v>
      </c>
      <c r="AM406" s="13" t="str">
        <f>IF(ISNA(VLOOKUP($AL406,'Ash-Archive Data-Don''t Delete'!$AL:$AT,2,FALSE)),"",VLOOKUP($AL406,'Ash-Archive Data-Don''t Delete'!$AL:$AT,2,FALSE))</f>
        <v/>
      </c>
      <c r="AN406" s="2" t="str">
        <f>IF(ISNA(VLOOKUP($AL406,'Ash-Archive Data-Don''t Delete'!$AL:$AT,3,FALSE)),"",VLOOKUP($AL406,'Ash-Archive Data-Don''t Delete'!$AL:$AT,3,FALSE))</f>
        <v/>
      </c>
      <c r="AO406" s="13" t="str">
        <f>IF(ISNA(VLOOKUP($AL406,'Ash-Archive Data-Don''t Delete'!$AL:$AT,4,FALSE)),"",VLOOKUP($AL406,'Ash-Archive Data-Don''t Delete'!$AL:$AT,4,FALSE))</f>
        <v/>
      </c>
      <c r="AP406" s="2" t="str">
        <f>IF(ISNA(VLOOKUP($AL406,'Ash-Archive Data-Don''t Delete'!$AL:$AT,5,FALSE)),"",VLOOKUP($AL406,'Ash-Archive Data-Don''t Delete'!$AL:$AT,5,FALSE))</f>
        <v/>
      </c>
      <c r="AQ406" s="13" t="s">
        <v>62</v>
      </c>
      <c r="AR406" s="2" t="s">
        <v>62</v>
      </c>
      <c r="AS406" s="13" t="s">
        <v>62</v>
      </c>
      <c r="AT406" s="2" t="s">
        <v>62</v>
      </c>
      <c r="AU406" s="25"/>
      <c r="AV406" s="23"/>
      <c r="AW406" s="25"/>
      <c r="AX406" s="23"/>
      <c r="AY406" s="9" t="s">
        <v>269</v>
      </c>
      <c r="AZ406" s="41">
        <v>42744</v>
      </c>
      <c r="BA406" s="18"/>
      <c r="BB406" s="18"/>
      <c r="BC406" s="15"/>
      <c r="BD406" s="15"/>
      <c r="BE406" s="15"/>
      <c r="BF406" s="15"/>
      <c r="BG406" s="15"/>
      <c r="BH406" s="15"/>
      <c r="BI406" s="15"/>
      <c r="BJ406" s="15"/>
    </row>
    <row r="407" spans="1:62" ht="14.25">
      <c r="A407" s="16" t="str">
        <f>IF(ISNA(VLOOKUP($G407,'Philanthropist Ranking'!$E$5:$H$105,4,FALSE)),"N","Y")</f>
        <v>Y</v>
      </c>
      <c r="B407" s="17">
        <f>VLOOKUP($G407,'Philanthropist Ranking'!$K$5:$M$281,3,FALSE)</f>
        <v>77</v>
      </c>
      <c r="C407" s="17">
        <f>VLOOKUP($G407,'Philanthropist Ranking'!$K$5:$M$281,2,FALSE)</f>
        <v>10</v>
      </c>
      <c r="D407" s="3"/>
      <c r="E407" s="18"/>
      <c r="F407" s="7" t="s">
        <v>690</v>
      </c>
      <c r="G407" s="8" t="s">
        <v>691</v>
      </c>
      <c r="H407" s="9" t="s">
        <v>3454</v>
      </c>
      <c r="I407" s="19"/>
      <c r="J407" s="20" t="s">
        <v>62</v>
      </c>
      <c r="K407" s="7" t="s">
        <v>78</v>
      </c>
      <c r="L407" s="20"/>
      <c r="M407" s="19"/>
      <c r="N407" s="37" t="s">
        <v>9</v>
      </c>
      <c r="O407" s="11" t="s">
        <v>3455</v>
      </c>
      <c r="P407" s="37" t="s">
        <v>2093</v>
      </c>
      <c r="Q407" s="38" t="s">
        <v>70</v>
      </c>
      <c r="R407" s="37" t="s">
        <v>336</v>
      </c>
      <c r="S407" s="38" t="s">
        <v>63</v>
      </c>
      <c r="T407" s="37" t="s">
        <v>3456</v>
      </c>
      <c r="U407" s="22"/>
      <c r="V407" s="13" t="s">
        <v>2093</v>
      </c>
      <c r="W407" s="2">
        <v>5</v>
      </c>
      <c r="X407" s="13">
        <v>11</v>
      </c>
      <c r="Y407" s="2">
        <v>9</v>
      </c>
      <c r="Z407" s="24" t="s">
        <v>63</v>
      </c>
      <c r="AA407" s="2" t="s">
        <v>3456</v>
      </c>
      <c r="AB407" s="13" t="s">
        <v>63</v>
      </c>
      <c r="AC407" s="2" t="s">
        <v>94</v>
      </c>
      <c r="AD407" s="25"/>
      <c r="AE407" s="2" t="s">
        <v>108</v>
      </c>
      <c r="AF407" s="25"/>
      <c r="AG407" s="2" t="s">
        <v>109</v>
      </c>
      <c r="AH407" s="14" t="s">
        <v>99</v>
      </c>
      <c r="AI407" s="2" t="s">
        <v>100</v>
      </c>
      <c r="AJ407" s="13" t="s">
        <v>69</v>
      </c>
      <c r="AK407" s="2" t="s">
        <v>70</v>
      </c>
      <c r="AL407" s="9" t="s">
        <v>3632</v>
      </c>
      <c r="AM407" s="13" t="str">
        <f>IF(ISNA(VLOOKUP($AL407,'Ash-Archive Data-Don''t Delete'!$AL:$AT,2,FALSE)),"",VLOOKUP($AL407,'Ash-Archive Data-Don''t Delete'!$AL:$AT,2,FALSE))</f>
        <v/>
      </c>
      <c r="AN407" s="2" t="str">
        <f>IF(ISNA(VLOOKUP($AL407,'Ash-Archive Data-Don''t Delete'!$AL:$AT,3,FALSE)),"",VLOOKUP($AL407,'Ash-Archive Data-Don''t Delete'!$AL:$AT,3,FALSE))</f>
        <v/>
      </c>
      <c r="AO407" s="13" t="str">
        <f>IF(ISNA(VLOOKUP($AL407,'Ash-Archive Data-Don''t Delete'!$AL:$AT,4,FALSE)),"",VLOOKUP($AL407,'Ash-Archive Data-Don''t Delete'!$AL:$AT,4,FALSE))</f>
        <v/>
      </c>
      <c r="AP407" s="2" t="str">
        <f>IF(ISNA(VLOOKUP($AL407,'Ash-Archive Data-Don''t Delete'!$AL:$AT,5,FALSE)),"",VLOOKUP($AL407,'Ash-Archive Data-Don''t Delete'!$AL:$AT,5,FALSE))</f>
        <v/>
      </c>
      <c r="AQ407" s="13" t="s">
        <v>62</v>
      </c>
      <c r="AR407" s="2" t="s">
        <v>62</v>
      </c>
      <c r="AS407" s="13" t="s">
        <v>62</v>
      </c>
      <c r="AT407" s="2" t="s">
        <v>74</v>
      </c>
      <c r="AU407" s="25"/>
      <c r="AV407" s="23"/>
      <c r="AW407" s="25"/>
      <c r="AX407" s="23"/>
      <c r="AY407" s="9" t="s">
        <v>118</v>
      </c>
      <c r="AZ407" s="41">
        <v>42744</v>
      </c>
      <c r="BA407" s="18"/>
      <c r="BB407" s="18"/>
      <c r="BC407" s="15"/>
      <c r="BD407" s="15"/>
      <c r="BE407" s="15"/>
      <c r="BF407" s="15"/>
      <c r="BG407" s="15"/>
      <c r="BH407" s="15"/>
      <c r="BI407" s="15"/>
      <c r="BJ407" s="15"/>
    </row>
    <row r="408" spans="1:62" ht="14.25">
      <c r="A408" s="16" t="str">
        <f>IF(ISNA(VLOOKUP($G408,'Philanthropist Ranking'!$E$5:$H$105,4,FALSE)),"N","Y")</f>
        <v>Y</v>
      </c>
      <c r="B408" s="17">
        <f>VLOOKUP($G408,'Philanthropist Ranking'!$K$5:$M$281,3,FALSE)</f>
        <v>77</v>
      </c>
      <c r="C408" s="17">
        <f>VLOOKUP($G408,'Philanthropist Ranking'!$K$5:$M$281,2,FALSE)</f>
        <v>10</v>
      </c>
      <c r="D408" s="3"/>
      <c r="E408" s="18"/>
      <c r="F408" s="7" t="s">
        <v>690</v>
      </c>
      <c r="G408" s="8" t="s">
        <v>691</v>
      </c>
      <c r="H408" s="9" t="s">
        <v>3454</v>
      </c>
      <c r="I408" s="19"/>
      <c r="J408" s="20" t="s">
        <v>62</v>
      </c>
      <c r="K408" s="7"/>
      <c r="L408" s="20"/>
      <c r="M408" s="19"/>
      <c r="N408" s="21"/>
      <c r="O408" s="11"/>
      <c r="P408" s="37"/>
      <c r="Q408" s="22"/>
      <c r="R408" s="21"/>
      <c r="S408" s="22"/>
      <c r="T408" s="21"/>
      <c r="U408" s="22"/>
      <c r="V408" s="13" t="s">
        <v>2093</v>
      </c>
      <c r="W408" s="2">
        <v>5</v>
      </c>
      <c r="X408" s="13">
        <v>11</v>
      </c>
      <c r="Y408" s="2">
        <v>9</v>
      </c>
      <c r="Z408" s="24" t="s">
        <v>63</v>
      </c>
      <c r="AA408" s="2" t="s">
        <v>3456</v>
      </c>
      <c r="AB408" s="13" t="s">
        <v>63</v>
      </c>
      <c r="AC408" s="2" t="s">
        <v>94</v>
      </c>
      <c r="AD408" s="25"/>
      <c r="AE408" s="2" t="s">
        <v>108</v>
      </c>
      <c r="AF408" s="25"/>
      <c r="AG408" s="2" t="s">
        <v>109</v>
      </c>
      <c r="AH408" s="14" t="s">
        <v>99</v>
      </c>
      <c r="AI408" s="2" t="s">
        <v>100</v>
      </c>
      <c r="AJ408" s="13" t="s">
        <v>69</v>
      </c>
      <c r="AK408" s="2" t="s">
        <v>70</v>
      </c>
      <c r="AL408" s="9" t="s">
        <v>3632</v>
      </c>
      <c r="AM408" s="13" t="str">
        <f>IF(ISNA(VLOOKUP($AL408,'Ash-Archive Data-Don''t Delete'!$AL:$AT,2,FALSE)),"",VLOOKUP($AL408,'Ash-Archive Data-Don''t Delete'!$AL:$AT,2,FALSE))</f>
        <v/>
      </c>
      <c r="AN408" s="2" t="str">
        <f>IF(ISNA(VLOOKUP($AL408,'Ash-Archive Data-Don''t Delete'!$AL:$AT,3,FALSE)),"",VLOOKUP($AL408,'Ash-Archive Data-Don''t Delete'!$AL:$AT,3,FALSE))</f>
        <v/>
      </c>
      <c r="AO408" s="13" t="str">
        <f>IF(ISNA(VLOOKUP($AL408,'Ash-Archive Data-Don''t Delete'!$AL:$AT,4,FALSE)),"",VLOOKUP($AL408,'Ash-Archive Data-Don''t Delete'!$AL:$AT,4,FALSE))</f>
        <v/>
      </c>
      <c r="AP408" s="2" t="str">
        <f>IF(ISNA(VLOOKUP($AL408,'Ash-Archive Data-Don''t Delete'!$AL:$AT,5,FALSE)),"",VLOOKUP($AL408,'Ash-Archive Data-Don''t Delete'!$AL:$AT,5,FALSE))</f>
        <v/>
      </c>
      <c r="AQ408" s="13" t="s">
        <v>62</v>
      </c>
      <c r="AR408" s="2" t="s">
        <v>62</v>
      </c>
      <c r="AS408" s="13" t="s">
        <v>62</v>
      </c>
      <c r="AT408" s="2" t="s">
        <v>74</v>
      </c>
      <c r="AU408" s="25"/>
      <c r="AV408" s="23"/>
      <c r="AW408" s="25"/>
      <c r="AX408" s="23"/>
      <c r="AY408" s="9" t="s">
        <v>118</v>
      </c>
      <c r="AZ408" s="41">
        <v>42744</v>
      </c>
      <c r="BA408" s="18"/>
      <c r="BB408" s="18"/>
      <c r="BC408" s="15"/>
      <c r="BD408" s="15"/>
      <c r="BE408" s="15"/>
      <c r="BF408" s="15"/>
      <c r="BG408" s="15"/>
      <c r="BH408" s="15"/>
      <c r="BI408" s="15"/>
      <c r="BJ408" s="15"/>
    </row>
    <row r="409" spans="1:62" ht="14.25">
      <c r="A409" s="16" t="str">
        <f>IF(ISNA(VLOOKUP($G409,'Philanthropist Ranking'!$E$5:$H$105,4,FALSE)),"N","Y")</f>
        <v>Y</v>
      </c>
      <c r="B409" s="17">
        <f>VLOOKUP($G409,'Philanthropist Ranking'!$K$5:$M$281,3,FALSE)</f>
        <v>77</v>
      </c>
      <c r="C409" s="17">
        <f>VLOOKUP($G409,'Philanthropist Ranking'!$K$5:$M$281,2,FALSE)</f>
        <v>10</v>
      </c>
      <c r="D409" s="3"/>
      <c r="E409" s="18"/>
      <c r="F409" s="7" t="s">
        <v>287</v>
      </c>
      <c r="G409" s="8" t="s">
        <v>288</v>
      </c>
      <c r="H409" s="9"/>
      <c r="I409" s="7">
        <v>1932</v>
      </c>
      <c r="J409" s="20">
        <v>84</v>
      </c>
      <c r="K409" s="7" t="s">
        <v>78</v>
      </c>
      <c r="L409" s="20"/>
      <c r="M409" s="33" t="s">
        <v>3633</v>
      </c>
      <c r="N409" s="10" t="s">
        <v>9</v>
      </c>
      <c r="O409" s="11" t="s">
        <v>3634</v>
      </c>
      <c r="P409" s="10" t="s">
        <v>2071</v>
      </c>
      <c r="Q409" s="22"/>
      <c r="R409" s="10" t="s">
        <v>336</v>
      </c>
      <c r="S409" s="11" t="s">
        <v>63</v>
      </c>
      <c r="T409" s="10" t="s">
        <v>2231</v>
      </c>
      <c r="U409" s="34" t="s">
        <v>3635</v>
      </c>
      <c r="V409" s="13" t="s">
        <v>2071</v>
      </c>
      <c r="W409" s="2">
        <v>10</v>
      </c>
      <c r="X409" s="25">
        <v>3</v>
      </c>
      <c r="Y409" s="23">
        <v>16</v>
      </c>
      <c r="Z409" s="13" t="s">
        <v>63</v>
      </c>
      <c r="AA409" s="2" t="s">
        <v>2231</v>
      </c>
      <c r="AB409" s="13" t="s">
        <v>324</v>
      </c>
      <c r="AC409" s="2" t="s">
        <v>1957</v>
      </c>
      <c r="AD409" s="13" t="s">
        <v>2072</v>
      </c>
      <c r="AE409" s="2" t="s">
        <v>2073</v>
      </c>
      <c r="AF409" s="13" t="s">
        <v>2074</v>
      </c>
      <c r="AG409" s="2" t="s">
        <v>109</v>
      </c>
      <c r="AH409" s="14" t="s">
        <v>132</v>
      </c>
      <c r="AI409" s="2" t="s">
        <v>100</v>
      </c>
      <c r="AJ409" s="13" t="s">
        <v>69</v>
      </c>
      <c r="AK409" s="2" t="s">
        <v>70</v>
      </c>
      <c r="AL409" s="9" t="s">
        <v>3636</v>
      </c>
      <c r="AM409" s="13" t="str">
        <f>IF(ISNA(VLOOKUP($AL409,'Ash-Archive Data-Don''t Delete'!$AL:$AT,2,FALSE)),"",VLOOKUP($AL409,'Ash-Archive Data-Don''t Delete'!$AL:$AT,2,FALSE))</f>
        <v/>
      </c>
      <c r="AN409" s="2" t="str">
        <f>IF(ISNA(VLOOKUP($AL409,'Ash-Archive Data-Don''t Delete'!$AL:$AT,3,FALSE)),"",VLOOKUP($AL409,'Ash-Archive Data-Don''t Delete'!$AL:$AT,3,FALSE))</f>
        <v/>
      </c>
      <c r="AO409" s="13" t="str">
        <f>IF(ISNA(VLOOKUP($AL409,'Ash-Archive Data-Don''t Delete'!$AL:$AT,4,FALSE)),"",VLOOKUP($AL409,'Ash-Archive Data-Don''t Delete'!$AL:$AT,4,FALSE))</f>
        <v/>
      </c>
      <c r="AP409" s="2" t="str">
        <f>IF(ISNA(VLOOKUP($AL409,'Ash-Archive Data-Don''t Delete'!$AL:$AT,5,FALSE)),"",VLOOKUP($AL409,'Ash-Archive Data-Don''t Delete'!$AL:$AT,5,FALSE))</f>
        <v/>
      </c>
      <c r="AQ409" s="13" t="s">
        <v>62</v>
      </c>
      <c r="AR409" s="2" t="s">
        <v>62</v>
      </c>
      <c r="AS409" s="13" t="s">
        <v>62</v>
      </c>
      <c r="AT409" s="2" t="s">
        <v>62</v>
      </c>
      <c r="AU409" s="25"/>
      <c r="AV409" s="23"/>
      <c r="AW409" s="25"/>
      <c r="AX409" s="23"/>
      <c r="AY409" s="9" t="s">
        <v>269</v>
      </c>
      <c r="AZ409" s="41">
        <v>42744</v>
      </c>
      <c r="BA409" s="18"/>
      <c r="BB409" s="18"/>
      <c r="BC409" s="15"/>
      <c r="BD409" s="15"/>
      <c r="BE409" s="15"/>
      <c r="BF409" s="15"/>
      <c r="BG409" s="15"/>
      <c r="BH409" s="15"/>
      <c r="BI409" s="15"/>
      <c r="BJ409" s="15"/>
    </row>
    <row r="410" spans="1:62" ht="14.25">
      <c r="A410" s="16" t="str">
        <f>IF(ISNA(VLOOKUP($G410,'Philanthropist Ranking'!$E$5:$H$105,4,FALSE)),"N","Y")</f>
        <v>Y</v>
      </c>
      <c r="B410" s="17">
        <f>VLOOKUP($G410,'Philanthropist Ranking'!$K$5:$M$281,3,FALSE)</f>
        <v>77</v>
      </c>
      <c r="C410" s="17">
        <f>VLOOKUP($G410,'Philanthropist Ranking'!$K$5:$M$281,2,FALSE)</f>
        <v>10</v>
      </c>
      <c r="D410" s="3"/>
      <c r="E410" s="18"/>
      <c r="F410" s="7" t="s">
        <v>647</v>
      </c>
      <c r="G410" s="8" t="s">
        <v>648</v>
      </c>
      <c r="H410" s="9"/>
      <c r="I410" s="19"/>
      <c r="J410" s="20" t="s">
        <v>62</v>
      </c>
      <c r="K410" s="7" t="s">
        <v>78</v>
      </c>
      <c r="L410" s="20"/>
      <c r="M410" s="33" t="s">
        <v>3637</v>
      </c>
      <c r="N410" s="435" t="s">
        <v>124</v>
      </c>
      <c r="O410" s="11" t="s">
        <v>3638</v>
      </c>
      <c r="P410" s="10" t="s">
        <v>3639</v>
      </c>
      <c r="Q410" s="22"/>
      <c r="R410" s="10" t="s">
        <v>3640</v>
      </c>
      <c r="S410" s="11" t="s">
        <v>223</v>
      </c>
      <c r="T410" s="10" t="s">
        <v>223</v>
      </c>
      <c r="U410" s="34" t="s">
        <v>3641</v>
      </c>
      <c r="V410" s="13" t="s">
        <v>3642</v>
      </c>
      <c r="W410" s="2">
        <v>10</v>
      </c>
      <c r="X410" s="25">
        <v>5</v>
      </c>
      <c r="Y410" s="23">
        <v>4</v>
      </c>
      <c r="Z410" s="13" t="s">
        <v>223</v>
      </c>
      <c r="AA410" s="2" t="s">
        <v>223</v>
      </c>
      <c r="AB410" s="13" t="s">
        <v>223</v>
      </c>
      <c r="AC410" s="2" t="s">
        <v>223</v>
      </c>
      <c r="AD410" s="13" t="s">
        <v>1777</v>
      </c>
      <c r="AE410" s="2" t="s">
        <v>1778</v>
      </c>
      <c r="AF410" s="13" t="s">
        <v>2085</v>
      </c>
      <c r="AG410" s="2" t="s">
        <v>89</v>
      </c>
      <c r="AH410" s="14" t="s">
        <v>67</v>
      </c>
      <c r="AI410" s="2" t="s">
        <v>100</v>
      </c>
      <c r="AJ410" s="13" t="s">
        <v>69</v>
      </c>
      <c r="AK410" s="2" t="s">
        <v>70</v>
      </c>
      <c r="AL410" s="9" t="s">
        <v>3643</v>
      </c>
      <c r="AM410" s="13" t="str">
        <f>IF(ISNA(VLOOKUP($AL410,'Ash-Archive Data-Don''t Delete'!$AL:$AT,2,FALSE)),"",VLOOKUP($AL410,'Ash-Archive Data-Don''t Delete'!$AL:$AT,2,FALSE))</f>
        <v/>
      </c>
      <c r="AN410" s="2" t="str">
        <f>IF(ISNA(VLOOKUP($AL410,'Ash-Archive Data-Don''t Delete'!$AL:$AT,3,FALSE)),"",VLOOKUP($AL410,'Ash-Archive Data-Don''t Delete'!$AL:$AT,3,FALSE))</f>
        <v/>
      </c>
      <c r="AO410" s="13" t="str">
        <f>IF(ISNA(VLOOKUP($AL410,'Ash-Archive Data-Don''t Delete'!$AL:$AT,4,FALSE)),"",VLOOKUP($AL410,'Ash-Archive Data-Don''t Delete'!$AL:$AT,4,FALSE))</f>
        <v/>
      </c>
      <c r="AP410" s="2" t="str">
        <f>IF(ISNA(VLOOKUP($AL410,'Ash-Archive Data-Don''t Delete'!$AL:$AT,5,FALSE)),"",VLOOKUP($AL410,'Ash-Archive Data-Don''t Delete'!$AL:$AT,5,FALSE))</f>
        <v/>
      </c>
      <c r="AQ410" s="13" t="s">
        <v>62</v>
      </c>
      <c r="AR410" s="2" t="s">
        <v>62</v>
      </c>
      <c r="AS410" s="13" t="s">
        <v>62</v>
      </c>
      <c r="AT410" s="2" t="s">
        <v>62</v>
      </c>
      <c r="AU410" s="25"/>
      <c r="AV410" s="23"/>
      <c r="AW410" s="25"/>
      <c r="AX410" s="23"/>
      <c r="AY410" s="9" t="s">
        <v>269</v>
      </c>
      <c r="AZ410" s="41">
        <v>42744</v>
      </c>
      <c r="BA410" s="18"/>
      <c r="BB410" s="18"/>
      <c r="BC410" s="15"/>
      <c r="BD410" s="15"/>
      <c r="BE410" s="15"/>
      <c r="BF410" s="15"/>
      <c r="BG410" s="15"/>
      <c r="BH410" s="15"/>
      <c r="BI410" s="15"/>
      <c r="BJ410" s="15"/>
    </row>
    <row r="411" spans="1:62" ht="14.25">
      <c r="A411" s="16" t="str">
        <f>IF(ISNA(VLOOKUP($G411,'Philanthropist Ranking'!$E$5:$H$105,4,FALSE)),"N","Y")</f>
        <v>Y</v>
      </c>
      <c r="B411" s="17">
        <f>VLOOKUP($G411,'Philanthropist Ranking'!$K$5:$M$281,3,FALSE)</f>
        <v>77</v>
      </c>
      <c r="C411" s="17">
        <f>VLOOKUP($G411,'Philanthropist Ranking'!$K$5:$M$281,2,FALSE)</f>
        <v>10</v>
      </c>
      <c r="D411" s="3"/>
      <c r="E411" s="18"/>
      <c r="F411" s="7" t="s">
        <v>408</v>
      </c>
      <c r="G411" s="8" t="s">
        <v>409</v>
      </c>
      <c r="H411" s="9"/>
      <c r="I411" s="7">
        <v>1966</v>
      </c>
      <c r="J411" s="20">
        <v>50</v>
      </c>
      <c r="K411" s="7" t="s">
        <v>78</v>
      </c>
      <c r="L411" s="8" t="s">
        <v>79</v>
      </c>
      <c r="M411" s="33" t="s">
        <v>3644</v>
      </c>
      <c r="N411" s="10" t="s">
        <v>126</v>
      </c>
      <c r="O411" s="337" t="s">
        <v>3645</v>
      </c>
      <c r="P411" s="436" t="s">
        <v>2092</v>
      </c>
      <c r="Q411" s="22"/>
      <c r="R411" s="10" t="s">
        <v>336</v>
      </c>
      <c r="S411" s="11" t="s">
        <v>63</v>
      </c>
      <c r="T411" s="10" t="s">
        <v>64</v>
      </c>
      <c r="U411" s="34" t="s">
        <v>3646</v>
      </c>
      <c r="V411" s="13" t="s">
        <v>2092</v>
      </c>
      <c r="W411" s="2">
        <v>10</v>
      </c>
      <c r="X411" s="13">
        <v>12</v>
      </c>
      <c r="Y411" s="2">
        <v>30</v>
      </c>
      <c r="Z411" s="13" t="s">
        <v>63</v>
      </c>
      <c r="AA411" s="2" t="s">
        <v>64</v>
      </c>
      <c r="AB411" s="13" t="s">
        <v>968</v>
      </c>
      <c r="AC411" s="2" t="s">
        <v>1604</v>
      </c>
      <c r="AD411" s="13" t="s">
        <v>1611</v>
      </c>
      <c r="AE411" s="2" t="s">
        <v>1612</v>
      </c>
      <c r="AF411" s="13" t="s">
        <v>2092</v>
      </c>
      <c r="AG411" s="2" t="s">
        <v>89</v>
      </c>
      <c r="AH411" s="14" t="s">
        <v>67</v>
      </c>
      <c r="AI411" s="2" t="s">
        <v>100</v>
      </c>
      <c r="AJ411" s="13" t="s">
        <v>69</v>
      </c>
      <c r="AK411" s="2" t="s">
        <v>70</v>
      </c>
      <c r="AL411" s="9" t="s">
        <v>3647</v>
      </c>
      <c r="AM411" s="13" t="str">
        <f>IF(ISNA(VLOOKUP($AL411,'Ash-Archive Data-Don''t Delete'!$AL:$AT,2,FALSE)),"",VLOOKUP($AL411,'Ash-Archive Data-Don''t Delete'!$AL:$AT,2,FALSE))</f>
        <v>link</v>
      </c>
      <c r="AN411" s="2" t="str">
        <f>IF(ISNA(VLOOKUP($AL411,'Ash-Archive Data-Don''t Delete'!$AL:$AT,3,FALSE)),"",VLOOKUP($AL411,'Ash-Archive Data-Don''t Delete'!$AL:$AT,3,FALSE))</f>
        <v>http://csuef.csu.edu.cn/Files/16-08-31/2016-08-31%2004-43-51_1214.html,
 http://csuef.csu.edu.cn/Block/Archives.aspx,
 http://csuef.csu.edu.cn/Block/NewsList.aspx?KindID=1</v>
      </c>
      <c r="AO411" s="13">
        <f>IF(ISNA(VLOOKUP($AL411,'Ash-Archive Data-Don''t Delete'!$AL:$AT,4,FALSE)),"",VLOOKUP($AL411,'Ash-Archive Data-Don''t Delete'!$AL:$AT,4,FALSE))</f>
        <v>0</v>
      </c>
      <c r="AP411" s="2">
        <f>IF(ISNA(VLOOKUP($AL411,'Ash-Archive Data-Don''t Delete'!$AL:$AT,5,FALSE)),"",VLOOKUP($AL411,'Ash-Archive Data-Don''t Delete'!$AL:$AT,5,FALSE))</f>
        <v>0</v>
      </c>
      <c r="AQ411" s="13"/>
      <c r="AR411" s="2"/>
      <c r="AS411" s="13"/>
      <c r="AT411" s="2" t="s">
        <v>74</v>
      </c>
      <c r="AU411" s="25"/>
      <c r="AV411" s="23"/>
      <c r="AW411" s="25"/>
      <c r="AX411" s="23"/>
      <c r="AY411" s="9" t="s">
        <v>269</v>
      </c>
      <c r="AZ411" s="41">
        <v>42744</v>
      </c>
      <c r="BA411" s="18"/>
      <c r="BB411" s="18"/>
      <c r="BC411" s="15"/>
      <c r="BD411" s="15"/>
      <c r="BE411" s="15"/>
      <c r="BF411" s="15"/>
      <c r="BG411" s="15"/>
      <c r="BH411" s="15"/>
      <c r="BI411" s="15"/>
      <c r="BJ411" s="15"/>
    </row>
    <row r="412" spans="1:62" ht="14.25">
      <c r="A412" s="16" t="str">
        <f>IF(ISNA(VLOOKUP($G412,'Philanthropist Ranking'!$E$5:$H$105,4,FALSE)),"N","Y")</f>
        <v>Y</v>
      </c>
      <c r="B412" s="17">
        <f>VLOOKUP($G412,'Philanthropist Ranking'!$K$5:$M$281,3,FALSE)</f>
        <v>94</v>
      </c>
      <c r="C412" s="17">
        <f>VLOOKUP($G412,'Philanthropist Ranking'!$K$5:$M$281,2,FALSE)</f>
        <v>9</v>
      </c>
      <c r="D412" s="18"/>
      <c r="E412" s="18"/>
      <c r="F412" s="7" t="s">
        <v>231</v>
      </c>
      <c r="G412" s="8" t="s">
        <v>232</v>
      </c>
      <c r="H412" s="32"/>
      <c r="I412" s="7"/>
      <c r="J412" s="20"/>
      <c r="K412" s="7"/>
      <c r="L412" s="8"/>
      <c r="M412" s="7"/>
      <c r="N412" s="10"/>
      <c r="O412" s="11"/>
      <c r="P412" s="10"/>
      <c r="Q412" s="22"/>
      <c r="R412" s="10"/>
      <c r="S412" s="11"/>
      <c r="T412" s="10"/>
      <c r="U412" s="11"/>
      <c r="V412" s="13" t="s">
        <v>231</v>
      </c>
      <c r="W412" s="2">
        <v>2900</v>
      </c>
      <c r="X412" s="13">
        <v>9</v>
      </c>
      <c r="Y412" s="2">
        <v>18</v>
      </c>
      <c r="Z412" s="13" t="s">
        <v>222</v>
      </c>
      <c r="AA412" s="2" t="s">
        <v>222</v>
      </c>
      <c r="AB412" s="13" t="s">
        <v>222</v>
      </c>
      <c r="AC412" s="2" t="s">
        <v>222</v>
      </c>
      <c r="AD412" s="13" t="s">
        <v>2120</v>
      </c>
      <c r="AE412" s="2" t="s">
        <v>2121</v>
      </c>
      <c r="AF412" s="25"/>
      <c r="AG412" s="2" t="s">
        <v>136</v>
      </c>
      <c r="AH412" s="14" t="s">
        <v>133</v>
      </c>
      <c r="AI412" s="2" t="s">
        <v>68</v>
      </c>
      <c r="AJ412" s="13" t="s">
        <v>742</v>
      </c>
      <c r="AK412" s="2" t="s">
        <v>84</v>
      </c>
      <c r="AL412" s="9" t="s">
        <v>3648</v>
      </c>
      <c r="AM412" s="35" t="str">
        <f>IF(ISNA(VLOOKUP($AL412,'Ash-Archive Data-Don''t Delete'!$AL:$AT,2,FALSE)),"",VLOOKUP($AL412,'Ash-Archive Data-Don''t Delete'!$AL:$AT,2,FALSE))</f>
        <v>Link1</v>
      </c>
      <c r="AN412" s="36" t="str">
        <f>IF(ISNA(VLOOKUP($AL412,'Ash-Archive Data-Don''t Delete'!$AL:$AT,3,FALSE)),"",VLOOKUP($AL412,'Ash-Archive Data-Don''t Delete'!$AL:$AT,3,FALSE))</f>
        <v>Link2</v>
      </c>
      <c r="AO412" s="13">
        <f>IF(ISNA(VLOOKUP($AL412,'Ash-Archive Data-Don''t Delete'!$AL:$AT,4,FALSE)),"",VLOOKUP($AL412,'Ash-Archive Data-Don''t Delete'!$AL:$AT,4,FALSE))</f>
        <v>0</v>
      </c>
      <c r="AP412" s="2">
        <f>IF(ISNA(VLOOKUP($AL412,'Ash-Archive Data-Don''t Delete'!$AL:$AT,5,FALSE)),"",VLOOKUP($AL412,'Ash-Archive Data-Don''t Delete'!$AL:$AT,5,FALSE))</f>
        <v>0</v>
      </c>
      <c r="AQ412" s="13" t="s">
        <v>74</v>
      </c>
      <c r="AR412" s="2"/>
      <c r="AS412" s="13"/>
      <c r="AT412" s="2"/>
      <c r="AU412" s="25"/>
      <c r="AV412" s="2" t="s">
        <v>1535</v>
      </c>
      <c r="AW412" s="25"/>
      <c r="AX412" s="2" t="s">
        <v>76</v>
      </c>
      <c r="AY412" s="9" t="s">
        <v>103</v>
      </c>
      <c r="AZ412" s="31">
        <v>42692</v>
      </c>
      <c r="BA412" s="18"/>
      <c r="BB412" s="18"/>
      <c r="BC412" s="15"/>
      <c r="BD412" s="15"/>
      <c r="BE412" s="15"/>
      <c r="BF412" s="15"/>
      <c r="BG412" s="15"/>
      <c r="BH412" s="15"/>
      <c r="BI412" s="15"/>
      <c r="BJ412" s="15"/>
    </row>
    <row r="413" spans="1:62" ht="14.25">
      <c r="A413" s="16" t="str">
        <f>IF(ISNA(VLOOKUP($G413,'Philanthropist Ranking'!$E$5:$H$105,4,FALSE)),"N","Y")</f>
        <v>Y</v>
      </c>
      <c r="B413" s="17">
        <f>VLOOKUP($G413,'Philanthropist Ranking'!$K$5:$M$281,3,FALSE)</f>
        <v>94</v>
      </c>
      <c r="C413" s="17">
        <f>VLOOKUP($G413,'Philanthropist Ranking'!$K$5:$M$281,2,FALSE)</f>
        <v>9</v>
      </c>
      <c r="D413" s="18"/>
      <c r="E413" s="18"/>
      <c r="F413" s="7" t="s">
        <v>231</v>
      </c>
      <c r="G413" s="8" t="s">
        <v>232</v>
      </c>
      <c r="H413" s="32"/>
      <c r="I413" s="7">
        <v>1966</v>
      </c>
      <c r="J413" s="20">
        <v>50</v>
      </c>
      <c r="K413" s="7" t="s">
        <v>703</v>
      </c>
      <c r="L413" s="8" t="s">
        <v>79</v>
      </c>
      <c r="M413" s="33" t="s">
        <v>80</v>
      </c>
      <c r="N413" s="10" t="s">
        <v>124</v>
      </c>
      <c r="O413" s="11" t="s">
        <v>2115</v>
      </c>
      <c r="P413" s="10" t="s">
        <v>2116</v>
      </c>
      <c r="Q413" s="22"/>
      <c r="R413" s="10" t="s">
        <v>336</v>
      </c>
      <c r="S413" s="11" t="s">
        <v>222</v>
      </c>
      <c r="T413" s="10" t="s">
        <v>222</v>
      </c>
      <c r="U413" s="34" t="s">
        <v>80</v>
      </c>
      <c r="V413" s="13" t="s">
        <v>231</v>
      </c>
      <c r="W413" s="2">
        <v>9</v>
      </c>
      <c r="X413" s="13">
        <v>11</v>
      </c>
      <c r="Y413" s="23"/>
      <c r="Z413" s="13" t="s">
        <v>222</v>
      </c>
      <c r="AA413" s="2" t="s">
        <v>222</v>
      </c>
      <c r="AB413" s="13" t="s">
        <v>63</v>
      </c>
      <c r="AC413" s="2" t="s">
        <v>64</v>
      </c>
      <c r="AD413" s="13" t="s">
        <v>2122</v>
      </c>
      <c r="AE413" s="2" t="s">
        <v>2123</v>
      </c>
      <c r="AF413" s="25"/>
      <c r="AG413" s="2" t="s">
        <v>139</v>
      </c>
      <c r="AH413" s="14" t="s">
        <v>67</v>
      </c>
      <c r="AI413" s="2" t="s">
        <v>68</v>
      </c>
      <c r="AJ413" s="13" t="s">
        <v>69</v>
      </c>
      <c r="AK413" s="2" t="s">
        <v>70</v>
      </c>
      <c r="AL413" s="9" t="s">
        <v>3649</v>
      </c>
      <c r="AM413" s="35" t="str">
        <f>IF(ISNA(VLOOKUP($AL413,'Ash-Archive Data-Don''t Delete'!$AL:$AT,2,FALSE)),"",VLOOKUP($AL413,'Ash-Archive Data-Don''t Delete'!$AL:$AT,2,FALSE))</f>
        <v>Link</v>
      </c>
      <c r="AN413" s="2">
        <f>IF(ISNA(VLOOKUP($AL413,'Ash-Archive Data-Don''t Delete'!$AL:$AT,3,FALSE)),"",VLOOKUP($AL413,'Ash-Archive Data-Don''t Delete'!$AL:$AT,3,FALSE))</f>
        <v>0</v>
      </c>
      <c r="AO413" s="13">
        <f>IF(ISNA(VLOOKUP($AL413,'Ash-Archive Data-Don''t Delete'!$AL:$AT,4,FALSE)),"",VLOOKUP($AL413,'Ash-Archive Data-Don''t Delete'!$AL:$AT,4,FALSE))</f>
        <v>0</v>
      </c>
      <c r="AP413" s="2">
        <f>IF(ISNA(VLOOKUP($AL413,'Ash-Archive Data-Don''t Delete'!$AL:$AT,5,FALSE)),"",VLOOKUP($AL413,'Ash-Archive Data-Don''t Delete'!$AL:$AT,5,FALSE))</f>
        <v>0</v>
      </c>
      <c r="AQ413" s="13" t="s">
        <v>74</v>
      </c>
      <c r="AR413" s="2"/>
      <c r="AS413" s="13"/>
      <c r="AT413" s="2"/>
      <c r="AU413" s="25"/>
      <c r="AV413" s="2" t="s">
        <v>421</v>
      </c>
      <c r="AW413" s="25"/>
      <c r="AX413" s="2" t="s">
        <v>76</v>
      </c>
      <c r="AY413" s="9" t="s">
        <v>103</v>
      </c>
      <c r="AZ413" s="31">
        <v>42692</v>
      </c>
      <c r="BA413" s="18"/>
      <c r="BB413" s="18"/>
      <c r="BC413" s="15"/>
      <c r="BD413" s="15"/>
      <c r="BE413" s="15"/>
      <c r="BF413" s="15"/>
      <c r="BG413" s="15"/>
      <c r="BH413" s="15"/>
      <c r="BI413" s="15"/>
      <c r="BJ413" s="15"/>
    </row>
    <row r="414" spans="1:62" ht="14.25">
      <c r="A414" s="16" t="str">
        <f>IF(ISNA(VLOOKUP($G414,'Philanthropist Ranking'!$E$5:$H$105,4,FALSE)),"N","Y")</f>
        <v>Y</v>
      </c>
      <c r="B414" s="17">
        <f>VLOOKUP($G414,'Philanthropist Ranking'!$K$5:$M$281,3,FALSE)</f>
        <v>94</v>
      </c>
      <c r="C414" s="17">
        <f>VLOOKUP($G414,'Philanthropist Ranking'!$K$5:$M$281,2,FALSE)</f>
        <v>9</v>
      </c>
      <c r="D414" s="18"/>
      <c r="E414" s="18"/>
      <c r="F414" s="7" t="s">
        <v>587</v>
      </c>
      <c r="G414" s="8" t="s">
        <v>588</v>
      </c>
      <c r="H414" s="32"/>
      <c r="I414" s="7">
        <v>1953</v>
      </c>
      <c r="J414" s="20">
        <v>63</v>
      </c>
      <c r="K414" s="7" t="s">
        <v>78</v>
      </c>
      <c r="L414" s="8" t="s">
        <v>79</v>
      </c>
      <c r="M414" s="33" t="s">
        <v>80</v>
      </c>
      <c r="N414" s="10" t="s">
        <v>121</v>
      </c>
      <c r="O414" s="11" t="s">
        <v>2125</v>
      </c>
      <c r="P414" s="437" t="s">
        <v>3302</v>
      </c>
      <c r="Q414" s="22"/>
      <c r="R414" s="10" t="s">
        <v>336</v>
      </c>
      <c r="S414" s="11" t="s">
        <v>385</v>
      </c>
      <c r="T414" s="10" t="s">
        <v>2127</v>
      </c>
      <c r="U414" s="34" t="s">
        <v>80</v>
      </c>
      <c r="V414" s="13" t="s">
        <v>2125</v>
      </c>
      <c r="W414" s="2">
        <v>9</v>
      </c>
      <c r="X414" s="13">
        <v>10</v>
      </c>
      <c r="Y414" s="2">
        <v>12</v>
      </c>
      <c r="Z414" s="13" t="s">
        <v>385</v>
      </c>
      <c r="AA414" s="2" t="s">
        <v>2127</v>
      </c>
      <c r="AB414" s="13" t="s">
        <v>292</v>
      </c>
      <c r="AC414" s="2" t="s">
        <v>776</v>
      </c>
      <c r="AD414" s="13" t="s">
        <v>2130</v>
      </c>
      <c r="AE414" s="2" t="s">
        <v>2131</v>
      </c>
      <c r="AF414" s="25"/>
      <c r="AG414" s="2" t="s">
        <v>89</v>
      </c>
      <c r="AH414" s="14" t="s">
        <v>67</v>
      </c>
      <c r="AI414" s="2" t="s">
        <v>100</v>
      </c>
      <c r="AJ414" s="13" t="s">
        <v>69</v>
      </c>
      <c r="AK414" s="2" t="s">
        <v>70</v>
      </c>
      <c r="AL414" s="9" t="s">
        <v>3650</v>
      </c>
      <c r="AM414" s="35" t="str">
        <f>IF(ISNA(VLOOKUP($AL414,'Ash-Archive Data-Don''t Delete'!$AL:$AT,2,FALSE)),"",VLOOKUP($AL414,'Ash-Archive Data-Don''t Delete'!$AL:$AT,2,FALSE))</f>
        <v>News Link with higher amount</v>
      </c>
      <c r="AN414" s="36" t="str">
        <f>IF(ISNA(VLOOKUP($AL414,'Ash-Archive Data-Don''t Delete'!$AL:$AT,3,FALSE)),"",VLOOKUP($AL414,'Ash-Archive Data-Don''t Delete'!$AL:$AT,3,FALSE))</f>
        <v>Foundation Link</v>
      </c>
      <c r="AO414" s="13">
        <f>IF(ISNA(VLOOKUP($AL414,'Ash-Archive Data-Don''t Delete'!$AL:$AT,4,FALSE)),"",VLOOKUP($AL414,'Ash-Archive Data-Don''t Delete'!$AL:$AT,4,FALSE))</f>
        <v>0</v>
      </c>
      <c r="AP414" s="2">
        <f>IF(ISNA(VLOOKUP($AL414,'Ash-Archive Data-Don''t Delete'!$AL:$AT,5,FALSE)),"",VLOOKUP($AL414,'Ash-Archive Data-Don''t Delete'!$AL:$AT,5,FALSE))</f>
        <v>0</v>
      </c>
      <c r="AQ414" s="13" t="s">
        <v>74</v>
      </c>
      <c r="AR414" s="2"/>
      <c r="AS414" s="13"/>
      <c r="AT414" s="2" t="s">
        <v>420</v>
      </c>
      <c r="AU414" s="189"/>
      <c r="AV414" s="193"/>
      <c r="AW414" s="189"/>
      <c r="AX414" s="2" t="s">
        <v>766</v>
      </c>
      <c r="AY414" s="9" t="s">
        <v>269</v>
      </c>
      <c r="AZ414" s="31">
        <v>42744</v>
      </c>
      <c r="BA414" s="18"/>
      <c r="BB414" s="18"/>
      <c r="BC414" s="15"/>
      <c r="BD414" s="15"/>
      <c r="BE414" s="15"/>
      <c r="BF414" s="15"/>
      <c r="BG414" s="15"/>
      <c r="BH414" s="15"/>
      <c r="BI414" s="15"/>
      <c r="BJ414" s="15"/>
    </row>
    <row r="415" spans="1:62" ht="14.25">
      <c r="A415" s="16" t="str">
        <f>IF(ISNA(VLOOKUP($G415,'Philanthropist Ranking'!$E$5:$H$105,4,FALSE)),"N","Y")</f>
        <v>Y</v>
      </c>
      <c r="B415" s="17">
        <f>VLOOKUP($G415,'Philanthropist Ranking'!$K$5:$M$281,3,FALSE)</f>
        <v>96</v>
      </c>
      <c r="C415" s="17">
        <f>VLOOKUP($G415,'Philanthropist Ranking'!$K$5:$M$281,2,FALSE)</f>
        <v>8.8230000000000004</v>
      </c>
      <c r="D415" s="3"/>
      <c r="E415" s="18"/>
      <c r="F415" s="7" t="s">
        <v>356</v>
      </c>
      <c r="G415" s="8" t="s">
        <v>357</v>
      </c>
      <c r="H415" s="9"/>
      <c r="I415" s="7">
        <v>1949</v>
      </c>
      <c r="J415" s="20">
        <v>67</v>
      </c>
      <c r="K415" s="7" t="s">
        <v>78</v>
      </c>
      <c r="L415" s="8" t="s">
        <v>79</v>
      </c>
      <c r="M415" s="33" t="s">
        <v>80</v>
      </c>
      <c r="N415" s="10" t="s">
        <v>9</v>
      </c>
      <c r="O415" s="11" t="s">
        <v>2133</v>
      </c>
      <c r="P415" s="10" t="s">
        <v>2134</v>
      </c>
      <c r="Q415" s="11" t="s">
        <v>84</v>
      </c>
      <c r="R415" s="10" t="s">
        <v>1550</v>
      </c>
      <c r="S415" s="11" t="s">
        <v>387</v>
      </c>
      <c r="T415" s="10" t="s">
        <v>388</v>
      </c>
      <c r="U415" s="34" t="s">
        <v>80</v>
      </c>
      <c r="V415" s="13" t="s">
        <v>2133</v>
      </c>
      <c r="W415" s="2">
        <v>5</v>
      </c>
      <c r="X415" s="13">
        <v>9</v>
      </c>
      <c r="Y415" s="2">
        <v>29</v>
      </c>
      <c r="Z415" s="13" t="s">
        <v>387</v>
      </c>
      <c r="AA415" s="2" t="s">
        <v>388</v>
      </c>
      <c r="AB415" s="13" t="s">
        <v>387</v>
      </c>
      <c r="AC415" s="2" t="s">
        <v>3651</v>
      </c>
      <c r="AD415" s="39" t="s">
        <v>2138</v>
      </c>
      <c r="AE415" s="23"/>
      <c r="AF415" s="25"/>
      <c r="AG415" s="2" t="s">
        <v>138</v>
      </c>
      <c r="AH415" s="14" t="s">
        <v>67</v>
      </c>
      <c r="AI415" s="2" t="s">
        <v>100</v>
      </c>
      <c r="AJ415" s="13" t="s">
        <v>69</v>
      </c>
      <c r="AK415" s="2" t="s">
        <v>70</v>
      </c>
      <c r="AL415" s="9" t="s">
        <v>3652</v>
      </c>
      <c r="AM415" s="35" t="str">
        <f>IF(ISNA(VLOOKUP($AL415,'Ash-Archive Data-Don''t Delete'!$AL:$AT,2,FALSE)),"",VLOOKUP($AL415,'Ash-Archive Data-Don''t Delete'!$AL:$AT,2,FALSE))</f>
        <v>Link</v>
      </c>
      <c r="AN415" s="2">
        <f>IF(ISNA(VLOOKUP($AL415,'Ash-Archive Data-Don''t Delete'!$AL:$AT,3,FALSE)),"",VLOOKUP($AL415,'Ash-Archive Data-Don''t Delete'!$AL:$AT,3,FALSE))</f>
        <v>0</v>
      </c>
      <c r="AO415" s="13">
        <f>IF(ISNA(VLOOKUP($AL415,'Ash-Archive Data-Don''t Delete'!$AL:$AT,4,FALSE)),"",VLOOKUP($AL415,'Ash-Archive Data-Don''t Delete'!$AL:$AT,4,FALSE))</f>
        <v>0</v>
      </c>
      <c r="AP415" s="2">
        <f>IF(ISNA(VLOOKUP($AL415,'Ash-Archive Data-Don''t Delete'!$AL:$AT,5,FALSE)),"",VLOOKUP($AL415,'Ash-Archive Data-Don''t Delete'!$AL:$AT,5,FALSE))</f>
        <v>0</v>
      </c>
      <c r="AQ415" s="13" t="s">
        <v>74</v>
      </c>
      <c r="AR415" s="2"/>
      <c r="AS415" s="13"/>
      <c r="AT415" s="2"/>
      <c r="AU415" s="25"/>
      <c r="AV415" s="2" t="s">
        <v>421</v>
      </c>
      <c r="AW415" s="25"/>
      <c r="AX415" s="2" t="s">
        <v>422</v>
      </c>
      <c r="AY415" s="9" t="s">
        <v>103</v>
      </c>
      <c r="AZ415" s="31">
        <v>42691</v>
      </c>
      <c r="BA415" s="18"/>
      <c r="BB415" s="18"/>
      <c r="BC415" s="15"/>
      <c r="BD415" s="15"/>
      <c r="BE415" s="15"/>
      <c r="BF415" s="15"/>
      <c r="BG415" s="15"/>
      <c r="BH415" s="15"/>
      <c r="BI415" s="15"/>
      <c r="BJ415" s="15"/>
    </row>
    <row r="416" spans="1:62" ht="14.25">
      <c r="A416" s="16" t="str">
        <f>IF(ISNA(VLOOKUP($G416,'Philanthropist Ranking'!$E$5:$H$105,4,FALSE)),"N","Y")</f>
        <v>Y</v>
      </c>
      <c r="B416" s="17">
        <f>VLOOKUP($G416,'Philanthropist Ranking'!$K$5:$M$281,3,FALSE)</f>
        <v>96</v>
      </c>
      <c r="C416" s="17">
        <f>VLOOKUP($G416,'Philanthropist Ranking'!$K$5:$M$281,2,FALSE)</f>
        <v>8.8230000000000004</v>
      </c>
      <c r="D416" s="18"/>
      <c r="E416" s="18"/>
      <c r="F416" s="7" t="s">
        <v>356</v>
      </c>
      <c r="G416" s="8" t="s">
        <v>357</v>
      </c>
      <c r="H416" s="9"/>
      <c r="I416" s="19"/>
      <c r="J416" s="20" t="s">
        <v>62</v>
      </c>
      <c r="K416" s="19"/>
      <c r="L416" s="20"/>
      <c r="M416" s="19"/>
      <c r="N416" s="21"/>
      <c r="O416" s="22"/>
      <c r="P416" s="21"/>
      <c r="Q416" s="22"/>
      <c r="R416" s="21"/>
      <c r="S416" s="22"/>
      <c r="T416" s="21"/>
      <c r="U416" s="22"/>
      <c r="V416" s="13" t="s">
        <v>2139</v>
      </c>
      <c r="W416" s="2">
        <v>2.5</v>
      </c>
      <c r="X416" s="25">
        <v>10</v>
      </c>
      <c r="Y416" s="23">
        <v>19</v>
      </c>
      <c r="Z416" s="13" t="s">
        <v>387</v>
      </c>
      <c r="AA416" s="2" t="s">
        <v>388</v>
      </c>
      <c r="AB416" s="13" t="s">
        <v>387</v>
      </c>
      <c r="AC416" s="2" t="s">
        <v>388</v>
      </c>
      <c r="AD416" s="39" t="s">
        <v>389</v>
      </c>
      <c r="AE416" s="2" t="s">
        <v>390</v>
      </c>
      <c r="AF416" s="13" t="s">
        <v>2140</v>
      </c>
      <c r="AG416" s="2" t="s">
        <v>109</v>
      </c>
      <c r="AH416" s="14" t="s">
        <v>133</v>
      </c>
      <c r="AI416" s="2" t="s">
        <v>100</v>
      </c>
      <c r="AJ416" s="13" t="s">
        <v>69</v>
      </c>
      <c r="AK416" s="2" t="s">
        <v>70</v>
      </c>
      <c r="AL416" s="9" t="s">
        <v>3653</v>
      </c>
      <c r="AM416" s="13" t="str">
        <f>IF(ISNA(VLOOKUP($AL416,'Ash-Archive Data-Don''t Delete'!$AL:$AT,2,FALSE)),"",VLOOKUP($AL416,'Ash-Archive Data-Don''t Delete'!$AL:$AT,2,FALSE))</f>
        <v/>
      </c>
      <c r="AN416" s="2" t="str">
        <f>IF(ISNA(VLOOKUP($AL416,'Ash-Archive Data-Don''t Delete'!$AL:$AT,3,FALSE)),"",VLOOKUP($AL416,'Ash-Archive Data-Don''t Delete'!$AL:$AT,3,FALSE))</f>
        <v/>
      </c>
      <c r="AO416" s="13" t="str">
        <f>IF(ISNA(VLOOKUP($AL416,'Ash-Archive Data-Don''t Delete'!$AL:$AT,4,FALSE)),"",VLOOKUP($AL416,'Ash-Archive Data-Don''t Delete'!$AL:$AT,4,FALSE))</f>
        <v/>
      </c>
      <c r="AP416" s="2" t="str">
        <f>IF(ISNA(VLOOKUP($AL416,'Ash-Archive Data-Don''t Delete'!$AL:$AT,5,FALSE)),"",VLOOKUP($AL416,'Ash-Archive Data-Don''t Delete'!$AL:$AT,5,FALSE))</f>
        <v/>
      </c>
      <c r="AQ416" s="13" t="s">
        <v>62</v>
      </c>
      <c r="AR416" s="2" t="s">
        <v>62</v>
      </c>
      <c r="AS416" s="13" t="s">
        <v>62</v>
      </c>
      <c r="AT416" s="2" t="s">
        <v>62</v>
      </c>
      <c r="AU416" s="25"/>
      <c r="AV416" s="23"/>
      <c r="AW416" s="25"/>
      <c r="AX416" s="23"/>
      <c r="AY416" s="9" t="s">
        <v>269</v>
      </c>
      <c r="AZ416" s="41">
        <v>42744</v>
      </c>
      <c r="BA416" s="18"/>
      <c r="BB416" s="18"/>
      <c r="BC416" s="15"/>
      <c r="BD416" s="15"/>
      <c r="BE416" s="15"/>
      <c r="BF416" s="15"/>
      <c r="BG416" s="15"/>
      <c r="BH416" s="15"/>
      <c r="BI416" s="15"/>
      <c r="BJ416" s="15"/>
    </row>
    <row r="417" spans="1:62" ht="16.5">
      <c r="A417" s="16" t="str">
        <f>IF(ISNA(VLOOKUP($G417,'Philanthropist Ranking'!$E$5:$H$105,4,FALSE)),"N","Y")</f>
        <v>Y</v>
      </c>
      <c r="B417" s="17">
        <f>VLOOKUP($G417,'Philanthropist Ranking'!$K$5:$M$281,3,FALSE)</f>
        <v>96</v>
      </c>
      <c r="C417" s="17">
        <f>VLOOKUP($G417,'Philanthropist Ranking'!$K$5:$M$281,2,FALSE)</f>
        <v>8.8230000000000004</v>
      </c>
      <c r="D417" s="3"/>
      <c r="E417" s="18"/>
      <c r="F417" s="7" t="s">
        <v>356</v>
      </c>
      <c r="G417" s="8" t="s">
        <v>357</v>
      </c>
      <c r="H417" s="9"/>
      <c r="I417" s="19"/>
      <c r="J417" s="20" t="s">
        <v>62</v>
      </c>
      <c r="K417" s="19"/>
      <c r="L417" s="20"/>
      <c r="M417" s="19"/>
      <c r="N417" s="21"/>
      <c r="O417" s="22"/>
      <c r="P417" s="21"/>
      <c r="Q417" s="22"/>
      <c r="R417" s="21"/>
      <c r="S417" s="22"/>
      <c r="T417" s="21"/>
      <c r="U417" s="22"/>
      <c r="V417" s="438" t="s">
        <v>3654</v>
      </c>
      <c r="W417" s="2">
        <v>1.25</v>
      </c>
      <c r="X417" s="13">
        <v>10</v>
      </c>
      <c r="Y417" s="2">
        <v>27</v>
      </c>
      <c r="Z417" s="13" t="s">
        <v>387</v>
      </c>
      <c r="AA417" s="2" t="s">
        <v>388</v>
      </c>
      <c r="AB417" s="13" t="s">
        <v>387</v>
      </c>
      <c r="AC417" s="2" t="s">
        <v>388</v>
      </c>
      <c r="AD417" s="24" t="s">
        <v>2142</v>
      </c>
      <c r="AE417" s="23"/>
      <c r="AF417" s="25"/>
      <c r="AG417" s="2" t="s">
        <v>138</v>
      </c>
      <c r="AH417" s="14" t="s">
        <v>67</v>
      </c>
      <c r="AI417" s="2" t="s">
        <v>141</v>
      </c>
      <c r="AJ417" s="13" t="s">
        <v>69</v>
      </c>
      <c r="AK417" s="2" t="s">
        <v>70</v>
      </c>
      <c r="AL417" s="9" t="s">
        <v>3655</v>
      </c>
      <c r="AM417" s="13" t="str">
        <f>IF(ISNA(VLOOKUP($AL417,'Ash-Archive Data-Don''t Delete'!$AL:$AT,2,FALSE)),"",VLOOKUP($AL417,'Ash-Archive Data-Don''t Delete'!$AL:$AT,2,FALSE))</f>
        <v/>
      </c>
      <c r="AN417" s="2" t="str">
        <f>IF(ISNA(VLOOKUP($AL417,'Ash-Archive Data-Don''t Delete'!$AL:$AT,3,FALSE)),"",VLOOKUP($AL417,'Ash-Archive Data-Don''t Delete'!$AL:$AT,3,FALSE))</f>
        <v/>
      </c>
      <c r="AO417" s="13" t="str">
        <f>IF(ISNA(VLOOKUP($AL417,'Ash-Archive Data-Don''t Delete'!$AL:$AT,4,FALSE)),"",VLOOKUP($AL417,'Ash-Archive Data-Don''t Delete'!$AL:$AT,4,FALSE))</f>
        <v/>
      </c>
      <c r="AP417" s="2" t="str">
        <f>IF(ISNA(VLOOKUP($AL417,'Ash-Archive Data-Don''t Delete'!$AL:$AT,5,FALSE)),"",VLOOKUP($AL417,'Ash-Archive Data-Don''t Delete'!$AL:$AT,5,FALSE))</f>
        <v/>
      </c>
      <c r="AQ417" s="13" t="s">
        <v>62</v>
      </c>
      <c r="AR417" s="2" t="s">
        <v>62</v>
      </c>
      <c r="AS417" s="13" t="s">
        <v>62</v>
      </c>
      <c r="AT417" s="2" t="s">
        <v>62</v>
      </c>
      <c r="AU417" s="25"/>
      <c r="AV417" s="2" t="s">
        <v>1535</v>
      </c>
      <c r="AW417" s="25"/>
      <c r="AX417" s="2" t="s">
        <v>2144</v>
      </c>
      <c r="AY417" s="9" t="s">
        <v>269</v>
      </c>
      <c r="AZ417" s="31">
        <v>42746</v>
      </c>
      <c r="BA417" s="18"/>
      <c r="BB417" s="18"/>
      <c r="BC417" s="15"/>
      <c r="BD417" s="15"/>
      <c r="BE417" s="15"/>
      <c r="BF417" s="15"/>
      <c r="BG417" s="15"/>
      <c r="BH417" s="15"/>
      <c r="BI417" s="15"/>
      <c r="BJ417" s="15"/>
    </row>
    <row r="418" spans="1:62" ht="16.5">
      <c r="A418" s="16" t="str">
        <f>IF(ISNA(VLOOKUP($G418,'Philanthropist Ranking'!$E$5:$H$105,4,FALSE)),"N","Y")</f>
        <v>Y</v>
      </c>
      <c r="B418" s="17">
        <f>VLOOKUP($G418,'Philanthropist Ranking'!$K$5:$M$281,3,FALSE)</f>
        <v>96</v>
      </c>
      <c r="C418" s="17">
        <f>VLOOKUP($G418,'Philanthropist Ranking'!$K$5:$M$281,2,FALSE)</f>
        <v>8.8230000000000004</v>
      </c>
      <c r="D418" s="3"/>
      <c r="E418" s="18"/>
      <c r="F418" s="7" t="s">
        <v>356</v>
      </c>
      <c r="G418" s="8" t="s">
        <v>357</v>
      </c>
      <c r="H418" s="9"/>
      <c r="I418" s="19"/>
      <c r="J418" s="20"/>
      <c r="K418" s="19"/>
      <c r="L418" s="20"/>
      <c r="M418" s="19"/>
      <c r="N418" s="21"/>
      <c r="O418" s="22"/>
      <c r="P418" s="21"/>
      <c r="Q418" s="22"/>
      <c r="R418" s="21"/>
      <c r="S418" s="22"/>
      <c r="T418" s="21"/>
      <c r="U418" s="22"/>
      <c r="V418" s="438" t="s">
        <v>3654</v>
      </c>
      <c r="W418" s="2">
        <v>7.2999999999999995E-2</v>
      </c>
      <c r="X418" s="13">
        <v>1</v>
      </c>
      <c r="Y418" s="2">
        <v>26</v>
      </c>
      <c r="Z418" s="13"/>
      <c r="AA418" s="2"/>
      <c r="AB418" s="13"/>
      <c r="AC418" s="2"/>
      <c r="AD418" s="24" t="s">
        <v>2142</v>
      </c>
      <c r="AE418" s="23"/>
      <c r="AF418" s="25"/>
      <c r="AG418" s="2" t="s">
        <v>138</v>
      </c>
      <c r="AH418" s="14" t="s">
        <v>67</v>
      </c>
      <c r="AI418" s="2" t="s">
        <v>141</v>
      </c>
      <c r="AJ418" s="13" t="s">
        <v>69</v>
      </c>
      <c r="AK418" s="2" t="s">
        <v>70</v>
      </c>
      <c r="AL418" s="9" t="s">
        <v>3656</v>
      </c>
      <c r="AM418" s="13" t="str">
        <f>IF(ISNA(VLOOKUP($AL418,'Ash-Archive Data-Don''t Delete'!$AL:$AT,2,FALSE)),"",VLOOKUP($AL418,'Ash-Archive Data-Don''t Delete'!$AL:$AT,2,FALSE))</f>
        <v/>
      </c>
      <c r="AN418" s="2" t="str">
        <f>IF(ISNA(VLOOKUP($AL418,'Ash-Archive Data-Don''t Delete'!$AL:$AT,3,FALSE)),"",VLOOKUP($AL418,'Ash-Archive Data-Don''t Delete'!$AL:$AT,3,FALSE))</f>
        <v/>
      </c>
      <c r="AO418" s="13" t="str">
        <f>IF(ISNA(VLOOKUP($AL418,'Ash-Archive Data-Don''t Delete'!$AL:$AT,4,FALSE)),"",VLOOKUP($AL418,'Ash-Archive Data-Don''t Delete'!$AL:$AT,4,FALSE))</f>
        <v/>
      </c>
      <c r="AP418" s="2" t="str">
        <f>IF(ISNA(VLOOKUP($AL418,'Ash-Archive Data-Don''t Delete'!$AL:$AT,5,FALSE)),"",VLOOKUP($AL418,'Ash-Archive Data-Don''t Delete'!$AL:$AT,5,FALSE))</f>
        <v/>
      </c>
      <c r="AQ418" s="13" t="s">
        <v>62</v>
      </c>
      <c r="AR418" s="2" t="s">
        <v>62</v>
      </c>
      <c r="AS418" s="13" t="s">
        <v>62</v>
      </c>
      <c r="AT418" s="2" t="s">
        <v>62</v>
      </c>
      <c r="AU418" s="25"/>
      <c r="AV418" s="2"/>
      <c r="AW418" s="25"/>
      <c r="AX418" s="2"/>
      <c r="AY418" s="9" t="s">
        <v>269</v>
      </c>
      <c r="AZ418" s="31">
        <v>42747</v>
      </c>
      <c r="BA418" s="18"/>
      <c r="BB418" s="18"/>
      <c r="BC418" s="15"/>
      <c r="BD418" s="15"/>
      <c r="BE418" s="15"/>
      <c r="BF418" s="15"/>
      <c r="BG418" s="15"/>
      <c r="BH418" s="15"/>
      <c r="BI418" s="15"/>
      <c r="BJ418" s="15"/>
    </row>
    <row r="419" spans="1:62" ht="14.25">
      <c r="A419" s="16" t="str">
        <f>IF(ISNA(VLOOKUP($G419,'Philanthropist Ranking'!$E$5:$H$105,4,FALSE)),"N","Y")</f>
        <v>Y</v>
      </c>
      <c r="B419" s="17">
        <f>VLOOKUP($G419,'Philanthropist Ranking'!$K$5:$M$281,3,FALSE)</f>
        <v>97</v>
      </c>
      <c r="C419" s="17">
        <f>VLOOKUP($G419,'Philanthropist Ranking'!$K$5:$M$281,2,FALSE)</f>
        <v>8.6</v>
      </c>
      <c r="D419" s="3"/>
      <c r="E419" s="18"/>
      <c r="F419" s="7" t="s">
        <v>352</v>
      </c>
      <c r="G419" s="8" t="s">
        <v>353</v>
      </c>
      <c r="H419" s="9"/>
      <c r="I419" s="19"/>
      <c r="J419" s="20" t="s">
        <v>62</v>
      </c>
      <c r="K419" s="19"/>
      <c r="L419" s="20"/>
      <c r="M419" s="19"/>
      <c r="N419" s="21"/>
      <c r="O419" s="22"/>
      <c r="P419" s="21"/>
      <c r="Q419" s="22"/>
      <c r="R419" s="21"/>
      <c r="S419" s="22"/>
      <c r="T419" s="21"/>
      <c r="U419" s="22"/>
      <c r="V419" s="13" t="s">
        <v>2145</v>
      </c>
      <c r="W419" s="2">
        <v>5</v>
      </c>
      <c r="X419" s="13">
        <v>2</v>
      </c>
      <c r="Y419" s="2">
        <v>1</v>
      </c>
      <c r="Z419" s="24" t="s">
        <v>105</v>
      </c>
      <c r="AA419" s="2" t="s">
        <v>2147</v>
      </c>
      <c r="AB419" s="13" t="s">
        <v>105</v>
      </c>
      <c r="AC419" s="2" t="s">
        <v>3658</v>
      </c>
      <c r="AD419" s="189"/>
      <c r="AE419" s="2" t="s">
        <v>3659</v>
      </c>
      <c r="AF419" s="25"/>
      <c r="AG419" s="2" t="s">
        <v>109</v>
      </c>
      <c r="AH419" s="14" t="s">
        <v>133</v>
      </c>
      <c r="AI419" s="2" t="s">
        <v>100</v>
      </c>
      <c r="AJ419" s="13" t="s">
        <v>69</v>
      </c>
      <c r="AK419" s="2" t="s">
        <v>70</v>
      </c>
      <c r="AL419" s="9" t="s">
        <v>3660</v>
      </c>
      <c r="AM419" s="13" t="str">
        <f>IF(ISNA(VLOOKUP($AL419,'Ash-Archive Data-Don''t Delete'!$AL:$AT,2,FALSE)),"",VLOOKUP($AL419,'Ash-Archive Data-Don''t Delete'!$AL:$AT,2,FALSE))</f>
        <v/>
      </c>
      <c r="AN419" s="2" t="str">
        <f>IF(ISNA(VLOOKUP($AL419,'Ash-Archive Data-Don''t Delete'!$AL:$AT,3,FALSE)),"",VLOOKUP($AL419,'Ash-Archive Data-Don''t Delete'!$AL:$AT,3,FALSE))</f>
        <v/>
      </c>
      <c r="AO419" s="13" t="str">
        <f>IF(ISNA(VLOOKUP($AL419,'Ash-Archive Data-Don''t Delete'!$AL:$AT,4,FALSE)),"",VLOOKUP($AL419,'Ash-Archive Data-Don''t Delete'!$AL:$AT,4,FALSE))</f>
        <v/>
      </c>
      <c r="AP419" s="2" t="str">
        <f>IF(ISNA(VLOOKUP($AL419,'Ash-Archive Data-Don''t Delete'!$AL:$AT,5,FALSE)),"",VLOOKUP($AL419,'Ash-Archive Data-Don''t Delete'!$AL:$AT,5,FALSE))</f>
        <v/>
      </c>
      <c r="AQ419" s="13" t="s">
        <v>62</v>
      </c>
      <c r="AR419" s="2" t="s">
        <v>62</v>
      </c>
      <c r="AS419" s="13" t="s">
        <v>62</v>
      </c>
      <c r="AT419" s="2" t="s">
        <v>62</v>
      </c>
      <c r="AU419" s="25"/>
      <c r="AV419" s="2" t="s">
        <v>2154</v>
      </c>
      <c r="AW419" s="25"/>
      <c r="AX419" s="2" t="s">
        <v>84</v>
      </c>
      <c r="AY419" s="9" t="s">
        <v>103</v>
      </c>
      <c r="AZ419" s="31">
        <v>42691</v>
      </c>
      <c r="BA419" s="18"/>
      <c r="BB419" s="18"/>
      <c r="BC419" s="15"/>
      <c r="BD419" s="15"/>
      <c r="BE419" s="15"/>
      <c r="BF419" s="15"/>
      <c r="BG419" s="15"/>
      <c r="BH419" s="15"/>
      <c r="BI419" s="15"/>
      <c r="BJ419" s="15"/>
    </row>
    <row r="420" spans="1:62" ht="14.25">
      <c r="A420" s="16" t="str">
        <f>IF(ISNA(VLOOKUP($G420,'Philanthropist Ranking'!$E$5:$H$105,4,FALSE)),"N","Y")</f>
        <v>Y</v>
      </c>
      <c r="B420" s="17">
        <f>VLOOKUP($G420,'Philanthropist Ranking'!$K$5:$M$281,3,FALSE)</f>
        <v>97</v>
      </c>
      <c r="C420" s="17">
        <f>VLOOKUP($G420,'Philanthropist Ranking'!$K$5:$M$281,2,FALSE)</f>
        <v>8.6</v>
      </c>
      <c r="D420" s="3"/>
      <c r="E420" s="18"/>
      <c r="F420" s="7" t="s">
        <v>352</v>
      </c>
      <c r="G420" s="8" t="s">
        <v>353</v>
      </c>
      <c r="H420" s="9"/>
      <c r="I420" s="19"/>
      <c r="J420" s="20" t="s">
        <v>62</v>
      </c>
      <c r="K420" s="19"/>
      <c r="L420" s="20"/>
      <c r="M420" s="19"/>
      <c r="N420" s="21"/>
      <c r="O420" s="22"/>
      <c r="P420" s="21"/>
      <c r="Q420" s="22"/>
      <c r="R420" s="21"/>
      <c r="S420" s="22"/>
      <c r="T420" s="21"/>
      <c r="U420" s="22"/>
      <c r="V420" s="13" t="s">
        <v>2145</v>
      </c>
      <c r="W420" s="2">
        <v>1.8</v>
      </c>
      <c r="X420" s="25"/>
      <c r="Y420" s="23"/>
      <c r="Z420" s="24" t="s">
        <v>105</v>
      </c>
      <c r="AA420" s="2" t="s">
        <v>2147</v>
      </c>
      <c r="AB420" s="13" t="s">
        <v>105</v>
      </c>
      <c r="AC420" s="23"/>
      <c r="AD420" s="24" t="s">
        <v>2155</v>
      </c>
      <c r="AE420" s="23"/>
      <c r="AF420" s="25"/>
      <c r="AG420" s="2" t="s">
        <v>98</v>
      </c>
      <c r="AH420" s="14" t="s">
        <v>132</v>
      </c>
      <c r="AI420" s="2" t="s">
        <v>100</v>
      </c>
      <c r="AJ420" s="13" t="s">
        <v>69</v>
      </c>
      <c r="AK420" s="2" t="s">
        <v>70</v>
      </c>
      <c r="AL420" s="9" t="s">
        <v>3662</v>
      </c>
      <c r="AM420" s="35" t="str">
        <f>IF(ISNA(VLOOKUP($AL420,'Ash-Archive Data-Don''t Delete'!$AL:$AT,2,FALSE)),"",VLOOKUP($AL420,'Ash-Archive Data-Don''t Delete'!$AL:$AT,2,FALSE))</f>
        <v>Link1</v>
      </c>
      <c r="AN420" s="2">
        <f>IF(ISNA(VLOOKUP($AL420,'Ash-Archive Data-Don''t Delete'!$AL:$AT,3,FALSE)),"",VLOOKUP($AL420,'Ash-Archive Data-Don''t Delete'!$AL:$AT,3,FALSE))</f>
        <v>0</v>
      </c>
      <c r="AO420" s="13">
        <f>IF(ISNA(VLOOKUP($AL420,'Ash-Archive Data-Don''t Delete'!$AL:$AT,4,FALSE)),"",VLOOKUP($AL420,'Ash-Archive Data-Don''t Delete'!$AL:$AT,4,FALSE))</f>
        <v>0</v>
      </c>
      <c r="AP420" s="2">
        <f>IF(ISNA(VLOOKUP($AL420,'Ash-Archive Data-Don''t Delete'!$AL:$AT,5,FALSE)),"",VLOOKUP($AL420,'Ash-Archive Data-Don''t Delete'!$AL:$AT,5,FALSE))</f>
        <v>0</v>
      </c>
      <c r="AQ420" s="13" t="s">
        <v>74</v>
      </c>
      <c r="AR420" s="2"/>
      <c r="AS420" s="13"/>
      <c r="AT420" s="2"/>
      <c r="AU420" s="25"/>
      <c r="AV420" s="2" t="s">
        <v>986</v>
      </c>
      <c r="AW420" s="25"/>
      <c r="AX420" s="2" t="s">
        <v>76</v>
      </c>
      <c r="AY420" s="9" t="s">
        <v>103</v>
      </c>
      <c r="AZ420" s="31">
        <v>42691</v>
      </c>
      <c r="BA420" s="18"/>
      <c r="BB420" s="18"/>
      <c r="BC420" s="15"/>
      <c r="BD420" s="15"/>
      <c r="BE420" s="15"/>
      <c r="BF420" s="15"/>
      <c r="BG420" s="15"/>
      <c r="BH420" s="15"/>
      <c r="BI420" s="15"/>
      <c r="BJ420" s="15"/>
    </row>
    <row r="421" spans="1:62" ht="14.25">
      <c r="A421" s="16" t="str">
        <f>IF(ISNA(VLOOKUP($G421,'Philanthropist Ranking'!$E$5:$H$105,4,FALSE)),"N","Y")</f>
        <v>Y</v>
      </c>
      <c r="B421" s="17">
        <f>VLOOKUP($G421,'Philanthropist Ranking'!$K$5:$M$281,3,FALSE)</f>
        <v>97</v>
      </c>
      <c r="C421" s="17">
        <f>VLOOKUP($G421,'Philanthropist Ranking'!$K$5:$M$281,2,FALSE)</f>
        <v>8.6</v>
      </c>
      <c r="D421" s="3"/>
      <c r="E421" s="18"/>
      <c r="F421" s="7" t="s">
        <v>352</v>
      </c>
      <c r="G421" s="8" t="s">
        <v>353</v>
      </c>
      <c r="H421" s="9"/>
      <c r="I421" s="7">
        <v>1966</v>
      </c>
      <c r="J421" s="20">
        <v>50</v>
      </c>
      <c r="K421" s="7" t="s">
        <v>78</v>
      </c>
      <c r="L421" s="20"/>
      <c r="M421" s="33" t="s">
        <v>80</v>
      </c>
      <c r="N421" s="10" t="s">
        <v>121</v>
      </c>
      <c r="O421" s="11" t="s">
        <v>2145</v>
      </c>
      <c r="P421" s="10" t="s">
        <v>2146</v>
      </c>
      <c r="Q421" s="11" t="s">
        <v>84</v>
      </c>
      <c r="R421" s="10" t="s">
        <v>336</v>
      </c>
      <c r="S421" s="11" t="s">
        <v>105</v>
      </c>
      <c r="T421" s="10" t="s">
        <v>2147</v>
      </c>
      <c r="U421" s="34" t="s">
        <v>80</v>
      </c>
      <c r="V421" s="13" t="s">
        <v>2145</v>
      </c>
      <c r="W421" s="2">
        <v>1</v>
      </c>
      <c r="X421" s="13">
        <v>1</v>
      </c>
      <c r="Y421" s="2">
        <v>20</v>
      </c>
      <c r="Z421" s="24" t="s">
        <v>105</v>
      </c>
      <c r="AA421" s="2" t="s">
        <v>2147</v>
      </c>
      <c r="AB421" s="13" t="s">
        <v>105</v>
      </c>
      <c r="AC421" s="2" t="s">
        <v>106</v>
      </c>
      <c r="AD421" s="24" t="s">
        <v>2151</v>
      </c>
      <c r="AE421" s="23"/>
      <c r="AF421" s="25"/>
      <c r="AG421" s="2" t="s">
        <v>66</v>
      </c>
      <c r="AH421" s="14" t="s">
        <v>131</v>
      </c>
      <c r="AI421" s="2" t="s">
        <v>100</v>
      </c>
      <c r="AJ421" s="13" t="s">
        <v>69</v>
      </c>
      <c r="AK421" s="2" t="s">
        <v>70</v>
      </c>
      <c r="AL421" s="9" t="s">
        <v>3663</v>
      </c>
      <c r="AM421" s="35" t="str">
        <f>IF(ISNA(VLOOKUP($AL421,'Ash-Archive Data-Don''t Delete'!$AL:$AT,2,FALSE)),"",VLOOKUP($AL421,'Ash-Archive Data-Don''t Delete'!$AL:$AT,2,FALSE))</f>
        <v>Link1</v>
      </c>
      <c r="AN421" s="2">
        <f>IF(ISNA(VLOOKUP($AL421,'Ash-Archive Data-Don''t Delete'!$AL:$AT,3,FALSE)),"",VLOOKUP($AL421,'Ash-Archive Data-Don''t Delete'!$AL:$AT,3,FALSE))</f>
        <v>0</v>
      </c>
      <c r="AO421" s="13">
        <f>IF(ISNA(VLOOKUP($AL421,'Ash-Archive Data-Don''t Delete'!$AL:$AT,4,FALSE)),"",VLOOKUP($AL421,'Ash-Archive Data-Don''t Delete'!$AL:$AT,4,FALSE))</f>
        <v>0</v>
      </c>
      <c r="AP421" s="2">
        <f>IF(ISNA(VLOOKUP($AL421,'Ash-Archive Data-Don''t Delete'!$AL:$AT,5,FALSE)),"",VLOOKUP($AL421,'Ash-Archive Data-Don''t Delete'!$AL:$AT,5,FALSE))</f>
        <v>0</v>
      </c>
      <c r="AQ421" s="13" t="s">
        <v>74</v>
      </c>
      <c r="AR421" s="2"/>
      <c r="AS421" s="13"/>
      <c r="AT421" s="2"/>
      <c r="AU421" s="25"/>
      <c r="AV421" s="2" t="s">
        <v>986</v>
      </c>
      <c r="AW421" s="25"/>
      <c r="AX421" s="2" t="s">
        <v>76</v>
      </c>
      <c r="AY421" s="9" t="s">
        <v>103</v>
      </c>
      <c r="AZ421" s="31">
        <v>42691</v>
      </c>
      <c r="BA421" s="18"/>
      <c r="BB421" s="18"/>
      <c r="BC421" s="15"/>
      <c r="BD421" s="15"/>
      <c r="BE421" s="15"/>
      <c r="BF421" s="15"/>
      <c r="BG421" s="15"/>
      <c r="BH421" s="15"/>
      <c r="BI421" s="15"/>
      <c r="BJ421" s="15"/>
    </row>
    <row r="422" spans="1:62" ht="14.25">
      <c r="A422" s="16" t="str">
        <f>IF(ISNA(VLOOKUP($G422,'Philanthropist Ranking'!$E$5:$H$105,4,FALSE)),"N","Y")</f>
        <v>Y</v>
      </c>
      <c r="B422" s="17">
        <f>VLOOKUP($G422,'Philanthropist Ranking'!$K$5:$M$281,3,FALSE)</f>
        <v>97</v>
      </c>
      <c r="C422" s="17">
        <f>VLOOKUP($G422,'Philanthropist Ranking'!$K$5:$M$281,2,FALSE)</f>
        <v>8.6</v>
      </c>
      <c r="D422" s="3"/>
      <c r="E422" s="18"/>
      <c r="F422" s="7" t="s">
        <v>352</v>
      </c>
      <c r="G422" s="8" t="s">
        <v>353</v>
      </c>
      <c r="H422" s="9"/>
      <c r="I422" s="19"/>
      <c r="J422" s="20" t="s">
        <v>62</v>
      </c>
      <c r="K422" s="19"/>
      <c r="L422" s="20"/>
      <c r="M422" s="19"/>
      <c r="N422" s="21"/>
      <c r="O422" s="22"/>
      <c r="P422" s="21"/>
      <c r="Q422" s="22"/>
      <c r="R422" s="21"/>
      <c r="S422" s="22"/>
      <c r="T422" s="21"/>
      <c r="U422" s="22"/>
      <c r="V422" s="13" t="s">
        <v>2145</v>
      </c>
      <c r="W422" s="2">
        <v>0.8</v>
      </c>
      <c r="X422" s="13">
        <v>1</v>
      </c>
      <c r="Y422" s="23"/>
      <c r="Z422" s="24" t="s">
        <v>105</v>
      </c>
      <c r="AA422" s="2" t="s">
        <v>2147</v>
      </c>
      <c r="AB422" s="13" t="s">
        <v>105</v>
      </c>
      <c r="AC422" s="2" t="s">
        <v>3658</v>
      </c>
      <c r="AD422" s="24" t="s">
        <v>2153</v>
      </c>
      <c r="AE422" s="23"/>
      <c r="AF422" s="25"/>
      <c r="AG422" s="2" t="s">
        <v>66</v>
      </c>
      <c r="AH422" s="14" t="s">
        <v>99</v>
      </c>
      <c r="AI422" s="2" t="s">
        <v>100</v>
      </c>
      <c r="AJ422" s="13" t="s">
        <v>69</v>
      </c>
      <c r="AK422" s="2" t="s">
        <v>70</v>
      </c>
      <c r="AL422" s="9" t="s">
        <v>3664</v>
      </c>
      <c r="AM422" s="13" t="str">
        <f>IF(ISNA(VLOOKUP($AL422,'Ash-Archive Data-Don''t Delete'!$AL:$AT,2,FALSE)),"",VLOOKUP($AL422,'Ash-Archive Data-Don''t Delete'!$AL:$AT,2,FALSE))</f>
        <v/>
      </c>
      <c r="AN422" s="2" t="str">
        <f>IF(ISNA(VLOOKUP($AL422,'Ash-Archive Data-Don''t Delete'!$AL:$AT,3,FALSE)),"",VLOOKUP($AL422,'Ash-Archive Data-Don''t Delete'!$AL:$AT,3,FALSE))</f>
        <v/>
      </c>
      <c r="AO422" s="13" t="str">
        <f>IF(ISNA(VLOOKUP($AL422,'Ash-Archive Data-Don''t Delete'!$AL:$AT,4,FALSE)),"",VLOOKUP($AL422,'Ash-Archive Data-Don''t Delete'!$AL:$AT,4,FALSE))</f>
        <v/>
      </c>
      <c r="AP422" s="2" t="str">
        <f>IF(ISNA(VLOOKUP($AL422,'Ash-Archive Data-Don''t Delete'!$AL:$AT,5,FALSE)),"",VLOOKUP($AL422,'Ash-Archive Data-Don''t Delete'!$AL:$AT,5,FALSE))</f>
        <v/>
      </c>
      <c r="AQ422" s="13" t="s">
        <v>62</v>
      </c>
      <c r="AR422" s="2" t="s">
        <v>62</v>
      </c>
      <c r="AS422" s="13" t="s">
        <v>62</v>
      </c>
      <c r="AT422" s="2" t="s">
        <v>62</v>
      </c>
      <c r="AU422" s="25"/>
      <c r="AV422" s="2" t="s">
        <v>2154</v>
      </c>
      <c r="AW422" s="25"/>
      <c r="AX422" s="2" t="s">
        <v>84</v>
      </c>
      <c r="AY422" s="9" t="s">
        <v>103</v>
      </c>
      <c r="AZ422" s="31">
        <v>42691</v>
      </c>
      <c r="BA422" s="18"/>
      <c r="BB422" s="18"/>
      <c r="BC422" s="15"/>
      <c r="BD422" s="15"/>
      <c r="BE422" s="15"/>
      <c r="BF422" s="15"/>
      <c r="BG422" s="15"/>
      <c r="BH422" s="15"/>
      <c r="BI422" s="15"/>
      <c r="BJ422" s="15"/>
    </row>
    <row r="423" spans="1:62" ht="14.25">
      <c r="A423" s="16" t="str">
        <f>IF(ISNA(VLOOKUP($G423,'Philanthropist Ranking'!$E$5:$H$105,4,FALSE)),"N","Y")</f>
        <v>Y</v>
      </c>
      <c r="B423" s="17">
        <f>VLOOKUP($G423,'Philanthropist Ranking'!$K$5:$M$281,3,FALSE)</f>
        <v>98</v>
      </c>
      <c r="C423" s="17">
        <f>VLOOKUP($G423,'Philanthropist Ranking'!$K$5:$M$281,2,FALSE)</f>
        <v>8.0217099999999988</v>
      </c>
      <c r="D423" s="18"/>
      <c r="E423" s="18"/>
      <c r="F423" s="7" t="s">
        <v>649</v>
      </c>
      <c r="G423" s="8" t="s">
        <v>650</v>
      </c>
      <c r="H423" s="9"/>
      <c r="I423" s="19"/>
      <c r="J423" s="20" t="s">
        <v>62</v>
      </c>
      <c r="K423" s="19"/>
      <c r="L423" s="20"/>
      <c r="M423" s="19"/>
      <c r="N423" s="21"/>
      <c r="O423" s="22"/>
      <c r="P423" s="21"/>
      <c r="Q423" s="22"/>
      <c r="R423" s="21"/>
      <c r="S423" s="22"/>
      <c r="T423" s="21"/>
      <c r="U423" s="22"/>
      <c r="V423" s="13" t="s">
        <v>2171</v>
      </c>
      <c r="W423" s="2">
        <v>4</v>
      </c>
      <c r="X423" s="13">
        <v>7</v>
      </c>
      <c r="Y423" s="2">
        <v>24</v>
      </c>
      <c r="Z423" s="13" t="s">
        <v>222</v>
      </c>
      <c r="AA423" s="2" t="s">
        <v>222</v>
      </c>
      <c r="AB423" s="13" t="s">
        <v>2015</v>
      </c>
      <c r="AC423" s="23"/>
      <c r="AD423" s="24" t="s">
        <v>2174</v>
      </c>
      <c r="AE423" s="23"/>
      <c r="AF423" s="25"/>
      <c r="AG423" s="2" t="s">
        <v>98</v>
      </c>
      <c r="AH423" s="14" t="s">
        <v>134</v>
      </c>
      <c r="AI423" s="2" t="s">
        <v>100</v>
      </c>
      <c r="AJ423" s="13" t="s">
        <v>69</v>
      </c>
      <c r="AK423" s="2" t="s">
        <v>70</v>
      </c>
      <c r="AL423" s="9" t="s">
        <v>3665</v>
      </c>
      <c r="AM423" s="35" t="str">
        <f>IF(ISNA(VLOOKUP($AL423,'Ash-Archive Data-Don''t Delete'!$AL:$AT,2,FALSE)),"",VLOOKUP($AL423,'Ash-Archive Data-Don''t Delete'!$AL:$AT,2,FALSE))</f>
        <v>Link</v>
      </c>
      <c r="AN423" s="2">
        <f>IF(ISNA(VLOOKUP($AL423,'Ash-Archive Data-Don''t Delete'!$AL:$AT,3,FALSE)),"",VLOOKUP($AL423,'Ash-Archive Data-Don''t Delete'!$AL:$AT,3,FALSE))</f>
        <v>0</v>
      </c>
      <c r="AO423" s="13">
        <f>IF(ISNA(VLOOKUP($AL423,'Ash-Archive Data-Don''t Delete'!$AL:$AT,4,FALSE)),"",VLOOKUP($AL423,'Ash-Archive Data-Don''t Delete'!$AL:$AT,4,FALSE))</f>
        <v>0</v>
      </c>
      <c r="AP423" s="2">
        <f>IF(ISNA(VLOOKUP($AL423,'Ash-Archive Data-Don''t Delete'!$AL:$AT,5,FALSE)),"",VLOOKUP($AL423,'Ash-Archive Data-Don''t Delete'!$AL:$AT,5,FALSE))</f>
        <v>0</v>
      </c>
      <c r="AQ423" s="13" t="s">
        <v>74</v>
      </c>
      <c r="AR423" s="2"/>
      <c r="AS423" s="13"/>
      <c r="AT423" s="2" t="s">
        <v>74</v>
      </c>
      <c r="AU423" s="25"/>
      <c r="AV423" s="2" t="s">
        <v>744</v>
      </c>
      <c r="AW423" s="25"/>
      <c r="AX423" s="2" t="s">
        <v>76</v>
      </c>
      <c r="AY423" s="9" t="s">
        <v>945</v>
      </c>
      <c r="AZ423" s="31">
        <v>42709</v>
      </c>
      <c r="BA423" s="18"/>
      <c r="BB423" s="18"/>
      <c r="BC423" s="15"/>
      <c r="BD423" s="15"/>
      <c r="BE423" s="15"/>
      <c r="BF423" s="15"/>
      <c r="BG423" s="15"/>
      <c r="BH423" s="15"/>
      <c r="BI423" s="15"/>
      <c r="BJ423" s="15"/>
    </row>
    <row r="424" spans="1:62" ht="14.25">
      <c r="A424" s="16" t="str">
        <f>IF(ISNA(VLOOKUP($G424,'Philanthropist Ranking'!$E$5:$H$105,4,FALSE)),"N","Y")</f>
        <v>Y</v>
      </c>
      <c r="B424" s="17">
        <f>VLOOKUP($G424,'Philanthropist Ranking'!$K$5:$M$281,3,FALSE)</f>
        <v>98</v>
      </c>
      <c r="C424" s="17">
        <f>VLOOKUP($G424,'Philanthropist Ranking'!$K$5:$M$281,2,FALSE)</f>
        <v>8.0217099999999988</v>
      </c>
      <c r="D424" s="18"/>
      <c r="E424" s="18"/>
      <c r="F424" s="7" t="s">
        <v>649</v>
      </c>
      <c r="G424" s="8" t="s">
        <v>650</v>
      </c>
      <c r="H424" s="9"/>
      <c r="I424" s="19"/>
      <c r="J424" s="20" t="s">
        <v>62</v>
      </c>
      <c r="K424" s="7"/>
      <c r="L424" s="8"/>
      <c r="M424" s="7"/>
      <c r="N424" s="10"/>
      <c r="O424" s="11"/>
      <c r="P424" s="10"/>
      <c r="Q424" s="11"/>
      <c r="R424" s="10"/>
      <c r="S424" s="11"/>
      <c r="T424" s="10"/>
      <c r="U424" s="11"/>
      <c r="V424" s="13" t="s">
        <v>2171</v>
      </c>
      <c r="W424" s="2">
        <v>2</v>
      </c>
      <c r="X424" s="13">
        <v>7</v>
      </c>
      <c r="Y424" s="2">
        <v>11</v>
      </c>
      <c r="Z424" s="13" t="s">
        <v>222</v>
      </c>
      <c r="AA424" s="2" t="s">
        <v>222</v>
      </c>
      <c r="AB424" s="13" t="s">
        <v>292</v>
      </c>
      <c r="AC424" s="23"/>
      <c r="AD424" s="39"/>
      <c r="AE424" s="23"/>
      <c r="AF424" s="25"/>
      <c r="AG424" s="2" t="s">
        <v>98</v>
      </c>
      <c r="AH424" s="14" t="s">
        <v>134</v>
      </c>
      <c r="AI424" s="2" t="s">
        <v>100</v>
      </c>
      <c r="AJ424" s="13" t="s">
        <v>69</v>
      </c>
      <c r="AK424" s="2" t="s">
        <v>84</v>
      </c>
      <c r="AL424" s="9" t="s">
        <v>3666</v>
      </c>
      <c r="AM424" s="13" t="str">
        <f>IF(ISNA(VLOOKUP($AL424,'Ash-Archive Data-Don''t Delete'!$AL:$AT,2,FALSE)),"",VLOOKUP($AL424,'Ash-Archive Data-Don''t Delete'!$AL:$AT,2,FALSE))</f>
        <v/>
      </c>
      <c r="AN424" s="2" t="str">
        <f>IF(ISNA(VLOOKUP($AL424,'Ash-Archive Data-Don''t Delete'!$AL:$AT,3,FALSE)),"",VLOOKUP($AL424,'Ash-Archive Data-Don''t Delete'!$AL:$AT,3,FALSE))</f>
        <v/>
      </c>
      <c r="AO424" s="13" t="str">
        <f>IF(ISNA(VLOOKUP($AL424,'Ash-Archive Data-Don''t Delete'!$AL:$AT,4,FALSE)),"",VLOOKUP($AL424,'Ash-Archive Data-Don''t Delete'!$AL:$AT,4,FALSE))</f>
        <v/>
      </c>
      <c r="AP424" s="2" t="str">
        <f>IF(ISNA(VLOOKUP($AL424,'Ash-Archive Data-Don''t Delete'!$AL:$AT,5,FALSE)),"",VLOOKUP($AL424,'Ash-Archive Data-Don''t Delete'!$AL:$AT,5,FALSE))</f>
        <v/>
      </c>
      <c r="AQ424" s="13" t="s">
        <v>62</v>
      </c>
      <c r="AR424" s="2" t="s">
        <v>62</v>
      </c>
      <c r="AS424" s="13" t="s">
        <v>62</v>
      </c>
      <c r="AT424" s="2" t="s">
        <v>62</v>
      </c>
      <c r="AU424" s="25"/>
      <c r="AV424" s="2" t="s">
        <v>744</v>
      </c>
      <c r="AW424" s="25"/>
      <c r="AX424" s="2" t="s">
        <v>76</v>
      </c>
      <c r="AY424" s="9" t="s">
        <v>77</v>
      </c>
      <c r="AZ424" s="31">
        <v>42453</v>
      </c>
      <c r="BA424" s="18"/>
      <c r="BB424" s="18"/>
      <c r="BC424" s="15"/>
      <c r="BD424" s="15"/>
      <c r="BE424" s="15"/>
      <c r="BF424" s="15"/>
      <c r="BG424" s="15"/>
      <c r="BH424" s="15"/>
      <c r="BI424" s="15"/>
      <c r="BJ424" s="15"/>
    </row>
    <row r="425" spans="1:62" ht="14.25">
      <c r="A425" s="16" t="str">
        <f>IF(ISNA(VLOOKUP($G425,'Philanthropist Ranking'!$E$5:$H$105,4,FALSE)),"N","Y")</f>
        <v>Y</v>
      </c>
      <c r="B425" s="17">
        <f>VLOOKUP($G425,'Philanthropist Ranking'!$K$5:$M$281,3,FALSE)</f>
        <v>98</v>
      </c>
      <c r="C425" s="17">
        <f>VLOOKUP($G425,'Philanthropist Ranking'!$K$5:$M$281,2,FALSE)</f>
        <v>8.0217099999999988</v>
      </c>
      <c r="D425" s="18"/>
      <c r="E425" s="18"/>
      <c r="F425" s="7" t="s">
        <v>649</v>
      </c>
      <c r="G425" s="8" t="s">
        <v>650</v>
      </c>
      <c r="H425" s="9"/>
      <c r="I425" s="19"/>
      <c r="J425" s="20" t="s">
        <v>62</v>
      </c>
      <c r="K425" s="19"/>
      <c r="L425" s="20"/>
      <c r="M425" s="19"/>
      <c r="N425" s="21"/>
      <c r="O425" s="22"/>
      <c r="P425" s="21"/>
      <c r="Q425" s="22"/>
      <c r="R425" s="21"/>
      <c r="S425" s="22"/>
      <c r="T425" s="21"/>
      <c r="U425" s="22"/>
      <c r="V425" s="13" t="s">
        <v>2171</v>
      </c>
      <c r="W425" s="2">
        <v>0.8</v>
      </c>
      <c r="X425" s="13">
        <v>5</v>
      </c>
      <c r="Y425" s="2">
        <v>28</v>
      </c>
      <c r="Z425" s="13" t="s">
        <v>222</v>
      </c>
      <c r="AA425" s="2" t="s">
        <v>222</v>
      </c>
      <c r="AB425" s="13" t="s">
        <v>222</v>
      </c>
      <c r="AC425" s="23"/>
      <c r="AD425" s="24" t="s">
        <v>2175</v>
      </c>
      <c r="AE425" s="23"/>
      <c r="AF425" s="25"/>
      <c r="AG425" s="2" t="s">
        <v>66</v>
      </c>
      <c r="AH425" s="14" t="s">
        <v>67</v>
      </c>
      <c r="AI425" s="2" t="s">
        <v>100</v>
      </c>
      <c r="AJ425" s="13" t="s">
        <v>69</v>
      </c>
      <c r="AK425" s="2" t="s">
        <v>70</v>
      </c>
      <c r="AL425" s="9" t="s">
        <v>3667</v>
      </c>
      <c r="AM425" s="13" t="str">
        <f>IF(ISNA(VLOOKUP($AL425,'Ash-Archive Data-Don''t Delete'!$AL:$AT,2,FALSE)),"",VLOOKUP($AL425,'Ash-Archive Data-Don''t Delete'!$AL:$AT,2,FALSE))</f>
        <v/>
      </c>
      <c r="AN425" s="2" t="str">
        <f>IF(ISNA(VLOOKUP($AL425,'Ash-Archive Data-Don''t Delete'!$AL:$AT,3,FALSE)),"",VLOOKUP($AL425,'Ash-Archive Data-Don''t Delete'!$AL:$AT,3,FALSE))</f>
        <v/>
      </c>
      <c r="AO425" s="13" t="str">
        <f>IF(ISNA(VLOOKUP($AL425,'Ash-Archive Data-Don''t Delete'!$AL:$AT,4,FALSE)),"",VLOOKUP($AL425,'Ash-Archive Data-Don''t Delete'!$AL:$AT,4,FALSE))</f>
        <v/>
      </c>
      <c r="AP425" s="2" t="str">
        <f>IF(ISNA(VLOOKUP($AL425,'Ash-Archive Data-Don''t Delete'!$AL:$AT,5,FALSE)),"",VLOOKUP($AL425,'Ash-Archive Data-Don''t Delete'!$AL:$AT,5,FALSE))</f>
        <v/>
      </c>
      <c r="AQ425" s="13" t="s">
        <v>62</v>
      </c>
      <c r="AR425" s="2" t="s">
        <v>62</v>
      </c>
      <c r="AS425" s="13" t="s">
        <v>62</v>
      </c>
      <c r="AT425" s="2" t="s">
        <v>62</v>
      </c>
      <c r="AU425" s="25"/>
      <c r="AV425" s="2" t="s">
        <v>377</v>
      </c>
      <c r="AW425" s="25"/>
      <c r="AX425" s="2" t="s">
        <v>84</v>
      </c>
      <c r="AY425" s="9" t="s">
        <v>945</v>
      </c>
      <c r="AZ425" s="31">
        <v>42709</v>
      </c>
      <c r="BA425" s="18"/>
      <c r="BB425" s="18"/>
      <c r="BC425" s="15"/>
      <c r="BD425" s="15"/>
      <c r="BE425" s="15"/>
      <c r="BF425" s="15"/>
      <c r="BG425" s="15"/>
      <c r="BH425" s="15"/>
      <c r="BI425" s="15"/>
      <c r="BJ425" s="15"/>
    </row>
    <row r="426" spans="1:62" ht="14.25">
      <c r="A426" s="16" t="str">
        <f>IF(ISNA(VLOOKUP($G426,'Philanthropist Ranking'!$E$5:$H$105,4,FALSE)),"N","Y")</f>
        <v>Y</v>
      </c>
      <c r="B426" s="17">
        <f>VLOOKUP($G426,'Philanthropist Ranking'!$K$5:$M$281,3,FALSE)</f>
        <v>98</v>
      </c>
      <c r="C426" s="17">
        <f>VLOOKUP($G426,'Philanthropist Ranking'!$K$5:$M$281,2,FALSE)</f>
        <v>8.0217099999999988</v>
      </c>
      <c r="D426" s="18"/>
      <c r="E426" s="18"/>
      <c r="F426" s="7" t="s">
        <v>649</v>
      </c>
      <c r="G426" s="8" t="s">
        <v>650</v>
      </c>
      <c r="H426" s="9"/>
      <c r="I426" s="19"/>
      <c r="J426" s="20" t="s">
        <v>62</v>
      </c>
      <c r="K426" s="19"/>
      <c r="L426" s="20"/>
      <c r="M426" s="19"/>
      <c r="N426" s="21"/>
      <c r="O426" s="22"/>
      <c r="P426" s="21"/>
      <c r="Q426" s="22"/>
      <c r="R426" s="21"/>
      <c r="S426" s="22"/>
      <c r="T426" s="21"/>
      <c r="U426" s="22"/>
      <c r="V426" s="13" t="s">
        <v>2171</v>
      </c>
      <c r="W426" s="2">
        <v>0.8</v>
      </c>
      <c r="X426" s="13">
        <v>5</v>
      </c>
      <c r="Y426" s="2">
        <v>28</v>
      </c>
      <c r="Z426" s="13" t="s">
        <v>222</v>
      </c>
      <c r="AA426" s="2" t="s">
        <v>222</v>
      </c>
      <c r="AB426" s="13" t="s">
        <v>1337</v>
      </c>
      <c r="AC426" s="23"/>
      <c r="AD426" s="24" t="s">
        <v>2175</v>
      </c>
      <c r="AE426" s="23"/>
      <c r="AF426" s="25"/>
      <c r="AG426" s="2" t="s">
        <v>66</v>
      </c>
      <c r="AH426" s="14" t="s">
        <v>67</v>
      </c>
      <c r="AI426" s="2" t="s">
        <v>100</v>
      </c>
      <c r="AJ426" s="13" t="s">
        <v>69</v>
      </c>
      <c r="AK426" s="2" t="s">
        <v>70</v>
      </c>
      <c r="AL426" s="9" t="s">
        <v>3667</v>
      </c>
      <c r="AM426" s="13" t="str">
        <f>IF(ISNA(VLOOKUP($AL426,'Ash-Archive Data-Don''t Delete'!$AL:$AT,2,FALSE)),"",VLOOKUP($AL426,'Ash-Archive Data-Don''t Delete'!$AL:$AT,2,FALSE))</f>
        <v/>
      </c>
      <c r="AN426" s="2" t="str">
        <f>IF(ISNA(VLOOKUP($AL426,'Ash-Archive Data-Don''t Delete'!$AL:$AT,3,FALSE)),"",VLOOKUP($AL426,'Ash-Archive Data-Don''t Delete'!$AL:$AT,3,FALSE))</f>
        <v/>
      </c>
      <c r="AO426" s="13" t="str">
        <f>IF(ISNA(VLOOKUP($AL426,'Ash-Archive Data-Don''t Delete'!$AL:$AT,4,FALSE)),"",VLOOKUP($AL426,'Ash-Archive Data-Don''t Delete'!$AL:$AT,4,FALSE))</f>
        <v/>
      </c>
      <c r="AP426" s="2" t="str">
        <f>IF(ISNA(VLOOKUP($AL426,'Ash-Archive Data-Don''t Delete'!$AL:$AT,5,FALSE)),"",VLOOKUP($AL426,'Ash-Archive Data-Don''t Delete'!$AL:$AT,5,FALSE))</f>
        <v/>
      </c>
      <c r="AQ426" s="13" t="s">
        <v>62</v>
      </c>
      <c r="AR426" s="2" t="s">
        <v>62</v>
      </c>
      <c r="AS426" s="13" t="s">
        <v>62</v>
      </c>
      <c r="AT426" s="2" t="s">
        <v>62</v>
      </c>
      <c r="AU426" s="25"/>
      <c r="AV426" s="2" t="s">
        <v>377</v>
      </c>
      <c r="AW426" s="25"/>
      <c r="AX426" s="2" t="s">
        <v>84</v>
      </c>
      <c r="AY426" s="9" t="s">
        <v>945</v>
      </c>
      <c r="AZ426" s="31">
        <v>42709</v>
      </c>
      <c r="BA426" s="18"/>
      <c r="BB426" s="18"/>
      <c r="BC426" s="15"/>
      <c r="BD426" s="15"/>
      <c r="BE426" s="15"/>
      <c r="BF426" s="15"/>
      <c r="BG426" s="15"/>
      <c r="BH426" s="15"/>
      <c r="BI426" s="15"/>
      <c r="BJ426" s="15"/>
    </row>
    <row r="427" spans="1:62" ht="14.25">
      <c r="A427" s="16" t="str">
        <f>IF(ISNA(VLOOKUP($G427,'Philanthropist Ranking'!$E$5:$H$105,4,FALSE)),"N","Y")</f>
        <v>Y</v>
      </c>
      <c r="B427" s="17">
        <f>VLOOKUP($G427,'Philanthropist Ranking'!$K$5:$M$281,3,FALSE)</f>
        <v>98</v>
      </c>
      <c r="C427" s="17">
        <f>VLOOKUP($G427,'Philanthropist Ranking'!$K$5:$M$281,2,FALSE)</f>
        <v>8.0217099999999988</v>
      </c>
      <c r="D427" s="18"/>
      <c r="E427" s="18"/>
      <c r="F427" s="7" t="s">
        <v>649</v>
      </c>
      <c r="G427" s="8" t="s">
        <v>650</v>
      </c>
      <c r="H427" s="9"/>
      <c r="I427" s="19"/>
      <c r="J427" s="20" t="s">
        <v>62</v>
      </c>
      <c r="K427" s="19"/>
      <c r="L427" s="20"/>
      <c r="M427" s="19"/>
      <c r="N427" s="21"/>
      <c r="O427" s="22"/>
      <c r="P427" s="21"/>
      <c r="Q427" s="22"/>
      <c r="R427" s="21"/>
      <c r="S427" s="22"/>
      <c r="T427" s="21"/>
      <c r="U427" s="22"/>
      <c r="V427" s="13" t="s">
        <v>2171</v>
      </c>
      <c r="W427" s="2">
        <v>0.8</v>
      </c>
      <c r="X427" s="13">
        <v>5</v>
      </c>
      <c r="Y427" s="2">
        <v>28</v>
      </c>
      <c r="Z427" s="13" t="s">
        <v>222</v>
      </c>
      <c r="AA427" s="2" t="s">
        <v>222</v>
      </c>
      <c r="AB427" s="13" t="s">
        <v>776</v>
      </c>
      <c r="AC427" s="23"/>
      <c r="AD427" s="24" t="s">
        <v>2175</v>
      </c>
      <c r="AE427" s="23"/>
      <c r="AF427" s="25"/>
      <c r="AG427" s="2" t="s">
        <v>66</v>
      </c>
      <c r="AH427" s="14" t="s">
        <v>67</v>
      </c>
      <c r="AI427" s="2" t="s">
        <v>100</v>
      </c>
      <c r="AJ427" s="13" t="s">
        <v>69</v>
      </c>
      <c r="AK427" s="2" t="s">
        <v>70</v>
      </c>
      <c r="AL427" s="9" t="s">
        <v>3667</v>
      </c>
      <c r="AM427" s="13" t="str">
        <f>IF(ISNA(VLOOKUP($AL427,'Ash-Archive Data-Don''t Delete'!$AL:$AT,2,FALSE)),"",VLOOKUP($AL427,'Ash-Archive Data-Don''t Delete'!$AL:$AT,2,FALSE))</f>
        <v/>
      </c>
      <c r="AN427" s="2" t="str">
        <f>IF(ISNA(VLOOKUP($AL427,'Ash-Archive Data-Don''t Delete'!$AL:$AT,3,FALSE)),"",VLOOKUP($AL427,'Ash-Archive Data-Don''t Delete'!$AL:$AT,3,FALSE))</f>
        <v/>
      </c>
      <c r="AO427" s="13" t="str">
        <f>IF(ISNA(VLOOKUP($AL427,'Ash-Archive Data-Don''t Delete'!$AL:$AT,4,FALSE)),"",VLOOKUP($AL427,'Ash-Archive Data-Don''t Delete'!$AL:$AT,4,FALSE))</f>
        <v/>
      </c>
      <c r="AP427" s="2" t="str">
        <f>IF(ISNA(VLOOKUP($AL427,'Ash-Archive Data-Don''t Delete'!$AL:$AT,5,FALSE)),"",VLOOKUP($AL427,'Ash-Archive Data-Don''t Delete'!$AL:$AT,5,FALSE))</f>
        <v/>
      </c>
      <c r="AQ427" s="13" t="s">
        <v>62</v>
      </c>
      <c r="AR427" s="2" t="s">
        <v>62</v>
      </c>
      <c r="AS427" s="13" t="s">
        <v>62</v>
      </c>
      <c r="AT427" s="2" t="s">
        <v>62</v>
      </c>
      <c r="AU427" s="25"/>
      <c r="AV427" s="2" t="s">
        <v>377</v>
      </c>
      <c r="AW427" s="25"/>
      <c r="AX427" s="2" t="s">
        <v>84</v>
      </c>
      <c r="AY427" s="9" t="s">
        <v>945</v>
      </c>
      <c r="AZ427" s="31">
        <v>42709</v>
      </c>
      <c r="BA427" s="18"/>
      <c r="BB427" s="18"/>
      <c r="BC427" s="15"/>
      <c r="BD427" s="15"/>
      <c r="BE427" s="15"/>
      <c r="BF427" s="15"/>
      <c r="BG427" s="15"/>
      <c r="BH427" s="15"/>
      <c r="BI427" s="15"/>
      <c r="BJ427" s="15"/>
    </row>
    <row r="428" spans="1:62" ht="14.25">
      <c r="A428" s="16" t="str">
        <f>IF(ISNA(VLOOKUP($G428,'Philanthropist Ranking'!$E$5:$H$105,4,FALSE)),"N","Y")</f>
        <v>Y</v>
      </c>
      <c r="B428" s="17">
        <f>VLOOKUP($G428,'Philanthropist Ranking'!$K$5:$M$281,3,FALSE)</f>
        <v>98</v>
      </c>
      <c r="C428" s="17">
        <f>VLOOKUP($G428,'Philanthropist Ranking'!$K$5:$M$281,2,FALSE)</f>
        <v>8.0217099999999988</v>
      </c>
      <c r="D428" s="18"/>
      <c r="E428" s="18"/>
      <c r="F428" s="7" t="s">
        <v>649</v>
      </c>
      <c r="G428" s="8" t="s">
        <v>650</v>
      </c>
      <c r="H428" s="9"/>
      <c r="I428" s="19"/>
      <c r="J428" s="20" t="s">
        <v>62</v>
      </c>
      <c r="K428" s="19"/>
      <c r="L428" s="20"/>
      <c r="M428" s="19"/>
      <c r="N428" s="21"/>
      <c r="O428" s="22"/>
      <c r="P428" s="21"/>
      <c r="Q428" s="22"/>
      <c r="R428" s="21"/>
      <c r="S428" s="22"/>
      <c r="T428" s="21"/>
      <c r="U428" s="22"/>
      <c r="V428" s="13" t="s">
        <v>2171</v>
      </c>
      <c r="W428" s="2">
        <v>0.8</v>
      </c>
      <c r="X428" s="13">
        <v>5</v>
      </c>
      <c r="Y428" s="2">
        <v>28</v>
      </c>
      <c r="Z428" s="13" t="s">
        <v>222</v>
      </c>
      <c r="AA428" s="2" t="s">
        <v>222</v>
      </c>
      <c r="AB428" s="13" t="s">
        <v>961</v>
      </c>
      <c r="AC428" s="23"/>
      <c r="AD428" s="24" t="s">
        <v>2175</v>
      </c>
      <c r="AE428" s="23"/>
      <c r="AF428" s="25"/>
      <c r="AG428" s="2" t="s">
        <v>66</v>
      </c>
      <c r="AH428" s="14" t="s">
        <v>67</v>
      </c>
      <c r="AI428" s="2" t="s">
        <v>100</v>
      </c>
      <c r="AJ428" s="13" t="s">
        <v>69</v>
      </c>
      <c r="AK428" s="2" t="s">
        <v>70</v>
      </c>
      <c r="AL428" s="9" t="s">
        <v>3667</v>
      </c>
      <c r="AM428" s="13" t="str">
        <f>IF(ISNA(VLOOKUP($AL428,'Ash-Archive Data-Don''t Delete'!$AL:$AT,2,FALSE)),"",VLOOKUP($AL428,'Ash-Archive Data-Don''t Delete'!$AL:$AT,2,FALSE))</f>
        <v/>
      </c>
      <c r="AN428" s="2" t="str">
        <f>IF(ISNA(VLOOKUP($AL428,'Ash-Archive Data-Don''t Delete'!$AL:$AT,3,FALSE)),"",VLOOKUP($AL428,'Ash-Archive Data-Don''t Delete'!$AL:$AT,3,FALSE))</f>
        <v/>
      </c>
      <c r="AO428" s="13" t="str">
        <f>IF(ISNA(VLOOKUP($AL428,'Ash-Archive Data-Don''t Delete'!$AL:$AT,4,FALSE)),"",VLOOKUP($AL428,'Ash-Archive Data-Don''t Delete'!$AL:$AT,4,FALSE))</f>
        <v/>
      </c>
      <c r="AP428" s="2" t="str">
        <f>IF(ISNA(VLOOKUP($AL428,'Ash-Archive Data-Don''t Delete'!$AL:$AT,5,FALSE)),"",VLOOKUP($AL428,'Ash-Archive Data-Don''t Delete'!$AL:$AT,5,FALSE))</f>
        <v/>
      </c>
      <c r="AQ428" s="13" t="s">
        <v>62</v>
      </c>
      <c r="AR428" s="2" t="s">
        <v>62</v>
      </c>
      <c r="AS428" s="13" t="s">
        <v>62</v>
      </c>
      <c r="AT428" s="2" t="s">
        <v>62</v>
      </c>
      <c r="AU428" s="25"/>
      <c r="AV428" s="2" t="s">
        <v>377</v>
      </c>
      <c r="AW428" s="25"/>
      <c r="AX428" s="2" t="s">
        <v>84</v>
      </c>
      <c r="AY428" s="9" t="s">
        <v>945</v>
      </c>
      <c r="AZ428" s="31">
        <v>42709</v>
      </c>
      <c r="BA428" s="18"/>
      <c r="BB428" s="18"/>
      <c r="BC428" s="15"/>
      <c r="BD428" s="15"/>
      <c r="BE428" s="15"/>
      <c r="BF428" s="15"/>
      <c r="BG428" s="15"/>
      <c r="BH428" s="15"/>
      <c r="BI428" s="15"/>
      <c r="BJ428" s="15"/>
    </row>
    <row r="429" spans="1:62" ht="14.25">
      <c r="A429" s="16" t="str">
        <f>IF(ISNA(VLOOKUP($G429,'Philanthropist Ranking'!$E$5:$H$105,4,FALSE)),"N","Y")</f>
        <v>Y</v>
      </c>
      <c r="B429" s="17">
        <f>VLOOKUP($G429,'Philanthropist Ranking'!$K$5:$M$281,3,FALSE)</f>
        <v>98</v>
      </c>
      <c r="C429" s="17">
        <f>VLOOKUP($G429,'Philanthropist Ranking'!$K$5:$M$281,2,FALSE)</f>
        <v>8.0217099999999988</v>
      </c>
      <c r="D429" s="18"/>
      <c r="E429" s="18"/>
      <c r="F429" s="7" t="s">
        <v>649</v>
      </c>
      <c r="G429" s="8" t="s">
        <v>650</v>
      </c>
      <c r="H429" s="9"/>
      <c r="I429" s="19"/>
      <c r="J429" s="20" t="s">
        <v>62</v>
      </c>
      <c r="K429" s="19"/>
      <c r="L429" s="20"/>
      <c r="M429" s="19"/>
      <c r="N429" s="21"/>
      <c r="O429" s="22"/>
      <c r="P429" s="21"/>
      <c r="Q429" s="22"/>
      <c r="R429" s="21"/>
      <c r="S429" s="22"/>
      <c r="T429" s="21"/>
      <c r="U429" s="22"/>
      <c r="V429" s="13" t="s">
        <v>2171</v>
      </c>
      <c r="W429" s="2">
        <v>0.8</v>
      </c>
      <c r="X429" s="13">
        <v>5</v>
      </c>
      <c r="Y429" s="2">
        <v>28</v>
      </c>
      <c r="Z429" s="13" t="s">
        <v>222</v>
      </c>
      <c r="AA429" s="2" t="s">
        <v>222</v>
      </c>
      <c r="AB429" s="13" t="s">
        <v>223</v>
      </c>
      <c r="AC429" s="23"/>
      <c r="AD429" s="24" t="s">
        <v>2175</v>
      </c>
      <c r="AE429" s="23"/>
      <c r="AF429" s="25"/>
      <c r="AG429" s="2" t="s">
        <v>66</v>
      </c>
      <c r="AH429" s="14" t="s">
        <v>67</v>
      </c>
      <c r="AI429" s="2" t="s">
        <v>100</v>
      </c>
      <c r="AJ429" s="13" t="s">
        <v>69</v>
      </c>
      <c r="AK429" s="2" t="s">
        <v>70</v>
      </c>
      <c r="AL429" s="9" t="s">
        <v>3667</v>
      </c>
      <c r="AM429" s="13" t="str">
        <f>IF(ISNA(VLOOKUP($AL429,'Ash-Archive Data-Don''t Delete'!$AL:$AT,2,FALSE)),"",VLOOKUP($AL429,'Ash-Archive Data-Don''t Delete'!$AL:$AT,2,FALSE))</f>
        <v/>
      </c>
      <c r="AN429" s="2" t="str">
        <f>IF(ISNA(VLOOKUP($AL429,'Ash-Archive Data-Don''t Delete'!$AL:$AT,3,FALSE)),"",VLOOKUP($AL429,'Ash-Archive Data-Don''t Delete'!$AL:$AT,3,FALSE))</f>
        <v/>
      </c>
      <c r="AO429" s="13" t="str">
        <f>IF(ISNA(VLOOKUP($AL429,'Ash-Archive Data-Don''t Delete'!$AL:$AT,4,FALSE)),"",VLOOKUP($AL429,'Ash-Archive Data-Don''t Delete'!$AL:$AT,4,FALSE))</f>
        <v/>
      </c>
      <c r="AP429" s="2" t="str">
        <f>IF(ISNA(VLOOKUP($AL429,'Ash-Archive Data-Don''t Delete'!$AL:$AT,5,FALSE)),"",VLOOKUP($AL429,'Ash-Archive Data-Don''t Delete'!$AL:$AT,5,FALSE))</f>
        <v/>
      </c>
      <c r="AQ429" s="13" t="s">
        <v>62</v>
      </c>
      <c r="AR429" s="2" t="s">
        <v>62</v>
      </c>
      <c r="AS429" s="13" t="s">
        <v>62</v>
      </c>
      <c r="AT429" s="2" t="s">
        <v>62</v>
      </c>
      <c r="AU429" s="25"/>
      <c r="AV429" s="2" t="s">
        <v>377</v>
      </c>
      <c r="AW429" s="25"/>
      <c r="AX429" s="2" t="s">
        <v>84</v>
      </c>
      <c r="AY429" s="9" t="s">
        <v>945</v>
      </c>
      <c r="AZ429" s="31">
        <v>42709</v>
      </c>
      <c r="BA429" s="18"/>
      <c r="BB429" s="18"/>
      <c r="BC429" s="15"/>
      <c r="BD429" s="15"/>
      <c r="BE429" s="15"/>
      <c r="BF429" s="15"/>
      <c r="BG429" s="15"/>
      <c r="BH429" s="15"/>
      <c r="BI429" s="15"/>
      <c r="BJ429" s="15"/>
    </row>
    <row r="430" spans="1:62" ht="14.25">
      <c r="A430" s="16" t="str">
        <f>IF(ISNA(VLOOKUP($G430,'Philanthropist Ranking'!$E$5:$H$105,4,FALSE)),"N","Y")</f>
        <v>Y</v>
      </c>
      <c r="B430" s="17">
        <f>VLOOKUP($G430,'Philanthropist Ranking'!$K$5:$M$281,3,FALSE)</f>
        <v>98</v>
      </c>
      <c r="C430" s="17">
        <f>VLOOKUP($G430,'Philanthropist Ranking'!$K$5:$M$281,2,FALSE)</f>
        <v>8.0217099999999988</v>
      </c>
      <c r="D430" s="3"/>
      <c r="E430" s="18"/>
      <c r="F430" s="7" t="s">
        <v>649</v>
      </c>
      <c r="G430" s="8" t="s">
        <v>650</v>
      </c>
      <c r="H430" s="9"/>
      <c r="I430" s="7">
        <v>1957</v>
      </c>
      <c r="J430" s="20">
        <v>59</v>
      </c>
      <c r="K430" s="7" t="s">
        <v>78</v>
      </c>
      <c r="L430" s="8" t="s">
        <v>79</v>
      </c>
      <c r="M430" s="33" t="s">
        <v>80</v>
      </c>
      <c r="N430" s="10" t="s">
        <v>119</v>
      </c>
      <c r="O430" s="11" t="s">
        <v>2165</v>
      </c>
      <c r="P430" s="10" t="s">
        <v>2166</v>
      </c>
      <c r="Q430" s="11" t="s">
        <v>70</v>
      </c>
      <c r="R430" s="10" t="s">
        <v>1550</v>
      </c>
      <c r="S430" s="11" t="s">
        <v>222</v>
      </c>
      <c r="T430" s="10" t="s">
        <v>222</v>
      </c>
      <c r="U430" s="34" t="s">
        <v>80</v>
      </c>
      <c r="V430" s="13" t="s">
        <v>2171</v>
      </c>
      <c r="W430" s="2">
        <v>2.171E-2</v>
      </c>
      <c r="X430" s="13">
        <v>5</v>
      </c>
      <c r="Y430" s="2">
        <v>29</v>
      </c>
      <c r="Z430" s="13" t="s">
        <v>222</v>
      </c>
      <c r="AA430" s="2" t="s">
        <v>222</v>
      </c>
      <c r="AB430" s="13" t="s">
        <v>324</v>
      </c>
      <c r="AC430" s="2" t="s">
        <v>2742</v>
      </c>
      <c r="AD430" s="39"/>
      <c r="AE430" s="2" t="s">
        <v>2173</v>
      </c>
      <c r="AF430" s="25"/>
      <c r="AG430" s="2" t="s">
        <v>138</v>
      </c>
      <c r="AH430" s="14" t="s">
        <v>67</v>
      </c>
      <c r="AI430" s="2" t="s">
        <v>100</v>
      </c>
      <c r="AJ430" s="13" t="s">
        <v>69</v>
      </c>
      <c r="AK430" s="2" t="s">
        <v>70</v>
      </c>
      <c r="AL430" s="9" t="s">
        <v>3668</v>
      </c>
      <c r="AM430" s="35" t="str">
        <f>IF(ISNA(VLOOKUP($AL430,'Ash-Archive Data-Don''t Delete'!$AL:$AT,2,FALSE)),"",VLOOKUP($AL430,'Ash-Archive Data-Don''t Delete'!$AL:$AT,2,FALSE))</f>
        <v>Link</v>
      </c>
      <c r="AN430" s="2">
        <f>IF(ISNA(VLOOKUP($AL430,'Ash-Archive Data-Don''t Delete'!$AL:$AT,3,FALSE)),"",VLOOKUP($AL430,'Ash-Archive Data-Don''t Delete'!$AL:$AT,3,FALSE))</f>
        <v>0</v>
      </c>
      <c r="AO430" s="13">
        <f>IF(ISNA(VLOOKUP($AL430,'Ash-Archive Data-Don''t Delete'!$AL:$AT,4,FALSE)),"",VLOOKUP($AL430,'Ash-Archive Data-Don''t Delete'!$AL:$AT,4,FALSE))</f>
        <v>0</v>
      </c>
      <c r="AP430" s="2">
        <f>IF(ISNA(VLOOKUP($AL430,'Ash-Archive Data-Don''t Delete'!$AL:$AT,5,FALSE)),"",VLOOKUP($AL430,'Ash-Archive Data-Don''t Delete'!$AL:$AT,5,FALSE))</f>
        <v>0</v>
      </c>
      <c r="AQ430" s="13" t="s">
        <v>74</v>
      </c>
      <c r="AR430" s="2"/>
      <c r="AS430" s="13"/>
      <c r="AT430" s="2"/>
      <c r="AU430" s="25"/>
      <c r="AV430" s="2" t="s">
        <v>744</v>
      </c>
      <c r="AW430" s="25"/>
      <c r="AX430" s="23"/>
      <c r="AY430" s="9" t="s">
        <v>951</v>
      </c>
      <c r="AZ430" s="31">
        <v>42691</v>
      </c>
      <c r="BA430" s="18"/>
      <c r="BB430" s="18"/>
      <c r="BC430" s="15"/>
      <c r="BD430" s="15"/>
      <c r="BE430" s="15"/>
      <c r="BF430" s="15"/>
      <c r="BG430" s="15"/>
      <c r="BH430" s="15"/>
      <c r="BI430" s="15"/>
      <c r="BJ430" s="15"/>
    </row>
    <row r="431" spans="1:62" ht="14.25">
      <c r="A431" s="16" t="str">
        <f>IF(ISNA(VLOOKUP($G431,'Philanthropist Ranking'!$E$5:$H$105,4,FALSE)),"N","Y")</f>
        <v>Y</v>
      </c>
      <c r="B431" s="17">
        <f>VLOOKUP($G431,'Philanthropist Ranking'!$K$5:$M$281,3,FALSE)</f>
        <v>99</v>
      </c>
      <c r="C431" s="17">
        <f>VLOOKUP($G431,'Philanthropist Ranking'!$K$5:$M$281,2,FALSE)</f>
        <v>8</v>
      </c>
      <c r="D431" s="18"/>
      <c r="E431" s="18"/>
      <c r="F431" s="7" t="s">
        <v>686</v>
      </c>
      <c r="G431" s="8" t="s">
        <v>687</v>
      </c>
      <c r="H431" s="9"/>
      <c r="I431" s="19"/>
      <c r="J431" s="20" t="s">
        <v>62</v>
      </c>
      <c r="K431" s="19"/>
      <c r="L431" s="20"/>
      <c r="M431" s="19"/>
      <c r="N431" s="10" t="s">
        <v>9</v>
      </c>
      <c r="O431" s="298" t="s">
        <v>3681</v>
      </c>
      <c r="P431" s="10" t="s">
        <v>2185</v>
      </c>
      <c r="Q431" s="22"/>
      <c r="R431" s="10" t="s">
        <v>336</v>
      </c>
      <c r="S431" s="298" t="s">
        <v>63</v>
      </c>
      <c r="T431" s="10" t="s">
        <v>3669</v>
      </c>
      <c r="U431" s="22"/>
      <c r="V431" s="13" t="s">
        <v>2185</v>
      </c>
      <c r="W431" s="2">
        <v>5</v>
      </c>
      <c r="X431" s="13">
        <v>6</v>
      </c>
      <c r="Y431" s="2">
        <v>22</v>
      </c>
      <c r="Z431" s="24" t="s">
        <v>63</v>
      </c>
      <c r="AA431" s="2" t="s">
        <v>3669</v>
      </c>
      <c r="AB431" s="13" t="s">
        <v>63</v>
      </c>
      <c r="AC431" s="2" t="s">
        <v>94</v>
      </c>
      <c r="AD431" s="25"/>
      <c r="AE431" s="2" t="s">
        <v>108</v>
      </c>
      <c r="AF431" s="25"/>
      <c r="AG431" s="2" t="s">
        <v>109</v>
      </c>
      <c r="AH431" s="14" t="s">
        <v>99</v>
      </c>
      <c r="AI431" s="2" t="s">
        <v>100</v>
      </c>
      <c r="AJ431" s="13" t="s">
        <v>69</v>
      </c>
      <c r="AK431" s="2" t="s">
        <v>70</v>
      </c>
      <c r="AL431" s="9" t="s">
        <v>3670</v>
      </c>
      <c r="AM431" s="13" t="str">
        <f>IF(ISNA(VLOOKUP($AL431,'Ash-Archive Data-Don''t Delete'!$AL:$AT,2,FALSE)),"",VLOOKUP($AL431,'Ash-Archive Data-Don''t Delete'!$AL:$AT,2,FALSE))</f>
        <v/>
      </c>
      <c r="AN431" s="2" t="str">
        <f>IF(ISNA(VLOOKUP($AL431,'Ash-Archive Data-Don''t Delete'!$AL:$AT,3,FALSE)),"",VLOOKUP($AL431,'Ash-Archive Data-Don''t Delete'!$AL:$AT,3,FALSE))</f>
        <v/>
      </c>
      <c r="AO431" s="13" t="str">
        <f>IF(ISNA(VLOOKUP($AL431,'Ash-Archive Data-Don''t Delete'!$AL:$AT,4,FALSE)),"",VLOOKUP($AL431,'Ash-Archive Data-Don''t Delete'!$AL:$AT,4,FALSE))</f>
        <v/>
      </c>
      <c r="AP431" s="2" t="str">
        <f>IF(ISNA(VLOOKUP($AL431,'Ash-Archive Data-Don''t Delete'!$AL:$AT,5,FALSE)),"",VLOOKUP($AL431,'Ash-Archive Data-Don''t Delete'!$AL:$AT,5,FALSE))</f>
        <v/>
      </c>
      <c r="AQ431" s="13" t="s">
        <v>62</v>
      </c>
      <c r="AR431" s="2" t="s">
        <v>62</v>
      </c>
      <c r="AS431" s="13" t="s">
        <v>62</v>
      </c>
      <c r="AT431" s="2" t="s">
        <v>74</v>
      </c>
      <c r="AU431" s="25"/>
      <c r="AV431" s="23"/>
      <c r="AW431" s="25"/>
      <c r="AX431" s="23"/>
      <c r="AY431" s="9" t="s">
        <v>118</v>
      </c>
      <c r="AZ431" s="41">
        <v>42744</v>
      </c>
      <c r="BA431" s="18"/>
      <c r="BB431" s="18"/>
      <c r="BC431" s="15"/>
      <c r="BD431" s="15"/>
      <c r="BE431" s="15"/>
      <c r="BF431" s="15"/>
      <c r="BG431" s="15"/>
      <c r="BH431" s="15"/>
      <c r="BI431" s="15"/>
      <c r="BJ431" s="15"/>
    </row>
    <row r="432" spans="1:62" ht="14.25">
      <c r="A432" s="16" t="str">
        <f>IF(ISNA(VLOOKUP($G432,'Philanthropist Ranking'!$E$5:$H$105,4,FALSE)),"N","Y")</f>
        <v>Y</v>
      </c>
      <c r="B432" s="17">
        <f>VLOOKUP($G432,'Philanthropist Ranking'!$K$5:$M$281,3,FALSE)</f>
        <v>99</v>
      </c>
      <c r="C432" s="17">
        <f>VLOOKUP($G432,'Philanthropist Ranking'!$K$5:$M$281,2,FALSE)</f>
        <v>8</v>
      </c>
      <c r="D432" s="18"/>
      <c r="E432" s="18"/>
      <c r="F432" s="7" t="s">
        <v>686</v>
      </c>
      <c r="G432" s="8" t="s">
        <v>687</v>
      </c>
      <c r="H432" s="9" t="s">
        <v>3671</v>
      </c>
      <c r="I432" s="19"/>
      <c r="J432" s="20" t="s">
        <v>62</v>
      </c>
      <c r="K432" s="7" t="s">
        <v>78</v>
      </c>
      <c r="L432" s="20"/>
      <c r="M432" s="19"/>
      <c r="N432" s="10" t="s">
        <v>9</v>
      </c>
      <c r="O432" s="298" t="s">
        <v>3682</v>
      </c>
      <c r="P432" s="10" t="s">
        <v>2186</v>
      </c>
      <c r="Q432" s="22"/>
      <c r="R432" s="10" t="s">
        <v>336</v>
      </c>
      <c r="S432" s="298" t="s">
        <v>292</v>
      </c>
      <c r="T432" s="10" t="s">
        <v>3672</v>
      </c>
      <c r="U432" s="22"/>
      <c r="V432" s="13" t="s">
        <v>2186</v>
      </c>
      <c r="W432" s="2">
        <v>3</v>
      </c>
      <c r="X432" s="13">
        <v>1</v>
      </c>
      <c r="Y432" s="2">
        <v>22</v>
      </c>
      <c r="Z432" s="24" t="s">
        <v>292</v>
      </c>
      <c r="AA432" s="2" t="s">
        <v>3672</v>
      </c>
      <c r="AB432" s="13" t="s">
        <v>63</v>
      </c>
      <c r="AC432" s="2" t="s">
        <v>94</v>
      </c>
      <c r="AD432" s="25"/>
      <c r="AE432" s="2" t="s">
        <v>108</v>
      </c>
      <c r="AF432" s="25"/>
      <c r="AG432" s="2" t="s">
        <v>109</v>
      </c>
      <c r="AH432" s="14" t="s">
        <v>99</v>
      </c>
      <c r="AI432" s="2" t="s">
        <v>100</v>
      </c>
      <c r="AJ432" s="13" t="s">
        <v>69</v>
      </c>
      <c r="AK432" s="2" t="s">
        <v>70</v>
      </c>
      <c r="AL432" s="9" t="s">
        <v>3673</v>
      </c>
      <c r="AM432" s="13" t="str">
        <f>IF(ISNA(VLOOKUP($AL432,'Ash-Archive Data-Don''t Delete'!$AL:$AT,2,FALSE)),"",VLOOKUP($AL432,'Ash-Archive Data-Don''t Delete'!$AL:$AT,2,FALSE))</f>
        <v/>
      </c>
      <c r="AN432" s="2" t="str">
        <f>IF(ISNA(VLOOKUP($AL432,'Ash-Archive Data-Don''t Delete'!$AL:$AT,3,FALSE)),"",VLOOKUP($AL432,'Ash-Archive Data-Don''t Delete'!$AL:$AT,3,FALSE))</f>
        <v/>
      </c>
      <c r="AO432" s="13" t="str">
        <f>IF(ISNA(VLOOKUP($AL432,'Ash-Archive Data-Don''t Delete'!$AL:$AT,4,FALSE)),"",VLOOKUP($AL432,'Ash-Archive Data-Don''t Delete'!$AL:$AT,4,FALSE))</f>
        <v/>
      </c>
      <c r="AP432" s="2" t="str">
        <f>IF(ISNA(VLOOKUP($AL432,'Ash-Archive Data-Don''t Delete'!$AL:$AT,5,FALSE)),"",VLOOKUP($AL432,'Ash-Archive Data-Don''t Delete'!$AL:$AT,5,FALSE))</f>
        <v/>
      </c>
      <c r="AQ432" s="13" t="s">
        <v>62</v>
      </c>
      <c r="AR432" s="2" t="s">
        <v>62</v>
      </c>
      <c r="AS432" s="13" t="s">
        <v>62</v>
      </c>
      <c r="AT432" s="2" t="s">
        <v>74</v>
      </c>
      <c r="AU432" s="25"/>
      <c r="AV432" s="23"/>
      <c r="AW432" s="25"/>
      <c r="AX432" s="23"/>
      <c r="AY432" s="9" t="s">
        <v>118</v>
      </c>
      <c r="AZ432" s="41">
        <v>42744</v>
      </c>
      <c r="BA432" s="18"/>
      <c r="BB432" s="18"/>
      <c r="BC432" s="15"/>
      <c r="BD432" s="15"/>
      <c r="BE432" s="15"/>
      <c r="BF432" s="15"/>
      <c r="BG432" s="15"/>
      <c r="BH432" s="15"/>
      <c r="BI432" s="15"/>
      <c r="BJ432" s="15"/>
    </row>
    <row r="433" spans="1:62" ht="14.25">
      <c r="A433" s="16" t="str">
        <f>IF(ISNA(VLOOKUP($G433,'Philanthropist Ranking'!$E$5:$H$105,4,FALSE)),"N","Y")</f>
        <v>Y</v>
      </c>
      <c r="B433" s="17">
        <f>VLOOKUP($G433,'Philanthropist Ranking'!$K$5:$M$281,3,FALSE)</f>
        <v>99</v>
      </c>
      <c r="C433" s="17">
        <f>VLOOKUP($G433,'Philanthropist Ranking'!$K$5:$M$281,2,FALSE)</f>
        <v>8</v>
      </c>
      <c r="D433" s="3"/>
      <c r="E433" s="18"/>
      <c r="F433" s="7" t="s">
        <v>413</v>
      </c>
      <c r="G433" s="8" t="s">
        <v>414</v>
      </c>
      <c r="H433" s="9"/>
      <c r="I433" s="19"/>
      <c r="J433" s="20" t="s">
        <v>62</v>
      </c>
      <c r="K433" s="7" t="s">
        <v>78</v>
      </c>
      <c r="L433" s="8" t="s">
        <v>79</v>
      </c>
      <c r="M433" s="33" t="s">
        <v>80</v>
      </c>
      <c r="N433" s="10" t="s">
        <v>122</v>
      </c>
      <c r="O433" s="11" t="s">
        <v>2177</v>
      </c>
      <c r="P433" s="10" t="s">
        <v>2178</v>
      </c>
      <c r="Q433" s="11" t="s">
        <v>70</v>
      </c>
      <c r="R433" s="10" t="s">
        <v>1837</v>
      </c>
      <c r="S433" s="11" t="s">
        <v>1294</v>
      </c>
      <c r="T433" s="10" t="s">
        <v>2179</v>
      </c>
      <c r="U433" s="34" t="s">
        <v>80</v>
      </c>
      <c r="V433" s="13" t="s">
        <v>2178</v>
      </c>
      <c r="W433" s="2">
        <v>8</v>
      </c>
      <c r="X433" s="13">
        <v>2</v>
      </c>
      <c r="Y433" s="2">
        <v>23</v>
      </c>
      <c r="Z433" s="13" t="s">
        <v>1294</v>
      </c>
      <c r="AA433" s="2" t="s">
        <v>2179</v>
      </c>
      <c r="AB433" s="13" t="s">
        <v>1294</v>
      </c>
      <c r="AC433" s="2" t="s">
        <v>2179</v>
      </c>
      <c r="AD433" s="13" t="s">
        <v>2183</v>
      </c>
      <c r="AE433" s="23"/>
      <c r="AF433" s="25"/>
      <c r="AG433" s="2" t="s">
        <v>66</v>
      </c>
      <c r="AH433" s="14" t="s">
        <v>99</v>
      </c>
      <c r="AI433" s="2" t="s">
        <v>100</v>
      </c>
      <c r="AJ433" s="13" t="s">
        <v>69</v>
      </c>
      <c r="AK433" s="2" t="s">
        <v>70</v>
      </c>
      <c r="AL433" s="9" t="s">
        <v>3674</v>
      </c>
      <c r="AM433" s="13" t="str">
        <f>IF(ISNA(VLOOKUP($AL433,'Ash-Archive Data-Don''t Delete'!$AL:$AT,2,FALSE)),"",VLOOKUP($AL433,'Ash-Archive Data-Don''t Delete'!$AL:$AT,2,FALSE))</f>
        <v/>
      </c>
      <c r="AN433" s="2" t="str">
        <f>IF(ISNA(VLOOKUP($AL433,'Ash-Archive Data-Don''t Delete'!$AL:$AT,3,FALSE)),"",VLOOKUP($AL433,'Ash-Archive Data-Don''t Delete'!$AL:$AT,3,FALSE))</f>
        <v/>
      </c>
      <c r="AO433" s="13" t="str">
        <f>IF(ISNA(VLOOKUP($AL433,'Ash-Archive Data-Don''t Delete'!$AL:$AT,4,FALSE)),"",VLOOKUP($AL433,'Ash-Archive Data-Don''t Delete'!$AL:$AT,4,FALSE))</f>
        <v/>
      </c>
      <c r="AP433" s="2" t="str">
        <f>IF(ISNA(VLOOKUP($AL433,'Ash-Archive Data-Don''t Delete'!$AL:$AT,5,FALSE)),"",VLOOKUP($AL433,'Ash-Archive Data-Don''t Delete'!$AL:$AT,5,FALSE))</f>
        <v/>
      </c>
      <c r="AQ433" s="13" t="s">
        <v>62</v>
      </c>
      <c r="AR433" s="2" t="s">
        <v>62</v>
      </c>
      <c r="AS433" s="13" t="s">
        <v>62</v>
      </c>
      <c r="AT433" s="2" t="s">
        <v>62</v>
      </c>
      <c r="AU433" s="25"/>
      <c r="AV433" s="2" t="s">
        <v>1535</v>
      </c>
      <c r="AW433" s="25"/>
      <c r="AX433" s="2" t="s">
        <v>76</v>
      </c>
      <c r="AY433" s="9" t="s">
        <v>103</v>
      </c>
      <c r="AZ433" s="31">
        <v>42706</v>
      </c>
      <c r="BA433" s="18"/>
      <c r="BB433" s="18"/>
      <c r="BC433" s="15"/>
      <c r="BD433" s="15"/>
      <c r="BE433" s="15"/>
      <c r="BF433" s="15"/>
      <c r="BG433" s="15"/>
      <c r="BH433" s="15"/>
      <c r="BI433" s="15"/>
      <c r="BJ433" s="15"/>
    </row>
    <row r="434" spans="1:62" ht="14.25">
      <c r="A434" s="16" t="str">
        <f>IF(ISNA(VLOOKUP($G434,'Philanthropist Ranking'!$E$5:$H$105,4,FALSE)),"N","Y")</f>
        <v>Y</v>
      </c>
      <c r="B434" s="17">
        <f>VLOOKUP($G434,'Philanthropist Ranking'!$K$5:$M$281,3,FALSE)</f>
        <v>99</v>
      </c>
      <c r="C434" s="17">
        <f>VLOOKUP($G434,'Philanthropist Ranking'!$K$5:$M$281,2,FALSE)</f>
        <v>8</v>
      </c>
      <c r="D434" s="18"/>
      <c r="E434" s="18"/>
      <c r="F434" s="7" t="s">
        <v>651</v>
      </c>
      <c r="G434" s="8" t="s">
        <v>652</v>
      </c>
      <c r="H434" s="9"/>
      <c r="I434" s="19"/>
      <c r="J434" s="20" t="s">
        <v>62</v>
      </c>
      <c r="K434" s="19"/>
      <c r="L434" s="20"/>
      <c r="M434" s="19"/>
      <c r="N434" s="10"/>
      <c r="O434" s="22"/>
      <c r="P434" s="10"/>
      <c r="Q434" s="22"/>
      <c r="R434" s="10"/>
      <c r="S434" s="11"/>
      <c r="T434" s="10"/>
      <c r="U434" s="11"/>
      <c r="V434" s="13" t="s">
        <v>2187</v>
      </c>
      <c r="W434" s="2">
        <v>7</v>
      </c>
      <c r="X434" s="25">
        <v>12</v>
      </c>
      <c r="Y434" s="23">
        <v>24</v>
      </c>
      <c r="Z434" s="13" t="s">
        <v>3044</v>
      </c>
      <c r="AA434" s="2" t="s">
        <v>3675</v>
      </c>
      <c r="AB434" s="13" t="s">
        <v>3044</v>
      </c>
      <c r="AC434" s="2" t="s">
        <v>3675</v>
      </c>
      <c r="AD434" s="13" t="s">
        <v>2188</v>
      </c>
      <c r="AE434" s="2" t="s">
        <v>2189</v>
      </c>
      <c r="AF434" s="13" t="s">
        <v>2190</v>
      </c>
      <c r="AG434" s="2" t="s">
        <v>89</v>
      </c>
      <c r="AH434" s="14" t="s">
        <v>67</v>
      </c>
      <c r="AI434" s="2" t="s">
        <v>100</v>
      </c>
      <c r="AJ434" s="13" t="s">
        <v>69</v>
      </c>
      <c r="AK434" s="2" t="s">
        <v>70</v>
      </c>
      <c r="AL434" s="9" t="s">
        <v>3676</v>
      </c>
      <c r="AM434" s="13" t="str">
        <f>IF(ISNA(VLOOKUP($AL434,'Ash-Archive Data-Don''t Delete'!$AL:$AT,2,FALSE)),"",VLOOKUP($AL434,'Ash-Archive Data-Don''t Delete'!$AL:$AT,2,FALSE))</f>
        <v/>
      </c>
      <c r="AN434" s="2" t="str">
        <f>IF(ISNA(VLOOKUP($AL434,'Ash-Archive Data-Don''t Delete'!$AL:$AT,3,FALSE)),"",VLOOKUP($AL434,'Ash-Archive Data-Don''t Delete'!$AL:$AT,3,FALSE))</f>
        <v/>
      </c>
      <c r="AO434" s="13" t="str">
        <f>IF(ISNA(VLOOKUP($AL434,'Ash-Archive Data-Don''t Delete'!$AL:$AT,4,FALSE)),"",VLOOKUP($AL434,'Ash-Archive Data-Don''t Delete'!$AL:$AT,4,FALSE))</f>
        <v/>
      </c>
      <c r="AP434" s="2" t="str">
        <f>IF(ISNA(VLOOKUP($AL434,'Ash-Archive Data-Don''t Delete'!$AL:$AT,5,FALSE)),"",VLOOKUP($AL434,'Ash-Archive Data-Don''t Delete'!$AL:$AT,5,FALSE))</f>
        <v/>
      </c>
      <c r="AQ434" s="13" t="s">
        <v>62</v>
      </c>
      <c r="AR434" s="2" t="s">
        <v>62</v>
      </c>
      <c r="AS434" s="13" t="s">
        <v>62</v>
      </c>
      <c r="AT434" s="2" t="s">
        <v>62</v>
      </c>
      <c r="AU434" s="25"/>
      <c r="AV434" s="23"/>
      <c r="AW434" s="25"/>
      <c r="AX434" s="23"/>
      <c r="AY434" s="9" t="s">
        <v>269</v>
      </c>
      <c r="AZ434" s="41">
        <v>42744</v>
      </c>
      <c r="BA434" s="18"/>
      <c r="BB434" s="18"/>
      <c r="BC434" s="15"/>
      <c r="BD434" s="15"/>
      <c r="BE434" s="15"/>
      <c r="BF434" s="15"/>
      <c r="BG434" s="15"/>
      <c r="BH434" s="15"/>
      <c r="BI434" s="15"/>
      <c r="BJ434" s="15"/>
    </row>
    <row r="435" spans="1:62" ht="14.25">
      <c r="A435" s="16" t="str">
        <f>IF(ISNA(VLOOKUP($G435,'Philanthropist Ranking'!$E$5:$H$105,4,FALSE)),"N","Y")</f>
        <v>Y</v>
      </c>
      <c r="B435" s="17">
        <f>VLOOKUP($G435,'Philanthropist Ranking'!$K$5:$M$281,3,FALSE)</f>
        <v>99</v>
      </c>
      <c r="C435" s="17">
        <f>VLOOKUP($G435,'Philanthropist Ranking'!$K$5:$M$281,2,FALSE)</f>
        <v>8</v>
      </c>
      <c r="D435" s="18"/>
      <c r="E435" s="18"/>
      <c r="F435" s="7" t="s">
        <v>651</v>
      </c>
      <c r="G435" s="8" t="s">
        <v>652</v>
      </c>
      <c r="H435" s="9" t="s">
        <v>3677</v>
      </c>
      <c r="I435" s="19"/>
      <c r="J435" s="20" t="s">
        <v>62</v>
      </c>
      <c r="K435" s="7" t="s">
        <v>78</v>
      </c>
      <c r="L435" s="8" t="s">
        <v>79</v>
      </c>
      <c r="M435" s="7" t="s">
        <v>3678</v>
      </c>
      <c r="N435" s="10" t="s">
        <v>9</v>
      </c>
      <c r="O435" s="11" t="s">
        <v>3683</v>
      </c>
      <c r="P435" s="10" t="s">
        <v>2187</v>
      </c>
      <c r="Q435" s="22"/>
      <c r="R435" s="10" t="s">
        <v>336</v>
      </c>
      <c r="S435" s="11" t="s">
        <v>3044</v>
      </c>
      <c r="T435" s="10" t="s">
        <v>3045</v>
      </c>
      <c r="U435" s="34" t="s">
        <v>3679</v>
      </c>
      <c r="V435" s="13" t="s">
        <v>2187</v>
      </c>
      <c r="W435" s="2">
        <v>1</v>
      </c>
      <c r="X435" s="25">
        <v>11</v>
      </c>
      <c r="Y435" s="23">
        <v>27</v>
      </c>
      <c r="Z435" s="13" t="s">
        <v>3044</v>
      </c>
      <c r="AA435" s="2" t="s">
        <v>3675</v>
      </c>
      <c r="AB435" s="13" t="s">
        <v>3044</v>
      </c>
      <c r="AC435" s="2" t="s">
        <v>3675</v>
      </c>
      <c r="AD435" s="13" t="s">
        <v>2188</v>
      </c>
      <c r="AE435" s="2" t="s">
        <v>2189</v>
      </c>
      <c r="AF435" s="13" t="s">
        <v>2190</v>
      </c>
      <c r="AG435" s="2" t="s">
        <v>89</v>
      </c>
      <c r="AH435" s="14" t="s">
        <v>67</v>
      </c>
      <c r="AI435" s="2" t="s">
        <v>100</v>
      </c>
      <c r="AJ435" s="13" t="s">
        <v>69</v>
      </c>
      <c r="AK435" s="2" t="s">
        <v>70</v>
      </c>
      <c r="AL435" s="9" t="s">
        <v>3680</v>
      </c>
      <c r="AM435" s="13" t="str">
        <f>IF(ISNA(VLOOKUP($AL435,'Ash-Archive Data-Don''t Delete'!$AL:$AT,2,FALSE)),"",VLOOKUP($AL435,'Ash-Archive Data-Don''t Delete'!$AL:$AT,2,FALSE))</f>
        <v/>
      </c>
      <c r="AN435" s="2" t="str">
        <f>IF(ISNA(VLOOKUP($AL435,'Ash-Archive Data-Don''t Delete'!$AL:$AT,3,FALSE)),"",VLOOKUP($AL435,'Ash-Archive Data-Don''t Delete'!$AL:$AT,3,FALSE))</f>
        <v/>
      </c>
      <c r="AO435" s="13" t="str">
        <f>IF(ISNA(VLOOKUP($AL435,'Ash-Archive Data-Don''t Delete'!$AL:$AT,4,FALSE)),"",VLOOKUP($AL435,'Ash-Archive Data-Don''t Delete'!$AL:$AT,4,FALSE))</f>
        <v/>
      </c>
      <c r="AP435" s="2" t="str">
        <f>IF(ISNA(VLOOKUP($AL435,'Ash-Archive Data-Don''t Delete'!$AL:$AT,5,FALSE)),"",VLOOKUP($AL435,'Ash-Archive Data-Don''t Delete'!$AL:$AT,5,FALSE))</f>
        <v/>
      </c>
      <c r="AQ435" s="13" t="s">
        <v>62</v>
      </c>
      <c r="AR435" s="2" t="s">
        <v>62</v>
      </c>
      <c r="AS435" s="13" t="s">
        <v>62</v>
      </c>
      <c r="AT435" s="2" t="s">
        <v>62</v>
      </c>
      <c r="AU435" s="25"/>
      <c r="AV435" s="23"/>
      <c r="AW435" s="25"/>
      <c r="AX435" s="23"/>
      <c r="AY435" s="9" t="s">
        <v>269</v>
      </c>
      <c r="AZ435" s="41">
        <v>42744</v>
      </c>
      <c r="BA435" s="18"/>
      <c r="BB435" s="18"/>
      <c r="BC435" s="15"/>
      <c r="BD435" s="15"/>
      <c r="BE435" s="15"/>
      <c r="BF435" s="15"/>
      <c r="BG435" s="15"/>
      <c r="BH435" s="15"/>
      <c r="BI435" s="15"/>
      <c r="BJ435" s="15"/>
    </row>
    <row r="436" spans="1:62" ht="14.25">
      <c r="A436" s="455"/>
      <c r="B436" s="455"/>
      <c r="C436" s="455"/>
      <c r="D436" s="456"/>
      <c r="E436" s="456"/>
      <c r="F436" s="457"/>
      <c r="G436" s="457"/>
      <c r="H436" s="456"/>
      <c r="I436" s="456"/>
      <c r="J436" s="456"/>
      <c r="K436" s="456"/>
      <c r="L436" s="456"/>
      <c r="M436" s="456"/>
      <c r="N436" s="456"/>
      <c r="O436" s="456"/>
      <c r="P436" s="456"/>
      <c r="Q436" s="456"/>
      <c r="R436" s="456"/>
      <c r="S436" s="456"/>
      <c r="T436" s="456"/>
      <c r="U436" s="456"/>
      <c r="V436" s="457"/>
      <c r="W436" s="457"/>
      <c r="X436" s="457"/>
      <c r="Y436" s="457"/>
      <c r="Z436" s="458"/>
      <c r="AA436" s="457"/>
      <c r="AB436" s="456"/>
      <c r="AC436" s="456"/>
      <c r="AD436" s="457"/>
      <c r="AE436" s="456"/>
      <c r="AF436" s="457"/>
      <c r="AG436" s="457"/>
      <c r="AH436" s="459"/>
      <c r="AI436" s="457"/>
      <c r="AJ436" s="457"/>
      <c r="AK436" s="457"/>
      <c r="AL436" s="460"/>
      <c r="AM436" s="460"/>
      <c r="AN436" s="460"/>
      <c r="AO436" s="460"/>
      <c r="AP436" s="460"/>
      <c r="AQ436" s="460"/>
      <c r="AR436" s="460"/>
      <c r="AS436" s="460"/>
      <c r="AT436" s="460"/>
      <c r="AU436" s="456"/>
      <c r="AV436" s="456"/>
      <c r="AW436" s="456"/>
      <c r="AX436" s="456"/>
      <c r="AY436" s="457"/>
      <c r="AZ436" s="461"/>
      <c r="BA436" s="456"/>
      <c r="BB436" s="456"/>
      <c r="BC436" s="456"/>
      <c r="BD436" s="456"/>
      <c r="BE436" s="456"/>
      <c r="BF436" s="456"/>
      <c r="BG436" s="456"/>
      <c r="BH436" s="456"/>
      <c r="BI436" s="456"/>
      <c r="BJ436" s="456"/>
    </row>
    <row r="437" spans="1:62" ht="14.25">
      <c r="A437" s="16" t="str">
        <f>IF(ISNA(VLOOKUP($G437,'Philanthropist Ranking'!$E$5:$H$105,4,FALSE)),"N","Y")</f>
        <v>N</v>
      </c>
      <c r="B437" s="17">
        <f>VLOOKUP($G437,'Philanthropist Ranking'!$K$5:$M$281,3,FALSE)</f>
        <v>102</v>
      </c>
      <c r="C437" s="17">
        <f>VLOOKUP($G437,'Philanthropist Ranking'!$K$5:$M$281,2,FALSE)</f>
        <v>7.8309999999999995</v>
      </c>
      <c r="D437" s="15"/>
      <c r="E437" s="15"/>
      <c r="F437" s="462" t="s">
        <v>2193</v>
      </c>
      <c r="G437" s="463" t="s">
        <v>799</v>
      </c>
      <c r="H437" s="440"/>
      <c r="I437" s="464"/>
      <c r="J437" s="465" t="s">
        <v>62</v>
      </c>
      <c r="K437" s="464"/>
      <c r="L437" s="465"/>
      <c r="M437" s="464"/>
      <c r="N437" s="450"/>
      <c r="O437" s="466"/>
      <c r="P437" s="450"/>
      <c r="Q437" s="466"/>
      <c r="R437" s="450"/>
      <c r="S437" s="466"/>
      <c r="T437" s="450"/>
      <c r="U437" s="466"/>
      <c r="V437" s="446" t="s">
        <v>2195</v>
      </c>
      <c r="W437" s="447">
        <v>2</v>
      </c>
      <c r="X437" s="446">
        <v>6</v>
      </c>
      <c r="Y437" s="447">
        <v>30</v>
      </c>
      <c r="Z437" s="189"/>
      <c r="AA437" s="447" t="s">
        <v>94</v>
      </c>
      <c r="AB437" s="451"/>
      <c r="AC437" s="448"/>
      <c r="AD437" s="446" t="s">
        <v>63</v>
      </c>
      <c r="AE437" s="448"/>
      <c r="AF437" s="446" t="s">
        <v>2198</v>
      </c>
      <c r="AG437" s="447" t="s">
        <v>136</v>
      </c>
      <c r="AH437" s="467" t="str">
        <f>VLOOKUP($AF437,'Program-Causes'!$C:$D,2,FALSE)</f>
        <v>Public Health</v>
      </c>
      <c r="AI437" s="447" t="s">
        <v>100</v>
      </c>
      <c r="AJ437" s="446" t="s">
        <v>69</v>
      </c>
      <c r="AK437" s="447" t="s">
        <v>70</v>
      </c>
      <c r="AL437" s="9" t="s">
        <v>3684</v>
      </c>
      <c r="AM437" s="13" t="str">
        <f>IF(ISNA(VLOOKUP($AL437,'Ash-Archive Data-Don''t Delete'!$AL:$AT,2,FALSE)),"",VLOOKUP($AL437,'Ash-Archive Data-Don''t Delete'!$AL:$AT,2,FALSE))</f>
        <v/>
      </c>
      <c r="AN437" s="2" t="str">
        <f>IF(ISNA(VLOOKUP($AL437,'Ash-Archive Data-Don''t Delete'!$AL:$AT,3,FALSE)),"",VLOOKUP($AL437,'Ash-Archive Data-Don''t Delete'!$AL:$AT,3,FALSE))</f>
        <v/>
      </c>
      <c r="AO437" s="13" t="str">
        <f>IF(ISNA(VLOOKUP($AL437,'Ash-Archive Data-Don''t Delete'!$AL:$AT,4,FALSE)),"",VLOOKUP($AL437,'Ash-Archive Data-Don''t Delete'!$AL:$AT,4,FALSE))</f>
        <v/>
      </c>
      <c r="AP437" s="2" t="str">
        <f>IF(ISNA(VLOOKUP($AL437,'Ash-Archive Data-Don''t Delete'!$AL:$AT,5,FALSE)),"",VLOOKUP($AL437,'Ash-Archive Data-Don''t Delete'!$AL:$AT,5,FALSE))</f>
        <v/>
      </c>
      <c r="AQ437" s="13" t="s">
        <v>62</v>
      </c>
      <c r="AR437" s="2" t="s">
        <v>62</v>
      </c>
      <c r="AS437" s="13" t="s">
        <v>62</v>
      </c>
      <c r="AT437" s="2" t="s">
        <v>62</v>
      </c>
      <c r="AU437" s="451"/>
      <c r="AV437" s="448"/>
      <c r="AW437" s="451"/>
      <c r="AX437" s="448"/>
      <c r="AY437" s="475" t="s">
        <v>103</v>
      </c>
      <c r="AZ437" s="476">
        <v>42696</v>
      </c>
      <c r="BA437" s="15"/>
      <c r="BB437" s="15"/>
      <c r="BC437" s="15"/>
      <c r="BD437" s="15"/>
      <c r="BE437" s="15"/>
      <c r="BF437" s="15"/>
      <c r="BG437" s="15"/>
      <c r="BH437" s="15"/>
      <c r="BI437" s="15"/>
      <c r="BJ437" s="15"/>
    </row>
    <row r="438" spans="1:62" ht="14.25">
      <c r="A438" s="16" t="str">
        <f>IF(ISNA(VLOOKUP($G438,'Philanthropist Ranking'!$E$5:$H$105,4,FALSE)),"N","Y")</f>
        <v>N</v>
      </c>
      <c r="B438" s="17">
        <f>VLOOKUP($G438,'Philanthropist Ranking'!$K$5:$M$281,3,FALSE)</f>
        <v>102</v>
      </c>
      <c r="C438" s="17">
        <f>VLOOKUP($G438,'Philanthropist Ranking'!$K$5:$M$281,2,FALSE)</f>
        <v>7.8309999999999995</v>
      </c>
      <c r="D438" s="15"/>
      <c r="E438" s="15"/>
      <c r="F438" s="462" t="s">
        <v>2193</v>
      </c>
      <c r="G438" s="463" t="s">
        <v>799</v>
      </c>
      <c r="H438" s="440"/>
      <c r="I438" s="464"/>
      <c r="J438" s="465" t="s">
        <v>62</v>
      </c>
      <c r="K438" s="464"/>
      <c r="L438" s="465"/>
      <c r="M438" s="464"/>
      <c r="N438" s="450"/>
      <c r="O438" s="466"/>
      <c r="P438" s="450"/>
      <c r="Q438" s="466"/>
      <c r="R438" s="450"/>
      <c r="S438" s="466"/>
      <c r="T438" s="450"/>
      <c r="U438" s="466"/>
      <c r="V438" s="446" t="s">
        <v>2195</v>
      </c>
      <c r="W438" s="447">
        <v>2</v>
      </c>
      <c r="X438" s="446">
        <v>4</v>
      </c>
      <c r="Y438" s="447">
        <v>12</v>
      </c>
      <c r="Z438" s="189"/>
      <c r="AA438" s="447" t="s">
        <v>94</v>
      </c>
      <c r="AB438" s="451"/>
      <c r="AC438" s="448"/>
      <c r="AD438" s="446" t="s">
        <v>63</v>
      </c>
      <c r="AE438" s="448"/>
      <c r="AF438" s="446" t="s">
        <v>2199</v>
      </c>
      <c r="AG438" s="447" t="s">
        <v>136</v>
      </c>
      <c r="AH438" s="467" t="str">
        <f>VLOOKUP($AF438,'Program-Causes'!$C:$D,2,FALSE)</f>
        <v>Education</v>
      </c>
      <c r="AI438" s="447" t="s">
        <v>100</v>
      </c>
      <c r="AJ438" s="446" t="s">
        <v>69</v>
      </c>
      <c r="AK438" s="447" t="s">
        <v>70</v>
      </c>
      <c r="AL438" s="9" t="s">
        <v>3685</v>
      </c>
      <c r="AM438" s="13" t="str">
        <f>IF(ISNA(VLOOKUP($AL438,'Ash-Archive Data-Don''t Delete'!$AL:$AT,2,FALSE)),"",VLOOKUP($AL438,'Ash-Archive Data-Don''t Delete'!$AL:$AT,2,FALSE))</f>
        <v/>
      </c>
      <c r="AN438" s="2" t="str">
        <f>IF(ISNA(VLOOKUP($AL438,'Ash-Archive Data-Don''t Delete'!$AL:$AT,3,FALSE)),"",VLOOKUP($AL438,'Ash-Archive Data-Don''t Delete'!$AL:$AT,3,FALSE))</f>
        <v/>
      </c>
      <c r="AO438" s="13" t="str">
        <f>IF(ISNA(VLOOKUP($AL438,'Ash-Archive Data-Don''t Delete'!$AL:$AT,4,FALSE)),"",VLOOKUP($AL438,'Ash-Archive Data-Don''t Delete'!$AL:$AT,4,FALSE))</f>
        <v/>
      </c>
      <c r="AP438" s="2" t="str">
        <f>IF(ISNA(VLOOKUP($AL438,'Ash-Archive Data-Don''t Delete'!$AL:$AT,5,FALSE)),"",VLOOKUP($AL438,'Ash-Archive Data-Don''t Delete'!$AL:$AT,5,FALSE))</f>
        <v/>
      </c>
      <c r="AQ438" s="13" t="s">
        <v>62</v>
      </c>
      <c r="AR438" s="2" t="s">
        <v>62</v>
      </c>
      <c r="AS438" s="13" t="s">
        <v>62</v>
      </c>
      <c r="AT438" s="2" t="s">
        <v>62</v>
      </c>
      <c r="AU438" s="451"/>
      <c r="AV438" s="448"/>
      <c r="AW438" s="451"/>
      <c r="AX438" s="448"/>
      <c r="AY438" s="475" t="s">
        <v>103</v>
      </c>
      <c r="AZ438" s="476">
        <v>42697</v>
      </c>
      <c r="BA438" s="15"/>
      <c r="BB438" s="15"/>
      <c r="BC438" s="15"/>
      <c r="BD438" s="15"/>
      <c r="BE438" s="15"/>
      <c r="BF438" s="15"/>
      <c r="BG438" s="15"/>
      <c r="BH438" s="15"/>
      <c r="BI438" s="15"/>
      <c r="BJ438" s="15"/>
    </row>
    <row r="439" spans="1:62" ht="14.25">
      <c r="A439" s="16" t="str">
        <f>IF(ISNA(VLOOKUP($G439,'Philanthropist Ranking'!$E$5:$H$105,4,FALSE)),"N","Y")</f>
        <v>N</v>
      </c>
      <c r="B439" s="17">
        <f>VLOOKUP($G439,'Philanthropist Ranking'!$K$5:$M$281,3,FALSE)</f>
        <v>102</v>
      </c>
      <c r="C439" s="17">
        <f>VLOOKUP($G439,'Philanthropist Ranking'!$K$5:$M$281,2,FALSE)</f>
        <v>7.8309999999999995</v>
      </c>
      <c r="D439" s="15"/>
      <c r="E439" s="15"/>
      <c r="F439" s="462" t="s">
        <v>2193</v>
      </c>
      <c r="G439" s="463" t="s">
        <v>799</v>
      </c>
      <c r="H439" s="440"/>
      <c r="I439" s="464"/>
      <c r="J439" s="465" t="s">
        <v>62</v>
      </c>
      <c r="K439" s="464"/>
      <c r="L439" s="465"/>
      <c r="M439" s="464"/>
      <c r="N439" s="450"/>
      <c r="O439" s="466"/>
      <c r="P439" s="450"/>
      <c r="Q439" s="466"/>
      <c r="R439" s="450"/>
      <c r="S439" s="466"/>
      <c r="T439" s="450"/>
      <c r="U439" s="466"/>
      <c r="V439" s="446" t="s">
        <v>2195</v>
      </c>
      <c r="W439" s="447">
        <v>1</v>
      </c>
      <c r="X439" s="446">
        <v>4</v>
      </c>
      <c r="Y439" s="447">
        <v>12</v>
      </c>
      <c r="Z439" s="189"/>
      <c r="AA439" s="447" t="s">
        <v>94</v>
      </c>
      <c r="AB439" s="451"/>
      <c r="AC439" s="448"/>
      <c r="AD439" s="446" t="s">
        <v>63</v>
      </c>
      <c r="AE439" s="448"/>
      <c r="AF439" s="446" t="s">
        <v>2200</v>
      </c>
      <c r="AG439" s="447" t="s">
        <v>136</v>
      </c>
      <c r="AH439" s="467" t="str">
        <f>VLOOKUP($AF439,'Program-Causes'!$C:$D,2,FALSE)</f>
        <v>Unspecified</v>
      </c>
      <c r="AI439" s="447" t="s">
        <v>100</v>
      </c>
      <c r="AJ439" s="446" t="s">
        <v>69</v>
      </c>
      <c r="AK439" s="447" t="s">
        <v>70</v>
      </c>
      <c r="AL439" s="9" t="s">
        <v>3686</v>
      </c>
      <c r="AM439" s="13" t="str">
        <f>IF(ISNA(VLOOKUP($AL439,'Ash-Archive Data-Don''t Delete'!$AL:$AT,2,FALSE)),"",VLOOKUP($AL439,'Ash-Archive Data-Don''t Delete'!$AL:$AT,2,FALSE))</f>
        <v/>
      </c>
      <c r="AN439" s="2" t="str">
        <f>IF(ISNA(VLOOKUP($AL439,'Ash-Archive Data-Don''t Delete'!$AL:$AT,3,FALSE)),"",VLOOKUP($AL439,'Ash-Archive Data-Don''t Delete'!$AL:$AT,3,FALSE))</f>
        <v/>
      </c>
      <c r="AO439" s="13" t="str">
        <f>IF(ISNA(VLOOKUP($AL439,'Ash-Archive Data-Don''t Delete'!$AL:$AT,4,FALSE)),"",VLOOKUP($AL439,'Ash-Archive Data-Don''t Delete'!$AL:$AT,4,FALSE))</f>
        <v/>
      </c>
      <c r="AP439" s="2" t="str">
        <f>IF(ISNA(VLOOKUP($AL439,'Ash-Archive Data-Don''t Delete'!$AL:$AT,5,FALSE)),"",VLOOKUP($AL439,'Ash-Archive Data-Don''t Delete'!$AL:$AT,5,FALSE))</f>
        <v/>
      </c>
      <c r="AQ439" s="13" t="s">
        <v>62</v>
      </c>
      <c r="AR439" s="2" t="s">
        <v>62</v>
      </c>
      <c r="AS439" s="13" t="s">
        <v>62</v>
      </c>
      <c r="AT439" s="2" t="s">
        <v>62</v>
      </c>
      <c r="AU439" s="451"/>
      <c r="AV439" s="448"/>
      <c r="AW439" s="451"/>
      <c r="AX439" s="448"/>
      <c r="AY439" s="475" t="s">
        <v>103</v>
      </c>
      <c r="AZ439" s="476">
        <v>42698</v>
      </c>
      <c r="BA439" s="15"/>
      <c r="BB439" s="15"/>
      <c r="BC439" s="15"/>
      <c r="BD439" s="15"/>
      <c r="BE439" s="15"/>
      <c r="BF439" s="15"/>
      <c r="BG439" s="15"/>
      <c r="BH439" s="15"/>
      <c r="BI439" s="15"/>
      <c r="BJ439" s="15"/>
    </row>
    <row r="440" spans="1:62" ht="14.25">
      <c r="A440" s="16" t="str">
        <f>IF(ISNA(VLOOKUP($G440,'Philanthropist Ranking'!$E$5:$H$105,4,FALSE)),"N","Y")</f>
        <v>N</v>
      </c>
      <c r="B440" s="17">
        <f>VLOOKUP($G440,'Philanthropist Ranking'!$K$5:$M$281,3,FALSE)</f>
        <v>102</v>
      </c>
      <c r="C440" s="17">
        <f>VLOOKUP($G440,'Philanthropist Ranking'!$K$5:$M$281,2,FALSE)</f>
        <v>7.8309999999999995</v>
      </c>
      <c r="D440" s="15"/>
      <c r="E440" s="15"/>
      <c r="F440" s="462" t="s">
        <v>2193</v>
      </c>
      <c r="G440" s="463" t="s">
        <v>799</v>
      </c>
      <c r="H440" s="440"/>
      <c r="I440" s="464"/>
      <c r="J440" s="465" t="s">
        <v>62</v>
      </c>
      <c r="K440" s="464"/>
      <c r="L440" s="465"/>
      <c r="M440" s="464"/>
      <c r="N440" s="450"/>
      <c r="O440" s="466"/>
      <c r="P440" s="450"/>
      <c r="Q440" s="466"/>
      <c r="R440" s="450"/>
      <c r="S440" s="466"/>
      <c r="T440" s="450"/>
      <c r="U440" s="466"/>
      <c r="V440" s="446" t="s">
        <v>2195</v>
      </c>
      <c r="W440" s="447">
        <v>0.60599999999999998</v>
      </c>
      <c r="X440" s="446">
        <v>11</v>
      </c>
      <c r="Y440" s="447">
        <v>18</v>
      </c>
      <c r="Z440" s="189"/>
      <c r="AA440" s="447" t="s">
        <v>94</v>
      </c>
      <c r="AB440" s="451"/>
      <c r="AC440" s="448"/>
      <c r="AD440" s="446" t="s">
        <v>63</v>
      </c>
      <c r="AE440" s="448"/>
      <c r="AF440" s="451"/>
      <c r="AG440" s="447" t="s">
        <v>136</v>
      </c>
      <c r="AH440" s="467" t="e">
        <f>VLOOKUP($AF440,'Program-Causes'!$C:$D,2,FALSE)</f>
        <v>#N/A</v>
      </c>
      <c r="AI440" s="447" t="s">
        <v>100</v>
      </c>
      <c r="AJ440" s="446" t="s">
        <v>69</v>
      </c>
      <c r="AK440" s="447" t="s">
        <v>70</v>
      </c>
      <c r="AL440" s="9" t="s">
        <v>3687</v>
      </c>
      <c r="AM440" s="13" t="str">
        <f>IF(ISNA(VLOOKUP($AL440,'Ash-Archive Data-Don''t Delete'!$AL:$AT,2,FALSE)),"",VLOOKUP($AL440,'Ash-Archive Data-Don''t Delete'!$AL:$AT,2,FALSE))</f>
        <v/>
      </c>
      <c r="AN440" s="2" t="str">
        <f>IF(ISNA(VLOOKUP($AL440,'Ash-Archive Data-Don''t Delete'!$AL:$AT,3,FALSE)),"",VLOOKUP($AL440,'Ash-Archive Data-Don''t Delete'!$AL:$AT,3,FALSE))</f>
        <v/>
      </c>
      <c r="AO440" s="13" t="str">
        <f>IF(ISNA(VLOOKUP($AL440,'Ash-Archive Data-Don''t Delete'!$AL:$AT,4,FALSE)),"",VLOOKUP($AL440,'Ash-Archive Data-Don''t Delete'!$AL:$AT,4,FALSE))</f>
        <v/>
      </c>
      <c r="AP440" s="2" t="str">
        <f>IF(ISNA(VLOOKUP($AL440,'Ash-Archive Data-Don''t Delete'!$AL:$AT,5,FALSE)),"",VLOOKUP($AL440,'Ash-Archive Data-Don''t Delete'!$AL:$AT,5,FALSE))</f>
        <v/>
      </c>
      <c r="AQ440" s="13" t="s">
        <v>62</v>
      </c>
      <c r="AR440" s="2" t="s">
        <v>62</v>
      </c>
      <c r="AS440" s="13" t="s">
        <v>62</v>
      </c>
      <c r="AT440" s="2" t="s">
        <v>62</v>
      </c>
      <c r="AU440" s="451"/>
      <c r="AV440" s="448"/>
      <c r="AW440" s="451"/>
      <c r="AX440" s="448"/>
      <c r="AY440" s="475" t="s">
        <v>103</v>
      </c>
      <c r="AZ440" s="476">
        <v>42699</v>
      </c>
      <c r="BA440" s="15"/>
      <c r="BB440" s="15"/>
      <c r="BC440" s="15"/>
      <c r="BD440" s="15"/>
      <c r="BE440" s="15"/>
      <c r="BF440" s="15"/>
      <c r="BG440" s="15"/>
      <c r="BH440" s="15"/>
      <c r="BI440" s="15"/>
      <c r="BJ440" s="15"/>
    </row>
    <row r="441" spans="1:62" ht="14.25">
      <c r="A441" s="16" t="str">
        <f>IF(ISNA(VLOOKUP($G441,'Philanthropist Ranking'!$E$5:$H$105,4,FALSE)),"N","Y")</f>
        <v>N</v>
      </c>
      <c r="B441" s="17">
        <f>VLOOKUP($G441,'Philanthropist Ranking'!$K$5:$M$281,3,FALSE)</f>
        <v>102</v>
      </c>
      <c r="C441" s="17">
        <f>VLOOKUP($G441,'Philanthropist Ranking'!$K$5:$M$281,2,FALSE)</f>
        <v>7.8309999999999995</v>
      </c>
      <c r="D441" s="15"/>
      <c r="E441" s="15"/>
      <c r="F441" s="462" t="s">
        <v>2193</v>
      </c>
      <c r="G441" s="463" t="s">
        <v>799</v>
      </c>
      <c r="H441" s="440"/>
      <c r="I441" s="464"/>
      <c r="J441" s="465" t="s">
        <v>62</v>
      </c>
      <c r="K441" s="464"/>
      <c r="L441" s="465"/>
      <c r="M441" s="464"/>
      <c r="N441" s="450"/>
      <c r="O441" s="466"/>
      <c r="P441" s="450"/>
      <c r="Q441" s="466"/>
      <c r="R441" s="450"/>
      <c r="S441" s="466"/>
      <c r="T441" s="450"/>
      <c r="U441" s="466"/>
      <c r="V441" s="446" t="s">
        <v>2195</v>
      </c>
      <c r="W441" s="447">
        <v>0.6</v>
      </c>
      <c r="X441" s="446">
        <v>12</v>
      </c>
      <c r="Y441" s="447">
        <v>14</v>
      </c>
      <c r="Z441" s="189"/>
      <c r="AA441" s="447" t="s">
        <v>94</v>
      </c>
      <c r="AB441" s="451"/>
      <c r="AC441" s="448"/>
      <c r="AD441" s="446" t="s">
        <v>63</v>
      </c>
      <c r="AE441" s="448"/>
      <c r="AF441" s="446" t="s">
        <v>2202</v>
      </c>
      <c r="AG441" s="447" t="s">
        <v>136</v>
      </c>
      <c r="AH441" s="467" t="str">
        <f>VLOOKUP($AF441,'Program-Causes'!$C:$D,2,FALSE)</f>
        <v>Education</v>
      </c>
      <c r="AI441" s="447" t="s">
        <v>100</v>
      </c>
      <c r="AJ441" s="446" t="s">
        <v>69</v>
      </c>
      <c r="AK441" s="447" t="s">
        <v>70</v>
      </c>
      <c r="AL441" s="9" t="s">
        <v>3688</v>
      </c>
      <c r="AM441" s="13" t="str">
        <f>IF(ISNA(VLOOKUP($AL441,'Ash-Archive Data-Don''t Delete'!$AL:$AT,2,FALSE)),"",VLOOKUP($AL441,'Ash-Archive Data-Don''t Delete'!$AL:$AT,2,FALSE))</f>
        <v/>
      </c>
      <c r="AN441" s="2" t="str">
        <f>IF(ISNA(VLOOKUP($AL441,'Ash-Archive Data-Don''t Delete'!$AL:$AT,3,FALSE)),"",VLOOKUP($AL441,'Ash-Archive Data-Don''t Delete'!$AL:$AT,3,FALSE))</f>
        <v/>
      </c>
      <c r="AO441" s="13" t="str">
        <f>IF(ISNA(VLOOKUP($AL441,'Ash-Archive Data-Don''t Delete'!$AL:$AT,4,FALSE)),"",VLOOKUP($AL441,'Ash-Archive Data-Don''t Delete'!$AL:$AT,4,FALSE))</f>
        <v/>
      </c>
      <c r="AP441" s="2" t="str">
        <f>IF(ISNA(VLOOKUP($AL441,'Ash-Archive Data-Don''t Delete'!$AL:$AT,5,FALSE)),"",VLOOKUP($AL441,'Ash-Archive Data-Don''t Delete'!$AL:$AT,5,FALSE))</f>
        <v/>
      </c>
      <c r="AQ441" s="13" t="s">
        <v>62</v>
      </c>
      <c r="AR441" s="2" t="s">
        <v>62</v>
      </c>
      <c r="AS441" s="13" t="s">
        <v>62</v>
      </c>
      <c r="AT441" s="2" t="s">
        <v>62</v>
      </c>
      <c r="AU441" s="451"/>
      <c r="AV441" s="448"/>
      <c r="AW441" s="451"/>
      <c r="AX441" s="448"/>
      <c r="AY441" s="475" t="s">
        <v>103</v>
      </c>
      <c r="AZ441" s="476">
        <v>42700</v>
      </c>
      <c r="BA441" s="15"/>
      <c r="BB441" s="15"/>
      <c r="BC441" s="15"/>
      <c r="BD441" s="15"/>
      <c r="BE441" s="15"/>
      <c r="BF441" s="15"/>
      <c r="BG441" s="15"/>
      <c r="BH441" s="15"/>
      <c r="BI441" s="15"/>
      <c r="BJ441" s="15"/>
    </row>
    <row r="442" spans="1:62" ht="14.25">
      <c r="A442" s="16" t="str">
        <f>IF(ISNA(VLOOKUP($G442,'Philanthropist Ranking'!$E$5:$H$105,4,FALSE)),"N","Y")</f>
        <v>N</v>
      </c>
      <c r="B442" s="17">
        <f>VLOOKUP($G442,'Philanthropist Ranking'!$K$5:$M$281,3,FALSE)</f>
        <v>102</v>
      </c>
      <c r="C442" s="17">
        <f>VLOOKUP($G442,'Philanthropist Ranking'!$K$5:$M$281,2,FALSE)</f>
        <v>7.8309999999999995</v>
      </c>
      <c r="D442" s="15"/>
      <c r="E442" s="15"/>
      <c r="F442" s="462" t="s">
        <v>2193</v>
      </c>
      <c r="G442" s="463" t="s">
        <v>799</v>
      </c>
      <c r="H442" s="440"/>
      <c r="I442" s="464"/>
      <c r="J442" s="465" t="s">
        <v>62</v>
      </c>
      <c r="K442" s="464"/>
      <c r="L442" s="465"/>
      <c r="M442" s="464"/>
      <c r="N442" s="450"/>
      <c r="O442" s="466"/>
      <c r="P442" s="450"/>
      <c r="Q442" s="466"/>
      <c r="R442" s="450"/>
      <c r="S442" s="466"/>
      <c r="T442" s="450"/>
      <c r="U442" s="466"/>
      <c r="V442" s="446" t="s">
        <v>2195</v>
      </c>
      <c r="W442" s="447">
        <v>0.53300000000000003</v>
      </c>
      <c r="X442" s="446">
        <v>4</v>
      </c>
      <c r="Y442" s="447">
        <v>13</v>
      </c>
      <c r="Z442" s="189"/>
      <c r="AA442" s="447" t="s">
        <v>94</v>
      </c>
      <c r="AB442" s="451"/>
      <c r="AC442" s="448"/>
      <c r="AD442" s="446" t="s">
        <v>63</v>
      </c>
      <c r="AE442" s="448"/>
      <c r="AF442" s="446" t="s">
        <v>2199</v>
      </c>
      <c r="AG442" s="447" t="s">
        <v>136</v>
      </c>
      <c r="AH442" s="467" t="str">
        <f>VLOOKUP($AF442,'Program-Causes'!$C:$D,2,FALSE)</f>
        <v>Education</v>
      </c>
      <c r="AI442" s="447" t="s">
        <v>100</v>
      </c>
      <c r="AJ442" s="446" t="s">
        <v>69</v>
      </c>
      <c r="AK442" s="447" t="s">
        <v>70</v>
      </c>
      <c r="AL442" s="9" t="s">
        <v>3689</v>
      </c>
      <c r="AM442" s="13" t="str">
        <f>IF(ISNA(VLOOKUP($AL442,'Ash-Archive Data-Don''t Delete'!$AL:$AT,2,FALSE)),"",VLOOKUP($AL442,'Ash-Archive Data-Don''t Delete'!$AL:$AT,2,FALSE))</f>
        <v/>
      </c>
      <c r="AN442" s="2" t="str">
        <f>IF(ISNA(VLOOKUP($AL442,'Ash-Archive Data-Don''t Delete'!$AL:$AT,3,FALSE)),"",VLOOKUP($AL442,'Ash-Archive Data-Don''t Delete'!$AL:$AT,3,FALSE))</f>
        <v/>
      </c>
      <c r="AO442" s="13" t="str">
        <f>IF(ISNA(VLOOKUP($AL442,'Ash-Archive Data-Don''t Delete'!$AL:$AT,4,FALSE)),"",VLOOKUP($AL442,'Ash-Archive Data-Don''t Delete'!$AL:$AT,4,FALSE))</f>
        <v/>
      </c>
      <c r="AP442" s="2" t="str">
        <f>IF(ISNA(VLOOKUP($AL442,'Ash-Archive Data-Don''t Delete'!$AL:$AT,5,FALSE)),"",VLOOKUP($AL442,'Ash-Archive Data-Don''t Delete'!$AL:$AT,5,FALSE))</f>
        <v/>
      </c>
      <c r="AQ442" s="13" t="s">
        <v>62</v>
      </c>
      <c r="AR442" s="2" t="s">
        <v>62</v>
      </c>
      <c r="AS442" s="13" t="s">
        <v>62</v>
      </c>
      <c r="AT442" s="2" t="s">
        <v>62</v>
      </c>
      <c r="AU442" s="451"/>
      <c r="AV442" s="448"/>
      <c r="AW442" s="451"/>
      <c r="AX442" s="448"/>
      <c r="AY442" s="475" t="s">
        <v>103</v>
      </c>
      <c r="AZ442" s="476">
        <v>42701</v>
      </c>
      <c r="BA442" s="15"/>
      <c r="BB442" s="15"/>
      <c r="BC442" s="15"/>
      <c r="BD442" s="15"/>
      <c r="BE442" s="15"/>
      <c r="BF442" s="15"/>
      <c r="BG442" s="15"/>
      <c r="BH442" s="15"/>
      <c r="BI442" s="15"/>
      <c r="BJ442" s="15"/>
    </row>
    <row r="443" spans="1:62" ht="14.25">
      <c r="A443" s="16" t="str">
        <f>IF(ISNA(VLOOKUP($G443,'Philanthropist Ranking'!$E$5:$H$105,4,FALSE)),"N","Y")</f>
        <v>N</v>
      </c>
      <c r="B443" s="17">
        <f>VLOOKUP($G443,'Philanthropist Ranking'!$K$5:$M$281,3,FALSE)</f>
        <v>102</v>
      </c>
      <c r="C443" s="17">
        <f>VLOOKUP($G443,'Philanthropist Ranking'!$K$5:$M$281,2,FALSE)</f>
        <v>7.8309999999999995</v>
      </c>
      <c r="D443" s="15"/>
      <c r="E443" s="15"/>
      <c r="F443" s="462" t="s">
        <v>2193</v>
      </c>
      <c r="G443" s="463" t="s">
        <v>799</v>
      </c>
      <c r="H443" s="440"/>
      <c r="I443" s="464"/>
      <c r="J443" s="465" t="s">
        <v>62</v>
      </c>
      <c r="K443" s="464"/>
      <c r="L443" s="465"/>
      <c r="M443" s="464"/>
      <c r="N443" s="450"/>
      <c r="O443" s="466"/>
      <c r="P443" s="450"/>
      <c r="Q443" s="466"/>
      <c r="R443" s="450"/>
      <c r="S443" s="466"/>
      <c r="T443" s="450"/>
      <c r="U443" s="466"/>
      <c r="V443" s="446" t="s">
        <v>2195</v>
      </c>
      <c r="W443" s="447">
        <v>0.40300000000000002</v>
      </c>
      <c r="X443" s="446">
        <v>11</v>
      </c>
      <c r="Y443" s="447">
        <v>27</v>
      </c>
      <c r="Z443" s="189"/>
      <c r="AA443" s="447" t="s">
        <v>94</v>
      </c>
      <c r="AB443" s="451"/>
      <c r="AC443" s="448"/>
      <c r="AD443" s="446" t="s">
        <v>63</v>
      </c>
      <c r="AE443" s="448"/>
      <c r="AF443" s="451"/>
      <c r="AG443" s="447" t="s">
        <v>136</v>
      </c>
      <c r="AH443" s="467" t="e">
        <f>VLOOKUP($AF443,'Program-Causes'!$C:$D,2,FALSE)</f>
        <v>#N/A</v>
      </c>
      <c r="AI443" s="447" t="s">
        <v>100</v>
      </c>
      <c r="AJ443" s="446" t="s">
        <v>69</v>
      </c>
      <c r="AK443" s="447" t="s">
        <v>70</v>
      </c>
      <c r="AL443" s="9" t="s">
        <v>3690</v>
      </c>
      <c r="AM443" s="13" t="str">
        <f>IF(ISNA(VLOOKUP($AL443,'Ash-Archive Data-Don''t Delete'!$AL:$AT,2,FALSE)),"",VLOOKUP($AL443,'Ash-Archive Data-Don''t Delete'!$AL:$AT,2,FALSE))</f>
        <v/>
      </c>
      <c r="AN443" s="2" t="str">
        <f>IF(ISNA(VLOOKUP($AL443,'Ash-Archive Data-Don''t Delete'!$AL:$AT,3,FALSE)),"",VLOOKUP($AL443,'Ash-Archive Data-Don''t Delete'!$AL:$AT,3,FALSE))</f>
        <v/>
      </c>
      <c r="AO443" s="13" t="str">
        <f>IF(ISNA(VLOOKUP($AL443,'Ash-Archive Data-Don''t Delete'!$AL:$AT,4,FALSE)),"",VLOOKUP($AL443,'Ash-Archive Data-Don''t Delete'!$AL:$AT,4,FALSE))</f>
        <v/>
      </c>
      <c r="AP443" s="2" t="str">
        <f>IF(ISNA(VLOOKUP($AL443,'Ash-Archive Data-Don''t Delete'!$AL:$AT,5,FALSE)),"",VLOOKUP($AL443,'Ash-Archive Data-Don''t Delete'!$AL:$AT,5,FALSE))</f>
        <v/>
      </c>
      <c r="AQ443" s="13" t="s">
        <v>62</v>
      </c>
      <c r="AR443" s="2" t="s">
        <v>62</v>
      </c>
      <c r="AS443" s="13" t="s">
        <v>62</v>
      </c>
      <c r="AT443" s="2" t="s">
        <v>62</v>
      </c>
      <c r="AU443" s="451"/>
      <c r="AV443" s="448"/>
      <c r="AW443" s="451"/>
      <c r="AX443" s="448"/>
      <c r="AY443" s="475" t="s">
        <v>103</v>
      </c>
      <c r="AZ443" s="476">
        <v>42702</v>
      </c>
      <c r="BA443" s="15"/>
      <c r="BB443" s="15"/>
      <c r="BC443" s="15"/>
      <c r="BD443" s="15"/>
      <c r="BE443" s="15"/>
      <c r="BF443" s="15"/>
      <c r="BG443" s="15"/>
      <c r="BH443" s="15"/>
      <c r="BI443" s="15"/>
      <c r="BJ443" s="15"/>
    </row>
    <row r="444" spans="1:62" ht="14.25">
      <c r="A444" s="16" t="str">
        <f>IF(ISNA(VLOOKUP($G444,'Philanthropist Ranking'!$E$5:$H$105,4,FALSE)),"N","Y")</f>
        <v>N</v>
      </c>
      <c r="B444" s="17">
        <f>VLOOKUP($G444,'Philanthropist Ranking'!$K$5:$M$281,3,FALSE)</f>
        <v>102</v>
      </c>
      <c r="C444" s="17">
        <f>VLOOKUP($G444,'Philanthropist Ranking'!$K$5:$M$281,2,FALSE)</f>
        <v>7.8309999999999995</v>
      </c>
      <c r="D444" s="15"/>
      <c r="E444" s="15"/>
      <c r="F444" s="462" t="s">
        <v>2193</v>
      </c>
      <c r="G444" s="463" t="s">
        <v>799</v>
      </c>
      <c r="H444" s="440"/>
      <c r="I444" s="464"/>
      <c r="J444" s="465" t="s">
        <v>62</v>
      </c>
      <c r="K444" s="464"/>
      <c r="L444" s="465"/>
      <c r="M444" s="464"/>
      <c r="N444" s="450"/>
      <c r="O444" s="466"/>
      <c r="P444" s="450"/>
      <c r="Q444" s="466"/>
      <c r="R444" s="450"/>
      <c r="S444" s="466"/>
      <c r="T444" s="450"/>
      <c r="U444" s="466"/>
      <c r="V444" s="446" t="s">
        <v>2195</v>
      </c>
      <c r="W444" s="447">
        <v>0.23599999999999999</v>
      </c>
      <c r="X444" s="446">
        <v>10</v>
      </c>
      <c r="Y444" s="447">
        <v>16</v>
      </c>
      <c r="Z444" s="189"/>
      <c r="AA444" s="447" t="s">
        <v>94</v>
      </c>
      <c r="AB444" s="451"/>
      <c r="AC444" s="448"/>
      <c r="AD444" s="446" t="s">
        <v>63</v>
      </c>
      <c r="AE444" s="448"/>
      <c r="AF444" s="446" t="s">
        <v>2199</v>
      </c>
      <c r="AG444" s="447" t="s">
        <v>136</v>
      </c>
      <c r="AH444" s="467" t="str">
        <f>VLOOKUP($AF444,'Program-Causes'!$C:$D,2,FALSE)</f>
        <v>Education</v>
      </c>
      <c r="AI444" s="447" t="s">
        <v>100</v>
      </c>
      <c r="AJ444" s="446" t="s">
        <v>69</v>
      </c>
      <c r="AK444" s="447" t="s">
        <v>70</v>
      </c>
      <c r="AL444" s="9" t="s">
        <v>3691</v>
      </c>
      <c r="AM444" s="13" t="str">
        <f>IF(ISNA(VLOOKUP($AL444,'Ash-Archive Data-Don''t Delete'!$AL:$AT,2,FALSE)),"",VLOOKUP($AL444,'Ash-Archive Data-Don''t Delete'!$AL:$AT,2,FALSE))</f>
        <v/>
      </c>
      <c r="AN444" s="2" t="str">
        <f>IF(ISNA(VLOOKUP($AL444,'Ash-Archive Data-Don''t Delete'!$AL:$AT,3,FALSE)),"",VLOOKUP($AL444,'Ash-Archive Data-Don''t Delete'!$AL:$AT,3,FALSE))</f>
        <v/>
      </c>
      <c r="AO444" s="13" t="str">
        <f>IF(ISNA(VLOOKUP($AL444,'Ash-Archive Data-Don''t Delete'!$AL:$AT,4,FALSE)),"",VLOOKUP($AL444,'Ash-Archive Data-Don''t Delete'!$AL:$AT,4,FALSE))</f>
        <v/>
      </c>
      <c r="AP444" s="2" t="str">
        <f>IF(ISNA(VLOOKUP($AL444,'Ash-Archive Data-Don''t Delete'!$AL:$AT,5,FALSE)),"",VLOOKUP($AL444,'Ash-Archive Data-Don''t Delete'!$AL:$AT,5,FALSE))</f>
        <v/>
      </c>
      <c r="AQ444" s="13" t="s">
        <v>62</v>
      </c>
      <c r="AR444" s="2" t="s">
        <v>62</v>
      </c>
      <c r="AS444" s="13" t="s">
        <v>62</v>
      </c>
      <c r="AT444" s="2" t="s">
        <v>62</v>
      </c>
      <c r="AU444" s="451"/>
      <c r="AV444" s="448"/>
      <c r="AW444" s="451"/>
      <c r="AX444" s="448"/>
      <c r="AY444" s="475" t="s">
        <v>103</v>
      </c>
      <c r="AZ444" s="476">
        <v>42703</v>
      </c>
      <c r="BA444" s="15"/>
      <c r="BB444" s="15"/>
      <c r="BC444" s="15"/>
      <c r="BD444" s="15"/>
      <c r="BE444" s="15"/>
      <c r="BF444" s="15"/>
      <c r="BG444" s="15"/>
      <c r="BH444" s="15"/>
      <c r="BI444" s="15"/>
      <c r="BJ444" s="15"/>
    </row>
    <row r="445" spans="1:62" ht="14.25">
      <c r="A445" s="16" t="str">
        <f>IF(ISNA(VLOOKUP($G445,'Philanthropist Ranking'!$E$5:$H$105,4,FALSE)),"N","Y")</f>
        <v>N</v>
      </c>
      <c r="B445" s="17">
        <f>VLOOKUP($G445,'Philanthropist Ranking'!$K$5:$M$281,3,FALSE)</f>
        <v>102</v>
      </c>
      <c r="C445" s="17">
        <f>VLOOKUP($G445,'Philanthropist Ranking'!$K$5:$M$281,2,FALSE)</f>
        <v>7.8309999999999995</v>
      </c>
      <c r="D445" s="15"/>
      <c r="E445" s="15"/>
      <c r="F445" s="462" t="s">
        <v>2193</v>
      </c>
      <c r="G445" s="463" t="s">
        <v>799</v>
      </c>
      <c r="H445" s="440"/>
      <c r="I445" s="464"/>
      <c r="J445" s="465" t="s">
        <v>62</v>
      </c>
      <c r="K445" s="464"/>
      <c r="L445" s="465"/>
      <c r="M445" s="464"/>
      <c r="N445" s="450"/>
      <c r="O445" s="466"/>
      <c r="P445" s="450"/>
      <c r="Q445" s="466"/>
      <c r="R445" s="450"/>
      <c r="S445" s="466"/>
      <c r="T445" s="450"/>
      <c r="U445" s="466"/>
      <c r="V445" s="446" t="s">
        <v>2195</v>
      </c>
      <c r="W445" s="447">
        <v>0.153</v>
      </c>
      <c r="X445" s="446">
        <v>12</v>
      </c>
      <c r="Y445" s="447">
        <v>11</v>
      </c>
      <c r="Z445" s="189"/>
      <c r="AA445" s="447" t="s">
        <v>94</v>
      </c>
      <c r="AB445" s="451"/>
      <c r="AC445" s="448"/>
      <c r="AD445" s="446" t="s">
        <v>63</v>
      </c>
      <c r="AE445" s="448"/>
      <c r="AF445" s="446" t="s">
        <v>2203</v>
      </c>
      <c r="AG445" s="447" t="s">
        <v>136</v>
      </c>
      <c r="AH445" s="467" t="str">
        <f>VLOOKUP($AF445,'Program-Causes'!$C:$D,2,FALSE)</f>
        <v>Public Health</v>
      </c>
      <c r="AI445" s="447" t="s">
        <v>100</v>
      </c>
      <c r="AJ445" s="446" t="s">
        <v>69</v>
      </c>
      <c r="AK445" s="447" t="s">
        <v>70</v>
      </c>
      <c r="AL445" s="9" t="s">
        <v>3692</v>
      </c>
      <c r="AM445" s="13" t="str">
        <f>IF(ISNA(VLOOKUP($AL445,'Ash-Archive Data-Don''t Delete'!$AL:$AT,2,FALSE)),"",VLOOKUP($AL445,'Ash-Archive Data-Don''t Delete'!$AL:$AT,2,FALSE))</f>
        <v/>
      </c>
      <c r="AN445" s="2" t="str">
        <f>IF(ISNA(VLOOKUP($AL445,'Ash-Archive Data-Don''t Delete'!$AL:$AT,3,FALSE)),"",VLOOKUP($AL445,'Ash-Archive Data-Don''t Delete'!$AL:$AT,3,FALSE))</f>
        <v/>
      </c>
      <c r="AO445" s="13" t="str">
        <f>IF(ISNA(VLOOKUP($AL445,'Ash-Archive Data-Don''t Delete'!$AL:$AT,4,FALSE)),"",VLOOKUP($AL445,'Ash-Archive Data-Don''t Delete'!$AL:$AT,4,FALSE))</f>
        <v/>
      </c>
      <c r="AP445" s="2" t="str">
        <f>IF(ISNA(VLOOKUP($AL445,'Ash-Archive Data-Don''t Delete'!$AL:$AT,5,FALSE)),"",VLOOKUP($AL445,'Ash-Archive Data-Don''t Delete'!$AL:$AT,5,FALSE))</f>
        <v/>
      </c>
      <c r="AQ445" s="13" t="s">
        <v>62</v>
      </c>
      <c r="AR445" s="2" t="s">
        <v>62</v>
      </c>
      <c r="AS445" s="13" t="s">
        <v>62</v>
      </c>
      <c r="AT445" s="2" t="s">
        <v>62</v>
      </c>
      <c r="AU445" s="451"/>
      <c r="AV445" s="448"/>
      <c r="AW445" s="451"/>
      <c r="AX445" s="448"/>
      <c r="AY445" s="475" t="s">
        <v>103</v>
      </c>
      <c r="AZ445" s="476">
        <v>42704</v>
      </c>
      <c r="BA445" s="15"/>
      <c r="BB445" s="15"/>
      <c r="BC445" s="15"/>
      <c r="BD445" s="15"/>
      <c r="BE445" s="15"/>
      <c r="BF445" s="15"/>
      <c r="BG445" s="15"/>
      <c r="BH445" s="15"/>
      <c r="BI445" s="15"/>
      <c r="BJ445" s="15"/>
    </row>
    <row r="446" spans="1:62" ht="14.25">
      <c r="A446" s="16" t="str">
        <f>IF(ISNA(VLOOKUP($G446,'Philanthropist Ranking'!$E$5:$H$105,4,FALSE)),"N","Y")</f>
        <v>N</v>
      </c>
      <c r="B446" s="17">
        <f>VLOOKUP($G446,'Philanthropist Ranking'!$K$5:$M$281,3,FALSE)</f>
        <v>102</v>
      </c>
      <c r="C446" s="17">
        <f>VLOOKUP($G446,'Philanthropist Ranking'!$K$5:$M$281,2,FALSE)</f>
        <v>7.8309999999999995</v>
      </c>
      <c r="D446" s="15"/>
      <c r="E446" s="15"/>
      <c r="F446" s="462" t="s">
        <v>2193</v>
      </c>
      <c r="G446" s="463" t="s">
        <v>799</v>
      </c>
      <c r="H446" s="475"/>
      <c r="I446" s="462">
        <v>1964</v>
      </c>
      <c r="J446" s="465">
        <v>52</v>
      </c>
      <c r="K446" s="462" t="s">
        <v>78</v>
      </c>
      <c r="L446" s="463" t="s">
        <v>79</v>
      </c>
      <c r="M446" s="481" t="s">
        <v>80</v>
      </c>
      <c r="N446" s="441" t="s">
        <v>123</v>
      </c>
      <c r="O446" s="482" t="s">
        <v>2194</v>
      </c>
      <c r="P446" s="441" t="s">
        <v>2195</v>
      </c>
      <c r="Q446" s="466"/>
      <c r="R446" s="441" t="s">
        <v>336</v>
      </c>
      <c r="S446" s="482" t="s">
        <v>63</v>
      </c>
      <c r="T446" s="441" t="s">
        <v>94</v>
      </c>
      <c r="U446" s="483" t="s">
        <v>80</v>
      </c>
      <c r="V446" s="446" t="s">
        <v>2195</v>
      </c>
      <c r="W446" s="447">
        <v>0.15</v>
      </c>
      <c r="X446" s="446">
        <v>7</v>
      </c>
      <c r="Y446" s="447">
        <v>19</v>
      </c>
      <c r="Z446" s="189"/>
      <c r="AA446" s="447" t="s">
        <v>94</v>
      </c>
      <c r="AB446" s="451"/>
      <c r="AC446" s="448"/>
      <c r="AD446" s="446" t="s">
        <v>63</v>
      </c>
      <c r="AE446" s="448"/>
      <c r="AF446" s="446" t="s">
        <v>2197</v>
      </c>
      <c r="AG446" s="447" t="s">
        <v>136</v>
      </c>
      <c r="AH446" s="467" t="str">
        <f>VLOOKUP($AF446,'Program-Causes'!$C:$D,2,FALSE)</f>
        <v>Social Welfare &amp; Poverty Alleviation</v>
      </c>
      <c r="AI446" s="447" t="s">
        <v>100</v>
      </c>
      <c r="AJ446" s="446" t="s">
        <v>69</v>
      </c>
      <c r="AK446" s="447" t="s">
        <v>70</v>
      </c>
      <c r="AL446" s="9" t="s">
        <v>3693</v>
      </c>
      <c r="AM446" s="13" t="str">
        <f>IF(ISNA(VLOOKUP($AL446,'Ash-Archive Data-Don''t Delete'!$AL:$AT,2,FALSE)),"",VLOOKUP($AL446,'Ash-Archive Data-Don''t Delete'!$AL:$AT,2,FALSE))</f>
        <v/>
      </c>
      <c r="AN446" s="2" t="str">
        <f>IF(ISNA(VLOOKUP($AL446,'Ash-Archive Data-Don''t Delete'!$AL:$AT,3,FALSE)),"",VLOOKUP($AL446,'Ash-Archive Data-Don''t Delete'!$AL:$AT,3,FALSE))</f>
        <v/>
      </c>
      <c r="AO446" s="13" t="str">
        <f>IF(ISNA(VLOOKUP($AL446,'Ash-Archive Data-Don''t Delete'!$AL:$AT,4,FALSE)),"",VLOOKUP($AL446,'Ash-Archive Data-Don''t Delete'!$AL:$AT,4,FALSE))</f>
        <v/>
      </c>
      <c r="AP446" s="2" t="str">
        <f>IF(ISNA(VLOOKUP($AL446,'Ash-Archive Data-Don''t Delete'!$AL:$AT,5,FALSE)),"",VLOOKUP($AL446,'Ash-Archive Data-Don''t Delete'!$AL:$AT,5,FALSE))</f>
        <v/>
      </c>
      <c r="AQ446" s="13" t="s">
        <v>62</v>
      </c>
      <c r="AR446" s="2" t="s">
        <v>62</v>
      </c>
      <c r="AS446" s="13" t="s">
        <v>62</v>
      </c>
      <c r="AT446" s="2" t="s">
        <v>62</v>
      </c>
      <c r="AU446" s="451"/>
      <c r="AV446" s="448"/>
      <c r="AW446" s="451"/>
      <c r="AX446" s="448"/>
      <c r="AY446" s="475" t="s">
        <v>103</v>
      </c>
      <c r="AZ446" s="476">
        <v>42695</v>
      </c>
      <c r="BA446" s="15"/>
      <c r="BB446" s="15"/>
      <c r="BC446" s="15"/>
      <c r="BD446" s="15"/>
      <c r="BE446" s="15"/>
      <c r="BF446" s="15"/>
      <c r="BG446" s="15"/>
      <c r="BH446" s="15"/>
      <c r="BI446" s="15"/>
      <c r="BJ446" s="15"/>
    </row>
    <row r="447" spans="1:62" ht="14.25">
      <c r="A447" s="16" t="str">
        <f>IF(ISNA(VLOOKUP($G447,'Philanthropist Ranking'!$E$5:$H$105,4,FALSE)),"N","Y")</f>
        <v>N</v>
      </c>
      <c r="B447" s="17">
        <f>VLOOKUP($G447,'Philanthropist Ranking'!$K$5:$M$281,3,FALSE)</f>
        <v>102</v>
      </c>
      <c r="C447" s="17">
        <f>VLOOKUP($G447,'Philanthropist Ranking'!$K$5:$M$281,2,FALSE)</f>
        <v>7.8309999999999995</v>
      </c>
      <c r="D447" s="15"/>
      <c r="E447" s="15"/>
      <c r="F447" s="462" t="s">
        <v>2193</v>
      </c>
      <c r="G447" s="463" t="s">
        <v>799</v>
      </c>
      <c r="H447" s="440"/>
      <c r="I447" s="464"/>
      <c r="J447" s="465" t="s">
        <v>62</v>
      </c>
      <c r="K447" s="464"/>
      <c r="L447" s="465"/>
      <c r="M447" s="464"/>
      <c r="N447" s="450"/>
      <c r="O447" s="466"/>
      <c r="P447" s="450"/>
      <c r="Q447" s="466"/>
      <c r="R447" s="450"/>
      <c r="S447" s="466"/>
      <c r="T447" s="450"/>
      <c r="U447" s="466"/>
      <c r="V447" s="446" t="s">
        <v>2204</v>
      </c>
      <c r="W447" s="447">
        <v>0.15</v>
      </c>
      <c r="X447" s="446">
        <v>8</v>
      </c>
      <c r="Y447" s="447">
        <v>17</v>
      </c>
      <c r="Z447" s="189"/>
      <c r="AA447" s="447" t="s">
        <v>94</v>
      </c>
      <c r="AB447" s="451"/>
      <c r="AC447" s="448"/>
      <c r="AD447" s="446" t="s">
        <v>63</v>
      </c>
      <c r="AE447" s="448"/>
      <c r="AF447" s="446" t="s">
        <v>2205</v>
      </c>
      <c r="AG447" s="447" t="s">
        <v>136</v>
      </c>
      <c r="AH447" s="467" t="s">
        <v>99</v>
      </c>
      <c r="AI447" s="447" t="s">
        <v>100</v>
      </c>
      <c r="AJ447" s="446" t="s">
        <v>69</v>
      </c>
      <c r="AK447" s="447" t="s">
        <v>70</v>
      </c>
      <c r="AL447" s="9" t="s">
        <v>3694</v>
      </c>
      <c r="AM447" s="13" t="str">
        <f>IF(ISNA(VLOOKUP($AL447,'Ash-Archive Data-Don''t Delete'!$AL:$AT,2,FALSE)),"",VLOOKUP($AL447,'Ash-Archive Data-Don''t Delete'!$AL:$AT,2,FALSE))</f>
        <v/>
      </c>
      <c r="AN447" s="2" t="str">
        <f>IF(ISNA(VLOOKUP($AL447,'Ash-Archive Data-Don''t Delete'!$AL:$AT,3,FALSE)),"",VLOOKUP($AL447,'Ash-Archive Data-Don''t Delete'!$AL:$AT,3,FALSE))</f>
        <v/>
      </c>
      <c r="AO447" s="13" t="str">
        <f>IF(ISNA(VLOOKUP($AL447,'Ash-Archive Data-Don''t Delete'!$AL:$AT,4,FALSE)),"",VLOOKUP($AL447,'Ash-Archive Data-Don''t Delete'!$AL:$AT,4,FALSE))</f>
        <v/>
      </c>
      <c r="AP447" s="2" t="str">
        <f>IF(ISNA(VLOOKUP($AL447,'Ash-Archive Data-Don''t Delete'!$AL:$AT,5,FALSE)),"",VLOOKUP($AL447,'Ash-Archive Data-Don''t Delete'!$AL:$AT,5,FALSE))</f>
        <v/>
      </c>
      <c r="AQ447" s="13" t="s">
        <v>62</v>
      </c>
      <c r="AR447" s="2" t="s">
        <v>62</v>
      </c>
      <c r="AS447" s="13" t="s">
        <v>62</v>
      </c>
      <c r="AT447" s="2" t="s">
        <v>62</v>
      </c>
      <c r="AU447" s="451"/>
      <c r="AV447" s="448"/>
      <c r="AW447" s="451"/>
      <c r="AX447" s="448"/>
      <c r="AY447" s="475" t="s">
        <v>103</v>
      </c>
      <c r="AZ447" s="476">
        <v>42705</v>
      </c>
      <c r="BA447" s="15"/>
      <c r="BB447" s="15"/>
      <c r="BC447" s="15"/>
      <c r="BD447" s="15"/>
      <c r="BE447" s="15"/>
      <c r="BF447" s="15"/>
      <c r="BG447" s="15"/>
      <c r="BH447" s="15"/>
      <c r="BI447" s="15"/>
      <c r="BJ447" s="15"/>
    </row>
    <row r="448" spans="1:62" ht="14.25">
      <c r="A448" s="16" t="str">
        <f>IF(ISNA(VLOOKUP($G448,'Philanthropist Ranking'!$E$5:$H$105,4,FALSE)),"N","Y")</f>
        <v>N</v>
      </c>
      <c r="B448" s="17">
        <f>VLOOKUP($G448,'Philanthropist Ranking'!$K$5:$M$281,3,FALSE)</f>
        <v>103</v>
      </c>
      <c r="C448" s="17">
        <f>VLOOKUP($G448,'Philanthropist Ranking'!$K$5:$M$281,2,FALSE)</f>
        <v>7.5780000000000003</v>
      </c>
      <c r="D448" s="15"/>
      <c r="E448" s="15"/>
      <c r="F448" s="462" t="s">
        <v>2206</v>
      </c>
      <c r="G448" s="463" t="s">
        <v>800</v>
      </c>
      <c r="H448" s="440"/>
      <c r="I448" s="464"/>
      <c r="J448" s="465" t="s">
        <v>62</v>
      </c>
      <c r="K448" s="464"/>
      <c r="L448" s="465"/>
      <c r="M448" s="464"/>
      <c r="N448" s="450"/>
      <c r="O448" s="466"/>
      <c r="P448" s="450"/>
      <c r="Q448" s="466"/>
      <c r="R448" s="450"/>
      <c r="S448" s="466"/>
      <c r="T448" s="450"/>
      <c r="U448" s="466"/>
      <c r="V448" s="446" t="s">
        <v>2215</v>
      </c>
      <c r="W448" s="447">
        <v>6</v>
      </c>
      <c r="X448" s="451">
        <v>11</v>
      </c>
      <c r="Y448" s="448">
        <v>26</v>
      </c>
      <c r="Z448" s="451"/>
      <c r="AA448" s="448"/>
      <c r="AB448" s="451"/>
      <c r="AC448" s="448"/>
      <c r="AD448" s="446" t="s">
        <v>2216</v>
      </c>
      <c r="AE448" s="447" t="s">
        <v>2217</v>
      </c>
      <c r="AF448" s="446" t="s">
        <v>2218</v>
      </c>
      <c r="AG448" s="448"/>
      <c r="AH448" s="467" t="s">
        <v>67</v>
      </c>
      <c r="AI448" s="448"/>
      <c r="AJ448" s="446" t="s">
        <v>69</v>
      </c>
      <c r="AK448" s="447" t="s">
        <v>70</v>
      </c>
      <c r="AL448" s="9" t="s">
        <v>3695</v>
      </c>
      <c r="AM448" s="13" t="str">
        <f>IF(ISNA(VLOOKUP($AL448,'Ash-Archive Data-Don''t Delete'!$AL:$AT,2,FALSE)),"",VLOOKUP($AL448,'Ash-Archive Data-Don''t Delete'!$AL:$AT,2,FALSE))</f>
        <v/>
      </c>
      <c r="AN448" s="2" t="str">
        <f>IF(ISNA(VLOOKUP($AL448,'Ash-Archive Data-Don''t Delete'!$AL:$AT,3,FALSE)),"",VLOOKUP($AL448,'Ash-Archive Data-Don''t Delete'!$AL:$AT,3,FALSE))</f>
        <v/>
      </c>
      <c r="AO448" s="13" t="str">
        <f>IF(ISNA(VLOOKUP($AL448,'Ash-Archive Data-Don''t Delete'!$AL:$AT,4,FALSE)),"",VLOOKUP($AL448,'Ash-Archive Data-Don''t Delete'!$AL:$AT,4,FALSE))</f>
        <v/>
      </c>
      <c r="AP448" s="2" t="str">
        <f>IF(ISNA(VLOOKUP($AL448,'Ash-Archive Data-Don''t Delete'!$AL:$AT,5,FALSE)),"",VLOOKUP($AL448,'Ash-Archive Data-Don''t Delete'!$AL:$AT,5,FALSE))</f>
        <v/>
      </c>
      <c r="AQ448" s="13" t="s">
        <v>62</v>
      </c>
      <c r="AR448" s="2" t="s">
        <v>62</v>
      </c>
      <c r="AS448" s="13" t="s">
        <v>62</v>
      </c>
      <c r="AT448" s="2" t="s">
        <v>62</v>
      </c>
      <c r="AU448" s="451"/>
      <c r="AV448" s="448"/>
      <c r="AW448" s="451"/>
      <c r="AX448" s="448"/>
      <c r="AY448" s="475" t="s">
        <v>269</v>
      </c>
      <c r="AZ448" s="484">
        <v>42744</v>
      </c>
      <c r="BA448" s="15"/>
      <c r="BB448" s="15"/>
      <c r="BC448" s="15"/>
      <c r="BD448" s="15"/>
      <c r="BE448" s="15"/>
      <c r="BF448" s="15"/>
      <c r="BG448" s="15"/>
      <c r="BH448" s="15"/>
      <c r="BI448" s="15"/>
      <c r="BJ448" s="15"/>
    </row>
    <row r="449" spans="1:62" ht="14.25">
      <c r="A449" s="16" t="str">
        <f>IF(ISNA(VLOOKUP($G449,'Philanthropist Ranking'!$E$5:$H$105,4,FALSE)),"N","Y")</f>
        <v>N</v>
      </c>
      <c r="B449" s="17">
        <f>VLOOKUP($G449,'Philanthropist Ranking'!$K$5:$M$281,3,FALSE)</f>
        <v>103</v>
      </c>
      <c r="C449" s="17">
        <f>VLOOKUP($G449,'Philanthropist Ranking'!$K$5:$M$281,2,FALSE)</f>
        <v>7.5780000000000003</v>
      </c>
      <c r="D449" s="15"/>
      <c r="E449" s="15"/>
      <c r="F449" s="462" t="s">
        <v>2206</v>
      </c>
      <c r="G449" s="463" t="s">
        <v>800</v>
      </c>
      <c r="H449" s="440"/>
      <c r="I449" s="464"/>
      <c r="J449" s="465" t="s">
        <v>62</v>
      </c>
      <c r="K449" s="462" t="s">
        <v>703</v>
      </c>
      <c r="L449" s="465"/>
      <c r="M449" s="464"/>
      <c r="N449" s="441" t="s">
        <v>122</v>
      </c>
      <c r="O449" s="482" t="s">
        <v>2207</v>
      </c>
      <c r="P449" s="441" t="s">
        <v>2208</v>
      </c>
      <c r="Q449" s="482" t="s">
        <v>70</v>
      </c>
      <c r="R449" s="441" t="s">
        <v>2209</v>
      </c>
      <c r="S449" s="482" t="s">
        <v>968</v>
      </c>
      <c r="T449" s="441" t="s">
        <v>2210</v>
      </c>
      <c r="U449" s="483" t="s">
        <v>80</v>
      </c>
      <c r="V449" s="446" t="s">
        <v>2207</v>
      </c>
      <c r="W449" s="447">
        <v>1.5780000000000001</v>
      </c>
      <c r="X449" s="446">
        <v>1</v>
      </c>
      <c r="Y449" s="447">
        <v>13</v>
      </c>
      <c r="Z449" s="446" t="s">
        <v>968</v>
      </c>
      <c r="AA449" s="447" t="s">
        <v>3696</v>
      </c>
      <c r="AB449" s="446" t="s">
        <v>968</v>
      </c>
      <c r="AC449" s="447" t="s">
        <v>2210</v>
      </c>
      <c r="AD449" s="446" t="s">
        <v>2214</v>
      </c>
      <c r="AE449" s="448"/>
      <c r="AF449" s="451"/>
      <c r="AG449" s="447" t="s">
        <v>1352</v>
      </c>
      <c r="AH449" s="467" t="s">
        <v>67</v>
      </c>
      <c r="AI449" s="447" t="s">
        <v>141</v>
      </c>
      <c r="AJ449" s="446" t="s">
        <v>69</v>
      </c>
      <c r="AK449" s="447" t="s">
        <v>70</v>
      </c>
      <c r="AL449" s="9" t="s">
        <v>3697</v>
      </c>
      <c r="AM449" s="35" t="str">
        <f>IF(ISNA(VLOOKUP($AL449,'Ash-Archive Data-Don''t Delete'!$AL:$AT,2,FALSE)),"",VLOOKUP($AL449,'Ash-Archive Data-Don''t Delete'!$AL:$AT,2,FALSE))</f>
        <v>Link1</v>
      </c>
      <c r="AN449" s="36" t="str">
        <f>IF(ISNA(VLOOKUP($AL449,'Ash-Archive Data-Don''t Delete'!$AL:$AT,3,FALSE)),"",VLOOKUP($AL449,'Ash-Archive Data-Don''t Delete'!$AL:$AT,3,FALSE))</f>
        <v>Link2</v>
      </c>
      <c r="AO449" s="35" t="str">
        <f>IF(ISNA(VLOOKUP($AL449,'Ash-Archive Data-Don''t Delete'!$AL:$AT,4,FALSE)),"",VLOOKUP($AL449,'Ash-Archive Data-Don''t Delete'!$AL:$AT,4,FALSE))</f>
        <v>Link3</v>
      </c>
      <c r="AP449" s="2">
        <f>IF(ISNA(VLOOKUP($AL449,'Ash-Archive Data-Don''t Delete'!$AL:$AT,5,FALSE)),"",VLOOKUP($AL449,'Ash-Archive Data-Don''t Delete'!$AL:$AT,5,FALSE))</f>
        <v>0</v>
      </c>
      <c r="AQ449" s="13" t="s">
        <v>74</v>
      </c>
      <c r="AR449" s="2"/>
      <c r="AS449" s="13"/>
      <c r="AT449" s="2"/>
      <c r="AU449" s="451"/>
      <c r="AV449" s="447" t="s">
        <v>487</v>
      </c>
      <c r="AW449" s="451"/>
      <c r="AX449" s="447" t="s">
        <v>84</v>
      </c>
      <c r="AY449" s="475" t="s">
        <v>103</v>
      </c>
      <c r="AZ449" s="476">
        <v>42706</v>
      </c>
      <c r="BA449" s="15"/>
      <c r="BB449" s="15"/>
      <c r="BC449" s="15"/>
      <c r="BD449" s="15"/>
      <c r="BE449" s="15"/>
      <c r="BF449" s="15"/>
      <c r="BG449" s="15"/>
      <c r="BH449" s="15"/>
      <c r="BI449" s="15"/>
      <c r="BJ449" s="15"/>
    </row>
    <row r="450" spans="1:62" ht="14.25">
      <c r="A450" s="16" t="str">
        <f>IF(ISNA(VLOOKUP($G450,'Philanthropist Ranking'!$E$5:$H$105,4,FALSE)),"N","Y")</f>
        <v>N</v>
      </c>
      <c r="B450" s="17">
        <f>VLOOKUP($G450,'Philanthropist Ranking'!$K$5:$M$281,3,FALSE)</f>
        <v>104</v>
      </c>
      <c r="C450" s="17">
        <f>VLOOKUP($G450,'Philanthropist Ranking'!$K$5:$M$281,2,FALSE)</f>
        <v>7.27</v>
      </c>
      <c r="D450" s="15"/>
      <c r="E450" s="15"/>
      <c r="F450" s="464"/>
      <c r="G450" s="463" t="s">
        <v>801</v>
      </c>
      <c r="H450" s="440"/>
      <c r="I450" s="464"/>
      <c r="J450" s="465" t="s">
        <v>62</v>
      </c>
      <c r="K450" s="464"/>
      <c r="L450" s="465"/>
      <c r="M450" s="464"/>
      <c r="N450" s="450"/>
      <c r="O450" s="482" t="s">
        <v>2220</v>
      </c>
      <c r="P450" s="450"/>
      <c r="Q450" s="466"/>
      <c r="R450" s="450"/>
      <c r="S450" s="466"/>
      <c r="T450" s="450"/>
      <c r="U450" s="466"/>
      <c r="V450" s="446" t="s">
        <v>2220</v>
      </c>
      <c r="W450" s="447">
        <v>7.27</v>
      </c>
      <c r="X450" s="446">
        <v>12</v>
      </c>
      <c r="Y450" s="447">
        <v>31</v>
      </c>
      <c r="Z450" s="189"/>
      <c r="AA450" s="448"/>
      <c r="AB450" s="451"/>
      <c r="AC450" s="448"/>
      <c r="AD450" s="451"/>
      <c r="AE450" s="447" t="s">
        <v>1486</v>
      </c>
      <c r="AF450" s="446" t="s">
        <v>2221</v>
      </c>
      <c r="AG450" s="447" t="s">
        <v>109</v>
      </c>
      <c r="AH450" s="467" t="str">
        <f>VLOOKUP($AF450,'Program-Causes'!$C:$D,2,FALSE)</f>
        <v>Public Health</v>
      </c>
      <c r="AI450" s="447" t="s">
        <v>100</v>
      </c>
      <c r="AJ450" s="446" t="s">
        <v>69</v>
      </c>
      <c r="AK450" s="447" t="s">
        <v>70</v>
      </c>
      <c r="AL450" s="9" t="s">
        <v>3698</v>
      </c>
      <c r="AM450" s="13" t="str">
        <f>IF(ISNA(VLOOKUP($AL450,'Ash-Archive Data-Don''t Delete'!$AL:$AT,2,FALSE)),"",VLOOKUP($AL450,'Ash-Archive Data-Don''t Delete'!$AL:$AT,2,FALSE))</f>
        <v/>
      </c>
      <c r="AN450" s="2" t="str">
        <f>IF(ISNA(VLOOKUP($AL450,'Ash-Archive Data-Don''t Delete'!$AL:$AT,3,FALSE)),"",VLOOKUP($AL450,'Ash-Archive Data-Don''t Delete'!$AL:$AT,3,FALSE))</f>
        <v/>
      </c>
      <c r="AO450" s="13" t="str">
        <f>IF(ISNA(VLOOKUP($AL450,'Ash-Archive Data-Don''t Delete'!$AL:$AT,4,FALSE)),"",VLOOKUP($AL450,'Ash-Archive Data-Don''t Delete'!$AL:$AT,4,FALSE))</f>
        <v/>
      </c>
      <c r="AP450" s="2" t="str">
        <f>IF(ISNA(VLOOKUP($AL450,'Ash-Archive Data-Don''t Delete'!$AL:$AT,5,FALSE)),"",VLOOKUP($AL450,'Ash-Archive Data-Don''t Delete'!$AL:$AT,5,FALSE))</f>
        <v/>
      </c>
      <c r="AQ450" s="13" t="s">
        <v>62</v>
      </c>
      <c r="AR450" s="2" t="s">
        <v>62</v>
      </c>
      <c r="AS450" s="13" t="s">
        <v>62</v>
      </c>
      <c r="AT450" s="2" t="s">
        <v>74</v>
      </c>
      <c r="AU450" s="451"/>
      <c r="AV450" s="448"/>
      <c r="AW450" s="451"/>
      <c r="AX450" s="448"/>
      <c r="AY450" s="475" t="s">
        <v>118</v>
      </c>
      <c r="AZ450" s="484">
        <v>42744</v>
      </c>
      <c r="BA450" s="15"/>
      <c r="BB450" s="15"/>
      <c r="BC450" s="15"/>
      <c r="BD450" s="15"/>
      <c r="BE450" s="15"/>
      <c r="BF450" s="15"/>
      <c r="BG450" s="15"/>
      <c r="BH450" s="15"/>
      <c r="BI450" s="15"/>
      <c r="BJ450" s="15"/>
    </row>
    <row r="451" spans="1:62" ht="14.25">
      <c r="A451" s="16" t="str">
        <f>IF(ISNA(VLOOKUP($G451,'Philanthropist Ranking'!$E$5:$H$105,4,FALSE)),"N","Y")</f>
        <v>N</v>
      </c>
      <c r="B451" s="17">
        <f>VLOOKUP($G451,'Philanthropist Ranking'!$K$5:$M$281,3,FALSE)</f>
        <v>105</v>
      </c>
      <c r="C451" s="17">
        <f>VLOOKUP($G451,'Philanthropist Ranking'!$K$5:$M$281,2,FALSE)</f>
        <v>7.1</v>
      </c>
      <c r="D451" s="15"/>
      <c r="E451" s="15"/>
      <c r="F451" s="462" t="s">
        <v>597</v>
      </c>
      <c r="G451" s="463" t="s">
        <v>598</v>
      </c>
      <c r="H451" s="440"/>
      <c r="I451" s="464"/>
      <c r="J451" s="465" t="s">
        <v>62</v>
      </c>
      <c r="K451" s="464"/>
      <c r="L451" s="465"/>
      <c r="M451" s="464"/>
      <c r="N451" s="450"/>
      <c r="O451" s="466"/>
      <c r="P451" s="450"/>
      <c r="Q451" s="466"/>
      <c r="R451" s="450"/>
      <c r="S451" s="466"/>
      <c r="T451" s="450"/>
      <c r="U451" s="466"/>
      <c r="V451" s="446" t="s">
        <v>2227</v>
      </c>
      <c r="W451" s="447">
        <v>4.5</v>
      </c>
      <c r="X451" s="446">
        <v>7</v>
      </c>
      <c r="Y451" s="447">
        <v>16</v>
      </c>
      <c r="Z451" s="189"/>
      <c r="AA451" s="447" t="s">
        <v>776</v>
      </c>
      <c r="AB451" s="446" t="s">
        <v>292</v>
      </c>
      <c r="AC451" s="447" t="s">
        <v>3699</v>
      </c>
      <c r="AD451" s="446" t="s">
        <v>292</v>
      </c>
      <c r="AE451" s="448"/>
      <c r="AF451" s="451"/>
      <c r="AG451" s="447" t="s">
        <v>98</v>
      </c>
      <c r="AH451" s="467" t="e">
        <f>VLOOKUP($AF451,'Program-Causes'!$C:$D,2,FALSE)</f>
        <v>#N/A</v>
      </c>
      <c r="AI451" s="447" t="s">
        <v>100</v>
      </c>
      <c r="AJ451" s="446" t="s">
        <v>69</v>
      </c>
      <c r="AK451" s="447" t="s">
        <v>70</v>
      </c>
      <c r="AL451" s="9" t="s">
        <v>3700</v>
      </c>
      <c r="AM451" s="13" t="str">
        <f>IF(ISNA(VLOOKUP($AL451,'Ash-Archive Data-Don''t Delete'!$AL:$AT,2,FALSE)),"",VLOOKUP($AL451,'Ash-Archive Data-Don''t Delete'!$AL:$AT,2,FALSE))</f>
        <v/>
      </c>
      <c r="AN451" s="2" t="str">
        <f>IF(ISNA(VLOOKUP($AL451,'Ash-Archive Data-Don''t Delete'!$AL:$AT,3,FALSE)),"",VLOOKUP($AL451,'Ash-Archive Data-Don''t Delete'!$AL:$AT,3,FALSE))</f>
        <v/>
      </c>
      <c r="AO451" s="13" t="str">
        <f>IF(ISNA(VLOOKUP($AL451,'Ash-Archive Data-Don''t Delete'!$AL:$AT,4,FALSE)),"",VLOOKUP($AL451,'Ash-Archive Data-Don''t Delete'!$AL:$AT,4,FALSE))</f>
        <v/>
      </c>
      <c r="AP451" s="2" t="str">
        <f>IF(ISNA(VLOOKUP($AL451,'Ash-Archive Data-Don''t Delete'!$AL:$AT,5,FALSE)),"",VLOOKUP($AL451,'Ash-Archive Data-Don''t Delete'!$AL:$AT,5,FALSE))</f>
        <v/>
      </c>
      <c r="AQ451" s="13" t="s">
        <v>62</v>
      </c>
      <c r="AR451" s="2" t="s">
        <v>62</v>
      </c>
      <c r="AS451" s="13" t="s">
        <v>62</v>
      </c>
      <c r="AT451" s="2" t="s">
        <v>62</v>
      </c>
      <c r="AU451" s="451"/>
      <c r="AV451" s="447" t="s">
        <v>1689</v>
      </c>
      <c r="AW451" s="451"/>
      <c r="AX451" s="447" t="s">
        <v>84</v>
      </c>
      <c r="AY451" s="475" t="s">
        <v>103</v>
      </c>
      <c r="AZ451" s="476">
        <v>42705</v>
      </c>
      <c r="BA451" s="15"/>
      <c r="BB451" s="15"/>
      <c r="BC451" s="15"/>
      <c r="BD451" s="15"/>
      <c r="BE451" s="15"/>
      <c r="BF451" s="15"/>
      <c r="BG451" s="15"/>
      <c r="BH451" s="15"/>
      <c r="BI451" s="15"/>
      <c r="BJ451" s="15"/>
    </row>
    <row r="452" spans="1:62" ht="14.25">
      <c r="A452" s="16" t="str">
        <f>IF(ISNA(VLOOKUP($G452,'Philanthropist Ranking'!$E$5:$H$105,4,FALSE)),"N","Y")</f>
        <v>N</v>
      </c>
      <c r="B452" s="17">
        <f>VLOOKUP($G452,'Philanthropist Ranking'!$K$5:$M$281,3,FALSE)</f>
        <v>105</v>
      </c>
      <c r="C452" s="17">
        <f>VLOOKUP($G452,'Philanthropist Ranking'!$K$5:$M$281,2,FALSE)</f>
        <v>7.1</v>
      </c>
      <c r="D452" s="15"/>
      <c r="E452" s="15"/>
      <c r="F452" s="462" t="s">
        <v>597</v>
      </c>
      <c r="G452" s="463" t="s">
        <v>598</v>
      </c>
      <c r="H452" s="440"/>
      <c r="I452" s="464"/>
      <c r="J452" s="465" t="s">
        <v>62</v>
      </c>
      <c r="K452" s="462" t="s">
        <v>78</v>
      </c>
      <c r="L452" s="465"/>
      <c r="M452" s="481" t="s">
        <v>80</v>
      </c>
      <c r="N452" s="441" t="s">
        <v>123</v>
      </c>
      <c r="O452" s="482" t="s">
        <v>2222</v>
      </c>
      <c r="P452" s="441" t="s">
        <v>2223</v>
      </c>
      <c r="Q452" s="466"/>
      <c r="R452" s="441" t="s">
        <v>336</v>
      </c>
      <c r="S452" s="482" t="s">
        <v>292</v>
      </c>
      <c r="T452" s="441" t="s">
        <v>776</v>
      </c>
      <c r="U452" s="483" t="s">
        <v>80</v>
      </c>
      <c r="V452" s="446" t="s">
        <v>2227</v>
      </c>
      <c r="W452" s="447">
        <v>1.6</v>
      </c>
      <c r="X452" s="446">
        <v>1</v>
      </c>
      <c r="Y452" s="447">
        <v>28</v>
      </c>
      <c r="Z452" s="189"/>
      <c r="AA452" s="447" t="s">
        <v>776</v>
      </c>
      <c r="AB452" s="446" t="s">
        <v>292</v>
      </c>
      <c r="AC452" s="447" t="s">
        <v>776</v>
      </c>
      <c r="AD452" s="446" t="s">
        <v>292</v>
      </c>
      <c r="AE452" s="448"/>
      <c r="AF452" s="451"/>
      <c r="AG452" s="447" t="s">
        <v>109</v>
      </c>
      <c r="AH452" s="467" t="e">
        <f>VLOOKUP($AF452,'Program-Causes'!$C:$D,2,FALSE)</f>
        <v>#N/A</v>
      </c>
      <c r="AI452" s="447" t="s">
        <v>100</v>
      </c>
      <c r="AJ452" s="446" t="s">
        <v>69</v>
      </c>
      <c r="AK452" s="447" t="s">
        <v>70</v>
      </c>
      <c r="AL452" s="9" t="s">
        <v>3701</v>
      </c>
      <c r="AM452" s="13" t="str">
        <f>IF(ISNA(VLOOKUP($AL452,'Ash-Archive Data-Don''t Delete'!$AL:$AT,2,FALSE)),"",VLOOKUP($AL452,'Ash-Archive Data-Don''t Delete'!$AL:$AT,2,FALSE))</f>
        <v/>
      </c>
      <c r="AN452" s="2" t="str">
        <f>IF(ISNA(VLOOKUP($AL452,'Ash-Archive Data-Don''t Delete'!$AL:$AT,3,FALSE)),"",VLOOKUP($AL452,'Ash-Archive Data-Don''t Delete'!$AL:$AT,3,FALSE))</f>
        <v/>
      </c>
      <c r="AO452" s="13" t="str">
        <f>IF(ISNA(VLOOKUP($AL452,'Ash-Archive Data-Don''t Delete'!$AL:$AT,4,FALSE)),"",VLOOKUP($AL452,'Ash-Archive Data-Don''t Delete'!$AL:$AT,4,FALSE))</f>
        <v/>
      </c>
      <c r="AP452" s="2" t="str">
        <f>IF(ISNA(VLOOKUP($AL452,'Ash-Archive Data-Don''t Delete'!$AL:$AT,5,FALSE)),"",VLOOKUP($AL452,'Ash-Archive Data-Don''t Delete'!$AL:$AT,5,FALSE))</f>
        <v/>
      </c>
      <c r="AQ452" s="13" t="s">
        <v>62</v>
      </c>
      <c r="AR452" s="2" t="s">
        <v>62</v>
      </c>
      <c r="AS452" s="13" t="s">
        <v>62</v>
      </c>
      <c r="AT452" s="2" t="s">
        <v>62</v>
      </c>
      <c r="AU452" s="451"/>
      <c r="AV452" s="447" t="s">
        <v>744</v>
      </c>
      <c r="AW452" s="451"/>
      <c r="AX452" s="447" t="s">
        <v>76</v>
      </c>
      <c r="AY452" s="475" t="s">
        <v>77</v>
      </c>
      <c r="AZ452" s="476">
        <v>42443</v>
      </c>
      <c r="BA452" s="15"/>
      <c r="BB452" s="15"/>
      <c r="BC452" s="15"/>
      <c r="BD452" s="15"/>
      <c r="BE452" s="15"/>
      <c r="BF452" s="15"/>
      <c r="BG452" s="15"/>
      <c r="BH452" s="15"/>
      <c r="BI452" s="15"/>
      <c r="BJ452" s="15"/>
    </row>
    <row r="453" spans="1:62" ht="14.25">
      <c r="A453" s="16" t="str">
        <f>IF(ISNA(VLOOKUP($G453,'Philanthropist Ranking'!$E$5:$H$105,4,FALSE)),"N","Y")</f>
        <v>N</v>
      </c>
      <c r="B453" s="17">
        <f>VLOOKUP($G453,'Philanthropist Ranking'!$K$5:$M$281,3,FALSE)</f>
        <v>105</v>
      </c>
      <c r="C453" s="17">
        <f>VLOOKUP($G453,'Philanthropist Ranking'!$K$5:$M$281,2,FALSE)</f>
        <v>7.1</v>
      </c>
      <c r="D453" s="15"/>
      <c r="E453" s="15"/>
      <c r="F453" s="462" t="s">
        <v>597</v>
      </c>
      <c r="G453" s="463" t="s">
        <v>598</v>
      </c>
      <c r="H453" s="440"/>
      <c r="I453" s="464"/>
      <c r="J453" s="465" t="s">
        <v>62</v>
      </c>
      <c r="K453" s="464"/>
      <c r="L453" s="465"/>
      <c r="M453" s="464"/>
      <c r="N453" s="450"/>
      <c r="O453" s="466"/>
      <c r="P453" s="450"/>
      <c r="Q453" s="466"/>
      <c r="R453" s="450"/>
      <c r="S453" s="466"/>
      <c r="T453" s="450"/>
      <c r="U453" s="466"/>
      <c r="V453" s="446" t="s">
        <v>2227</v>
      </c>
      <c r="W453" s="447">
        <v>1</v>
      </c>
      <c r="X453" s="446">
        <v>8</v>
      </c>
      <c r="Y453" s="447">
        <v>26</v>
      </c>
      <c r="Z453" s="189"/>
      <c r="AA453" s="447" t="s">
        <v>776</v>
      </c>
      <c r="AB453" s="446" t="s">
        <v>292</v>
      </c>
      <c r="AC453" s="447" t="s">
        <v>3702</v>
      </c>
      <c r="AD453" s="446" t="s">
        <v>292</v>
      </c>
      <c r="AE453" s="448"/>
      <c r="AF453" s="451"/>
      <c r="AG453" s="447" t="s">
        <v>98</v>
      </c>
      <c r="AH453" s="467" t="e">
        <f>VLOOKUP($AF453,'Program-Causes'!$C:$D,2,FALSE)</f>
        <v>#N/A</v>
      </c>
      <c r="AI453" s="447" t="s">
        <v>100</v>
      </c>
      <c r="AJ453" s="446" t="s">
        <v>69</v>
      </c>
      <c r="AK453" s="447" t="s">
        <v>70</v>
      </c>
      <c r="AL453" s="9" t="s">
        <v>3703</v>
      </c>
      <c r="AM453" s="13" t="str">
        <f>IF(ISNA(VLOOKUP($AL453,'Ash-Archive Data-Don''t Delete'!$AL:$AT,2,FALSE)),"",VLOOKUP($AL453,'Ash-Archive Data-Don''t Delete'!$AL:$AT,2,FALSE))</f>
        <v/>
      </c>
      <c r="AN453" s="2" t="str">
        <f>IF(ISNA(VLOOKUP($AL453,'Ash-Archive Data-Don''t Delete'!$AL:$AT,3,FALSE)),"",VLOOKUP($AL453,'Ash-Archive Data-Don''t Delete'!$AL:$AT,3,FALSE))</f>
        <v/>
      </c>
      <c r="AO453" s="13" t="str">
        <f>IF(ISNA(VLOOKUP($AL453,'Ash-Archive Data-Don''t Delete'!$AL:$AT,4,FALSE)),"",VLOOKUP($AL453,'Ash-Archive Data-Don''t Delete'!$AL:$AT,4,FALSE))</f>
        <v/>
      </c>
      <c r="AP453" s="2" t="str">
        <f>IF(ISNA(VLOOKUP($AL453,'Ash-Archive Data-Don''t Delete'!$AL:$AT,5,FALSE)),"",VLOOKUP($AL453,'Ash-Archive Data-Don''t Delete'!$AL:$AT,5,FALSE))</f>
        <v/>
      </c>
      <c r="AQ453" s="13" t="s">
        <v>62</v>
      </c>
      <c r="AR453" s="2" t="s">
        <v>62</v>
      </c>
      <c r="AS453" s="13" t="s">
        <v>62</v>
      </c>
      <c r="AT453" s="2" t="s">
        <v>62</v>
      </c>
      <c r="AU453" s="451"/>
      <c r="AV453" s="447" t="s">
        <v>1689</v>
      </c>
      <c r="AW453" s="451"/>
      <c r="AX453" s="447" t="s">
        <v>84</v>
      </c>
      <c r="AY453" s="475" t="s">
        <v>103</v>
      </c>
      <c r="AZ453" s="476">
        <v>42705</v>
      </c>
      <c r="BA453" s="15"/>
      <c r="BB453" s="15"/>
      <c r="BC453" s="15"/>
      <c r="BD453" s="15"/>
      <c r="BE453" s="15"/>
      <c r="BF453" s="15"/>
      <c r="BG453" s="15"/>
      <c r="BH453" s="15"/>
      <c r="BI453" s="15"/>
      <c r="BJ453" s="15"/>
    </row>
    <row r="454" spans="1:62" ht="14.25">
      <c r="A454" s="16" t="str">
        <f>IF(ISNA(VLOOKUP($G454,'Philanthropist Ranking'!$E$5:$H$105,4,FALSE)),"N","Y")</f>
        <v>N</v>
      </c>
      <c r="B454" s="17">
        <f>VLOOKUP($G454,'Philanthropist Ranking'!$K$5:$M$281,3,FALSE)</f>
        <v>106</v>
      </c>
      <c r="C454" s="17">
        <f>VLOOKUP($G454,'Philanthropist Ranking'!$K$5:$M$281,2,FALSE)</f>
        <v>7</v>
      </c>
      <c r="D454" s="15"/>
      <c r="E454" s="15"/>
      <c r="F454" s="464"/>
      <c r="G454" s="463" t="s">
        <v>802</v>
      </c>
      <c r="H454" s="440"/>
      <c r="I454" s="464"/>
      <c r="J454" s="465" t="s">
        <v>62</v>
      </c>
      <c r="K454" s="464"/>
      <c r="L454" s="465"/>
      <c r="M454" s="464"/>
      <c r="N454" s="450"/>
      <c r="O454" s="466"/>
      <c r="P454" s="450"/>
      <c r="Q454" s="466"/>
      <c r="R454" s="450"/>
      <c r="S454" s="466"/>
      <c r="T454" s="450"/>
      <c r="U454" s="466"/>
      <c r="V454" s="446" t="s">
        <v>2229</v>
      </c>
      <c r="W454" s="447">
        <v>7</v>
      </c>
      <c r="X454" s="451">
        <v>3</v>
      </c>
      <c r="Y454" s="448">
        <v>24</v>
      </c>
      <c r="Z454" s="451"/>
      <c r="AA454" s="448"/>
      <c r="AB454" s="451"/>
      <c r="AC454" s="448"/>
      <c r="AD454" s="446" t="s">
        <v>1777</v>
      </c>
      <c r="AE454" s="447" t="s">
        <v>1778</v>
      </c>
      <c r="AF454" s="446" t="s">
        <v>2230</v>
      </c>
      <c r="AG454" s="447" t="s">
        <v>89</v>
      </c>
      <c r="AH454" s="467" t="s">
        <v>67</v>
      </c>
      <c r="AI454" s="448"/>
      <c r="AJ454" s="446" t="s">
        <v>69</v>
      </c>
      <c r="AK454" s="447" t="s">
        <v>70</v>
      </c>
      <c r="AL454" s="9" t="s">
        <v>3704</v>
      </c>
      <c r="AM454" s="13" t="str">
        <f>IF(ISNA(VLOOKUP($AL454,'Ash-Archive Data-Don''t Delete'!$AL:$AT,2,FALSE)),"",VLOOKUP($AL454,'Ash-Archive Data-Don''t Delete'!$AL:$AT,2,FALSE))</f>
        <v/>
      </c>
      <c r="AN454" s="2" t="str">
        <f>IF(ISNA(VLOOKUP($AL454,'Ash-Archive Data-Don''t Delete'!$AL:$AT,3,FALSE)),"",VLOOKUP($AL454,'Ash-Archive Data-Don''t Delete'!$AL:$AT,3,FALSE))</f>
        <v/>
      </c>
      <c r="AO454" s="13" t="str">
        <f>IF(ISNA(VLOOKUP($AL454,'Ash-Archive Data-Don''t Delete'!$AL:$AT,4,FALSE)),"",VLOOKUP($AL454,'Ash-Archive Data-Don''t Delete'!$AL:$AT,4,FALSE))</f>
        <v/>
      </c>
      <c r="AP454" s="2" t="str">
        <f>IF(ISNA(VLOOKUP($AL454,'Ash-Archive Data-Don''t Delete'!$AL:$AT,5,FALSE)),"",VLOOKUP($AL454,'Ash-Archive Data-Don''t Delete'!$AL:$AT,5,FALSE))</f>
        <v/>
      </c>
      <c r="AQ454" s="13" t="s">
        <v>62</v>
      </c>
      <c r="AR454" s="2" t="s">
        <v>62</v>
      </c>
      <c r="AS454" s="13" t="s">
        <v>62</v>
      </c>
      <c r="AT454" s="2" t="s">
        <v>62</v>
      </c>
      <c r="AU454" s="451"/>
      <c r="AV454" s="448"/>
      <c r="AW454" s="451"/>
      <c r="AX454" s="448"/>
      <c r="AY454" s="475" t="s">
        <v>269</v>
      </c>
      <c r="AZ454" s="484">
        <v>42744</v>
      </c>
      <c r="BA454" s="15"/>
      <c r="BB454" s="15"/>
      <c r="BC454" s="15"/>
      <c r="BD454" s="15"/>
      <c r="BE454" s="15"/>
      <c r="BF454" s="15"/>
      <c r="BG454" s="15"/>
      <c r="BH454" s="15"/>
      <c r="BI454" s="15"/>
      <c r="BJ454" s="15"/>
    </row>
    <row r="455" spans="1:62" ht="14.25">
      <c r="A455" s="16" t="str">
        <f>IF(ISNA(VLOOKUP($G455,'Philanthropist Ranking'!$E$5:$H$105,4,FALSE)),"N","Y")</f>
        <v>N</v>
      </c>
      <c r="B455" s="17">
        <f>VLOOKUP($G455,'Philanthropist Ranking'!$K$5:$M$281,3,FALSE)</f>
        <v>107</v>
      </c>
      <c r="C455" s="17">
        <f>VLOOKUP($G455,'Philanthropist Ranking'!$K$5:$M$281,2,FALSE)</f>
        <v>6.5</v>
      </c>
      <c r="D455" s="15"/>
      <c r="E455" s="15"/>
      <c r="F455" s="462" t="s">
        <v>2233</v>
      </c>
      <c r="G455" s="463" t="s">
        <v>803</v>
      </c>
      <c r="H455" s="440"/>
      <c r="I455" s="464"/>
      <c r="J455" s="465" t="s">
        <v>62</v>
      </c>
      <c r="K455" s="462" t="s">
        <v>78</v>
      </c>
      <c r="L455" s="463" t="s">
        <v>79</v>
      </c>
      <c r="M455" s="481" t="s">
        <v>80</v>
      </c>
      <c r="N455" s="441" t="s">
        <v>122</v>
      </c>
      <c r="O455" s="482" t="s">
        <v>2234</v>
      </c>
      <c r="P455" s="441" t="s">
        <v>2235</v>
      </c>
      <c r="Q455" s="482" t="s">
        <v>70</v>
      </c>
      <c r="R455" s="441" t="s">
        <v>1550</v>
      </c>
      <c r="S455" s="482" t="s">
        <v>63</v>
      </c>
      <c r="T455" s="441" t="s">
        <v>94</v>
      </c>
      <c r="U455" s="483" t="s">
        <v>80</v>
      </c>
      <c r="V455" s="451"/>
      <c r="W455" s="447">
        <v>6.5</v>
      </c>
      <c r="X455" s="446">
        <v>6</v>
      </c>
      <c r="Y455" s="447">
        <v>29</v>
      </c>
      <c r="Z455" s="446" t="s">
        <v>63</v>
      </c>
      <c r="AA455" s="447" t="s">
        <v>94</v>
      </c>
      <c r="AB455" s="446" t="s">
        <v>63</v>
      </c>
      <c r="AC455" s="447" t="s">
        <v>94</v>
      </c>
      <c r="AD455" s="446" t="s">
        <v>2240</v>
      </c>
      <c r="AE455" s="448"/>
      <c r="AF455" s="451"/>
      <c r="AG455" s="447" t="s">
        <v>98</v>
      </c>
      <c r="AH455" s="467" t="e">
        <f>VLOOKUP($AF455,'Program-Causes'!$C:$D,2,FALSE)</f>
        <v>#N/A</v>
      </c>
      <c r="AI455" s="447" t="s">
        <v>100</v>
      </c>
      <c r="AJ455" s="446" t="s">
        <v>69</v>
      </c>
      <c r="AK455" s="447" t="s">
        <v>70</v>
      </c>
      <c r="AL455" s="9" t="s">
        <v>3705</v>
      </c>
      <c r="AM455" s="35" t="str">
        <f>IF(ISNA(VLOOKUP($AL455,'Ash-Archive Data-Don''t Delete'!$AL:$AT,2,FALSE)),"",VLOOKUP($AL455,'Ash-Archive Data-Don''t Delete'!$AL:$AT,2,FALSE))</f>
        <v>Link1</v>
      </c>
      <c r="AN455" s="36" t="str">
        <f>IF(ISNA(VLOOKUP($AL455,'Ash-Archive Data-Don''t Delete'!$AL:$AT,3,FALSE)),"",VLOOKUP($AL455,'Ash-Archive Data-Don''t Delete'!$AL:$AT,3,FALSE))</f>
        <v>Link2</v>
      </c>
      <c r="AO455" s="13">
        <f>IF(ISNA(VLOOKUP($AL455,'Ash-Archive Data-Don''t Delete'!$AL:$AT,4,FALSE)),"",VLOOKUP($AL455,'Ash-Archive Data-Don''t Delete'!$AL:$AT,4,FALSE))</f>
        <v>0</v>
      </c>
      <c r="AP455" s="2">
        <f>IF(ISNA(VLOOKUP($AL455,'Ash-Archive Data-Don''t Delete'!$AL:$AT,5,FALSE)),"",VLOOKUP($AL455,'Ash-Archive Data-Don''t Delete'!$AL:$AT,5,FALSE))</f>
        <v>0</v>
      </c>
      <c r="AQ455" s="13" t="s">
        <v>74</v>
      </c>
      <c r="AR455" s="2"/>
      <c r="AS455" s="13"/>
      <c r="AT455" s="2"/>
      <c r="AU455" s="451"/>
      <c r="AV455" s="448"/>
      <c r="AW455" s="451"/>
      <c r="AX455" s="448"/>
      <c r="AY455" s="475" t="s">
        <v>103</v>
      </c>
      <c r="AZ455" s="476">
        <v>42689</v>
      </c>
      <c r="BA455" s="15"/>
      <c r="BB455" s="15"/>
      <c r="BC455" s="15"/>
      <c r="BD455" s="15"/>
      <c r="BE455" s="15"/>
      <c r="BF455" s="15"/>
      <c r="BG455" s="15"/>
      <c r="BH455" s="15"/>
      <c r="BI455" s="15"/>
      <c r="BJ455" s="15"/>
    </row>
    <row r="456" spans="1:62" ht="14.25">
      <c r="A456" s="16" t="str">
        <f>IF(ISNA(VLOOKUP($G456,'Philanthropist Ranking'!$E$5:$H$105,4,FALSE)),"N","Y")</f>
        <v>N</v>
      </c>
      <c r="B456" s="17">
        <f>VLOOKUP($G456,'Philanthropist Ranking'!$K$5:$M$281,3,FALSE)</f>
        <v>108</v>
      </c>
      <c r="C456" s="17">
        <f>VLOOKUP($G456,'Philanthropist Ranking'!$K$5:$M$281,2,FALSE)</f>
        <v>6.339999999999999</v>
      </c>
      <c r="D456" s="15"/>
      <c r="E456" s="15"/>
      <c r="F456" s="464"/>
      <c r="G456" s="463" t="s">
        <v>804</v>
      </c>
      <c r="H456" s="440"/>
      <c r="I456" s="464"/>
      <c r="J456" s="465" t="s">
        <v>62</v>
      </c>
      <c r="K456" s="464"/>
      <c r="L456" s="465"/>
      <c r="M456" s="464"/>
      <c r="N456" s="450"/>
      <c r="O456" s="482" t="s">
        <v>2241</v>
      </c>
      <c r="P456" s="450"/>
      <c r="Q456" s="466"/>
      <c r="R456" s="450"/>
      <c r="S456" s="466"/>
      <c r="T456" s="450"/>
      <c r="U456" s="466"/>
      <c r="V456" s="446" t="s">
        <v>2241</v>
      </c>
      <c r="W456" s="447">
        <v>1</v>
      </c>
      <c r="X456" s="446">
        <v>1</v>
      </c>
      <c r="Y456" s="447" t="s">
        <v>173</v>
      </c>
      <c r="Z456" s="189"/>
      <c r="AA456" s="448"/>
      <c r="AB456" s="451"/>
      <c r="AC456" s="448"/>
      <c r="AD456" s="451"/>
      <c r="AE456" s="447" t="s">
        <v>2243</v>
      </c>
      <c r="AF456" s="446" t="s">
        <v>2244</v>
      </c>
      <c r="AG456" s="447" t="s">
        <v>136</v>
      </c>
      <c r="AH456" s="467" t="str">
        <f>VLOOKUP($AF456,'Program-Causes'!$C:$D,2,FALSE)</f>
        <v>Social Welfare &amp; Poverty Alleviation</v>
      </c>
      <c r="AI456" s="447" t="s">
        <v>100</v>
      </c>
      <c r="AJ456" s="446" t="s">
        <v>69</v>
      </c>
      <c r="AK456" s="447" t="s">
        <v>70</v>
      </c>
      <c r="AL456" s="9" t="s">
        <v>3706</v>
      </c>
      <c r="AM456" s="13" t="str">
        <f>IF(ISNA(VLOOKUP($AL456,'Ash-Archive Data-Don''t Delete'!$AL:$AT,2,FALSE)),"",VLOOKUP($AL456,'Ash-Archive Data-Don''t Delete'!$AL:$AT,2,FALSE))</f>
        <v/>
      </c>
      <c r="AN456" s="2" t="str">
        <f>IF(ISNA(VLOOKUP($AL456,'Ash-Archive Data-Don''t Delete'!$AL:$AT,3,FALSE)),"",VLOOKUP($AL456,'Ash-Archive Data-Don''t Delete'!$AL:$AT,3,FALSE))</f>
        <v/>
      </c>
      <c r="AO456" s="13" t="str">
        <f>IF(ISNA(VLOOKUP($AL456,'Ash-Archive Data-Don''t Delete'!$AL:$AT,4,FALSE)),"",VLOOKUP($AL456,'Ash-Archive Data-Don''t Delete'!$AL:$AT,4,FALSE))</f>
        <v/>
      </c>
      <c r="AP456" s="2" t="str">
        <f>IF(ISNA(VLOOKUP($AL456,'Ash-Archive Data-Don''t Delete'!$AL:$AT,5,FALSE)),"",VLOOKUP($AL456,'Ash-Archive Data-Don''t Delete'!$AL:$AT,5,FALSE))</f>
        <v/>
      </c>
      <c r="AQ456" s="13" t="s">
        <v>62</v>
      </c>
      <c r="AR456" s="2" t="s">
        <v>62</v>
      </c>
      <c r="AS456" s="13" t="s">
        <v>62</v>
      </c>
      <c r="AT456" s="2" t="s">
        <v>74</v>
      </c>
      <c r="AU456" s="451"/>
      <c r="AV456" s="448"/>
      <c r="AW456" s="451"/>
      <c r="AX456" s="448"/>
      <c r="AY456" s="475" t="s">
        <v>118</v>
      </c>
      <c r="AZ456" s="484">
        <v>42744</v>
      </c>
      <c r="BA456" s="15"/>
      <c r="BB456" s="15"/>
      <c r="BC456" s="15"/>
      <c r="BD456" s="15"/>
      <c r="BE456" s="15"/>
      <c r="BF456" s="15"/>
      <c r="BG456" s="15"/>
      <c r="BH456" s="15"/>
      <c r="BI456" s="15"/>
      <c r="BJ456" s="15"/>
    </row>
    <row r="457" spans="1:62" ht="14.25">
      <c r="A457" s="16" t="str">
        <f>IF(ISNA(VLOOKUP($G457,'Philanthropist Ranking'!$E$5:$H$105,4,FALSE)),"N","Y")</f>
        <v>N</v>
      </c>
      <c r="B457" s="17">
        <f>VLOOKUP($G457,'Philanthropist Ranking'!$K$5:$M$281,3,FALSE)</f>
        <v>108</v>
      </c>
      <c r="C457" s="17">
        <f>VLOOKUP($G457,'Philanthropist Ranking'!$K$5:$M$281,2,FALSE)</f>
        <v>6.339999999999999</v>
      </c>
      <c r="D457" s="15"/>
      <c r="E457" s="15"/>
      <c r="F457" s="464"/>
      <c r="G457" s="463" t="s">
        <v>804</v>
      </c>
      <c r="H457" s="440"/>
      <c r="I457" s="464"/>
      <c r="J457" s="465" t="s">
        <v>62</v>
      </c>
      <c r="K457" s="464"/>
      <c r="L457" s="465"/>
      <c r="M457" s="464"/>
      <c r="N457" s="450"/>
      <c r="O457" s="482" t="s">
        <v>2241</v>
      </c>
      <c r="P457" s="450"/>
      <c r="Q457" s="466"/>
      <c r="R457" s="450"/>
      <c r="S457" s="466"/>
      <c r="T457" s="450"/>
      <c r="U457" s="466"/>
      <c r="V457" s="446" t="s">
        <v>2241</v>
      </c>
      <c r="W457" s="447">
        <v>1</v>
      </c>
      <c r="X457" s="446">
        <v>1</v>
      </c>
      <c r="Y457" s="447" t="s">
        <v>173</v>
      </c>
      <c r="Z457" s="189"/>
      <c r="AA457" s="448"/>
      <c r="AB457" s="451"/>
      <c r="AC457" s="448"/>
      <c r="AD457" s="451"/>
      <c r="AE457" s="447" t="s">
        <v>2243</v>
      </c>
      <c r="AF457" s="446" t="s">
        <v>2244</v>
      </c>
      <c r="AG457" s="447" t="s">
        <v>136</v>
      </c>
      <c r="AH457" s="467" t="str">
        <f>VLOOKUP($AF457,'Program-Causes'!$C:$D,2,FALSE)</f>
        <v>Social Welfare &amp; Poverty Alleviation</v>
      </c>
      <c r="AI457" s="447" t="s">
        <v>100</v>
      </c>
      <c r="AJ457" s="446" t="s">
        <v>69</v>
      </c>
      <c r="AK457" s="447" t="s">
        <v>70</v>
      </c>
      <c r="AL457" s="9" t="s">
        <v>3706</v>
      </c>
      <c r="AM457" s="13" t="str">
        <f>IF(ISNA(VLOOKUP($AL457,'Ash-Archive Data-Don''t Delete'!$AL:$AT,2,FALSE)),"",VLOOKUP($AL457,'Ash-Archive Data-Don''t Delete'!$AL:$AT,2,FALSE))</f>
        <v/>
      </c>
      <c r="AN457" s="2" t="str">
        <f>IF(ISNA(VLOOKUP($AL457,'Ash-Archive Data-Don''t Delete'!$AL:$AT,3,FALSE)),"",VLOOKUP($AL457,'Ash-Archive Data-Don''t Delete'!$AL:$AT,3,FALSE))</f>
        <v/>
      </c>
      <c r="AO457" s="13" t="str">
        <f>IF(ISNA(VLOOKUP($AL457,'Ash-Archive Data-Don''t Delete'!$AL:$AT,4,FALSE)),"",VLOOKUP($AL457,'Ash-Archive Data-Don''t Delete'!$AL:$AT,4,FALSE))</f>
        <v/>
      </c>
      <c r="AP457" s="2" t="str">
        <f>IF(ISNA(VLOOKUP($AL457,'Ash-Archive Data-Don''t Delete'!$AL:$AT,5,FALSE)),"",VLOOKUP($AL457,'Ash-Archive Data-Don''t Delete'!$AL:$AT,5,FALSE))</f>
        <v/>
      </c>
      <c r="AQ457" s="13" t="s">
        <v>62</v>
      </c>
      <c r="AR457" s="2" t="s">
        <v>62</v>
      </c>
      <c r="AS457" s="13" t="s">
        <v>62</v>
      </c>
      <c r="AT457" s="2" t="s">
        <v>74</v>
      </c>
      <c r="AU457" s="451"/>
      <c r="AV457" s="448"/>
      <c r="AW457" s="451"/>
      <c r="AX457" s="448"/>
      <c r="AY457" s="475" t="s">
        <v>118</v>
      </c>
      <c r="AZ457" s="484">
        <v>42744</v>
      </c>
      <c r="BA457" s="15"/>
      <c r="BB457" s="15"/>
      <c r="BC457" s="15"/>
      <c r="BD457" s="15"/>
      <c r="BE457" s="15"/>
      <c r="BF457" s="15"/>
      <c r="BG457" s="15"/>
      <c r="BH457" s="15"/>
      <c r="BI457" s="15"/>
      <c r="BJ457" s="15"/>
    </row>
    <row r="458" spans="1:62" ht="14.25">
      <c r="A458" s="16" t="str">
        <f>IF(ISNA(VLOOKUP($G458,'Philanthropist Ranking'!$E$5:$H$105,4,FALSE)),"N","Y")</f>
        <v>N</v>
      </c>
      <c r="B458" s="17">
        <f>VLOOKUP($G458,'Philanthropist Ranking'!$K$5:$M$281,3,FALSE)</f>
        <v>108</v>
      </c>
      <c r="C458" s="17">
        <f>VLOOKUP($G458,'Philanthropist Ranking'!$K$5:$M$281,2,FALSE)</f>
        <v>6.339999999999999</v>
      </c>
      <c r="D458" s="15"/>
      <c r="E458" s="15"/>
      <c r="F458" s="464"/>
      <c r="G458" s="463" t="s">
        <v>804</v>
      </c>
      <c r="H458" s="440"/>
      <c r="I458" s="464"/>
      <c r="J458" s="465" t="s">
        <v>62</v>
      </c>
      <c r="K458" s="464"/>
      <c r="L458" s="465"/>
      <c r="M458" s="464"/>
      <c r="N458" s="450"/>
      <c r="O458" s="482" t="s">
        <v>2241</v>
      </c>
      <c r="P458" s="450"/>
      <c r="Q458" s="466"/>
      <c r="R458" s="450"/>
      <c r="S458" s="466"/>
      <c r="T458" s="450"/>
      <c r="U458" s="466"/>
      <c r="V458" s="446" t="s">
        <v>2241</v>
      </c>
      <c r="W458" s="447">
        <v>1</v>
      </c>
      <c r="X458" s="446">
        <v>1</v>
      </c>
      <c r="Y458" s="447" t="s">
        <v>173</v>
      </c>
      <c r="Z458" s="189"/>
      <c r="AA458" s="448"/>
      <c r="AB458" s="451"/>
      <c r="AC458" s="448"/>
      <c r="AD458" s="451"/>
      <c r="AE458" s="447" t="s">
        <v>2243</v>
      </c>
      <c r="AF458" s="446" t="s">
        <v>2244</v>
      </c>
      <c r="AG458" s="447" t="s">
        <v>136</v>
      </c>
      <c r="AH458" s="467" t="str">
        <f>VLOOKUP($AF458,'Program-Causes'!$C:$D,2,FALSE)</f>
        <v>Social Welfare &amp; Poverty Alleviation</v>
      </c>
      <c r="AI458" s="447" t="s">
        <v>100</v>
      </c>
      <c r="AJ458" s="446" t="s">
        <v>69</v>
      </c>
      <c r="AK458" s="447" t="s">
        <v>70</v>
      </c>
      <c r="AL458" s="9" t="s">
        <v>3706</v>
      </c>
      <c r="AM458" s="13" t="str">
        <f>IF(ISNA(VLOOKUP($AL458,'Ash-Archive Data-Don''t Delete'!$AL:$AT,2,FALSE)),"",VLOOKUP($AL458,'Ash-Archive Data-Don''t Delete'!$AL:$AT,2,FALSE))</f>
        <v/>
      </c>
      <c r="AN458" s="2" t="str">
        <f>IF(ISNA(VLOOKUP($AL458,'Ash-Archive Data-Don''t Delete'!$AL:$AT,3,FALSE)),"",VLOOKUP($AL458,'Ash-Archive Data-Don''t Delete'!$AL:$AT,3,FALSE))</f>
        <v/>
      </c>
      <c r="AO458" s="13" t="str">
        <f>IF(ISNA(VLOOKUP($AL458,'Ash-Archive Data-Don''t Delete'!$AL:$AT,4,FALSE)),"",VLOOKUP($AL458,'Ash-Archive Data-Don''t Delete'!$AL:$AT,4,FALSE))</f>
        <v/>
      </c>
      <c r="AP458" s="2" t="str">
        <f>IF(ISNA(VLOOKUP($AL458,'Ash-Archive Data-Don''t Delete'!$AL:$AT,5,FALSE)),"",VLOOKUP($AL458,'Ash-Archive Data-Don''t Delete'!$AL:$AT,5,FALSE))</f>
        <v/>
      </c>
      <c r="AQ458" s="13" t="s">
        <v>62</v>
      </c>
      <c r="AR458" s="2" t="s">
        <v>62</v>
      </c>
      <c r="AS458" s="13" t="s">
        <v>62</v>
      </c>
      <c r="AT458" s="2" t="s">
        <v>74</v>
      </c>
      <c r="AU458" s="451"/>
      <c r="AV458" s="448"/>
      <c r="AW458" s="451"/>
      <c r="AX458" s="448"/>
      <c r="AY458" s="475" t="s">
        <v>118</v>
      </c>
      <c r="AZ458" s="484">
        <v>42744</v>
      </c>
      <c r="BA458" s="15"/>
      <c r="BB458" s="15"/>
      <c r="BC458" s="15"/>
      <c r="BD458" s="15"/>
      <c r="BE458" s="15"/>
      <c r="BF458" s="15"/>
      <c r="BG458" s="15"/>
      <c r="BH458" s="15"/>
      <c r="BI458" s="15"/>
      <c r="BJ458" s="15"/>
    </row>
    <row r="459" spans="1:62" ht="14.25">
      <c r="A459" s="16" t="str">
        <f>IF(ISNA(VLOOKUP($G459,'Philanthropist Ranking'!$E$5:$H$105,4,FALSE)),"N","Y")</f>
        <v>N</v>
      </c>
      <c r="B459" s="17">
        <f>VLOOKUP($G459,'Philanthropist Ranking'!$K$5:$M$281,3,FALSE)</f>
        <v>108</v>
      </c>
      <c r="C459" s="17">
        <f>VLOOKUP($G459,'Philanthropist Ranking'!$K$5:$M$281,2,FALSE)</f>
        <v>6.339999999999999</v>
      </c>
      <c r="D459" s="15"/>
      <c r="E459" s="15"/>
      <c r="F459" s="464"/>
      <c r="G459" s="463" t="s">
        <v>804</v>
      </c>
      <c r="H459" s="440"/>
      <c r="I459" s="464"/>
      <c r="J459" s="465" t="s">
        <v>62</v>
      </c>
      <c r="K459" s="464"/>
      <c r="L459" s="465"/>
      <c r="M459" s="464"/>
      <c r="N459" s="450"/>
      <c r="O459" s="482" t="s">
        <v>2241</v>
      </c>
      <c r="P459" s="450"/>
      <c r="Q459" s="466"/>
      <c r="R459" s="450"/>
      <c r="S459" s="466"/>
      <c r="T459" s="450"/>
      <c r="U459" s="466"/>
      <c r="V459" s="446" t="s">
        <v>2241</v>
      </c>
      <c r="W459" s="447">
        <v>1</v>
      </c>
      <c r="X459" s="446">
        <v>1</v>
      </c>
      <c r="Y459" s="447" t="s">
        <v>173</v>
      </c>
      <c r="Z459" s="189"/>
      <c r="AA459" s="448"/>
      <c r="AB459" s="451"/>
      <c r="AC459" s="448"/>
      <c r="AD459" s="451"/>
      <c r="AE459" s="447" t="s">
        <v>2243</v>
      </c>
      <c r="AF459" s="446" t="s">
        <v>2244</v>
      </c>
      <c r="AG459" s="447" t="s">
        <v>136</v>
      </c>
      <c r="AH459" s="467" t="str">
        <f>VLOOKUP($AF459,'Program-Causes'!$C:$D,2,FALSE)</f>
        <v>Social Welfare &amp; Poverty Alleviation</v>
      </c>
      <c r="AI459" s="447" t="s">
        <v>100</v>
      </c>
      <c r="AJ459" s="446" t="s">
        <v>69</v>
      </c>
      <c r="AK459" s="447" t="s">
        <v>70</v>
      </c>
      <c r="AL459" s="9" t="s">
        <v>3706</v>
      </c>
      <c r="AM459" s="13" t="str">
        <f>IF(ISNA(VLOOKUP($AL459,'Ash-Archive Data-Don''t Delete'!$AL:$AT,2,FALSE)),"",VLOOKUP($AL459,'Ash-Archive Data-Don''t Delete'!$AL:$AT,2,FALSE))</f>
        <v/>
      </c>
      <c r="AN459" s="2" t="str">
        <f>IF(ISNA(VLOOKUP($AL459,'Ash-Archive Data-Don''t Delete'!$AL:$AT,3,FALSE)),"",VLOOKUP($AL459,'Ash-Archive Data-Don''t Delete'!$AL:$AT,3,FALSE))</f>
        <v/>
      </c>
      <c r="AO459" s="13" t="str">
        <f>IF(ISNA(VLOOKUP($AL459,'Ash-Archive Data-Don''t Delete'!$AL:$AT,4,FALSE)),"",VLOOKUP($AL459,'Ash-Archive Data-Don''t Delete'!$AL:$AT,4,FALSE))</f>
        <v/>
      </c>
      <c r="AP459" s="2" t="str">
        <f>IF(ISNA(VLOOKUP($AL459,'Ash-Archive Data-Don''t Delete'!$AL:$AT,5,FALSE)),"",VLOOKUP($AL459,'Ash-Archive Data-Don''t Delete'!$AL:$AT,5,FALSE))</f>
        <v/>
      </c>
      <c r="AQ459" s="13" t="s">
        <v>62</v>
      </c>
      <c r="AR459" s="2" t="s">
        <v>62</v>
      </c>
      <c r="AS459" s="13" t="s">
        <v>62</v>
      </c>
      <c r="AT459" s="2" t="s">
        <v>74</v>
      </c>
      <c r="AU459" s="451"/>
      <c r="AV459" s="448"/>
      <c r="AW459" s="451"/>
      <c r="AX459" s="448"/>
      <c r="AY459" s="475" t="s">
        <v>118</v>
      </c>
      <c r="AZ459" s="484">
        <v>42744</v>
      </c>
      <c r="BA459" s="15"/>
      <c r="BB459" s="15"/>
      <c r="BC459" s="15"/>
      <c r="BD459" s="15"/>
      <c r="BE459" s="15"/>
      <c r="BF459" s="15"/>
      <c r="BG459" s="15"/>
      <c r="BH459" s="15"/>
      <c r="BI459" s="15"/>
      <c r="BJ459" s="15"/>
    </row>
    <row r="460" spans="1:62" ht="14.25">
      <c r="A460" s="16" t="str">
        <f>IF(ISNA(VLOOKUP($G460,'Philanthropist Ranking'!$E$5:$H$105,4,FALSE)),"N","Y")</f>
        <v>N</v>
      </c>
      <c r="B460" s="17">
        <f>VLOOKUP($G460,'Philanthropist Ranking'!$K$5:$M$281,3,FALSE)</f>
        <v>108</v>
      </c>
      <c r="C460" s="17">
        <f>VLOOKUP($G460,'Philanthropist Ranking'!$K$5:$M$281,2,FALSE)</f>
        <v>6.339999999999999</v>
      </c>
      <c r="D460" s="15"/>
      <c r="E460" s="15"/>
      <c r="F460" s="464"/>
      <c r="G460" s="463" t="s">
        <v>804</v>
      </c>
      <c r="H460" s="440"/>
      <c r="I460" s="464"/>
      <c r="J460" s="465" t="s">
        <v>62</v>
      </c>
      <c r="K460" s="464"/>
      <c r="L460" s="465"/>
      <c r="M460" s="464"/>
      <c r="N460" s="450"/>
      <c r="O460" s="482" t="s">
        <v>2241</v>
      </c>
      <c r="P460" s="450"/>
      <c r="Q460" s="466"/>
      <c r="R460" s="450"/>
      <c r="S460" s="466"/>
      <c r="T460" s="450"/>
      <c r="U460" s="466"/>
      <c r="V460" s="446" t="s">
        <v>2241</v>
      </c>
      <c r="W460" s="447">
        <v>1</v>
      </c>
      <c r="X460" s="446">
        <v>1</v>
      </c>
      <c r="Y460" s="447" t="s">
        <v>173</v>
      </c>
      <c r="Z460" s="189"/>
      <c r="AA460" s="448"/>
      <c r="AB460" s="451"/>
      <c r="AC460" s="448"/>
      <c r="AD460" s="451"/>
      <c r="AE460" s="447" t="s">
        <v>2243</v>
      </c>
      <c r="AF460" s="446" t="s">
        <v>2244</v>
      </c>
      <c r="AG460" s="447" t="s">
        <v>136</v>
      </c>
      <c r="AH460" s="467" t="str">
        <f>VLOOKUP($AF460,'Program-Causes'!$C:$D,2,FALSE)</f>
        <v>Social Welfare &amp; Poverty Alleviation</v>
      </c>
      <c r="AI460" s="447" t="s">
        <v>100</v>
      </c>
      <c r="AJ460" s="446" t="s">
        <v>69</v>
      </c>
      <c r="AK460" s="447" t="s">
        <v>70</v>
      </c>
      <c r="AL460" s="9" t="s">
        <v>3706</v>
      </c>
      <c r="AM460" s="13" t="str">
        <f>IF(ISNA(VLOOKUP($AL460,'Ash-Archive Data-Don''t Delete'!$AL:$AT,2,FALSE)),"",VLOOKUP($AL460,'Ash-Archive Data-Don''t Delete'!$AL:$AT,2,FALSE))</f>
        <v/>
      </c>
      <c r="AN460" s="2" t="str">
        <f>IF(ISNA(VLOOKUP($AL460,'Ash-Archive Data-Don''t Delete'!$AL:$AT,3,FALSE)),"",VLOOKUP($AL460,'Ash-Archive Data-Don''t Delete'!$AL:$AT,3,FALSE))</f>
        <v/>
      </c>
      <c r="AO460" s="13" t="str">
        <f>IF(ISNA(VLOOKUP($AL460,'Ash-Archive Data-Don''t Delete'!$AL:$AT,4,FALSE)),"",VLOOKUP($AL460,'Ash-Archive Data-Don''t Delete'!$AL:$AT,4,FALSE))</f>
        <v/>
      </c>
      <c r="AP460" s="2" t="str">
        <f>IF(ISNA(VLOOKUP($AL460,'Ash-Archive Data-Don''t Delete'!$AL:$AT,5,FALSE)),"",VLOOKUP($AL460,'Ash-Archive Data-Don''t Delete'!$AL:$AT,5,FALSE))</f>
        <v/>
      </c>
      <c r="AQ460" s="13" t="s">
        <v>62</v>
      </c>
      <c r="AR460" s="2" t="s">
        <v>62</v>
      </c>
      <c r="AS460" s="13" t="s">
        <v>62</v>
      </c>
      <c r="AT460" s="2" t="s">
        <v>74</v>
      </c>
      <c r="AU460" s="451"/>
      <c r="AV460" s="448"/>
      <c r="AW460" s="451"/>
      <c r="AX460" s="448"/>
      <c r="AY460" s="475" t="s">
        <v>118</v>
      </c>
      <c r="AZ460" s="484">
        <v>42744</v>
      </c>
      <c r="BA460" s="15"/>
      <c r="BB460" s="15"/>
      <c r="BC460" s="15"/>
      <c r="BD460" s="15"/>
      <c r="BE460" s="15"/>
      <c r="BF460" s="15"/>
      <c r="BG460" s="15"/>
      <c r="BH460" s="15"/>
      <c r="BI460" s="15"/>
      <c r="BJ460" s="15"/>
    </row>
    <row r="461" spans="1:62" ht="14.25">
      <c r="A461" s="16" t="str">
        <f>IF(ISNA(VLOOKUP($G461,'Philanthropist Ranking'!$E$5:$H$105,4,FALSE)),"N","Y")</f>
        <v>N</v>
      </c>
      <c r="B461" s="17">
        <f>VLOOKUP($G461,'Philanthropist Ranking'!$K$5:$M$281,3,FALSE)</f>
        <v>108</v>
      </c>
      <c r="C461" s="17">
        <f>VLOOKUP($G461,'Philanthropist Ranking'!$K$5:$M$281,2,FALSE)</f>
        <v>6.339999999999999</v>
      </c>
      <c r="D461" s="15"/>
      <c r="E461" s="15"/>
      <c r="F461" s="464"/>
      <c r="G461" s="463" t="s">
        <v>804</v>
      </c>
      <c r="H461" s="440"/>
      <c r="I461" s="464"/>
      <c r="J461" s="465" t="s">
        <v>62</v>
      </c>
      <c r="K461" s="464"/>
      <c r="L461" s="465"/>
      <c r="M461" s="464"/>
      <c r="N461" s="450"/>
      <c r="O461" s="482" t="s">
        <v>2241</v>
      </c>
      <c r="P461" s="450"/>
      <c r="Q461" s="466"/>
      <c r="R461" s="450"/>
      <c r="S461" s="466"/>
      <c r="T461" s="450"/>
      <c r="U461" s="466"/>
      <c r="V461" s="446" t="s">
        <v>2241</v>
      </c>
      <c r="W461" s="447">
        <v>0.68</v>
      </c>
      <c r="X461" s="446">
        <v>2</v>
      </c>
      <c r="Y461" s="447" t="s">
        <v>173</v>
      </c>
      <c r="Z461" s="189"/>
      <c r="AA461" s="448"/>
      <c r="AB461" s="451"/>
      <c r="AC461" s="448"/>
      <c r="AD461" s="451"/>
      <c r="AE461" s="447" t="s">
        <v>2243</v>
      </c>
      <c r="AF461" s="446" t="s">
        <v>2244</v>
      </c>
      <c r="AG461" s="447" t="s">
        <v>136</v>
      </c>
      <c r="AH461" s="467" t="str">
        <f>VLOOKUP($AF461,'Program-Causes'!$C:$D,2,FALSE)</f>
        <v>Social Welfare &amp; Poverty Alleviation</v>
      </c>
      <c r="AI461" s="447" t="s">
        <v>100</v>
      </c>
      <c r="AJ461" s="446" t="s">
        <v>69</v>
      </c>
      <c r="AK461" s="447" t="s">
        <v>70</v>
      </c>
      <c r="AL461" s="9" t="s">
        <v>3707</v>
      </c>
      <c r="AM461" s="13" t="str">
        <f>IF(ISNA(VLOOKUP($AL461,'Ash-Archive Data-Don''t Delete'!$AL:$AT,2,FALSE)),"",VLOOKUP($AL461,'Ash-Archive Data-Don''t Delete'!$AL:$AT,2,FALSE))</f>
        <v/>
      </c>
      <c r="AN461" s="2" t="str">
        <f>IF(ISNA(VLOOKUP($AL461,'Ash-Archive Data-Don''t Delete'!$AL:$AT,3,FALSE)),"",VLOOKUP($AL461,'Ash-Archive Data-Don''t Delete'!$AL:$AT,3,FALSE))</f>
        <v/>
      </c>
      <c r="AO461" s="13" t="str">
        <f>IF(ISNA(VLOOKUP($AL461,'Ash-Archive Data-Don''t Delete'!$AL:$AT,4,FALSE)),"",VLOOKUP($AL461,'Ash-Archive Data-Don''t Delete'!$AL:$AT,4,FALSE))</f>
        <v/>
      </c>
      <c r="AP461" s="2" t="str">
        <f>IF(ISNA(VLOOKUP($AL461,'Ash-Archive Data-Don''t Delete'!$AL:$AT,5,FALSE)),"",VLOOKUP($AL461,'Ash-Archive Data-Don''t Delete'!$AL:$AT,5,FALSE))</f>
        <v/>
      </c>
      <c r="AQ461" s="13" t="s">
        <v>62</v>
      </c>
      <c r="AR461" s="2" t="s">
        <v>62</v>
      </c>
      <c r="AS461" s="13" t="s">
        <v>62</v>
      </c>
      <c r="AT461" s="2" t="s">
        <v>74</v>
      </c>
      <c r="AU461" s="451"/>
      <c r="AV461" s="448"/>
      <c r="AW461" s="451"/>
      <c r="AX461" s="448"/>
      <c r="AY461" s="475" t="s">
        <v>118</v>
      </c>
      <c r="AZ461" s="484">
        <v>42744</v>
      </c>
      <c r="BA461" s="15"/>
      <c r="BB461" s="15"/>
      <c r="BC461" s="15"/>
      <c r="BD461" s="15"/>
      <c r="BE461" s="15"/>
      <c r="BF461" s="15"/>
      <c r="BG461" s="15"/>
      <c r="BH461" s="15"/>
      <c r="BI461" s="15"/>
      <c r="BJ461" s="15"/>
    </row>
    <row r="462" spans="1:62" ht="14.25">
      <c r="A462" s="16" t="str">
        <f>IF(ISNA(VLOOKUP($G462,'Philanthropist Ranking'!$E$5:$H$105,4,FALSE)),"N","Y")</f>
        <v>N</v>
      </c>
      <c r="B462" s="17">
        <f>VLOOKUP($G462,'Philanthropist Ranking'!$K$5:$M$281,3,FALSE)</f>
        <v>108</v>
      </c>
      <c r="C462" s="17">
        <f>VLOOKUP($G462,'Philanthropist Ranking'!$K$5:$M$281,2,FALSE)</f>
        <v>6.339999999999999</v>
      </c>
      <c r="D462" s="15"/>
      <c r="E462" s="15"/>
      <c r="F462" s="464"/>
      <c r="G462" s="463" t="s">
        <v>804</v>
      </c>
      <c r="H462" s="440"/>
      <c r="I462" s="464"/>
      <c r="J462" s="465" t="s">
        <v>62</v>
      </c>
      <c r="K462" s="464"/>
      <c r="L462" s="465"/>
      <c r="M462" s="464"/>
      <c r="N462" s="450"/>
      <c r="O462" s="482" t="s">
        <v>2241</v>
      </c>
      <c r="P462" s="450"/>
      <c r="Q462" s="466"/>
      <c r="R462" s="450"/>
      <c r="S462" s="466"/>
      <c r="T462" s="450"/>
      <c r="U462" s="466"/>
      <c r="V462" s="446" t="s">
        <v>2241</v>
      </c>
      <c r="W462" s="447">
        <v>0.64</v>
      </c>
      <c r="X462" s="446">
        <v>9</v>
      </c>
      <c r="Y462" s="447" t="s">
        <v>173</v>
      </c>
      <c r="Z462" s="189"/>
      <c r="AA462" s="448"/>
      <c r="AB462" s="451"/>
      <c r="AC462" s="448"/>
      <c r="AD462" s="451"/>
      <c r="AE462" s="447" t="s">
        <v>2243</v>
      </c>
      <c r="AF462" s="446" t="s">
        <v>2244</v>
      </c>
      <c r="AG462" s="447" t="s">
        <v>136</v>
      </c>
      <c r="AH462" s="467" t="str">
        <f>VLOOKUP($AF462,'Program-Causes'!$C:$D,2,FALSE)</f>
        <v>Social Welfare &amp; Poverty Alleviation</v>
      </c>
      <c r="AI462" s="447" t="s">
        <v>100</v>
      </c>
      <c r="AJ462" s="446" t="s">
        <v>69</v>
      </c>
      <c r="AK462" s="447" t="s">
        <v>70</v>
      </c>
      <c r="AL462" s="9" t="s">
        <v>3708</v>
      </c>
      <c r="AM462" s="13" t="str">
        <f>IF(ISNA(VLOOKUP($AL462,'Ash-Archive Data-Don''t Delete'!$AL:$AT,2,FALSE)),"",VLOOKUP($AL462,'Ash-Archive Data-Don''t Delete'!$AL:$AT,2,FALSE))</f>
        <v/>
      </c>
      <c r="AN462" s="2" t="str">
        <f>IF(ISNA(VLOOKUP($AL462,'Ash-Archive Data-Don''t Delete'!$AL:$AT,3,FALSE)),"",VLOOKUP($AL462,'Ash-Archive Data-Don''t Delete'!$AL:$AT,3,FALSE))</f>
        <v/>
      </c>
      <c r="AO462" s="13" t="str">
        <f>IF(ISNA(VLOOKUP($AL462,'Ash-Archive Data-Don''t Delete'!$AL:$AT,4,FALSE)),"",VLOOKUP($AL462,'Ash-Archive Data-Don''t Delete'!$AL:$AT,4,FALSE))</f>
        <v/>
      </c>
      <c r="AP462" s="2" t="str">
        <f>IF(ISNA(VLOOKUP($AL462,'Ash-Archive Data-Don''t Delete'!$AL:$AT,5,FALSE)),"",VLOOKUP($AL462,'Ash-Archive Data-Don''t Delete'!$AL:$AT,5,FALSE))</f>
        <v/>
      </c>
      <c r="AQ462" s="13" t="s">
        <v>62</v>
      </c>
      <c r="AR462" s="2" t="s">
        <v>62</v>
      </c>
      <c r="AS462" s="13" t="s">
        <v>62</v>
      </c>
      <c r="AT462" s="2" t="s">
        <v>74</v>
      </c>
      <c r="AU462" s="451"/>
      <c r="AV462" s="448"/>
      <c r="AW462" s="451"/>
      <c r="AX462" s="448"/>
      <c r="AY462" s="475" t="s">
        <v>118</v>
      </c>
      <c r="AZ462" s="484">
        <v>42744</v>
      </c>
      <c r="BA462" s="15"/>
      <c r="BB462" s="15"/>
      <c r="BC462" s="15"/>
      <c r="BD462" s="15"/>
      <c r="BE462" s="15"/>
      <c r="BF462" s="15"/>
      <c r="BG462" s="15"/>
      <c r="BH462" s="15"/>
      <c r="BI462" s="15"/>
      <c r="BJ462" s="15"/>
    </row>
    <row r="463" spans="1:62" ht="14.25">
      <c r="A463" s="16" t="str">
        <f>IF(ISNA(VLOOKUP($G463,'Philanthropist Ranking'!$E$5:$H$105,4,FALSE)),"N","Y")</f>
        <v>N</v>
      </c>
      <c r="B463" s="17">
        <f>VLOOKUP($G463,'Philanthropist Ranking'!$K$5:$M$281,3,FALSE)</f>
        <v>108</v>
      </c>
      <c r="C463" s="17">
        <f>VLOOKUP($G463,'Philanthropist Ranking'!$K$5:$M$281,2,FALSE)</f>
        <v>6.339999999999999</v>
      </c>
      <c r="D463" s="15"/>
      <c r="E463" s="15"/>
      <c r="F463" s="464"/>
      <c r="G463" s="463" t="s">
        <v>804</v>
      </c>
      <c r="H463" s="440"/>
      <c r="I463" s="464"/>
      <c r="J463" s="465" t="s">
        <v>62</v>
      </c>
      <c r="K463" s="464"/>
      <c r="L463" s="465"/>
      <c r="M463" s="464"/>
      <c r="N463" s="450"/>
      <c r="O463" s="482" t="s">
        <v>2241</v>
      </c>
      <c r="P463" s="450"/>
      <c r="Q463" s="466"/>
      <c r="R463" s="450"/>
      <c r="S463" s="466"/>
      <c r="T463" s="450"/>
      <c r="U463" s="466"/>
      <c r="V463" s="446" t="s">
        <v>2241</v>
      </c>
      <c r="W463" s="447">
        <v>0.02</v>
      </c>
      <c r="X463" s="446">
        <v>9</v>
      </c>
      <c r="Y463" s="447" t="s">
        <v>173</v>
      </c>
      <c r="Z463" s="189"/>
      <c r="AA463" s="448"/>
      <c r="AB463" s="451"/>
      <c r="AC463" s="448"/>
      <c r="AD463" s="451"/>
      <c r="AE463" s="447" t="s">
        <v>2243</v>
      </c>
      <c r="AF463" s="446" t="s">
        <v>2244</v>
      </c>
      <c r="AG463" s="447" t="s">
        <v>136</v>
      </c>
      <c r="AH463" s="467" t="str">
        <f>VLOOKUP($AF463,'Program-Causes'!$C:$D,2,FALSE)</f>
        <v>Social Welfare &amp; Poverty Alleviation</v>
      </c>
      <c r="AI463" s="447" t="s">
        <v>100</v>
      </c>
      <c r="AJ463" s="446" t="s">
        <v>69</v>
      </c>
      <c r="AK463" s="447" t="s">
        <v>70</v>
      </c>
      <c r="AL463" s="9" t="s">
        <v>3709</v>
      </c>
      <c r="AM463" s="13" t="str">
        <f>IF(ISNA(VLOOKUP($AL463,'Ash-Archive Data-Don''t Delete'!$AL:$AT,2,FALSE)),"",VLOOKUP($AL463,'Ash-Archive Data-Don''t Delete'!$AL:$AT,2,FALSE))</f>
        <v/>
      </c>
      <c r="AN463" s="2" t="str">
        <f>IF(ISNA(VLOOKUP($AL463,'Ash-Archive Data-Don''t Delete'!$AL:$AT,3,FALSE)),"",VLOOKUP($AL463,'Ash-Archive Data-Don''t Delete'!$AL:$AT,3,FALSE))</f>
        <v/>
      </c>
      <c r="AO463" s="13" t="str">
        <f>IF(ISNA(VLOOKUP($AL463,'Ash-Archive Data-Don''t Delete'!$AL:$AT,4,FALSE)),"",VLOOKUP($AL463,'Ash-Archive Data-Don''t Delete'!$AL:$AT,4,FALSE))</f>
        <v/>
      </c>
      <c r="AP463" s="2" t="str">
        <f>IF(ISNA(VLOOKUP($AL463,'Ash-Archive Data-Don''t Delete'!$AL:$AT,5,FALSE)),"",VLOOKUP($AL463,'Ash-Archive Data-Don''t Delete'!$AL:$AT,5,FALSE))</f>
        <v/>
      </c>
      <c r="AQ463" s="13" t="s">
        <v>62</v>
      </c>
      <c r="AR463" s="2" t="s">
        <v>62</v>
      </c>
      <c r="AS463" s="13" t="s">
        <v>62</v>
      </c>
      <c r="AT463" s="2" t="s">
        <v>74</v>
      </c>
      <c r="AU463" s="451"/>
      <c r="AV463" s="448"/>
      <c r="AW463" s="451"/>
      <c r="AX463" s="448"/>
      <c r="AY463" s="475" t="s">
        <v>118</v>
      </c>
      <c r="AZ463" s="484">
        <v>42744</v>
      </c>
      <c r="BA463" s="15"/>
      <c r="BB463" s="15"/>
      <c r="BC463" s="15"/>
      <c r="BD463" s="15"/>
      <c r="BE463" s="15"/>
      <c r="BF463" s="15"/>
      <c r="BG463" s="15"/>
      <c r="BH463" s="15"/>
      <c r="BI463" s="15"/>
      <c r="BJ463" s="15"/>
    </row>
    <row r="464" spans="1:62" ht="14.25">
      <c r="A464" s="16" t="str">
        <f>IF(ISNA(VLOOKUP($G464,'Philanthropist Ranking'!$E$5:$H$105,4,FALSE)),"N","Y")</f>
        <v>N</v>
      </c>
      <c r="B464" s="17">
        <f>VLOOKUP($G464,'Philanthropist Ranking'!$K$5:$M$281,3,FALSE)</f>
        <v>109</v>
      </c>
      <c r="C464" s="17">
        <f>VLOOKUP($G464,'Philanthropist Ranking'!$K$5:$M$281,2,FALSE)</f>
        <v>6</v>
      </c>
      <c r="D464" s="15"/>
      <c r="E464" s="15"/>
      <c r="F464" s="462" t="s">
        <v>465</v>
      </c>
      <c r="G464" s="463" t="s">
        <v>466</v>
      </c>
      <c r="H464" s="440"/>
      <c r="I464" s="464"/>
      <c r="J464" s="465" t="s">
        <v>62</v>
      </c>
      <c r="K464" s="462" t="s">
        <v>78</v>
      </c>
      <c r="L464" s="463" t="s">
        <v>79</v>
      </c>
      <c r="M464" s="481" t="s">
        <v>80</v>
      </c>
      <c r="N464" s="441" t="s">
        <v>119</v>
      </c>
      <c r="O464" s="482" t="s">
        <v>2247</v>
      </c>
      <c r="P464" s="441" t="s">
        <v>2248</v>
      </c>
      <c r="Q464" s="482" t="s">
        <v>70</v>
      </c>
      <c r="R464" s="441" t="s">
        <v>336</v>
      </c>
      <c r="S464" s="482" t="s">
        <v>63</v>
      </c>
      <c r="T464" s="441" t="s">
        <v>94</v>
      </c>
      <c r="U464" s="483" t="s">
        <v>80</v>
      </c>
      <c r="V464" s="446" t="s">
        <v>2252</v>
      </c>
      <c r="W464" s="447">
        <v>3.43</v>
      </c>
      <c r="X464" s="446">
        <v>9</v>
      </c>
      <c r="Y464" s="447">
        <v>24</v>
      </c>
      <c r="Z464" s="446" t="s">
        <v>63</v>
      </c>
      <c r="AA464" s="447" t="s">
        <v>94</v>
      </c>
      <c r="AB464" s="446" t="s">
        <v>3710</v>
      </c>
      <c r="AC464" s="447" t="s">
        <v>3710</v>
      </c>
      <c r="AD464" s="446" t="s">
        <v>2253</v>
      </c>
      <c r="AE464" s="448"/>
      <c r="AF464" s="451"/>
      <c r="AG464" s="447" t="s">
        <v>138</v>
      </c>
      <c r="AH464" s="467" t="s">
        <v>67</v>
      </c>
      <c r="AI464" s="447" t="s">
        <v>141</v>
      </c>
      <c r="AJ464" s="446" t="s">
        <v>1484</v>
      </c>
      <c r="AK464" s="447" t="s">
        <v>70</v>
      </c>
      <c r="AL464" s="9" t="s">
        <v>3711</v>
      </c>
      <c r="AM464" s="35" t="str">
        <f>IF(ISNA(VLOOKUP($AL464,'Ash-Archive Data-Don''t Delete'!$AL:$AT,2,FALSE)),"",VLOOKUP($AL464,'Ash-Archive Data-Don''t Delete'!$AL:$AT,2,FALSE))</f>
        <v>Link1</v>
      </c>
      <c r="AN464" s="36" t="str">
        <f>IF(ISNA(VLOOKUP($AL464,'Ash-Archive Data-Don''t Delete'!$AL:$AT,3,FALSE)),"",VLOOKUP($AL464,'Ash-Archive Data-Don''t Delete'!$AL:$AT,3,FALSE))</f>
        <v>Link2</v>
      </c>
      <c r="AO464" s="13">
        <f>IF(ISNA(VLOOKUP($AL464,'Ash-Archive Data-Don''t Delete'!$AL:$AT,4,FALSE)),"",VLOOKUP($AL464,'Ash-Archive Data-Don''t Delete'!$AL:$AT,4,FALSE))</f>
        <v>0</v>
      </c>
      <c r="AP464" s="2">
        <f>IF(ISNA(VLOOKUP($AL464,'Ash-Archive Data-Don''t Delete'!$AL:$AT,5,FALSE)),"",VLOOKUP($AL464,'Ash-Archive Data-Don''t Delete'!$AL:$AT,5,FALSE))</f>
        <v>0</v>
      </c>
      <c r="AQ464" s="13" t="s">
        <v>74</v>
      </c>
      <c r="AR464" s="2"/>
      <c r="AS464" s="13"/>
      <c r="AT464" s="2" t="s">
        <v>74</v>
      </c>
      <c r="AU464" s="451"/>
      <c r="AV464" s="447" t="s">
        <v>2254</v>
      </c>
      <c r="AW464" s="451"/>
      <c r="AX464" s="447" t="s">
        <v>84</v>
      </c>
      <c r="AY464" s="475" t="s">
        <v>103</v>
      </c>
      <c r="AZ464" s="476">
        <v>42691</v>
      </c>
      <c r="BA464" s="15"/>
      <c r="BB464" s="15"/>
      <c r="BC464" s="15"/>
      <c r="BD464" s="15"/>
      <c r="BE464" s="15"/>
      <c r="BF464" s="15"/>
      <c r="BG464" s="15"/>
      <c r="BH464" s="15"/>
      <c r="BI464" s="15"/>
      <c r="BJ464" s="15"/>
    </row>
    <row r="465" spans="1:62" ht="14.25">
      <c r="A465" s="16" t="str">
        <f>IF(ISNA(VLOOKUP($G465,'Philanthropist Ranking'!$E$5:$H$105,4,FALSE)),"N","Y")</f>
        <v>N</v>
      </c>
      <c r="B465" s="17">
        <f>VLOOKUP($G465,'Philanthropist Ranking'!$K$5:$M$281,3,FALSE)</f>
        <v>109</v>
      </c>
      <c r="C465" s="17">
        <f>VLOOKUP($G465,'Philanthropist Ranking'!$K$5:$M$281,2,FALSE)</f>
        <v>6</v>
      </c>
      <c r="D465" s="15"/>
      <c r="E465" s="15"/>
      <c r="F465" s="462" t="s">
        <v>465</v>
      </c>
      <c r="G465" s="463" t="s">
        <v>466</v>
      </c>
      <c r="H465" s="440"/>
      <c r="I465" s="464"/>
      <c r="J465" s="465" t="s">
        <v>62</v>
      </c>
      <c r="K465" s="464"/>
      <c r="L465" s="465"/>
      <c r="M465" s="464"/>
      <c r="N465" s="450"/>
      <c r="O465" s="466"/>
      <c r="P465" s="450"/>
      <c r="Q465" s="466"/>
      <c r="R465" s="450"/>
      <c r="S465" s="466"/>
      <c r="T465" s="450"/>
      <c r="U465" s="466"/>
      <c r="V465" s="446" t="s">
        <v>2256</v>
      </c>
      <c r="W465" s="447">
        <v>3</v>
      </c>
      <c r="X465" s="446">
        <v>12</v>
      </c>
      <c r="Y465" s="448"/>
      <c r="Z465" s="189"/>
      <c r="AA465" s="447" t="s">
        <v>94</v>
      </c>
      <c r="AB465" s="446" t="s">
        <v>748</v>
      </c>
      <c r="AC465" s="447" t="s">
        <v>3712</v>
      </c>
      <c r="AD465" s="446" t="s">
        <v>63</v>
      </c>
      <c r="AE465" s="447" t="s">
        <v>2258</v>
      </c>
      <c r="AF465" s="451"/>
      <c r="AG465" s="447" t="s">
        <v>98</v>
      </c>
      <c r="AH465" s="467" t="e">
        <f>VLOOKUP($AF465,'Program-Causes'!$C:$D,2,FALSE)</f>
        <v>#N/A</v>
      </c>
      <c r="AI465" s="447" t="s">
        <v>142</v>
      </c>
      <c r="AJ465" s="446" t="s">
        <v>69</v>
      </c>
      <c r="AK465" s="447" t="s">
        <v>70</v>
      </c>
      <c r="AL465" s="9" t="s">
        <v>3713</v>
      </c>
      <c r="AM465" s="13" t="str">
        <f>IF(ISNA(VLOOKUP($AL465,'Ash-Archive Data-Don''t Delete'!$AL:$AT,2,FALSE)),"",VLOOKUP($AL465,'Ash-Archive Data-Don''t Delete'!$AL:$AT,2,FALSE))</f>
        <v/>
      </c>
      <c r="AN465" s="2" t="str">
        <f>IF(ISNA(VLOOKUP($AL465,'Ash-Archive Data-Don''t Delete'!$AL:$AT,3,FALSE)),"",VLOOKUP($AL465,'Ash-Archive Data-Don''t Delete'!$AL:$AT,3,FALSE))</f>
        <v/>
      </c>
      <c r="AO465" s="13" t="str">
        <f>IF(ISNA(VLOOKUP($AL465,'Ash-Archive Data-Don''t Delete'!$AL:$AT,4,FALSE)),"",VLOOKUP($AL465,'Ash-Archive Data-Don''t Delete'!$AL:$AT,4,FALSE))</f>
        <v/>
      </c>
      <c r="AP465" s="2" t="str">
        <f>IF(ISNA(VLOOKUP($AL465,'Ash-Archive Data-Don''t Delete'!$AL:$AT,5,FALSE)),"",VLOOKUP($AL465,'Ash-Archive Data-Don''t Delete'!$AL:$AT,5,FALSE))</f>
        <v/>
      </c>
      <c r="AQ465" s="13" t="s">
        <v>62</v>
      </c>
      <c r="AR465" s="2" t="s">
        <v>62</v>
      </c>
      <c r="AS465" s="13" t="s">
        <v>62</v>
      </c>
      <c r="AT465" s="2" t="s">
        <v>62</v>
      </c>
      <c r="AU465" s="451"/>
      <c r="AV465" s="447" t="s">
        <v>2260</v>
      </c>
      <c r="AW465" s="451"/>
      <c r="AX465" s="447" t="s">
        <v>84</v>
      </c>
      <c r="AY465" s="475" t="s">
        <v>103</v>
      </c>
      <c r="AZ465" s="476">
        <v>42691</v>
      </c>
      <c r="BA465" s="15"/>
      <c r="BB465" s="15"/>
      <c r="BC465" s="15"/>
      <c r="BD465" s="15"/>
      <c r="BE465" s="15"/>
      <c r="BF465" s="15"/>
      <c r="BG465" s="15"/>
      <c r="BH465" s="15"/>
      <c r="BI465" s="15"/>
      <c r="BJ465" s="15"/>
    </row>
    <row r="466" spans="1:62" ht="14.25">
      <c r="A466" s="16" t="str">
        <f>IF(ISNA(VLOOKUP($G466,'Philanthropist Ranking'!$E$5:$H$105,4,FALSE)),"N","Y")</f>
        <v>N</v>
      </c>
      <c r="B466" s="17">
        <f>VLOOKUP($G466,'Philanthropist Ranking'!$K$5:$M$281,3,FALSE)</f>
        <v>109</v>
      </c>
      <c r="C466" s="17">
        <f>VLOOKUP($G466,'Philanthropist Ranking'!$K$5:$M$281,2,FALSE)</f>
        <v>6</v>
      </c>
      <c r="D466" s="15"/>
      <c r="E466" s="15"/>
      <c r="F466" s="462" t="s">
        <v>465</v>
      </c>
      <c r="G466" s="463" t="s">
        <v>466</v>
      </c>
      <c r="H466" s="440"/>
      <c r="I466" s="464"/>
      <c r="J466" s="465" t="s">
        <v>62</v>
      </c>
      <c r="K466" s="464"/>
      <c r="L466" s="465"/>
      <c r="M466" s="464"/>
      <c r="N466" s="450"/>
      <c r="O466" s="466"/>
      <c r="P466" s="450"/>
      <c r="Q466" s="466"/>
      <c r="R466" s="450"/>
      <c r="S466" s="466"/>
      <c r="T466" s="450"/>
      <c r="U466" s="466"/>
      <c r="V466" s="446" t="s">
        <v>2252</v>
      </c>
      <c r="W466" s="447">
        <v>1</v>
      </c>
      <c r="X466" s="446">
        <v>8</v>
      </c>
      <c r="Y466" s="447">
        <v>12</v>
      </c>
      <c r="Z466" s="189"/>
      <c r="AA466" s="447" t="s">
        <v>94</v>
      </c>
      <c r="AB466" s="446" t="s">
        <v>115</v>
      </c>
      <c r="AC466" s="447" t="s">
        <v>115</v>
      </c>
      <c r="AD466" s="446" t="s">
        <v>63</v>
      </c>
      <c r="AE466" s="448"/>
      <c r="AF466" s="451"/>
      <c r="AG466" s="447" t="s">
        <v>138</v>
      </c>
      <c r="AH466" s="467" t="s">
        <v>67</v>
      </c>
      <c r="AI466" s="447" t="s">
        <v>141</v>
      </c>
      <c r="AJ466" s="446" t="s">
        <v>69</v>
      </c>
      <c r="AK466" s="447" t="s">
        <v>70</v>
      </c>
      <c r="AL466" s="9" t="s">
        <v>3714</v>
      </c>
      <c r="AM466" s="13" t="str">
        <f>IF(ISNA(VLOOKUP($AL466,'Ash-Archive Data-Don''t Delete'!$AL:$AT,2,FALSE)),"",VLOOKUP($AL466,'Ash-Archive Data-Don''t Delete'!$AL:$AT,2,FALSE))</f>
        <v/>
      </c>
      <c r="AN466" s="2" t="str">
        <f>IF(ISNA(VLOOKUP($AL466,'Ash-Archive Data-Don''t Delete'!$AL:$AT,3,FALSE)),"",VLOOKUP($AL466,'Ash-Archive Data-Don''t Delete'!$AL:$AT,3,FALSE))</f>
        <v/>
      </c>
      <c r="AO466" s="13" t="str">
        <f>IF(ISNA(VLOOKUP($AL466,'Ash-Archive Data-Don''t Delete'!$AL:$AT,4,FALSE)),"",VLOOKUP($AL466,'Ash-Archive Data-Don''t Delete'!$AL:$AT,4,FALSE))</f>
        <v/>
      </c>
      <c r="AP466" s="2" t="str">
        <f>IF(ISNA(VLOOKUP($AL466,'Ash-Archive Data-Don''t Delete'!$AL:$AT,5,FALSE)),"",VLOOKUP($AL466,'Ash-Archive Data-Don''t Delete'!$AL:$AT,5,FALSE))</f>
        <v/>
      </c>
      <c r="AQ466" s="13" t="s">
        <v>62</v>
      </c>
      <c r="AR466" s="2" t="s">
        <v>62</v>
      </c>
      <c r="AS466" s="13" t="s">
        <v>62</v>
      </c>
      <c r="AT466" s="2" t="s">
        <v>62</v>
      </c>
      <c r="AU466" s="451"/>
      <c r="AV466" s="447" t="s">
        <v>421</v>
      </c>
      <c r="AW466" s="451"/>
      <c r="AX466" s="447" t="s">
        <v>76</v>
      </c>
      <c r="AY466" s="475" t="s">
        <v>103</v>
      </c>
      <c r="AZ466" s="476">
        <v>42691</v>
      </c>
      <c r="BA466" s="15"/>
      <c r="BB466" s="15"/>
      <c r="BC466" s="15"/>
      <c r="BD466" s="15"/>
      <c r="BE466" s="15"/>
      <c r="BF466" s="15"/>
      <c r="BG466" s="15"/>
      <c r="BH466" s="15"/>
      <c r="BI466" s="15"/>
      <c r="BJ466" s="15"/>
    </row>
    <row r="467" spans="1:62" ht="14.25">
      <c r="A467" s="16" t="str">
        <f>IF(ISNA(VLOOKUP($G467,'Philanthropist Ranking'!$E$5:$H$105,4,FALSE)),"N","Y")</f>
        <v>N</v>
      </c>
      <c r="B467" s="17">
        <f>VLOOKUP($G467,'Philanthropist Ranking'!$K$5:$M$281,3,FALSE)</f>
        <v>109</v>
      </c>
      <c r="C467" s="17">
        <f>VLOOKUP($G467,'Philanthropist Ranking'!$K$5:$M$281,2,FALSE)</f>
        <v>6</v>
      </c>
      <c r="D467" s="15"/>
      <c r="E467" s="15"/>
      <c r="F467" s="462" t="s">
        <v>465</v>
      </c>
      <c r="G467" s="463" t="s">
        <v>466</v>
      </c>
      <c r="H467" s="440"/>
      <c r="I467" s="464"/>
      <c r="J467" s="465" t="s">
        <v>62</v>
      </c>
      <c r="K467" s="464"/>
      <c r="L467" s="465"/>
      <c r="M467" s="464"/>
      <c r="N467" s="450"/>
      <c r="O467" s="466"/>
      <c r="P467" s="450"/>
      <c r="Q467" s="466"/>
      <c r="R467" s="450"/>
      <c r="S467" s="466"/>
      <c r="T467" s="450"/>
      <c r="U467" s="466"/>
      <c r="V467" s="446" t="s">
        <v>2247</v>
      </c>
      <c r="W467" s="447">
        <v>1</v>
      </c>
      <c r="X467" s="446">
        <v>5</v>
      </c>
      <c r="Y467" s="447">
        <v>7</v>
      </c>
      <c r="Z467" s="189"/>
      <c r="AA467" s="447" t="s">
        <v>94</v>
      </c>
      <c r="AB467" s="446" t="s">
        <v>276</v>
      </c>
      <c r="AC467" s="447" t="s">
        <v>3715</v>
      </c>
      <c r="AD467" s="446" t="s">
        <v>63</v>
      </c>
      <c r="AE467" s="447" t="s">
        <v>2262</v>
      </c>
      <c r="AF467" s="451"/>
      <c r="AG467" s="447" t="s">
        <v>138</v>
      </c>
      <c r="AH467" s="467" t="s">
        <v>67</v>
      </c>
      <c r="AI467" s="447" t="s">
        <v>100</v>
      </c>
      <c r="AJ467" s="446" t="s">
        <v>69</v>
      </c>
      <c r="AK467" s="447" t="s">
        <v>70</v>
      </c>
      <c r="AL467" s="9" t="s">
        <v>3716</v>
      </c>
      <c r="AM467" s="13" t="str">
        <f>IF(ISNA(VLOOKUP($AL467,'Ash-Archive Data-Don''t Delete'!$AL:$AT,2,FALSE)),"",VLOOKUP($AL467,'Ash-Archive Data-Don''t Delete'!$AL:$AT,2,FALSE))</f>
        <v/>
      </c>
      <c r="AN467" s="2" t="str">
        <f>IF(ISNA(VLOOKUP($AL467,'Ash-Archive Data-Don''t Delete'!$AL:$AT,3,FALSE)),"",VLOOKUP($AL467,'Ash-Archive Data-Don''t Delete'!$AL:$AT,3,FALSE))</f>
        <v/>
      </c>
      <c r="AO467" s="13" t="str">
        <f>IF(ISNA(VLOOKUP($AL467,'Ash-Archive Data-Don''t Delete'!$AL:$AT,4,FALSE)),"",VLOOKUP($AL467,'Ash-Archive Data-Don''t Delete'!$AL:$AT,4,FALSE))</f>
        <v/>
      </c>
      <c r="AP467" s="2" t="str">
        <f>IF(ISNA(VLOOKUP($AL467,'Ash-Archive Data-Don''t Delete'!$AL:$AT,5,FALSE)),"",VLOOKUP($AL467,'Ash-Archive Data-Don''t Delete'!$AL:$AT,5,FALSE))</f>
        <v/>
      </c>
      <c r="AQ467" s="13" t="s">
        <v>62</v>
      </c>
      <c r="AR467" s="2" t="s">
        <v>62</v>
      </c>
      <c r="AS467" s="13" t="s">
        <v>62</v>
      </c>
      <c r="AT467" s="2" t="s">
        <v>62</v>
      </c>
      <c r="AU467" s="451"/>
      <c r="AV467" s="447" t="s">
        <v>2264</v>
      </c>
      <c r="AW467" s="451"/>
      <c r="AX467" s="447" t="s">
        <v>84</v>
      </c>
      <c r="AY467" s="475" t="s">
        <v>103</v>
      </c>
      <c r="AZ467" s="476">
        <v>42691</v>
      </c>
      <c r="BA467" s="15"/>
      <c r="BB467" s="15"/>
      <c r="BC467" s="15"/>
      <c r="BD467" s="15"/>
      <c r="BE467" s="15"/>
      <c r="BF467" s="15"/>
      <c r="BG467" s="15"/>
      <c r="BH467" s="15"/>
      <c r="BI467" s="15"/>
      <c r="BJ467" s="15"/>
    </row>
    <row r="468" spans="1:62" ht="14.25">
      <c r="A468" s="16" t="str">
        <f>IF(ISNA(VLOOKUP($G468,'Philanthropist Ranking'!$E$5:$H$105,4,FALSE)),"N","Y")</f>
        <v>N</v>
      </c>
      <c r="B468" s="17">
        <f>VLOOKUP($G468,'Philanthropist Ranking'!$K$5:$M$281,3,FALSE)</f>
        <v>109</v>
      </c>
      <c r="C468" s="17">
        <f>VLOOKUP($G468,'Philanthropist Ranking'!$K$5:$M$281,2,FALSE)</f>
        <v>6</v>
      </c>
      <c r="D468" s="15"/>
      <c r="E468" s="15"/>
      <c r="F468" s="462" t="s">
        <v>465</v>
      </c>
      <c r="G468" s="463" t="s">
        <v>466</v>
      </c>
      <c r="H468" s="440"/>
      <c r="I468" s="464"/>
      <c r="J468" s="465" t="s">
        <v>62</v>
      </c>
      <c r="K468" s="462" t="s">
        <v>78</v>
      </c>
      <c r="L468" s="463" t="s">
        <v>79</v>
      </c>
      <c r="M468" s="481" t="s">
        <v>80</v>
      </c>
      <c r="N468" s="441" t="s">
        <v>119</v>
      </c>
      <c r="O468" s="482" t="s">
        <v>2247</v>
      </c>
      <c r="P468" s="441" t="s">
        <v>2248</v>
      </c>
      <c r="Q468" s="482" t="s">
        <v>70</v>
      </c>
      <c r="R468" s="441" t="s">
        <v>336</v>
      </c>
      <c r="S468" s="482" t="s">
        <v>63</v>
      </c>
      <c r="T468" s="441" t="s">
        <v>94</v>
      </c>
      <c r="U468" s="483" t="s">
        <v>80</v>
      </c>
      <c r="V468" s="446" t="s">
        <v>2255</v>
      </c>
      <c r="W468" s="447">
        <v>1</v>
      </c>
      <c r="X468" s="446">
        <v>7</v>
      </c>
      <c r="Y468" s="448"/>
      <c r="Z468" s="189"/>
      <c r="AA468" s="448"/>
      <c r="AB468" s="451"/>
      <c r="AC468" s="448"/>
      <c r="AD468" s="446" t="s">
        <v>1352</v>
      </c>
      <c r="AE468" s="448"/>
      <c r="AF468" s="451"/>
      <c r="AG468" s="447" t="s">
        <v>1352</v>
      </c>
      <c r="AH468" s="467" t="e">
        <v>#N/A</v>
      </c>
      <c r="AI468" s="485" t="s">
        <v>67</v>
      </c>
      <c r="AJ468" s="446" t="s">
        <v>69</v>
      </c>
      <c r="AK468" s="447" t="s">
        <v>70</v>
      </c>
      <c r="AL468" s="9" t="s">
        <v>3717</v>
      </c>
      <c r="AM468" s="35" t="str">
        <f>IF(ISNA(VLOOKUP($AL468,'Ash-Archive Data-Don''t Delete'!$AL:$AT,2,FALSE)),"",VLOOKUP($AL468,'Ash-Archive Data-Don''t Delete'!$AL:$AT,2,FALSE))</f>
        <v>Link1</v>
      </c>
      <c r="AN468" s="36" t="str">
        <f>IF(ISNA(VLOOKUP($AL468,'Ash-Archive Data-Don''t Delete'!$AL:$AT,3,FALSE)),"",VLOOKUP($AL468,'Ash-Archive Data-Don''t Delete'!$AL:$AT,3,FALSE))</f>
        <v>Link2</v>
      </c>
      <c r="AO468" s="13">
        <f>IF(ISNA(VLOOKUP($AL468,'Ash-Archive Data-Don''t Delete'!$AL:$AT,4,FALSE)),"",VLOOKUP($AL468,'Ash-Archive Data-Don''t Delete'!$AL:$AT,4,FALSE))</f>
        <v>0</v>
      </c>
      <c r="AP468" s="2">
        <f>IF(ISNA(VLOOKUP($AL468,'Ash-Archive Data-Don''t Delete'!$AL:$AT,5,FALSE)),"",VLOOKUP($AL468,'Ash-Archive Data-Don''t Delete'!$AL:$AT,5,FALSE))</f>
        <v>0</v>
      </c>
      <c r="AQ468" s="13" t="s">
        <v>74</v>
      </c>
      <c r="AR468" s="2"/>
      <c r="AS468" s="13"/>
      <c r="AT468" s="2"/>
      <c r="AU468" s="451"/>
      <c r="AV468" s="447" t="s">
        <v>1535</v>
      </c>
      <c r="AW468" s="451"/>
      <c r="AX468" s="447" t="s">
        <v>84</v>
      </c>
      <c r="AY468" s="475" t="s">
        <v>103</v>
      </c>
      <c r="AZ468" s="476">
        <v>42691</v>
      </c>
      <c r="BA468" s="15"/>
      <c r="BB468" s="15"/>
      <c r="BC468" s="15"/>
      <c r="BD468" s="15"/>
      <c r="BE468" s="15"/>
      <c r="BF468" s="15"/>
      <c r="BG468" s="15"/>
      <c r="BH468" s="15"/>
      <c r="BI468" s="15"/>
      <c r="BJ468" s="15"/>
    </row>
    <row r="469" spans="1:62" ht="14.25">
      <c r="A469" s="16" t="str">
        <f>IF(ISNA(VLOOKUP($G469,'Philanthropist Ranking'!$E$5:$H$105,4,FALSE)),"N","Y")</f>
        <v>N</v>
      </c>
      <c r="B469" s="17">
        <f>VLOOKUP($G469,'Philanthropist Ranking'!$K$5:$M$281,3,FALSE)</f>
        <v>109</v>
      </c>
      <c r="C469" s="17">
        <f>VLOOKUP($G469,'Philanthropist Ranking'!$K$5:$M$281,2,FALSE)</f>
        <v>6</v>
      </c>
      <c r="D469" s="15"/>
      <c r="E469" s="15"/>
      <c r="F469" s="464"/>
      <c r="G469" s="463" t="s">
        <v>808</v>
      </c>
      <c r="H469" s="440"/>
      <c r="I469" s="464"/>
      <c r="J469" s="465" t="s">
        <v>62</v>
      </c>
      <c r="K469" s="464"/>
      <c r="L469" s="465"/>
      <c r="M469" s="464"/>
      <c r="N469" s="450"/>
      <c r="O469" s="466"/>
      <c r="P469" s="450"/>
      <c r="Q469" s="466"/>
      <c r="R469" s="450"/>
      <c r="S469" s="466"/>
      <c r="T469" s="450"/>
      <c r="U469" s="466"/>
      <c r="V469" s="446" t="s">
        <v>808</v>
      </c>
      <c r="W469" s="447">
        <v>6</v>
      </c>
      <c r="X469" s="446">
        <v>3</v>
      </c>
      <c r="Y469" s="447">
        <v>29</v>
      </c>
      <c r="Z469" s="189"/>
      <c r="AA469" s="448"/>
      <c r="AB469" s="451"/>
      <c r="AC469" s="448"/>
      <c r="AD469" s="451"/>
      <c r="AE469" s="447" t="s">
        <v>1345</v>
      </c>
      <c r="AF469" s="446" t="s">
        <v>2273</v>
      </c>
      <c r="AG469" s="447" t="s">
        <v>89</v>
      </c>
      <c r="AH469" s="467" t="str">
        <f>VLOOKUP($AF469,'Program-Causes'!$C:$D,2,FALSE)</f>
        <v>Education</v>
      </c>
      <c r="AI469" s="447" t="s">
        <v>68</v>
      </c>
      <c r="AJ469" s="446" t="s">
        <v>69</v>
      </c>
      <c r="AK469" s="447" t="s">
        <v>70</v>
      </c>
      <c r="AL469" s="9" t="s">
        <v>3718</v>
      </c>
      <c r="AM469" s="13" t="str">
        <f>IF(ISNA(VLOOKUP($AL469,'Ash-Archive Data-Don''t Delete'!$AL:$AT,2,FALSE)),"",VLOOKUP($AL469,'Ash-Archive Data-Don''t Delete'!$AL:$AT,2,FALSE))</f>
        <v/>
      </c>
      <c r="AN469" s="2" t="str">
        <f>IF(ISNA(VLOOKUP($AL469,'Ash-Archive Data-Don''t Delete'!$AL:$AT,3,FALSE)),"",VLOOKUP($AL469,'Ash-Archive Data-Don''t Delete'!$AL:$AT,3,FALSE))</f>
        <v/>
      </c>
      <c r="AO469" s="13" t="str">
        <f>IF(ISNA(VLOOKUP($AL469,'Ash-Archive Data-Don''t Delete'!$AL:$AT,4,FALSE)),"",VLOOKUP($AL469,'Ash-Archive Data-Don''t Delete'!$AL:$AT,4,FALSE))</f>
        <v/>
      </c>
      <c r="AP469" s="2" t="str">
        <f>IF(ISNA(VLOOKUP($AL469,'Ash-Archive Data-Don''t Delete'!$AL:$AT,5,FALSE)),"",VLOOKUP($AL469,'Ash-Archive Data-Don''t Delete'!$AL:$AT,5,FALSE))</f>
        <v/>
      </c>
      <c r="AQ469" s="13" t="s">
        <v>62</v>
      </c>
      <c r="AR469" s="2" t="s">
        <v>62</v>
      </c>
      <c r="AS469" s="13" t="s">
        <v>62</v>
      </c>
      <c r="AT469" s="2" t="s">
        <v>74</v>
      </c>
      <c r="AU469" s="451"/>
      <c r="AV469" s="448"/>
      <c r="AW469" s="451"/>
      <c r="AX469" s="448"/>
      <c r="AY469" s="475" t="s">
        <v>118</v>
      </c>
      <c r="AZ469" s="484">
        <v>42744</v>
      </c>
      <c r="BA469" s="15"/>
      <c r="BB469" s="15"/>
      <c r="BC469" s="15"/>
      <c r="BD469" s="15"/>
      <c r="BE469" s="15"/>
      <c r="BF469" s="15"/>
      <c r="BG469" s="15"/>
      <c r="BH469" s="15"/>
      <c r="BI469" s="15"/>
      <c r="BJ469" s="15"/>
    </row>
    <row r="470" spans="1:62" ht="14.25">
      <c r="A470" s="16" t="str">
        <f>IF(ISNA(VLOOKUP($G470,'Philanthropist Ranking'!$E$5:$H$105,4,FALSE)),"N","Y")</f>
        <v>N</v>
      </c>
      <c r="B470" s="17">
        <f>VLOOKUP($G470,'Philanthropist Ranking'!$K$5:$M$281,3,FALSE)</f>
        <v>109</v>
      </c>
      <c r="C470" s="17">
        <f>VLOOKUP($G470,'Philanthropist Ranking'!$K$5:$M$281,2,FALSE)</f>
        <v>6</v>
      </c>
      <c r="D470" s="15"/>
      <c r="E470" s="15"/>
      <c r="F470" s="464"/>
      <c r="G470" s="463" t="s">
        <v>807</v>
      </c>
      <c r="H470" s="440"/>
      <c r="I470" s="464"/>
      <c r="J470" s="465" t="s">
        <v>62</v>
      </c>
      <c r="K470" s="464"/>
      <c r="L470" s="465"/>
      <c r="M470" s="464"/>
      <c r="N470" s="450"/>
      <c r="O470" s="482" t="s">
        <v>2271</v>
      </c>
      <c r="P470" s="450"/>
      <c r="Q470" s="466"/>
      <c r="R470" s="450"/>
      <c r="S470" s="466"/>
      <c r="T470" s="450"/>
      <c r="U470" s="466"/>
      <c r="V470" s="446" t="s">
        <v>2271</v>
      </c>
      <c r="W470" s="447">
        <v>6</v>
      </c>
      <c r="X470" s="446">
        <v>6</v>
      </c>
      <c r="Y470" s="447">
        <v>24</v>
      </c>
      <c r="Z470" s="189"/>
      <c r="AA470" s="448"/>
      <c r="AB470" s="451"/>
      <c r="AC470" s="448"/>
      <c r="AD470" s="451"/>
      <c r="AE470" s="447" t="s">
        <v>1733</v>
      </c>
      <c r="AF470" s="446" t="s">
        <v>1735</v>
      </c>
      <c r="AG470" s="447" t="s">
        <v>89</v>
      </c>
      <c r="AH470" s="467" t="s">
        <v>67</v>
      </c>
      <c r="AI470" s="411"/>
      <c r="AJ470" s="446" t="s">
        <v>69</v>
      </c>
      <c r="AK470" s="447" t="s">
        <v>70</v>
      </c>
      <c r="AL470" s="9" t="s">
        <v>3719</v>
      </c>
      <c r="AM470" s="13" t="str">
        <f>IF(ISNA(VLOOKUP($AL470,'Ash-Archive Data-Don''t Delete'!$AL:$AT,2,FALSE)),"",VLOOKUP($AL470,'Ash-Archive Data-Don''t Delete'!$AL:$AT,2,FALSE))</f>
        <v/>
      </c>
      <c r="AN470" s="2" t="str">
        <f>IF(ISNA(VLOOKUP($AL470,'Ash-Archive Data-Don''t Delete'!$AL:$AT,3,FALSE)),"",VLOOKUP($AL470,'Ash-Archive Data-Don''t Delete'!$AL:$AT,3,FALSE))</f>
        <v/>
      </c>
      <c r="AO470" s="13" t="str">
        <f>IF(ISNA(VLOOKUP($AL470,'Ash-Archive Data-Don''t Delete'!$AL:$AT,4,FALSE)),"",VLOOKUP($AL470,'Ash-Archive Data-Don''t Delete'!$AL:$AT,4,FALSE))</f>
        <v/>
      </c>
      <c r="AP470" s="2" t="str">
        <f>IF(ISNA(VLOOKUP($AL470,'Ash-Archive Data-Don''t Delete'!$AL:$AT,5,FALSE)),"",VLOOKUP($AL470,'Ash-Archive Data-Don''t Delete'!$AL:$AT,5,FALSE))</f>
        <v/>
      </c>
      <c r="AQ470" s="13" t="s">
        <v>62</v>
      </c>
      <c r="AR470" s="2" t="s">
        <v>62</v>
      </c>
      <c r="AS470" s="13" t="s">
        <v>62</v>
      </c>
      <c r="AT470" s="2" t="s">
        <v>74</v>
      </c>
      <c r="AU470" s="451"/>
      <c r="AV470" s="448"/>
      <c r="AW470" s="451"/>
      <c r="AX470" s="448"/>
      <c r="AY470" s="475" t="s">
        <v>118</v>
      </c>
      <c r="AZ470" s="484">
        <v>42744</v>
      </c>
      <c r="BA470" s="15"/>
      <c r="BB470" s="15"/>
      <c r="BC470" s="15"/>
      <c r="BD470" s="15"/>
      <c r="BE470" s="15"/>
      <c r="BF470" s="15"/>
      <c r="BG470" s="15"/>
      <c r="BH470" s="15"/>
      <c r="BI470" s="15"/>
      <c r="BJ470" s="15"/>
    </row>
    <row r="471" spans="1:62" ht="14.25">
      <c r="A471" s="16" t="str">
        <f>IF(ISNA(VLOOKUP($G471,'Philanthropist Ranking'!$E$5:$H$105,4,FALSE)),"N","Y")</f>
        <v>N</v>
      </c>
      <c r="B471" s="17">
        <f>VLOOKUP($G471,'Philanthropist Ranking'!$K$5:$M$281,3,FALSE)</f>
        <v>109</v>
      </c>
      <c r="C471" s="17">
        <f>VLOOKUP($G471,'Philanthropist Ranking'!$K$5:$M$281,2,FALSE)</f>
        <v>6</v>
      </c>
      <c r="D471" s="15"/>
      <c r="E471" s="15"/>
      <c r="F471" s="464"/>
      <c r="G471" s="463" t="s">
        <v>806</v>
      </c>
      <c r="H471" s="440"/>
      <c r="I471" s="464"/>
      <c r="J471" s="465" t="s">
        <v>62</v>
      </c>
      <c r="K471" s="464"/>
      <c r="L471" s="465"/>
      <c r="M471" s="464"/>
      <c r="N471" s="450"/>
      <c r="O471" s="482" t="s">
        <v>2266</v>
      </c>
      <c r="P471" s="450"/>
      <c r="Q471" s="466"/>
      <c r="R471" s="450"/>
      <c r="S471" s="466"/>
      <c r="T471" s="450"/>
      <c r="U471" s="466"/>
      <c r="V471" s="446" t="s">
        <v>2266</v>
      </c>
      <c r="W471" s="447">
        <v>6</v>
      </c>
      <c r="X471" s="446">
        <v>9</v>
      </c>
      <c r="Y471" s="447">
        <v>9</v>
      </c>
      <c r="Z471" s="189"/>
      <c r="AA471" s="448"/>
      <c r="AB471" s="451"/>
      <c r="AC471" s="448"/>
      <c r="AD471" s="451"/>
      <c r="AE471" s="447" t="s">
        <v>2268</v>
      </c>
      <c r="AF471" s="446" t="s">
        <v>2269</v>
      </c>
      <c r="AG471" s="447" t="s">
        <v>136</v>
      </c>
      <c r="AH471" s="467" t="str">
        <f>VLOOKUP($AF471,'Program-Causes'!$C:$D,2,FALSE)</f>
        <v>Unspecified</v>
      </c>
      <c r="AI471" s="447" t="s">
        <v>100</v>
      </c>
      <c r="AJ471" s="446" t="s">
        <v>69</v>
      </c>
      <c r="AK471" s="447" t="s">
        <v>70</v>
      </c>
      <c r="AL471" s="9" t="s">
        <v>3720</v>
      </c>
      <c r="AM471" s="13" t="str">
        <f>IF(ISNA(VLOOKUP($AL471,'Ash-Archive Data-Don''t Delete'!$AL:$AT,2,FALSE)),"",VLOOKUP($AL471,'Ash-Archive Data-Don''t Delete'!$AL:$AT,2,FALSE))</f>
        <v/>
      </c>
      <c r="AN471" s="2" t="str">
        <f>IF(ISNA(VLOOKUP($AL471,'Ash-Archive Data-Don''t Delete'!$AL:$AT,3,FALSE)),"",VLOOKUP($AL471,'Ash-Archive Data-Don''t Delete'!$AL:$AT,3,FALSE))</f>
        <v/>
      </c>
      <c r="AO471" s="13" t="str">
        <f>IF(ISNA(VLOOKUP($AL471,'Ash-Archive Data-Don''t Delete'!$AL:$AT,4,FALSE)),"",VLOOKUP($AL471,'Ash-Archive Data-Don''t Delete'!$AL:$AT,4,FALSE))</f>
        <v/>
      </c>
      <c r="AP471" s="2" t="str">
        <f>IF(ISNA(VLOOKUP($AL471,'Ash-Archive Data-Don''t Delete'!$AL:$AT,5,FALSE)),"",VLOOKUP($AL471,'Ash-Archive Data-Don''t Delete'!$AL:$AT,5,FALSE))</f>
        <v/>
      </c>
      <c r="AQ471" s="13" t="s">
        <v>62</v>
      </c>
      <c r="AR471" s="2" t="s">
        <v>62</v>
      </c>
      <c r="AS471" s="13" t="s">
        <v>62</v>
      </c>
      <c r="AT471" s="2" t="s">
        <v>74</v>
      </c>
      <c r="AU471" s="451"/>
      <c r="AV471" s="448"/>
      <c r="AW471" s="451"/>
      <c r="AX471" s="448"/>
      <c r="AY471" s="475" t="s">
        <v>118</v>
      </c>
      <c r="AZ471" s="484">
        <v>42744</v>
      </c>
      <c r="BA471" s="15"/>
      <c r="BB471" s="15"/>
      <c r="BC471" s="15"/>
      <c r="BD471" s="15"/>
      <c r="BE471" s="15"/>
      <c r="BF471" s="15"/>
      <c r="BG471" s="15"/>
      <c r="BH471" s="15"/>
      <c r="BI471" s="15"/>
      <c r="BJ471" s="15"/>
    </row>
    <row r="472" spans="1:62" ht="14.25">
      <c r="A472" s="16" t="str">
        <f>IF(ISNA(VLOOKUP($G472,'Philanthropist Ranking'!$E$5:$H$105,4,FALSE)),"N","Y")</f>
        <v>N</v>
      </c>
      <c r="B472" s="17">
        <f>VLOOKUP($G472,'Philanthropist Ranking'!$K$5:$M$281,3,FALSE)</f>
        <v>109</v>
      </c>
      <c r="C472" s="17">
        <f>VLOOKUP($G472,'Philanthropist Ranking'!$K$5:$M$281,2,FALSE)</f>
        <v>6</v>
      </c>
      <c r="D472" s="15"/>
      <c r="E472" s="15"/>
      <c r="F472" s="464"/>
      <c r="G472" s="463" t="s">
        <v>805</v>
      </c>
      <c r="H472" s="440"/>
      <c r="I472" s="464"/>
      <c r="J472" s="465" t="s">
        <v>62</v>
      </c>
      <c r="K472" s="464"/>
      <c r="L472" s="465"/>
      <c r="M472" s="464"/>
      <c r="N472" s="450"/>
      <c r="O472" s="482" t="s">
        <v>2270</v>
      </c>
      <c r="P472" s="450"/>
      <c r="Q472" s="466"/>
      <c r="R472" s="450"/>
      <c r="S472" s="466"/>
      <c r="T472" s="450"/>
      <c r="U472" s="466"/>
      <c r="V472" s="446" t="s">
        <v>2270</v>
      </c>
      <c r="W472" s="447">
        <v>6</v>
      </c>
      <c r="X472" s="446">
        <v>2</v>
      </c>
      <c r="Y472" s="447">
        <v>17</v>
      </c>
      <c r="Z472" s="189"/>
      <c r="AA472" s="448"/>
      <c r="AB472" s="451"/>
      <c r="AC472" s="448"/>
      <c r="AD472" s="451"/>
      <c r="AE472" s="447" t="s">
        <v>108</v>
      </c>
      <c r="AF472" s="451"/>
      <c r="AG472" s="447" t="s">
        <v>109</v>
      </c>
      <c r="AH472" s="467" t="s">
        <v>99</v>
      </c>
      <c r="AI472" s="447" t="s">
        <v>100</v>
      </c>
      <c r="AJ472" s="446" t="s">
        <v>69</v>
      </c>
      <c r="AK472" s="447" t="s">
        <v>70</v>
      </c>
      <c r="AL472" s="9" t="s">
        <v>3721</v>
      </c>
      <c r="AM472" s="13" t="str">
        <f>IF(ISNA(VLOOKUP($AL472,'Ash-Archive Data-Don''t Delete'!$AL:$AT,2,FALSE)),"",VLOOKUP($AL472,'Ash-Archive Data-Don''t Delete'!$AL:$AT,2,FALSE))</f>
        <v/>
      </c>
      <c r="AN472" s="2" t="str">
        <f>IF(ISNA(VLOOKUP($AL472,'Ash-Archive Data-Don''t Delete'!$AL:$AT,3,FALSE)),"",VLOOKUP($AL472,'Ash-Archive Data-Don''t Delete'!$AL:$AT,3,FALSE))</f>
        <v/>
      </c>
      <c r="AO472" s="13" t="str">
        <f>IF(ISNA(VLOOKUP($AL472,'Ash-Archive Data-Don''t Delete'!$AL:$AT,4,FALSE)),"",VLOOKUP($AL472,'Ash-Archive Data-Don''t Delete'!$AL:$AT,4,FALSE))</f>
        <v/>
      </c>
      <c r="AP472" s="2" t="str">
        <f>IF(ISNA(VLOOKUP($AL472,'Ash-Archive Data-Don''t Delete'!$AL:$AT,5,FALSE)),"",VLOOKUP($AL472,'Ash-Archive Data-Don''t Delete'!$AL:$AT,5,FALSE))</f>
        <v/>
      </c>
      <c r="AQ472" s="13" t="s">
        <v>62</v>
      </c>
      <c r="AR472" s="2" t="s">
        <v>62</v>
      </c>
      <c r="AS472" s="13" t="s">
        <v>62</v>
      </c>
      <c r="AT472" s="2" t="s">
        <v>74</v>
      </c>
      <c r="AU472" s="451"/>
      <c r="AV472" s="448"/>
      <c r="AW472" s="451"/>
      <c r="AX472" s="448"/>
      <c r="AY472" s="475" t="s">
        <v>118</v>
      </c>
      <c r="AZ472" s="484">
        <v>42744</v>
      </c>
      <c r="BA472" s="15"/>
      <c r="BB472" s="15"/>
      <c r="BC472" s="15"/>
      <c r="BD472" s="15"/>
      <c r="BE472" s="15"/>
      <c r="BF472" s="15"/>
      <c r="BG472" s="15"/>
      <c r="BH472" s="15"/>
      <c r="BI472" s="15"/>
      <c r="BJ472" s="15"/>
    </row>
    <row r="473" spans="1:62" ht="14.25">
      <c r="A473" s="16" t="str">
        <f>IF(ISNA(VLOOKUP($G473,'Philanthropist Ranking'!$E$5:$H$105,4,FALSE)),"N","Y")</f>
        <v>N</v>
      </c>
      <c r="B473" s="17">
        <f>VLOOKUP($G473,'Philanthropist Ranking'!$K$5:$M$281,3,FALSE)</f>
        <v>114</v>
      </c>
      <c r="C473" s="17">
        <f>VLOOKUP($G473,'Philanthropist Ranking'!$K$5:$M$281,2,FALSE)</f>
        <v>5.5</v>
      </c>
      <c r="D473" s="15"/>
      <c r="E473" s="15"/>
      <c r="F473" s="462" t="s">
        <v>599</v>
      </c>
      <c r="G473" s="463" t="s">
        <v>600</v>
      </c>
      <c r="H473" s="440"/>
      <c r="I473" s="464"/>
      <c r="J473" s="465" t="s">
        <v>62</v>
      </c>
      <c r="K473" s="464"/>
      <c r="L473" s="465"/>
      <c r="M473" s="464"/>
      <c r="N473" s="450"/>
      <c r="O473" s="466"/>
      <c r="P473" s="450"/>
      <c r="Q473" s="466"/>
      <c r="R473" s="450"/>
      <c r="S473" s="466"/>
      <c r="T473" s="450"/>
      <c r="U473" s="466"/>
      <c r="V473" s="451"/>
      <c r="W473" s="447">
        <v>5</v>
      </c>
      <c r="X473" s="446">
        <v>6</v>
      </c>
      <c r="Y473" s="447">
        <v>17</v>
      </c>
      <c r="Z473" s="189"/>
      <c r="AA473" s="447" t="s">
        <v>223</v>
      </c>
      <c r="AB473" s="446" t="s">
        <v>748</v>
      </c>
      <c r="AC473" s="447" t="s">
        <v>749</v>
      </c>
      <c r="AD473" s="446" t="s">
        <v>223</v>
      </c>
      <c r="AE473" s="447" t="s">
        <v>2278</v>
      </c>
      <c r="AF473" s="451"/>
      <c r="AG473" s="447" t="s">
        <v>1390</v>
      </c>
      <c r="AH473" s="467" t="s">
        <v>67</v>
      </c>
      <c r="AI473" s="447" t="s">
        <v>100</v>
      </c>
      <c r="AJ473" s="446" t="s">
        <v>69</v>
      </c>
      <c r="AK473" s="447" t="s">
        <v>70</v>
      </c>
      <c r="AL473" s="9" t="s">
        <v>3722</v>
      </c>
      <c r="AM473" s="13" t="str">
        <f>IF(ISNA(VLOOKUP($AL473,'Ash-Archive Data-Don''t Delete'!$AL:$AT,2,FALSE)),"",VLOOKUP($AL473,'Ash-Archive Data-Don''t Delete'!$AL:$AT,2,FALSE))</f>
        <v/>
      </c>
      <c r="AN473" s="2" t="str">
        <f>IF(ISNA(VLOOKUP($AL473,'Ash-Archive Data-Don''t Delete'!$AL:$AT,3,FALSE)),"",VLOOKUP($AL473,'Ash-Archive Data-Don''t Delete'!$AL:$AT,3,FALSE))</f>
        <v/>
      </c>
      <c r="AO473" s="13" t="str">
        <f>IF(ISNA(VLOOKUP($AL473,'Ash-Archive Data-Don''t Delete'!$AL:$AT,4,FALSE)),"",VLOOKUP($AL473,'Ash-Archive Data-Don''t Delete'!$AL:$AT,4,FALSE))</f>
        <v/>
      </c>
      <c r="AP473" s="2" t="str">
        <f>IF(ISNA(VLOOKUP($AL473,'Ash-Archive Data-Don''t Delete'!$AL:$AT,5,FALSE)),"",VLOOKUP($AL473,'Ash-Archive Data-Don''t Delete'!$AL:$AT,5,FALSE))</f>
        <v/>
      </c>
      <c r="AQ473" s="13" t="s">
        <v>62</v>
      </c>
      <c r="AR473" s="2" t="s">
        <v>62</v>
      </c>
      <c r="AS473" s="13" t="s">
        <v>62</v>
      </c>
      <c r="AT473" s="2" t="s">
        <v>62</v>
      </c>
      <c r="AU473" s="451"/>
      <c r="AV473" s="447" t="s">
        <v>2279</v>
      </c>
      <c r="AW473" s="451"/>
      <c r="AX473" s="447" t="s">
        <v>779</v>
      </c>
      <c r="AY473" s="475" t="s">
        <v>103</v>
      </c>
      <c r="AZ473" s="476">
        <v>42709</v>
      </c>
      <c r="BA473" s="15"/>
      <c r="BB473" s="15"/>
      <c r="BC473" s="15"/>
      <c r="BD473" s="15"/>
      <c r="BE473" s="15"/>
      <c r="BF473" s="15"/>
      <c r="BG473" s="15"/>
      <c r="BH473" s="15"/>
      <c r="BI473" s="15"/>
      <c r="BJ473" s="15"/>
    </row>
    <row r="474" spans="1:62" ht="14.25">
      <c r="A474" s="16" t="str">
        <f>IF(ISNA(VLOOKUP($G474,'Philanthropist Ranking'!$E$5:$H$105,4,FALSE)),"N","Y")</f>
        <v>N</v>
      </c>
      <c r="B474" s="17">
        <f>VLOOKUP($G474,'Philanthropist Ranking'!$K$5:$M$281,3,FALSE)</f>
        <v>114</v>
      </c>
      <c r="C474" s="17">
        <f>VLOOKUP($G474,'Philanthropist Ranking'!$K$5:$M$281,2,FALSE)</f>
        <v>5.5</v>
      </c>
      <c r="D474" s="15"/>
      <c r="E474" s="15"/>
      <c r="F474" s="462" t="s">
        <v>599</v>
      </c>
      <c r="G474" s="463" t="s">
        <v>600</v>
      </c>
      <c r="H474" s="440"/>
      <c r="I474" s="464"/>
      <c r="J474" s="465" t="s">
        <v>62</v>
      </c>
      <c r="K474" s="462" t="s">
        <v>78</v>
      </c>
      <c r="L474" s="465"/>
      <c r="M474" s="481" t="s">
        <v>80</v>
      </c>
      <c r="N474" s="441" t="s">
        <v>9</v>
      </c>
      <c r="O474" s="482" t="s">
        <v>2274</v>
      </c>
      <c r="P474" s="441" t="s">
        <v>2275</v>
      </c>
      <c r="Q474" s="466"/>
      <c r="R474" s="441" t="s">
        <v>2276</v>
      </c>
      <c r="S474" s="482" t="s">
        <v>223</v>
      </c>
      <c r="T474" s="441" t="s">
        <v>223</v>
      </c>
      <c r="U474" s="483" t="s">
        <v>80</v>
      </c>
      <c r="V474" s="446" t="s">
        <v>600</v>
      </c>
      <c r="W474" s="447">
        <v>0.5</v>
      </c>
      <c r="X474" s="446">
        <v>11</v>
      </c>
      <c r="Y474" s="447">
        <v>2</v>
      </c>
      <c r="Z474" s="189"/>
      <c r="AA474" s="447" t="s">
        <v>223</v>
      </c>
      <c r="AB474" s="446" t="s">
        <v>223</v>
      </c>
      <c r="AC474" s="447" t="s">
        <v>223</v>
      </c>
      <c r="AD474" s="446" t="s">
        <v>223</v>
      </c>
      <c r="AE474" s="447" t="s">
        <v>1924</v>
      </c>
      <c r="AF474" s="451"/>
      <c r="AG474" s="447" t="s">
        <v>89</v>
      </c>
      <c r="AH474" s="467" t="s">
        <v>67</v>
      </c>
      <c r="AI474" s="447" t="s">
        <v>68</v>
      </c>
      <c r="AJ474" s="446" t="s">
        <v>69</v>
      </c>
      <c r="AK474" s="447" t="s">
        <v>70</v>
      </c>
      <c r="AL474" s="9" t="s">
        <v>3723</v>
      </c>
      <c r="AM474" s="13" t="str">
        <f>IF(ISNA(VLOOKUP($AL474,'Ash-Archive Data-Don''t Delete'!$AL:$AT,2,FALSE)),"",VLOOKUP($AL474,'Ash-Archive Data-Don''t Delete'!$AL:$AT,2,FALSE))</f>
        <v/>
      </c>
      <c r="AN474" s="2" t="str">
        <f>IF(ISNA(VLOOKUP($AL474,'Ash-Archive Data-Don''t Delete'!$AL:$AT,3,FALSE)),"",VLOOKUP($AL474,'Ash-Archive Data-Don''t Delete'!$AL:$AT,3,FALSE))</f>
        <v/>
      </c>
      <c r="AO474" s="13" t="str">
        <f>IF(ISNA(VLOOKUP($AL474,'Ash-Archive Data-Don''t Delete'!$AL:$AT,4,FALSE)),"",VLOOKUP($AL474,'Ash-Archive Data-Don''t Delete'!$AL:$AT,4,FALSE))</f>
        <v/>
      </c>
      <c r="AP474" s="2" t="str">
        <f>IF(ISNA(VLOOKUP($AL474,'Ash-Archive Data-Don''t Delete'!$AL:$AT,5,FALSE)),"",VLOOKUP($AL474,'Ash-Archive Data-Don''t Delete'!$AL:$AT,5,FALSE))</f>
        <v/>
      </c>
      <c r="AQ474" s="13" t="s">
        <v>62</v>
      </c>
      <c r="AR474" s="2" t="s">
        <v>62</v>
      </c>
      <c r="AS474" s="13" t="s">
        <v>62</v>
      </c>
      <c r="AT474" s="2" t="s">
        <v>62</v>
      </c>
      <c r="AU474" s="451"/>
      <c r="AV474" s="447" t="s">
        <v>1925</v>
      </c>
      <c r="AW474" s="451"/>
      <c r="AX474" s="447" t="s">
        <v>779</v>
      </c>
      <c r="AY474" s="475" t="s">
        <v>951</v>
      </c>
      <c r="AZ474" s="476">
        <v>42696</v>
      </c>
      <c r="BA474" s="15"/>
      <c r="BB474" s="15"/>
      <c r="BC474" s="15"/>
      <c r="BD474" s="15"/>
      <c r="BE474" s="15"/>
      <c r="BF474" s="15"/>
      <c r="BG474" s="15"/>
      <c r="BH474" s="15"/>
      <c r="BI474" s="15"/>
      <c r="BJ474" s="15"/>
    </row>
    <row r="475" spans="1:62" ht="14.25">
      <c r="A475" s="16" t="str">
        <f>IF(ISNA(VLOOKUP($G475,'Philanthropist Ranking'!$E$5:$H$105,4,FALSE)),"N","Y")</f>
        <v>N</v>
      </c>
      <c r="B475" s="17">
        <f>VLOOKUP($G475,'Philanthropist Ranking'!$K$5:$M$281,3,FALSE)</f>
        <v>115</v>
      </c>
      <c r="C475" s="17">
        <f>VLOOKUP($G475,'Philanthropist Ranking'!$K$5:$M$281,2,FALSE)</f>
        <v>5.4</v>
      </c>
      <c r="D475" s="15"/>
      <c r="E475" s="15"/>
      <c r="F475" s="464"/>
      <c r="G475" s="463" t="s">
        <v>809</v>
      </c>
      <c r="H475" s="440"/>
      <c r="I475" s="464"/>
      <c r="J475" s="465" t="s">
        <v>62</v>
      </c>
      <c r="K475" s="464"/>
      <c r="L475" s="465"/>
      <c r="M475" s="464"/>
      <c r="N475" s="450"/>
      <c r="O475" s="466"/>
      <c r="P475" s="450"/>
      <c r="Q475" s="466"/>
      <c r="R475" s="450"/>
      <c r="S475" s="466"/>
      <c r="T475" s="450"/>
      <c r="U475" s="466"/>
      <c r="V475" s="446" t="s">
        <v>2281</v>
      </c>
      <c r="W475" s="447">
        <v>5</v>
      </c>
      <c r="X475" s="451">
        <v>9</v>
      </c>
      <c r="Y475" s="448">
        <v>6</v>
      </c>
      <c r="Z475" s="451"/>
      <c r="AA475" s="448"/>
      <c r="AB475" s="451"/>
      <c r="AC475" s="448"/>
      <c r="AD475" s="446" t="s">
        <v>1896</v>
      </c>
      <c r="AE475" s="447" t="s">
        <v>1897</v>
      </c>
      <c r="AF475" s="451"/>
      <c r="AG475" s="447" t="s">
        <v>89</v>
      </c>
      <c r="AH475" s="467" t="s">
        <v>67</v>
      </c>
      <c r="AI475" s="448"/>
      <c r="AJ475" s="446" t="s">
        <v>69</v>
      </c>
      <c r="AK475" s="447" t="s">
        <v>70</v>
      </c>
      <c r="AL475" s="9" t="s">
        <v>3724</v>
      </c>
      <c r="AM475" s="13" t="str">
        <f>IF(ISNA(VLOOKUP($AL475,'Ash-Archive Data-Don''t Delete'!$AL:$AT,2,FALSE)),"",VLOOKUP($AL475,'Ash-Archive Data-Don''t Delete'!$AL:$AT,2,FALSE))</f>
        <v/>
      </c>
      <c r="AN475" s="2" t="str">
        <f>IF(ISNA(VLOOKUP($AL475,'Ash-Archive Data-Don''t Delete'!$AL:$AT,3,FALSE)),"",VLOOKUP($AL475,'Ash-Archive Data-Don''t Delete'!$AL:$AT,3,FALSE))</f>
        <v/>
      </c>
      <c r="AO475" s="13" t="str">
        <f>IF(ISNA(VLOOKUP($AL475,'Ash-Archive Data-Don''t Delete'!$AL:$AT,4,FALSE)),"",VLOOKUP($AL475,'Ash-Archive Data-Don''t Delete'!$AL:$AT,4,FALSE))</f>
        <v/>
      </c>
      <c r="AP475" s="2" t="str">
        <f>IF(ISNA(VLOOKUP($AL475,'Ash-Archive Data-Don''t Delete'!$AL:$AT,5,FALSE)),"",VLOOKUP($AL475,'Ash-Archive Data-Don''t Delete'!$AL:$AT,5,FALSE))</f>
        <v/>
      </c>
      <c r="AQ475" s="13" t="s">
        <v>62</v>
      </c>
      <c r="AR475" s="2" t="s">
        <v>62</v>
      </c>
      <c r="AS475" s="13" t="s">
        <v>62</v>
      </c>
      <c r="AT475" s="2" t="s">
        <v>62</v>
      </c>
      <c r="AU475" s="451"/>
      <c r="AV475" s="448"/>
      <c r="AW475" s="451"/>
      <c r="AX475" s="448"/>
      <c r="AY475" s="475" t="s">
        <v>269</v>
      </c>
      <c r="AZ475" s="484">
        <v>42744</v>
      </c>
      <c r="BA475" s="15"/>
      <c r="BB475" s="15"/>
      <c r="BC475" s="15"/>
      <c r="BD475" s="15"/>
      <c r="BE475" s="15"/>
      <c r="BF475" s="15"/>
      <c r="BG475" s="15"/>
      <c r="BH475" s="15"/>
      <c r="BI475" s="15"/>
      <c r="BJ475" s="15"/>
    </row>
    <row r="476" spans="1:62" ht="14.25">
      <c r="A476" s="16" t="str">
        <f>IF(ISNA(VLOOKUP($G476,'Philanthropist Ranking'!$E$5:$H$105,4,FALSE)),"N","Y")</f>
        <v>N</v>
      </c>
      <c r="B476" s="17">
        <f>VLOOKUP($G476,'Philanthropist Ranking'!$K$5:$M$281,3,FALSE)</f>
        <v>115</v>
      </c>
      <c r="C476" s="17">
        <f>VLOOKUP($G476,'Philanthropist Ranking'!$K$5:$M$281,2,FALSE)</f>
        <v>5.4</v>
      </c>
      <c r="D476" s="15"/>
      <c r="E476" s="15"/>
      <c r="F476" s="464"/>
      <c r="G476" s="463" t="s">
        <v>809</v>
      </c>
      <c r="H476" s="440"/>
      <c r="I476" s="464"/>
      <c r="J476" s="465" t="s">
        <v>62</v>
      </c>
      <c r="K476" s="464"/>
      <c r="L476" s="465"/>
      <c r="M476" s="464"/>
      <c r="N476" s="450"/>
      <c r="O476" s="466"/>
      <c r="P476" s="450"/>
      <c r="Q476" s="466"/>
      <c r="R476" s="450"/>
      <c r="S476" s="466"/>
      <c r="T476" s="450"/>
      <c r="U476" s="466"/>
      <c r="V476" s="446" t="s">
        <v>2281</v>
      </c>
      <c r="W476" s="447">
        <v>0.4</v>
      </c>
      <c r="X476" s="451">
        <v>11</v>
      </c>
      <c r="Y476" s="448">
        <v>2</v>
      </c>
      <c r="Z476" s="451"/>
      <c r="AA476" s="448"/>
      <c r="AB476" s="451"/>
      <c r="AC476" s="448"/>
      <c r="AD476" s="446" t="s">
        <v>1896</v>
      </c>
      <c r="AE476" s="447" t="s">
        <v>1897</v>
      </c>
      <c r="AF476" s="451"/>
      <c r="AG476" s="447" t="s">
        <v>89</v>
      </c>
      <c r="AH476" s="467" t="s">
        <v>67</v>
      </c>
      <c r="AI476" s="448"/>
      <c r="AJ476" s="446" t="s">
        <v>69</v>
      </c>
      <c r="AK476" s="447" t="s">
        <v>70</v>
      </c>
      <c r="AL476" s="9" t="s">
        <v>3725</v>
      </c>
      <c r="AM476" s="13" t="str">
        <f>IF(ISNA(VLOOKUP($AL476,'Ash-Archive Data-Don''t Delete'!$AL:$AT,2,FALSE)),"",VLOOKUP($AL476,'Ash-Archive Data-Don''t Delete'!$AL:$AT,2,FALSE))</f>
        <v/>
      </c>
      <c r="AN476" s="2" t="str">
        <f>IF(ISNA(VLOOKUP($AL476,'Ash-Archive Data-Don''t Delete'!$AL:$AT,3,FALSE)),"",VLOOKUP($AL476,'Ash-Archive Data-Don''t Delete'!$AL:$AT,3,FALSE))</f>
        <v/>
      </c>
      <c r="AO476" s="13" t="str">
        <f>IF(ISNA(VLOOKUP($AL476,'Ash-Archive Data-Don''t Delete'!$AL:$AT,4,FALSE)),"",VLOOKUP($AL476,'Ash-Archive Data-Don''t Delete'!$AL:$AT,4,FALSE))</f>
        <v/>
      </c>
      <c r="AP476" s="2" t="str">
        <f>IF(ISNA(VLOOKUP($AL476,'Ash-Archive Data-Don''t Delete'!$AL:$AT,5,FALSE)),"",VLOOKUP($AL476,'Ash-Archive Data-Don''t Delete'!$AL:$AT,5,FALSE))</f>
        <v/>
      </c>
      <c r="AQ476" s="13" t="s">
        <v>62</v>
      </c>
      <c r="AR476" s="2" t="s">
        <v>62</v>
      </c>
      <c r="AS476" s="13" t="s">
        <v>62</v>
      </c>
      <c r="AT476" s="2" t="s">
        <v>62</v>
      </c>
      <c r="AU476" s="451"/>
      <c r="AV476" s="448"/>
      <c r="AW476" s="451"/>
      <c r="AX476" s="448"/>
      <c r="AY476" s="475" t="s">
        <v>269</v>
      </c>
      <c r="AZ476" s="484">
        <v>42744</v>
      </c>
      <c r="BA476" s="15"/>
      <c r="BB476" s="15"/>
      <c r="BC476" s="15"/>
      <c r="BD476" s="15"/>
      <c r="BE476" s="15"/>
      <c r="BF476" s="15"/>
      <c r="BG476" s="15"/>
      <c r="BH476" s="15"/>
      <c r="BI476" s="15"/>
      <c r="BJ476" s="15"/>
    </row>
    <row r="477" spans="1:62" ht="14.25">
      <c r="A477" s="16" t="str">
        <f>IF(ISNA(VLOOKUP($G477,'Philanthropist Ranking'!$E$5:$H$105,4,FALSE)),"N","Y")</f>
        <v>N</v>
      </c>
      <c r="B477" s="17">
        <f>VLOOKUP($G477,'Philanthropist Ranking'!$K$5:$M$281,3,FALSE)</f>
        <v>116</v>
      </c>
      <c r="C477" s="17">
        <f>VLOOKUP($G477,'Philanthropist Ranking'!$K$5:$M$281,2,FALSE)</f>
        <v>5.2</v>
      </c>
      <c r="D477" s="15"/>
      <c r="E477" s="15"/>
      <c r="F477" s="464"/>
      <c r="G477" s="463" t="s">
        <v>810</v>
      </c>
      <c r="H477" s="440"/>
      <c r="I477" s="464"/>
      <c r="J477" s="465" t="s">
        <v>62</v>
      </c>
      <c r="K477" s="464"/>
      <c r="L477" s="465"/>
      <c r="M477" s="464"/>
      <c r="N477" s="450"/>
      <c r="O477" s="482" t="s">
        <v>2282</v>
      </c>
      <c r="P477" s="450"/>
      <c r="Q477" s="466"/>
      <c r="R477" s="450"/>
      <c r="S477" s="466"/>
      <c r="T477" s="450"/>
      <c r="U477" s="466"/>
      <c r="V477" s="446" t="s">
        <v>2282</v>
      </c>
      <c r="W477" s="447">
        <v>5.2</v>
      </c>
      <c r="X477" s="446">
        <v>8</v>
      </c>
      <c r="Y477" s="447">
        <v>3</v>
      </c>
      <c r="Z477" s="189"/>
      <c r="AA477" s="448"/>
      <c r="AB477" s="451"/>
      <c r="AC477" s="448"/>
      <c r="AD477" s="451"/>
      <c r="AE477" s="447" t="s">
        <v>108</v>
      </c>
      <c r="AF477" s="451"/>
      <c r="AG477" s="447" t="s">
        <v>109</v>
      </c>
      <c r="AH477" s="467" t="s">
        <v>99</v>
      </c>
      <c r="AI477" s="447" t="s">
        <v>100</v>
      </c>
      <c r="AJ477" s="446" t="s">
        <v>69</v>
      </c>
      <c r="AK477" s="447" t="s">
        <v>70</v>
      </c>
      <c r="AL477" s="9" t="s">
        <v>3726</v>
      </c>
      <c r="AM477" s="13" t="str">
        <f>IF(ISNA(VLOOKUP($AL477,'Ash-Archive Data-Don''t Delete'!$AL:$AT,2,FALSE)),"",VLOOKUP($AL477,'Ash-Archive Data-Don''t Delete'!$AL:$AT,2,FALSE))</f>
        <v/>
      </c>
      <c r="AN477" s="2" t="str">
        <f>IF(ISNA(VLOOKUP($AL477,'Ash-Archive Data-Don''t Delete'!$AL:$AT,3,FALSE)),"",VLOOKUP($AL477,'Ash-Archive Data-Don''t Delete'!$AL:$AT,3,FALSE))</f>
        <v/>
      </c>
      <c r="AO477" s="13" t="str">
        <f>IF(ISNA(VLOOKUP($AL477,'Ash-Archive Data-Don''t Delete'!$AL:$AT,4,FALSE)),"",VLOOKUP($AL477,'Ash-Archive Data-Don''t Delete'!$AL:$AT,4,FALSE))</f>
        <v/>
      </c>
      <c r="AP477" s="2" t="str">
        <f>IF(ISNA(VLOOKUP($AL477,'Ash-Archive Data-Don''t Delete'!$AL:$AT,5,FALSE)),"",VLOOKUP($AL477,'Ash-Archive Data-Don''t Delete'!$AL:$AT,5,FALSE))</f>
        <v/>
      </c>
      <c r="AQ477" s="13" t="s">
        <v>62</v>
      </c>
      <c r="AR477" s="2" t="s">
        <v>62</v>
      </c>
      <c r="AS477" s="13" t="s">
        <v>62</v>
      </c>
      <c r="AT477" s="2" t="s">
        <v>74</v>
      </c>
      <c r="AU477" s="451"/>
      <c r="AV477" s="448"/>
      <c r="AW477" s="451"/>
      <c r="AX477" s="448"/>
      <c r="AY477" s="475" t="s">
        <v>118</v>
      </c>
      <c r="AZ477" s="484">
        <v>42744</v>
      </c>
      <c r="BA477" s="15"/>
      <c r="BB477" s="15"/>
      <c r="BC477" s="15"/>
      <c r="BD477" s="15"/>
      <c r="BE477" s="15"/>
      <c r="BF477" s="15"/>
      <c r="BG477" s="15"/>
      <c r="BH477" s="15"/>
      <c r="BI477" s="15"/>
      <c r="BJ477" s="15"/>
    </row>
    <row r="478" spans="1:62" ht="14.25">
      <c r="A478" s="16" t="str">
        <f>IF(ISNA(VLOOKUP($G478,'Philanthropist Ranking'!$E$5:$H$105,4,FALSE)),"N","Y")</f>
        <v>N</v>
      </c>
      <c r="B478" s="17">
        <f>VLOOKUP($G478,'Philanthropist Ranking'!$K$5:$M$281,3,FALSE)</f>
        <v>117</v>
      </c>
      <c r="C478" s="17">
        <f>VLOOKUP($G478,'Philanthropist Ranking'!$K$5:$M$281,2,FALSE)</f>
        <v>5.12</v>
      </c>
      <c r="D478" s="15"/>
      <c r="E478" s="15"/>
      <c r="F478" s="462" t="s">
        <v>2283</v>
      </c>
      <c r="G478" s="463" t="s">
        <v>811</v>
      </c>
      <c r="H478" s="440"/>
      <c r="I478" s="464"/>
      <c r="J478" s="465" t="s">
        <v>62</v>
      </c>
      <c r="K478" s="464"/>
      <c r="L478" s="465"/>
      <c r="M478" s="464"/>
      <c r="N478" s="450"/>
      <c r="O478" s="466"/>
      <c r="P478" s="450"/>
      <c r="Q478" s="466"/>
      <c r="R478" s="450"/>
      <c r="S478" s="466"/>
      <c r="T478" s="450"/>
      <c r="U478" s="466"/>
      <c r="V478" s="446" t="s">
        <v>2284</v>
      </c>
      <c r="W478" s="447">
        <v>3</v>
      </c>
      <c r="X478" s="446">
        <v>6</v>
      </c>
      <c r="Y478" s="447">
        <v>24</v>
      </c>
      <c r="Z478" s="189"/>
      <c r="AA478" s="447" t="s">
        <v>428</v>
      </c>
      <c r="AB478" s="451"/>
      <c r="AC478" s="448"/>
      <c r="AD478" s="446" t="s">
        <v>276</v>
      </c>
      <c r="AE478" s="448"/>
      <c r="AF478" s="451"/>
      <c r="AG478" s="447" t="s">
        <v>89</v>
      </c>
      <c r="AH478" s="467" t="s">
        <v>67</v>
      </c>
      <c r="AI478" s="447" t="s">
        <v>100</v>
      </c>
      <c r="AJ478" s="446" t="s">
        <v>69</v>
      </c>
      <c r="AK478" s="447" t="s">
        <v>70</v>
      </c>
      <c r="AL478" s="9" t="s">
        <v>3727</v>
      </c>
      <c r="AM478" s="13" t="str">
        <f>IF(ISNA(VLOOKUP($AL478,'Ash-Archive Data-Don''t Delete'!$AL:$AT,2,FALSE)),"",VLOOKUP($AL478,'Ash-Archive Data-Don''t Delete'!$AL:$AT,2,FALSE))</f>
        <v/>
      </c>
      <c r="AN478" s="2" t="str">
        <f>IF(ISNA(VLOOKUP($AL478,'Ash-Archive Data-Don''t Delete'!$AL:$AT,3,FALSE)),"",VLOOKUP($AL478,'Ash-Archive Data-Don''t Delete'!$AL:$AT,3,FALSE))</f>
        <v/>
      </c>
      <c r="AO478" s="13" t="str">
        <f>IF(ISNA(VLOOKUP($AL478,'Ash-Archive Data-Don''t Delete'!$AL:$AT,4,FALSE)),"",VLOOKUP($AL478,'Ash-Archive Data-Don''t Delete'!$AL:$AT,4,FALSE))</f>
        <v/>
      </c>
      <c r="AP478" s="2" t="str">
        <f>IF(ISNA(VLOOKUP($AL478,'Ash-Archive Data-Don''t Delete'!$AL:$AT,5,FALSE)),"",VLOOKUP($AL478,'Ash-Archive Data-Don''t Delete'!$AL:$AT,5,FALSE))</f>
        <v/>
      </c>
      <c r="AQ478" s="13" t="s">
        <v>62</v>
      </c>
      <c r="AR478" s="2" t="s">
        <v>62</v>
      </c>
      <c r="AS478" s="13" t="s">
        <v>62</v>
      </c>
      <c r="AT478" s="2" t="s">
        <v>62</v>
      </c>
      <c r="AU478" s="451"/>
      <c r="AV478" s="448"/>
      <c r="AW478" s="451"/>
      <c r="AX478" s="448"/>
      <c r="AY478" s="475" t="s">
        <v>945</v>
      </c>
      <c r="AZ478" s="476">
        <v>42704</v>
      </c>
      <c r="BA478" s="15"/>
      <c r="BB478" s="15"/>
      <c r="BC478" s="15"/>
      <c r="BD478" s="15"/>
      <c r="BE478" s="15"/>
      <c r="BF478" s="15"/>
      <c r="BG478" s="15"/>
      <c r="BH478" s="15"/>
      <c r="BI478" s="15"/>
      <c r="BJ478" s="15"/>
    </row>
    <row r="479" spans="1:62" ht="14.25">
      <c r="A479" s="16" t="str">
        <f>IF(ISNA(VLOOKUP($G479,'Philanthropist Ranking'!$E$5:$H$105,4,FALSE)),"N","Y")</f>
        <v>N</v>
      </c>
      <c r="B479" s="17">
        <f>VLOOKUP($G479,'Philanthropist Ranking'!$K$5:$M$281,3,FALSE)</f>
        <v>117</v>
      </c>
      <c r="C479" s="17">
        <f>VLOOKUP($G479,'Philanthropist Ranking'!$K$5:$M$281,2,FALSE)</f>
        <v>5.12</v>
      </c>
      <c r="D479" s="15"/>
      <c r="E479" s="15"/>
      <c r="F479" s="462" t="s">
        <v>2283</v>
      </c>
      <c r="G479" s="463" t="s">
        <v>811</v>
      </c>
      <c r="H479" s="440"/>
      <c r="I479" s="464"/>
      <c r="J479" s="465" t="s">
        <v>62</v>
      </c>
      <c r="K479" s="462" t="s">
        <v>78</v>
      </c>
      <c r="L479" s="465"/>
      <c r="M479" s="481" t="s">
        <v>80</v>
      </c>
      <c r="N479" s="450"/>
      <c r="O479" s="466"/>
      <c r="P479" s="441" t="s">
        <v>2289</v>
      </c>
      <c r="Q479" s="466"/>
      <c r="R479" s="441" t="s">
        <v>336</v>
      </c>
      <c r="S479" s="482" t="s">
        <v>276</v>
      </c>
      <c r="T479" s="441" t="s">
        <v>428</v>
      </c>
      <c r="U479" s="483" t="s">
        <v>80</v>
      </c>
      <c r="V479" s="446" t="s">
        <v>2289</v>
      </c>
      <c r="W479" s="447">
        <v>2</v>
      </c>
      <c r="X479" s="446">
        <v>6</v>
      </c>
      <c r="Y479" s="447">
        <v>24</v>
      </c>
      <c r="Z479" s="446" t="s">
        <v>276</v>
      </c>
      <c r="AA479" s="447" t="s">
        <v>428</v>
      </c>
      <c r="AB479" s="451"/>
      <c r="AC479" s="448"/>
      <c r="AD479" s="446" t="s">
        <v>2285</v>
      </c>
      <c r="AE479" s="448"/>
      <c r="AF479" s="451"/>
      <c r="AG479" s="447" t="s">
        <v>89</v>
      </c>
      <c r="AH479" s="467" t="s">
        <v>67</v>
      </c>
      <c r="AI479" s="448"/>
      <c r="AJ479" s="446" t="s">
        <v>69</v>
      </c>
      <c r="AK479" s="447" t="s">
        <v>70</v>
      </c>
      <c r="AL479" s="9" t="s">
        <v>3728</v>
      </c>
      <c r="AM479" s="35" t="str">
        <f>IF(ISNA(VLOOKUP($AL479,'Ash-Archive Data-Don''t Delete'!$AL:$AT,2,FALSE)),"",VLOOKUP($AL479,'Ash-Archive Data-Don''t Delete'!$AL:$AT,2,FALSE))</f>
        <v>Link</v>
      </c>
      <c r="AN479" s="2">
        <f>IF(ISNA(VLOOKUP($AL479,'Ash-Archive Data-Don''t Delete'!$AL:$AT,3,FALSE)),"",VLOOKUP($AL479,'Ash-Archive Data-Don''t Delete'!$AL:$AT,3,FALSE))</f>
        <v>0</v>
      </c>
      <c r="AO479" s="13">
        <f>IF(ISNA(VLOOKUP($AL479,'Ash-Archive Data-Don''t Delete'!$AL:$AT,4,FALSE)),"",VLOOKUP($AL479,'Ash-Archive Data-Don''t Delete'!$AL:$AT,4,FALSE))</f>
        <v>0</v>
      </c>
      <c r="AP479" s="2">
        <f>IF(ISNA(VLOOKUP($AL479,'Ash-Archive Data-Don''t Delete'!$AL:$AT,5,FALSE)),"",VLOOKUP($AL479,'Ash-Archive Data-Don''t Delete'!$AL:$AT,5,FALSE))</f>
        <v>0</v>
      </c>
      <c r="AQ479" s="13"/>
      <c r="AR479" s="2"/>
      <c r="AS479" s="13"/>
      <c r="AT479" s="2" t="s">
        <v>74</v>
      </c>
      <c r="AU479" s="451"/>
      <c r="AV479" s="448"/>
      <c r="AW479" s="451"/>
      <c r="AX479" s="448"/>
      <c r="AY479" s="475" t="s">
        <v>945</v>
      </c>
      <c r="AZ479" s="476">
        <v>42705</v>
      </c>
      <c r="BA479" s="15"/>
      <c r="BB479" s="15"/>
      <c r="BC479" s="15"/>
      <c r="BD479" s="15"/>
      <c r="BE479" s="15"/>
      <c r="BF479" s="15"/>
      <c r="BG479" s="15"/>
      <c r="BH479" s="15"/>
      <c r="BI479" s="15"/>
      <c r="BJ479" s="15"/>
    </row>
    <row r="480" spans="1:62" ht="14.25">
      <c r="A480" s="16" t="str">
        <f>IF(ISNA(VLOOKUP($G480,'Philanthropist Ranking'!$E$5:$H$105,4,FALSE)),"N","Y")</f>
        <v>N</v>
      </c>
      <c r="B480" s="17">
        <f>VLOOKUP($G480,'Philanthropist Ranking'!$K$5:$M$281,3,FALSE)</f>
        <v>117</v>
      </c>
      <c r="C480" s="17">
        <f>VLOOKUP($G480,'Philanthropist Ranking'!$K$5:$M$281,2,FALSE)</f>
        <v>5.12</v>
      </c>
      <c r="D480" s="15"/>
      <c r="E480" s="15"/>
      <c r="F480" s="462" t="s">
        <v>2283</v>
      </c>
      <c r="G480" s="463" t="s">
        <v>811</v>
      </c>
      <c r="H480" s="440"/>
      <c r="I480" s="464"/>
      <c r="J480" s="465" t="s">
        <v>62</v>
      </c>
      <c r="K480" s="464"/>
      <c r="L480" s="465"/>
      <c r="M480" s="464"/>
      <c r="N480" s="450"/>
      <c r="O480" s="466"/>
      <c r="P480" s="441" t="s">
        <v>2284</v>
      </c>
      <c r="Q480" s="466"/>
      <c r="R480" s="441" t="s">
        <v>336</v>
      </c>
      <c r="S480" s="482" t="s">
        <v>276</v>
      </c>
      <c r="T480" s="441" t="s">
        <v>428</v>
      </c>
      <c r="U480" s="483" t="s">
        <v>80</v>
      </c>
      <c r="V480" s="446" t="s">
        <v>2284</v>
      </c>
      <c r="W480" s="447">
        <v>0.12</v>
      </c>
      <c r="X480" s="446">
        <v>5</v>
      </c>
      <c r="Y480" s="447">
        <v>6</v>
      </c>
      <c r="Z480" s="189"/>
      <c r="AA480" s="447" t="s">
        <v>428</v>
      </c>
      <c r="AB480" s="451"/>
      <c r="AC480" s="448"/>
      <c r="AD480" s="446" t="s">
        <v>276</v>
      </c>
      <c r="AE480" s="448"/>
      <c r="AF480" s="451"/>
      <c r="AG480" s="447" t="s">
        <v>89</v>
      </c>
      <c r="AH480" s="467" t="s">
        <v>67</v>
      </c>
      <c r="AI480" s="447" t="s">
        <v>100</v>
      </c>
      <c r="AJ480" s="446" t="s">
        <v>69</v>
      </c>
      <c r="AK480" s="447" t="s">
        <v>70</v>
      </c>
      <c r="AL480" s="9" t="s">
        <v>3729</v>
      </c>
      <c r="AM480" s="13" t="str">
        <f>IF(ISNA(VLOOKUP($AL480,'Ash-Archive Data-Don''t Delete'!$AL:$AT,2,FALSE)),"",VLOOKUP($AL480,'Ash-Archive Data-Don''t Delete'!$AL:$AT,2,FALSE))</f>
        <v/>
      </c>
      <c r="AN480" s="2" t="str">
        <f>IF(ISNA(VLOOKUP($AL480,'Ash-Archive Data-Don''t Delete'!$AL:$AT,3,FALSE)),"",VLOOKUP($AL480,'Ash-Archive Data-Don''t Delete'!$AL:$AT,3,FALSE))</f>
        <v/>
      </c>
      <c r="AO480" s="13" t="str">
        <f>IF(ISNA(VLOOKUP($AL480,'Ash-Archive Data-Don''t Delete'!$AL:$AT,4,FALSE)),"",VLOOKUP($AL480,'Ash-Archive Data-Don''t Delete'!$AL:$AT,4,FALSE))</f>
        <v/>
      </c>
      <c r="AP480" s="2" t="str">
        <f>IF(ISNA(VLOOKUP($AL480,'Ash-Archive Data-Don''t Delete'!$AL:$AT,5,FALSE)),"",VLOOKUP($AL480,'Ash-Archive Data-Don''t Delete'!$AL:$AT,5,FALSE))</f>
        <v/>
      </c>
      <c r="AQ480" s="13" t="s">
        <v>62</v>
      </c>
      <c r="AR480" s="2" t="s">
        <v>62</v>
      </c>
      <c r="AS480" s="13" t="s">
        <v>62</v>
      </c>
      <c r="AT480" s="2" t="s">
        <v>62</v>
      </c>
      <c r="AU480" s="451"/>
      <c r="AV480" s="448"/>
      <c r="AW480" s="451"/>
      <c r="AX480" s="448"/>
      <c r="AY480" s="475" t="s">
        <v>945</v>
      </c>
      <c r="AZ480" s="476">
        <v>42706</v>
      </c>
      <c r="BA480" s="15"/>
      <c r="BB480" s="15"/>
      <c r="BC480" s="15"/>
      <c r="BD480" s="15"/>
      <c r="BE480" s="15"/>
      <c r="BF480" s="15"/>
      <c r="BG480" s="15"/>
      <c r="BH480" s="15"/>
      <c r="BI480" s="15"/>
      <c r="BJ480" s="15"/>
    </row>
    <row r="481" spans="1:62" ht="14.25">
      <c r="A481" s="16" t="str">
        <f>IF(ISNA(VLOOKUP($G481,'Philanthropist Ranking'!$E$5:$H$105,4,FALSE)),"N","Y")</f>
        <v>N</v>
      </c>
      <c r="B481" s="17">
        <f>VLOOKUP($G481,'Philanthropist Ranking'!$K$5:$M$281,3,FALSE)</f>
        <v>118</v>
      </c>
      <c r="C481" s="17">
        <f>VLOOKUP($G481,'Philanthropist Ranking'!$K$5:$M$281,2,FALSE)</f>
        <v>5.1000000000000005</v>
      </c>
      <c r="D481" s="15"/>
      <c r="E481" s="15"/>
      <c r="F481" s="462" t="s">
        <v>2290</v>
      </c>
      <c r="G481" s="463" t="s">
        <v>812</v>
      </c>
      <c r="H481" s="440"/>
      <c r="I481" s="464"/>
      <c r="J481" s="465" t="s">
        <v>62</v>
      </c>
      <c r="K481" s="464"/>
      <c r="L481" s="465"/>
      <c r="M481" s="464"/>
      <c r="N481" s="450"/>
      <c r="O481" s="466"/>
      <c r="P481" s="450"/>
      <c r="Q481" s="466"/>
      <c r="R481" s="450"/>
      <c r="S481" s="466"/>
      <c r="T481" s="450"/>
      <c r="U481" s="466"/>
      <c r="V481" s="446" t="s">
        <v>2292</v>
      </c>
      <c r="W481" s="447">
        <v>3</v>
      </c>
      <c r="X481" s="446">
        <v>4</v>
      </c>
      <c r="Y481" s="447">
        <v>25</v>
      </c>
      <c r="Z481" s="189"/>
      <c r="AA481" s="447" t="s">
        <v>736</v>
      </c>
      <c r="AB481" s="451"/>
      <c r="AC481" s="448"/>
      <c r="AD481" s="446" t="s">
        <v>1294</v>
      </c>
      <c r="AE481" s="448"/>
      <c r="AF481" s="451"/>
      <c r="AG481" s="447" t="s">
        <v>109</v>
      </c>
      <c r="AH481" s="467" t="e">
        <f>VLOOKUP($AF481,'Program-Causes'!$C:$D,2,FALSE)</f>
        <v>#N/A</v>
      </c>
      <c r="AI481" s="447" t="s">
        <v>100</v>
      </c>
      <c r="AJ481" s="446" t="s">
        <v>69</v>
      </c>
      <c r="AK481" s="447" t="s">
        <v>70</v>
      </c>
      <c r="AL481" s="9" t="s">
        <v>3730</v>
      </c>
      <c r="AM481" s="13" t="str">
        <f>IF(ISNA(VLOOKUP($AL481,'Ash-Archive Data-Don''t Delete'!$AL:$AT,2,FALSE)),"",VLOOKUP($AL481,'Ash-Archive Data-Don''t Delete'!$AL:$AT,2,FALSE))</f>
        <v/>
      </c>
      <c r="AN481" s="2" t="str">
        <f>IF(ISNA(VLOOKUP($AL481,'Ash-Archive Data-Don''t Delete'!$AL:$AT,3,FALSE)),"",VLOOKUP($AL481,'Ash-Archive Data-Don''t Delete'!$AL:$AT,3,FALSE))</f>
        <v/>
      </c>
      <c r="AO481" s="13" t="str">
        <f>IF(ISNA(VLOOKUP($AL481,'Ash-Archive Data-Don''t Delete'!$AL:$AT,4,FALSE)),"",VLOOKUP($AL481,'Ash-Archive Data-Don''t Delete'!$AL:$AT,4,FALSE))</f>
        <v/>
      </c>
      <c r="AP481" s="2" t="str">
        <f>IF(ISNA(VLOOKUP($AL481,'Ash-Archive Data-Don''t Delete'!$AL:$AT,5,FALSE)),"",VLOOKUP($AL481,'Ash-Archive Data-Don''t Delete'!$AL:$AT,5,FALSE))</f>
        <v/>
      </c>
      <c r="AQ481" s="13" t="s">
        <v>62</v>
      </c>
      <c r="AR481" s="2" t="s">
        <v>62</v>
      </c>
      <c r="AS481" s="13" t="s">
        <v>62</v>
      </c>
      <c r="AT481" s="2" t="s">
        <v>62</v>
      </c>
      <c r="AU481" s="451"/>
      <c r="AV481" s="448"/>
      <c r="AW481" s="451"/>
      <c r="AX481" s="448"/>
      <c r="AY481" s="475" t="s">
        <v>945</v>
      </c>
      <c r="AZ481" s="476">
        <v>42708</v>
      </c>
      <c r="BA481" s="15"/>
      <c r="BB481" s="15"/>
      <c r="BC481" s="15"/>
      <c r="BD481" s="15"/>
      <c r="BE481" s="15"/>
      <c r="BF481" s="15"/>
      <c r="BG481" s="15"/>
      <c r="BH481" s="15"/>
      <c r="BI481" s="15"/>
      <c r="BJ481" s="15"/>
    </row>
    <row r="482" spans="1:62" ht="14.25">
      <c r="A482" s="16" t="str">
        <f>IF(ISNA(VLOOKUP($G482,'Philanthropist Ranking'!$E$5:$H$105,4,FALSE)),"N","Y")</f>
        <v>N</v>
      </c>
      <c r="B482" s="17">
        <f>VLOOKUP($G482,'Philanthropist Ranking'!$K$5:$M$281,3,FALSE)</f>
        <v>118</v>
      </c>
      <c r="C482" s="17">
        <f>VLOOKUP($G482,'Philanthropist Ranking'!$K$5:$M$281,2,FALSE)</f>
        <v>5.1000000000000005</v>
      </c>
      <c r="D482" s="15"/>
      <c r="E482" s="15"/>
      <c r="F482" s="462" t="s">
        <v>2290</v>
      </c>
      <c r="G482" s="463" t="s">
        <v>812</v>
      </c>
      <c r="H482" s="440"/>
      <c r="I482" s="464"/>
      <c r="J482" s="465" t="s">
        <v>62</v>
      </c>
      <c r="K482" s="464"/>
      <c r="L482" s="465"/>
      <c r="M482" s="464"/>
      <c r="N482" s="450"/>
      <c r="O482" s="466"/>
      <c r="P482" s="450"/>
      <c r="Q482" s="466"/>
      <c r="R482" s="450"/>
      <c r="S482" s="466"/>
      <c r="T482" s="450"/>
      <c r="U482" s="466"/>
      <c r="V482" s="446" t="s">
        <v>2292</v>
      </c>
      <c r="W482" s="447">
        <v>1.2</v>
      </c>
      <c r="X482" s="446">
        <v>5</v>
      </c>
      <c r="Y482" s="447">
        <v>10</v>
      </c>
      <c r="Z482" s="189"/>
      <c r="AA482" s="447" t="s">
        <v>736</v>
      </c>
      <c r="AB482" s="451"/>
      <c r="AC482" s="448"/>
      <c r="AD482" s="446" t="s">
        <v>1294</v>
      </c>
      <c r="AE482" s="448"/>
      <c r="AF482" s="451"/>
      <c r="AG482" s="447" t="s">
        <v>109</v>
      </c>
      <c r="AH482" s="467" t="e">
        <f>VLOOKUP($AF482,'Program-Causes'!$C:$D,2,FALSE)</f>
        <v>#N/A</v>
      </c>
      <c r="AI482" s="447" t="s">
        <v>100</v>
      </c>
      <c r="AJ482" s="446" t="s">
        <v>69</v>
      </c>
      <c r="AK482" s="447" t="s">
        <v>70</v>
      </c>
      <c r="AL482" s="9" t="s">
        <v>3731</v>
      </c>
      <c r="AM482" s="13" t="str">
        <f>IF(ISNA(VLOOKUP($AL482,'Ash-Archive Data-Don''t Delete'!$AL:$AT,2,FALSE)),"",VLOOKUP($AL482,'Ash-Archive Data-Don''t Delete'!$AL:$AT,2,FALSE))</f>
        <v/>
      </c>
      <c r="AN482" s="2" t="str">
        <f>IF(ISNA(VLOOKUP($AL482,'Ash-Archive Data-Don''t Delete'!$AL:$AT,3,FALSE)),"",VLOOKUP($AL482,'Ash-Archive Data-Don''t Delete'!$AL:$AT,3,FALSE))</f>
        <v/>
      </c>
      <c r="AO482" s="13" t="str">
        <f>IF(ISNA(VLOOKUP($AL482,'Ash-Archive Data-Don''t Delete'!$AL:$AT,4,FALSE)),"",VLOOKUP($AL482,'Ash-Archive Data-Don''t Delete'!$AL:$AT,4,FALSE))</f>
        <v/>
      </c>
      <c r="AP482" s="2" t="str">
        <f>IF(ISNA(VLOOKUP($AL482,'Ash-Archive Data-Don''t Delete'!$AL:$AT,5,FALSE)),"",VLOOKUP($AL482,'Ash-Archive Data-Don''t Delete'!$AL:$AT,5,FALSE))</f>
        <v/>
      </c>
      <c r="AQ482" s="13" t="s">
        <v>62</v>
      </c>
      <c r="AR482" s="2" t="s">
        <v>62</v>
      </c>
      <c r="AS482" s="13" t="s">
        <v>62</v>
      </c>
      <c r="AT482" s="2" t="s">
        <v>62</v>
      </c>
      <c r="AU482" s="451"/>
      <c r="AV482" s="448"/>
      <c r="AW482" s="451"/>
      <c r="AX482" s="448"/>
      <c r="AY482" s="475" t="s">
        <v>945</v>
      </c>
      <c r="AZ482" s="476">
        <v>42709</v>
      </c>
      <c r="BA482" s="15"/>
      <c r="BB482" s="15"/>
      <c r="BC482" s="15"/>
      <c r="BD482" s="15"/>
      <c r="BE482" s="15"/>
      <c r="BF482" s="15"/>
      <c r="BG482" s="15"/>
      <c r="BH482" s="15"/>
      <c r="BI482" s="15"/>
      <c r="BJ482" s="15"/>
    </row>
    <row r="483" spans="1:62" ht="14.25">
      <c r="A483" s="16" t="str">
        <f>IF(ISNA(VLOOKUP($G483,'Philanthropist Ranking'!$E$5:$H$105,4,FALSE)),"N","Y")</f>
        <v>N</v>
      </c>
      <c r="B483" s="17">
        <f>VLOOKUP($G483,'Philanthropist Ranking'!$K$5:$M$281,3,FALSE)</f>
        <v>118</v>
      </c>
      <c r="C483" s="17">
        <f>VLOOKUP($G483,'Philanthropist Ranking'!$K$5:$M$281,2,FALSE)</f>
        <v>5.1000000000000005</v>
      </c>
      <c r="D483" s="15"/>
      <c r="E483" s="15"/>
      <c r="F483" s="462" t="s">
        <v>2290</v>
      </c>
      <c r="G483" s="463" t="s">
        <v>812</v>
      </c>
      <c r="H483" s="440"/>
      <c r="I483" s="464"/>
      <c r="J483" s="465" t="s">
        <v>62</v>
      </c>
      <c r="K483" s="464"/>
      <c r="L483" s="465"/>
      <c r="M483" s="464"/>
      <c r="N483" s="450"/>
      <c r="O483" s="466"/>
      <c r="P483" s="450"/>
      <c r="Q483" s="466"/>
      <c r="R483" s="450"/>
      <c r="S483" s="466"/>
      <c r="T483" s="450"/>
      <c r="U483" s="466"/>
      <c r="V483" s="446" t="s">
        <v>2292</v>
      </c>
      <c r="W483" s="447">
        <v>0.5</v>
      </c>
      <c r="X483" s="446">
        <v>7</v>
      </c>
      <c r="Y483" s="447">
        <v>7</v>
      </c>
      <c r="Z483" s="189"/>
      <c r="AA483" s="447" t="s">
        <v>736</v>
      </c>
      <c r="AB483" s="451"/>
      <c r="AC483" s="448"/>
      <c r="AD483" s="446" t="s">
        <v>1294</v>
      </c>
      <c r="AE483" s="448"/>
      <c r="AF483" s="451"/>
      <c r="AG483" s="447" t="s">
        <v>109</v>
      </c>
      <c r="AH483" s="467" t="e">
        <f>VLOOKUP($AF483,'Program-Causes'!$C:$D,2,FALSE)</f>
        <v>#N/A</v>
      </c>
      <c r="AI483" s="447" t="s">
        <v>100</v>
      </c>
      <c r="AJ483" s="446" t="s">
        <v>69</v>
      </c>
      <c r="AK483" s="447" t="s">
        <v>70</v>
      </c>
      <c r="AL483" s="9" t="s">
        <v>3732</v>
      </c>
      <c r="AM483" s="13" t="str">
        <f>IF(ISNA(VLOOKUP($AL483,'Ash-Archive Data-Don''t Delete'!$AL:$AT,2,FALSE)),"",VLOOKUP($AL483,'Ash-Archive Data-Don''t Delete'!$AL:$AT,2,FALSE))</f>
        <v/>
      </c>
      <c r="AN483" s="2" t="str">
        <f>IF(ISNA(VLOOKUP($AL483,'Ash-Archive Data-Don''t Delete'!$AL:$AT,3,FALSE)),"",VLOOKUP($AL483,'Ash-Archive Data-Don''t Delete'!$AL:$AT,3,FALSE))</f>
        <v/>
      </c>
      <c r="AO483" s="13" t="str">
        <f>IF(ISNA(VLOOKUP($AL483,'Ash-Archive Data-Don''t Delete'!$AL:$AT,4,FALSE)),"",VLOOKUP($AL483,'Ash-Archive Data-Don''t Delete'!$AL:$AT,4,FALSE))</f>
        <v/>
      </c>
      <c r="AP483" s="2" t="str">
        <f>IF(ISNA(VLOOKUP($AL483,'Ash-Archive Data-Don''t Delete'!$AL:$AT,5,FALSE)),"",VLOOKUP($AL483,'Ash-Archive Data-Don''t Delete'!$AL:$AT,5,FALSE))</f>
        <v/>
      </c>
      <c r="AQ483" s="13" t="s">
        <v>62</v>
      </c>
      <c r="AR483" s="2" t="s">
        <v>62</v>
      </c>
      <c r="AS483" s="13" t="s">
        <v>62</v>
      </c>
      <c r="AT483" s="2" t="s">
        <v>62</v>
      </c>
      <c r="AU483" s="451"/>
      <c r="AV483" s="448"/>
      <c r="AW483" s="451"/>
      <c r="AX483" s="448"/>
      <c r="AY483" s="475" t="s">
        <v>945</v>
      </c>
      <c r="AZ483" s="476">
        <v>42710</v>
      </c>
      <c r="BA483" s="15"/>
      <c r="BB483" s="15"/>
      <c r="BC483" s="15"/>
      <c r="BD483" s="15"/>
      <c r="BE483" s="15"/>
      <c r="BF483" s="15"/>
      <c r="BG483" s="15"/>
      <c r="BH483" s="15"/>
      <c r="BI483" s="15"/>
      <c r="BJ483" s="15"/>
    </row>
    <row r="484" spans="1:62" ht="14.25">
      <c r="A484" s="16" t="str">
        <f>IF(ISNA(VLOOKUP($G484,'Philanthropist Ranking'!$E$5:$H$105,4,FALSE)),"N","Y")</f>
        <v>N</v>
      </c>
      <c r="B484" s="17">
        <f>VLOOKUP($G484,'Philanthropist Ranking'!$K$5:$M$281,3,FALSE)</f>
        <v>118</v>
      </c>
      <c r="C484" s="17">
        <f>VLOOKUP($G484,'Philanthropist Ranking'!$K$5:$M$281,2,FALSE)</f>
        <v>5.1000000000000005</v>
      </c>
      <c r="D484" s="15"/>
      <c r="E484" s="15"/>
      <c r="F484" s="462" t="s">
        <v>2290</v>
      </c>
      <c r="G484" s="463" t="s">
        <v>812</v>
      </c>
      <c r="H484" s="440"/>
      <c r="I484" s="464"/>
      <c r="J484" s="465" t="s">
        <v>62</v>
      </c>
      <c r="K484" s="462" t="s">
        <v>78</v>
      </c>
      <c r="L484" s="463" t="s">
        <v>79</v>
      </c>
      <c r="M484" s="481" t="s">
        <v>80</v>
      </c>
      <c r="N484" s="441" t="s">
        <v>1789</v>
      </c>
      <c r="O484" s="482" t="s">
        <v>2291</v>
      </c>
      <c r="P484" s="441" t="s">
        <v>2292</v>
      </c>
      <c r="Q484" s="482" t="s">
        <v>84</v>
      </c>
      <c r="R484" s="441" t="s">
        <v>2293</v>
      </c>
      <c r="S484" s="482" t="s">
        <v>1294</v>
      </c>
      <c r="T484" s="441" t="s">
        <v>736</v>
      </c>
      <c r="U484" s="483" t="s">
        <v>80</v>
      </c>
      <c r="V484" s="446" t="s">
        <v>2292</v>
      </c>
      <c r="W484" s="447">
        <v>0.4</v>
      </c>
      <c r="X484" s="446">
        <v>1</v>
      </c>
      <c r="Y484" s="447">
        <v>29</v>
      </c>
      <c r="Z484" s="189"/>
      <c r="AA484" s="447" t="s">
        <v>736</v>
      </c>
      <c r="AB484" s="451"/>
      <c r="AC484" s="448"/>
      <c r="AD484" s="446" t="s">
        <v>1294</v>
      </c>
      <c r="AE484" s="448"/>
      <c r="AF484" s="451"/>
      <c r="AG484" s="447" t="s">
        <v>109</v>
      </c>
      <c r="AH484" s="467" t="e">
        <f>VLOOKUP($AF484,'Program-Causes'!$C:$D,2,FALSE)</f>
        <v>#N/A</v>
      </c>
      <c r="AI484" s="447" t="s">
        <v>100</v>
      </c>
      <c r="AJ484" s="446" t="s">
        <v>69</v>
      </c>
      <c r="AK484" s="447" t="s">
        <v>70</v>
      </c>
      <c r="AL484" s="9" t="s">
        <v>3733</v>
      </c>
      <c r="AM484" s="13" t="str">
        <f>IF(ISNA(VLOOKUP($AL484,'Ash-Archive Data-Don''t Delete'!$AL:$AT,2,FALSE)),"",VLOOKUP($AL484,'Ash-Archive Data-Don''t Delete'!$AL:$AT,2,FALSE))</f>
        <v/>
      </c>
      <c r="AN484" s="2" t="str">
        <f>IF(ISNA(VLOOKUP($AL484,'Ash-Archive Data-Don''t Delete'!$AL:$AT,3,FALSE)),"",VLOOKUP($AL484,'Ash-Archive Data-Don''t Delete'!$AL:$AT,3,FALSE))</f>
        <v/>
      </c>
      <c r="AO484" s="13" t="str">
        <f>IF(ISNA(VLOOKUP($AL484,'Ash-Archive Data-Don''t Delete'!$AL:$AT,4,FALSE)),"",VLOOKUP($AL484,'Ash-Archive Data-Don''t Delete'!$AL:$AT,4,FALSE))</f>
        <v/>
      </c>
      <c r="AP484" s="2" t="str">
        <f>IF(ISNA(VLOOKUP($AL484,'Ash-Archive Data-Don''t Delete'!$AL:$AT,5,FALSE)),"",VLOOKUP($AL484,'Ash-Archive Data-Don''t Delete'!$AL:$AT,5,FALSE))</f>
        <v/>
      </c>
      <c r="AQ484" s="13" t="s">
        <v>62</v>
      </c>
      <c r="AR484" s="2" t="s">
        <v>62</v>
      </c>
      <c r="AS484" s="13" t="s">
        <v>62</v>
      </c>
      <c r="AT484" s="2" t="s">
        <v>62</v>
      </c>
      <c r="AU484" s="451"/>
      <c r="AV484" s="448"/>
      <c r="AW484" s="451"/>
      <c r="AX484" s="448"/>
      <c r="AY484" s="475" t="s">
        <v>945</v>
      </c>
      <c r="AZ484" s="476">
        <v>42707</v>
      </c>
      <c r="BA484" s="15"/>
      <c r="BB484" s="15"/>
      <c r="BC484" s="15"/>
      <c r="BD484" s="15"/>
      <c r="BE484" s="15"/>
      <c r="BF484" s="15"/>
      <c r="BG484" s="15"/>
      <c r="BH484" s="15"/>
      <c r="BI484" s="15"/>
      <c r="BJ484" s="15"/>
    </row>
    <row r="485" spans="1:62" ht="14.25">
      <c r="A485" s="16" t="str">
        <f>IF(ISNA(VLOOKUP($G485,'Philanthropist Ranking'!$E$5:$H$105,4,FALSE)),"N","Y")</f>
        <v>N</v>
      </c>
      <c r="B485" s="17">
        <f>VLOOKUP($G485,'Philanthropist Ranking'!$K$5:$M$281,3,FALSE)</f>
        <v>119</v>
      </c>
      <c r="C485" s="17">
        <f>VLOOKUP($G485,'Philanthropist Ranking'!$K$5:$M$281,2,FALSE)</f>
        <v>5</v>
      </c>
      <c r="D485" s="15"/>
      <c r="E485" s="15"/>
      <c r="F485" s="464"/>
      <c r="G485" s="463" t="s">
        <v>821</v>
      </c>
      <c r="H485" s="440"/>
      <c r="I485" s="464"/>
      <c r="J485" s="465" t="s">
        <v>62</v>
      </c>
      <c r="K485" s="464"/>
      <c r="L485" s="465"/>
      <c r="M485" s="464"/>
      <c r="N485" s="450"/>
      <c r="O485" s="482" t="s">
        <v>2341</v>
      </c>
      <c r="P485" s="450"/>
      <c r="Q485" s="466"/>
      <c r="R485" s="450"/>
      <c r="S485" s="466"/>
      <c r="T485" s="450"/>
      <c r="U485" s="466"/>
      <c r="V485" s="446" t="s">
        <v>2341</v>
      </c>
      <c r="W485" s="447">
        <v>5</v>
      </c>
      <c r="X485" s="446">
        <v>6</v>
      </c>
      <c r="Y485" s="447">
        <v>12</v>
      </c>
      <c r="Z485" s="189"/>
      <c r="AA485" s="448"/>
      <c r="AB485" s="451"/>
      <c r="AC485" s="448"/>
      <c r="AD485" s="451"/>
      <c r="AE485" s="447" t="s">
        <v>1733</v>
      </c>
      <c r="AF485" s="446" t="s">
        <v>1735</v>
      </c>
      <c r="AG485" s="447" t="s">
        <v>89</v>
      </c>
      <c r="AH485" s="467" t="str">
        <f>VLOOKUP($AF485,'Program-Causes'!$C:$D,2,FALSE)</f>
        <v>Education</v>
      </c>
      <c r="AI485" s="447" t="s">
        <v>100</v>
      </c>
      <c r="AJ485" s="446" t="s">
        <v>69</v>
      </c>
      <c r="AK485" s="447" t="s">
        <v>70</v>
      </c>
      <c r="AL485" s="9" t="s">
        <v>3734</v>
      </c>
      <c r="AM485" s="13" t="str">
        <f>IF(ISNA(VLOOKUP($AL485,'Ash-Archive Data-Don''t Delete'!$AL:$AT,2,FALSE)),"",VLOOKUP($AL485,'Ash-Archive Data-Don''t Delete'!$AL:$AT,2,FALSE))</f>
        <v/>
      </c>
      <c r="AN485" s="2" t="str">
        <f>IF(ISNA(VLOOKUP($AL485,'Ash-Archive Data-Don''t Delete'!$AL:$AT,3,FALSE)),"",VLOOKUP($AL485,'Ash-Archive Data-Don''t Delete'!$AL:$AT,3,FALSE))</f>
        <v/>
      </c>
      <c r="AO485" s="13" t="str">
        <f>IF(ISNA(VLOOKUP($AL485,'Ash-Archive Data-Don''t Delete'!$AL:$AT,4,FALSE)),"",VLOOKUP($AL485,'Ash-Archive Data-Don''t Delete'!$AL:$AT,4,FALSE))</f>
        <v/>
      </c>
      <c r="AP485" s="2" t="str">
        <f>IF(ISNA(VLOOKUP($AL485,'Ash-Archive Data-Don''t Delete'!$AL:$AT,5,FALSE)),"",VLOOKUP($AL485,'Ash-Archive Data-Don''t Delete'!$AL:$AT,5,FALSE))</f>
        <v/>
      </c>
      <c r="AQ485" s="13" t="s">
        <v>62</v>
      </c>
      <c r="AR485" s="2" t="s">
        <v>62</v>
      </c>
      <c r="AS485" s="13" t="s">
        <v>62</v>
      </c>
      <c r="AT485" s="2" t="s">
        <v>74</v>
      </c>
      <c r="AU485" s="451"/>
      <c r="AV485" s="448"/>
      <c r="AW485" s="451"/>
      <c r="AX485" s="448"/>
      <c r="AY485" s="475" t="s">
        <v>118</v>
      </c>
      <c r="AZ485" s="484">
        <v>42744</v>
      </c>
      <c r="BA485" s="15"/>
      <c r="BB485" s="15"/>
      <c r="BC485" s="15"/>
      <c r="BD485" s="15"/>
      <c r="BE485" s="15"/>
      <c r="BF485" s="15"/>
      <c r="BG485" s="15"/>
      <c r="BH485" s="15"/>
      <c r="BI485" s="15"/>
      <c r="BJ485" s="15"/>
    </row>
    <row r="486" spans="1:62" ht="14.25">
      <c r="A486" s="16" t="str">
        <f>IF(ISNA(VLOOKUP($G486,'Philanthropist Ranking'!$E$5:$H$105,4,FALSE)),"N","Y")</f>
        <v>N</v>
      </c>
      <c r="B486" s="17">
        <f>VLOOKUP($G486,'Philanthropist Ranking'!$K$5:$M$281,3,FALSE)</f>
        <v>119</v>
      </c>
      <c r="C486" s="17">
        <f>VLOOKUP($G486,'Philanthropist Ranking'!$K$5:$M$281,2,FALSE)</f>
        <v>5</v>
      </c>
      <c r="D486" s="15"/>
      <c r="E486" s="15"/>
      <c r="F486" s="462" t="s">
        <v>203</v>
      </c>
      <c r="G486" s="463" t="s">
        <v>204</v>
      </c>
      <c r="H486" s="440"/>
      <c r="I486" s="464"/>
      <c r="J486" s="465" t="s">
        <v>62</v>
      </c>
      <c r="K486" s="462" t="s">
        <v>78</v>
      </c>
      <c r="L486" s="463" t="s">
        <v>79</v>
      </c>
      <c r="M486" s="481" t="s">
        <v>80</v>
      </c>
      <c r="N486" s="441" t="s">
        <v>121</v>
      </c>
      <c r="O486" s="482" t="s">
        <v>2302</v>
      </c>
      <c r="P486" s="441" t="s">
        <v>2303</v>
      </c>
      <c r="Q486" s="482" t="s">
        <v>84</v>
      </c>
      <c r="R486" s="441" t="s">
        <v>336</v>
      </c>
      <c r="S486" s="482" t="s">
        <v>105</v>
      </c>
      <c r="T486" s="441" t="s">
        <v>2147</v>
      </c>
      <c r="U486" s="483" t="s">
        <v>80</v>
      </c>
      <c r="V486" s="446" t="s">
        <v>2307</v>
      </c>
      <c r="W486" s="447">
        <v>5</v>
      </c>
      <c r="X486" s="446">
        <v>2</v>
      </c>
      <c r="Y486" s="447">
        <v>1</v>
      </c>
      <c r="Z486" s="446" t="s">
        <v>105</v>
      </c>
      <c r="AA486" s="447" t="s">
        <v>2147</v>
      </c>
      <c r="AB486" s="446" t="s">
        <v>105</v>
      </c>
      <c r="AC486" s="447" t="s">
        <v>2147</v>
      </c>
      <c r="AD486" s="446" t="s">
        <v>2308</v>
      </c>
      <c r="AE486" s="448"/>
      <c r="AF486" s="451"/>
      <c r="AG486" s="447" t="s">
        <v>109</v>
      </c>
      <c r="AH486" s="467" t="e">
        <f>VLOOKUP($AF486,'Program-Causes'!$C:$D,2,FALSE)</f>
        <v>#N/A</v>
      </c>
      <c r="AI486" s="447" t="s">
        <v>141</v>
      </c>
      <c r="AJ486" s="446" t="s">
        <v>69</v>
      </c>
      <c r="AK486" s="447" t="s">
        <v>70</v>
      </c>
      <c r="AL486" s="9" t="s">
        <v>3735</v>
      </c>
      <c r="AM486" s="35" t="str">
        <f>IF(ISNA(VLOOKUP($AL486,'Ash-Archive Data-Don''t Delete'!$AL:$AT,2,FALSE)),"",VLOOKUP($AL486,'Ash-Archive Data-Don''t Delete'!$AL:$AT,2,FALSE))</f>
        <v>Link1</v>
      </c>
      <c r="AN486" s="36" t="str">
        <f>IF(ISNA(VLOOKUP($AL486,'Ash-Archive Data-Don''t Delete'!$AL:$AT,3,FALSE)),"",VLOOKUP($AL486,'Ash-Archive Data-Don''t Delete'!$AL:$AT,3,FALSE))</f>
        <v>Link2</v>
      </c>
      <c r="AO486" s="13">
        <f>IF(ISNA(VLOOKUP($AL486,'Ash-Archive Data-Don''t Delete'!$AL:$AT,4,FALSE)),"",VLOOKUP($AL486,'Ash-Archive Data-Don''t Delete'!$AL:$AT,4,FALSE))</f>
        <v>0</v>
      </c>
      <c r="AP486" s="2">
        <f>IF(ISNA(VLOOKUP($AL486,'Ash-Archive Data-Don''t Delete'!$AL:$AT,5,FALSE)),"",VLOOKUP($AL486,'Ash-Archive Data-Don''t Delete'!$AL:$AT,5,FALSE))</f>
        <v>0</v>
      </c>
      <c r="AQ486" s="13" t="s">
        <v>74</v>
      </c>
      <c r="AR486" s="2"/>
      <c r="AS486" s="13"/>
      <c r="AT486" s="2"/>
      <c r="AU486" s="451"/>
      <c r="AV486" s="447" t="s">
        <v>957</v>
      </c>
      <c r="AW486" s="451"/>
      <c r="AX486" s="447" t="s">
        <v>76</v>
      </c>
      <c r="AY486" s="475" t="s">
        <v>77</v>
      </c>
      <c r="AZ486" s="476">
        <v>42473</v>
      </c>
      <c r="BA486" s="15"/>
      <c r="BB486" s="15"/>
      <c r="BC486" s="15"/>
      <c r="BD486" s="15"/>
      <c r="BE486" s="15"/>
      <c r="BF486" s="15"/>
      <c r="BG486" s="15"/>
      <c r="BH486" s="15"/>
      <c r="BI486" s="15"/>
      <c r="BJ486" s="15"/>
    </row>
    <row r="487" spans="1:62" ht="14.25">
      <c r="A487" s="16" t="str">
        <f>IF(ISNA(VLOOKUP($G487,'Philanthropist Ranking'!$E$5:$H$105,4,FALSE)),"N","Y")</f>
        <v>N</v>
      </c>
      <c r="B487" s="17">
        <f>VLOOKUP($G487,'Philanthropist Ranking'!$K$5:$M$281,3,FALSE)</f>
        <v>119</v>
      </c>
      <c r="C487" s="17">
        <f>VLOOKUP($G487,'Philanthropist Ranking'!$K$5:$M$281,2,FALSE)</f>
        <v>5</v>
      </c>
      <c r="D487" s="15"/>
      <c r="E487" s="15"/>
      <c r="F487" s="462" t="s">
        <v>203</v>
      </c>
      <c r="G487" s="463" t="s">
        <v>204</v>
      </c>
      <c r="H487" s="440"/>
      <c r="I487" s="464"/>
      <c r="J487" s="465" t="s">
        <v>62</v>
      </c>
      <c r="K487" s="464"/>
      <c r="L487" s="465"/>
      <c r="M487" s="464"/>
      <c r="N487" s="450"/>
      <c r="O487" s="466"/>
      <c r="P487" s="450"/>
      <c r="Q487" s="466"/>
      <c r="R487" s="450"/>
      <c r="S487" s="466"/>
      <c r="T487" s="450"/>
      <c r="U487" s="466"/>
      <c r="V487" s="446" t="s">
        <v>2302</v>
      </c>
      <c r="W487" s="447">
        <v>0.7</v>
      </c>
      <c r="X487" s="446">
        <v>10</v>
      </c>
      <c r="Y487" s="447">
        <v>15</v>
      </c>
      <c r="Z487" s="446" t="s">
        <v>105</v>
      </c>
      <c r="AA487" s="447" t="s">
        <v>2147</v>
      </c>
      <c r="AB487" s="451"/>
      <c r="AC487" s="447" t="s">
        <v>222</v>
      </c>
      <c r="AD487" s="446" t="s">
        <v>2309</v>
      </c>
      <c r="AE487" s="448"/>
      <c r="AF487" s="451"/>
      <c r="AG487" s="447" t="s">
        <v>1390</v>
      </c>
      <c r="AH487" s="467" t="s">
        <v>67</v>
      </c>
      <c r="AI487" s="447" t="s">
        <v>100</v>
      </c>
      <c r="AJ487" s="446" t="s">
        <v>69</v>
      </c>
      <c r="AK487" s="447" t="s">
        <v>84</v>
      </c>
      <c r="AL487" s="9" t="s">
        <v>3736</v>
      </c>
      <c r="AM487" s="35" t="str">
        <f>IF(ISNA(VLOOKUP($AL487,'Ash-Archive Data-Don''t Delete'!$AL:$AT,2,FALSE)),"",VLOOKUP($AL487,'Ash-Archive Data-Don''t Delete'!$AL:$AT,2,FALSE))</f>
        <v>Link1</v>
      </c>
      <c r="AN487" s="36" t="str">
        <f>IF(ISNA(VLOOKUP($AL487,'Ash-Archive Data-Don''t Delete'!$AL:$AT,3,FALSE)),"",VLOOKUP($AL487,'Ash-Archive Data-Don''t Delete'!$AL:$AT,3,FALSE))</f>
        <v>Link2</v>
      </c>
      <c r="AO487" s="13">
        <f>IF(ISNA(VLOOKUP($AL487,'Ash-Archive Data-Don''t Delete'!$AL:$AT,4,FALSE)),"",VLOOKUP($AL487,'Ash-Archive Data-Don''t Delete'!$AL:$AT,4,FALSE))</f>
        <v>0</v>
      </c>
      <c r="AP487" s="2">
        <f>IF(ISNA(VLOOKUP($AL487,'Ash-Archive Data-Don''t Delete'!$AL:$AT,5,FALSE)),"",VLOOKUP($AL487,'Ash-Archive Data-Don''t Delete'!$AL:$AT,5,FALSE))</f>
        <v>0</v>
      </c>
      <c r="AQ487" s="13" t="s">
        <v>74</v>
      </c>
      <c r="AR487" s="2"/>
      <c r="AS487" s="13"/>
      <c r="AT487" s="2"/>
      <c r="AU487" s="451"/>
      <c r="AV487" s="447" t="s">
        <v>2310</v>
      </c>
      <c r="AW487" s="451"/>
      <c r="AX487" s="447" t="s">
        <v>84</v>
      </c>
      <c r="AY487" s="475" t="s">
        <v>103</v>
      </c>
      <c r="AZ487" s="476">
        <v>42705</v>
      </c>
      <c r="BA487" s="15"/>
      <c r="BB487" s="15"/>
      <c r="BC487" s="15"/>
      <c r="BD487" s="15"/>
      <c r="BE487" s="15"/>
      <c r="BF487" s="15"/>
      <c r="BG487" s="15"/>
      <c r="BH487" s="15"/>
      <c r="BI487" s="15"/>
      <c r="BJ487" s="15"/>
    </row>
    <row r="488" spans="1:62" ht="14.25">
      <c r="A488" s="16" t="str">
        <f>IF(ISNA(VLOOKUP($G488,'Philanthropist Ranking'!$E$5:$H$105,4,FALSE)),"N","Y")</f>
        <v>N</v>
      </c>
      <c r="B488" s="17">
        <f>VLOOKUP($G488,'Philanthropist Ranking'!$K$5:$M$281,3,FALSE)</f>
        <v>119</v>
      </c>
      <c r="C488" s="17">
        <f>VLOOKUP($G488,'Philanthropist Ranking'!$K$5:$M$281,2,FALSE)</f>
        <v>5</v>
      </c>
      <c r="D488" s="15"/>
      <c r="E488" s="15"/>
      <c r="F488" s="462" t="s">
        <v>2330</v>
      </c>
      <c r="G488" s="463" t="s">
        <v>820</v>
      </c>
      <c r="H488" s="440"/>
      <c r="I488" s="464"/>
      <c r="J488" s="465" t="s">
        <v>62</v>
      </c>
      <c r="K488" s="464"/>
      <c r="L488" s="465"/>
      <c r="M488" s="464"/>
      <c r="N488" s="450"/>
      <c r="O488" s="482" t="s">
        <v>2331</v>
      </c>
      <c r="P488" s="450"/>
      <c r="Q488" s="466"/>
      <c r="R488" s="450"/>
      <c r="S488" s="466"/>
      <c r="T488" s="450"/>
      <c r="U488" s="466"/>
      <c r="V488" s="446" t="s">
        <v>2331</v>
      </c>
      <c r="W488" s="447">
        <v>5</v>
      </c>
      <c r="X488" s="446">
        <v>3</v>
      </c>
      <c r="Y488" s="447" t="s">
        <v>173</v>
      </c>
      <c r="Z488" s="189"/>
      <c r="AA488" s="448"/>
      <c r="AB488" s="451"/>
      <c r="AC488" s="448"/>
      <c r="AD488" s="451"/>
      <c r="AE488" s="447" t="s">
        <v>1507</v>
      </c>
      <c r="AF488" s="446" t="s">
        <v>2332</v>
      </c>
      <c r="AG488" s="447" t="s">
        <v>109</v>
      </c>
      <c r="AH488" s="467" t="str">
        <f>VLOOKUP($AF488,'Program-Causes'!$C:$D,2,FALSE)</f>
        <v>Unspecified</v>
      </c>
      <c r="AI488" s="447" t="s">
        <v>100</v>
      </c>
      <c r="AJ488" s="446" t="s">
        <v>69</v>
      </c>
      <c r="AK488" s="447" t="s">
        <v>70</v>
      </c>
      <c r="AL488" s="9" t="s">
        <v>3737</v>
      </c>
      <c r="AM488" s="13" t="str">
        <f>IF(ISNA(VLOOKUP($AL488,'Ash-Archive Data-Don''t Delete'!$AL:$AT,2,FALSE)),"",VLOOKUP($AL488,'Ash-Archive Data-Don''t Delete'!$AL:$AT,2,FALSE))</f>
        <v/>
      </c>
      <c r="AN488" s="2" t="str">
        <f>IF(ISNA(VLOOKUP($AL488,'Ash-Archive Data-Don''t Delete'!$AL:$AT,3,FALSE)),"",VLOOKUP($AL488,'Ash-Archive Data-Don''t Delete'!$AL:$AT,3,FALSE))</f>
        <v/>
      </c>
      <c r="AO488" s="13" t="str">
        <f>IF(ISNA(VLOOKUP($AL488,'Ash-Archive Data-Don''t Delete'!$AL:$AT,4,FALSE)),"",VLOOKUP($AL488,'Ash-Archive Data-Don''t Delete'!$AL:$AT,4,FALSE))</f>
        <v/>
      </c>
      <c r="AP488" s="2" t="str">
        <f>IF(ISNA(VLOOKUP($AL488,'Ash-Archive Data-Don''t Delete'!$AL:$AT,5,FALSE)),"",VLOOKUP($AL488,'Ash-Archive Data-Don''t Delete'!$AL:$AT,5,FALSE))</f>
        <v/>
      </c>
      <c r="AQ488" s="13" t="s">
        <v>62</v>
      </c>
      <c r="AR488" s="2" t="s">
        <v>62</v>
      </c>
      <c r="AS488" s="13" t="s">
        <v>62</v>
      </c>
      <c r="AT488" s="2" t="s">
        <v>74</v>
      </c>
      <c r="AU488" s="451"/>
      <c r="AV488" s="448"/>
      <c r="AW488" s="451"/>
      <c r="AX488" s="448"/>
      <c r="AY488" s="475" t="s">
        <v>118</v>
      </c>
      <c r="AZ488" s="484">
        <v>42744</v>
      </c>
      <c r="BA488" s="15"/>
      <c r="BB488" s="15"/>
      <c r="BC488" s="15"/>
      <c r="BD488" s="15"/>
      <c r="BE488" s="15"/>
      <c r="BF488" s="15"/>
      <c r="BG488" s="15"/>
      <c r="BH488" s="15"/>
      <c r="BI488" s="15"/>
      <c r="BJ488" s="15"/>
    </row>
    <row r="489" spans="1:62" ht="14.25">
      <c r="A489" s="16" t="str">
        <f>IF(ISNA(VLOOKUP($G489,'Philanthropist Ranking'!$E$5:$H$105,4,FALSE)),"N","Y")</f>
        <v>N</v>
      </c>
      <c r="B489" s="17">
        <f>VLOOKUP($G489,'Philanthropist Ranking'!$K$5:$M$281,3,FALSE)</f>
        <v>119</v>
      </c>
      <c r="C489" s="17">
        <f>VLOOKUP($G489,'Philanthropist Ranking'!$K$5:$M$281,2,FALSE)</f>
        <v>5</v>
      </c>
      <c r="D489" s="15"/>
      <c r="E489" s="15"/>
      <c r="F489" s="464"/>
      <c r="G489" s="463" t="s">
        <v>819</v>
      </c>
      <c r="H489" s="440"/>
      <c r="I489" s="464"/>
      <c r="J489" s="465" t="s">
        <v>62</v>
      </c>
      <c r="K489" s="464"/>
      <c r="L489" s="465"/>
      <c r="M489" s="464"/>
      <c r="N489" s="450"/>
      <c r="O489" s="466"/>
      <c r="P489" s="450"/>
      <c r="Q489" s="466"/>
      <c r="R489" s="450"/>
      <c r="S489" s="466"/>
      <c r="T489" s="450"/>
      <c r="U489" s="466"/>
      <c r="V489" s="446" t="s">
        <v>2352</v>
      </c>
      <c r="W489" s="447">
        <v>5</v>
      </c>
      <c r="X489" s="451">
        <v>5</v>
      </c>
      <c r="Y489" s="448">
        <v>5</v>
      </c>
      <c r="Z489" s="451"/>
      <c r="AA489" s="448"/>
      <c r="AB489" s="451"/>
      <c r="AC489" s="448"/>
      <c r="AD489" s="446" t="s">
        <v>2353</v>
      </c>
      <c r="AE489" s="447" t="s">
        <v>2354</v>
      </c>
      <c r="AF489" s="446" t="s">
        <v>2355</v>
      </c>
      <c r="AG489" s="448"/>
      <c r="AH489" s="467" t="e">
        <f>VLOOKUP($AF489,'Program-Causes'!$C:$D,2,FALSE)</f>
        <v>#N/A</v>
      </c>
      <c r="AI489" s="448"/>
      <c r="AJ489" s="446" t="s">
        <v>69</v>
      </c>
      <c r="AK489" s="447" t="s">
        <v>70</v>
      </c>
      <c r="AL489" s="9" t="s">
        <v>3738</v>
      </c>
      <c r="AM489" s="13" t="str">
        <f>IF(ISNA(VLOOKUP($AL489,'Ash-Archive Data-Don''t Delete'!$AL:$AT,2,FALSE)),"",VLOOKUP($AL489,'Ash-Archive Data-Don''t Delete'!$AL:$AT,2,FALSE))</f>
        <v/>
      </c>
      <c r="AN489" s="2" t="str">
        <f>IF(ISNA(VLOOKUP($AL489,'Ash-Archive Data-Don''t Delete'!$AL:$AT,3,FALSE)),"",VLOOKUP($AL489,'Ash-Archive Data-Don''t Delete'!$AL:$AT,3,FALSE))</f>
        <v/>
      </c>
      <c r="AO489" s="13" t="str">
        <f>IF(ISNA(VLOOKUP($AL489,'Ash-Archive Data-Don''t Delete'!$AL:$AT,4,FALSE)),"",VLOOKUP($AL489,'Ash-Archive Data-Don''t Delete'!$AL:$AT,4,FALSE))</f>
        <v/>
      </c>
      <c r="AP489" s="2" t="str">
        <f>IF(ISNA(VLOOKUP($AL489,'Ash-Archive Data-Don''t Delete'!$AL:$AT,5,FALSE)),"",VLOOKUP($AL489,'Ash-Archive Data-Don''t Delete'!$AL:$AT,5,FALSE))</f>
        <v/>
      </c>
      <c r="AQ489" s="13" t="s">
        <v>62</v>
      </c>
      <c r="AR489" s="2" t="s">
        <v>62</v>
      </c>
      <c r="AS489" s="13" t="s">
        <v>62</v>
      </c>
      <c r="AT489" s="2" t="s">
        <v>62</v>
      </c>
      <c r="AU489" s="451"/>
      <c r="AV489" s="448"/>
      <c r="AW489" s="451"/>
      <c r="AX489" s="448"/>
      <c r="AY489" s="475" t="s">
        <v>269</v>
      </c>
      <c r="AZ489" s="484">
        <v>42744</v>
      </c>
      <c r="BA489" s="15"/>
      <c r="BB489" s="15"/>
      <c r="BC489" s="15"/>
      <c r="BD489" s="15"/>
      <c r="BE489" s="15"/>
      <c r="BF489" s="15"/>
      <c r="BG489" s="15"/>
      <c r="BH489" s="15"/>
      <c r="BI489" s="15"/>
      <c r="BJ489" s="15"/>
    </row>
    <row r="490" spans="1:62" ht="14.25">
      <c r="A490" s="16" t="str">
        <f>IF(ISNA(VLOOKUP($G490,'Philanthropist Ranking'!$E$5:$H$105,4,FALSE)),"N","Y")</f>
        <v>N</v>
      </c>
      <c r="B490" s="17">
        <f>VLOOKUP($G490,'Philanthropist Ranking'!$K$5:$M$281,3,FALSE)</f>
        <v>119</v>
      </c>
      <c r="C490" s="17">
        <f>VLOOKUP($G490,'Philanthropist Ranking'!$K$5:$M$281,2,FALSE)</f>
        <v>5</v>
      </c>
      <c r="D490" s="15"/>
      <c r="E490" s="15"/>
      <c r="F490" s="464"/>
      <c r="G490" s="463" t="s">
        <v>818</v>
      </c>
      <c r="H490" s="440"/>
      <c r="I490" s="464"/>
      <c r="J490" s="465" t="s">
        <v>62</v>
      </c>
      <c r="K490" s="464"/>
      <c r="L490" s="465"/>
      <c r="M490" s="464"/>
      <c r="N490" s="450"/>
      <c r="O490" s="466"/>
      <c r="P490" s="450"/>
      <c r="Q490" s="466"/>
      <c r="R490" s="450"/>
      <c r="S490" s="466"/>
      <c r="T490" s="450"/>
      <c r="U490" s="466"/>
      <c r="V490" s="446" t="s">
        <v>2348</v>
      </c>
      <c r="W490" s="447">
        <v>5</v>
      </c>
      <c r="X490" s="412"/>
      <c r="Y490" s="411"/>
      <c r="Z490" s="189"/>
      <c r="AA490" s="448"/>
      <c r="AB490" s="451"/>
      <c r="AC490" s="448"/>
      <c r="AD490" s="446" t="s">
        <v>1892</v>
      </c>
      <c r="AE490" s="447" t="s">
        <v>1893</v>
      </c>
      <c r="AF490" s="451"/>
      <c r="AG490" s="448"/>
      <c r="AH490" s="467" t="e">
        <f>VLOOKUP($AF490,'Program-Causes'!$C:$D,2,FALSE)</f>
        <v>#N/A</v>
      </c>
      <c r="AI490" s="411"/>
      <c r="AJ490" s="393" t="s">
        <v>69</v>
      </c>
      <c r="AK490" s="447" t="s">
        <v>70</v>
      </c>
      <c r="AL490" s="9" t="s">
        <v>3739</v>
      </c>
      <c r="AM490" s="13" t="str">
        <f>IF(ISNA(VLOOKUP($AL490,'Ash-Archive Data-Don''t Delete'!$AL:$AT,2,FALSE)),"",VLOOKUP($AL490,'Ash-Archive Data-Don''t Delete'!$AL:$AT,2,FALSE))</f>
        <v>link</v>
      </c>
      <c r="AN490" s="36" t="str">
        <f>IF(ISNA(VLOOKUP($AL490,'Ash-Archive Data-Don''t Delete'!$AL:$AT,3,FALSE)),"",VLOOKUP($AL490,'Ash-Archive Data-Don''t Delete'!$AL:$AT,3,FALSE))</f>
        <v>http://pyedf.tju.edu.cn/news/indexinfo?c_name=zijin</v>
      </c>
      <c r="AO490" s="13">
        <f>IF(ISNA(VLOOKUP($AL490,'Ash-Archive Data-Don''t Delete'!$AL:$AT,4,FALSE)),"",VLOOKUP($AL490,'Ash-Archive Data-Don''t Delete'!$AL:$AT,4,FALSE))</f>
        <v>0</v>
      </c>
      <c r="AP490" s="2">
        <f>IF(ISNA(VLOOKUP($AL490,'Ash-Archive Data-Don''t Delete'!$AL:$AT,5,FALSE)),"",VLOOKUP($AL490,'Ash-Archive Data-Don''t Delete'!$AL:$AT,5,FALSE))</f>
        <v>0</v>
      </c>
      <c r="AQ490" s="13"/>
      <c r="AR490" s="2"/>
      <c r="AS490" s="13"/>
      <c r="AT490" s="2" t="s">
        <v>74</v>
      </c>
      <c r="AU490" s="451"/>
      <c r="AV490" s="448"/>
      <c r="AW490" s="451"/>
      <c r="AX490" s="448"/>
      <c r="AY490" s="475" t="s">
        <v>269</v>
      </c>
      <c r="AZ490" s="484">
        <v>42744</v>
      </c>
      <c r="BA490" s="15"/>
      <c r="BB490" s="15"/>
      <c r="BC490" s="15"/>
      <c r="BD490" s="15"/>
      <c r="BE490" s="15"/>
      <c r="BF490" s="15"/>
      <c r="BG490" s="15"/>
      <c r="BH490" s="15"/>
      <c r="BI490" s="15"/>
      <c r="BJ490" s="15"/>
    </row>
    <row r="491" spans="1:62" ht="14.25">
      <c r="A491" s="16" t="str">
        <f>IF(ISNA(VLOOKUP($G491,'Philanthropist Ranking'!$E$5:$H$105,4,FALSE)),"N","Y")</f>
        <v>N</v>
      </c>
      <c r="B491" s="17">
        <f>VLOOKUP($G491,'Philanthropist Ranking'!$K$5:$M$281,3,FALSE)</f>
        <v>119</v>
      </c>
      <c r="C491" s="17">
        <f>VLOOKUP($G491,'Philanthropist Ranking'!$K$5:$M$281,2,FALSE)</f>
        <v>5</v>
      </c>
      <c r="D491" s="15"/>
      <c r="E491" s="15"/>
      <c r="F491" s="464"/>
      <c r="G491" s="463" t="s">
        <v>817</v>
      </c>
      <c r="H491" s="440"/>
      <c r="I491" s="464"/>
      <c r="J491" s="465" t="s">
        <v>62</v>
      </c>
      <c r="K491" s="464"/>
      <c r="L491" s="465"/>
      <c r="M491" s="464"/>
      <c r="N491" s="450"/>
      <c r="O491" s="466"/>
      <c r="P491" s="450"/>
      <c r="Q491" s="466"/>
      <c r="R491" s="450"/>
      <c r="S491" s="466"/>
      <c r="T491" s="450"/>
      <c r="U491" s="466"/>
      <c r="V491" s="446" t="s">
        <v>2347</v>
      </c>
      <c r="W491" s="447">
        <v>5</v>
      </c>
      <c r="X491" s="446">
        <v>12</v>
      </c>
      <c r="Y491" s="447">
        <v>31</v>
      </c>
      <c r="Z491" s="451"/>
      <c r="AA491" s="448"/>
      <c r="AB491" s="451"/>
      <c r="AC491" s="448"/>
      <c r="AD491" s="446" t="s">
        <v>1611</v>
      </c>
      <c r="AE491" s="447" t="s">
        <v>1612</v>
      </c>
      <c r="AF491" s="446" t="s">
        <v>2347</v>
      </c>
      <c r="AG491" s="448"/>
      <c r="AH491" s="467" t="e">
        <f>VLOOKUP($AF491,'Program-Causes'!$C:$D,2,FALSE)</f>
        <v>#N/A</v>
      </c>
      <c r="AI491" s="448"/>
      <c r="AJ491" s="446" t="s">
        <v>69</v>
      </c>
      <c r="AK491" s="447" t="s">
        <v>70</v>
      </c>
      <c r="AL491" s="9" t="s">
        <v>3740</v>
      </c>
      <c r="AM491" s="13" t="str">
        <f>IF(ISNA(VLOOKUP($AL491,'Ash-Archive Data-Don''t Delete'!$AL:$AT,2,FALSE)),"",VLOOKUP($AL491,'Ash-Archive Data-Don''t Delete'!$AL:$AT,2,FALSE))</f>
        <v>link</v>
      </c>
      <c r="AN491" s="2" t="str">
        <f>IF(ISNA(VLOOKUP($AL491,'Ash-Archive Data-Don''t Delete'!$AL:$AT,3,FALSE)),"",VLOOKUP($AL491,'Ash-Archive Data-Don''t Delete'!$AL:$AT,3,FALSE))</f>
        <v>http://csuef.csu.edu.cn/Files/16-08-31/2016-08-31%2004-43-51_1214.html,
 http://csuef.csu.edu.cn/Block/Archives.aspx,
 http://csuef.csu.edu.cn/Block/NewsList.aspx?KindID=1</v>
      </c>
      <c r="AO491" s="13">
        <f>IF(ISNA(VLOOKUP($AL491,'Ash-Archive Data-Don''t Delete'!$AL:$AT,4,FALSE)),"",VLOOKUP($AL491,'Ash-Archive Data-Don''t Delete'!$AL:$AT,4,FALSE))</f>
        <v>0</v>
      </c>
      <c r="AP491" s="2">
        <f>IF(ISNA(VLOOKUP($AL491,'Ash-Archive Data-Don''t Delete'!$AL:$AT,5,FALSE)),"",VLOOKUP($AL491,'Ash-Archive Data-Don''t Delete'!$AL:$AT,5,FALSE))</f>
        <v>0</v>
      </c>
      <c r="AQ491" s="13"/>
      <c r="AR491" s="2"/>
      <c r="AS491" s="13"/>
      <c r="AT491" s="2" t="s">
        <v>74</v>
      </c>
      <c r="AU491" s="451"/>
      <c r="AV491" s="448"/>
      <c r="AW491" s="451"/>
      <c r="AX491" s="448"/>
      <c r="AY491" s="475" t="s">
        <v>269</v>
      </c>
      <c r="AZ491" s="484">
        <v>42744</v>
      </c>
      <c r="BA491" s="15"/>
      <c r="BB491" s="15"/>
      <c r="BC491" s="15"/>
      <c r="BD491" s="15"/>
      <c r="BE491" s="15"/>
      <c r="BF491" s="15"/>
      <c r="BG491" s="15"/>
      <c r="BH491" s="15"/>
      <c r="BI491" s="15"/>
      <c r="BJ491" s="15"/>
    </row>
    <row r="492" spans="1:62" ht="14.25">
      <c r="A492" s="16" t="str">
        <f>IF(ISNA(VLOOKUP($G492,'Philanthropist Ranking'!$E$5:$H$105,4,FALSE)),"N","Y")</f>
        <v>N</v>
      </c>
      <c r="B492" s="17">
        <f>VLOOKUP($G492,'Philanthropist Ranking'!$K$5:$M$281,3,FALSE)</f>
        <v>119</v>
      </c>
      <c r="C492" s="17">
        <f>VLOOKUP($G492,'Philanthropist Ranking'!$K$5:$M$281,2,FALSE)</f>
        <v>5</v>
      </c>
      <c r="D492" s="15"/>
      <c r="E492" s="15"/>
      <c r="F492" s="462" t="s">
        <v>282</v>
      </c>
      <c r="G492" s="463" t="s">
        <v>283</v>
      </c>
      <c r="H492" s="440"/>
      <c r="I492" s="464"/>
      <c r="J492" s="465" t="s">
        <v>62</v>
      </c>
      <c r="K492" s="462" t="s">
        <v>78</v>
      </c>
      <c r="L492" s="465"/>
      <c r="M492" s="481" t="s">
        <v>80</v>
      </c>
      <c r="N492" s="441" t="s">
        <v>1400</v>
      </c>
      <c r="O492" s="482" t="s">
        <v>2315</v>
      </c>
      <c r="P492" s="441" t="s">
        <v>2316</v>
      </c>
      <c r="Q492" s="482" t="s">
        <v>84</v>
      </c>
      <c r="R492" s="441" t="s">
        <v>336</v>
      </c>
      <c r="S492" s="482" t="s">
        <v>63</v>
      </c>
      <c r="T492" s="441" t="s">
        <v>64</v>
      </c>
      <c r="U492" s="483" t="s">
        <v>80</v>
      </c>
      <c r="V492" s="451"/>
      <c r="W492" s="447">
        <v>5</v>
      </c>
      <c r="X492" s="446">
        <v>7</v>
      </c>
      <c r="Y492" s="447">
        <v>6</v>
      </c>
      <c r="Z492" s="446" t="s">
        <v>63</v>
      </c>
      <c r="AA492" s="447" t="s">
        <v>64</v>
      </c>
      <c r="AB492" s="446" t="s">
        <v>969</v>
      </c>
      <c r="AC492" s="447" t="s">
        <v>3741</v>
      </c>
      <c r="AD492" s="446" t="s">
        <v>2322</v>
      </c>
      <c r="AE492" s="448"/>
      <c r="AF492" s="451"/>
      <c r="AG492" s="447" t="s">
        <v>98</v>
      </c>
      <c r="AH492" s="467" t="e">
        <f>VLOOKUP($AF492,'Program-Causes'!$C:$D,2,FALSE)</f>
        <v>#N/A</v>
      </c>
      <c r="AI492" s="447" t="s">
        <v>100</v>
      </c>
      <c r="AJ492" s="446" t="s">
        <v>69</v>
      </c>
      <c r="AK492" s="447" t="s">
        <v>70</v>
      </c>
      <c r="AL492" s="9" t="s">
        <v>3742</v>
      </c>
      <c r="AM492" s="35" t="str">
        <f>IF(ISNA(VLOOKUP($AL492,'Ash-Archive Data-Don''t Delete'!$AL:$AT,2,FALSE)),"",VLOOKUP($AL492,'Ash-Archive Data-Don''t Delete'!$AL:$AT,2,FALSE))</f>
        <v>Link1</v>
      </c>
      <c r="AN492" s="36" t="str">
        <f>IF(ISNA(VLOOKUP($AL492,'Ash-Archive Data-Don''t Delete'!$AL:$AT,3,FALSE)),"",VLOOKUP($AL492,'Ash-Archive Data-Don''t Delete'!$AL:$AT,3,FALSE))</f>
        <v>Link2</v>
      </c>
      <c r="AO492" s="35" t="str">
        <f>IF(ISNA(VLOOKUP($AL492,'Ash-Archive Data-Don''t Delete'!$AL:$AT,4,FALSE)),"",VLOOKUP($AL492,'Ash-Archive Data-Don''t Delete'!$AL:$AT,4,FALSE))</f>
        <v>Link3</v>
      </c>
      <c r="AP492" s="36" t="str">
        <f>IF(ISNA(VLOOKUP($AL492,'Ash-Archive Data-Don''t Delete'!$AL:$AT,5,FALSE)),"",VLOOKUP($AL492,'Ash-Archive Data-Don''t Delete'!$AL:$AT,5,FALSE))</f>
        <v>Link4</v>
      </c>
      <c r="AQ492" s="13" t="s">
        <v>74</v>
      </c>
      <c r="AR492" s="2"/>
      <c r="AS492" s="13"/>
      <c r="AT492" s="2"/>
      <c r="AU492" s="451"/>
      <c r="AV492" s="447" t="s">
        <v>238</v>
      </c>
      <c r="AW492" s="451"/>
      <c r="AX492" s="447" t="s">
        <v>84</v>
      </c>
      <c r="AY492" s="475" t="s">
        <v>103</v>
      </c>
      <c r="AZ492" s="476">
        <v>42706</v>
      </c>
      <c r="BA492" s="15"/>
      <c r="BB492" s="15"/>
      <c r="BC492" s="15"/>
      <c r="BD492" s="15"/>
      <c r="BE492" s="15"/>
      <c r="BF492" s="15"/>
      <c r="BG492" s="15"/>
      <c r="BH492" s="15"/>
      <c r="BI492" s="15"/>
      <c r="BJ492" s="15"/>
    </row>
    <row r="493" spans="1:62" ht="14.25">
      <c r="A493" s="16" t="str">
        <f>IF(ISNA(VLOOKUP($G493,'Philanthropist Ranking'!$E$5:$H$105,4,FALSE)),"N","Y")</f>
        <v>N</v>
      </c>
      <c r="B493" s="17">
        <f>VLOOKUP($G493,'Philanthropist Ranking'!$K$5:$M$281,3,FALSE)</f>
        <v>119</v>
      </c>
      <c r="C493" s="17">
        <f>VLOOKUP($G493,'Philanthropist Ranking'!$K$5:$M$281,2,FALSE)</f>
        <v>5</v>
      </c>
      <c r="D493" s="15"/>
      <c r="E493" s="15"/>
      <c r="F493" s="464"/>
      <c r="G493" s="463" t="s">
        <v>816</v>
      </c>
      <c r="H493" s="440"/>
      <c r="I493" s="464"/>
      <c r="J493" s="465" t="s">
        <v>62</v>
      </c>
      <c r="K493" s="464"/>
      <c r="L493" s="465"/>
      <c r="M493" s="464"/>
      <c r="N493" s="450"/>
      <c r="O493" s="466"/>
      <c r="P493" s="450"/>
      <c r="Q493" s="466"/>
      <c r="R493" s="450"/>
      <c r="S493" s="466"/>
      <c r="T493" s="450"/>
      <c r="U493" s="466"/>
      <c r="V493" s="446" t="s">
        <v>2350</v>
      </c>
      <c r="W493" s="447">
        <v>5</v>
      </c>
      <c r="X493" s="446">
        <v>12</v>
      </c>
      <c r="Y493" s="447">
        <v>13</v>
      </c>
      <c r="Z493" s="451"/>
      <c r="AA493" s="448"/>
      <c r="AB493" s="451"/>
      <c r="AC493" s="448"/>
      <c r="AD493" s="446" t="s">
        <v>1624</v>
      </c>
      <c r="AE493" s="447" t="s">
        <v>1625</v>
      </c>
      <c r="AF493" s="451"/>
      <c r="AG493" s="448"/>
      <c r="AH493" s="467" t="e">
        <f>VLOOKUP($AF493,'Program-Causes'!$C:$D,2,FALSE)</f>
        <v>#N/A</v>
      </c>
      <c r="AI493" s="448"/>
      <c r="AJ493" s="446" t="s">
        <v>69</v>
      </c>
      <c r="AK493" s="447" t="s">
        <v>70</v>
      </c>
      <c r="AL493" s="9" t="s">
        <v>3743</v>
      </c>
      <c r="AM493" s="13" t="str">
        <f>IF(ISNA(VLOOKUP($AL493,'Ash-Archive Data-Don''t Delete'!$AL:$AT,2,FALSE)),"",VLOOKUP($AL493,'Ash-Archive Data-Don''t Delete'!$AL:$AT,2,FALSE))</f>
        <v>link</v>
      </c>
      <c r="AN493" s="36" t="str">
        <f>IF(ISNA(VLOOKUP($AL493,'Ash-Archive Data-Don''t Delete'!$AL:$AT,3,FALSE)),"",VLOOKUP($AL493,'Ash-Archive Data-Don''t Delete'!$AL:$AT,3,FALSE))</f>
        <v>http://www.scf.org.cn/foundation/donation/list.jhtml</v>
      </c>
      <c r="AO493" s="13">
        <f>IF(ISNA(VLOOKUP($AL493,'Ash-Archive Data-Don''t Delete'!$AL:$AT,4,FALSE)),"",VLOOKUP($AL493,'Ash-Archive Data-Don''t Delete'!$AL:$AT,4,FALSE))</f>
        <v>0</v>
      </c>
      <c r="AP493" s="2">
        <f>IF(ISNA(VLOOKUP($AL493,'Ash-Archive Data-Don''t Delete'!$AL:$AT,5,FALSE)),"",VLOOKUP($AL493,'Ash-Archive Data-Don''t Delete'!$AL:$AT,5,FALSE))</f>
        <v>0</v>
      </c>
      <c r="AQ493" s="13"/>
      <c r="AR493" s="2"/>
      <c r="AS493" s="13"/>
      <c r="AT493" s="2" t="s">
        <v>74</v>
      </c>
      <c r="AU493" s="451"/>
      <c r="AV493" s="448"/>
      <c r="AW493" s="451"/>
      <c r="AX493" s="448"/>
      <c r="AY493" s="475" t="s">
        <v>269</v>
      </c>
      <c r="AZ493" s="484">
        <v>42744</v>
      </c>
      <c r="BA493" s="15"/>
      <c r="BB493" s="15"/>
      <c r="BC493" s="15"/>
      <c r="BD493" s="15"/>
      <c r="BE493" s="15"/>
      <c r="BF493" s="15"/>
      <c r="BG493" s="15"/>
      <c r="BH493" s="15"/>
      <c r="BI493" s="15"/>
      <c r="BJ493" s="15"/>
    </row>
    <row r="494" spans="1:62" ht="14.25">
      <c r="A494" s="16" t="str">
        <f>IF(ISNA(VLOOKUP($G494,'Philanthropist Ranking'!$E$5:$H$105,4,FALSE)),"N","Y")</f>
        <v>N</v>
      </c>
      <c r="B494" s="17">
        <f>VLOOKUP($G494,'Philanthropist Ranking'!$K$5:$M$281,3,FALSE)</f>
        <v>119</v>
      </c>
      <c r="C494" s="17">
        <f>VLOOKUP($G494,'Philanthropist Ranking'!$K$5:$M$281,2,FALSE)</f>
        <v>5</v>
      </c>
      <c r="D494" s="15"/>
      <c r="E494" s="15"/>
      <c r="F494" s="462" t="s">
        <v>2325</v>
      </c>
      <c r="G494" s="463" t="s">
        <v>815</v>
      </c>
      <c r="H494" s="440"/>
      <c r="I494" s="464"/>
      <c r="J494" s="465" t="s">
        <v>62</v>
      </c>
      <c r="K494" s="464"/>
      <c r="L494" s="465"/>
      <c r="M494" s="464"/>
      <c r="N494" s="441" t="s">
        <v>9</v>
      </c>
      <c r="O494" s="482" t="s">
        <v>2326</v>
      </c>
      <c r="P494" s="441" t="s">
        <v>2327</v>
      </c>
      <c r="Q494" s="482" t="s">
        <v>70</v>
      </c>
      <c r="R494" s="441" t="s">
        <v>336</v>
      </c>
      <c r="S494" s="482" t="s">
        <v>961</v>
      </c>
      <c r="T494" s="441" t="s">
        <v>2328</v>
      </c>
      <c r="U494" s="483" t="s">
        <v>80</v>
      </c>
      <c r="V494" s="446" t="s">
        <v>2326</v>
      </c>
      <c r="W494" s="447">
        <v>5</v>
      </c>
      <c r="X494" s="451"/>
      <c r="Y494" s="448"/>
      <c r="Z494" s="446" t="s">
        <v>961</v>
      </c>
      <c r="AA494" s="447" t="s">
        <v>2328</v>
      </c>
      <c r="AB494" s="446" t="s">
        <v>319</v>
      </c>
      <c r="AC494" s="447" t="s">
        <v>319</v>
      </c>
      <c r="AD494" s="446" t="s">
        <v>2329</v>
      </c>
      <c r="AE494" s="448"/>
      <c r="AF494" s="451"/>
      <c r="AG494" s="447" t="s">
        <v>89</v>
      </c>
      <c r="AH494" s="467" t="s">
        <v>67</v>
      </c>
      <c r="AI494" s="447" t="s">
        <v>100</v>
      </c>
      <c r="AJ494" s="446" t="s">
        <v>69</v>
      </c>
      <c r="AK494" s="447" t="s">
        <v>70</v>
      </c>
      <c r="AL494" s="9" t="s">
        <v>3744</v>
      </c>
      <c r="AM494" s="35" t="str">
        <f>IF(ISNA(VLOOKUP($AL494,'Ash-Archive Data-Don''t Delete'!$AL:$AT,2,FALSE)),"",VLOOKUP($AL494,'Ash-Archive Data-Don''t Delete'!$AL:$AT,2,FALSE))</f>
        <v>Link1</v>
      </c>
      <c r="AN494" s="2">
        <f>IF(ISNA(VLOOKUP($AL494,'Ash-Archive Data-Don''t Delete'!$AL:$AT,3,FALSE)),"",VLOOKUP($AL494,'Ash-Archive Data-Don''t Delete'!$AL:$AT,3,FALSE))</f>
        <v>0</v>
      </c>
      <c r="AO494" s="13">
        <f>IF(ISNA(VLOOKUP($AL494,'Ash-Archive Data-Don''t Delete'!$AL:$AT,4,FALSE)),"",VLOOKUP($AL494,'Ash-Archive Data-Don''t Delete'!$AL:$AT,4,FALSE))</f>
        <v>0</v>
      </c>
      <c r="AP494" s="2">
        <f>IF(ISNA(VLOOKUP($AL494,'Ash-Archive Data-Don''t Delete'!$AL:$AT,5,FALSE)),"",VLOOKUP($AL494,'Ash-Archive Data-Don''t Delete'!$AL:$AT,5,FALSE))</f>
        <v>0</v>
      </c>
      <c r="AQ494" s="13" t="s">
        <v>74</v>
      </c>
      <c r="AR494" s="2"/>
      <c r="AS494" s="13"/>
      <c r="AT494" s="2"/>
      <c r="AU494" s="451"/>
      <c r="AV494" s="447" t="s">
        <v>238</v>
      </c>
      <c r="AW494" s="451"/>
      <c r="AX494" s="447" t="s">
        <v>84</v>
      </c>
      <c r="AY494" s="475" t="s">
        <v>103</v>
      </c>
      <c r="AZ494" s="476">
        <v>42706</v>
      </c>
      <c r="BA494" s="15"/>
      <c r="BB494" s="15"/>
      <c r="BC494" s="15"/>
      <c r="BD494" s="15"/>
      <c r="BE494" s="15"/>
      <c r="BF494" s="15"/>
      <c r="BG494" s="15"/>
      <c r="BH494" s="15"/>
      <c r="BI494" s="15"/>
      <c r="BJ494" s="15"/>
    </row>
    <row r="495" spans="1:62" ht="14.25">
      <c r="A495" s="16" t="str">
        <f>IF(ISNA(VLOOKUP($G495,'Philanthropist Ranking'!$E$5:$H$105,4,FALSE)),"N","Y")</f>
        <v>N</v>
      </c>
      <c r="B495" s="17">
        <f>VLOOKUP($G495,'Philanthropist Ranking'!$K$5:$M$281,3,FALSE)</f>
        <v>119</v>
      </c>
      <c r="C495" s="17">
        <f>VLOOKUP($G495,'Philanthropist Ranking'!$K$5:$M$281,2,FALSE)</f>
        <v>5</v>
      </c>
      <c r="D495" s="15"/>
      <c r="E495" s="15"/>
      <c r="F495" s="464"/>
      <c r="G495" s="463" t="s">
        <v>814</v>
      </c>
      <c r="H495" s="440"/>
      <c r="I495" s="464"/>
      <c r="J495" s="465" t="s">
        <v>62</v>
      </c>
      <c r="K495" s="464"/>
      <c r="L495" s="465"/>
      <c r="M495" s="464"/>
      <c r="N495" s="450"/>
      <c r="O495" s="482" t="s">
        <v>2344</v>
      </c>
      <c r="P495" s="450"/>
      <c r="Q495" s="466"/>
      <c r="R495" s="450"/>
      <c r="S495" s="466"/>
      <c r="T495" s="450"/>
      <c r="U495" s="466"/>
      <c r="V495" s="446" t="s">
        <v>2344</v>
      </c>
      <c r="W495" s="447">
        <v>3</v>
      </c>
      <c r="X495" s="446">
        <v>3</v>
      </c>
      <c r="Y495" s="447">
        <v>25</v>
      </c>
      <c r="Z495" s="189"/>
      <c r="AA495" s="448"/>
      <c r="AB495" s="451"/>
      <c r="AC495" s="448"/>
      <c r="AD495" s="451"/>
      <c r="AE495" s="447" t="s">
        <v>1281</v>
      </c>
      <c r="AF495" s="446" t="s">
        <v>1362</v>
      </c>
      <c r="AG495" s="447" t="s">
        <v>109</v>
      </c>
      <c r="AH495" s="467" t="e">
        <f>VLOOKUP($AF495,'Program-Causes'!$C:$D,2,FALSE)</f>
        <v>#N/A</v>
      </c>
      <c r="AI495" s="447" t="s">
        <v>100</v>
      </c>
      <c r="AJ495" s="446" t="s">
        <v>69</v>
      </c>
      <c r="AK495" s="447" t="s">
        <v>70</v>
      </c>
      <c r="AL495" s="9" t="s">
        <v>3745</v>
      </c>
      <c r="AM495" s="13" t="str">
        <f>IF(ISNA(VLOOKUP($AL495,'Ash-Archive Data-Don''t Delete'!$AL:$AT,2,FALSE)),"",VLOOKUP($AL495,'Ash-Archive Data-Don''t Delete'!$AL:$AT,2,FALSE))</f>
        <v/>
      </c>
      <c r="AN495" s="2" t="str">
        <f>IF(ISNA(VLOOKUP($AL495,'Ash-Archive Data-Don''t Delete'!$AL:$AT,3,FALSE)),"",VLOOKUP($AL495,'Ash-Archive Data-Don''t Delete'!$AL:$AT,3,FALSE))</f>
        <v/>
      </c>
      <c r="AO495" s="13" t="str">
        <f>IF(ISNA(VLOOKUP($AL495,'Ash-Archive Data-Don''t Delete'!$AL:$AT,4,FALSE)),"",VLOOKUP($AL495,'Ash-Archive Data-Don''t Delete'!$AL:$AT,4,FALSE))</f>
        <v/>
      </c>
      <c r="AP495" s="2" t="str">
        <f>IF(ISNA(VLOOKUP($AL495,'Ash-Archive Data-Don''t Delete'!$AL:$AT,5,FALSE)),"",VLOOKUP($AL495,'Ash-Archive Data-Don''t Delete'!$AL:$AT,5,FALSE))</f>
        <v/>
      </c>
      <c r="AQ495" s="13" t="s">
        <v>62</v>
      </c>
      <c r="AR495" s="2" t="s">
        <v>62</v>
      </c>
      <c r="AS495" s="13" t="s">
        <v>62</v>
      </c>
      <c r="AT495" s="2" t="s">
        <v>74</v>
      </c>
      <c r="AU495" s="451"/>
      <c r="AV495" s="448"/>
      <c r="AW495" s="451"/>
      <c r="AX495" s="448"/>
      <c r="AY495" s="475" t="s">
        <v>118</v>
      </c>
      <c r="AZ495" s="484">
        <v>42744</v>
      </c>
      <c r="BA495" s="15"/>
      <c r="BB495" s="15"/>
      <c r="BC495" s="15"/>
      <c r="BD495" s="15"/>
      <c r="BE495" s="15"/>
      <c r="BF495" s="15"/>
      <c r="BG495" s="15"/>
      <c r="BH495" s="15"/>
      <c r="BI495" s="15"/>
      <c r="BJ495" s="15"/>
    </row>
    <row r="496" spans="1:62" ht="14.25">
      <c r="A496" s="16" t="str">
        <f>IF(ISNA(VLOOKUP($G496,'Philanthropist Ranking'!$E$5:$H$105,4,FALSE)),"N","Y")</f>
        <v>N</v>
      </c>
      <c r="B496" s="17">
        <f>VLOOKUP($G496,'Philanthropist Ranking'!$K$5:$M$281,3,FALSE)</f>
        <v>119</v>
      </c>
      <c r="C496" s="17">
        <f>VLOOKUP($G496,'Philanthropist Ranking'!$K$5:$M$281,2,FALSE)</f>
        <v>5</v>
      </c>
      <c r="D496" s="15"/>
      <c r="E496" s="15"/>
      <c r="F496" s="464"/>
      <c r="G496" s="463" t="s">
        <v>814</v>
      </c>
      <c r="H496" s="440"/>
      <c r="I496" s="464"/>
      <c r="J496" s="465" t="s">
        <v>62</v>
      </c>
      <c r="K496" s="464"/>
      <c r="L496" s="465"/>
      <c r="M496" s="464"/>
      <c r="N496" s="450"/>
      <c r="O496" s="482" t="s">
        <v>2345</v>
      </c>
      <c r="P496" s="450"/>
      <c r="Q496" s="466"/>
      <c r="R496" s="450"/>
      <c r="S496" s="466"/>
      <c r="T496" s="450"/>
      <c r="U496" s="466"/>
      <c r="V496" s="446" t="s">
        <v>2345</v>
      </c>
      <c r="W496" s="447">
        <v>2</v>
      </c>
      <c r="X496" s="446">
        <v>10</v>
      </c>
      <c r="Y496" s="447">
        <v>20</v>
      </c>
      <c r="Z496" s="189"/>
      <c r="AA496" s="448"/>
      <c r="AB496" s="451"/>
      <c r="AC496" s="448"/>
      <c r="AD496" s="451"/>
      <c r="AE496" s="447" t="s">
        <v>1281</v>
      </c>
      <c r="AF496" s="446" t="s">
        <v>2346</v>
      </c>
      <c r="AG496" s="447" t="s">
        <v>109</v>
      </c>
      <c r="AH496" s="467" t="e">
        <f>VLOOKUP($AF496,'Program-Causes'!$C:$D,2,FALSE)</f>
        <v>#N/A</v>
      </c>
      <c r="AI496" s="447" t="s">
        <v>100</v>
      </c>
      <c r="AJ496" s="446" t="s">
        <v>69</v>
      </c>
      <c r="AK496" s="447" t="s">
        <v>70</v>
      </c>
      <c r="AL496" s="9" t="s">
        <v>3746</v>
      </c>
      <c r="AM496" s="13" t="str">
        <f>IF(ISNA(VLOOKUP($AL496,'Ash-Archive Data-Don''t Delete'!$AL:$AT,2,FALSE)),"",VLOOKUP($AL496,'Ash-Archive Data-Don''t Delete'!$AL:$AT,2,FALSE))</f>
        <v/>
      </c>
      <c r="AN496" s="2" t="str">
        <f>IF(ISNA(VLOOKUP($AL496,'Ash-Archive Data-Don''t Delete'!$AL:$AT,3,FALSE)),"",VLOOKUP($AL496,'Ash-Archive Data-Don''t Delete'!$AL:$AT,3,FALSE))</f>
        <v/>
      </c>
      <c r="AO496" s="13" t="str">
        <f>IF(ISNA(VLOOKUP($AL496,'Ash-Archive Data-Don''t Delete'!$AL:$AT,4,FALSE)),"",VLOOKUP($AL496,'Ash-Archive Data-Don''t Delete'!$AL:$AT,4,FALSE))</f>
        <v/>
      </c>
      <c r="AP496" s="2" t="str">
        <f>IF(ISNA(VLOOKUP($AL496,'Ash-Archive Data-Don''t Delete'!$AL:$AT,5,FALSE)),"",VLOOKUP($AL496,'Ash-Archive Data-Don''t Delete'!$AL:$AT,5,FALSE))</f>
        <v/>
      </c>
      <c r="AQ496" s="13" t="s">
        <v>62</v>
      </c>
      <c r="AR496" s="2" t="s">
        <v>62</v>
      </c>
      <c r="AS496" s="13" t="s">
        <v>62</v>
      </c>
      <c r="AT496" s="2" t="s">
        <v>74</v>
      </c>
      <c r="AU496" s="451"/>
      <c r="AV496" s="448"/>
      <c r="AW496" s="451"/>
      <c r="AX496" s="448"/>
      <c r="AY496" s="475" t="s">
        <v>118</v>
      </c>
      <c r="AZ496" s="484">
        <v>42744</v>
      </c>
      <c r="BA496" s="15"/>
      <c r="BB496" s="15"/>
      <c r="BC496" s="15"/>
      <c r="BD496" s="15"/>
      <c r="BE496" s="15"/>
      <c r="BF496" s="15"/>
      <c r="BG496" s="15"/>
      <c r="BH496" s="15"/>
      <c r="BI496" s="15"/>
      <c r="BJ496" s="15"/>
    </row>
    <row r="497" spans="1:62" ht="14.25">
      <c r="A497" s="16" t="str">
        <f>IF(ISNA(VLOOKUP($G497,'Philanthropist Ranking'!$E$5:$H$105,4,FALSE)),"N","Y")</f>
        <v>N</v>
      </c>
      <c r="B497" s="17">
        <f>VLOOKUP($G497,'Philanthropist Ranking'!$K$5:$M$281,3,FALSE)</f>
        <v>119</v>
      </c>
      <c r="C497" s="17">
        <f>VLOOKUP($G497,'Philanthropist Ranking'!$K$5:$M$281,2,FALSE)</f>
        <v>5</v>
      </c>
      <c r="D497" s="15"/>
      <c r="E497" s="15"/>
      <c r="F497" s="462" t="s">
        <v>603</v>
      </c>
      <c r="G497" s="463" t="s">
        <v>604</v>
      </c>
      <c r="H497" s="440"/>
      <c r="I497" s="464"/>
      <c r="J497" s="465" t="s">
        <v>62</v>
      </c>
      <c r="K497" s="462" t="s">
        <v>78</v>
      </c>
      <c r="L497" s="465"/>
      <c r="M497" s="481" t="s">
        <v>80</v>
      </c>
      <c r="N497" s="441" t="s">
        <v>9</v>
      </c>
      <c r="O497" s="482" t="s">
        <v>2333</v>
      </c>
      <c r="P497" s="441" t="s">
        <v>2334</v>
      </c>
      <c r="Q497" s="466"/>
      <c r="R497" s="441" t="s">
        <v>336</v>
      </c>
      <c r="S497" s="482" t="s">
        <v>729</v>
      </c>
      <c r="T497" s="441" t="s">
        <v>730</v>
      </c>
      <c r="U497" s="483" t="s">
        <v>80</v>
      </c>
      <c r="V497" s="446" t="s">
        <v>2337</v>
      </c>
      <c r="W497" s="447">
        <v>5</v>
      </c>
      <c r="X497" s="446">
        <v>1</v>
      </c>
      <c r="Y497" s="447">
        <v>21</v>
      </c>
      <c r="Z497" s="189"/>
      <c r="AA497" s="447" t="s">
        <v>730</v>
      </c>
      <c r="AB497" s="446" t="s">
        <v>729</v>
      </c>
      <c r="AC497" s="447" t="s">
        <v>730</v>
      </c>
      <c r="AD497" s="446" t="s">
        <v>729</v>
      </c>
      <c r="AE497" s="448"/>
      <c r="AF497" s="451"/>
      <c r="AG497" s="447" t="s">
        <v>1390</v>
      </c>
      <c r="AH497" s="467" t="s">
        <v>67</v>
      </c>
      <c r="AI497" s="447" t="s">
        <v>100</v>
      </c>
      <c r="AJ497" s="446" t="s">
        <v>69</v>
      </c>
      <c r="AK497" s="447" t="s">
        <v>70</v>
      </c>
      <c r="AL497" s="9" t="s">
        <v>3747</v>
      </c>
      <c r="AM497" s="13" t="str">
        <f>IF(ISNA(VLOOKUP($AL497,'Ash-Archive Data-Don''t Delete'!$AL:$AT,2,FALSE)),"",VLOOKUP($AL497,'Ash-Archive Data-Don''t Delete'!$AL:$AT,2,FALSE))</f>
        <v/>
      </c>
      <c r="AN497" s="2" t="str">
        <f>IF(ISNA(VLOOKUP($AL497,'Ash-Archive Data-Don''t Delete'!$AL:$AT,3,FALSE)),"",VLOOKUP($AL497,'Ash-Archive Data-Don''t Delete'!$AL:$AT,3,FALSE))</f>
        <v/>
      </c>
      <c r="AO497" s="13" t="str">
        <f>IF(ISNA(VLOOKUP($AL497,'Ash-Archive Data-Don''t Delete'!$AL:$AT,4,FALSE)),"",VLOOKUP($AL497,'Ash-Archive Data-Don''t Delete'!$AL:$AT,4,FALSE))</f>
        <v/>
      </c>
      <c r="AP497" s="2" t="str">
        <f>IF(ISNA(VLOOKUP($AL497,'Ash-Archive Data-Don''t Delete'!$AL:$AT,5,FALSE)),"",VLOOKUP($AL497,'Ash-Archive Data-Don''t Delete'!$AL:$AT,5,FALSE))</f>
        <v/>
      </c>
      <c r="AQ497" s="13" t="s">
        <v>62</v>
      </c>
      <c r="AR497" s="2" t="s">
        <v>62</v>
      </c>
      <c r="AS497" s="13" t="s">
        <v>62</v>
      </c>
      <c r="AT497" s="2" t="s">
        <v>62</v>
      </c>
      <c r="AU497" s="451"/>
      <c r="AV497" s="447" t="s">
        <v>766</v>
      </c>
      <c r="AW497" s="451"/>
      <c r="AX497" s="447" t="s">
        <v>84</v>
      </c>
      <c r="AY497" s="475" t="s">
        <v>103</v>
      </c>
      <c r="AZ497" s="476">
        <v>42706</v>
      </c>
      <c r="BA497" s="15"/>
      <c r="BB497" s="15"/>
      <c r="BC497" s="15"/>
      <c r="BD497" s="15"/>
      <c r="BE497" s="15"/>
      <c r="BF497" s="15"/>
      <c r="BG497" s="15"/>
      <c r="BH497" s="15"/>
      <c r="BI497" s="15"/>
      <c r="BJ497" s="15"/>
    </row>
    <row r="498" spans="1:62" ht="14.25">
      <c r="A498" s="16" t="str">
        <f>IF(ISNA(VLOOKUP($G498,'Philanthropist Ranking'!$E$5:$H$105,4,FALSE)),"N","Y")</f>
        <v>N</v>
      </c>
      <c r="B498" s="17">
        <f>VLOOKUP($G498,'Philanthropist Ranking'!$K$5:$M$281,3,FALSE)</f>
        <v>119</v>
      </c>
      <c r="C498" s="17">
        <f>VLOOKUP($G498,'Philanthropist Ranking'!$K$5:$M$281,2,FALSE)</f>
        <v>5</v>
      </c>
      <c r="D498" s="486" t="s">
        <v>1626</v>
      </c>
      <c r="E498" s="15"/>
      <c r="F498" s="462" t="s">
        <v>612</v>
      </c>
      <c r="G498" s="463" t="s">
        <v>613</v>
      </c>
      <c r="H498" s="440"/>
      <c r="I498" s="464"/>
      <c r="J498" s="465" t="s">
        <v>62</v>
      </c>
      <c r="K498" s="464"/>
      <c r="L498" s="465"/>
      <c r="M498" s="464"/>
      <c r="N498" s="450"/>
      <c r="O498" s="466"/>
      <c r="P498" s="450"/>
      <c r="Q498" s="466"/>
      <c r="R498" s="450"/>
      <c r="S498" s="466"/>
      <c r="T498" s="450"/>
      <c r="U498" s="466"/>
      <c r="V498" s="451"/>
      <c r="W498" s="447">
        <v>5</v>
      </c>
      <c r="X498" s="446">
        <v>11</v>
      </c>
      <c r="Y498" s="447">
        <v>16</v>
      </c>
      <c r="Z498" s="189"/>
      <c r="AA498" s="448"/>
      <c r="AB498" s="446" t="s">
        <v>1294</v>
      </c>
      <c r="AC498" s="447" t="s">
        <v>2179</v>
      </c>
      <c r="AD498" s="451"/>
      <c r="AE498" s="447" t="s">
        <v>2300</v>
      </c>
      <c r="AF498" s="451"/>
      <c r="AG498" s="447" t="s">
        <v>136</v>
      </c>
      <c r="AH498" s="467" t="e">
        <f>VLOOKUP($AF498,'Program-Causes'!$C:$D,2,FALSE)</f>
        <v>#N/A</v>
      </c>
      <c r="AI498" s="447" t="s">
        <v>68</v>
      </c>
      <c r="AJ498" s="446" t="s">
        <v>69</v>
      </c>
      <c r="AK498" s="447" t="s">
        <v>70</v>
      </c>
      <c r="AL498" s="9" t="s">
        <v>3748</v>
      </c>
      <c r="AM498" s="35" t="str">
        <f>IF(ISNA(VLOOKUP($AL498,'Ash-Archive Data-Don''t Delete'!$AL:$AT,2,FALSE)),"",VLOOKUP($AL498,'Ash-Archive Data-Don''t Delete'!$AL:$AT,2,FALSE))</f>
        <v>Link</v>
      </c>
      <c r="AN498" s="2">
        <f>IF(ISNA(VLOOKUP($AL498,'Ash-Archive Data-Don''t Delete'!$AL:$AT,3,FALSE)),"",VLOOKUP($AL498,'Ash-Archive Data-Don''t Delete'!$AL:$AT,3,FALSE))</f>
        <v>0</v>
      </c>
      <c r="AO498" s="13">
        <f>IF(ISNA(VLOOKUP($AL498,'Ash-Archive Data-Don''t Delete'!$AL:$AT,4,FALSE)),"",VLOOKUP($AL498,'Ash-Archive Data-Don''t Delete'!$AL:$AT,4,FALSE))</f>
        <v>0</v>
      </c>
      <c r="AP498" s="2">
        <f>IF(ISNA(VLOOKUP($AL498,'Ash-Archive Data-Don''t Delete'!$AL:$AT,5,FALSE)),"",VLOOKUP($AL498,'Ash-Archive Data-Don''t Delete'!$AL:$AT,5,FALSE))</f>
        <v>0</v>
      </c>
      <c r="AQ498" s="13"/>
      <c r="AR498" s="2"/>
      <c r="AS498" s="13"/>
      <c r="AT498" s="2"/>
      <c r="AU498" s="451"/>
      <c r="AV498" s="447" t="s">
        <v>2301</v>
      </c>
      <c r="AW498" s="451"/>
      <c r="AX498" s="447" t="s">
        <v>76</v>
      </c>
      <c r="AY498" s="475" t="s">
        <v>945</v>
      </c>
      <c r="AZ498" s="476">
        <v>42711</v>
      </c>
      <c r="BA498" s="15"/>
      <c r="BB498" s="15"/>
      <c r="BC498" s="15"/>
      <c r="BD498" s="15"/>
      <c r="BE498" s="15"/>
      <c r="BF498" s="15"/>
      <c r="BG498" s="15"/>
      <c r="BH498" s="15"/>
      <c r="BI498" s="15"/>
      <c r="BJ498" s="15"/>
    </row>
    <row r="499" spans="1:62" ht="14.25">
      <c r="A499" s="16" t="str">
        <f>IF(ISNA(VLOOKUP($G499,'Philanthropist Ranking'!$E$5:$H$105,4,FALSE)),"N","Y")</f>
        <v>N</v>
      </c>
      <c r="B499" s="17">
        <f>VLOOKUP($G499,'Philanthropist Ranking'!$K$5:$M$281,3,FALSE)</f>
        <v>119</v>
      </c>
      <c r="C499" s="17">
        <f>VLOOKUP($G499,'Philanthropist Ranking'!$K$5:$M$281,2,FALSE)</f>
        <v>5</v>
      </c>
      <c r="D499" s="15"/>
      <c r="E499" s="15"/>
      <c r="F499" s="464"/>
      <c r="G499" s="463" t="s">
        <v>813</v>
      </c>
      <c r="H499" s="440"/>
      <c r="I499" s="464"/>
      <c r="J499" s="465" t="s">
        <v>62</v>
      </c>
      <c r="K499" s="464"/>
      <c r="L499" s="465"/>
      <c r="M499" s="464"/>
      <c r="N499" s="450"/>
      <c r="O499" s="482" t="s">
        <v>2339</v>
      </c>
      <c r="P499" s="450"/>
      <c r="Q499" s="466"/>
      <c r="R499" s="450"/>
      <c r="S499" s="466"/>
      <c r="T499" s="450"/>
      <c r="U499" s="466"/>
      <c r="V499" s="446" t="s">
        <v>2339</v>
      </c>
      <c r="W499" s="447">
        <v>5</v>
      </c>
      <c r="X499" s="446">
        <v>12</v>
      </c>
      <c r="Y499" s="447">
        <v>31</v>
      </c>
      <c r="Z499" s="189"/>
      <c r="AA499" s="448"/>
      <c r="AB499" s="451"/>
      <c r="AC499" s="448"/>
      <c r="AD499" s="451"/>
      <c r="AE499" s="447" t="s">
        <v>1939</v>
      </c>
      <c r="AF499" s="446" t="s">
        <v>2340</v>
      </c>
      <c r="AG499" s="447" t="s">
        <v>89</v>
      </c>
      <c r="AH499" s="467" t="str">
        <f>VLOOKUP($AF499,'Program-Causes'!$C:$D,2,FALSE)</f>
        <v>Education</v>
      </c>
      <c r="AI499" s="447" t="s">
        <v>100</v>
      </c>
      <c r="AJ499" s="446" t="s">
        <v>69</v>
      </c>
      <c r="AK499" s="447" t="s">
        <v>70</v>
      </c>
      <c r="AL499" s="9" t="s">
        <v>3749</v>
      </c>
      <c r="AM499" s="13" t="str">
        <f>IF(ISNA(VLOOKUP($AL499,'Ash-Archive Data-Don''t Delete'!$AL:$AT,2,FALSE)),"",VLOOKUP($AL499,'Ash-Archive Data-Don''t Delete'!$AL:$AT,2,FALSE))</f>
        <v/>
      </c>
      <c r="AN499" s="2" t="str">
        <f>IF(ISNA(VLOOKUP($AL499,'Ash-Archive Data-Don''t Delete'!$AL:$AT,3,FALSE)),"",VLOOKUP($AL499,'Ash-Archive Data-Don''t Delete'!$AL:$AT,3,FALSE))</f>
        <v/>
      </c>
      <c r="AO499" s="13" t="str">
        <f>IF(ISNA(VLOOKUP($AL499,'Ash-Archive Data-Don''t Delete'!$AL:$AT,4,FALSE)),"",VLOOKUP($AL499,'Ash-Archive Data-Don''t Delete'!$AL:$AT,4,FALSE))</f>
        <v/>
      </c>
      <c r="AP499" s="2" t="str">
        <f>IF(ISNA(VLOOKUP($AL499,'Ash-Archive Data-Don''t Delete'!$AL:$AT,5,FALSE)),"",VLOOKUP($AL499,'Ash-Archive Data-Don''t Delete'!$AL:$AT,5,FALSE))</f>
        <v/>
      </c>
      <c r="AQ499" s="13" t="s">
        <v>62</v>
      </c>
      <c r="AR499" s="2" t="s">
        <v>62</v>
      </c>
      <c r="AS499" s="13" t="s">
        <v>62</v>
      </c>
      <c r="AT499" s="2" t="s">
        <v>74</v>
      </c>
      <c r="AU499" s="451"/>
      <c r="AV499" s="448"/>
      <c r="AW499" s="451"/>
      <c r="AX499" s="448"/>
      <c r="AY499" s="475" t="s">
        <v>118</v>
      </c>
      <c r="AZ499" s="484">
        <v>42744</v>
      </c>
      <c r="BA499" s="15"/>
      <c r="BB499" s="15"/>
      <c r="BC499" s="15"/>
      <c r="BD499" s="15"/>
      <c r="BE499" s="15"/>
      <c r="BF499" s="15"/>
      <c r="BG499" s="15"/>
      <c r="BH499" s="15"/>
      <c r="BI499" s="15"/>
      <c r="BJ499" s="15"/>
    </row>
    <row r="500" spans="1:62" ht="14.25">
      <c r="A500" s="16" t="str">
        <f>IF(ISNA(VLOOKUP($G500,'Philanthropist Ranking'!$E$5:$H$105,4,FALSE)),"N","Y")</f>
        <v>N</v>
      </c>
      <c r="B500" s="17">
        <f>VLOOKUP($G500,'Philanthropist Ranking'!$K$5:$M$281,3,FALSE)</f>
        <v>132</v>
      </c>
      <c r="C500" s="17">
        <f>VLOOKUP($G500,'Philanthropist Ranking'!$K$5:$M$281,2,FALSE)</f>
        <v>4.96896</v>
      </c>
      <c r="D500" s="15"/>
      <c r="E500" s="15"/>
      <c r="F500" s="462" t="s">
        <v>424</v>
      </c>
      <c r="G500" s="463" t="s">
        <v>425</v>
      </c>
      <c r="H500" s="440"/>
      <c r="I500" s="464"/>
      <c r="J500" s="465" t="s">
        <v>62</v>
      </c>
      <c r="K500" s="464"/>
      <c r="L500" s="465"/>
      <c r="M500" s="464"/>
      <c r="N500" s="450"/>
      <c r="O500" s="466"/>
      <c r="P500" s="450"/>
      <c r="Q500" s="466"/>
      <c r="R500" s="450"/>
      <c r="S500" s="466"/>
      <c r="T500" s="450"/>
      <c r="U500" s="466"/>
      <c r="V500" s="446" t="s">
        <v>2410</v>
      </c>
      <c r="W500" s="447">
        <v>2</v>
      </c>
      <c r="X500" s="446">
        <v>7</v>
      </c>
      <c r="Y500" s="447">
        <v>13</v>
      </c>
      <c r="Z500" s="189"/>
      <c r="AA500" s="447" t="s">
        <v>222</v>
      </c>
      <c r="AB500" s="446" t="s">
        <v>292</v>
      </c>
      <c r="AC500" s="447" t="s">
        <v>776</v>
      </c>
      <c r="AD500" s="446" t="s">
        <v>222</v>
      </c>
      <c r="AE500" s="448"/>
      <c r="AF500" s="451"/>
      <c r="AG500" s="447" t="s">
        <v>109</v>
      </c>
      <c r="AH500" s="467" t="e">
        <f>VLOOKUP($AF500,'Program-Causes'!$C:$D,2,FALSE)</f>
        <v>#N/A</v>
      </c>
      <c r="AI500" s="447" t="s">
        <v>100</v>
      </c>
      <c r="AJ500" s="446" t="s">
        <v>69</v>
      </c>
      <c r="AK500" s="447" t="s">
        <v>70</v>
      </c>
      <c r="AL500" s="9" t="s">
        <v>3750</v>
      </c>
      <c r="AM500" s="13" t="str">
        <f>IF(ISNA(VLOOKUP($AL500,'Ash-Archive Data-Don''t Delete'!$AL:$AT,2,FALSE)),"",VLOOKUP($AL500,'Ash-Archive Data-Don''t Delete'!$AL:$AT,2,FALSE))</f>
        <v/>
      </c>
      <c r="AN500" s="2" t="str">
        <f>IF(ISNA(VLOOKUP($AL500,'Ash-Archive Data-Don''t Delete'!$AL:$AT,3,FALSE)),"",VLOOKUP($AL500,'Ash-Archive Data-Don''t Delete'!$AL:$AT,3,FALSE))</f>
        <v/>
      </c>
      <c r="AO500" s="13" t="str">
        <f>IF(ISNA(VLOOKUP($AL500,'Ash-Archive Data-Don''t Delete'!$AL:$AT,4,FALSE)),"",VLOOKUP($AL500,'Ash-Archive Data-Don''t Delete'!$AL:$AT,4,FALSE))</f>
        <v/>
      </c>
      <c r="AP500" s="2" t="str">
        <f>IF(ISNA(VLOOKUP($AL500,'Ash-Archive Data-Don''t Delete'!$AL:$AT,5,FALSE)),"",VLOOKUP($AL500,'Ash-Archive Data-Don''t Delete'!$AL:$AT,5,FALSE))</f>
        <v/>
      </c>
      <c r="AQ500" s="13" t="s">
        <v>62</v>
      </c>
      <c r="AR500" s="2" t="s">
        <v>62</v>
      </c>
      <c r="AS500" s="13" t="s">
        <v>62</v>
      </c>
      <c r="AT500" s="2" t="s">
        <v>62</v>
      </c>
      <c r="AU500" s="451"/>
      <c r="AV500" s="447" t="s">
        <v>364</v>
      </c>
      <c r="AW500" s="451"/>
      <c r="AX500" s="447" t="s">
        <v>84</v>
      </c>
      <c r="AY500" s="475" t="s">
        <v>103</v>
      </c>
      <c r="AZ500" s="476">
        <v>42691</v>
      </c>
      <c r="BA500" s="15"/>
      <c r="BB500" s="15"/>
      <c r="BC500" s="15"/>
      <c r="BD500" s="15"/>
      <c r="BE500" s="15"/>
      <c r="BF500" s="15"/>
      <c r="BG500" s="15"/>
      <c r="BH500" s="15"/>
      <c r="BI500" s="15"/>
      <c r="BJ500" s="15"/>
    </row>
    <row r="501" spans="1:62" ht="14.25">
      <c r="A501" s="16" t="str">
        <f>IF(ISNA(VLOOKUP($G501,'Philanthropist Ranking'!$E$5:$H$105,4,FALSE)),"N","Y")</f>
        <v>N</v>
      </c>
      <c r="B501" s="17">
        <f>VLOOKUP($G501,'Philanthropist Ranking'!$K$5:$M$281,3,FALSE)</f>
        <v>132</v>
      </c>
      <c r="C501" s="17">
        <f>VLOOKUP($G501,'Philanthropist Ranking'!$K$5:$M$281,2,FALSE)</f>
        <v>4.96896</v>
      </c>
      <c r="D501" s="15"/>
      <c r="E501" s="15"/>
      <c r="F501" s="462" t="s">
        <v>424</v>
      </c>
      <c r="G501" s="463" t="s">
        <v>425</v>
      </c>
      <c r="H501" s="440"/>
      <c r="I501" s="464"/>
      <c r="J501" s="465" t="s">
        <v>62</v>
      </c>
      <c r="K501" s="462" t="s">
        <v>78</v>
      </c>
      <c r="L501" s="463" t="s">
        <v>79</v>
      </c>
      <c r="M501" s="481" t="s">
        <v>80</v>
      </c>
      <c r="N501" s="441" t="s">
        <v>1400</v>
      </c>
      <c r="O501" s="482" t="s">
        <v>2410</v>
      </c>
      <c r="P501" s="441" t="s">
        <v>2411</v>
      </c>
      <c r="Q501" s="482" t="s">
        <v>84</v>
      </c>
      <c r="R501" s="441" t="s">
        <v>953</v>
      </c>
      <c r="S501" s="482" t="s">
        <v>222</v>
      </c>
      <c r="T501" s="441" t="s">
        <v>222</v>
      </c>
      <c r="U501" s="483" t="s">
        <v>80</v>
      </c>
      <c r="V501" s="446" t="s">
        <v>2410</v>
      </c>
      <c r="W501" s="447">
        <v>1.96896</v>
      </c>
      <c r="X501" s="446">
        <v>2</v>
      </c>
      <c r="Y501" s="447">
        <v>6</v>
      </c>
      <c r="Z501" s="451"/>
      <c r="AA501" s="447" t="s">
        <v>222</v>
      </c>
      <c r="AB501" s="446" t="s">
        <v>3751</v>
      </c>
      <c r="AC501" s="447" t="s">
        <v>2416</v>
      </c>
      <c r="AD501" s="446" t="s">
        <v>2416</v>
      </c>
      <c r="AE501" s="448"/>
      <c r="AF501" s="451"/>
      <c r="AG501" s="447" t="s">
        <v>98</v>
      </c>
      <c r="AH501" s="467" t="e">
        <f>VLOOKUP($AF501,'Program-Causes'!$C:$D,2,FALSE)</f>
        <v>#N/A</v>
      </c>
      <c r="AI501" s="447" t="s">
        <v>100</v>
      </c>
      <c r="AJ501" s="446" t="s">
        <v>69</v>
      </c>
      <c r="AK501" s="447" t="s">
        <v>70</v>
      </c>
      <c r="AL501" s="9" t="s">
        <v>3752</v>
      </c>
      <c r="AM501" s="35" t="str">
        <f>IF(ISNA(VLOOKUP($AL501,'Ash-Archive Data-Don''t Delete'!$AL:$AT,2,FALSE)),"",VLOOKUP($AL501,'Ash-Archive Data-Don''t Delete'!$AL:$AT,2,FALSE))</f>
        <v>Link1</v>
      </c>
      <c r="AN501" s="36" t="str">
        <f>IF(ISNA(VLOOKUP($AL501,'Ash-Archive Data-Don''t Delete'!$AL:$AT,3,FALSE)),"",VLOOKUP($AL501,'Ash-Archive Data-Don''t Delete'!$AL:$AT,3,FALSE))</f>
        <v>Link2</v>
      </c>
      <c r="AO501" s="13">
        <f>IF(ISNA(VLOOKUP($AL501,'Ash-Archive Data-Don''t Delete'!$AL:$AT,4,FALSE)),"",VLOOKUP($AL501,'Ash-Archive Data-Don''t Delete'!$AL:$AT,4,FALSE))</f>
        <v>0</v>
      </c>
      <c r="AP501" s="2">
        <f>IF(ISNA(VLOOKUP($AL501,'Ash-Archive Data-Don''t Delete'!$AL:$AT,5,FALSE)),"",VLOOKUP($AL501,'Ash-Archive Data-Don''t Delete'!$AL:$AT,5,FALSE))</f>
        <v>0</v>
      </c>
      <c r="AQ501" s="13" t="s">
        <v>74</v>
      </c>
      <c r="AR501" s="2"/>
      <c r="AS501" s="13"/>
      <c r="AT501" s="2"/>
      <c r="AU501" s="451"/>
      <c r="AV501" s="447" t="s">
        <v>1535</v>
      </c>
      <c r="AW501" s="451"/>
      <c r="AX501" s="447" t="s">
        <v>422</v>
      </c>
      <c r="AY501" s="475" t="s">
        <v>77</v>
      </c>
      <c r="AZ501" s="476">
        <v>42473</v>
      </c>
      <c r="BA501" s="15"/>
      <c r="BB501" s="15"/>
      <c r="BC501" s="15"/>
      <c r="BD501" s="15"/>
      <c r="BE501" s="15"/>
      <c r="BF501" s="15"/>
      <c r="BG501" s="15"/>
      <c r="BH501" s="15"/>
      <c r="BI501" s="15"/>
      <c r="BJ501" s="15"/>
    </row>
    <row r="502" spans="1:62" ht="14.25">
      <c r="A502" s="16" t="str">
        <f>IF(ISNA(VLOOKUP($G502,'Philanthropist Ranking'!$E$5:$H$105,4,FALSE)),"N","Y")</f>
        <v>N</v>
      </c>
      <c r="B502" s="17">
        <f>VLOOKUP($G502,'Philanthropist Ranking'!$K$5:$M$281,3,FALSE)</f>
        <v>132</v>
      </c>
      <c r="C502" s="17">
        <f>VLOOKUP($G502,'Philanthropist Ranking'!$K$5:$M$281,2,FALSE)</f>
        <v>4.96896</v>
      </c>
      <c r="D502" s="15"/>
      <c r="E502" s="15"/>
      <c r="F502" s="462" t="s">
        <v>424</v>
      </c>
      <c r="G502" s="463" t="s">
        <v>425</v>
      </c>
      <c r="H502" s="440"/>
      <c r="I502" s="464"/>
      <c r="J502" s="465"/>
      <c r="K502" s="462"/>
      <c r="L502" s="463"/>
      <c r="M502" s="462"/>
      <c r="N502" s="441"/>
      <c r="O502" s="482"/>
      <c r="P502" s="441"/>
      <c r="Q502" s="482"/>
      <c r="R502" s="441"/>
      <c r="S502" s="482"/>
      <c r="T502" s="441"/>
      <c r="U502" s="482"/>
      <c r="V502" s="446" t="s">
        <v>3753</v>
      </c>
      <c r="W502" s="447">
        <v>1</v>
      </c>
      <c r="X502" s="446">
        <v>12</v>
      </c>
      <c r="Y502" s="447">
        <v>15</v>
      </c>
      <c r="Z502" s="451"/>
      <c r="AA502" s="447" t="s">
        <v>222</v>
      </c>
      <c r="AB502" s="446" t="s">
        <v>222</v>
      </c>
      <c r="AC502" s="447" t="s">
        <v>222</v>
      </c>
      <c r="AD502" s="446" t="s">
        <v>1584</v>
      </c>
      <c r="AE502" s="447" t="s">
        <v>1585</v>
      </c>
      <c r="AF502" s="451"/>
      <c r="AG502" s="447" t="s">
        <v>109</v>
      </c>
      <c r="AH502" s="467" t="s">
        <v>99</v>
      </c>
      <c r="AI502" s="447" t="s">
        <v>141</v>
      </c>
      <c r="AJ502" s="446" t="s">
        <v>69</v>
      </c>
      <c r="AK502" s="447" t="s">
        <v>70</v>
      </c>
      <c r="AL502" s="9"/>
      <c r="AM502" s="259" t="str">
        <f>HYPERLINK("http://www.cpwf.org.cn/home/axb/index.rjh","Link")</f>
        <v>Link</v>
      </c>
      <c r="AN502" s="2"/>
      <c r="AO502" s="13"/>
      <c r="AP502" s="2"/>
      <c r="AQ502" s="13"/>
      <c r="AR502" s="2"/>
      <c r="AS502" s="13"/>
      <c r="AT502" s="2"/>
      <c r="AU502" s="451"/>
      <c r="AV502" s="447"/>
      <c r="AW502" s="451"/>
      <c r="AX502" s="447"/>
      <c r="AY502" s="475" t="s">
        <v>118</v>
      </c>
      <c r="AZ502" s="31">
        <v>42761</v>
      </c>
      <c r="BA502" s="15"/>
      <c r="BB502" s="15"/>
      <c r="BC502" s="15"/>
      <c r="BD502" s="15"/>
      <c r="BE502" s="15"/>
      <c r="BF502" s="15"/>
      <c r="BG502" s="15"/>
      <c r="BH502" s="15"/>
      <c r="BI502" s="15"/>
      <c r="BJ502" s="15"/>
    </row>
    <row r="503" spans="1:62" ht="14.25">
      <c r="A503" s="16" t="str">
        <f>IF(ISNA(VLOOKUP($G503,'Philanthropist Ranking'!$E$5:$H$105,4,FALSE)),"N","Y")</f>
        <v>N</v>
      </c>
      <c r="B503" s="17">
        <f>VLOOKUP($G503,'Philanthropist Ranking'!$K$5:$M$281,3,FALSE)</f>
        <v>133</v>
      </c>
      <c r="C503" s="17">
        <f>VLOOKUP($G503,'Philanthropist Ranking'!$K$5:$M$281,2,FALSE)</f>
        <v>4.8</v>
      </c>
      <c r="D503" s="15"/>
      <c r="E503" s="15"/>
      <c r="F503" s="464"/>
      <c r="G503" s="463" t="s">
        <v>822</v>
      </c>
      <c r="H503" s="440"/>
      <c r="I503" s="464"/>
      <c r="J503" s="465" t="s">
        <v>62</v>
      </c>
      <c r="K503" s="464"/>
      <c r="L503" s="465"/>
      <c r="M503" s="464"/>
      <c r="N503" s="450"/>
      <c r="O503" s="482" t="s">
        <v>2357</v>
      </c>
      <c r="P503" s="450"/>
      <c r="Q503" s="466"/>
      <c r="R503" s="450"/>
      <c r="S503" s="466"/>
      <c r="T503" s="450"/>
      <c r="U503" s="466"/>
      <c r="V503" s="446" t="s">
        <v>2357</v>
      </c>
      <c r="W503" s="447">
        <v>4.8</v>
      </c>
      <c r="X503" s="446">
        <v>12</v>
      </c>
      <c r="Y503" s="447">
        <v>21</v>
      </c>
      <c r="Z503" s="189"/>
      <c r="AA503" s="448"/>
      <c r="AB503" s="451"/>
      <c r="AC503" s="448"/>
      <c r="AD503" s="451"/>
      <c r="AE503" s="447" t="s">
        <v>1486</v>
      </c>
      <c r="AF503" s="446" t="s">
        <v>2358</v>
      </c>
      <c r="AG503" s="447" t="s">
        <v>109</v>
      </c>
      <c r="AH503" s="467" t="str">
        <f>VLOOKUP($AF503,'Program-Causes'!$C:$D,2,FALSE)</f>
        <v>Environment</v>
      </c>
      <c r="AI503" s="447" t="s">
        <v>100</v>
      </c>
      <c r="AJ503" s="446" t="s">
        <v>69</v>
      </c>
      <c r="AK503" s="447" t="s">
        <v>70</v>
      </c>
      <c r="AL503" s="9" t="s">
        <v>3754</v>
      </c>
      <c r="AM503" s="13" t="str">
        <f>IF(ISNA(VLOOKUP($AL503,'Ash-Archive Data-Don''t Delete'!$AL:$AT,2,FALSE)),"",VLOOKUP($AL503,'Ash-Archive Data-Don''t Delete'!$AL:$AT,2,FALSE))</f>
        <v/>
      </c>
      <c r="AN503" s="2" t="str">
        <f>IF(ISNA(VLOOKUP($AL503,'Ash-Archive Data-Don''t Delete'!$AL:$AT,3,FALSE)),"",VLOOKUP($AL503,'Ash-Archive Data-Don''t Delete'!$AL:$AT,3,FALSE))</f>
        <v/>
      </c>
      <c r="AO503" s="13" t="str">
        <f>IF(ISNA(VLOOKUP($AL503,'Ash-Archive Data-Don''t Delete'!$AL:$AT,4,FALSE)),"",VLOOKUP($AL503,'Ash-Archive Data-Don''t Delete'!$AL:$AT,4,FALSE))</f>
        <v/>
      </c>
      <c r="AP503" s="2" t="str">
        <f>IF(ISNA(VLOOKUP($AL503,'Ash-Archive Data-Don''t Delete'!$AL:$AT,5,FALSE)),"",VLOOKUP($AL503,'Ash-Archive Data-Don''t Delete'!$AL:$AT,5,FALSE))</f>
        <v/>
      </c>
      <c r="AQ503" s="13" t="s">
        <v>62</v>
      </c>
      <c r="AR503" s="2" t="s">
        <v>62</v>
      </c>
      <c r="AS503" s="13" t="s">
        <v>62</v>
      </c>
      <c r="AT503" s="2" t="s">
        <v>74</v>
      </c>
      <c r="AU503" s="451"/>
      <c r="AV503" s="448"/>
      <c r="AW503" s="451"/>
      <c r="AX503" s="448"/>
      <c r="AY503" s="475" t="s">
        <v>118</v>
      </c>
      <c r="AZ503" s="484">
        <v>42744</v>
      </c>
      <c r="BA503" s="15"/>
      <c r="BB503" s="15"/>
      <c r="BC503" s="15"/>
      <c r="BD503" s="15"/>
      <c r="BE503" s="15"/>
      <c r="BF503" s="15"/>
      <c r="BG503" s="15"/>
      <c r="BH503" s="15"/>
      <c r="BI503" s="15"/>
      <c r="BJ503" s="15"/>
    </row>
    <row r="504" spans="1:62" ht="14.25">
      <c r="A504" s="16" t="str">
        <f>IF(ISNA(VLOOKUP($G504,'Philanthropist Ranking'!$E$5:$H$105,4,FALSE)),"N","Y")</f>
        <v>N</v>
      </c>
      <c r="B504" s="17">
        <f>VLOOKUP($G504,'Philanthropist Ranking'!$K$5:$M$281,3,FALSE)</f>
        <v>134</v>
      </c>
      <c r="C504" s="17">
        <f>VLOOKUP($G504,'Philanthropist Ranking'!$K$5:$M$281,2,FALSE)</f>
        <v>4.5847600000000002</v>
      </c>
      <c r="D504" s="486" t="s">
        <v>1626</v>
      </c>
      <c r="E504" s="15"/>
      <c r="F504" s="462" t="s">
        <v>2359</v>
      </c>
      <c r="G504" s="463" t="s">
        <v>823</v>
      </c>
      <c r="H504" s="440"/>
      <c r="I504" s="464"/>
      <c r="J504" s="465" t="s">
        <v>62</v>
      </c>
      <c r="K504" s="464"/>
      <c r="L504" s="465"/>
      <c r="M504" s="464"/>
      <c r="N504" s="450"/>
      <c r="O504" s="466"/>
      <c r="P504" s="450"/>
      <c r="Q504" s="466"/>
      <c r="R504" s="450"/>
      <c r="S504" s="466"/>
      <c r="T504" s="450"/>
      <c r="U504" s="466"/>
      <c r="V504" s="446" t="s">
        <v>2360</v>
      </c>
      <c r="W504" s="447">
        <v>3.335172</v>
      </c>
      <c r="X504" s="446">
        <v>7</v>
      </c>
      <c r="Y504" s="447">
        <v>29</v>
      </c>
      <c r="Z504" s="189"/>
      <c r="AA504" s="447" t="s">
        <v>64</v>
      </c>
      <c r="AB504" s="451"/>
      <c r="AC504" s="448"/>
      <c r="AD504" s="446" t="s">
        <v>63</v>
      </c>
      <c r="AE504" s="448"/>
      <c r="AF504" s="451"/>
      <c r="AG504" s="447" t="s">
        <v>109</v>
      </c>
      <c r="AH504" s="467" t="e">
        <f>VLOOKUP($AF504,'Program-Causes'!$C:$D,2,FALSE)</f>
        <v>#N/A</v>
      </c>
      <c r="AI504" s="447" t="s">
        <v>100</v>
      </c>
      <c r="AJ504" s="446" t="s">
        <v>69</v>
      </c>
      <c r="AK504" s="447" t="s">
        <v>70</v>
      </c>
      <c r="AL504" s="9" t="s">
        <v>3755</v>
      </c>
      <c r="AM504" s="13" t="str">
        <f>IF(ISNA(VLOOKUP($AL504,'Ash-Archive Data-Don''t Delete'!$AL:$AT,2,FALSE)),"",VLOOKUP($AL504,'Ash-Archive Data-Don''t Delete'!$AL:$AT,2,FALSE))</f>
        <v/>
      </c>
      <c r="AN504" s="2" t="str">
        <f>IF(ISNA(VLOOKUP($AL504,'Ash-Archive Data-Don''t Delete'!$AL:$AT,3,FALSE)),"",VLOOKUP($AL504,'Ash-Archive Data-Don''t Delete'!$AL:$AT,3,FALSE))</f>
        <v/>
      </c>
      <c r="AO504" s="13" t="str">
        <f>IF(ISNA(VLOOKUP($AL504,'Ash-Archive Data-Don''t Delete'!$AL:$AT,4,FALSE)),"",VLOOKUP($AL504,'Ash-Archive Data-Don''t Delete'!$AL:$AT,4,FALSE))</f>
        <v/>
      </c>
      <c r="AP504" s="2" t="str">
        <f>IF(ISNA(VLOOKUP($AL504,'Ash-Archive Data-Don''t Delete'!$AL:$AT,5,FALSE)),"",VLOOKUP($AL504,'Ash-Archive Data-Don''t Delete'!$AL:$AT,5,FALSE))</f>
        <v/>
      </c>
      <c r="AQ504" s="13" t="s">
        <v>62</v>
      </c>
      <c r="AR504" s="2" t="s">
        <v>62</v>
      </c>
      <c r="AS504" s="13" t="s">
        <v>62</v>
      </c>
      <c r="AT504" s="2" t="s">
        <v>62</v>
      </c>
      <c r="AU504" s="451"/>
      <c r="AV504" s="448"/>
      <c r="AW504" s="451"/>
      <c r="AX504" s="448"/>
      <c r="AY504" s="475" t="s">
        <v>103</v>
      </c>
      <c r="AZ504" s="464"/>
      <c r="BA504" s="15"/>
      <c r="BB504" s="15"/>
      <c r="BC504" s="15"/>
      <c r="BD504" s="15"/>
      <c r="BE504" s="15"/>
      <c r="BF504" s="15"/>
      <c r="BG504" s="15"/>
      <c r="BH504" s="15"/>
      <c r="BI504" s="15"/>
      <c r="BJ504" s="15"/>
    </row>
    <row r="505" spans="1:62" ht="14.25">
      <c r="A505" s="16" t="str">
        <f>IF(ISNA(VLOOKUP($G505,'Philanthropist Ranking'!$E$5:$H$105,4,FALSE)),"N","Y")</f>
        <v>N</v>
      </c>
      <c r="B505" s="17">
        <f>VLOOKUP($G505,'Philanthropist Ranking'!$K$5:$M$281,3,FALSE)</f>
        <v>134</v>
      </c>
      <c r="C505" s="17">
        <f>VLOOKUP($G505,'Philanthropist Ranking'!$K$5:$M$281,2,FALSE)</f>
        <v>4.5847600000000002</v>
      </c>
      <c r="D505" s="486" t="s">
        <v>1626</v>
      </c>
      <c r="E505" s="15"/>
      <c r="F505" s="462" t="s">
        <v>2359</v>
      </c>
      <c r="G505" s="463" t="s">
        <v>823</v>
      </c>
      <c r="H505" s="440"/>
      <c r="I505" s="464"/>
      <c r="J505" s="465" t="s">
        <v>62</v>
      </c>
      <c r="K505" s="464"/>
      <c r="L505" s="465"/>
      <c r="M505" s="464"/>
      <c r="N505" s="450"/>
      <c r="O505" s="466"/>
      <c r="P505" s="450"/>
      <c r="Q505" s="466"/>
      <c r="R505" s="450"/>
      <c r="S505" s="466"/>
      <c r="T505" s="450"/>
      <c r="U505" s="466"/>
      <c r="V505" s="446" t="s">
        <v>2360</v>
      </c>
      <c r="W505" s="447">
        <v>0.625</v>
      </c>
      <c r="X505" s="446">
        <v>9</v>
      </c>
      <c r="Y505" s="447">
        <v>14</v>
      </c>
      <c r="Z505" s="189"/>
      <c r="AA505" s="447" t="s">
        <v>64</v>
      </c>
      <c r="AB505" s="451"/>
      <c r="AC505" s="448"/>
      <c r="AD505" s="446" t="s">
        <v>63</v>
      </c>
      <c r="AE505" s="448"/>
      <c r="AF505" s="451"/>
      <c r="AG505" s="447" t="s">
        <v>109</v>
      </c>
      <c r="AH505" s="467" t="e">
        <f>VLOOKUP($AF505,'Program-Causes'!$C:$D,2,FALSE)</f>
        <v>#N/A</v>
      </c>
      <c r="AI505" s="447" t="s">
        <v>100</v>
      </c>
      <c r="AJ505" s="446" t="s">
        <v>69</v>
      </c>
      <c r="AK505" s="447" t="s">
        <v>70</v>
      </c>
      <c r="AL505" s="9" t="s">
        <v>3756</v>
      </c>
      <c r="AM505" s="13" t="str">
        <f>IF(ISNA(VLOOKUP($AL505,'Ash-Archive Data-Don''t Delete'!$AL:$AT,2,FALSE)),"",VLOOKUP($AL505,'Ash-Archive Data-Don''t Delete'!$AL:$AT,2,FALSE))</f>
        <v/>
      </c>
      <c r="AN505" s="2" t="str">
        <f>IF(ISNA(VLOOKUP($AL505,'Ash-Archive Data-Don''t Delete'!$AL:$AT,3,FALSE)),"",VLOOKUP($AL505,'Ash-Archive Data-Don''t Delete'!$AL:$AT,3,FALSE))</f>
        <v/>
      </c>
      <c r="AO505" s="13" t="str">
        <f>IF(ISNA(VLOOKUP($AL505,'Ash-Archive Data-Don''t Delete'!$AL:$AT,4,FALSE)),"",VLOOKUP($AL505,'Ash-Archive Data-Don''t Delete'!$AL:$AT,4,FALSE))</f>
        <v/>
      </c>
      <c r="AP505" s="2" t="str">
        <f>IF(ISNA(VLOOKUP($AL505,'Ash-Archive Data-Don''t Delete'!$AL:$AT,5,FALSE)),"",VLOOKUP($AL505,'Ash-Archive Data-Don''t Delete'!$AL:$AT,5,FALSE))</f>
        <v/>
      </c>
      <c r="AQ505" s="13" t="s">
        <v>62</v>
      </c>
      <c r="AR505" s="2" t="s">
        <v>62</v>
      </c>
      <c r="AS505" s="13" t="s">
        <v>62</v>
      </c>
      <c r="AT505" s="2" t="s">
        <v>62</v>
      </c>
      <c r="AU505" s="451"/>
      <c r="AV505" s="448"/>
      <c r="AW505" s="451"/>
      <c r="AX505" s="448"/>
      <c r="AY505" s="475" t="s">
        <v>103</v>
      </c>
      <c r="AZ505" s="464"/>
      <c r="BA505" s="15"/>
      <c r="BB505" s="15"/>
      <c r="BC505" s="15"/>
      <c r="BD505" s="15"/>
      <c r="BE505" s="15"/>
      <c r="BF505" s="15"/>
      <c r="BG505" s="15"/>
      <c r="BH505" s="15"/>
      <c r="BI505" s="15"/>
      <c r="BJ505" s="15"/>
    </row>
    <row r="506" spans="1:62" ht="14.25">
      <c r="A506" s="16" t="str">
        <f>IF(ISNA(VLOOKUP($G506,'Philanthropist Ranking'!$E$5:$H$105,4,FALSE)),"N","Y")</f>
        <v>N</v>
      </c>
      <c r="B506" s="17">
        <f>VLOOKUP($G506,'Philanthropist Ranking'!$K$5:$M$281,3,FALSE)</f>
        <v>134</v>
      </c>
      <c r="C506" s="17">
        <f>VLOOKUP($G506,'Philanthropist Ranking'!$K$5:$M$281,2,FALSE)</f>
        <v>4.5847600000000002</v>
      </c>
      <c r="D506" s="15"/>
      <c r="E506" s="15"/>
      <c r="F506" s="462" t="s">
        <v>2359</v>
      </c>
      <c r="G506" s="463" t="s">
        <v>823</v>
      </c>
      <c r="H506" s="440"/>
      <c r="I506" s="462">
        <v>1961</v>
      </c>
      <c r="J506" s="465">
        <v>55</v>
      </c>
      <c r="K506" s="462" t="s">
        <v>78</v>
      </c>
      <c r="L506" s="465"/>
      <c r="M506" s="481" t="s">
        <v>80</v>
      </c>
      <c r="N506" s="441" t="s">
        <v>121</v>
      </c>
      <c r="O506" s="466"/>
      <c r="P506" s="441" t="s">
        <v>2360</v>
      </c>
      <c r="Q506" s="466"/>
      <c r="R506" s="441" t="s">
        <v>336</v>
      </c>
      <c r="S506" s="482" t="s">
        <v>63</v>
      </c>
      <c r="T506" s="441" t="s">
        <v>64</v>
      </c>
      <c r="U506" s="483" t="s">
        <v>80</v>
      </c>
      <c r="V506" s="446" t="s">
        <v>2360</v>
      </c>
      <c r="W506" s="447">
        <v>0.62458800000000003</v>
      </c>
      <c r="X506" s="446">
        <v>9</v>
      </c>
      <c r="Y506" s="447">
        <v>11</v>
      </c>
      <c r="Z506" s="189"/>
      <c r="AA506" s="447" t="s">
        <v>64</v>
      </c>
      <c r="AB506" s="451"/>
      <c r="AC506" s="448"/>
      <c r="AD506" s="446" t="s">
        <v>63</v>
      </c>
      <c r="AE506" s="448"/>
      <c r="AF506" s="451"/>
      <c r="AG506" s="447" t="s">
        <v>109</v>
      </c>
      <c r="AH506" s="467" t="e">
        <f>VLOOKUP($AF506,'Program-Causes'!$C:$D,2,FALSE)</f>
        <v>#N/A</v>
      </c>
      <c r="AI506" s="447" t="s">
        <v>100</v>
      </c>
      <c r="AJ506" s="446" t="s">
        <v>69</v>
      </c>
      <c r="AK506" s="447" t="s">
        <v>70</v>
      </c>
      <c r="AL506" s="9" t="s">
        <v>3757</v>
      </c>
      <c r="AM506" s="13" t="str">
        <f>IF(ISNA(VLOOKUP($AL506,'Ash-Archive Data-Don''t Delete'!$AL:$AT,2,FALSE)),"",VLOOKUP($AL506,'Ash-Archive Data-Don''t Delete'!$AL:$AT,2,FALSE))</f>
        <v/>
      </c>
      <c r="AN506" s="2" t="str">
        <f>IF(ISNA(VLOOKUP($AL506,'Ash-Archive Data-Don''t Delete'!$AL:$AT,3,FALSE)),"",VLOOKUP($AL506,'Ash-Archive Data-Don''t Delete'!$AL:$AT,3,FALSE))</f>
        <v/>
      </c>
      <c r="AO506" s="13" t="str">
        <f>IF(ISNA(VLOOKUP($AL506,'Ash-Archive Data-Don''t Delete'!$AL:$AT,4,FALSE)),"",VLOOKUP($AL506,'Ash-Archive Data-Don''t Delete'!$AL:$AT,4,FALSE))</f>
        <v/>
      </c>
      <c r="AP506" s="2" t="str">
        <f>IF(ISNA(VLOOKUP($AL506,'Ash-Archive Data-Don''t Delete'!$AL:$AT,5,FALSE)),"",VLOOKUP($AL506,'Ash-Archive Data-Don''t Delete'!$AL:$AT,5,FALSE))</f>
        <v/>
      </c>
      <c r="AQ506" s="13" t="s">
        <v>62</v>
      </c>
      <c r="AR506" s="2" t="s">
        <v>62</v>
      </c>
      <c r="AS506" s="13" t="s">
        <v>62</v>
      </c>
      <c r="AT506" s="2" t="s">
        <v>62</v>
      </c>
      <c r="AU506" s="451"/>
      <c r="AV506" s="448"/>
      <c r="AW506" s="451"/>
      <c r="AX506" s="448"/>
      <c r="AY506" s="475" t="s">
        <v>103</v>
      </c>
      <c r="AZ506" s="464"/>
      <c r="BA506" s="15"/>
      <c r="BB506" s="15"/>
      <c r="BC506" s="15"/>
      <c r="BD506" s="15"/>
      <c r="BE506" s="15"/>
      <c r="BF506" s="15"/>
      <c r="BG506" s="15"/>
      <c r="BH506" s="15"/>
      <c r="BI506" s="15"/>
      <c r="BJ506" s="15"/>
    </row>
    <row r="507" spans="1:62" ht="14.25">
      <c r="A507" s="16" t="str">
        <f>IF(ISNA(VLOOKUP($G507,'Philanthropist Ranking'!$E$5:$H$105,4,FALSE)),"N","Y")</f>
        <v>N</v>
      </c>
      <c r="B507" s="17">
        <f>VLOOKUP($G507,'Philanthropist Ranking'!$K$5:$M$281,3,FALSE)</f>
        <v>135</v>
      </c>
      <c r="C507" s="17">
        <f>VLOOKUP($G507,'Philanthropist Ranking'!$K$5:$M$281,2,FALSE)</f>
        <v>4.5</v>
      </c>
      <c r="D507" s="486" t="s">
        <v>1626</v>
      </c>
      <c r="E507" s="15"/>
      <c r="F507" s="462" t="s">
        <v>2363</v>
      </c>
      <c r="G507" s="463" t="s">
        <v>824</v>
      </c>
      <c r="H507" s="440"/>
      <c r="I507" s="464"/>
      <c r="J507" s="465" t="s">
        <v>62</v>
      </c>
      <c r="K507" s="464"/>
      <c r="L507" s="465"/>
      <c r="M507" s="464"/>
      <c r="N507" s="441" t="s">
        <v>124</v>
      </c>
      <c r="O507" s="482" t="s">
        <v>2364</v>
      </c>
      <c r="P507" s="441" t="s">
        <v>2365</v>
      </c>
      <c r="Q507" s="466"/>
      <c r="R507" s="441" t="s">
        <v>336</v>
      </c>
      <c r="S507" s="482" t="s">
        <v>968</v>
      </c>
      <c r="T507" s="441" t="s">
        <v>1604</v>
      </c>
      <c r="U507" s="483" t="s">
        <v>80</v>
      </c>
      <c r="V507" s="446" t="s">
        <v>2365</v>
      </c>
      <c r="W507" s="447">
        <v>2.5</v>
      </c>
      <c r="X507" s="446">
        <v>5</v>
      </c>
      <c r="Y507" s="447">
        <v>5</v>
      </c>
      <c r="Z507" s="189"/>
      <c r="AA507" s="447" t="s">
        <v>1604</v>
      </c>
      <c r="AB507" s="446" t="s">
        <v>968</v>
      </c>
      <c r="AC507" s="447" t="s">
        <v>1604</v>
      </c>
      <c r="AD507" s="446" t="s">
        <v>968</v>
      </c>
      <c r="AE507" s="448"/>
      <c r="AF507" s="446" t="s">
        <v>2367</v>
      </c>
      <c r="AG507" s="447" t="s">
        <v>109</v>
      </c>
      <c r="AH507" s="467" t="str">
        <f>VLOOKUP($AF507,'Program-Causes'!$C:$D,2,FALSE)</f>
        <v>Culture</v>
      </c>
      <c r="AI507" s="447" t="s">
        <v>100</v>
      </c>
      <c r="AJ507" s="446" t="s">
        <v>69</v>
      </c>
      <c r="AK507" s="447" t="s">
        <v>70</v>
      </c>
      <c r="AL507" s="9" t="s">
        <v>3758</v>
      </c>
      <c r="AM507" s="13" t="str">
        <f>IF(ISNA(VLOOKUP($AL507,'Ash-Archive Data-Don''t Delete'!$AL:$AT,2,FALSE)),"",VLOOKUP($AL507,'Ash-Archive Data-Don''t Delete'!$AL:$AT,2,FALSE))</f>
        <v/>
      </c>
      <c r="AN507" s="2" t="str">
        <f>IF(ISNA(VLOOKUP($AL507,'Ash-Archive Data-Don''t Delete'!$AL:$AT,3,FALSE)),"",VLOOKUP($AL507,'Ash-Archive Data-Don''t Delete'!$AL:$AT,3,FALSE))</f>
        <v/>
      </c>
      <c r="AO507" s="13" t="str">
        <f>IF(ISNA(VLOOKUP($AL507,'Ash-Archive Data-Don''t Delete'!$AL:$AT,4,FALSE)),"",VLOOKUP($AL507,'Ash-Archive Data-Don''t Delete'!$AL:$AT,4,FALSE))</f>
        <v/>
      </c>
      <c r="AP507" s="2" t="str">
        <f>IF(ISNA(VLOOKUP($AL507,'Ash-Archive Data-Don''t Delete'!$AL:$AT,5,FALSE)),"",VLOOKUP($AL507,'Ash-Archive Data-Don''t Delete'!$AL:$AT,5,FALSE))</f>
        <v/>
      </c>
      <c r="AQ507" s="13" t="s">
        <v>62</v>
      </c>
      <c r="AR507" s="2" t="s">
        <v>62</v>
      </c>
      <c r="AS507" s="13" t="s">
        <v>62</v>
      </c>
      <c r="AT507" s="2" t="s">
        <v>62</v>
      </c>
      <c r="AU507" s="451"/>
      <c r="AV507" s="448"/>
      <c r="AW507" s="451"/>
      <c r="AX507" s="448"/>
      <c r="AY507" s="475" t="s">
        <v>103</v>
      </c>
      <c r="AZ507" s="464"/>
      <c r="BA507" s="15"/>
      <c r="BB507" s="15"/>
      <c r="BC507" s="15"/>
      <c r="BD507" s="15"/>
      <c r="BE507" s="15"/>
      <c r="BF507" s="15"/>
      <c r="BG507" s="15"/>
      <c r="BH507" s="15"/>
      <c r="BI507" s="15"/>
      <c r="BJ507" s="15"/>
    </row>
    <row r="508" spans="1:62" ht="14.25">
      <c r="A508" s="16" t="str">
        <f>IF(ISNA(VLOOKUP($G508,'Philanthropist Ranking'!$E$5:$H$105,4,FALSE)),"N","Y")</f>
        <v>N</v>
      </c>
      <c r="B508" s="17">
        <f>VLOOKUP($G508,'Philanthropist Ranking'!$K$5:$M$281,3,FALSE)</f>
        <v>135</v>
      </c>
      <c r="C508" s="17">
        <f>VLOOKUP($G508,'Philanthropist Ranking'!$K$5:$M$281,2,FALSE)</f>
        <v>4.5</v>
      </c>
      <c r="D508" s="486" t="s">
        <v>1626</v>
      </c>
      <c r="E508" s="15"/>
      <c r="F508" s="462" t="s">
        <v>2363</v>
      </c>
      <c r="G508" s="463" t="s">
        <v>824</v>
      </c>
      <c r="H508" s="440"/>
      <c r="I508" s="464"/>
      <c r="J508" s="465" t="s">
        <v>62</v>
      </c>
      <c r="K508" s="464"/>
      <c r="L508" s="465"/>
      <c r="M508" s="464"/>
      <c r="N508" s="450"/>
      <c r="O508" s="466"/>
      <c r="P508" s="450"/>
      <c r="Q508" s="466"/>
      <c r="R508" s="450"/>
      <c r="S508" s="466"/>
      <c r="T508" s="450"/>
      <c r="U508" s="466"/>
      <c r="V508" s="446" t="s">
        <v>2365</v>
      </c>
      <c r="W508" s="447">
        <v>2</v>
      </c>
      <c r="X508" s="446">
        <v>5</v>
      </c>
      <c r="Y508" s="447">
        <v>18</v>
      </c>
      <c r="Z508" s="189"/>
      <c r="AA508" s="447" t="s">
        <v>1604</v>
      </c>
      <c r="AB508" s="446" t="s">
        <v>968</v>
      </c>
      <c r="AC508" s="447" t="s">
        <v>1604</v>
      </c>
      <c r="AD508" s="446" t="s">
        <v>968</v>
      </c>
      <c r="AE508" s="447" t="s">
        <v>2217</v>
      </c>
      <c r="AF508" s="451"/>
      <c r="AG508" s="447" t="s">
        <v>109</v>
      </c>
      <c r="AH508" s="467" t="e">
        <f>VLOOKUP($AF508,'Program-Causes'!$C:$D,2,FALSE)</f>
        <v>#N/A</v>
      </c>
      <c r="AI508" s="447" t="s">
        <v>100</v>
      </c>
      <c r="AJ508" s="446" t="s">
        <v>69</v>
      </c>
      <c r="AK508" s="447" t="s">
        <v>70</v>
      </c>
      <c r="AL508" s="9" t="s">
        <v>3759</v>
      </c>
      <c r="AM508" s="13" t="str">
        <f>IF(ISNA(VLOOKUP($AL508,'Ash-Archive Data-Don''t Delete'!$AL:$AT,2,FALSE)),"",VLOOKUP($AL508,'Ash-Archive Data-Don''t Delete'!$AL:$AT,2,FALSE))</f>
        <v/>
      </c>
      <c r="AN508" s="2" t="str">
        <f>IF(ISNA(VLOOKUP($AL508,'Ash-Archive Data-Don''t Delete'!$AL:$AT,3,FALSE)),"",VLOOKUP($AL508,'Ash-Archive Data-Don''t Delete'!$AL:$AT,3,FALSE))</f>
        <v/>
      </c>
      <c r="AO508" s="13" t="str">
        <f>IF(ISNA(VLOOKUP($AL508,'Ash-Archive Data-Don''t Delete'!$AL:$AT,4,FALSE)),"",VLOOKUP($AL508,'Ash-Archive Data-Don''t Delete'!$AL:$AT,4,FALSE))</f>
        <v/>
      </c>
      <c r="AP508" s="2" t="str">
        <f>IF(ISNA(VLOOKUP($AL508,'Ash-Archive Data-Don''t Delete'!$AL:$AT,5,FALSE)),"",VLOOKUP($AL508,'Ash-Archive Data-Don''t Delete'!$AL:$AT,5,FALSE))</f>
        <v/>
      </c>
      <c r="AQ508" s="13" t="s">
        <v>62</v>
      </c>
      <c r="AR508" s="2" t="s">
        <v>62</v>
      </c>
      <c r="AS508" s="13" t="s">
        <v>62</v>
      </c>
      <c r="AT508" s="2" t="s">
        <v>62</v>
      </c>
      <c r="AU508" s="451"/>
      <c r="AV508" s="448"/>
      <c r="AW508" s="451"/>
      <c r="AX508" s="448"/>
      <c r="AY508" s="475" t="s">
        <v>269</v>
      </c>
      <c r="AZ508" s="476">
        <v>42744</v>
      </c>
      <c r="BA508" s="15"/>
      <c r="BB508" s="15"/>
      <c r="BC508" s="15"/>
      <c r="BD508" s="15"/>
      <c r="BE508" s="15"/>
      <c r="BF508" s="15"/>
      <c r="BG508" s="15"/>
      <c r="BH508" s="15"/>
      <c r="BI508" s="15"/>
      <c r="BJ508" s="15"/>
    </row>
    <row r="509" spans="1:62" ht="14.25">
      <c r="A509" s="16" t="str">
        <f>IF(ISNA(VLOOKUP($G509,'Philanthropist Ranking'!$E$5:$H$105,4,FALSE)),"N","Y")</f>
        <v>N</v>
      </c>
      <c r="B509" s="17">
        <f>VLOOKUP($G509,'Philanthropist Ranking'!$K$5:$M$281,3,FALSE)</f>
        <v>136</v>
      </c>
      <c r="C509" s="17">
        <f>VLOOKUP($G509,'Philanthropist Ranking'!$K$5:$M$281,2,FALSE)</f>
        <v>4.47</v>
      </c>
      <c r="D509" s="15"/>
      <c r="E509" s="15"/>
      <c r="F509" s="464"/>
      <c r="G509" s="463" t="s">
        <v>825</v>
      </c>
      <c r="H509" s="440"/>
      <c r="I509" s="464"/>
      <c r="J509" s="465" t="s">
        <v>62</v>
      </c>
      <c r="K509" s="464"/>
      <c r="L509" s="465"/>
      <c r="M509" s="464"/>
      <c r="N509" s="450"/>
      <c r="O509" s="466"/>
      <c r="P509" s="450"/>
      <c r="Q509" s="466"/>
      <c r="R509" s="450"/>
      <c r="S509" s="466"/>
      <c r="T509" s="450"/>
      <c r="U509" s="466"/>
      <c r="V509" s="446" t="s">
        <v>825</v>
      </c>
      <c r="W509" s="447">
        <v>4.47</v>
      </c>
      <c r="X509" s="446">
        <v>2</v>
      </c>
      <c r="Y509" s="447">
        <v>23</v>
      </c>
      <c r="Z509" s="189"/>
      <c r="AA509" s="448"/>
      <c r="AB509" s="451"/>
      <c r="AC509" s="448"/>
      <c r="AD509" s="451"/>
      <c r="AE509" s="447" t="s">
        <v>1345</v>
      </c>
      <c r="AF509" s="446" t="s">
        <v>2368</v>
      </c>
      <c r="AG509" s="447" t="s">
        <v>89</v>
      </c>
      <c r="AH509" s="467" t="str">
        <f>VLOOKUP($AF509,'Program-Causes'!$C:$D,2,FALSE)</f>
        <v>Education</v>
      </c>
      <c r="AI509" s="447" t="s">
        <v>68</v>
      </c>
      <c r="AJ509" s="446" t="s">
        <v>69</v>
      </c>
      <c r="AK509" s="447" t="s">
        <v>70</v>
      </c>
      <c r="AL509" s="9" t="s">
        <v>3760</v>
      </c>
      <c r="AM509" s="13" t="str">
        <f>IF(ISNA(VLOOKUP($AL509,'Ash-Archive Data-Don''t Delete'!$AL:$AT,2,FALSE)),"",VLOOKUP($AL509,'Ash-Archive Data-Don''t Delete'!$AL:$AT,2,FALSE))</f>
        <v/>
      </c>
      <c r="AN509" s="2" t="str">
        <f>IF(ISNA(VLOOKUP($AL509,'Ash-Archive Data-Don''t Delete'!$AL:$AT,3,FALSE)),"",VLOOKUP($AL509,'Ash-Archive Data-Don''t Delete'!$AL:$AT,3,FALSE))</f>
        <v/>
      </c>
      <c r="AO509" s="13" t="str">
        <f>IF(ISNA(VLOOKUP($AL509,'Ash-Archive Data-Don''t Delete'!$AL:$AT,4,FALSE)),"",VLOOKUP($AL509,'Ash-Archive Data-Don''t Delete'!$AL:$AT,4,FALSE))</f>
        <v/>
      </c>
      <c r="AP509" s="2" t="str">
        <f>IF(ISNA(VLOOKUP($AL509,'Ash-Archive Data-Don''t Delete'!$AL:$AT,5,FALSE)),"",VLOOKUP($AL509,'Ash-Archive Data-Don''t Delete'!$AL:$AT,5,FALSE))</f>
        <v/>
      </c>
      <c r="AQ509" s="13" t="s">
        <v>62</v>
      </c>
      <c r="AR509" s="2" t="s">
        <v>62</v>
      </c>
      <c r="AS509" s="13" t="s">
        <v>62</v>
      </c>
      <c r="AT509" s="2" t="s">
        <v>74</v>
      </c>
      <c r="AU509" s="451"/>
      <c r="AV509" s="448"/>
      <c r="AW509" s="451"/>
      <c r="AX509" s="448"/>
      <c r="AY509" s="475" t="s">
        <v>118</v>
      </c>
      <c r="AZ509" s="484">
        <v>42744</v>
      </c>
      <c r="BA509" s="15"/>
      <c r="BB509" s="15"/>
      <c r="BC509" s="15"/>
      <c r="BD509" s="15"/>
      <c r="BE509" s="15"/>
      <c r="BF509" s="15"/>
      <c r="BG509" s="15"/>
      <c r="BH509" s="15"/>
      <c r="BI509" s="15"/>
      <c r="BJ509" s="15"/>
    </row>
    <row r="510" spans="1:62" ht="14.25">
      <c r="A510" s="16" t="str">
        <f>IF(ISNA(VLOOKUP($G510,'Philanthropist Ranking'!$E$5:$H$105,4,FALSE)),"N","Y")</f>
        <v>N</v>
      </c>
      <c r="B510" s="17">
        <f>VLOOKUP($G510,'Philanthropist Ranking'!$K$5:$M$281,3,FALSE)</f>
        <v>137</v>
      </c>
      <c r="C510" s="17">
        <f>VLOOKUP($G510,'Philanthropist Ranking'!$K$5:$M$281,2,FALSE)</f>
        <v>4.1100000000000003</v>
      </c>
      <c r="D510" s="15"/>
      <c r="E510" s="15"/>
      <c r="F510" s="464"/>
      <c r="G510" s="463" t="s">
        <v>826</v>
      </c>
      <c r="H510" s="440"/>
      <c r="I510" s="464"/>
      <c r="J510" s="465" t="s">
        <v>62</v>
      </c>
      <c r="K510" s="464"/>
      <c r="L510" s="465"/>
      <c r="M510" s="464"/>
      <c r="N510" s="450"/>
      <c r="O510" s="466"/>
      <c r="P510" s="450"/>
      <c r="Q510" s="466"/>
      <c r="R510" s="450"/>
      <c r="S510" s="466"/>
      <c r="T510" s="450"/>
      <c r="U510" s="466"/>
      <c r="V510" s="446" t="s">
        <v>826</v>
      </c>
      <c r="W510" s="447">
        <v>4.1100000000000003</v>
      </c>
      <c r="X510" s="446">
        <v>1</v>
      </c>
      <c r="Y510" s="447">
        <v>9</v>
      </c>
      <c r="Z510" s="189"/>
      <c r="AA510" s="448"/>
      <c r="AB510" s="451"/>
      <c r="AC510" s="448"/>
      <c r="AD510" s="451"/>
      <c r="AE510" s="447" t="s">
        <v>109</v>
      </c>
      <c r="AF510" s="446" t="s">
        <v>2371</v>
      </c>
      <c r="AG510" s="447" t="s">
        <v>109</v>
      </c>
      <c r="AH510" s="467" t="str">
        <f>VLOOKUP($AF510,'Program-Causes'!$C:$D,2,FALSE)</f>
        <v>Unspecified</v>
      </c>
      <c r="AI510" s="447" t="s">
        <v>68</v>
      </c>
      <c r="AJ510" s="446" t="s">
        <v>69</v>
      </c>
      <c r="AK510" s="447" t="s">
        <v>70</v>
      </c>
      <c r="AL510" s="9" t="s">
        <v>3761</v>
      </c>
      <c r="AM510" s="13" t="str">
        <f>IF(ISNA(VLOOKUP($AL510,'Ash-Archive Data-Don''t Delete'!$AL:$AT,2,FALSE)),"",VLOOKUP($AL510,'Ash-Archive Data-Don''t Delete'!$AL:$AT,2,FALSE))</f>
        <v/>
      </c>
      <c r="AN510" s="2" t="str">
        <f>IF(ISNA(VLOOKUP($AL510,'Ash-Archive Data-Don''t Delete'!$AL:$AT,3,FALSE)),"",VLOOKUP($AL510,'Ash-Archive Data-Don''t Delete'!$AL:$AT,3,FALSE))</f>
        <v/>
      </c>
      <c r="AO510" s="13" t="str">
        <f>IF(ISNA(VLOOKUP($AL510,'Ash-Archive Data-Don''t Delete'!$AL:$AT,4,FALSE)),"",VLOOKUP($AL510,'Ash-Archive Data-Don''t Delete'!$AL:$AT,4,FALSE))</f>
        <v/>
      </c>
      <c r="AP510" s="2" t="str">
        <f>IF(ISNA(VLOOKUP($AL510,'Ash-Archive Data-Don''t Delete'!$AL:$AT,5,FALSE)),"",VLOOKUP($AL510,'Ash-Archive Data-Don''t Delete'!$AL:$AT,5,FALSE))</f>
        <v/>
      </c>
      <c r="AQ510" s="13" t="s">
        <v>62</v>
      </c>
      <c r="AR510" s="2" t="s">
        <v>62</v>
      </c>
      <c r="AS510" s="13" t="s">
        <v>62</v>
      </c>
      <c r="AT510" s="2" t="s">
        <v>74</v>
      </c>
      <c r="AU510" s="451"/>
      <c r="AV510" s="448"/>
      <c r="AW510" s="451"/>
      <c r="AX510" s="448"/>
      <c r="AY510" s="475" t="s">
        <v>118</v>
      </c>
      <c r="AZ510" s="484">
        <v>42744</v>
      </c>
      <c r="BA510" s="15"/>
      <c r="BB510" s="15"/>
      <c r="BC510" s="15"/>
      <c r="BD510" s="15"/>
      <c r="BE510" s="15"/>
      <c r="BF510" s="15"/>
      <c r="BG510" s="15"/>
      <c r="BH510" s="15"/>
      <c r="BI510" s="15"/>
      <c r="BJ510" s="15"/>
    </row>
    <row r="511" spans="1:62" ht="14.25">
      <c r="A511" s="16" t="str">
        <f>IF(ISNA(VLOOKUP($G511,'Philanthropist Ranking'!$E$5:$H$105,4,FALSE)),"N","Y")</f>
        <v>N</v>
      </c>
      <c r="B511" s="17">
        <f>VLOOKUP($G511,'Philanthropist Ranking'!$K$5:$M$281,3,FALSE)</f>
        <v>138</v>
      </c>
      <c r="C511" s="17">
        <f>VLOOKUP($G511,'Philanthropist Ranking'!$K$5:$M$281,2,FALSE)</f>
        <v>4.0500000000000007</v>
      </c>
      <c r="D511" s="15"/>
      <c r="E511" s="15"/>
      <c r="F511" s="462" t="s">
        <v>2423</v>
      </c>
      <c r="G511" s="463" t="s">
        <v>827</v>
      </c>
      <c r="H511" s="440"/>
      <c r="I511" s="464"/>
      <c r="J511" s="465" t="s">
        <v>62</v>
      </c>
      <c r="K511" s="464"/>
      <c r="L511" s="465"/>
      <c r="M511" s="464"/>
      <c r="N511" s="450"/>
      <c r="O511" s="466"/>
      <c r="P511" s="450"/>
      <c r="Q511" s="466"/>
      <c r="R511" s="450"/>
      <c r="S511" s="466"/>
      <c r="T511" s="450"/>
      <c r="U511" s="466"/>
      <c r="V511" s="446" t="s">
        <v>2425</v>
      </c>
      <c r="W511" s="447">
        <v>3.45</v>
      </c>
      <c r="X511" s="446">
        <v>1</v>
      </c>
      <c r="Y511" s="447">
        <v>26</v>
      </c>
      <c r="Z511" s="189"/>
      <c r="AA511" s="447" t="s">
        <v>222</v>
      </c>
      <c r="AB511" s="451"/>
      <c r="AC511" s="448"/>
      <c r="AD511" s="446" t="s">
        <v>222</v>
      </c>
      <c r="AE511" s="448"/>
      <c r="AF511" s="446" t="s">
        <v>1444</v>
      </c>
      <c r="AG511" s="447" t="s">
        <v>136</v>
      </c>
      <c r="AH511" s="467" t="str">
        <f>VLOOKUP($AF511,'Program-Causes'!$C:$D,2,FALSE)</f>
        <v>Education</v>
      </c>
      <c r="AI511" s="447" t="s">
        <v>100</v>
      </c>
      <c r="AJ511" s="446" t="s">
        <v>69</v>
      </c>
      <c r="AK511" s="447" t="s">
        <v>70</v>
      </c>
      <c r="AL511" s="9" t="s">
        <v>3762</v>
      </c>
      <c r="AM511" s="13" t="str">
        <f>IF(ISNA(VLOOKUP($AL511,'Ash-Archive Data-Don''t Delete'!$AL:$AT,2,FALSE)),"",VLOOKUP($AL511,'Ash-Archive Data-Don''t Delete'!$AL:$AT,2,FALSE))</f>
        <v/>
      </c>
      <c r="AN511" s="2" t="str">
        <f>IF(ISNA(VLOOKUP($AL511,'Ash-Archive Data-Don''t Delete'!$AL:$AT,3,FALSE)),"",VLOOKUP($AL511,'Ash-Archive Data-Don''t Delete'!$AL:$AT,3,FALSE))</f>
        <v/>
      </c>
      <c r="AO511" s="13" t="str">
        <f>IF(ISNA(VLOOKUP($AL511,'Ash-Archive Data-Don''t Delete'!$AL:$AT,4,FALSE)),"",VLOOKUP($AL511,'Ash-Archive Data-Don''t Delete'!$AL:$AT,4,FALSE))</f>
        <v/>
      </c>
      <c r="AP511" s="2" t="str">
        <f>IF(ISNA(VLOOKUP($AL511,'Ash-Archive Data-Don''t Delete'!$AL:$AT,5,FALSE)),"",VLOOKUP($AL511,'Ash-Archive Data-Don''t Delete'!$AL:$AT,5,FALSE))</f>
        <v/>
      </c>
      <c r="AQ511" s="13" t="s">
        <v>62</v>
      </c>
      <c r="AR511" s="2" t="s">
        <v>62</v>
      </c>
      <c r="AS511" s="13" t="s">
        <v>62</v>
      </c>
      <c r="AT511" s="2" t="s">
        <v>62</v>
      </c>
      <c r="AU511" s="451"/>
      <c r="AV511" s="448"/>
      <c r="AW511" s="451"/>
      <c r="AX511" s="448"/>
      <c r="AY511" s="475" t="s">
        <v>103</v>
      </c>
      <c r="AZ511" s="464"/>
      <c r="BA511" s="15"/>
      <c r="BB511" s="15"/>
      <c r="BC511" s="15"/>
      <c r="BD511" s="15"/>
      <c r="BE511" s="15"/>
      <c r="BF511" s="15"/>
      <c r="BG511" s="15"/>
      <c r="BH511" s="15"/>
      <c r="BI511" s="15"/>
      <c r="BJ511" s="15"/>
    </row>
    <row r="512" spans="1:62" ht="14.25">
      <c r="A512" s="16" t="str">
        <f>IF(ISNA(VLOOKUP($G512,'Philanthropist Ranking'!$E$5:$H$105,4,FALSE)),"N","Y")</f>
        <v>N</v>
      </c>
      <c r="B512" s="17">
        <f>VLOOKUP($G512,'Philanthropist Ranking'!$K$5:$M$281,3,FALSE)</f>
        <v>138</v>
      </c>
      <c r="C512" s="17">
        <f>VLOOKUP($G512,'Philanthropist Ranking'!$K$5:$M$281,2,FALSE)</f>
        <v>4.0500000000000007</v>
      </c>
      <c r="D512" s="15"/>
      <c r="E512" s="15"/>
      <c r="F512" s="462" t="s">
        <v>2423</v>
      </c>
      <c r="G512" s="463" t="s">
        <v>827</v>
      </c>
      <c r="H512" s="440"/>
      <c r="I512" s="464"/>
      <c r="J512" s="465" t="s">
        <v>62</v>
      </c>
      <c r="K512" s="464"/>
      <c r="L512" s="465"/>
      <c r="M512" s="464"/>
      <c r="N512" s="450"/>
      <c r="O512" s="466"/>
      <c r="P512" s="450"/>
      <c r="Q512" s="466"/>
      <c r="R512" s="450"/>
      <c r="S512" s="466"/>
      <c r="T512" s="450"/>
      <c r="U512" s="466"/>
      <c r="V512" s="446" t="s">
        <v>2425</v>
      </c>
      <c r="W512" s="447">
        <v>0.1</v>
      </c>
      <c r="X512" s="446">
        <v>11</v>
      </c>
      <c r="Y512" s="447">
        <v>30</v>
      </c>
      <c r="Z512" s="189"/>
      <c r="AA512" s="447" t="s">
        <v>222</v>
      </c>
      <c r="AB512" s="451"/>
      <c r="AC512" s="448"/>
      <c r="AD512" s="446" t="s">
        <v>222</v>
      </c>
      <c r="AE512" s="448"/>
      <c r="AF512" s="446" t="s">
        <v>2429</v>
      </c>
      <c r="AG512" s="447" t="s">
        <v>89</v>
      </c>
      <c r="AH512" s="467" t="str">
        <f>VLOOKUP($AF512,'Program-Causes'!$C:$D,2,FALSE)</f>
        <v>Education</v>
      </c>
      <c r="AI512" s="447" t="s">
        <v>100</v>
      </c>
      <c r="AJ512" s="446" t="s">
        <v>69</v>
      </c>
      <c r="AK512" s="447" t="s">
        <v>70</v>
      </c>
      <c r="AL512" s="9" t="s">
        <v>3763</v>
      </c>
      <c r="AM512" s="13" t="str">
        <f>IF(ISNA(VLOOKUP($AL512,'Ash-Archive Data-Don''t Delete'!$AL:$AT,2,FALSE)),"",VLOOKUP($AL512,'Ash-Archive Data-Don''t Delete'!$AL:$AT,2,FALSE))</f>
        <v/>
      </c>
      <c r="AN512" s="2" t="str">
        <f>IF(ISNA(VLOOKUP($AL512,'Ash-Archive Data-Don''t Delete'!$AL:$AT,3,FALSE)),"",VLOOKUP($AL512,'Ash-Archive Data-Don''t Delete'!$AL:$AT,3,FALSE))</f>
        <v/>
      </c>
      <c r="AO512" s="13" t="str">
        <f>IF(ISNA(VLOOKUP($AL512,'Ash-Archive Data-Don''t Delete'!$AL:$AT,4,FALSE)),"",VLOOKUP($AL512,'Ash-Archive Data-Don''t Delete'!$AL:$AT,4,FALSE))</f>
        <v/>
      </c>
      <c r="AP512" s="2" t="str">
        <f>IF(ISNA(VLOOKUP($AL512,'Ash-Archive Data-Don''t Delete'!$AL:$AT,5,FALSE)),"",VLOOKUP($AL512,'Ash-Archive Data-Don''t Delete'!$AL:$AT,5,FALSE))</f>
        <v/>
      </c>
      <c r="AQ512" s="13" t="s">
        <v>62</v>
      </c>
      <c r="AR512" s="2" t="s">
        <v>62</v>
      </c>
      <c r="AS512" s="13" t="s">
        <v>62</v>
      </c>
      <c r="AT512" s="2" t="s">
        <v>62</v>
      </c>
      <c r="AU512" s="451"/>
      <c r="AV512" s="448"/>
      <c r="AW512" s="451"/>
      <c r="AX512" s="448"/>
      <c r="AY512" s="475" t="s">
        <v>103</v>
      </c>
      <c r="AZ512" s="464"/>
      <c r="BA512" s="15"/>
      <c r="BB512" s="15"/>
      <c r="BC512" s="15"/>
      <c r="BD512" s="15"/>
      <c r="BE512" s="15"/>
      <c r="BF512" s="15"/>
      <c r="BG512" s="15"/>
      <c r="BH512" s="15"/>
      <c r="BI512" s="15"/>
      <c r="BJ512" s="15"/>
    </row>
    <row r="513" spans="1:62" ht="14.25">
      <c r="A513" s="16" t="str">
        <f>IF(ISNA(VLOOKUP($G513,'Philanthropist Ranking'!$E$5:$H$105,4,FALSE)),"N","Y")</f>
        <v>N</v>
      </c>
      <c r="B513" s="17">
        <f>VLOOKUP($G513,'Philanthropist Ranking'!$K$5:$M$281,3,FALSE)</f>
        <v>138</v>
      </c>
      <c r="C513" s="17">
        <f>VLOOKUP($G513,'Philanthropist Ranking'!$K$5:$M$281,2,FALSE)</f>
        <v>4.0500000000000007</v>
      </c>
      <c r="D513" s="15"/>
      <c r="E513" s="15"/>
      <c r="F513" s="462" t="s">
        <v>2423</v>
      </c>
      <c r="G513" s="463" t="s">
        <v>827</v>
      </c>
      <c r="H513" s="440"/>
      <c r="I513" s="462">
        <v>1955</v>
      </c>
      <c r="J513" s="465">
        <v>61</v>
      </c>
      <c r="K513" s="462" t="s">
        <v>703</v>
      </c>
      <c r="L513" s="465"/>
      <c r="M513" s="481" t="s">
        <v>80</v>
      </c>
      <c r="N513" s="441" t="s">
        <v>1400</v>
      </c>
      <c r="O513" s="482" t="s">
        <v>2424</v>
      </c>
      <c r="P513" s="487" t="s">
        <v>2425</v>
      </c>
      <c r="Q513" s="466"/>
      <c r="R513" s="441" t="s">
        <v>336</v>
      </c>
      <c r="S513" s="482" t="s">
        <v>222</v>
      </c>
      <c r="T513" s="441" t="s">
        <v>222</v>
      </c>
      <c r="U513" s="483" t="s">
        <v>80</v>
      </c>
      <c r="V513" s="488" t="s">
        <v>2425</v>
      </c>
      <c r="W513" s="447">
        <v>0.1</v>
      </c>
      <c r="X513" s="446">
        <v>9</v>
      </c>
      <c r="Y513" s="447">
        <v>7</v>
      </c>
      <c r="Z513" s="189"/>
      <c r="AA513" s="447" t="s">
        <v>222</v>
      </c>
      <c r="AB513" s="451"/>
      <c r="AC513" s="448"/>
      <c r="AD513" s="446" t="s">
        <v>222</v>
      </c>
      <c r="AE513" s="448"/>
      <c r="AF513" s="451"/>
      <c r="AG513" s="447" t="s">
        <v>89</v>
      </c>
      <c r="AH513" s="467" t="s">
        <v>67</v>
      </c>
      <c r="AI513" s="447" t="s">
        <v>100</v>
      </c>
      <c r="AJ513" s="446" t="s">
        <v>69</v>
      </c>
      <c r="AK513" s="447" t="s">
        <v>70</v>
      </c>
      <c r="AL513" s="9" t="s">
        <v>3764</v>
      </c>
      <c r="AM513" s="13" t="str">
        <f>IF(ISNA(VLOOKUP($AL513,'Ash-Archive Data-Don''t Delete'!$AL:$AT,2,FALSE)),"",VLOOKUP($AL513,'Ash-Archive Data-Don''t Delete'!$AL:$AT,2,FALSE))</f>
        <v/>
      </c>
      <c r="AN513" s="2" t="str">
        <f>IF(ISNA(VLOOKUP($AL513,'Ash-Archive Data-Don''t Delete'!$AL:$AT,3,FALSE)),"",VLOOKUP($AL513,'Ash-Archive Data-Don''t Delete'!$AL:$AT,3,FALSE))</f>
        <v/>
      </c>
      <c r="AO513" s="13" t="str">
        <f>IF(ISNA(VLOOKUP($AL513,'Ash-Archive Data-Don''t Delete'!$AL:$AT,4,FALSE)),"",VLOOKUP($AL513,'Ash-Archive Data-Don''t Delete'!$AL:$AT,4,FALSE))</f>
        <v/>
      </c>
      <c r="AP513" s="2" t="str">
        <f>IF(ISNA(VLOOKUP($AL513,'Ash-Archive Data-Don''t Delete'!$AL:$AT,5,FALSE)),"",VLOOKUP($AL513,'Ash-Archive Data-Don''t Delete'!$AL:$AT,5,FALSE))</f>
        <v/>
      </c>
      <c r="AQ513" s="13" t="s">
        <v>62</v>
      </c>
      <c r="AR513" s="2" t="s">
        <v>62</v>
      </c>
      <c r="AS513" s="13" t="s">
        <v>62</v>
      </c>
      <c r="AT513" s="2" t="s">
        <v>62</v>
      </c>
      <c r="AU513" s="451"/>
      <c r="AV513" s="448"/>
      <c r="AW513" s="451"/>
      <c r="AX513" s="448"/>
      <c r="AY513" s="475" t="s">
        <v>103</v>
      </c>
      <c r="AZ513" s="464"/>
      <c r="BA513" s="15"/>
      <c r="BB513" s="15"/>
      <c r="BC513" s="15"/>
      <c r="BD513" s="15"/>
      <c r="BE513" s="15"/>
      <c r="BF513" s="15"/>
      <c r="BG513" s="15"/>
      <c r="BH513" s="15"/>
      <c r="BI513" s="15"/>
      <c r="BJ513" s="15"/>
    </row>
    <row r="514" spans="1:62" ht="14.25">
      <c r="A514" s="16" t="str">
        <f>IF(ISNA(VLOOKUP($G514,'Philanthropist Ranking'!$E$5:$H$105,4,FALSE)),"N","Y")</f>
        <v>N</v>
      </c>
      <c r="B514" s="17">
        <f>VLOOKUP($G514,'Philanthropist Ranking'!$K$5:$M$281,3,FALSE)</f>
        <v>138</v>
      </c>
      <c r="C514" s="17">
        <f>VLOOKUP($G514,'Philanthropist Ranking'!$K$5:$M$281,2,FALSE)</f>
        <v>4.0500000000000007</v>
      </c>
      <c r="D514" s="15"/>
      <c r="E514" s="15"/>
      <c r="F514" s="462" t="s">
        <v>2423</v>
      </c>
      <c r="G514" s="463" t="s">
        <v>827</v>
      </c>
      <c r="H514" s="440"/>
      <c r="I514" s="462"/>
      <c r="J514" s="465"/>
      <c r="K514" s="462"/>
      <c r="L514" s="465"/>
      <c r="M514" s="462"/>
      <c r="N514" s="441"/>
      <c r="O514" s="482"/>
      <c r="P514" s="441"/>
      <c r="Q514" s="466"/>
      <c r="R514" s="441"/>
      <c r="S514" s="482"/>
      <c r="T514" s="441"/>
      <c r="U514" s="482"/>
      <c r="V514" s="446" t="s">
        <v>2425</v>
      </c>
      <c r="W514" s="447">
        <v>0.1</v>
      </c>
      <c r="X514" s="446">
        <v>8</v>
      </c>
      <c r="Y514" s="447">
        <v>17</v>
      </c>
      <c r="Z514" s="189"/>
      <c r="AA514" s="447" t="s">
        <v>222</v>
      </c>
      <c r="AB514" s="451"/>
      <c r="AC514" s="447" t="s">
        <v>222</v>
      </c>
      <c r="AD514" s="13" t="s">
        <v>1506</v>
      </c>
      <c r="AE514" s="447" t="s">
        <v>1507</v>
      </c>
      <c r="AF514" s="446" t="s">
        <v>1735</v>
      </c>
      <c r="AG514" s="447" t="s">
        <v>109</v>
      </c>
      <c r="AH514" s="467" t="s">
        <v>67</v>
      </c>
      <c r="AI514" s="447" t="s">
        <v>100</v>
      </c>
      <c r="AJ514" s="446" t="s">
        <v>69</v>
      </c>
      <c r="AK514" s="447" t="s">
        <v>70</v>
      </c>
      <c r="AL514" s="9"/>
      <c r="AM514" s="13"/>
      <c r="AN514" s="2"/>
      <c r="AO514" s="13"/>
      <c r="AP514" s="2"/>
      <c r="AQ514" s="13"/>
      <c r="AR514" s="2"/>
      <c r="AS514" s="13"/>
      <c r="AT514" s="2"/>
      <c r="AU514" s="451"/>
      <c r="AV514" s="448"/>
      <c r="AW514" s="451"/>
      <c r="AX514" s="448"/>
      <c r="AY514" s="475" t="s">
        <v>118</v>
      </c>
      <c r="AZ514" s="31">
        <v>42761</v>
      </c>
      <c r="BA514" s="15"/>
      <c r="BB514" s="15"/>
      <c r="BC514" s="15"/>
      <c r="BD514" s="15"/>
      <c r="BE514" s="15"/>
      <c r="BF514" s="15"/>
      <c r="BG514" s="15"/>
      <c r="BH514" s="15"/>
      <c r="BI514" s="15"/>
      <c r="BJ514" s="15"/>
    </row>
    <row r="515" spans="1:62" ht="14.25">
      <c r="A515" s="16" t="str">
        <f>IF(ISNA(VLOOKUP($G515,'Philanthropist Ranking'!$E$5:$H$105,4,FALSE)),"N","Y")</f>
        <v>N</v>
      </c>
      <c r="B515" s="17">
        <f>VLOOKUP($G515,'Philanthropist Ranking'!$K$5:$M$281,3,FALSE)</f>
        <v>138</v>
      </c>
      <c r="C515" s="17">
        <f>VLOOKUP($G515,'Philanthropist Ranking'!$K$5:$M$281,2,FALSE)</f>
        <v>4.0500000000000007</v>
      </c>
      <c r="D515" s="15"/>
      <c r="E515" s="15"/>
      <c r="F515" s="462" t="s">
        <v>2423</v>
      </c>
      <c r="G515" s="463" t="s">
        <v>827</v>
      </c>
      <c r="H515" s="440"/>
      <c r="I515" s="462"/>
      <c r="J515" s="465"/>
      <c r="K515" s="462"/>
      <c r="L515" s="465"/>
      <c r="M515" s="462"/>
      <c r="N515" s="441"/>
      <c r="O515" s="482"/>
      <c r="P515" s="441"/>
      <c r="Q515" s="466"/>
      <c r="R515" s="441"/>
      <c r="S515" s="482"/>
      <c r="T515" s="441"/>
      <c r="U515" s="482"/>
      <c r="V515" s="446" t="s">
        <v>2425</v>
      </c>
      <c r="W515" s="447">
        <v>0.1</v>
      </c>
      <c r="X515" s="446">
        <v>10</v>
      </c>
      <c r="Y515" s="447">
        <v>30</v>
      </c>
      <c r="Z515" s="189"/>
      <c r="AA515" s="447" t="s">
        <v>222</v>
      </c>
      <c r="AB515" s="451"/>
      <c r="AC515" s="447" t="s">
        <v>63</v>
      </c>
      <c r="AD515" s="13" t="s">
        <v>1412</v>
      </c>
      <c r="AE515" s="447" t="s">
        <v>1413</v>
      </c>
      <c r="AF515" s="489" t="s">
        <v>3765</v>
      </c>
      <c r="AG515" s="447" t="s">
        <v>89</v>
      </c>
      <c r="AH515" s="467" t="s">
        <v>67</v>
      </c>
      <c r="AI515" s="447" t="s">
        <v>100</v>
      </c>
      <c r="AJ515" s="446" t="s">
        <v>69</v>
      </c>
      <c r="AK515" s="447" t="s">
        <v>70</v>
      </c>
      <c r="AL515" s="9"/>
      <c r="AM515" s="13"/>
      <c r="AN515" s="2"/>
      <c r="AO515" s="13"/>
      <c r="AP515" s="2"/>
      <c r="AQ515" s="13"/>
      <c r="AR515" s="2"/>
      <c r="AS515" s="13"/>
      <c r="AT515" s="2"/>
      <c r="AU515" s="451"/>
      <c r="AV515" s="448"/>
      <c r="AW515" s="451"/>
      <c r="AX515" s="448"/>
      <c r="AY515" s="475" t="s">
        <v>118</v>
      </c>
      <c r="AZ515" s="31">
        <v>42761</v>
      </c>
      <c r="BA515" s="15"/>
      <c r="BB515" s="15"/>
      <c r="BC515" s="15"/>
      <c r="BD515" s="15"/>
      <c r="BE515" s="15"/>
      <c r="BF515" s="15"/>
      <c r="BG515" s="15"/>
      <c r="BH515" s="15"/>
      <c r="BI515" s="15"/>
      <c r="BJ515" s="15"/>
    </row>
    <row r="516" spans="1:62" ht="14.25">
      <c r="A516" s="16" t="str">
        <f>IF(ISNA(VLOOKUP($G516,'Philanthropist Ranking'!$E$5:$H$105,4,FALSE)),"N","Y")</f>
        <v>N</v>
      </c>
      <c r="B516" s="17">
        <f>VLOOKUP($G516,'Philanthropist Ranking'!$K$5:$M$281,3,FALSE)</f>
        <v>138</v>
      </c>
      <c r="C516" s="17">
        <f>VLOOKUP($G516,'Philanthropist Ranking'!$K$5:$M$281,2,FALSE)</f>
        <v>4.0500000000000007</v>
      </c>
      <c r="D516" s="15"/>
      <c r="E516" s="15"/>
      <c r="F516" s="462" t="s">
        <v>2423</v>
      </c>
      <c r="G516" s="463" t="s">
        <v>827</v>
      </c>
      <c r="H516" s="440"/>
      <c r="I516" s="462"/>
      <c r="J516" s="465"/>
      <c r="K516" s="462"/>
      <c r="L516" s="465"/>
      <c r="M516" s="462"/>
      <c r="N516" s="441"/>
      <c r="O516" s="482"/>
      <c r="P516" s="441"/>
      <c r="Q516" s="466"/>
      <c r="R516" s="441"/>
      <c r="S516" s="482"/>
      <c r="T516" s="441"/>
      <c r="U516" s="482"/>
      <c r="V516" s="446" t="s">
        <v>2425</v>
      </c>
      <c r="W516" s="447">
        <v>0.1</v>
      </c>
      <c r="X516" s="446">
        <v>12</v>
      </c>
      <c r="Y516" s="447">
        <v>24</v>
      </c>
      <c r="Z516" s="189"/>
      <c r="AA516" s="447" t="s">
        <v>222</v>
      </c>
      <c r="AB516" s="451"/>
      <c r="AC516" s="447" t="s">
        <v>961</v>
      </c>
      <c r="AD516" s="13" t="s">
        <v>1070</v>
      </c>
      <c r="AE516" s="447" t="s">
        <v>1071</v>
      </c>
      <c r="AF516" s="451"/>
      <c r="AG516" s="447" t="s">
        <v>89</v>
      </c>
      <c r="AH516" s="467" t="s">
        <v>67</v>
      </c>
      <c r="AI516" s="447" t="s">
        <v>100</v>
      </c>
      <c r="AJ516" s="446" t="s">
        <v>69</v>
      </c>
      <c r="AK516" s="447" t="s">
        <v>70</v>
      </c>
      <c r="AL516" s="9"/>
      <c r="AM516" s="13"/>
      <c r="AN516" s="2"/>
      <c r="AO516" s="13"/>
      <c r="AP516" s="2"/>
      <c r="AQ516" s="13"/>
      <c r="AR516" s="2"/>
      <c r="AS516" s="13"/>
      <c r="AT516" s="2"/>
      <c r="AU516" s="451"/>
      <c r="AV516" s="448"/>
      <c r="AW516" s="451"/>
      <c r="AX516" s="448"/>
      <c r="AY516" s="475" t="s">
        <v>118</v>
      </c>
      <c r="AZ516" s="31">
        <v>42761</v>
      </c>
      <c r="BA516" s="15"/>
      <c r="BB516" s="15"/>
      <c r="BC516" s="15"/>
      <c r="BD516" s="15"/>
      <c r="BE516" s="15"/>
      <c r="BF516" s="15"/>
      <c r="BG516" s="15"/>
      <c r="BH516" s="15"/>
      <c r="BI516" s="15"/>
      <c r="BJ516" s="15"/>
    </row>
    <row r="517" spans="1:62" ht="14.25">
      <c r="A517" s="16" t="str">
        <f>IF(ISNA(VLOOKUP($G517,'Philanthropist Ranking'!$E$5:$H$105,4,FALSE)),"N","Y")</f>
        <v>N</v>
      </c>
      <c r="B517" s="17">
        <f>VLOOKUP($G517,'Philanthropist Ranking'!$K$5:$M$281,3,FALSE)</f>
        <v>138</v>
      </c>
      <c r="C517" s="17">
        <f>VLOOKUP($G517,'Philanthropist Ranking'!$K$5:$M$281,2,FALSE)</f>
        <v>4.0500000000000007</v>
      </c>
      <c r="D517" s="15"/>
      <c r="E517" s="15"/>
      <c r="F517" s="462" t="s">
        <v>2423</v>
      </c>
      <c r="G517" s="463" t="s">
        <v>827</v>
      </c>
      <c r="H517" s="440"/>
      <c r="I517" s="462"/>
      <c r="J517" s="465"/>
      <c r="K517" s="462"/>
      <c r="L517" s="465"/>
      <c r="M517" s="462"/>
      <c r="N517" s="441"/>
      <c r="O517" s="482"/>
      <c r="P517" s="441"/>
      <c r="Q517" s="466"/>
      <c r="R517" s="441"/>
      <c r="S517" s="482"/>
      <c r="T517" s="441"/>
      <c r="U517" s="482"/>
      <c r="V517" s="446" t="s">
        <v>2425</v>
      </c>
      <c r="W517" s="447">
        <v>0.1</v>
      </c>
      <c r="X517" s="446">
        <v>2</v>
      </c>
      <c r="Y517" s="447">
        <v>23</v>
      </c>
      <c r="Z517" s="189"/>
      <c r="AA517" s="447" t="s">
        <v>222</v>
      </c>
      <c r="AB517" s="451"/>
      <c r="AC517" s="447" t="s">
        <v>106</v>
      </c>
      <c r="AD517" s="13" t="s">
        <v>1938</v>
      </c>
      <c r="AE517" s="447" t="s">
        <v>1939</v>
      </c>
      <c r="AF517" s="446" t="s">
        <v>3766</v>
      </c>
      <c r="AG517" s="447" t="s">
        <v>89</v>
      </c>
      <c r="AH517" s="467" t="s">
        <v>67</v>
      </c>
      <c r="AI517" s="447" t="s">
        <v>100</v>
      </c>
      <c r="AJ517" s="446" t="s">
        <v>69</v>
      </c>
      <c r="AK517" s="447" t="s">
        <v>70</v>
      </c>
      <c r="AL517" s="9"/>
      <c r="AM517" s="13"/>
      <c r="AN517" s="2"/>
      <c r="AO517" s="13"/>
      <c r="AP517" s="2"/>
      <c r="AQ517" s="13"/>
      <c r="AR517" s="2"/>
      <c r="AS517" s="13"/>
      <c r="AT517" s="2"/>
      <c r="AU517" s="451"/>
      <c r="AV517" s="448"/>
      <c r="AW517" s="451"/>
      <c r="AX517" s="448"/>
      <c r="AY517" s="475" t="s">
        <v>118</v>
      </c>
      <c r="AZ517" s="31">
        <v>42761</v>
      </c>
      <c r="BA517" s="15"/>
      <c r="BB517" s="15"/>
      <c r="BC517" s="15"/>
      <c r="BD517" s="15"/>
      <c r="BE517" s="15"/>
      <c r="BF517" s="15"/>
      <c r="BG517" s="15"/>
      <c r="BH517" s="15"/>
      <c r="BI517" s="15"/>
      <c r="BJ517" s="15"/>
    </row>
    <row r="518" spans="1:62" ht="14.25">
      <c r="A518" s="16" t="str">
        <f>IF(ISNA(VLOOKUP($G518,'Philanthropist Ranking'!$E$5:$H$105,4,FALSE)),"N","Y")</f>
        <v>N</v>
      </c>
      <c r="B518" s="17">
        <f>VLOOKUP($G518,'Philanthropist Ranking'!$K$5:$M$281,3,FALSE)</f>
        <v>139</v>
      </c>
      <c r="C518" s="17">
        <f>VLOOKUP($G518,'Philanthropist Ranking'!$K$5:$M$281,2,FALSE)</f>
        <v>4</v>
      </c>
      <c r="D518" s="15"/>
      <c r="E518" s="15"/>
      <c r="F518" s="464"/>
      <c r="G518" s="463" t="s">
        <v>834</v>
      </c>
      <c r="H518" s="440"/>
      <c r="I518" s="464"/>
      <c r="J518" s="465" t="s">
        <v>62</v>
      </c>
      <c r="K518" s="464"/>
      <c r="L518" s="465"/>
      <c r="M518" s="464"/>
      <c r="N518" s="450"/>
      <c r="O518" s="466"/>
      <c r="P518" s="450"/>
      <c r="Q518" s="466"/>
      <c r="R518" s="450"/>
      <c r="S518" s="466"/>
      <c r="T518" s="450"/>
      <c r="U518" s="466"/>
      <c r="V518" s="446" t="s">
        <v>2405</v>
      </c>
      <c r="W518" s="447">
        <v>4</v>
      </c>
      <c r="X518" s="451">
        <v>12</v>
      </c>
      <c r="Y518" s="448">
        <v>8</v>
      </c>
      <c r="Z518" s="451"/>
      <c r="AA518" s="448"/>
      <c r="AB518" s="451"/>
      <c r="AC518" s="448"/>
      <c r="AD518" s="446" t="s">
        <v>2406</v>
      </c>
      <c r="AE518" s="447" t="s">
        <v>2407</v>
      </c>
      <c r="AF518" s="446" t="s">
        <v>2408</v>
      </c>
      <c r="AG518" s="448"/>
      <c r="AH518" s="467" t="s">
        <v>99</v>
      </c>
      <c r="AI518" s="448"/>
      <c r="AJ518" s="446" t="s">
        <v>69</v>
      </c>
      <c r="AK518" s="447" t="s">
        <v>70</v>
      </c>
      <c r="AL518" s="9" t="s">
        <v>3767</v>
      </c>
      <c r="AM518" s="13" t="str">
        <f>IF(ISNA(VLOOKUP($AL518,'Ash-Archive Data-Don''t Delete'!$AL:$AT,2,FALSE)),"",VLOOKUP($AL518,'Ash-Archive Data-Don''t Delete'!$AL:$AT,2,FALSE))</f>
        <v/>
      </c>
      <c r="AN518" s="2" t="str">
        <f>IF(ISNA(VLOOKUP($AL518,'Ash-Archive Data-Don''t Delete'!$AL:$AT,3,FALSE)),"",VLOOKUP($AL518,'Ash-Archive Data-Don''t Delete'!$AL:$AT,3,FALSE))</f>
        <v/>
      </c>
      <c r="AO518" s="13" t="str">
        <f>IF(ISNA(VLOOKUP($AL518,'Ash-Archive Data-Don''t Delete'!$AL:$AT,4,FALSE)),"",VLOOKUP($AL518,'Ash-Archive Data-Don''t Delete'!$AL:$AT,4,FALSE))</f>
        <v/>
      </c>
      <c r="AP518" s="2" t="str">
        <f>IF(ISNA(VLOOKUP($AL518,'Ash-Archive Data-Don''t Delete'!$AL:$AT,5,FALSE)),"",VLOOKUP($AL518,'Ash-Archive Data-Don''t Delete'!$AL:$AT,5,FALSE))</f>
        <v/>
      </c>
      <c r="AQ518" s="13" t="s">
        <v>62</v>
      </c>
      <c r="AR518" s="2" t="s">
        <v>62</v>
      </c>
      <c r="AS518" s="13" t="s">
        <v>62</v>
      </c>
      <c r="AT518" s="2" t="s">
        <v>62</v>
      </c>
      <c r="AU518" s="451"/>
      <c r="AV518" s="448"/>
      <c r="AW518" s="451"/>
      <c r="AX518" s="448"/>
      <c r="AY518" s="475" t="s">
        <v>269</v>
      </c>
      <c r="AZ518" s="484">
        <v>42744</v>
      </c>
      <c r="BA518" s="15"/>
      <c r="BB518" s="15"/>
      <c r="BC518" s="15"/>
      <c r="BD518" s="15"/>
      <c r="BE518" s="15"/>
      <c r="BF518" s="15"/>
      <c r="BG518" s="15"/>
      <c r="BH518" s="15"/>
      <c r="BI518" s="15"/>
      <c r="BJ518" s="15"/>
    </row>
    <row r="519" spans="1:62" ht="14.25">
      <c r="A519" s="16" t="str">
        <f>IF(ISNA(VLOOKUP($G519,'Philanthropist Ranking'!$E$5:$H$105,4,FALSE)),"N","Y")</f>
        <v>N</v>
      </c>
      <c r="B519" s="17">
        <f>VLOOKUP($G519,'Philanthropist Ranking'!$K$5:$M$281,3,FALSE)</f>
        <v>139</v>
      </c>
      <c r="C519" s="17">
        <f>VLOOKUP($G519,'Philanthropist Ranking'!$K$5:$M$281,2,FALSE)</f>
        <v>4</v>
      </c>
      <c r="D519" s="486" t="s">
        <v>1626</v>
      </c>
      <c r="E519" s="15"/>
      <c r="F519" s="462" t="s">
        <v>606</v>
      </c>
      <c r="G519" s="463" t="s">
        <v>607</v>
      </c>
      <c r="H519" s="440"/>
      <c r="I519" s="464"/>
      <c r="J519" s="465" t="s">
        <v>62</v>
      </c>
      <c r="K519" s="462" t="s">
        <v>78</v>
      </c>
      <c r="L519" s="465"/>
      <c r="M519" s="464"/>
      <c r="N519" s="441" t="s">
        <v>121</v>
      </c>
      <c r="O519" s="482" t="s">
        <v>2387</v>
      </c>
      <c r="P519" s="441" t="s">
        <v>2388</v>
      </c>
      <c r="Q519" s="466"/>
      <c r="R519" s="441" t="s">
        <v>336</v>
      </c>
      <c r="S519" s="482" t="s">
        <v>748</v>
      </c>
      <c r="T519" s="441" t="s">
        <v>1915</v>
      </c>
      <c r="U519" s="483" t="s">
        <v>80</v>
      </c>
      <c r="V519" s="446" t="s">
        <v>2388</v>
      </c>
      <c r="W519" s="447">
        <v>4</v>
      </c>
      <c r="X519" s="446">
        <v>11</v>
      </c>
      <c r="Y519" s="447">
        <v>12</v>
      </c>
      <c r="Z519" s="189"/>
      <c r="AA519" s="447" t="s">
        <v>1915</v>
      </c>
      <c r="AB519" s="446" t="s">
        <v>223</v>
      </c>
      <c r="AC519" s="447" t="s">
        <v>223</v>
      </c>
      <c r="AD519" s="446" t="s">
        <v>748</v>
      </c>
      <c r="AE519" s="447" t="s">
        <v>1924</v>
      </c>
      <c r="AF519" s="451"/>
      <c r="AG519" s="447" t="s">
        <v>89</v>
      </c>
      <c r="AH519" s="467" t="s">
        <v>67</v>
      </c>
      <c r="AI519" s="447" t="s">
        <v>100</v>
      </c>
      <c r="AJ519" s="446" t="s">
        <v>69</v>
      </c>
      <c r="AK519" s="447" t="s">
        <v>70</v>
      </c>
      <c r="AL519" s="9" t="s">
        <v>3768</v>
      </c>
      <c r="AM519" s="13" t="str">
        <f>IF(ISNA(VLOOKUP($AL519,'Ash-Archive Data-Don''t Delete'!$AL:$AT,2,FALSE)),"",VLOOKUP($AL519,'Ash-Archive Data-Don''t Delete'!$AL:$AT,2,FALSE))</f>
        <v/>
      </c>
      <c r="AN519" s="2" t="str">
        <f>IF(ISNA(VLOOKUP($AL519,'Ash-Archive Data-Don''t Delete'!$AL:$AT,3,FALSE)),"",VLOOKUP($AL519,'Ash-Archive Data-Don''t Delete'!$AL:$AT,3,FALSE))</f>
        <v/>
      </c>
      <c r="AO519" s="13" t="str">
        <f>IF(ISNA(VLOOKUP($AL519,'Ash-Archive Data-Don''t Delete'!$AL:$AT,4,FALSE)),"",VLOOKUP($AL519,'Ash-Archive Data-Don''t Delete'!$AL:$AT,4,FALSE))</f>
        <v/>
      </c>
      <c r="AP519" s="2" t="str">
        <f>IF(ISNA(VLOOKUP($AL519,'Ash-Archive Data-Don''t Delete'!$AL:$AT,5,FALSE)),"",VLOOKUP($AL519,'Ash-Archive Data-Don''t Delete'!$AL:$AT,5,FALSE))</f>
        <v/>
      </c>
      <c r="AQ519" s="13" t="s">
        <v>62</v>
      </c>
      <c r="AR519" s="2" t="s">
        <v>62</v>
      </c>
      <c r="AS519" s="13" t="s">
        <v>62</v>
      </c>
      <c r="AT519" s="2" t="s">
        <v>62</v>
      </c>
      <c r="AU519" s="451"/>
      <c r="AV519" s="447" t="s">
        <v>1925</v>
      </c>
      <c r="AW519" s="451"/>
      <c r="AX519" s="447" t="s">
        <v>779</v>
      </c>
      <c r="AY519" s="475" t="s">
        <v>103</v>
      </c>
      <c r="AZ519" s="476">
        <v>42709</v>
      </c>
      <c r="BA519" s="15"/>
      <c r="BB519" s="15"/>
      <c r="BC519" s="15"/>
      <c r="BD519" s="15"/>
      <c r="BE519" s="15"/>
      <c r="BF519" s="15"/>
      <c r="BG519" s="15"/>
      <c r="BH519" s="15"/>
      <c r="BI519" s="15"/>
      <c r="BJ519" s="15"/>
    </row>
    <row r="520" spans="1:62" ht="14.25">
      <c r="A520" s="16" t="str">
        <f>IF(ISNA(VLOOKUP($G520,'Philanthropist Ranking'!$E$5:$H$105,4,FALSE)),"N","Y")</f>
        <v>N</v>
      </c>
      <c r="B520" s="17">
        <f>VLOOKUP($G520,'Philanthropist Ranking'!$K$5:$M$281,3,FALSE)</f>
        <v>139</v>
      </c>
      <c r="C520" s="17">
        <f>VLOOKUP($G520,'Philanthropist Ranking'!$K$5:$M$281,2,FALSE)</f>
        <v>4</v>
      </c>
      <c r="D520" s="15"/>
      <c r="E520" s="15"/>
      <c r="F520" s="464"/>
      <c r="G520" s="463" t="s">
        <v>833</v>
      </c>
      <c r="H520" s="440"/>
      <c r="I520" s="464"/>
      <c r="J520" s="465" t="s">
        <v>62</v>
      </c>
      <c r="K520" s="464"/>
      <c r="L520" s="465"/>
      <c r="M520" s="464"/>
      <c r="N520" s="450"/>
      <c r="O520" s="482" t="s">
        <v>2401</v>
      </c>
      <c r="P520" s="450"/>
      <c r="Q520" s="466"/>
      <c r="R520" s="450"/>
      <c r="S520" s="466"/>
      <c r="T520" s="450"/>
      <c r="U520" s="466"/>
      <c r="V520" s="446" t="s">
        <v>2401</v>
      </c>
      <c r="W520" s="447">
        <v>2</v>
      </c>
      <c r="X520" s="446">
        <v>1</v>
      </c>
      <c r="Y520" s="447">
        <v>14</v>
      </c>
      <c r="Z520" s="189"/>
      <c r="AA520" s="448"/>
      <c r="AB520" s="451"/>
      <c r="AC520" s="448"/>
      <c r="AD520" s="451"/>
      <c r="AE520" s="447" t="s">
        <v>1585</v>
      </c>
      <c r="AF520" s="446" t="s">
        <v>2402</v>
      </c>
      <c r="AG520" s="447" t="s">
        <v>109</v>
      </c>
      <c r="AH520" s="467" t="str">
        <f>VLOOKUP($AF520,'Program-Causes'!$C:$D,2,FALSE)</f>
        <v>Social Welfare &amp; Poverty Alleviation</v>
      </c>
      <c r="AI520" s="447" t="s">
        <v>100</v>
      </c>
      <c r="AJ520" s="446" t="s">
        <v>69</v>
      </c>
      <c r="AK520" s="447" t="s">
        <v>70</v>
      </c>
      <c r="AL520" s="9" t="s">
        <v>3769</v>
      </c>
      <c r="AM520" s="13" t="str">
        <f>IF(ISNA(VLOOKUP($AL520,'Ash-Archive Data-Don''t Delete'!$AL:$AT,2,FALSE)),"",VLOOKUP($AL520,'Ash-Archive Data-Don''t Delete'!$AL:$AT,2,FALSE))</f>
        <v/>
      </c>
      <c r="AN520" s="2" t="str">
        <f>IF(ISNA(VLOOKUP($AL520,'Ash-Archive Data-Don''t Delete'!$AL:$AT,3,FALSE)),"",VLOOKUP($AL520,'Ash-Archive Data-Don''t Delete'!$AL:$AT,3,FALSE))</f>
        <v/>
      </c>
      <c r="AO520" s="13" t="str">
        <f>IF(ISNA(VLOOKUP($AL520,'Ash-Archive Data-Don''t Delete'!$AL:$AT,4,FALSE)),"",VLOOKUP($AL520,'Ash-Archive Data-Don''t Delete'!$AL:$AT,4,FALSE))</f>
        <v/>
      </c>
      <c r="AP520" s="2" t="str">
        <f>IF(ISNA(VLOOKUP($AL520,'Ash-Archive Data-Don''t Delete'!$AL:$AT,5,FALSE)),"",VLOOKUP($AL520,'Ash-Archive Data-Don''t Delete'!$AL:$AT,5,FALSE))</f>
        <v/>
      </c>
      <c r="AQ520" s="13" t="s">
        <v>62</v>
      </c>
      <c r="AR520" s="2" t="s">
        <v>62</v>
      </c>
      <c r="AS520" s="13" t="s">
        <v>62</v>
      </c>
      <c r="AT520" s="2" t="s">
        <v>74</v>
      </c>
      <c r="AU520" s="451"/>
      <c r="AV520" s="448"/>
      <c r="AW520" s="451"/>
      <c r="AX520" s="448"/>
      <c r="AY520" s="475" t="s">
        <v>118</v>
      </c>
      <c r="AZ520" s="484">
        <v>42744</v>
      </c>
      <c r="BA520" s="15"/>
      <c r="BB520" s="15"/>
      <c r="BC520" s="15"/>
      <c r="BD520" s="15"/>
      <c r="BE520" s="15"/>
      <c r="BF520" s="15"/>
      <c r="BG520" s="15"/>
      <c r="BH520" s="15"/>
      <c r="BI520" s="15"/>
      <c r="BJ520" s="15"/>
    </row>
    <row r="521" spans="1:62" ht="14.25">
      <c r="A521" s="16" t="str">
        <f>IF(ISNA(VLOOKUP($G521,'Philanthropist Ranking'!$E$5:$H$105,4,FALSE)),"N","Y")</f>
        <v>N</v>
      </c>
      <c r="B521" s="17">
        <f>VLOOKUP($G521,'Philanthropist Ranking'!$K$5:$M$281,3,FALSE)</f>
        <v>139</v>
      </c>
      <c r="C521" s="17">
        <f>VLOOKUP($G521,'Philanthropist Ranking'!$K$5:$M$281,2,FALSE)</f>
        <v>4</v>
      </c>
      <c r="D521" s="15"/>
      <c r="E521" s="15"/>
      <c r="F521" s="464"/>
      <c r="G521" s="463" t="s">
        <v>833</v>
      </c>
      <c r="H521" s="440"/>
      <c r="I521" s="464"/>
      <c r="J521" s="465" t="s">
        <v>62</v>
      </c>
      <c r="K521" s="464"/>
      <c r="L521" s="465"/>
      <c r="M521" s="464"/>
      <c r="N521" s="450"/>
      <c r="O521" s="482" t="s">
        <v>2401</v>
      </c>
      <c r="P521" s="450"/>
      <c r="Q521" s="466"/>
      <c r="R521" s="450"/>
      <c r="S521" s="466"/>
      <c r="T521" s="450"/>
      <c r="U521" s="466"/>
      <c r="V521" s="446" t="s">
        <v>2401</v>
      </c>
      <c r="W521" s="447">
        <v>2</v>
      </c>
      <c r="X521" s="446">
        <v>9</v>
      </c>
      <c r="Y521" s="447">
        <v>8</v>
      </c>
      <c r="Z521" s="189"/>
      <c r="AA521" s="448"/>
      <c r="AB521" s="451"/>
      <c r="AC521" s="448"/>
      <c r="AD521" s="451"/>
      <c r="AE521" s="447" t="s">
        <v>1585</v>
      </c>
      <c r="AF521" s="446" t="s">
        <v>2402</v>
      </c>
      <c r="AG521" s="447" t="s">
        <v>109</v>
      </c>
      <c r="AH521" s="467" t="str">
        <f>VLOOKUP($AF521,'Program-Causes'!$C:$D,2,FALSE)</f>
        <v>Social Welfare &amp; Poverty Alleviation</v>
      </c>
      <c r="AI521" s="447" t="s">
        <v>100</v>
      </c>
      <c r="AJ521" s="446" t="s">
        <v>69</v>
      </c>
      <c r="AK521" s="447" t="s">
        <v>70</v>
      </c>
      <c r="AL521" s="9" t="s">
        <v>3770</v>
      </c>
      <c r="AM521" s="13" t="str">
        <f>IF(ISNA(VLOOKUP($AL521,'Ash-Archive Data-Don''t Delete'!$AL:$AT,2,FALSE)),"",VLOOKUP($AL521,'Ash-Archive Data-Don''t Delete'!$AL:$AT,2,FALSE))</f>
        <v/>
      </c>
      <c r="AN521" s="2" t="str">
        <f>IF(ISNA(VLOOKUP($AL521,'Ash-Archive Data-Don''t Delete'!$AL:$AT,3,FALSE)),"",VLOOKUP($AL521,'Ash-Archive Data-Don''t Delete'!$AL:$AT,3,FALSE))</f>
        <v/>
      </c>
      <c r="AO521" s="13" t="str">
        <f>IF(ISNA(VLOOKUP($AL521,'Ash-Archive Data-Don''t Delete'!$AL:$AT,4,FALSE)),"",VLOOKUP($AL521,'Ash-Archive Data-Don''t Delete'!$AL:$AT,4,FALSE))</f>
        <v/>
      </c>
      <c r="AP521" s="2" t="str">
        <f>IF(ISNA(VLOOKUP($AL521,'Ash-Archive Data-Don''t Delete'!$AL:$AT,5,FALSE)),"",VLOOKUP($AL521,'Ash-Archive Data-Don''t Delete'!$AL:$AT,5,FALSE))</f>
        <v/>
      </c>
      <c r="AQ521" s="13" t="s">
        <v>62</v>
      </c>
      <c r="AR521" s="2" t="s">
        <v>62</v>
      </c>
      <c r="AS521" s="13" t="s">
        <v>62</v>
      </c>
      <c r="AT521" s="2" t="s">
        <v>74</v>
      </c>
      <c r="AU521" s="451"/>
      <c r="AV521" s="448"/>
      <c r="AW521" s="451"/>
      <c r="AX521" s="448"/>
      <c r="AY521" s="475" t="s">
        <v>118</v>
      </c>
      <c r="AZ521" s="484">
        <v>42744</v>
      </c>
      <c r="BA521" s="15"/>
      <c r="BB521" s="15"/>
      <c r="BC521" s="15"/>
      <c r="BD521" s="15"/>
      <c r="BE521" s="15"/>
      <c r="BF521" s="15"/>
      <c r="BG521" s="15"/>
      <c r="BH521" s="15"/>
      <c r="BI521" s="15"/>
      <c r="BJ521" s="15"/>
    </row>
    <row r="522" spans="1:62" ht="14.25">
      <c r="A522" s="16" t="str">
        <f>IF(ISNA(VLOOKUP($G522,'Philanthropist Ranking'!$E$5:$H$105,4,FALSE)),"N","Y")</f>
        <v>N</v>
      </c>
      <c r="B522" s="17">
        <f>VLOOKUP($G522,'Philanthropist Ranking'!$K$5:$M$281,3,FALSE)</f>
        <v>139</v>
      </c>
      <c r="C522" s="17">
        <f>VLOOKUP($G522,'Philanthropist Ranking'!$K$5:$M$281,2,FALSE)</f>
        <v>4</v>
      </c>
      <c r="D522" s="15"/>
      <c r="E522" s="15"/>
      <c r="F522" s="462" t="s">
        <v>293</v>
      </c>
      <c r="G522" s="463" t="s">
        <v>294</v>
      </c>
      <c r="H522" s="440"/>
      <c r="I522" s="490" t="s">
        <v>2373</v>
      </c>
      <c r="J522" s="465"/>
      <c r="K522" s="462" t="s">
        <v>78</v>
      </c>
      <c r="L522" s="463" t="s">
        <v>79</v>
      </c>
      <c r="M522" s="481" t="s">
        <v>80</v>
      </c>
      <c r="N522" s="441" t="s">
        <v>9</v>
      </c>
      <c r="O522" s="482" t="s">
        <v>2374</v>
      </c>
      <c r="P522" s="441" t="s">
        <v>2375</v>
      </c>
      <c r="Q522" s="482" t="s">
        <v>84</v>
      </c>
      <c r="R522" s="441" t="s">
        <v>336</v>
      </c>
      <c r="S522" s="482" t="s">
        <v>223</v>
      </c>
      <c r="T522" s="441" t="s">
        <v>223</v>
      </c>
      <c r="U522" s="483" t="s">
        <v>80</v>
      </c>
      <c r="V522" s="446" t="s">
        <v>2374</v>
      </c>
      <c r="W522" s="447">
        <v>4</v>
      </c>
      <c r="X522" s="446">
        <v>7</v>
      </c>
      <c r="Y522" s="447">
        <v>13</v>
      </c>
      <c r="Z522" s="446" t="s">
        <v>223</v>
      </c>
      <c r="AA522" s="447" t="s">
        <v>223</v>
      </c>
      <c r="AB522" s="446" t="s">
        <v>1294</v>
      </c>
      <c r="AC522" s="447" t="s">
        <v>3771</v>
      </c>
      <c r="AD522" s="446" t="s">
        <v>2380</v>
      </c>
      <c r="AE522" s="448"/>
      <c r="AF522" s="451"/>
      <c r="AG522" s="447" t="s">
        <v>98</v>
      </c>
      <c r="AH522" s="467" t="e">
        <f>VLOOKUP($AF522,'Program-Causes'!$C:$D,2,FALSE)</f>
        <v>#N/A</v>
      </c>
      <c r="AI522" s="447" t="s">
        <v>100</v>
      </c>
      <c r="AJ522" s="446" t="s">
        <v>69</v>
      </c>
      <c r="AK522" s="447" t="s">
        <v>70</v>
      </c>
      <c r="AL522" s="9" t="s">
        <v>3772</v>
      </c>
      <c r="AM522" s="35" t="str">
        <f>IF(ISNA(VLOOKUP($AL522,'Ash-Archive Data-Don''t Delete'!$AL:$AT,2,FALSE)),"",VLOOKUP($AL522,'Ash-Archive Data-Don''t Delete'!$AL:$AT,2,FALSE))</f>
        <v>Link1</v>
      </c>
      <c r="AN522" s="36" t="str">
        <f>IF(ISNA(VLOOKUP($AL522,'Ash-Archive Data-Don''t Delete'!$AL:$AT,3,FALSE)),"",VLOOKUP($AL522,'Ash-Archive Data-Don''t Delete'!$AL:$AT,3,FALSE))</f>
        <v>Link2</v>
      </c>
      <c r="AO522" s="13">
        <f>IF(ISNA(VLOOKUP($AL522,'Ash-Archive Data-Don''t Delete'!$AL:$AT,4,FALSE)),"",VLOOKUP($AL522,'Ash-Archive Data-Don''t Delete'!$AL:$AT,4,FALSE))</f>
        <v>0</v>
      </c>
      <c r="AP522" s="2">
        <f>IF(ISNA(VLOOKUP($AL522,'Ash-Archive Data-Don''t Delete'!$AL:$AT,5,FALSE)),"",VLOOKUP($AL522,'Ash-Archive Data-Don''t Delete'!$AL:$AT,5,FALSE))</f>
        <v>0</v>
      </c>
      <c r="AQ522" s="13" t="s">
        <v>74</v>
      </c>
      <c r="AR522" s="2"/>
      <c r="AS522" s="13"/>
      <c r="AT522" s="2"/>
      <c r="AU522" s="451"/>
      <c r="AV522" s="447" t="s">
        <v>957</v>
      </c>
      <c r="AW522" s="451"/>
      <c r="AX522" s="447" t="s">
        <v>2383</v>
      </c>
      <c r="AY522" s="475" t="s">
        <v>103</v>
      </c>
      <c r="AZ522" s="476">
        <v>42690</v>
      </c>
      <c r="BA522" s="15"/>
      <c r="BB522" s="15"/>
      <c r="BC522" s="15"/>
      <c r="BD522" s="15"/>
      <c r="BE522" s="15"/>
      <c r="BF522" s="15"/>
      <c r="BG522" s="15"/>
      <c r="BH522" s="15"/>
      <c r="BI522" s="15"/>
      <c r="BJ522" s="15"/>
    </row>
    <row r="523" spans="1:62" ht="14.25">
      <c r="A523" s="16" t="str">
        <f>IF(ISNA(VLOOKUP($G523,'Philanthropist Ranking'!$E$5:$H$105,4,FALSE)),"N","Y")</f>
        <v>N</v>
      </c>
      <c r="B523" s="17">
        <f>VLOOKUP($G523,'Philanthropist Ranking'!$K$5:$M$281,3,FALSE)</f>
        <v>139</v>
      </c>
      <c r="C523" s="17">
        <f>VLOOKUP($G523,'Philanthropist Ranking'!$K$5:$M$281,2,FALSE)</f>
        <v>4</v>
      </c>
      <c r="D523" s="486" t="s">
        <v>1626</v>
      </c>
      <c r="E523" s="15"/>
      <c r="F523" s="462" t="s">
        <v>2384</v>
      </c>
      <c r="G523" s="463" t="s">
        <v>832</v>
      </c>
      <c r="H523" s="440"/>
      <c r="I523" s="464"/>
      <c r="J523" s="465" t="s">
        <v>62</v>
      </c>
      <c r="K523" s="464"/>
      <c r="L523" s="465"/>
      <c r="M523" s="464"/>
      <c r="N523" s="450"/>
      <c r="O523" s="466"/>
      <c r="P523" s="441" t="s">
        <v>2385</v>
      </c>
      <c r="Q523" s="466"/>
      <c r="R523" s="441" t="s">
        <v>336</v>
      </c>
      <c r="S523" s="482" t="s">
        <v>105</v>
      </c>
      <c r="T523" s="441" t="s">
        <v>106</v>
      </c>
      <c r="U523" s="466"/>
      <c r="V523" s="446" t="s">
        <v>2385</v>
      </c>
      <c r="W523" s="447">
        <v>4</v>
      </c>
      <c r="X523" s="446">
        <v>11</v>
      </c>
      <c r="Y523" s="447">
        <v>17</v>
      </c>
      <c r="Z523" s="189"/>
      <c r="AA523" s="447" t="s">
        <v>106</v>
      </c>
      <c r="AB523" s="451"/>
      <c r="AC523" s="448"/>
      <c r="AD523" s="446" t="s">
        <v>105</v>
      </c>
      <c r="AE523" s="448"/>
      <c r="AF523" s="446" t="s">
        <v>2386</v>
      </c>
      <c r="AG523" s="447" t="s">
        <v>109</v>
      </c>
      <c r="AH523" s="467" t="str">
        <f>VLOOKUP($AF523,'Program-Causes'!$C:$D,2,FALSE)</f>
        <v>Education</v>
      </c>
      <c r="AI523" s="447" t="s">
        <v>100</v>
      </c>
      <c r="AJ523" s="446" t="s">
        <v>69</v>
      </c>
      <c r="AK523" s="447" t="s">
        <v>70</v>
      </c>
      <c r="AL523" s="9" t="s">
        <v>3773</v>
      </c>
      <c r="AM523" s="13" t="str">
        <f>IF(ISNA(VLOOKUP($AL523,'Ash-Archive Data-Don''t Delete'!$AL:$AT,2,FALSE)),"",VLOOKUP($AL523,'Ash-Archive Data-Don''t Delete'!$AL:$AT,2,FALSE))</f>
        <v/>
      </c>
      <c r="AN523" s="2" t="str">
        <f>IF(ISNA(VLOOKUP($AL523,'Ash-Archive Data-Don''t Delete'!$AL:$AT,3,FALSE)),"",VLOOKUP($AL523,'Ash-Archive Data-Don''t Delete'!$AL:$AT,3,FALSE))</f>
        <v/>
      </c>
      <c r="AO523" s="13" t="str">
        <f>IF(ISNA(VLOOKUP($AL523,'Ash-Archive Data-Don''t Delete'!$AL:$AT,4,FALSE)),"",VLOOKUP($AL523,'Ash-Archive Data-Don''t Delete'!$AL:$AT,4,FALSE))</f>
        <v/>
      </c>
      <c r="AP523" s="2" t="str">
        <f>IF(ISNA(VLOOKUP($AL523,'Ash-Archive Data-Don''t Delete'!$AL:$AT,5,FALSE)),"",VLOOKUP($AL523,'Ash-Archive Data-Don''t Delete'!$AL:$AT,5,FALSE))</f>
        <v/>
      </c>
      <c r="AQ523" s="13" t="s">
        <v>62</v>
      </c>
      <c r="AR523" s="2" t="s">
        <v>62</v>
      </c>
      <c r="AS523" s="13" t="s">
        <v>62</v>
      </c>
      <c r="AT523" s="2" t="s">
        <v>62</v>
      </c>
      <c r="AU523" s="451"/>
      <c r="AV523" s="448"/>
      <c r="AW523" s="451"/>
      <c r="AX523" s="448"/>
      <c r="AY523" s="475" t="s">
        <v>103</v>
      </c>
      <c r="AZ523" s="464"/>
      <c r="BA523" s="15"/>
      <c r="BB523" s="15"/>
      <c r="BC523" s="15"/>
      <c r="BD523" s="15"/>
      <c r="BE523" s="15"/>
      <c r="BF523" s="15"/>
      <c r="BG523" s="15"/>
      <c r="BH523" s="15"/>
      <c r="BI523" s="15"/>
      <c r="BJ523" s="15"/>
    </row>
    <row r="524" spans="1:62" ht="14.25">
      <c r="A524" s="16" t="str">
        <f>IF(ISNA(VLOOKUP($G524,'Philanthropist Ranking'!$E$5:$H$105,4,FALSE)),"N","Y")</f>
        <v>N</v>
      </c>
      <c r="B524" s="17">
        <f>VLOOKUP($G524,'Philanthropist Ranking'!$K$5:$M$281,3,FALSE)</f>
        <v>139</v>
      </c>
      <c r="C524" s="17">
        <f>VLOOKUP($G524,'Philanthropist Ranking'!$K$5:$M$281,2,FALSE)</f>
        <v>4</v>
      </c>
      <c r="D524" s="15"/>
      <c r="E524" s="15"/>
      <c r="F524" s="464"/>
      <c r="G524" s="463" t="s">
        <v>831</v>
      </c>
      <c r="H524" s="440"/>
      <c r="I524" s="464"/>
      <c r="J524" s="465" t="s">
        <v>62</v>
      </c>
      <c r="K524" s="464"/>
      <c r="L524" s="465"/>
      <c r="M524" s="464"/>
      <c r="N524" s="450"/>
      <c r="O524" s="466"/>
      <c r="P524" s="450"/>
      <c r="Q524" s="466"/>
      <c r="R524" s="450"/>
      <c r="S524" s="466"/>
      <c r="T524" s="450"/>
      <c r="U524" s="466"/>
      <c r="V524" s="446" t="s">
        <v>2403</v>
      </c>
      <c r="W524" s="447">
        <v>4</v>
      </c>
      <c r="X524" s="451">
        <v>10</v>
      </c>
      <c r="Y524" s="448">
        <v>17</v>
      </c>
      <c r="Z524" s="451"/>
      <c r="AA524" s="448"/>
      <c r="AB524" s="451"/>
      <c r="AC524" s="448"/>
      <c r="AD524" s="446" t="s">
        <v>1365</v>
      </c>
      <c r="AE524" s="447" t="s">
        <v>1366</v>
      </c>
      <c r="AF524" s="451"/>
      <c r="AG524" s="448"/>
      <c r="AH524" s="467" t="e">
        <f>VLOOKUP($AF524,'Program-Causes'!$C:$D,2,FALSE)</f>
        <v>#N/A</v>
      </c>
      <c r="AI524" s="448"/>
      <c r="AJ524" s="446" t="s">
        <v>69</v>
      </c>
      <c r="AK524" s="447" t="s">
        <v>70</v>
      </c>
      <c r="AL524" s="9" t="s">
        <v>3774</v>
      </c>
      <c r="AM524" s="13" t="str">
        <f>IF(ISNA(VLOOKUP($AL524,'Ash-Archive Data-Don''t Delete'!$AL:$AT,2,FALSE)),"",VLOOKUP($AL524,'Ash-Archive Data-Don''t Delete'!$AL:$AT,2,FALSE))</f>
        <v/>
      </c>
      <c r="AN524" s="2" t="str">
        <f>IF(ISNA(VLOOKUP($AL524,'Ash-Archive Data-Don''t Delete'!$AL:$AT,3,FALSE)),"",VLOOKUP($AL524,'Ash-Archive Data-Don''t Delete'!$AL:$AT,3,FALSE))</f>
        <v/>
      </c>
      <c r="AO524" s="13" t="str">
        <f>IF(ISNA(VLOOKUP($AL524,'Ash-Archive Data-Don''t Delete'!$AL:$AT,4,FALSE)),"",VLOOKUP($AL524,'Ash-Archive Data-Don''t Delete'!$AL:$AT,4,FALSE))</f>
        <v/>
      </c>
      <c r="AP524" s="2" t="str">
        <f>IF(ISNA(VLOOKUP($AL524,'Ash-Archive Data-Don''t Delete'!$AL:$AT,5,FALSE)),"",VLOOKUP($AL524,'Ash-Archive Data-Don''t Delete'!$AL:$AT,5,FALSE))</f>
        <v/>
      </c>
      <c r="AQ524" s="13" t="s">
        <v>62</v>
      </c>
      <c r="AR524" s="2" t="s">
        <v>62</v>
      </c>
      <c r="AS524" s="13" t="s">
        <v>62</v>
      </c>
      <c r="AT524" s="2" t="s">
        <v>62</v>
      </c>
      <c r="AU524" s="451"/>
      <c r="AV524" s="448"/>
      <c r="AW524" s="451"/>
      <c r="AX524" s="448"/>
      <c r="AY524" s="475" t="s">
        <v>269</v>
      </c>
      <c r="AZ524" s="484">
        <v>42744</v>
      </c>
      <c r="BA524" s="15"/>
      <c r="BB524" s="15"/>
      <c r="BC524" s="15"/>
      <c r="BD524" s="15"/>
      <c r="BE524" s="15"/>
      <c r="BF524" s="15"/>
      <c r="BG524" s="15"/>
      <c r="BH524" s="15"/>
      <c r="BI524" s="15"/>
      <c r="BJ524" s="15"/>
    </row>
    <row r="525" spans="1:62" ht="14.25">
      <c r="A525" s="16" t="str">
        <f>IF(ISNA(VLOOKUP($G525,'Philanthropist Ranking'!$E$5:$H$105,4,FALSE)),"N","Y")</f>
        <v>N</v>
      </c>
      <c r="B525" s="17">
        <f>VLOOKUP($G525,'Philanthropist Ranking'!$K$5:$M$281,3,FALSE)</f>
        <v>139</v>
      </c>
      <c r="C525" s="17">
        <f>VLOOKUP($G525,'Philanthropist Ranking'!$K$5:$M$281,2,FALSE)</f>
        <v>4</v>
      </c>
      <c r="D525" s="15"/>
      <c r="E525" s="15"/>
      <c r="F525" s="462" t="s">
        <v>2389</v>
      </c>
      <c r="G525" s="463" t="s">
        <v>828</v>
      </c>
      <c r="H525" s="440"/>
      <c r="I525" s="462">
        <v>1955</v>
      </c>
      <c r="J525" s="465">
        <v>61</v>
      </c>
      <c r="K525" s="462" t="s">
        <v>78</v>
      </c>
      <c r="L525" s="463" t="s">
        <v>79</v>
      </c>
      <c r="M525" s="481" t="s">
        <v>80</v>
      </c>
      <c r="N525" s="441" t="s">
        <v>1789</v>
      </c>
      <c r="O525" s="466"/>
      <c r="P525" s="450"/>
      <c r="Q525" s="482" t="s">
        <v>70</v>
      </c>
      <c r="R525" s="450"/>
      <c r="S525" s="482" t="s">
        <v>748</v>
      </c>
      <c r="T525" s="441" t="s">
        <v>1915</v>
      </c>
      <c r="U525" s="483" t="s">
        <v>80</v>
      </c>
      <c r="V525" s="446" t="s">
        <v>2392</v>
      </c>
      <c r="W525" s="447">
        <v>10</v>
      </c>
      <c r="X525" s="446">
        <v>12</v>
      </c>
      <c r="Y525" s="447">
        <v>20</v>
      </c>
      <c r="Z525" s="189"/>
      <c r="AA525" s="447" t="s">
        <v>222</v>
      </c>
      <c r="AB525" s="446" t="s">
        <v>1509</v>
      </c>
      <c r="AC525" s="447" t="s">
        <v>3775</v>
      </c>
      <c r="AD525" s="451"/>
      <c r="AE525" s="448"/>
      <c r="AF525" s="451"/>
      <c r="AG525" s="447" t="s">
        <v>98</v>
      </c>
      <c r="AH525" s="467" t="e">
        <f>VLOOKUP($AF525,'Program-Causes'!$C:$D,2,FALSE)</f>
        <v>#N/A</v>
      </c>
      <c r="AI525" s="447" t="s">
        <v>142</v>
      </c>
      <c r="AJ525" s="446" t="s">
        <v>69</v>
      </c>
      <c r="AK525" s="447" t="s">
        <v>84</v>
      </c>
      <c r="AL525" s="9" t="s">
        <v>3776</v>
      </c>
      <c r="AM525" s="13" t="str">
        <f>IF(ISNA(VLOOKUP($AL525,'Ash-Archive Data-Don''t Delete'!$AL:$AT,2,FALSE)),"",VLOOKUP($AL525,'Ash-Archive Data-Don''t Delete'!$AL:$AT,2,FALSE))</f>
        <v/>
      </c>
      <c r="AN525" s="2" t="str">
        <f>IF(ISNA(VLOOKUP($AL525,'Ash-Archive Data-Don''t Delete'!$AL:$AT,3,FALSE)),"",VLOOKUP($AL525,'Ash-Archive Data-Don''t Delete'!$AL:$AT,3,FALSE))</f>
        <v/>
      </c>
      <c r="AO525" s="13" t="str">
        <f>IF(ISNA(VLOOKUP($AL525,'Ash-Archive Data-Don''t Delete'!$AL:$AT,4,FALSE)),"",VLOOKUP($AL525,'Ash-Archive Data-Don''t Delete'!$AL:$AT,4,FALSE))</f>
        <v/>
      </c>
      <c r="AP525" s="2" t="str">
        <f>IF(ISNA(VLOOKUP($AL525,'Ash-Archive Data-Don''t Delete'!$AL:$AT,5,FALSE)),"",VLOOKUP($AL525,'Ash-Archive Data-Don''t Delete'!$AL:$AT,5,FALSE))</f>
        <v/>
      </c>
      <c r="AQ525" s="13" t="s">
        <v>62</v>
      </c>
      <c r="AR525" s="2" t="s">
        <v>62</v>
      </c>
      <c r="AS525" s="13" t="s">
        <v>62</v>
      </c>
      <c r="AT525" s="2" t="s">
        <v>62</v>
      </c>
      <c r="AU525" s="451"/>
      <c r="AV525" s="447" t="s">
        <v>364</v>
      </c>
      <c r="AW525" s="451"/>
      <c r="AX525" s="447" t="s">
        <v>84</v>
      </c>
      <c r="AY525" s="475" t="s">
        <v>77</v>
      </c>
      <c r="AZ525" s="476">
        <v>42478</v>
      </c>
      <c r="BA525" s="15"/>
      <c r="BB525" s="15"/>
      <c r="BC525" s="15"/>
      <c r="BD525" s="15"/>
      <c r="BE525" s="15"/>
      <c r="BF525" s="15"/>
      <c r="BG525" s="15"/>
      <c r="BH525" s="15"/>
      <c r="BI525" s="15"/>
      <c r="BJ525" s="15"/>
    </row>
    <row r="526" spans="1:62" ht="14.25">
      <c r="A526" s="16" t="str">
        <f>IF(ISNA(VLOOKUP($G526,'Philanthropist Ranking'!$E$5:$H$105,4,FALSE)),"N","Y")</f>
        <v>N</v>
      </c>
      <c r="B526" s="17">
        <f>VLOOKUP($G526,'Philanthropist Ranking'!$K$5:$M$281,3,FALSE)</f>
        <v>139</v>
      </c>
      <c r="C526" s="17">
        <f>VLOOKUP($G526,'Philanthropist Ranking'!$K$5:$M$281,2,FALSE)</f>
        <v>4</v>
      </c>
      <c r="D526" s="15"/>
      <c r="E526" s="15"/>
      <c r="F526" s="462" t="s">
        <v>2389</v>
      </c>
      <c r="G526" s="463" t="s">
        <v>828</v>
      </c>
      <c r="H526" s="440"/>
      <c r="I526" s="462">
        <v>1955</v>
      </c>
      <c r="J526" s="465">
        <v>61</v>
      </c>
      <c r="K526" s="462" t="s">
        <v>78</v>
      </c>
      <c r="L526" s="463" t="s">
        <v>79</v>
      </c>
      <c r="M526" s="481" t="s">
        <v>80</v>
      </c>
      <c r="N526" s="441" t="s">
        <v>1789</v>
      </c>
      <c r="O526" s="466"/>
      <c r="P526" s="441" t="s">
        <v>70</v>
      </c>
      <c r="Q526" s="466"/>
      <c r="R526" s="441" t="s">
        <v>748</v>
      </c>
      <c r="S526" s="482" t="s">
        <v>1915</v>
      </c>
      <c r="T526" s="487" t="s">
        <v>80</v>
      </c>
      <c r="U526" s="482" t="s">
        <v>2390</v>
      </c>
      <c r="V526" s="446" t="s">
        <v>2392</v>
      </c>
      <c r="W526" s="447">
        <v>4</v>
      </c>
      <c r="X526" s="446">
        <v>12</v>
      </c>
      <c r="Y526" s="448"/>
      <c r="Z526" s="189"/>
      <c r="AA526" s="448"/>
      <c r="AB526" s="451"/>
      <c r="AC526" s="448"/>
      <c r="AD526" s="446" t="s">
        <v>2394</v>
      </c>
      <c r="AE526" s="448"/>
      <c r="AF526" s="451"/>
      <c r="AG526" s="447" t="s">
        <v>138</v>
      </c>
      <c r="AH526" s="467" t="e">
        <v>#N/A</v>
      </c>
      <c r="AI526" s="485" t="s">
        <v>67</v>
      </c>
      <c r="AJ526" s="446" t="s">
        <v>69</v>
      </c>
      <c r="AK526" s="447" t="s">
        <v>70</v>
      </c>
      <c r="AL526" s="9" t="s">
        <v>3777</v>
      </c>
      <c r="AM526" s="35" t="str">
        <f>IF(ISNA(VLOOKUP($AL526,'Ash-Archive Data-Don''t Delete'!$AL:$AT,2,FALSE)),"",VLOOKUP($AL526,'Ash-Archive Data-Don''t Delete'!$AL:$AT,2,FALSE))</f>
        <v>Link1</v>
      </c>
      <c r="AN526" s="36" t="str">
        <f>IF(ISNA(VLOOKUP($AL526,'Ash-Archive Data-Don''t Delete'!$AL:$AT,3,FALSE)),"",VLOOKUP($AL526,'Ash-Archive Data-Don''t Delete'!$AL:$AT,3,FALSE))</f>
        <v>Link2</v>
      </c>
      <c r="AO526" s="13">
        <f>IF(ISNA(VLOOKUP($AL526,'Ash-Archive Data-Don''t Delete'!$AL:$AT,4,FALSE)),"",VLOOKUP($AL526,'Ash-Archive Data-Don''t Delete'!$AL:$AT,4,FALSE))</f>
        <v>0</v>
      </c>
      <c r="AP526" s="2">
        <f>IF(ISNA(VLOOKUP($AL526,'Ash-Archive Data-Don''t Delete'!$AL:$AT,5,FALSE)),"",VLOOKUP($AL526,'Ash-Archive Data-Don''t Delete'!$AL:$AT,5,FALSE))</f>
        <v>0</v>
      </c>
      <c r="AQ526" s="13" t="s">
        <v>74</v>
      </c>
      <c r="AR526" s="2"/>
      <c r="AS526" s="13"/>
      <c r="AT526" s="2"/>
      <c r="AU526" s="412"/>
      <c r="AV526" s="447" t="s">
        <v>364</v>
      </c>
      <c r="AW526" s="446" t="s">
        <v>84</v>
      </c>
      <c r="AX526" s="448"/>
      <c r="AY526" s="475" t="s">
        <v>103</v>
      </c>
      <c r="AZ526" s="476">
        <v>42706</v>
      </c>
      <c r="BA526" s="15"/>
      <c r="BB526" s="15"/>
      <c r="BC526" s="15"/>
      <c r="BD526" s="15"/>
      <c r="BE526" s="15"/>
      <c r="BF526" s="15"/>
      <c r="BG526" s="15"/>
      <c r="BH526" s="15"/>
      <c r="BI526" s="15"/>
      <c r="BJ526" s="15"/>
    </row>
    <row r="527" spans="1:62" ht="14.25">
      <c r="A527" s="16" t="str">
        <f>IF(ISNA(VLOOKUP($G527,'Philanthropist Ranking'!$E$5:$H$105,4,FALSE)),"N","Y")</f>
        <v>N</v>
      </c>
      <c r="B527" s="17">
        <f>VLOOKUP($G527,'Philanthropist Ranking'!$K$5:$M$281,3,FALSE)</f>
        <v>139</v>
      </c>
      <c r="C527" s="17">
        <f>VLOOKUP($G527,'Philanthropist Ranking'!$K$5:$M$281,2,FALSE)</f>
        <v>4</v>
      </c>
      <c r="D527" s="15"/>
      <c r="E527" s="15"/>
      <c r="F527" s="462" t="s">
        <v>2389</v>
      </c>
      <c r="G527" s="463" t="s">
        <v>828</v>
      </c>
      <c r="H527" s="440"/>
      <c r="I527" s="464"/>
      <c r="J527" s="465" t="s">
        <v>62</v>
      </c>
      <c r="K527" s="464"/>
      <c r="L527" s="465"/>
      <c r="M527" s="464"/>
      <c r="N527" s="450"/>
      <c r="O527" s="466"/>
      <c r="P527" s="450"/>
      <c r="Q527" s="466"/>
      <c r="R527" s="450"/>
      <c r="S527" s="466"/>
      <c r="T527" s="450"/>
      <c r="U527" s="466"/>
      <c r="V527" s="446" t="s">
        <v>2392</v>
      </c>
      <c r="W527" s="447">
        <v>1.3</v>
      </c>
      <c r="X527" s="446">
        <v>11</v>
      </c>
      <c r="Y527" s="447">
        <v>5</v>
      </c>
      <c r="Z527" s="189"/>
      <c r="AA527" s="447" t="s">
        <v>222</v>
      </c>
      <c r="AB527" s="446" t="s">
        <v>324</v>
      </c>
      <c r="AC527" s="447" t="s">
        <v>3778</v>
      </c>
      <c r="AD527" s="451"/>
      <c r="AE527" s="448"/>
      <c r="AF527" s="451"/>
      <c r="AG527" s="447" t="s">
        <v>138</v>
      </c>
      <c r="AH527" s="467" t="s">
        <v>67</v>
      </c>
      <c r="AI527" s="447" t="s">
        <v>142</v>
      </c>
      <c r="AJ527" s="446" t="s">
        <v>1484</v>
      </c>
      <c r="AK527" s="447" t="s">
        <v>70</v>
      </c>
      <c r="AL527" s="9" t="s">
        <v>3779</v>
      </c>
      <c r="AM527" s="13" t="str">
        <f>IF(ISNA(VLOOKUP($AL527,'Ash-Archive Data-Don''t Delete'!$AL:$AT,2,FALSE)),"",VLOOKUP($AL527,'Ash-Archive Data-Don''t Delete'!$AL:$AT,2,FALSE))</f>
        <v/>
      </c>
      <c r="AN527" s="2" t="str">
        <f>IF(ISNA(VLOOKUP($AL527,'Ash-Archive Data-Don''t Delete'!$AL:$AT,3,FALSE)),"",VLOOKUP($AL527,'Ash-Archive Data-Don''t Delete'!$AL:$AT,3,FALSE))</f>
        <v/>
      </c>
      <c r="AO527" s="13" t="str">
        <f>IF(ISNA(VLOOKUP($AL527,'Ash-Archive Data-Don''t Delete'!$AL:$AT,4,FALSE)),"",VLOOKUP($AL527,'Ash-Archive Data-Don''t Delete'!$AL:$AT,4,FALSE))</f>
        <v/>
      </c>
      <c r="AP527" s="2" t="str">
        <f>IF(ISNA(VLOOKUP($AL527,'Ash-Archive Data-Don''t Delete'!$AL:$AT,5,FALSE)),"",VLOOKUP($AL527,'Ash-Archive Data-Don''t Delete'!$AL:$AT,5,FALSE))</f>
        <v/>
      </c>
      <c r="AQ527" s="13" t="s">
        <v>62</v>
      </c>
      <c r="AR527" s="2" t="s">
        <v>62</v>
      </c>
      <c r="AS527" s="13" t="s">
        <v>62</v>
      </c>
      <c r="AT527" s="2" t="s">
        <v>62</v>
      </c>
      <c r="AU527" s="451"/>
      <c r="AV527" s="447" t="s">
        <v>1535</v>
      </c>
      <c r="AW527" s="451"/>
      <c r="AX527" s="447" t="s">
        <v>76</v>
      </c>
      <c r="AY527" s="475" t="s">
        <v>77</v>
      </c>
      <c r="AZ527" s="476">
        <v>42478</v>
      </c>
      <c r="BA527" s="15"/>
      <c r="BB527" s="15"/>
      <c r="BC527" s="15"/>
      <c r="BD527" s="15"/>
      <c r="BE527" s="15"/>
      <c r="BF527" s="15"/>
      <c r="BG527" s="15"/>
      <c r="BH527" s="15"/>
      <c r="BI527" s="15"/>
      <c r="BJ527" s="15"/>
    </row>
    <row r="528" spans="1:62" ht="14.25">
      <c r="A528" s="16" t="str">
        <f>IF(ISNA(VLOOKUP($G528,'Philanthropist Ranking'!$E$5:$H$105,4,FALSE)),"N","Y")</f>
        <v>N</v>
      </c>
      <c r="B528" s="17">
        <f>VLOOKUP($G528,'Philanthropist Ranking'!$K$5:$M$281,3,FALSE)</f>
        <v>139</v>
      </c>
      <c r="C528" s="17">
        <f>VLOOKUP($G528,'Philanthropist Ranking'!$K$5:$M$281,2,FALSE)</f>
        <v>4</v>
      </c>
      <c r="D528" s="486" t="s">
        <v>1626</v>
      </c>
      <c r="E528" s="15"/>
      <c r="F528" s="462" t="s">
        <v>677</v>
      </c>
      <c r="G528" s="463" t="s">
        <v>678</v>
      </c>
      <c r="H528" s="440"/>
      <c r="I528" s="464"/>
      <c r="J528" s="465" t="s">
        <v>62</v>
      </c>
      <c r="K528" s="464"/>
      <c r="L528" s="465"/>
      <c r="M528" s="464"/>
      <c r="N528" s="450"/>
      <c r="O528" s="466"/>
      <c r="P528" s="450"/>
      <c r="Q528" s="466"/>
      <c r="R528" s="450"/>
      <c r="S528" s="466"/>
      <c r="T528" s="450"/>
      <c r="U528" s="466"/>
      <c r="V528" s="451"/>
      <c r="W528" s="447">
        <v>4</v>
      </c>
      <c r="X528" s="446">
        <v>12</v>
      </c>
      <c r="Y528" s="448"/>
      <c r="Z528" s="189"/>
      <c r="AA528" s="448"/>
      <c r="AB528" s="446" t="s">
        <v>319</v>
      </c>
      <c r="AC528" s="447" t="s">
        <v>319</v>
      </c>
      <c r="AD528" s="451"/>
      <c r="AE528" s="447" t="s">
        <v>2372</v>
      </c>
      <c r="AF528" s="451"/>
      <c r="AG528" s="447" t="s">
        <v>136</v>
      </c>
      <c r="AH528" s="467" t="e">
        <f>VLOOKUP($AF528,'Program-Causes'!$C:$D,2,FALSE)</f>
        <v>#N/A</v>
      </c>
      <c r="AI528" s="447" t="s">
        <v>68</v>
      </c>
      <c r="AJ528" s="446" t="s">
        <v>69</v>
      </c>
      <c r="AK528" s="447" t="s">
        <v>70</v>
      </c>
      <c r="AL528" s="9" t="s">
        <v>3780</v>
      </c>
      <c r="AM528" s="35" t="str">
        <f>IF(ISNA(VLOOKUP($AL528,'Ash-Archive Data-Don''t Delete'!$AL:$AT,2,FALSE)),"",VLOOKUP($AL528,'Ash-Archive Data-Don''t Delete'!$AL:$AT,2,FALSE))</f>
        <v>Link</v>
      </c>
      <c r="AN528" s="2">
        <f>IF(ISNA(VLOOKUP($AL528,'Ash-Archive Data-Don''t Delete'!$AL:$AT,3,FALSE)),"",VLOOKUP($AL528,'Ash-Archive Data-Don''t Delete'!$AL:$AT,3,FALSE))</f>
        <v>0</v>
      </c>
      <c r="AO528" s="13">
        <f>IF(ISNA(VLOOKUP($AL528,'Ash-Archive Data-Don''t Delete'!$AL:$AT,4,FALSE)),"",VLOOKUP($AL528,'Ash-Archive Data-Don''t Delete'!$AL:$AT,4,FALSE))</f>
        <v>0</v>
      </c>
      <c r="AP528" s="2">
        <f>IF(ISNA(VLOOKUP($AL528,'Ash-Archive Data-Don''t Delete'!$AL:$AT,5,FALSE)),"",VLOOKUP($AL528,'Ash-Archive Data-Don''t Delete'!$AL:$AT,5,FALSE))</f>
        <v>0</v>
      </c>
      <c r="AQ528" s="13"/>
      <c r="AR528" s="2"/>
      <c r="AS528" s="13"/>
      <c r="AT528" s="2"/>
      <c r="AU528" s="451"/>
      <c r="AV528" s="448"/>
      <c r="AW528" s="451"/>
      <c r="AX528" s="448"/>
      <c r="AY528" s="475" t="s">
        <v>103</v>
      </c>
      <c r="AZ528" s="464"/>
      <c r="BA528" s="15"/>
      <c r="BB528" s="15"/>
      <c r="BC528" s="15"/>
      <c r="BD528" s="15"/>
      <c r="BE528" s="15"/>
      <c r="BF528" s="15"/>
      <c r="BG528" s="15"/>
      <c r="BH528" s="15"/>
      <c r="BI528" s="15"/>
      <c r="BJ528" s="15"/>
    </row>
    <row r="529" spans="1:62" ht="14.25">
      <c r="A529" s="16" t="str">
        <f>IF(ISNA(VLOOKUP($G529,'Philanthropist Ranking'!$E$5:$H$105,4,FALSE)),"N","Y")</f>
        <v>N</v>
      </c>
      <c r="B529" s="17">
        <f>VLOOKUP($G529,'Philanthropist Ranking'!$K$5:$M$281,3,FALSE)</f>
        <v>139</v>
      </c>
      <c r="C529" s="17">
        <f>VLOOKUP($G529,'Philanthropist Ranking'!$K$5:$M$281,2,FALSE)</f>
        <v>4</v>
      </c>
      <c r="D529" s="15"/>
      <c r="E529" s="15"/>
      <c r="F529" s="464"/>
      <c r="G529" s="463" t="s">
        <v>830</v>
      </c>
      <c r="H529" s="440"/>
      <c r="I529" s="464"/>
      <c r="J529" s="465" t="s">
        <v>62</v>
      </c>
      <c r="K529" s="464"/>
      <c r="L529" s="465"/>
      <c r="M529" s="464"/>
      <c r="N529" s="450"/>
      <c r="O529" s="482" t="s">
        <v>2397</v>
      </c>
      <c r="P529" s="450"/>
      <c r="Q529" s="466"/>
      <c r="R529" s="450"/>
      <c r="S529" s="466"/>
      <c r="T529" s="450"/>
      <c r="U529" s="466"/>
      <c r="V529" s="446" t="s">
        <v>2397</v>
      </c>
      <c r="W529" s="447">
        <v>4</v>
      </c>
      <c r="X529" s="446">
        <v>12</v>
      </c>
      <c r="Y529" s="447">
        <v>28</v>
      </c>
      <c r="Z529" s="189"/>
      <c r="AA529" s="448"/>
      <c r="AB529" s="451"/>
      <c r="AC529" s="448"/>
      <c r="AD529" s="451"/>
      <c r="AE529" s="447" t="s">
        <v>2399</v>
      </c>
      <c r="AF529" s="446" t="s">
        <v>2400</v>
      </c>
      <c r="AG529" s="447" t="s">
        <v>89</v>
      </c>
      <c r="AH529" s="467" t="str">
        <f>VLOOKUP($AF529,'Program-Causes'!$C:$D,2,FALSE)</f>
        <v>Education</v>
      </c>
      <c r="AI529" s="447" t="s">
        <v>100</v>
      </c>
      <c r="AJ529" s="446" t="s">
        <v>69</v>
      </c>
      <c r="AK529" s="447" t="s">
        <v>70</v>
      </c>
      <c r="AL529" s="9" t="s">
        <v>3781</v>
      </c>
      <c r="AM529" s="13" t="str">
        <f>IF(ISNA(VLOOKUP($AL529,'Ash-Archive Data-Don''t Delete'!$AL:$AT,2,FALSE)),"",VLOOKUP($AL529,'Ash-Archive Data-Don''t Delete'!$AL:$AT,2,FALSE))</f>
        <v/>
      </c>
      <c r="AN529" s="2" t="str">
        <f>IF(ISNA(VLOOKUP($AL529,'Ash-Archive Data-Don''t Delete'!$AL:$AT,3,FALSE)),"",VLOOKUP($AL529,'Ash-Archive Data-Don''t Delete'!$AL:$AT,3,FALSE))</f>
        <v/>
      </c>
      <c r="AO529" s="13" t="str">
        <f>IF(ISNA(VLOOKUP($AL529,'Ash-Archive Data-Don''t Delete'!$AL:$AT,4,FALSE)),"",VLOOKUP($AL529,'Ash-Archive Data-Don''t Delete'!$AL:$AT,4,FALSE))</f>
        <v/>
      </c>
      <c r="AP529" s="2" t="str">
        <f>IF(ISNA(VLOOKUP($AL529,'Ash-Archive Data-Don''t Delete'!$AL:$AT,5,FALSE)),"",VLOOKUP($AL529,'Ash-Archive Data-Don''t Delete'!$AL:$AT,5,FALSE))</f>
        <v/>
      </c>
      <c r="AQ529" s="13" t="s">
        <v>62</v>
      </c>
      <c r="AR529" s="2" t="s">
        <v>62</v>
      </c>
      <c r="AS529" s="13" t="s">
        <v>62</v>
      </c>
      <c r="AT529" s="2" t="s">
        <v>74</v>
      </c>
      <c r="AU529" s="451"/>
      <c r="AV529" s="448"/>
      <c r="AW529" s="451"/>
      <c r="AX529" s="448"/>
      <c r="AY529" s="475" t="s">
        <v>118</v>
      </c>
      <c r="AZ529" s="484">
        <v>42744</v>
      </c>
      <c r="BA529" s="15"/>
      <c r="BB529" s="15"/>
      <c r="BC529" s="15"/>
      <c r="BD529" s="15"/>
      <c r="BE529" s="15"/>
      <c r="BF529" s="15"/>
      <c r="BG529" s="15"/>
      <c r="BH529" s="15"/>
      <c r="BI529" s="15"/>
      <c r="BJ529" s="15"/>
    </row>
    <row r="530" spans="1:62" ht="14.25">
      <c r="A530" s="16" t="str">
        <f>IF(ISNA(VLOOKUP($G530,'Philanthropist Ranking'!$E$5:$H$105,4,FALSE)),"N","Y")</f>
        <v>N</v>
      </c>
      <c r="B530" s="17">
        <f>VLOOKUP($G530,'Philanthropist Ranking'!$K$5:$M$281,3,FALSE)</f>
        <v>139</v>
      </c>
      <c r="C530" s="17">
        <f>VLOOKUP($G530,'Philanthropist Ranking'!$K$5:$M$281,2,FALSE)</f>
        <v>4</v>
      </c>
      <c r="D530" s="15"/>
      <c r="E530" s="15"/>
      <c r="F530" s="464"/>
      <c r="G530" s="463" t="s">
        <v>829</v>
      </c>
      <c r="H530" s="440"/>
      <c r="I530" s="464"/>
      <c r="J530" s="465" t="s">
        <v>62</v>
      </c>
      <c r="K530" s="464"/>
      <c r="L530" s="465"/>
      <c r="M530" s="464"/>
      <c r="N530" s="450"/>
      <c r="O530" s="482" t="s">
        <v>2396</v>
      </c>
      <c r="P530" s="450"/>
      <c r="Q530" s="466"/>
      <c r="R530" s="450"/>
      <c r="S530" s="466"/>
      <c r="T530" s="450"/>
      <c r="U530" s="466"/>
      <c r="V530" s="446" t="s">
        <v>2396</v>
      </c>
      <c r="W530" s="447">
        <v>2</v>
      </c>
      <c r="X530" s="446">
        <v>4</v>
      </c>
      <c r="Y530" s="447">
        <v>14</v>
      </c>
      <c r="Z530" s="189"/>
      <c r="AA530" s="448"/>
      <c r="AB530" s="451"/>
      <c r="AC530" s="448"/>
      <c r="AD530" s="451"/>
      <c r="AE530" s="447" t="s">
        <v>1281</v>
      </c>
      <c r="AF530" s="446" t="s">
        <v>1362</v>
      </c>
      <c r="AG530" s="447" t="s">
        <v>109</v>
      </c>
      <c r="AH530" s="467" t="e">
        <f>VLOOKUP($AF530,'Program-Causes'!$C:$D,2,FALSE)</f>
        <v>#N/A</v>
      </c>
      <c r="AI530" s="447" t="s">
        <v>100</v>
      </c>
      <c r="AJ530" s="446" t="s">
        <v>69</v>
      </c>
      <c r="AK530" s="447" t="s">
        <v>70</v>
      </c>
      <c r="AL530" s="9" t="s">
        <v>3782</v>
      </c>
      <c r="AM530" s="13" t="str">
        <f>IF(ISNA(VLOOKUP($AL530,'Ash-Archive Data-Don''t Delete'!$AL:$AT,2,FALSE)),"",VLOOKUP($AL530,'Ash-Archive Data-Don''t Delete'!$AL:$AT,2,FALSE))</f>
        <v/>
      </c>
      <c r="AN530" s="2" t="str">
        <f>IF(ISNA(VLOOKUP($AL530,'Ash-Archive Data-Don''t Delete'!$AL:$AT,3,FALSE)),"",VLOOKUP($AL530,'Ash-Archive Data-Don''t Delete'!$AL:$AT,3,FALSE))</f>
        <v/>
      </c>
      <c r="AO530" s="13" t="str">
        <f>IF(ISNA(VLOOKUP($AL530,'Ash-Archive Data-Don''t Delete'!$AL:$AT,4,FALSE)),"",VLOOKUP($AL530,'Ash-Archive Data-Don''t Delete'!$AL:$AT,4,FALSE))</f>
        <v/>
      </c>
      <c r="AP530" s="2" t="str">
        <f>IF(ISNA(VLOOKUP($AL530,'Ash-Archive Data-Don''t Delete'!$AL:$AT,5,FALSE)),"",VLOOKUP($AL530,'Ash-Archive Data-Don''t Delete'!$AL:$AT,5,FALSE))</f>
        <v/>
      </c>
      <c r="AQ530" s="13" t="s">
        <v>62</v>
      </c>
      <c r="AR530" s="2" t="s">
        <v>62</v>
      </c>
      <c r="AS530" s="13" t="s">
        <v>62</v>
      </c>
      <c r="AT530" s="2" t="s">
        <v>74</v>
      </c>
      <c r="AU530" s="451"/>
      <c r="AV530" s="448"/>
      <c r="AW530" s="451"/>
      <c r="AX530" s="448"/>
      <c r="AY530" s="475" t="s">
        <v>118</v>
      </c>
      <c r="AZ530" s="484">
        <v>42744</v>
      </c>
      <c r="BA530" s="15"/>
      <c r="BB530" s="15"/>
      <c r="BC530" s="15"/>
      <c r="BD530" s="15"/>
      <c r="BE530" s="15"/>
      <c r="BF530" s="15"/>
      <c r="BG530" s="15"/>
      <c r="BH530" s="15"/>
      <c r="BI530" s="15"/>
      <c r="BJ530" s="15"/>
    </row>
    <row r="531" spans="1:62" ht="14.25">
      <c r="A531" s="16" t="str">
        <f>IF(ISNA(VLOOKUP($G531,'Philanthropist Ranking'!$E$5:$H$105,4,FALSE)),"N","Y")</f>
        <v>N</v>
      </c>
      <c r="B531" s="17">
        <f>VLOOKUP($G531,'Philanthropist Ranking'!$K$5:$M$281,3,FALSE)</f>
        <v>139</v>
      </c>
      <c r="C531" s="17">
        <f>VLOOKUP($G531,'Philanthropist Ranking'!$K$5:$M$281,2,FALSE)</f>
        <v>4</v>
      </c>
      <c r="D531" s="15"/>
      <c r="E531" s="15"/>
      <c r="F531" s="464"/>
      <c r="G531" s="463" t="s">
        <v>829</v>
      </c>
      <c r="H531" s="440"/>
      <c r="I531" s="464"/>
      <c r="J531" s="465" t="s">
        <v>62</v>
      </c>
      <c r="K531" s="464"/>
      <c r="L531" s="465"/>
      <c r="M531" s="464"/>
      <c r="N531" s="450"/>
      <c r="O531" s="482" t="s">
        <v>2396</v>
      </c>
      <c r="P531" s="450"/>
      <c r="Q531" s="466"/>
      <c r="R531" s="450"/>
      <c r="S531" s="466"/>
      <c r="T531" s="450"/>
      <c r="U531" s="466"/>
      <c r="V531" s="446" t="s">
        <v>2396</v>
      </c>
      <c r="W531" s="447">
        <v>2</v>
      </c>
      <c r="X531" s="446">
        <v>10</v>
      </c>
      <c r="Y531" s="447">
        <v>26</v>
      </c>
      <c r="Z531" s="189"/>
      <c r="AA531" s="448"/>
      <c r="AB531" s="451"/>
      <c r="AC531" s="448"/>
      <c r="AD531" s="451"/>
      <c r="AE531" s="447" t="s">
        <v>1281</v>
      </c>
      <c r="AF531" s="446" t="s">
        <v>1362</v>
      </c>
      <c r="AG531" s="447" t="s">
        <v>109</v>
      </c>
      <c r="AH531" s="467" t="e">
        <f>VLOOKUP($AF531,'Program-Causes'!$C:$D,2,FALSE)</f>
        <v>#N/A</v>
      </c>
      <c r="AI531" s="447" t="s">
        <v>100</v>
      </c>
      <c r="AJ531" s="446" t="s">
        <v>69</v>
      </c>
      <c r="AK531" s="447" t="s">
        <v>70</v>
      </c>
      <c r="AL531" s="9" t="s">
        <v>3783</v>
      </c>
      <c r="AM531" s="13" t="str">
        <f>IF(ISNA(VLOOKUP($AL531,'Ash-Archive Data-Don''t Delete'!$AL:$AT,2,FALSE)),"",VLOOKUP($AL531,'Ash-Archive Data-Don''t Delete'!$AL:$AT,2,FALSE))</f>
        <v/>
      </c>
      <c r="AN531" s="2" t="str">
        <f>IF(ISNA(VLOOKUP($AL531,'Ash-Archive Data-Don''t Delete'!$AL:$AT,3,FALSE)),"",VLOOKUP($AL531,'Ash-Archive Data-Don''t Delete'!$AL:$AT,3,FALSE))</f>
        <v/>
      </c>
      <c r="AO531" s="13" t="str">
        <f>IF(ISNA(VLOOKUP($AL531,'Ash-Archive Data-Don''t Delete'!$AL:$AT,4,FALSE)),"",VLOOKUP($AL531,'Ash-Archive Data-Don''t Delete'!$AL:$AT,4,FALSE))</f>
        <v/>
      </c>
      <c r="AP531" s="2" t="str">
        <f>IF(ISNA(VLOOKUP($AL531,'Ash-Archive Data-Don''t Delete'!$AL:$AT,5,FALSE)),"",VLOOKUP($AL531,'Ash-Archive Data-Don''t Delete'!$AL:$AT,5,FALSE))</f>
        <v/>
      </c>
      <c r="AQ531" s="13" t="s">
        <v>62</v>
      </c>
      <c r="AR531" s="2" t="s">
        <v>62</v>
      </c>
      <c r="AS531" s="13" t="s">
        <v>62</v>
      </c>
      <c r="AT531" s="2" t="s">
        <v>74</v>
      </c>
      <c r="AU531" s="451"/>
      <c r="AV531" s="448"/>
      <c r="AW531" s="451"/>
      <c r="AX531" s="448"/>
      <c r="AY531" s="475" t="s">
        <v>118</v>
      </c>
      <c r="AZ531" s="484">
        <v>42744</v>
      </c>
      <c r="BA531" s="15"/>
      <c r="BB531" s="15"/>
      <c r="BC531" s="15"/>
      <c r="BD531" s="15"/>
      <c r="BE531" s="15"/>
      <c r="BF531" s="15"/>
      <c r="BG531" s="15"/>
      <c r="BH531" s="15"/>
      <c r="BI531" s="15"/>
      <c r="BJ531" s="15"/>
    </row>
    <row r="532" spans="1:62" ht="14.25">
      <c r="A532" s="16" t="str">
        <f>IF(ISNA(VLOOKUP($G532,'Philanthropist Ranking'!$E$5:$H$105,4,FALSE)),"N","Y")</f>
        <v>N</v>
      </c>
      <c r="B532" s="17">
        <f>VLOOKUP($G532,'Philanthropist Ranking'!$K$5:$M$281,3,FALSE)</f>
        <v>149</v>
      </c>
      <c r="C532" s="17">
        <f>VLOOKUP($G532,'Philanthropist Ranking'!$K$5:$M$281,2,FALSE)</f>
        <v>3.8</v>
      </c>
      <c r="D532" s="15"/>
      <c r="E532" s="15"/>
      <c r="F532" s="464"/>
      <c r="G532" s="463" t="s">
        <v>835</v>
      </c>
      <c r="H532" s="440"/>
      <c r="I532" s="464"/>
      <c r="J532" s="465" t="s">
        <v>62</v>
      </c>
      <c r="K532" s="464"/>
      <c r="L532" s="465"/>
      <c r="M532" s="464"/>
      <c r="N532" s="450"/>
      <c r="O532" s="466"/>
      <c r="P532" s="450"/>
      <c r="Q532" s="466"/>
      <c r="R532" s="450"/>
      <c r="S532" s="466"/>
      <c r="T532" s="450"/>
      <c r="U532" s="466"/>
      <c r="V532" s="446" t="s">
        <v>2418</v>
      </c>
      <c r="W532" s="447">
        <v>3</v>
      </c>
      <c r="X532" s="451">
        <v>6</v>
      </c>
      <c r="Y532" s="448">
        <v>2</v>
      </c>
      <c r="Z532" s="451"/>
      <c r="AA532" s="448"/>
      <c r="AB532" s="451"/>
      <c r="AC532" s="448"/>
      <c r="AD532" s="446" t="s">
        <v>731</v>
      </c>
      <c r="AE532" s="447" t="s">
        <v>732</v>
      </c>
      <c r="AF532" s="446" t="s">
        <v>2419</v>
      </c>
      <c r="AG532" s="447" t="s">
        <v>89</v>
      </c>
      <c r="AH532" s="467" t="s">
        <v>67</v>
      </c>
      <c r="AI532" s="448"/>
      <c r="AJ532" s="446" t="s">
        <v>69</v>
      </c>
      <c r="AK532" s="447" t="s">
        <v>70</v>
      </c>
      <c r="AL532" s="9" t="s">
        <v>3784</v>
      </c>
      <c r="AM532" s="13" t="str">
        <f>IF(ISNA(VLOOKUP($AL532,'Ash-Archive Data-Don''t Delete'!$AL:$AT,2,FALSE)),"",VLOOKUP($AL532,'Ash-Archive Data-Don''t Delete'!$AL:$AT,2,FALSE))</f>
        <v/>
      </c>
      <c r="AN532" s="2" t="str">
        <f>IF(ISNA(VLOOKUP($AL532,'Ash-Archive Data-Don''t Delete'!$AL:$AT,3,FALSE)),"",VLOOKUP($AL532,'Ash-Archive Data-Don''t Delete'!$AL:$AT,3,FALSE))</f>
        <v/>
      </c>
      <c r="AO532" s="13" t="str">
        <f>IF(ISNA(VLOOKUP($AL532,'Ash-Archive Data-Don''t Delete'!$AL:$AT,4,FALSE)),"",VLOOKUP($AL532,'Ash-Archive Data-Don''t Delete'!$AL:$AT,4,FALSE))</f>
        <v/>
      </c>
      <c r="AP532" s="2" t="str">
        <f>IF(ISNA(VLOOKUP($AL532,'Ash-Archive Data-Don''t Delete'!$AL:$AT,5,FALSE)),"",VLOOKUP($AL532,'Ash-Archive Data-Don''t Delete'!$AL:$AT,5,FALSE))</f>
        <v/>
      </c>
      <c r="AQ532" s="13" t="s">
        <v>62</v>
      </c>
      <c r="AR532" s="2" t="s">
        <v>62</v>
      </c>
      <c r="AS532" s="13" t="s">
        <v>62</v>
      </c>
      <c r="AT532" s="2" t="s">
        <v>62</v>
      </c>
      <c r="AU532" s="451"/>
      <c r="AV532" s="448"/>
      <c r="AW532" s="451"/>
      <c r="AX532" s="448"/>
      <c r="AY532" s="475" t="s">
        <v>269</v>
      </c>
      <c r="AZ532" s="484">
        <v>42744</v>
      </c>
      <c r="BA532" s="15"/>
      <c r="BB532" s="15"/>
      <c r="BC532" s="15"/>
      <c r="BD532" s="15"/>
      <c r="BE532" s="15"/>
      <c r="BF532" s="15"/>
      <c r="BG532" s="15"/>
      <c r="BH532" s="15"/>
      <c r="BI532" s="15"/>
      <c r="BJ532" s="15"/>
    </row>
    <row r="533" spans="1:62" ht="14.25">
      <c r="A533" s="16" t="str">
        <f>IF(ISNA(VLOOKUP($G533,'Philanthropist Ranking'!$E$5:$H$105,4,FALSE)),"N","Y")</f>
        <v>N</v>
      </c>
      <c r="B533" s="17">
        <f>VLOOKUP($G533,'Philanthropist Ranking'!$K$5:$M$281,3,FALSE)</f>
        <v>149</v>
      </c>
      <c r="C533" s="17">
        <f>VLOOKUP($G533,'Philanthropist Ranking'!$K$5:$M$281,2,FALSE)</f>
        <v>3.8</v>
      </c>
      <c r="D533" s="15"/>
      <c r="E533" s="15"/>
      <c r="F533" s="464"/>
      <c r="G533" s="463" t="s">
        <v>835</v>
      </c>
      <c r="H533" s="440"/>
      <c r="I533" s="464"/>
      <c r="J533" s="465" t="s">
        <v>62</v>
      </c>
      <c r="K533" s="464"/>
      <c r="L533" s="465"/>
      <c r="M533" s="464"/>
      <c r="N533" s="450"/>
      <c r="O533" s="466"/>
      <c r="P533" s="450"/>
      <c r="Q533" s="466"/>
      <c r="R533" s="450"/>
      <c r="S533" s="466"/>
      <c r="T533" s="450"/>
      <c r="U533" s="466"/>
      <c r="V533" s="446" t="s">
        <v>2418</v>
      </c>
      <c r="W533" s="447">
        <v>0.3</v>
      </c>
      <c r="X533" s="451">
        <v>9</v>
      </c>
      <c r="Y533" s="448">
        <v>23</v>
      </c>
      <c r="Z533" s="451"/>
      <c r="AA533" s="448"/>
      <c r="AB533" s="451"/>
      <c r="AC533" s="448"/>
      <c r="AD533" s="446" t="s">
        <v>1637</v>
      </c>
      <c r="AE533" s="447" t="s">
        <v>1638</v>
      </c>
      <c r="AF533" s="451"/>
      <c r="AG533" s="447" t="s">
        <v>89</v>
      </c>
      <c r="AH533" s="467" t="s">
        <v>67</v>
      </c>
      <c r="AI533" s="448"/>
      <c r="AJ533" s="446" t="s">
        <v>69</v>
      </c>
      <c r="AK533" s="447" t="s">
        <v>70</v>
      </c>
      <c r="AL533" s="9" t="s">
        <v>3785</v>
      </c>
      <c r="AM533" s="13" t="str">
        <f>IF(ISNA(VLOOKUP($AL533,'Ash-Archive Data-Don''t Delete'!$AL:$AT,2,FALSE)),"",VLOOKUP($AL533,'Ash-Archive Data-Don''t Delete'!$AL:$AT,2,FALSE))</f>
        <v/>
      </c>
      <c r="AN533" s="2" t="str">
        <f>IF(ISNA(VLOOKUP($AL533,'Ash-Archive Data-Don''t Delete'!$AL:$AT,3,FALSE)),"",VLOOKUP($AL533,'Ash-Archive Data-Don''t Delete'!$AL:$AT,3,FALSE))</f>
        <v/>
      </c>
      <c r="AO533" s="13" t="str">
        <f>IF(ISNA(VLOOKUP($AL533,'Ash-Archive Data-Don''t Delete'!$AL:$AT,4,FALSE)),"",VLOOKUP($AL533,'Ash-Archive Data-Don''t Delete'!$AL:$AT,4,FALSE))</f>
        <v/>
      </c>
      <c r="AP533" s="2" t="str">
        <f>IF(ISNA(VLOOKUP($AL533,'Ash-Archive Data-Don''t Delete'!$AL:$AT,5,FALSE)),"",VLOOKUP($AL533,'Ash-Archive Data-Don''t Delete'!$AL:$AT,5,FALSE))</f>
        <v/>
      </c>
      <c r="AQ533" s="13" t="s">
        <v>62</v>
      </c>
      <c r="AR533" s="2" t="s">
        <v>62</v>
      </c>
      <c r="AS533" s="13" t="s">
        <v>62</v>
      </c>
      <c r="AT533" s="2" t="s">
        <v>62</v>
      </c>
      <c r="AU533" s="451"/>
      <c r="AV533" s="448"/>
      <c r="AW533" s="451"/>
      <c r="AX533" s="448"/>
      <c r="AY533" s="475" t="s">
        <v>269</v>
      </c>
      <c r="AZ533" s="484">
        <v>42744</v>
      </c>
      <c r="BA533" s="15"/>
      <c r="BB533" s="15"/>
      <c r="BC533" s="15"/>
      <c r="BD533" s="15"/>
      <c r="BE533" s="15"/>
      <c r="BF533" s="15"/>
      <c r="BG533" s="15"/>
      <c r="BH533" s="15"/>
      <c r="BI533" s="15"/>
      <c r="BJ533" s="15"/>
    </row>
    <row r="534" spans="1:62" ht="14.25">
      <c r="A534" s="16" t="str">
        <f>IF(ISNA(VLOOKUP($G534,'Philanthropist Ranking'!$E$5:$H$105,4,FALSE)),"N","Y")</f>
        <v>N</v>
      </c>
      <c r="B534" s="17">
        <f>VLOOKUP($G534,'Philanthropist Ranking'!$K$5:$M$281,3,FALSE)</f>
        <v>149</v>
      </c>
      <c r="C534" s="17">
        <f>VLOOKUP($G534,'Philanthropist Ranking'!$K$5:$M$281,2,FALSE)</f>
        <v>3.8</v>
      </c>
      <c r="D534" s="15"/>
      <c r="E534" s="15"/>
      <c r="F534" s="464"/>
      <c r="G534" s="463" t="s">
        <v>835</v>
      </c>
      <c r="H534" s="440"/>
      <c r="I534" s="464"/>
      <c r="J534" s="465" t="s">
        <v>62</v>
      </c>
      <c r="K534" s="464"/>
      <c r="L534" s="465"/>
      <c r="M534" s="464"/>
      <c r="N534" s="450"/>
      <c r="O534" s="466"/>
      <c r="P534" s="450"/>
      <c r="Q534" s="466"/>
      <c r="R534" s="450"/>
      <c r="S534" s="466"/>
      <c r="T534" s="450"/>
      <c r="U534" s="466"/>
      <c r="V534" s="446" t="s">
        <v>2418</v>
      </c>
      <c r="W534" s="447">
        <v>0.3</v>
      </c>
      <c r="X534" s="451">
        <v>9</v>
      </c>
      <c r="Y534" s="448">
        <v>23</v>
      </c>
      <c r="Z534" s="451"/>
      <c r="AA534" s="448"/>
      <c r="AB534" s="451"/>
      <c r="AC534" s="448"/>
      <c r="AD534" s="446" t="s">
        <v>1637</v>
      </c>
      <c r="AE534" s="447" t="s">
        <v>1638</v>
      </c>
      <c r="AF534" s="451"/>
      <c r="AG534" s="447" t="s">
        <v>89</v>
      </c>
      <c r="AH534" s="467" t="s">
        <v>67</v>
      </c>
      <c r="AI534" s="448"/>
      <c r="AJ534" s="446" t="s">
        <v>69</v>
      </c>
      <c r="AK534" s="447" t="s">
        <v>70</v>
      </c>
      <c r="AL534" s="9" t="s">
        <v>3785</v>
      </c>
      <c r="AM534" s="13" t="str">
        <f>IF(ISNA(VLOOKUP($AL534,'Ash-Archive Data-Don''t Delete'!$AL:$AT,2,FALSE)),"",VLOOKUP($AL534,'Ash-Archive Data-Don''t Delete'!$AL:$AT,2,FALSE))</f>
        <v/>
      </c>
      <c r="AN534" s="2" t="str">
        <f>IF(ISNA(VLOOKUP($AL534,'Ash-Archive Data-Don''t Delete'!$AL:$AT,3,FALSE)),"",VLOOKUP($AL534,'Ash-Archive Data-Don''t Delete'!$AL:$AT,3,FALSE))</f>
        <v/>
      </c>
      <c r="AO534" s="13" t="str">
        <f>IF(ISNA(VLOOKUP($AL534,'Ash-Archive Data-Don''t Delete'!$AL:$AT,4,FALSE)),"",VLOOKUP($AL534,'Ash-Archive Data-Don''t Delete'!$AL:$AT,4,FALSE))</f>
        <v/>
      </c>
      <c r="AP534" s="2" t="str">
        <f>IF(ISNA(VLOOKUP($AL534,'Ash-Archive Data-Don''t Delete'!$AL:$AT,5,FALSE)),"",VLOOKUP($AL534,'Ash-Archive Data-Don''t Delete'!$AL:$AT,5,FALSE))</f>
        <v/>
      </c>
      <c r="AQ534" s="13" t="s">
        <v>62</v>
      </c>
      <c r="AR534" s="2" t="s">
        <v>62</v>
      </c>
      <c r="AS534" s="13" t="s">
        <v>62</v>
      </c>
      <c r="AT534" s="2" t="s">
        <v>62</v>
      </c>
      <c r="AU534" s="451"/>
      <c r="AV534" s="448"/>
      <c r="AW534" s="451"/>
      <c r="AX534" s="448"/>
      <c r="AY534" s="475" t="s">
        <v>269</v>
      </c>
      <c r="AZ534" s="484">
        <v>42744</v>
      </c>
      <c r="BA534" s="15"/>
      <c r="BB534" s="15"/>
      <c r="BC534" s="15"/>
      <c r="BD534" s="15"/>
      <c r="BE534" s="15"/>
      <c r="BF534" s="15"/>
      <c r="BG534" s="15"/>
      <c r="BH534" s="15"/>
      <c r="BI534" s="15"/>
      <c r="BJ534" s="15"/>
    </row>
    <row r="535" spans="1:62" ht="14.25">
      <c r="A535" s="16" t="str">
        <f>IF(ISNA(VLOOKUP($G535,'Philanthropist Ranking'!$E$5:$H$105,4,FALSE)),"N","Y")</f>
        <v>N</v>
      </c>
      <c r="B535" s="17">
        <f>VLOOKUP($G535,'Philanthropist Ranking'!$K$5:$M$281,3,FALSE)</f>
        <v>149</v>
      </c>
      <c r="C535" s="17">
        <f>VLOOKUP($G535,'Philanthropist Ranking'!$K$5:$M$281,2,FALSE)</f>
        <v>3.8</v>
      </c>
      <c r="D535" s="15"/>
      <c r="E535" s="15"/>
      <c r="F535" s="464"/>
      <c r="G535" s="463" t="s">
        <v>835</v>
      </c>
      <c r="H535" s="440"/>
      <c r="I535" s="464"/>
      <c r="J535" s="465" t="s">
        <v>62</v>
      </c>
      <c r="K535" s="464"/>
      <c r="L535" s="465"/>
      <c r="M535" s="464"/>
      <c r="N535" s="450"/>
      <c r="O535" s="466"/>
      <c r="P535" s="450"/>
      <c r="Q535" s="466"/>
      <c r="R535" s="450"/>
      <c r="S535" s="466"/>
      <c r="T535" s="450"/>
      <c r="U535" s="466"/>
      <c r="V535" s="446" t="s">
        <v>2418</v>
      </c>
      <c r="W535" s="447">
        <v>0.2</v>
      </c>
      <c r="X535" s="451">
        <v>10</v>
      </c>
      <c r="Y535" s="448">
        <v>30</v>
      </c>
      <c r="Z535" s="451"/>
      <c r="AA535" s="448"/>
      <c r="AB535" s="451"/>
      <c r="AC535" s="448"/>
      <c r="AD535" s="446" t="s">
        <v>731</v>
      </c>
      <c r="AE535" s="447" t="s">
        <v>732</v>
      </c>
      <c r="AF535" s="446" t="s">
        <v>2422</v>
      </c>
      <c r="AG535" s="447" t="s">
        <v>89</v>
      </c>
      <c r="AH535" s="467" t="s">
        <v>67</v>
      </c>
      <c r="AI535" s="448"/>
      <c r="AJ535" s="446" t="s">
        <v>69</v>
      </c>
      <c r="AK535" s="447" t="s">
        <v>70</v>
      </c>
      <c r="AL535" s="9" t="s">
        <v>3786</v>
      </c>
      <c r="AM535" s="13" t="str">
        <f>IF(ISNA(VLOOKUP($AL535,'Ash-Archive Data-Don''t Delete'!$AL:$AT,2,FALSE)),"",VLOOKUP($AL535,'Ash-Archive Data-Don''t Delete'!$AL:$AT,2,FALSE))</f>
        <v/>
      </c>
      <c r="AN535" s="2" t="str">
        <f>IF(ISNA(VLOOKUP($AL535,'Ash-Archive Data-Don''t Delete'!$AL:$AT,3,FALSE)),"",VLOOKUP($AL535,'Ash-Archive Data-Don''t Delete'!$AL:$AT,3,FALSE))</f>
        <v/>
      </c>
      <c r="AO535" s="13" t="str">
        <f>IF(ISNA(VLOOKUP($AL535,'Ash-Archive Data-Don''t Delete'!$AL:$AT,4,FALSE)),"",VLOOKUP($AL535,'Ash-Archive Data-Don''t Delete'!$AL:$AT,4,FALSE))</f>
        <v/>
      </c>
      <c r="AP535" s="2" t="str">
        <f>IF(ISNA(VLOOKUP($AL535,'Ash-Archive Data-Don''t Delete'!$AL:$AT,5,FALSE)),"",VLOOKUP($AL535,'Ash-Archive Data-Don''t Delete'!$AL:$AT,5,FALSE))</f>
        <v/>
      </c>
      <c r="AQ535" s="13" t="s">
        <v>62</v>
      </c>
      <c r="AR535" s="2" t="s">
        <v>62</v>
      </c>
      <c r="AS535" s="13" t="s">
        <v>62</v>
      </c>
      <c r="AT535" s="2" t="s">
        <v>62</v>
      </c>
      <c r="AU535" s="451"/>
      <c r="AV535" s="448"/>
      <c r="AW535" s="451"/>
      <c r="AX535" s="448"/>
      <c r="AY535" s="475" t="s">
        <v>269</v>
      </c>
      <c r="AZ535" s="484">
        <v>42744</v>
      </c>
      <c r="BA535" s="15"/>
      <c r="BB535" s="15"/>
      <c r="BC535" s="15"/>
      <c r="BD535" s="15"/>
      <c r="BE535" s="15"/>
      <c r="BF535" s="15"/>
      <c r="BG535" s="15"/>
      <c r="BH535" s="15"/>
      <c r="BI535" s="15"/>
      <c r="BJ535" s="15"/>
    </row>
    <row r="536" spans="1:62" ht="14.25">
      <c r="A536" s="16" t="str">
        <f>IF(ISNA(VLOOKUP($G536,'Philanthropist Ranking'!$E$5:$H$105,4,FALSE)),"N","Y")</f>
        <v>N</v>
      </c>
      <c r="B536" s="17">
        <f>VLOOKUP($G536,'Philanthropist Ranking'!$K$5:$M$281,3,FALSE)</f>
        <v>150</v>
      </c>
      <c r="C536" s="17">
        <f>VLOOKUP($G536,'Philanthropist Ranking'!$K$5:$M$281,2,FALSE)</f>
        <v>3.5735250000000001</v>
      </c>
      <c r="D536" s="15"/>
      <c r="E536" s="15"/>
      <c r="F536" s="462" t="s">
        <v>2430</v>
      </c>
      <c r="G536" s="463" t="s">
        <v>836</v>
      </c>
      <c r="H536" s="440"/>
      <c r="I536" s="464"/>
      <c r="J536" s="465" t="s">
        <v>62</v>
      </c>
      <c r="K536" s="464"/>
      <c r="L536" s="465"/>
      <c r="M536" s="464"/>
      <c r="N536" s="450"/>
      <c r="O536" s="466"/>
      <c r="P536" s="450"/>
      <c r="Q536" s="466"/>
      <c r="R536" s="450"/>
      <c r="S536" s="466"/>
      <c r="T536" s="450"/>
      <c r="U536" s="466"/>
      <c r="V536" s="446" t="s">
        <v>2432</v>
      </c>
      <c r="W536" s="447">
        <v>3</v>
      </c>
      <c r="X536" s="446">
        <v>11</v>
      </c>
      <c r="Y536" s="447">
        <v>27</v>
      </c>
      <c r="Z536" s="189"/>
      <c r="AA536" s="447" t="s">
        <v>1824</v>
      </c>
      <c r="AB536" s="451"/>
      <c r="AC536" s="448"/>
      <c r="AD536" s="446" t="s">
        <v>1824</v>
      </c>
      <c r="AE536" s="448"/>
      <c r="AF536" s="446" t="s">
        <v>2434</v>
      </c>
      <c r="AG536" s="447" t="s">
        <v>109</v>
      </c>
      <c r="AH536" s="467" t="str">
        <f>VLOOKUP($AF536,'Program-Causes'!$C:$D,2,FALSE)</f>
        <v>Disaster Relief</v>
      </c>
      <c r="AI536" s="447" t="s">
        <v>100</v>
      </c>
      <c r="AJ536" s="446" t="s">
        <v>69</v>
      </c>
      <c r="AK536" s="447" t="s">
        <v>70</v>
      </c>
      <c r="AL536" s="9" t="s">
        <v>3787</v>
      </c>
      <c r="AM536" s="13" t="str">
        <f>IF(ISNA(VLOOKUP($AL536,'Ash-Archive Data-Don''t Delete'!$AL:$AT,2,FALSE)),"",VLOOKUP($AL536,'Ash-Archive Data-Don''t Delete'!$AL:$AT,2,FALSE))</f>
        <v/>
      </c>
      <c r="AN536" s="2" t="str">
        <f>IF(ISNA(VLOOKUP($AL536,'Ash-Archive Data-Don''t Delete'!$AL:$AT,3,FALSE)),"",VLOOKUP($AL536,'Ash-Archive Data-Don''t Delete'!$AL:$AT,3,FALSE))</f>
        <v/>
      </c>
      <c r="AO536" s="13" t="str">
        <f>IF(ISNA(VLOOKUP($AL536,'Ash-Archive Data-Don''t Delete'!$AL:$AT,4,FALSE)),"",VLOOKUP($AL536,'Ash-Archive Data-Don''t Delete'!$AL:$AT,4,FALSE))</f>
        <v/>
      </c>
      <c r="AP536" s="2" t="str">
        <f>IF(ISNA(VLOOKUP($AL536,'Ash-Archive Data-Don''t Delete'!$AL:$AT,5,FALSE)),"",VLOOKUP($AL536,'Ash-Archive Data-Don''t Delete'!$AL:$AT,5,FALSE))</f>
        <v/>
      </c>
      <c r="AQ536" s="13" t="s">
        <v>62</v>
      </c>
      <c r="AR536" s="2" t="s">
        <v>62</v>
      </c>
      <c r="AS536" s="13" t="s">
        <v>62</v>
      </c>
      <c r="AT536" s="2" t="s">
        <v>62</v>
      </c>
      <c r="AU536" s="451"/>
      <c r="AV536" s="448"/>
      <c r="AW536" s="451"/>
      <c r="AX536" s="448"/>
      <c r="AY536" s="475" t="s">
        <v>103</v>
      </c>
      <c r="AZ536" s="464"/>
      <c r="BA536" s="15"/>
      <c r="BB536" s="15"/>
      <c r="BC536" s="15"/>
      <c r="BD536" s="15"/>
      <c r="BE536" s="15"/>
      <c r="BF536" s="15"/>
      <c r="BG536" s="15"/>
      <c r="BH536" s="15"/>
      <c r="BI536" s="15"/>
      <c r="BJ536" s="15"/>
    </row>
    <row r="537" spans="1:62" ht="14.25">
      <c r="A537" s="16" t="str">
        <f>IF(ISNA(VLOOKUP($G537,'Philanthropist Ranking'!$E$5:$H$105,4,FALSE)),"N","Y")</f>
        <v>N</v>
      </c>
      <c r="B537" s="17">
        <f>VLOOKUP($G537,'Philanthropist Ranking'!$K$5:$M$281,3,FALSE)</f>
        <v>150</v>
      </c>
      <c r="C537" s="17">
        <f>VLOOKUP($G537,'Philanthropist Ranking'!$K$5:$M$281,2,FALSE)</f>
        <v>3.5735250000000001</v>
      </c>
      <c r="D537" s="15"/>
      <c r="E537" s="15"/>
      <c r="F537" s="462" t="s">
        <v>2430</v>
      </c>
      <c r="G537" s="463" t="s">
        <v>836</v>
      </c>
      <c r="H537" s="440"/>
      <c r="I537" s="462">
        <v>1963</v>
      </c>
      <c r="J537" s="465">
        <v>53</v>
      </c>
      <c r="K537" s="462" t="s">
        <v>78</v>
      </c>
      <c r="L537" s="463" t="s">
        <v>79</v>
      </c>
      <c r="M537" s="481" t="s">
        <v>80</v>
      </c>
      <c r="N537" s="441" t="s">
        <v>119</v>
      </c>
      <c r="O537" s="482" t="s">
        <v>2431</v>
      </c>
      <c r="P537" s="441" t="s">
        <v>2432</v>
      </c>
      <c r="Q537" s="466"/>
      <c r="R537" s="441" t="s">
        <v>336</v>
      </c>
      <c r="S537" s="482" t="s">
        <v>1824</v>
      </c>
      <c r="T537" s="441" t="s">
        <v>1824</v>
      </c>
      <c r="U537" s="483" t="s">
        <v>80</v>
      </c>
      <c r="V537" s="446" t="s">
        <v>2432</v>
      </c>
      <c r="W537" s="447">
        <v>0.57352499999999995</v>
      </c>
      <c r="X537" s="446">
        <v>11</v>
      </c>
      <c r="Y537" s="447">
        <v>20</v>
      </c>
      <c r="Z537" s="189"/>
      <c r="AA537" s="447" t="s">
        <v>1824</v>
      </c>
      <c r="AB537" s="451"/>
      <c r="AC537" s="448"/>
      <c r="AD537" s="446" t="s">
        <v>1824</v>
      </c>
      <c r="AE537" s="448"/>
      <c r="AF537" s="446" t="s">
        <v>2433</v>
      </c>
      <c r="AG537" s="447" t="s">
        <v>109</v>
      </c>
      <c r="AH537" s="467" t="e">
        <f>VLOOKUP($AF537,'Program-Causes'!$C:$D,2,FALSE)</f>
        <v>#N/A</v>
      </c>
      <c r="AI537" s="447" t="s">
        <v>100</v>
      </c>
      <c r="AJ537" s="446" t="s">
        <v>69</v>
      </c>
      <c r="AK537" s="447" t="s">
        <v>70</v>
      </c>
      <c r="AL537" s="9" t="s">
        <v>3788</v>
      </c>
      <c r="AM537" s="13" t="str">
        <f>IF(ISNA(VLOOKUP($AL537,'Ash-Archive Data-Don''t Delete'!$AL:$AT,2,FALSE)),"",VLOOKUP($AL537,'Ash-Archive Data-Don''t Delete'!$AL:$AT,2,FALSE))</f>
        <v/>
      </c>
      <c r="AN537" s="2" t="str">
        <f>IF(ISNA(VLOOKUP($AL537,'Ash-Archive Data-Don''t Delete'!$AL:$AT,3,FALSE)),"",VLOOKUP($AL537,'Ash-Archive Data-Don''t Delete'!$AL:$AT,3,FALSE))</f>
        <v/>
      </c>
      <c r="AO537" s="13" t="str">
        <f>IF(ISNA(VLOOKUP($AL537,'Ash-Archive Data-Don''t Delete'!$AL:$AT,4,FALSE)),"",VLOOKUP($AL537,'Ash-Archive Data-Don''t Delete'!$AL:$AT,4,FALSE))</f>
        <v/>
      </c>
      <c r="AP537" s="2" t="str">
        <f>IF(ISNA(VLOOKUP($AL537,'Ash-Archive Data-Don''t Delete'!$AL:$AT,5,FALSE)),"",VLOOKUP($AL537,'Ash-Archive Data-Don''t Delete'!$AL:$AT,5,FALSE))</f>
        <v/>
      </c>
      <c r="AQ537" s="13" t="s">
        <v>62</v>
      </c>
      <c r="AR537" s="2" t="s">
        <v>62</v>
      </c>
      <c r="AS537" s="13" t="s">
        <v>62</v>
      </c>
      <c r="AT537" s="2" t="s">
        <v>62</v>
      </c>
      <c r="AU537" s="451"/>
      <c r="AV537" s="448"/>
      <c r="AW537" s="451"/>
      <c r="AX537" s="448"/>
      <c r="AY537" s="475" t="s">
        <v>103</v>
      </c>
      <c r="AZ537" s="464"/>
      <c r="BA537" s="15"/>
      <c r="BB537" s="15"/>
      <c r="BC537" s="15"/>
      <c r="BD537" s="15"/>
      <c r="BE537" s="15"/>
      <c r="BF537" s="15"/>
      <c r="BG537" s="15"/>
      <c r="BH537" s="15"/>
      <c r="BI537" s="15"/>
      <c r="BJ537" s="15"/>
    </row>
    <row r="538" spans="1:62" ht="14.25">
      <c r="A538" s="16" t="str">
        <f>IF(ISNA(VLOOKUP($G538,'Philanthropist Ranking'!$E$5:$H$105,4,FALSE)),"N","Y")</f>
        <v>N</v>
      </c>
      <c r="B538" s="17">
        <f>VLOOKUP($G538,'Philanthropist Ranking'!$K$5:$M$281,3,FALSE)</f>
        <v>151</v>
      </c>
      <c r="C538" s="17">
        <f>VLOOKUP($G538,'Philanthropist Ranking'!$K$5:$M$281,2,FALSE)</f>
        <v>3.5</v>
      </c>
      <c r="D538" s="15"/>
      <c r="E538" s="15"/>
      <c r="F538" s="462" t="s">
        <v>664</v>
      </c>
      <c r="G538" s="463" t="s">
        <v>665</v>
      </c>
      <c r="H538" s="440"/>
      <c r="I538" s="464"/>
      <c r="J538" s="465" t="s">
        <v>62</v>
      </c>
      <c r="K538" s="462" t="s">
        <v>703</v>
      </c>
      <c r="L538" s="465"/>
      <c r="M538" s="481" t="s">
        <v>80</v>
      </c>
      <c r="N538" s="450"/>
      <c r="O538" s="466"/>
      <c r="P538" s="450"/>
      <c r="Q538" s="466"/>
      <c r="R538" s="450"/>
      <c r="S538" s="466"/>
      <c r="T538" s="450"/>
      <c r="U538" s="466"/>
      <c r="V538" s="446" t="s">
        <v>664</v>
      </c>
      <c r="W538" s="447">
        <v>3.5</v>
      </c>
      <c r="X538" s="446">
        <v>11</v>
      </c>
      <c r="Y538" s="447">
        <v>28</v>
      </c>
      <c r="Z538" s="189"/>
      <c r="AA538" s="448"/>
      <c r="AB538" s="446" t="s">
        <v>1294</v>
      </c>
      <c r="AC538" s="447" t="s">
        <v>2050</v>
      </c>
      <c r="AD538" s="451"/>
      <c r="AE538" s="448"/>
      <c r="AF538" s="451"/>
      <c r="AG538" s="447" t="s">
        <v>89</v>
      </c>
      <c r="AH538" s="467" t="s">
        <v>67</v>
      </c>
      <c r="AI538" s="447" t="s">
        <v>68</v>
      </c>
      <c r="AJ538" s="446" t="s">
        <v>69</v>
      </c>
      <c r="AK538" s="447" t="s">
        <v>70</v>
      </c>
      <c r="AL538" s="9" t="s">
        <v>3789</v>
      </c>
      <c r="AM538" s="13" t="str">
        <f>IF(ISNA(VLOOKUP($AL538,'Ash-Archive Data-Don''t Delete'!$AL:$AT,2,FALSE)),"",VLOOKUP($AL538,'Ash-Archive Data-Don''t Delete'!$AL:$AT,2,FALSE))</f>
        <v/>
      </c>
      <c r="AN538" s="2" t="str">
        <f>IF(ISNA(VLOOKUP($AL538,'Ash-Archive Data-Don''t Delete'!$AL:$AT,3,FALSE)),"",VLOOKUP($AL538,'Ash-Archive Data-Don''t Delete'!$AL:$AT,3,FALSE))</f>
        <v/>
      </c>
      <c r="AO538" s="13" t="str">
        <f>IF(ISNA(VLOOKUP($AL538,'Ash-Archive Data-Don''t Delete'!$AL:$AT,4,FALSE)),"",VLOOKUP($AL538,'Ash-Archive Data-Don''t Delete'!$AL:$AT,4,FALSE))</f>
        <v/>
      </c>
      <c r="AP538" s="2" t="str">
        <f>IF(ISNA(VLOOKUP($AL538,'Ash-Archive Data-Don''t Delete'!$AL:$AT,5,FALSE)),"",VLOOKUP($AL538,'Ash-Archive Data-Don''t Delete'!$AL:$AT,5,FALSE))</f>
        <v/>
      </c>
      <c r="AQ538" s="13" t="s">
        <v>62</v>
      </c>
      <c r="AR538" s="2" t="s">
        <v>62</v>
      </c>
      <c r="AS538" s="13" t="s">
        <v>62</v>
      </c>
      <c r="AT538" s="2" t="s">
        <v>62</v>
      </c>
      <c r="AU538" s="451"/>
      <c r="AV538" s="447" t="s">
        <v>766</v>
      </c>
      <c r="AW538" s="451"/>
      <c r="AX538" s="447" t="s">
        <v>84</v>
      </c>
      <c r="AY538" s="475" t="s">
        <v>103</v>
      </c>
      <c r="AZ538" s="476">
        <v>42706</v>
      </c>
      <c r="BA538" s="15"/>
      <c r="BB538" s="15"/>
      <c r="BC538" s="15"/>
      <c r="BD538" s="15"/>
      <c r="BE538" s="15"/>
      <c r="BF538" s="15"/>
      <c r="BG538" s="15"/>
      <c r="BH538" s="15"/>
      <c r="BI538" s="15"/>
      <c r="BJ538" s="15"/>
    </row>
    <row r="539" spans="1:62" ht="14.25">
      <c r="A539" s="16" t="str">
        <f>IF(ISNA(VLOOKUP($G539,'Philanthropist Ranking'!$E$5:$H$105,4,FALSE)),"N","Y")</f>
        <v>N</v>
      </c>
      <c r="B539" s="17">
        <f>VLOOKUP($G539,'Philanthropist Ranking'!$K$5:$M$281,3,FALSE)</f>
        <v>151</v>
      </c>
      <c r="C539" s="17">
        <f>VLOOKUP($G539,'Philanthropist Ranking'!$K$5:$M$281,2,FALSE)</f>
        <v>3.5</v>
      </c>
      <c r="D539" s="15"/>
      <c r="E539" s="15"/>
      <c r="F539" s="462" t="s">
        <v>2435</v>
      </c>
      <c r="G539" s="463" t="s">
        <v>837</v>
      </c>
      <c r="H539" s="440"/>
      <c r="I539" s="464"/>
      <c r="J539" s="465" t="s">
        <v>62</v>
      </c>
      <c r="K539" s="462" t="s">
        <v>703</v>
      </c>
      <c r="L539" s="465"/>
      <c r="M539" s="481" t="s">
        <v>80</v>
      </c>
      <c r="N539" s="450"/>
      <c r="O539" s="466"/>
      <c r="P539" s="441" t="s">
        <v>2436</v>
      </c>
      <c r="Q539" s="466"/>
      <c r="R539" s="441" t="s">
        <v>2437</v>
      </c>
      <c r="S539" s="482" t="s">
        <v>223</v>
      </c>
      <c r="T539" s="441" t="s">
        <v>223</v>
      </c>
      <c r="U539" s="483" t="s">
        <v>80</v>
      </c>
      <c r="V539" s="446" t="s">
        <v>2436</v>
      </c>
      <c r="W539" s="447">
        <v>3.5</v>
      </c>
      <c r="X539" s="446">
        <v>12</v>
      </c>
      <c r="Y539" s="447">
        <v>9</v>
      </c>
      <c r="Z539" s="189"/>
      <c r="AA539" s="447" t="s">
        <v>223</v>
      </c>
      <c r="AB539" s="451"/>
      <c r="AC539" s="448"/>
      <c r="AD539" s="446" t="s">
        <v>223</v>
      </c>
      <c r="AE539" s="448"/>
      <c r="AF539" s="446" t="s">
        <v>2438</v>
      </c>
      <c r="AG539" s="447" t="s">
        <v>109</v>
      </c>
      <c r="AH539" s="467" t="str">
        <f>VLOOKUP($AF539,'Program-Causes'!$C:$D,2,FALSE)</f>
        <v>Education</v>
      </c>
      <c r="AI539" s="447" t="s">
        <v>100</v>
      </c>
      <c r="AJ539" s="446" t="s">
        <v>69</v>
      </c>
      <c r="AK539" s="447" t="s">
        <v>70</v>
      </c>
      <c r="AL539" s="9" t="s">
        <v>3790</v>
      </c>
      <c r="AM539" s="13" t="str">
        <f>IF(ISNA(VLOOKUP($AL539,'Ash-Archive Data-Don''t Delete'!$AL:$AT,2,FALSE)),"",VLOOKUP($AL539,'Ash-Archive Data-Don''t Delete'!$AL:$AT,2,FALSE))</f>
        <v/>
      </c>
      <c r="AN539" s="2" t="str">
        <f>IF(ISNA(VLOOKUP($AL539,'Ash-Archive Data-Don''t Delete'!$AL:$AT,3,FALSE)),"",VLOOKUP($AL539,'Ash-Archive Data-Don''t Delete'!$AL:$AT,3,FALSE))</f>
        <v/>
      </c>
      <c r="AO539" s="13" t="str">
        <f>IF(ISNA(VLOOKUP($AL539,'Ash-Archive Data-Don''t Delete'!$AL:$AT,4,FALSE)),"",VLOOKUP($AL539,'Ash-Archive Data-Don''t Delete'!$AL:$AT,4,FALSE))</f>
        <v/>
      </c>
      <c r="AP539" s="2" t="str">
        <f>IF(ISNA(VLOOKUP($AL539,'Ash-Archive Data-Don''t Delete'!$AL:$AT,5,FALSE)),"",VLOOKUP($AL539,'Ash-Archive Data-Don''t Delete'!$AL:$AT,5,FALSE))</f>
        <v/>
      </c>
      <c r="AQ539" s="13" t="s">
        <v>62</v>
      </c>
      <c r="AR539" s="2" t="s">
        <v>62</v>
      </c>
      <c r="AS539" s="13" t="s">
        <v>62</v>
      </c>
      <c r="AT539" s="2" t="s">
        <v>62</v>
      </c>
      <c r="AU539" s="451"/>
      <c r="AV539" s="448"/>
      <c r="AW539" s="451"/>
      <c r="AX539" s="448"/>
      <c r="AY539" s="475" t="s">
        <v>103</v>
      </c>
      <c r="AZ539" s="464"/>
      <c r="BA539" s="15"/>
      <c r="BB539" s="15"/>
      <c r="BC539" s="15"/>
      <c r="BD539" s="15"/>
      <c r="BE539" s="15"/>
      <c r="BF539" s="15"/>
      <c r="BG539" s="15"/>
      <c r="BH539" s="15"/>
      <c r="BI539" s="15"/>
      <c r="BJ539" s="15"/>
    </row>
    <row r="540" spans="1:62" ht="14.25">
      <c r="A540" s="16" t="str">
        <f>IF(ISNA(VLOOKUP($G540,'Philanthropist Ranking'!$E$5:$H$105,4,FALSE)),"N","Y")</f>
        <v>N</v>
      </c>
      <c r="B540" s="17">
        <f>VLOOKUP($G540,'Philanthropist Ranking'!$K$5:$M$281,3,FALSE)</f>
        <v>153</v>
      </c>
      <c r="C540" s="17">
        <f>VLOOKUP($G540,'Philanthropist Ranking'!$K$5:$M$281,2,FALSE)</f>
        <v>3.46</v>
      </c>
      <c r="D540" s="15"/>
      <c r="E540" s="15"/>
      <c r="F540" s="464"/>
      <c r="G540" s="463" t="s">
        <v>838</v>
      </c>
      <c r="H540" s="440"/>
      <c r="I540" s="464"/>
      <c r="J540" s="465" t="s">
        <v>62</v>
      </c>
      <c r="K540" s="464"/>
      <c r="L540" s="465"/>
      <c r="M540" s="464"/>
      <c r="N540" s="450"/>
      <c r="O540" s="482" t="s">
        <v>2440</v>
      </c>
      <c r="P540" s="450"/>
      <c r="Q540" s="466"/>
      <c r="R540" s="450"/>
      <c r="S540" s="466"/>
      <c r="T540" s="450"/>
      <c r="U540" s="466"/>
      <c r="V540" s="446" t="s">
        <v>2440</v>
      </c>
      <c r="W540" s="447">
        <v>3.46</v>
      </c>
      <c r="X540" s="446">
        <v>6</v>
      </c>
      <c r="Y540" s="447">
        <v>1</v>
      </c>
      <c r="Z540" s="189"/>
      <c r="AA540" s="448"/>
      <c r="AB540" s="451"/>
      <c r="AC540" s="448"/>
      <c r="AD540" s="451"/>
      <c r="AE540" s="447" t="s">
        <v>2442</v>
      </c>
      <c r="AF540" s="451"/>
      <c r="AG540" s="447" t="s">
        <v>136</v>
      </c>
      <c r="AH540" s="467" t="e">
        <f>VLOOKUP($AF540,'Program-Causes'!$C:$D,2,FALSE)</f>
        <v>#N/A</v>
      </c>
      <c r="AI540" s="447" t="s">
        <v>100</v>
      </c>
      <c r="AJ540" s="446" t="s">
        <v>69</v>
      </c>
      <c r="AK540" s="447" t="s">
        <v>70</v>
      </c>
      <c r="AL540" s="9" t="s">
        <v>3791</v>
      </c>
      <c r="AM540" s="13" t="str">
        <f>IF(ISNA(VLOOKUP($AL540,'Ash-Archive Data-Don''t Delete'!$AL:$AT,2,FALSE)),"",VLOOKUP($AL540,'Ash-Archive Data-Don''t Delete'!$AL:$AT,2,FALSE))</f>
        <v/>
      </c>
      <c r="AN540" s="2" t="str">
        <f>IF(ISNA(VLOOKUP($AL540,'Ash-Archive Data-Don''t Delete'!$AL:$AT,3,FALSE)),"",VLOOKUP($AL540,'Ash-Archive Data-Don''t Delete'!$AL:$AT,3,FALSE))</f>
        <v/>
      </c>
      <c r="AO540" s="13" t="str">
        <f>IF(ISNA(VLOOKUP($AL540,'Ash-Archive Data-Don''t Delete'!$AL:$AT,4,FALSE)),"",VLOOKUP($AL540,'Ash-Archive Data-Don''t Delete'!$AL:$AT,4,FALSE))</f>
        <v/>
      </c>
      <c r="AP540" s="2" t="str">
        <f>IF(ISNA(VLOOKUP($AL540,'Ash-Archive Data-Don''t Delete'!$AL:$AT,5,FALSE)),"",VLOOKUP($AL540,'Ash-Archive Data-Don''t Delete'!$AL:$AT,5,FALSE))</f>
        <v/>
      </c>
      <c r="AQ540" s="13" t="s">
        <v>62</v>
      </c>
      <c r="AR540" s="2" t="s">
        <v>62</v>
      </c>
      <c r="AS540" s="13" t="s">
        <v>62</v>
      </c>
      <c r="AT540" s="2" t="s">
        <v>74</v>
      </c>
      <c r="AU540" s="451"/>
      <c r="AV540" s="448"/>
      <c r="AW540" s="451"/>
      <c r="AX540" s="448"/>
      <c r="AY540" s="475" t="s">
        <v>118</v>
      </c>
      <c r="AZ540" s="484">
        <v>42744</v>
      </c>
      <c r="BA540" s="15"/>
      <c r="BB540" s="15"/>
      <c r="BC540" s="15"/>
      <c r="BD540" s="15"/>
      <c r="BE540" s="15"/>
      <c r="BF540" s="15"/>
      <c r="BG540" s="15"/>
      <c r="BH540" s="15"/>
      <c r="BI540" s="15"/>
      <c r="BJ540" s="15"/>
    </row>
    <row r="541" spans="1:62" ht="14.25">
      <c r="A541" s="16" t="str">
        <f>IF(ISNA(VLOOKUP($G541,'Philanthropist Ranking'!$E$5:$H$105,4,FALSE)),"N","Y")</f>
        <v>N</v>
      </c>
      <c r="B541" s="17">
        <f>VLOOKUP($G541,'Philanthropist Ranking'!$K$5:$M$281,3,FALSE)</f>
        <v>154</v>
      </c>
      <c r="C541" s="17">
        <f>VLOOKUP($G541,'Philanthropist Ranking'!$K$5:$M$281,2,FALSE)</f>
        <v>3.391273</v>
      </c>
      <c r="D541" s="486" t="s">
        <v>1626</v>
      </c>
      <c r="E541" s="15"/>
      <c r="F541" s="462" t="s">
        <v>2443</v>
      </c>
      <c r="G541" s="463" t="s">
        <v>839</v>
      </c>
      <c r="H541" s="440"/>
      <c r="I541" s="464"/>
      <c r="J541" s="465" t="s">
        <v>62</v>
      </c>
      <c r="K541" s="462" t="s">
        <v>78</v>
      </c>
      <c r="L541" s="465"/>
      <c r="M541" s="464"/>
      <c r="N541" s="450"/>
      <c r="O541" s="466"/>
      <c r="P541" s="441" t="s">
        <v>2444</v>
      </c>
      <c r="Q541" s="482" t="s">
        <v>84</v>
      </c>
      <c r="R541" s="441" t="s">
        <v>2445</v>
      </c>
      <c r="S541" s="482" t="s">
        <v>223</v>
      </c>
      <c r="T541" s="441" t="s">
        <v>223</v>
      </c>
      <c r="U541" s="483" t="s">
        <v>80</v>
      </c>
      <c r="V541" s="446" t="s">
        <v>2444</v>
      </c>
      <c r="W541" s="447">
        <v>3.391273</v>
      </c>
      <c r="X541" s="446">
        <v>7</v>
      </c>
      <c r="Y541" s="447">
        <v>4</v>
      </c>
      <c r="Z541" s="189"/>
      <c r="AA541" s="447" t="s">
        <v>223</v>
      </c>
      <c r="AB541" s="451"/>
      <c r="AC541" s="448"/>
      <c r="AD541" s="446" t="s">
        <v>223</v>
      </c>
      <c r="AE541" s="448"/>
      <c r="AF541" s="446" t="s">
        <v>2446</v>
      </c>
      <c r="AG541" s="447" t="s">
        <v>109</v>
      </c>
      <c r="AH541" s="467" t="str">
        <f>VLOOKUP($AF541,'Program-Causes'!$C:$D,2,FALSE)</f>
        <v>Social Welfare &amp; Poverty Alleviation</v>
      </c>
      <c r="AI541" s="447" t="s">
        <v>100</v>
      </c>
      <c r="AJ541" s="446" t="s">
        <v>69</v>
      </c>
      <c r="AK541" s="447" t="s">
        <v>70</v>
      </c>
      <c r="AL541" s="9" t="s">
        <v>3792</v>
      </c>
      <c r="AM541" s="13" t="str">
        <f>IF(ISNA(VLOOKUP($AL541,'Ash-Archive Data-Don''t Delete'!$AL:$AT,2,FALSE)),"",VLOOKUP($AL541,'Ash-Archive Data-Don''t Delete'!$AL:$AT,2,FALSE))</f>
        <v/>
      </c>
      <c r="AN541" s="2" t="str">
        <f>IF(ISNA(VLOOKUP($AL541,'Ash-Archive Data-Don''t Delete'!$AL:$AT,3,FALSE)),"",VLOOKUP($AL541,'Ash-Archive Data-Don''t Delete'!$AL:$AT,3,FALSE))</f>
        <v/>
      </c>
      <c r="AO541" s="13" t="str">
        <f>IF(ISNA(VLOOKUP($AL541,'Ash-Archive Data-Don''t Delete'!$AL:$AT,4,FALSE)),"",VLOOKUP($AL541,'Ash-Archive Data-Don''t Delete'!$AL:$AT,4,FALSE))</f>
        <v/>
      </c>
      <c r="AP541" s="2" t="str">
        <f>IF(ISNA(VLOOKUP($AL541,'Ash-Archive Data-Don''t Delete'!$AL:$AT,5,FALSE)),"",VLOOKUP($AL541,'Ash-Archive Data-Don''t Delete'!$AL:$AT,5,FALSE))</f>
        <v/>
      </c>
      <c r="AQ541" s="13" t="s">
        <v>62</v>
      </c>
      <c r="AR541" s="2" t="s">
        <v>62</v>
      </c>
      <c r="AS541" s="13" t="s">
        <v>62</v>
      </c>
      <c r="AT541" s="2" t="s">
        <v>62</v>
      </c>
      <c r="AU541" s="451"/>
      <c r="AV541" s="448"/>
      <c r="AW541" s="451"/>
      <c r="AX541" s="448"/>
      <c r="AY541" s="440"/>
      <c r="AZ541" s="464"/>
      <c r="BA541" s="15"/>
      <c r="BB541" s="15"/>
      <c r="BC541" s="15"/>
      <c r="BD541" s="15"/>
      <c r="BE541" s="15"/>
      <c r="BF541" s="15"/>
      <c r="BG541" s="15"/>
      <c r="BH541" s="15"/>
      <c r="BI541" s="15"/>
      <c r="BJ541" s="15"/>
    </row>
    <row r="542" spans="1:62" ht="14.25">
      <c r="A542" s="16" t="str">
        <f>IF(ISNA(VLOOKUP($G542,'Philanthropist Ranking'!$E$5:$H$105,4,FALSE)),"N","Y")</f>
        <v>N</v>
      </c>
      <c r="B542" s="17">
        <f>VLOOKUP($G542,'Philanthropist Ranking'!$K$5:$M$281,3,FALSE)</f>
        <v>155</v>
      </c>
      <c r="C542" s="17">
        <f>VLOOKUP($G542,'Philanthropist Ranking'!$K$5:$M$281,2,FALSE)</f>
        <v>3.33</v>
      </c>
      <c r="D542" s="15"/>
      <c r="E542" s="15"/>
      <c r="F542" s="464"/>
      <c r="G542" s="463" t="s">
        <v>840</v>
      </c>
      <c r="H542" s="440"/>
      <c r="I542" s="464"/>
      <c r="J542" s="465" t="s">
        <v>62</v>
      </c>
      <c r="K542" s="464"/>
      <c r="L542" s="465"/>
      <c r="M542" s="464"/>
      <c r="N542" s="450"/>
      <c r="O542" s="466"/>
      <c r="P542" s="450"/>
      <c r="Q542" s="466"/>
      <c r="R542" s="450"/>
      <c r="S542" s="466"/>
      <c r="T542" s="450"/>
      <c r="U542" s="466"/>
      <c r="V542" s="446" t="s">
        <v>2447</v>
      </c>
      <c r="W542" s="447">
        <v>1.33</v>
      </c>
      <c r="X542" s="446">
        <v>10</v>
      </c>
      <c r="Y542" s="447">
        <v>21</v>
      </c>
      <c r="Z542" s="451"/>
      <c r="AA542" s="448"/>
      <c r="AB542" s="451"/>
      <c r="AC542" s="448"/>
      <c r="AD542" s="446" t="s">
        <v>1373</v>
      </c>
      <c r="AE542" s="447" t="s">
        <v>1374</v>
      </c>
      <c r="AF542" s="451"/>
      <c r="AG542" s="448"/>
      <c r="AH542" s="467" t="e">
        <f>VLOOKUP($AF542,'Program-Causes'!$C:$D,2,FALSE)</f>
        <v>#N/A</v>
      </c>
      <c r="AI542" s="448"/>
      <c r="AJ542" s="446" t="s">
        <v>69</v>
      </c>
      <c r="AK542" s="447" t="s">
        <v>70</v>
      </c>
      <c r="AL542" s="9" t="s">
        <v>3793</v>
      </c>
      <c r="AM542" s="13" t="str">
        <f>IF(ISNA(VLOOKUP($AL542,'Ash-Archive Data-Don''t Delete'!$AL:$AT,2,FALSE)),"",VLOOKUP($AL542,'Ash-Archive Data-Don''t Delete'!$AL:$AT,2,FALSE))</f>
        <v>link</v>
      </c>
      <c r="AN542" s="36" t="str">
        <f>IF(ISNA(VLOOKUP($AL542,'Ash-Archive Data-Don''t Delete'!$AL:$AT,3,FALSE)),"",VLOOKUP($AL542,'Ash-Archive Data-Don''t Delete'!$AL:$AT,3,FALSE))</f>
        <v>http://www.ccafc.org.cn/templates/DonationSearch/index.aspx?nodeid=106</v>
      </c>
      <c r="AO542" s="13">
        <f>IF(ISNA(VLOOKUP($AL542,'Ash-Archive Data-Don''t Delete'!$AL:$AT,4,FALSE)),"",VLOOKUP($AL542,'Ash-Archive Data-Don''t Delete'!$AL:$AT,4,FALSE))</f>
        <v>0</v>
      </c>
      <c r="AP542" s="2">
        <f>IF(ISNA(VLOOKUP($AL542,'Ash-Archive Data-Don''t Delete'!$AL:$AT,5,FALSE)),"",VLOOKUP($AL542,'Ash-Archive Data-Don''t Delete'!$AL:$AT,5,FALSE))</f>
        <v>0</v>
      </c>
      <c r="AQ542" s="13"/>
      <c r="AR542" s="2"/>
      <c r="AS542" s="13"/>
      <c r="AT542" s="2" t="s">
        <v>74</v>
      </c>
      <c r="AU542" s="451"/>
      <c r="AV542" s="448"/>
      <c r="AW542" s="451"/>
      <c r="AX542" s="448"/>
      <c r="AY542" s="475" t="s">
        <v>269</v>
      </c>
      <c r="AZ542" s="484">
        <v>42744</v>
      </c>
      <c r="BA542" s="15"/>
      <c r="BB542" s="15"/>
      <c r="BC542" s="15"/>
      <c r="BD542" s="15"/>
      <c r="BE542" s="15"/>
      <c r="BF542" s="15"/>
      <c r="BG542" s="15"/>
      <c r="BH542" s="15"/>
      <c r="BI542" s="15"/>
      <c r="BJ542" s="15"/>
    </row>
    <row r="543" spans="1:62" ht="14.25">
      <c r="A543" s="16" t="str">
        <f>IF(ISNA(VLOOKUP($G543,'Philanthropist Ranking'!$E$5:$H$105,4,FALSE)),"N","Y")</f>
        <v>N</v>
      </c>
      <c r="B543" s="17">
        <f>VLOOKUP($G543,'Philanthropist Ranking'!$K$5:$M$281,3,FALSE)</f>
        <v>155</v>
      </c>
      <c r="C543" s="17">
        <f>VLOOKUP($G543,'Philanthropist Ranking'!$K$5:$M$281,2,FALSE)</f>
        <v>3.33</v>
      </c>
      <c r="D543" s="15"/>
      <c r="E543" s="15"/>
      <c r="F543" s="464"/>
      <c r="G543" s="463" t="s">
        <v>840</v>
      </c>
      <c r="H543" s="440"/>
      <c r="I543" s="464"/>
      <c r="J543" s="465" t="s">
        <v>62</v>
      </c>
      <c r="K543" s="464"/>
      <c r="L543" s="465"/>
      <c r="M543" s="464"/>
      <c r="N543" s="450"/>
      <c r="O543" s="466"/>
      <c r="P543" s="450"/>
      <c r="Q543" s="466"/>
      <c r="R543" s="450"/>
      <c r="S543" s="466"/>
      <c r="T543" s="450"/>
      <c r="U543" s="466"/>
      <c r="V543" s="446" t="s">
        <v>2447</v>
      </c>
      <c r="W543" s="447">
        <v>0.5</v>
      </c>
      <c r="X543" s="446">
        <v>8</v>
      </c>
      <c r="Y543" s="447">
        <v>19</v>
      </c>
      <c r="Z543" s="451"/>
      <c r="AA543" s="448"/>
      <c r="AB543" s="451"/>
      <c r="AC543" s="448"/>
      <c r="AD543" s="446" t="s">
        <v>1373</v>
      </c>
      <c r="AE543" s="447" t="s">
        <v>1374</v>
      </c>
      <c r="AF543" s="451"/>
      <c r="AG543" s="448"/>
      <c r="AH543" s="467" t="e">
        <f>VLOOKUP($AF543,'Program-Causes'!$C:$D,2,FALSE)</f>
        <v>#N/A</v>
      </c>
      <c r="AI543" s="448"/>
      <c r="AJ543" s="446" t="s">
        <v>69</v>
      </c>
      <c r="AK543" s="447" t="s">
        <v>70</v>
      </c>
      <c r="AL543" s="9" t="s">
        <v>3794</v>
      </c>
      <c r="AM543" s="13" t="str">
        <f>IF(ISNA(VLOOKUP($AL543,'Ash-Archive Data-Don''t Delete'!$AL:$AT,2,FALSE)),"",VLOOKUP($AL543,'Ash-Archive Data-Don''t Delete'!$AL:$AT,2,FALSE))</f>
        <v>link</v>
      </c>
      <c r="AN543" s="36" t="str">
        <f>IF(ISNA(VLOOKUP($AL543,'Ash-Archive Data-Don''t Delete'!$AL:$AT,3,FALSE)),"",VLOOKUP($AL543,'Ash-Archive Data-Don''t Delete'!$AL:$AT,3,FALSE))</f>
        <v>http://www.ccafc.org.cn/templates/DonationSearch/index.aspx?nodeid=106</v>
      </c>
      <c r="AO543" s="13">
        <f>IF(ISNA(VLOOKUP($AL543,'Ash-Archive Data-Don''t Delete'!$AL:$AT,4,FALSE)),"",VLOOKUP($AL543,'Ash-Archive Data-Don''t Delete'!$AL:$AT,4,FALSE))</f>
        <v>0</v>
      </c>
      <c r="AP543" s="2">
        <f>IF(ISNA(VLOOKUP($AL543,'Ash-Archive Data-Don''t Delete'!$AL:$AT,5,FALSE)),"",VLOOKUP($AL543,'Ash-Archive Data-Don''t Delete'!$AL:$AT,5,FALSE))</f>
        <v>0</v>
      </c>
      <c r="AQ543" s="13"/>
      <c r="AR543" s="2"/>
      <c r="AS543" s="13"/>
      <c r="AT543" s="2" t="s">
        <v>74</v>
      </c>
      <c r="AU543" s="451"/>
      <c r="AV543" s="448"/>
      <c r="AW543" s="451"/>
      <c r="AX543" s="448"/>
      <c r="AY543" s="475" t="s">
        <v>269</v>
      </c>
      <c r="AZ543" s="484">
        <v>42744</v>
      </c>
      <c r="BA543" s="15"/>
      <c r="BB543" s="15"/>
      <c r="BC543" s="15"/>
      <c r="BD543" s="15"/>
      <c r="BE543" s="15"/>
      <c r="BF543" s="15"/>
      <c r="BG543" s="15"/>
      <c r="BH543" s="15"/>
      <c r="BI543" s="15"/>
      <c r="BJ543" s="15"/>
    </row>
    <row r="544" spans="1:62" ht="14.25">
      <c r="A544" s="16" t="str">
        <f>IF(ISNA(VLOOKUP($G544,'Philanthropist Ranking'!$E$5:$H$105,4,FALSE)),"N","Y")</f>
        <v>N</v>
      </c>
      <c r="B544" s="17">
        <f>VLOOKUP($G544,'Philanthropist Ranking'!$K$5:$M$281,3,FALSE)</f>
        <v>155</v>
      </c>
      <c r="C544" s="17">
        <f>VLOOKUP($G544,'Philanthropist Ranking'!$K$5:$M$281,2,FALSE)</f>
        <v>3.33</v>
      </c>
      <c r="D544" s="15"/>
      <c r="E544" s="15"/>
      <c r="F544" s="464"/>
      <c r="G544" s="463" t="s">
        <v>840</v>
      </c>
      <c r="H544" s="440"/>
      <c r="I544" s="464"/>
      <c r="J544" s="465" t="s">
        <v>62</v>
      </c>
      <c r="K544" s="464"/>
      <c r="L544" s="465"/>
      <c r="M544" s="464"/>
      <c r="N544" s="450"/>
      <c r="O544" s="466"/>
      <c r="P544" s="450"/>
      <c r="Q544" s="466"/>
      <c r="R544" s="450"/>
      <c r="S544" s="466"/>
      <c r="T544" s="450"/>
      <c r="U544" s="466"/>
      <c r="V544" s="446" t="s">
        <v>2447</v>
      </c>
      <c r="W544" s="447">
        <v>0.5</v>
      </c>
      <c r="X544" s="446">
        <v>8</v>
      </c>
      <c r="Y544" s="447">
        <v>19</v>
      </c>
      <c r="Z544" s="451"/>
      <c r="AA544" s="448"/>
      <c r="AB544" s="451"/>
      <c r="AC544" s="448"/>
      <c r="AD544" s="446" t="s">
        <v>1373</v>
      </c>
      <c r="AE544" s="447" t="s">
        <v>1374</v>
      </c>
      <c r="AF544" s="451"/>
      <c r="AG544" s="448"/>
      <c r="AH544" s="467" t="e">
        <f>VLOOKUP($AF544,'Program-Causes'!$C:$D,2,FALSE)</f>
        <v>#N/A</v>
      </c>
      <c r="AI544" s="448"/>
      <c r="AJ544" s="446" t="s">
        <v>69</v>
      </c>
      <c r="AK544" s="447" t="s">
        <v>70</v>
      </c>
      <c r="AL544" s="9" t="s">
        <v>3794</v>
      </c>
      <c r="AM544" s="13" t="str">
        <f>IF(ISNA(VLOOKUP($AL544,'Ash-Archive Data-Don''t Delete'!$AL:$AT,2,FALSE)),"",VLOOKUP($AL544,'Ash-Archive Data-Don''t Delete'!$AL:$AT,2,FALSE))</f>
        <v>link</v>
      </c>
      <c r="AN544" s="36" t="str">
        <f>IF(ISNA(VLOOKUP($AL544,'Ash-Archive Data-Don''t Delete'!$AL:$AT,3,FALSE)),"",VLOOKUP($AL544,'Ash-Archive Data-Don''t Delete'!$AL:$AT,3,FALSE))</f>
        <v>http://www.ccafc.org.cn/templates/DonationSearch/index.aspx?nodeid=106</v>
      </c>
      <c r="AO544" s="13">
        <f>IF(ISNA(VLOOKUP($AL544,'Ash-Archive Data-Don''t Delete'!$AL:$AT,4,FALSE)),"",VLOOKUP($AL544,'Ash-Archive Data-Don''t Delete'!$AL:$AT,4,FALSE))</f>
        <v>0</v>
      </c>
      <c r="AP544" s="2">
        <f>IF(ISNA(VLOOKUP($AL544,'Ash-Archive Data-Don''t Delete'!$AL:$AT,5,FALSE)),"",VLOOKUP($AL544,'Ash-Archive Data-Don''t Delete'!$AL:$AT,5,FALSE))</f>
        <v>0</v>
      </c>
      <c r="AQ544" s="13"/>
      <c r="AR544" s="2"/>
      <c r="AS544" s="13"/>
      <c r="AT544" s="2" t="s">
        <v>74</v>
      </c>
      <c r="AU544" s="451"/>
      <c r="AV544" s="448"/>
      <c r="AW544" s="451"/>
      <c r="AX544" s="448"/>
      <c r="AY544" s="475" t="s">
        <v>269</v>
      </c>
      <c r="AZ544" s="484">
        <v>42744</v>
      </c>
      <c r="BA544" s="15"/>
      <c r="BB544" s="15"/>
      <c r="BC544" s="15"/>
      <c r="BD544" s="15"/>
      <c r="BE544" s="15"/>
      <c r="BF544" s="15"/>
      <c r="BG544" s="15"/>
      <c r="BH544" s="15"/>
      <c r="BI544" s="15"/>
      <c r="BJ544" s="15"/>
    </row>
    <row r="545" spans="1:62" ht="14.25">
      <c r="A545" s="16" t="str">
        <f>IF(ISNA(VLOOKUP($G545,'Philanthropist Ranking'!$E$5:$H$105,4,FALSE)),"N","Y")</f>
        <v>N</v>
      </c>
      <c r="B545" s="17">
        <f>VLOOKUP($G545,'Philanthropist Ranking'!$K$5:$M$281,3,FALSE)</f>
        <v>155</v>
      </c>
      <c r="C545" s="17">
        <f>VLOOKUP($G545,'Philanthropist Ranking'!$K$5:$M$281,2,FALSE)</f>
        <v>3.33</v>
      </c>
      <c r="D545" s="15"/>
      <c r="E545" s="15"/>
      <c r="F545" s="464"/>
      <c r="G545" s="463" t="s">
        <v>840</v>
      </c>
      <c r="H545" s="440"/>
      <c r="I545" s="464"/>
      <c r="J545" s="465" t="s">
        <v>62</v>
      </c>
      <c r="K545" s="464"/>
      <c r="L545" s="465"/>
      <c r="M545" s="464"/>
      <c r="N545" s="450"/>
      <c r="O545" s="466"/>
      <c r="P545" s="450"/>
      <c r="Q545" s="466"/>
      <c r="R545" s="450"/>
      <c r="S545" s="466"/>
      <c r="T545" s="450"/>
      <c r="U545" s="466"/>
      <c r="V545" s="446" t="s">
        <v>2447</v>
      </c>
      <c r="W545" s="447">
        <v>0.5</v>
      </c>
      <c r="X545" s="446">
        <v>8</v>
      </c>
      <c r="Y545" s="447">
        <v>19</v>
      </c>
      <c r="Z545" s="451"/>
      <c r="AA545" s="448"/>
      <c r="AB545" s="451"/>
      <c r="AC545" s="448"/>
      <c r="AD545" s="446" t="s">
        <v>1373</v>
      </c>
      <c r="AE545" s="447" t="s">
        <v>1374</v>
      </c>
      <c r="AF545" s="451"/>
      <c r="AG545" s="448"/>
      <c r="AH545" s="467" t="e">
        <f>VLOOKUP($AF545,'Program-Causes'!$C:$D,2,FALSE)</f>
        <v>#N/A</v>
      </c>
      <c r="AI545" s="448"/>
      <c r="AJ545" s="446" t="s">
        <v>69</v>
      </c>
      <c r="AK545" s="447" t="s">
        <v>70</v>
      </c>
      <c r="AL545" s="9" t="s">
        <v>3794</v>
      </c>
      <c r="AM545" s="13" t="str">
        <f>IF(ISNA(VLOOKUP($AL545,'Ash-Archive Data-Don''t Delete'!$AL:$AT,2,FALSE)),"",VLOOKUP($AL545,'Ash-Archive Data-Don''t Delete'!$AL:$AT,2,FALSE))</f>
        <v>link</v>
      </c>
      <c r="AN545" s="36" t="str">
        <f>IF(ISNA(VLOOKUP($AL545,'Ash-Archive Data-Don''t Delete'!$AL:$AT,3,FALSE)),"",VLOOKUP($AL545,'Ash-Archive Data-Don''t Delete'!$AL:$AT,3,FALSE))</f>
        <v>http://www.ccafc.org.cn/templates/DonationSearch/index.aspx?nodeid=106</v>
      </c>
      <c r="AO545" s="13">
        <f>IF(ISNA(VLOOKUP($AL545,'Ash-Archive Data-Don''t Delete'!$AL:$AT,4,FALSE)),"",VLOOKUP($AL545,'Ash-Archive Data-Don''t Delete'!$AL:$AT,4,FALSE))</f>
        <v>0</v>
      </c>
      <c r="AP545" s="2">
        <f>IF(ISNA(VLOOKUP($AL545,'Ash-Archive Data-Don''t Delete'!$AL:$AT,5,FALSE)),"",VLOOKUP($AL545,'Ash-Archive Data-Don''t Delete'!$AL:$AT,5,FALSE))</f>
        <v>0</v>
      </c>
      <c r="AQ545" s="13"/>
      <c r="AR545" s="2"/>
      <c r="AS545" s="13"/>
      <c r="AT545" s="2" t="s">
        <v>74</v>
      </c>
      <c r="AU545" s="451"/>
      <c r="AV545" s="448"/>
      <c r="AW545" s="451"/>
      <c r="AX545" s="448"/>
      <c r="AY545" s="475" t="s">
        <v>269</v>
      </c>
      <c r="AZ545" s="484">
        <v>42744</v>
      </c>
      <c r="BA545" s="15"/>
      <c r="BB545" s="15"/>
      <c r="BC545" s="15"/>
      <c r="BD545" s="15"/>
      <c r="BE545" s="15"/>
      <c r="BF545" s="15"/>
      <c r="BG545" s="15"/>
      <c r="BH545" s="15"/>
      <c r="BI545" s="15"/>
      <c r="BJ545" s="15"/>
    </row>
    <row r="546" spans="1:62" ht="14.25">
      <c r="A546" s="16" t="str">
        <f>IF(ISNA(VLOOKUP($G546,'Philanthropist Ranking'!$E$5:$H$105,4,FALSE)),"N","Y")</f>
        <v>N</v>
      </c>
      <c r="B546" s="17">
        <f>VLOOKUP($G546,'Philanthropist Ranking'!$K$5:$M$281,3,FALSE)</f>
        <v>155</v>
      </c>
      <c r="C546" s="17">
        <f>VLOOKUP($G546,'Philanthropist Ranking'!$K$5:$M$281,2,FALSE)</f>
        <v>3.33</v>
      </c>
      <c r="D546" s="15"/>
      <c r="E546" s="15"/>
      <c r="F546" s="464"/>
      <c r="G546" s="463" t="s">
        <v>840</v>
      </c>
      <c r="H546" s="440"/>
      <c r="I546" s="464"/>
      <c r="J546" s="465" t="s">
        <v>62</v>
      </c>
      <c r="K546" s="464"/>
      <c r="L546" s="465"/>
      <c r="M546" s="464"/>
      <c r="N546" s="450"/>
      <c r="O546" s="466"/>
      <c r="P546" s="450"/>
      <c r="Q546" s="466"/>
      <c r="R546" s="450"/>
      <c r="S546" s="466"/>
      <c r="T546" s="450"/>
      <c r="U546" s="466"/>
      <c r="V546" s="446" t="s">
        <v>2447</v>
      </c>
      <c r="W546" s="447">
        <v>0.5</v>
      </c>
      <c r="X546" s="446">
        <v>8</v>
      </c>
      <c r="Y546" s="447">
        <v>19</v>
      </c>
      <c r="Z546" s="451"/>
      <c r="AA546" s="448"/>
      <c r="AB546" s="451"/>
      <c r="AC546" s="448"/>
      <c r="AD546" s="446" t="s">
        <v>1373</v>
      </c>
      <c r="AE546" s="447" t="s">
        <v>1374</v>
      </c>
      <c r="AF546" s="451"/>
      <c r="AG546" s="448"/>
      <c r="AH546" s="467" t="e">
        <f>VLOOKUP($AF546,'Program-Causes'!$C:$D,2,FALSE)</f>
        <v>#N/A</v>
      </c>
      <c r="AI546" s="448"/>
      <c r="AJ546" s="446" t="s">
        <v>69</v>
      </c>
      <c r="AK546" s="447" t="s">
        <v>70</v>
      </c>
      <c r="AL546" s="9" t="s">
        <v>3794</v>
      </c>
      <c r="AM546" s="13" t="str">
        <f>IF(ISNA(VLOOKUP($AL546,'Ash-Archive Data-Don''t Delete'!$AL:$AT,2,FALSE)),"",VLOOKUP($AL546,'Ash-Archive Data-Don''t Delete'!$AL:$AT,2,FALSE))</f>
        <v>link</v>
      </c>
      <c r="AN546" s="36" t="str">
        <f>IF(ISNA(VLOOKUP($AL546,'Ash-Archive Data-Don''t Delete'!$AL:$AT,3,FALSE)),"",VLOOKUP($AL546,'Ash-Archive Data-Don''t Delete'!$AL:$AT,3,FALSE))</f>
        <v>http://www.ccafc.org.cn/templates/DonationSearch/index.aspx?nodeid=106</v>
      </c>
      <c r="AO546" s="13">
        <f>IF(ISNA(VLOOKUP($AL546,'Ash-Archive Data-Don''t Delete'!$AL:$AT,4,FALSE)),"",VLOOKUP($AL546,'Ash-Archive Data-Don''t Delete'!$AL:$AT,4,FALSE))</f>
        <v>0</v>
      </c>
      <c r="AP546" s="2">
        <f>IF(ISNA(VLOOKUP($AL546,'Ash-Archive Data-Don''t Delete'!$AL:$AT,5,FALSE)),"",VLOOKUP($AL546,'Ash-Archive Data-Don''t Delete'!$AL:$AT,5,FALSE))</f>
        <v>0</v>
      </c>
      <c r="AQ546" s="13"/>
      <c r="AR546" s="2"/>
      <c r="AS546" s="13"/>
      <c r="AT546" s="2" t="s">
        <v>74</v>
      </c>
      <c r="AU546" s="451"/>
      <c r="AV546" s="448"/>
      <c r="AW546" s="451"/>
      <c r="AX546" s="448"/>
      <c r="AY546" s="475" t="s">
        <v>269</v>
      </c>
      <c r="AZ546" s="484">
        <v>42744</v>
      </c>
      <c r="BA546" s="15"/>
      <c r="BB546" s="15"/>
      <c r="BC546" s="15"/>
      <c r="BD546" s="15"/>
      <c r="BE546" s="15"/>
      <c r="BF546" s="15"/>
      <c r="BG546" s="15"/>
      <c r="BH546" s="15"/>
      <c r="BI546" s="15"/>
      <c r="BJ546" s="15"/>
    </row>
    <row r="547" spans="1:62" ht="14.25">
      <c r="A547" s="16" t="str">
        <f>IF(ISNA(VLOOKUP($G547,'Philanthropist Ranking'!$E$5:$H$105,4,FALSE)),"N","Y")</f>
        <v>N</v>
      </c>
      <c r="B547" s="17">
        <f>VLOOKUP($G547,'Philanthropist Ranking'!$K$5:$M$281,3,FALSE)</f>
        <v>156</v>
      </c>
      <c r="C547" s="17">
        <f>VLOOKUP($G547,'Philanthropist Ranking'!$K$5:$M$281,2,FALSE)</f>
        <v>3.05</v>
      </c>
      <c r="D547" s="15"/>
      <c r="E547" s="15"/>
      <c r="F547" s="462" t="s">
        <v>2452</v>
      </c>
      <c r="G547" s="463" t="s">
        <v>841</v>
      </c>
      <c r="H547" s="440"/>
      <c r="I547" s="464"/>
      <c r="J547" s="465" t="s">
        <v>62</v>
      </c>
      <c r="K547" s="464"/>
      <c r="L547" s="465"/>
      <c r="M547" s="464"/>
      <c r="N547" s="450"/>
      <c r="O547" s="466"/>
      <c r="P547" s="450"/>
      <c r="Q547" s="466"/>
      <c r="R547" s="450"/>
      <c r="S547" s="466"/>
      <c r="T547" s="450"/>
      <c r="U547" s="466"/>
      <c r="V547" s="446" t="s">
        <v>2460</v>
      </c>
      <c r="W547" s="447">
        <v>2</v>
      </c>
      <c r="X547" s="446">
        <v>3</v>
      </c>
      <c r="Y547" s="447">
        <v>29</v>
      </c>
      <c r="Z547" s="451"/>
      <c r="AA547" s="448"/>
      <c r="AB547" s="451"/>
      <c r="AC547" s="448"/>
      <c r="AD547" s="446" t="s">
        <v>1611</v>
      </c>
      <c r="AE547" s="447" t="s">
        <v>1612</v>
      </c>
      <c r="AF547" s="446" t="s">
        <v>2460</v>
      </c>
      <c r="AG547" s="448"/>
      <c r="AH547" s="467" t="e">
        <f>VLOOKUP($AF547,'Program-Causes'!$C:$D,2,FALSE)</f>
        <v>#N/A</v>
      </c>
      <c r="AI547" s="448"/>
      <c r="AJ547" s="446" t="s">
        <v>69</v>
      </c>
      <c r="AK547" s="447" t="s">
        <v>70</v>
      </c>
      <c r="AL547" s="9" t="s">
        <v>3795</v>
      </c>
      <c r="AM547" s="13" t="str">
        <f>IF(ISNA(VLOOKUP($AL547,'Ash-Archive Data-Don''t Delete'!$AL:$AT,2,FALSE)),"",VLOOKUP($AL547,'Ash-Archive Data-Don''t Delete'!$AL:$AT,2,FALSE))</f>
        <v>link</v>
      </c>
      <c r="AN547" s="2" t="str">
        <f>IF(ISNA(VLOOKUP($AL547,'Ash-Archive Data-Don''t Delete'!$AL:$AT,3,FALSE)),"",VLOOKUP($AL547,'Ash-Archive Data-Don''t Delete'!$AL:$AT,3,FALSE))</f>
        <v>http://csuef.csu.edu.cn/Files/16-08-31/2016-08-31%2004-43-51_1214.html,
 http://csuef.csu.edu.cn/Block/Archives.aspx,
 http://csuef.csu.edu.cn/Block/NewsList.aspx?KindID=1</v>
      </c>
      <c r="AO547" s="13">
        <f>IF(ISNA(VLOOKUP($AL547,'Ash-Archive Data-Don''t Delete'!$AL:$AT,4,FALSE)),"",VLOOKUP($AL547,'Ash-Archive Data-Don''t Delete'!$AL:$AT,4,FALSE))</f>
        <v>0</v>
      </c>
      <c r="AP547" s="2">
        <f>IF(ISNA(VLOOKUP($AL547,'Ash-Archive Data-Don''t Delete'!$AL:$AT,5,FALSE)),"",VLOOKUP($AL547,'Ash-Archive Data-Don''t Delete'!$AL:$AT,5,FALSE))</f>
        <v>0</v>
      </c>
      <c r="AQ547" s="13"/>
      <c r="AR547" s="2"/>
      <c r="AS547" s="13"/>
      <c r="AT547" s="2" t="s">
        <v>74</v>
      </c>
      <c r="AU547" s="451"/>
      <c r="AV547" s="448"/>
      <c r="AW547" s="451"/>
      <c r="AX547" s="448"/>
      <c r="AY547" s="475" t="s">
        <v>269</v>
      </c>
      <c r="AZ547" s="484">
        <v>42744</v>
      </c>
      <c r="BA547" s="15"/>
      <c r="BB547" s="15"/>
      <c r="BC547" s="15"/>
      <c r="BD547" s="15"/>
      <c r="BE547" s="15"/>
      <c r="BF547" s="15"/>
      <c r="BG547" s="15"/>
      <c r="BH547" s="15"/>
      <c r="BI547" s="15"/>
      <c r="BJ547" s="15"/>
    </row>
    <row r="548" spans="1:62" ht="14.25">
      <c r="A548" s="16" t="str">
        <f>IF(ISNA(VLOOKUP($G548,'Philanthropist Ranking'!$E$5:$H$105,4,FALSE)),"N","Y")</f>
        <v>N</v>
      </c>
      <c r="B548" s="17">
        <f>VLOOKUP($G548,'Philanthropist Ranking'!$K$5:$M$281,3,FALSE)</f>
        <v>156</v>
      </c>
      <c r="C548" s="17">
        <f>VLOOKUP($G548,'Philanthropist Ranking'!$K$5:$M$281,2,FALSE)</f>
        <v>3.05</v>
      </c>
      <c r="D548" s="15"/>
      <c r="E548" s="15"/>
      <c r="F548" s="462" t="s">
        <v>2452</v>
      </c>
      <c r="G548" s="463" t="s">
        <v>841</v>
      </c>
      <c r="H548" s="440"/>
      <c r="I548" s="464"/>
      <c r="J548" s="465" t="s">
        <v>62</v>
      </c>
      <c r="K548" s="464"/>
      <c r="L548" s="465"/>
      <c r="M548" s="464"/>
      <c r="N548" s="450"/>
      <c r="O548" s="466"/>
      <c r="P548" s="450"/>
      <c r="Q548" s="466"/>
      <c r="R548" s="450"/>
      <c r="S548" s="466"/>
      <c r="T548" s="450"/>
      <c r="U548" s="466"/>
      <c r="V548" s="446" t="s">
        <v>2453</v>
      </c>
      <c r="W548" s="447">
        <v>0.65</v>
      </c>
      <c r="X548" s="446">
        <v>7</v>
      </c>
      <c r="Y548" s="447">
        <v>11</v>
      </c>
      <c r="Z548" s="189"/>
      <c r="AA548" s="447" t="s">
        <v>2050</v>
      </c>
      <c r="AB548" s="446" t="s">
        <v>63</v>
      </c>
      <c r="AC548" s="448"/>
      <c r="AD548" s="446" t="s">
        <v>1294</v>
      </c>
      <c r="AE548" s="448"/>
      <c r="AF548" s="451"/>
      <c r="AG548" s="447" t="s">
        <v>98</v>
      </c>
      <c r="AH548" s="467" t="e">
        <f>VLOOKUP($AF548,'Program-Causes'!$C:$D,2,FALSE)</f>
        <v>#N/A</v>
      </c>
      <c r="AI548" s="447" t="s">
        <v>100</v>
      </c>
      <c r="AJ548" s="446" t="s">
        <v>69</v>
      </c>
      <c r="AK548" s="447" t="s">
        <v>70</v>
      </c>
      <c r="AL548" s="9" t="s">
        <v>3796</v>
      </c>
      <c r="AM548" s="13" t="str">
        <f>IF(ISNA(VLOOKUP($AL548,'Ash-Archive Data-Don''t Delete'!$AL:$AT,2,FALSE)),"",VLOOKUP($AL548,'Ash-Archive Data-Don''t Delete'!$AL:$AT,2,FALSE))</f>
        <v/>
      </c>
      <c r="AN548" s="2" t="str">
        <f>IF(ISNA(VLOOKUP($AL548,'Ash-Archive Data-Don''t Delete'!$AL:$AT,3,FALSE)),"",VLOOKUP($AL548,'Ash-Archive Data-Don''t Delete'!$AL:$AT,3,FALSE))</f>
        <v/>
      </c>
      <c r="AO548" s="13" t="str">
        <f>IF(ISNA(VLOOKUP($AL548,'Ash-Archive Data-Don''t Delete'!$AL:$AT,4,FALSE)),"",VLOOKUP($AL548,'Ash-Archive Data-Don''t Delete'!$AL:$AT,4,FALSE))</f>
        <v/>
      </c>
      <c r="AP548" s="2" t="str">
        <f>IF(ISNA(VLOOKUP($AL548,'Ash-Archive Data-Don''t Delete'!$AL:$AT,5,FALSE)),"",VLOOKUP($AL548,'Ash-Archive Data-Don''t Delete'!$AL:$AT,5,FALSE))</f>
        <v/>
      </c>
      <c r="AQ548" s="13" t="s">
        <v>62</v>
      </c>
      <c r="AR548" s="2" t="s">
        <v>62</v>
      </c>
      <c r="AS548" s="13" t="s">
        <v>62</v>
      </c>
      <c r="AT548" s="2" t="s">
        <v>62</v>
      </c>
      <c r="AU548" s="451"/>
      <c r="AV548" s="447" t="s">
        <v>280</v>
      </c>
      <c r="AW548" s="451"/>
      <c r="AX548" s="447" t="s">
        <v>2461</v>
      </c>
      <c r="AY548" s="475" t="s">
        <v>103</v>
      </c>
      <c r="AZ548" s="476">
        <v>42690</v>
      </c>
      <c r="BA548" s="15"/>
      <c r="BB548" s="15"/>
      <c r="BC548" s="15"/>
      <c r="BD548" s="15"/>
      <c r="BE548" s="15"/>
      <c r="BF548" s="15"/>
      <c r="BG548" s="15"/>
      <c r="BH548" s="15"/>
      <c r="BI548" s="15"/>
      <c r="BJ548" s="15"/>
    </row>
    <row r="549" spans="1:62" ht="14.25">
      <c r="A549" s="16" t="str">
        <f>IF(ISNA(VLOOKUP($G549,'Philanthropist Ranking'!$E$5:$H$105,4,FALSE)),"N","Y")</f>
        <v>N</v>
      </c>
      <c r="B549" s="17">
        <f>VLOOKUP($G549,'Philanthropist Ranking'!$K$5:$M$281,3,FALSE)</f>
        <v>156</v>
      </c>
      <c r="C549" s="17">
        <f>VLOOKUP($G549,'Philanthropist Ranking'!$K$5:$M$281,2,FALSE)</f>
        <v>3.05</v>
      </c>
      <c r="D549" s="15"/>
      <c r="E549" s="15"/>
      <c r="F549" s="462" t="s">
        <v>2452</v>
      </c>
      <c r="G549" s="463" t="s">
        <v>841</v>
      </c>
      <c r="H549" s="440"/>
      <c r="I549" s="464"/>
      <c r="J549" s="465" t="s">
        <v>62</v>
      </c>
      <c r="K549" s="462" t="s">
        <v>78</v>
      </c>
      <c r="L549" s="463" t="s">
        <v>79</v>
      </c>
      <c r="M549" s="481" t="s">
        <v>80</v>
      </c>
      <c r="N549" s="441" t="s">
        <v>9</v>
      </c>
      <c r="O549" s="482" t="s">
        <v>2453</v>
      </c>
      <c r="P549" s="441" t="s">
        <v>2454</v>
      </c>
      <c r="Q549" s="482" t="s">
        <v>84</v>
      </c>
      <c r="R549" s="441" t="s">
        <v>336</v>
      </c>
      <c r="S549" s="482" t="s">
        <v>1294</v>
      </c>
      <c r="T549" s="441" t="s">
        <v>2050</v>
      </c>
      <c r="U549" s="483" t="s">
        <v>80</v>
      </c>
      <c r="V549" s="446" t="s">
        <v>2453</v>
      </c>
      <c r="W549" s="447">
        <v>0.4</v>
      </c>
      <c r="X549" s="446">
        <v>10</v>
      </c>
      <c r="Y549" s="447">
        <v>14</v>
      </c>
      <c r="Z549" s="446" t="s">
        <v>1294</v>
      </c>
      <c r="AA549" s="447" t="s">
        <v>2050</v>
      </c>
      <c r="AB549" s="446" t="s">
        <v>1294</v>
      </c>
      <c r="AC549" s="447" t="s">
        <v>2050</v>
      </c>
      <c r="AD549" s="446" t="s">
        <v>2458</v>
      </c>
      <c r="AE549" s="448"/>
      <c r="AF549" s="451"/>
      <c r="AG549" s="447" t="s">
        <v>1371</v>
      </c>
      <c r="AH549" s="467" t="e">
        <f>VLOOKUP($AF549,'Program-Causes'!$C:$D,2,FALSE)</f>
        <v>#N/A</v>
      </c>
      <c r="AI549" s="447" t="s">
        <v>100</v>
      </c>
      <c r="AJ549" s="446" t="s">
        <v>69</v>
      </c>
      <c r="AK549" s="447" t="s">
        <v>70</v>
      </c>
      <c r="AL549" s="9" t="s">
        <v>3797</v>
      </c>
      <c r="AM549" s="35" t="str">
        <f>IF(ISNA(VLOOKUP($AL549,'Ash-Archive Data-Don''t Delete'!$AL:$AT,2,FALSE)),"",VLOOKUP($AL549,'Ash-Archive Data-Don''t Delete'!$AL:$AT,2,FALSE))</f>
        <v>Link1</v>
      </c>
      <c r="AN549" s="36" t="str">
        <f>IF(ISNA(VLOOKUP($AL549,'Ash-Archive Data-Don''t Delete'!$AL:$AT,3,FALSE)),"",VLOOKUP($AL549,'Ash-Archive Data-Don''t Delete'!$AL:$AT,3,FALSE))</f>
        <v>Link2</v>
      </c>
      <c r="AO549" s="13">
        <f>IF(ISNA(VLOOKUP($AL549,'Ash-Archive Data-Don''t Delete'!$AL:$AT,4,FALSE)),"",VLOOKUP($AL549,'Ash-Archive Data-Don''t Delete'!$AL:$AT,4,FALSE))</f>
        <v>0</v>
      </c>
      <c r="AP549" s="2">
        <f>IF(ISNA(VLOOKUP($AL549,'Ash-Archive Data-Don''t Delete'!$AL:$AT,5,FALSE)),"",VLOOKUP($AL549,'Ash-Archive Data-Don''t Delete'!$AL:$AT,5,FALSE))</f>
        <v>0</v>
      </c>
      <c r="AQ549" s="13" t="s">
        <v>74</v>
      </c>
      <c r="AR549" s="2"/>
      <c r="AS549" s="13"/>
      <c r="AT549" s="2"/>
      <c r="AU549" s="451"/>
      <c r="AV549" s="447" t="s">
        <v>957</v>
      </c>
      <c r="AW549" s="451"/>
      <c r="AX549" s="447" t="s">
        <v>2459</v>
      </c>
      <c r="AY549" s="475" t="s">
        <v>77</v>
      </c>
      <c r="AZ549" s="476">
        <v>42454</v>
      </c>
      <c r="BA549" s="15"/>
      <c r="BB549" s="15"/>
      <c r="BC549" s="15"/>
      <c r="BD549" s="15"/>
      <c r="BE549" s="15"/>
      <c r="BF549" s="15"/>
      <c r="BG549" s="15"/>
      <c r="BH549" s="15"/>
      <c r="BI549" s="15"/>
      <c r="BJ549" s="15"/>
    </row>
    <row r="550" spans="1:62" ht="14.25">
      <c r="A550" s="16" t="str">
        <f>IF(ISNA(VLOOKUP($G550,'Philanthropist Ranking'!$E$5:$H$105,4,FALSE)),"N","Y")</f>
        <v>N</v>
      </c>
      <c r="B550" s="17">
        <f>VLOOKUP($G550,'Philanthropist Ranking'!$K$5:$M$281,3,FALSE)</f>
        <v>157</v>
      </c>
      <c r="C550" s="17">
        <f>VLOOKUP($G550,'Philanthropist Ranking'!$K$5:$M$281,2,FALSE)</f>
        <v>3</v>
      </c>
      <c r="D550" s="15"/>
      <c r="E550" s="15"/>
      <c r="F550" s="462" t="s">
        <v>2481</v>
      </c>
      <c r="G550" s="463" t="s">
        <v>855</v>
      </c>
      <c r="H550" s="440"/>
      <c r="I550" s="462">
        <v>1944</v>
      </c>
      <c r="J550" s="465">
        <v>72</v>
      </c>
      <c r="K550" s="464"/>
      <c r="L550" s="465"/>
      <c r="M550" s="481" t="s">
        <v>80</v>
      </c>
      <c r="N550" s="441" t="s">
        <v>121</v>
      </c>
      <c r="O550" s="482" t="s">
        <v>2482</v>
      </c>
      <c r="P550" s="441" t="s">
        <v>2483</v>
      </c>
      <c r="Q550" s="466"/>
      <c r="R550" s="441" t="s">
        <v>336</v>
      </c>
      <c r="S550" s="482" t="s">
        <v>292</v>
      </c>
      <c r="T550" s="441" t="s">
        <v>2484</v>
      </c>
      <c r="U550" s="483" t="s">
        <v>80</v>
      </c>
      <c r="V550" s="446" t="s">
        <v>2483</v>
      </c>
      <c r="W550" s="447">
        <v>3</v>
      </c>
      <c r="X550" s="446">
        <v>1</v>
      </c>
      <c r="Y550" s="447">
        <v>29</v>
      </c>
      <c r="Z550" s="189"/>
      <c r="AA550" s="447" t="s">
        <v>2484</v>
      </c>
      <c r="AB550" s="446" t="s">
        <v>292</v>
      </c>
      <c r="AC550" s="447" t="s">
        <v>2484</v>
      </c>
      <c r="AD550" s="446" t="s">
        <v>292</v>
      </c>
      <c r="AE550" s="448"/>
      <c r="AF550" s="451"/>
      <c r="AG550" s="447" t="s">
        <v>98</v>
      </c>
      <c r="AH550" s="467" t="e">
        <f>VLOOKUP($AF550,'Program-Causes'!$C:$D,2,FALSE)</f>
        <v>#N/A</v>
      </c>
      <c r="AI550" s="447" t="s">
        <v>100</v>
      </c>
      <c r="AJ550" s="446" t="s">
        <v>69</v>
      </c>
      <c r="AK550" s="447" t="s">
        <v>70</v>
      </c>
      <c r="AL550" s="9" t="s">
        <v>3798</v>
      </c>
      <c r="AM550" s="13" t="str">
        <f>IF(ISNA(VLOOKUP($AL550,'Ash-Archive Data-Don''t Delete'!$AL:$AT,2,FALSE)),"",VLOOKUP($AL550,'Ash-Archive Data-Don''t Delete'!$AL:$AT,2,FALSE))</f>
        <v/>
      </c>
      <c r="AN550" s="2" t="str">
        <f>IF(ISNA(VLOOKUP($AL550,'Ash-Archive Data-Don''t Delete'!$AL:$AT,3,FALSE)),"",VLOOKUP($AL550,'Ash-Archive Data-Don''t Delete'!$AL:$AT,3,FALSE))</f>
        <v/>
      </c>
      <c r="AO550" s="13" t="str">
        <f>IF(ISNA(VLOOKUP($AL550,'Ash-Archive Data-Don''t Delete'!$AL:$AT,4,FALSE)),"",VLOOKUP($AL550,'Ash-Archive Data-Don''t Delete'!$AL:$AT,4,FALSE))</f>
        <v/>
      </c>
      <c r="AP550" s="2" t="str">
        <f>IF(ISNA(VLOOKUP($AL550,'Ash-Archive Data-Don''t Delete'!$AL:$AT,5,FALSE)),"",VLOOKUP($AL550,'Ash-Archive Data-Don''t Delete'!$AL:$AT,5,FALSE))</f>
        <v/>
      </c>
      <c r="AQ550" s="13" t="s">
        <v>62</v>
      </c>
      <c r="AR550" s="2" t="s">
        <v>62</v>
      </c>
      <c r="AS550" s="13" t="s">
        <v>62</v>
      </c>
      <c r="AT550" s="2" t="s">
        <v>62</v>
      </c>
      <c r="AU550" s="451"/>
      <c r="AV550" s="448"/>
      <c r="AW550" s="451"/>
      <c r="AX550" s="448"/>
      <c r="AY550" s="475" t="s">
        <v>103</v>
      </c>
      <c r="AZ550" s="464"/>
      <c r="BA550" s="15"/>
      <c r="BB550" s="15"/>
      <c r="BC550" s="15"/>
      <c r="BD550" s="15"/>
      <c r="BE550" s="15"/>
      <c r="BF550" s="15"/>
      <c r="BG550" s="15"/>
      <c r="BH550" s="15"/>
      <c r="BI550" s="15"/>
      <c r="BJ550" s="15"/>
    </row>
    <row r="551" spans="1:62" ht="14.25">
      <c r="A551" s="16" t="str">
        <f>IF(ISNA(VLOOKUP($G551,'Philanthropist Ranking'!$E$5:$H$105,4,FALSE)),"N","Y")</f>
        <v>N</v>
      </c>
      <c r="B551" s="17">
        <f>VLOOKUP($G551,'Philanthropist Ranking'!$K$5:$M$281,3,FALSE)</f>
        <v>157</v>
      </c>
      <c r="C551" s="17">
        <f>VLOOKUP($G551,'Philanthropist Ranking'!$K$5:$M$281,2,FALSE)</f>
        <v>3</v>
      </c>
      <c r="D551" s="15"/>
      <c r="E551" s="15"/>
      <c r="F551" s="462" t="s">
        <v>2513</v>
      </c>
      <c r="G551" s="463" t="s">
        <v>854</v>
      </c>
      <c r="H551" s="440"/>
      <c r="I551" s="462">
        <v>1957</v>
      </c>
      <c r="J551" s="465">
        <v>59</v>
      </c>
      <c r="K551" s="462" t="s">
        <v>703</v>
      </c>
      <c r="L551" s="465"/>
      <c r="M551" s="481" t="s">
        <v>80</v>
      </c>
      <c r="N551" s="441" t="s">
        <v>125</v>
      </c>
      <c r="O551" s="482" t="s">
        <v>2514</v>
      </c>
      <c r="P551" s="441" t="s">
        <v>2515</v>
      </c>
      <c r="Q551" s="466"/>
      <c r="R551" s="441" t="s">
        <v>336</v>
      </c>
      <c r="S551" s="482" t="s">
        <v>63</v>
      </c>
      <c r="T551" s="441" t="s">
        <v>64</v>
      </c>
      <c r="U551" s="483" t="s">
        <v>80</v>
      </c>
      <c r="V551" s="446" t="s">
        <v>2515</v>
      </c>
      <c r="W551" s="447">
        <v>3</v>
      </c>
      <c r="X551" s="446">
        <v>12</v>
      </c>
      <c r="Y551" s="447">
        <v>30</v>
      </c>
      <c r="Z551" s="189"/>
      <c r="AA551" s="447" t="s">
        <v>64</v>
      </c>
      <c r="AB551" s="451"/>
      <c r="AC551" s="448"/>
      <c r="AD551" s="446" t="s">
        <v>63</v>
      </c>
      <c r="AE551" s="448"/>
      <c r="AF551" s="451"/>
      <c r="AG551" s="447" t="s">
        <v>109</v>
      </c>
      <c r="AH551" s="467" t="e">
        <f>VLOOKUP($AF551,'Program-Causes'!$C:$D,2,FALSE)</f>
        <v>#N/A</v>
      </c>
      <c r="AI551" s="447" t="s">
        <v>100</v>
      </c>
      <c r="AJ551" s="446" t="s">
        <v>69</v>
      </c>
      <c r="AK551" s="447" t="s">
        <v>70</v>
      </c>
      <c r="AL551" s="9" t="s">
        <v>3799</v>
      </c>
      <c r="AM551" s="13" t="str">
        <f>IF(ISNA(VLOOKUP($AL551,'Ash-Archive Data-Don''t Delete'!$AL:$AT,2,FALSE)),"",VLOOKUP($AL551,'Ash-Archive Data-Don''t Delete'!$AL:$AT,2,FALSE))</f>
        <v/>
      </c>
      <c r="AN551" s="2" t="str">
        <f>IF(ISNA(VLOOKUP($AL551,'Ash-Archive Data-Don''t Delete'!$AL:$AT,3,FALSE)),"",VLOOKUP($AL551,'Ash-Archive Data-Don''t Delete'!$AL:$AT,3,FALSE))</f>
        <v/>
      </c>
      <c r="AO551" s="13" t="str">
        <f>IF(ISNA(VLOOKUP($AL551,'Ash-Archive Data-Don''t Delete'!$AL:$AT,4,FALSE)),"",VLOOKUP($AL551,'Ash-Archive Data-Don''t Delete'!$AL:$AT,4,FALSE))</f>
        <v/>
      </c>
      <c r="AP551" s="2" t="str">
        <f>IF(ISNA(VLOOKUP($AL551,'Ash-Archive Data-Don''t Delete'!$AL:$AT,5,FALSE)),"",VLOOKUP($AL551,'Ash-Archive Data-Don''t Delete'!$AL:$AT,5,FALSE))</f>
        <v/>
      </c>
      <c r="AQ551" s="13" t="s">
        <v>62</v>
      </c>
      <c r="AR551" s="2" t="s">
        <v>62</v>
      </c>
      <c r="AS551" s="13" t="s">
        <v>62</v>
      </c>
      <c r="AT551" s="2" t="s">
        <v>62</v>
      </c>
      <c r="AU551" s="451"/>
      <c r="AV551" s="448"/>
      <c r="AW551" s="451"/>
      <c r="AX551" s="448"/>
      <c r="AY551" s="475" t="s">
        <v>103</v>
      </c>
      <c r="AZ551" s="464"/>
      <c r="BA551" s="15"/>
      <c r="BB551" s="15"/>
      <c r="BC551" s="15"/>
      <c r="BD551" s="15"/>
      <c r="BE551" s="15"/>
      <c r="BF551" s="15"/>
      <c r="BG551" s="15"/>
      <c r="BH551" s="15"/>
      <c r="BI551" s="15"/>
      <c r="BJ551" s="15"/>
    </row>
    <row r="552" spans="1:62" ht="14.25">
      <c r="A552" s="16" t="str">
        <f>IF(ISNA(VLOOKUP($G552,'Philanthropist Ranking'!$E$5:$H$105,4,FALSE)),"N","Y")</f>
        <v>N</v>
      </c>
      <c r="B552" s="17">
        <f>VLOOKUP($G552,'Philanthropist Ranking'!$K$5:$M$281,3,FALSE)</f>
        <v>157</v>
      </c>
      <c r="C552" s="17">
        <f>VLOOKUP($G552,'Philanthropist Ranking'!$K$5:$M$281,2,FALSE)</f>
        <v>3</v>
      </c>
      <c r="D552" s="15"/>
      <c r="E552" s="15"/>
      <c r="F552" s="462" t="s">
        <v>2509</v>
      </c>
      <c r="G552" s="463" t="s">
        <v>853</v>
      </c>
      <c r="H552" s="440"/>
      <c r="I552" s="464"/>
      <c r="J552" s="465" t="s">
        <v>62</v>
      </c>
      <c r="K552" s="464"/>
      <c r="L552" s="465"/>
      <c r="M552" s="481" t="s">
        <v>80</v>
      </c>
      <c r="N552" s="441" t="s">
        <v>124</v>
      </c>
      <c r="O552" s="482" t="s">
        <v>2510</v>
      </c>
      <c r="P552" s="441" t="s">
        <v>2511</v>
      </c>
      <c r="Q552" s="466"/>
      <c r="R552" s="441" t="s">
        <v>336</v>
      </c>
      <c r="S552" s="482" t="s">
        <v>968</v>
      </c>
      <c r="T552" s="441" t="s">
        <v>1604</v>
      </c>
      <c r="U552" s="483" t="s">
        <v>80</v>
      </c>
      <c r="V552" s="446" t="s">
        <v>2511</v>
      </c>
      <c r="W552" s="447">
        <v>3</v>
      </c>
      <c r="X552" s="446">
        <v>1</v>
      </c>
      <c r="Y552" s="447">
        <v>1</v>
      </c>
      <c r="Z552" s="189"/>
      <c r="AA552" s="447" t="s">
        <v>1604</v>
      </c>
      <c r="AB552" s="451"/>
      <c r="AC552" s="448"/>
      <c r="AD552" s="446" t="s">
        <v>968</v>
      </c>
      <c r="AE552" s="448"/>
      <c r="AF552" s="446" t="s">
        <v>2512</v>
      </c>
      <c r="AG552" s="447" t="s">
        <v>109</v>
      </c>
      <c r="AH552" s="467" t="str">
        <f>VLOOKUP($AF552,'Program-Causes'!$C:$D,2,FALSE)</f>
        <v>Public Health</v>
      </c>
      <c r="AI552" s="447" t="s">
        <v>100</v>
      </c>
      <c r="AJ552" s="446" t="s">
        <v>69</v>
      </c>
      <c r="AK552" s="447" t="s">
        <v>70</v>
      </c>
      <c r="AL552" s="9" t="s">
        <v>3800</v>
      </c>
      <c r="AM552" s="13" t="str">
        <f>IF(ISNA(VLOOKUP($AL552,'Ash-Archive Data-Don''t Delete'!$AL:$AT,2,FALSE)),"",VLOOKUP($AL552,'Ash-Archive Data-Don''t Delete'!$AL:$AT,2,FALSE))</f>
        <v/>
      </c>
      <c r="AN552" s="2" t="str">
        <f>IF(ISNA(VLOOKUP($AL552,'Ash-Archive Data-Don''t Delete'!$AL:$AT,3,FALSE)),"",VLOOKUP($AL552,'Ash-Archive Data-Don''t Delete'!$AL:$AT,3,FALSE))</f>
        <v/>
      </c>
      <c r="AO552" s="13" t="str">
        <f>IF(ISNA(VLOOKUP($AL552,'Ash-Archive Data-Don''t Delete'!$AL:$AT,4,FALSE)),"",VLOOKUP($AL552,'Ash-Archive Data-Don''t Delete'!$AL:$AT,4,FALSE))</f>
        <v/>
      </c>
      <c r="AP552" s="2" t="str">
        <f>IF(ISNA(VLOOKUP($AL552,'Ash-Archive Data-Don''t Delete'!$AL:$AT,5,FALSE)),"",VLOOKUP($AL552,'Ash-Archive Data-Don''t Delete'!$AL:$AT,5,FALSE))</f>
        <v/>
      </c>
      <c r="AQ552" s="13" t="s">
        <v>62</v>
      </c>
      <c r="AR552" s="2" t="s">
        <v>62</v>
      </c>
      <c r="AS552" s="13" t="s">
        <v>62</v>
      </c>
      <c r="AT552" s="2" t="s">
        <v>62</v>
      </c>
      <c r="AU552" s="451"/>
      <c r="AV552" s="448"/>
      <c r="AW552" s="451"/>
      <c r="AX552" s="448"/>
      <c r="AY552" s="475" t="s">
        <v>103</v>
      </c>
      <c r="AZ552" s="464"/>
      <c r="BA552" s="15"/>
      <c r="BB552" s="15"/>
      <c r="BC552" s="15"/>
      <c r="BD552" s="15"/>
      <c r="BE552" s="15"/>
      <c r="BF552" s="15"/>
      <c r="BG552" s="15"/>
      <c r="BH552" s="15"/>
      <c r="BI552" s="15"/>
      <c r="BJ552" s="15"/>
    </row>
    <row r="553" spans="1:62" ht="14.25">
      <c r="A553" s="16" t="str">
        <f>IF(ISNA(VLOOKUP($G553,'Philanthropist Ranking'!$E$5:$H$105,4,FALSE)),"N","Y")</f>
        <v>N</v>
      </c>
      <c r="B553" s="17">
        <f>VLOOKUP($G553,'Philanthropist Ranking'!$K$5:$M$281,3,FALSE)</f>
        <v>157</v>
      </c>
      <c r="C553" s="17">
        <f>VLOOKUP($G553,'Philanthropist Ranking'!$K$5:$M$281,2,FALSE)</f>
        <v>3</v>
      </c>
      <c r="D553" s="15"/>
      <c r="E553" s="15"/>
      <c r="F553" s="464"/>
      <c r="G553" s="463" t="s">
        <v>852</v>
      </c>
      <c r="H553" s="440"/>
      <c r="I553" s="464"/>
      <c r="J553" s="465" t="s">
        <v>62</v>
      </c>
      <c r="K553" s="464"/>
      <c r="L553" s="465"/>
      <c r="M553" s="464"/>
      <c r="N553" s="450"/>
      <c r="O553" s="466"/>
      <c r="P553" s="450"/>
      <c r="Q553" s="466"/>
      <c r="R553" s="450"/>
      <c r="S553" s="466"/>
      <c r="T553" s="450"/>
      <c r="U553" s="466"/>
      <c r="V553" s="446" t="s">
        <v>2530</v>
      </c>
      <c r="W553" s="447">
        <v>3</v>
      </c>
      <c r="X553" s="446">
        <v>12</v>
      </c>
      <c r="Y553" s="447">
        <v>6</v>
      </c>
      <c r="Z553" s="451"/>
      <c r="AA553" s="448"/>
      <c r="AB553" s="451"/>
      <c r="AC553" s="448"/>
      <c r="AD553" s="446" t="s">
        <v>1624</v>
      </c>
      <c r="AE553" s="447" t="s">
        <v>1625</v>
      </c>
      <c r="AF553" s="451"/>
      <c r="AG553" s="448"/>
      <c r="AH553" s="467" t="e">
        <f>VLOOKUP($AF553,'Program-Causes'!$C:$D,2,FALSE)</f>
        <v>#N/A</v>
      </c>
      <c r="AI553" s="448"/>
      <c r="AJ553" s="446" t="s">
        <v>69</v>
      </c>
      <c r="AK553" s="447" t="s">
        <v>70</v>
      </c>
      <c r="AL553" s="9" t="s">
        <v>3801</v>
      </c>
      <c r="AM553" s="13" t="str">
        <f>IF(ISNA(VLOOKUP($AL553,'Ash-Archive Data-Don''t Delete'!$AL:$AT,2,FALSE)),"",VLOOKUP($AL553,'Ash-Archive Data-Don''t Delete'!$AL:$AT,2,FALSE))</f>
        <v>link</v>
      </c>
      <c r="AN553" s="36" t="str">
        <f>IF(ISNA(VLOOKUP($AL553,'Ash-Archive Data-Don''t Delete'!$AL:$AT,3,FALSE)),"",VLOOKUP($AL553,'Ash-Archive Data-Don''t Delete'!$AL:$AT,3,FALSE))</f>
        <v>http://www.scf.org.cn/foundation/donation/list.jhtml</v>
      </c>
      <c r="AO553" s="13">
        <f>IF(ISNA(VLOOKUP($AL553,'Ash-Archive Data-Don''t Delete'!$AL:$AT,4,FALSE)),"",VLOOKUP($AL553,'Ash-Archive Data-Don''t Delete'!$AL:$AT,4,FALSE))</f>
        <v>0</v>
      </c>
      <c r="AP553" s="2">
        <f>IF(ISNA(VLOOKUP($AL553,'Ash-Archive Data-Don''t Delete'!$AL:$AT,5,FALSE)),"",VLOOKUP($AL553,'Ash-Archive Data-Don''t Delete'!$AL:$AT,5,FALSE))</f>
        <v>0</v>
      </c>
      <c r="AQ553" s="13"/>
      <c r="AR553" s="2"/>
      <c r="AS553" s="13"/>
      <c r="AT553" s="2" t="s">
        <v>74</v>
      </c>
      <c r="AU553" s="451"/>
      <c r="AV553" s="448"/>
      <c r="AW553" s="451"/>
      <c r="AX553" s="448"/>
      <c r="AY553" s="475" t="s">
        <v>269</v>
      </c>
      <c r="AZ553" s="484">
        <v>42744</v>
      </c>
      <c r="BA553" s="15"/>
      <c r="BB553" s="15"/>
      <c r="BC553" s="15"/>
      <c r="BD553" s="15"/>
      <c r="BE553" s="15"/>
      <c r="BF553" s="15"/>
      <c r="BG553" s="15"/>
      <c r="BH553" s="15"/>
      <c r="BI553" s="15"/>
      <c r="BJ553" s="15"/>
    </row>
    <row r="554" spans="1:62" ht="14.25">
      <c r="A554" s="16" t="str">
        <f>IF(ISNA(VLOOKUP($G554,'Philanthropist Ranking'!$E$5:$H$105,4,FALSE)),"N","Y")</f>
        <v>N</v>
      </c>
      <c r="B554" s="17">
        <f>VLOOKUP($G554,'Philanthropist Ranking'!$K$5:$M$281,3,FALSE)</f>
        <v>157</v>
      </c>
      <c r="C554" s="17">
        <f>VLOOKUP($G554,'Philanthropist Ranking'!$K$5:$M$281,2,FALSE)</f>
        <v>3</v>
      </c>
      <c r="D554" s="15"/>
      <c r="E554" s="15"/>
      <c r="F554" s="464"/>
      <c r="G554" s="463" t="s">
        <v>851</v>
      </c>
      <c r="H554" s="440"/>
      <c r="I554" s="464"/>
      <c r="J554" s="465" t="s">
        <v>62</v>
      </c>
      <c r="K554" s="464"/>
      <c r="L554" s="465"/>
      <c r="M554" s="464"/>
      <c r="N554" s="450"/>
      <c r="O554" s="482" t="s">
        <v>2523</v>
      </c>
      <c r="P554" s="450"/>
      <c r="Q554" s="466"/>
      <c r="R554" s="450"/>
      <c r="S554" s="466"/>
      <c r="T554" s="450"/>
      <c r="U554" s="466"/>
      <c r="V554" s="446" t="s">
        <v>2523</v>
      </c>
      <c r="W554" s="447">
        <v>3</v>
      </c>
      <c r="X554" s="446">
        <v>8</v>
      </c>
      <c r="Y554" s="447">
        <v>5</v>
      </c>
      <c r="Z554" s="189"/>
      <c r="AA554" s="448"/>
      <c r="AB554" s="451"/>
      <c r="AC554" s="448"/>
      <c r="AD554" s="451"/>
      <c r="AE554" s="447" t="s">
        <v>108</v>
      </c>
      <c r="AF554" s="451"/>
      <c r="AG554" s="447" t="s">
        <v>109</v>
      </c>
      <c r="AH554" s="467" t="e">
        <f>VLOOKUP($AF554,'Program-Causes'!$C:$D,2,FALSE)</f>
        <v>#N/A</v>
      </c>
      <c r="AI554" s="447" t="s">
        <v>141</v>
      </c>
      <c r="AJ554" s="446" t="s">
        <v>69</v>
      </c>
      <c r="AK554" s="447" t="s">
        <v>70</v>
      </c>
      <c r="AL554" s="9" t="s">
        <v>3802</v>
      </c>
      <c r="AM554" s="13" t="str">
        <f>IF(ISNA(VLOOKUP($AL554,'Ash-Archive Data-Don''t Delete'!$AL:$AT,2,FALSE)),"",VLOOKUP($AL554,'Ash-Archive Data-Don''t Delete'!$AL:$AT,2,FALSE))</f>
        <v/>
      </c>
      <c r="AN554" s="2" t="str">
        <f>IF(ISNA(VLOOKUP($AL554,'Ash-Archive Data-Don''t Delete'!$AL:$AT,3,FALSE)),"",VLOOKUP($AL554,'Ash-Archive Data-Don''t Delete'!$AL:$AT,3,FALSE))</f>
        <v/>
      </c>
      <c r="AO554" s="13" t="str">
        <f>IF(ISNA(VLOOKUP($AL554,'Ash-Archive Data-Don''t Delete'!$AL:$AT,4,FALSE)),"",VLOOKUP($AL554,'Ash-Archive Data-Don''t Delete'!$AL:$AT,4,FALSE))</f>
        <v/>
      </c>
      <c r="AP554" s="2" t="str">
        <f>IF(ISNA(VLOOKUP($AL554,'Ash-Archive Data-Don''t Delete'!$AL:$AT,5,FALSE)),"",VLOOKUP($AL554,'Ash-Archive Data-Don''t Delete'!$AL:$AT,5,FALSE))</f>
        <v/>
      </c>
      <c r="AQ554" s="13" t="s">
        <v>62</v>
      </c>
      <c r="AR554" s="2" t="s">
        <v>62</v>
      </c>
      <c r="AS554" s="13" t="s">
        <v>62</v>
      </c>
      <c r="AT554" s="2" t="s">
        <v>74</v>
      </c>
      <c r="AU554" s="451"/>
      <c r="AV554" s="448"/>
      <c r="AW554" s="451"/>
      <c r="AX554" s="448"/>
      <c r="AY554" s="475" t="s">
        <v>118</v>
      </c>
      <c r="AZ554" s="484">
        <v>42744</v>
      </c>
      <c r="BA554" s="15"/>
      <c r="BB554" s="15"/>
      <c r="BC554" s="15"/>
      <c r="BD554" s="15"/>
      <c r="BE554" s="15"/>
      <c r="BF554" s="15"/>
      <c r="BG554" s="15"/>
      <c r="BH554" s="15"/>
      <c r="BI554" s="15"/>
      <c r="BJ554" s="15"/>
    </row>
    <row r="555" spans="1:62" ht="14.25">
      <c r="A555" s="16" t="str">
        <f>IF(ISNA(VLOOKUP($G555,'Philanthropist Ranking'!$E$5:$H$105,4,FALSE)),"N","Y")</f>
        <v>N</v>
      </c>
      <c r="B555" s="17">
        <f>VLOOKUP($G555,'Philanthropist Ranking'!$K$5:$M$281,3,FALSE)</f>
        <v>157</v>
      </c>
      <c r="C555" s="17">
        <f>VLOOKUP($G555,'Philanthropist Ranking'!$K$5:$M$281,2,FALSE)</f>
        <v>3</v>
      </c>
      <c r="D555" s="15"/>
      <c r="E555" s="15"/>
      <c r="F555" s="464"/>
      <c r="G555" s="463" t="s">
        <v>850</v>
      </c>
      <c r="H555" s="440"/>
      <c r="I555" s="464"/>
      <c r="J555" s="465" t="s">
        <v>62</v>
      </c>
      <c r="K555" s="464"/>
      <c r="L555" s="465"/>
      <c r="M555" s="464"/>
      <c r="N555" s="450"/>
      <c r="O555" s="482" t="s">
        <v>2524</v>
      </c>
      <c r="P555" s="450"/>
      <c r="Q555" s="466"/>
      <c r="R555" s="450"/>
      <c r="S555" s="466"/>
      <c r="T555" s="450"/>
      <c r="U555" s="466"/>
      <c r="V555" s="446" t="s">
        <v>2524</v>
      </c>
      <c r="W555" s="447">
        <v>3</v>
      </c>
      <c r="X555" s="446">
        <v>5</v>
      </c>
      <c r="Y555" s="447">
        <v>4</v>
      </c>
      <c r="Z555" s="189"/>
      <c r="AA555" s="448"/>
      <c r="AB555" s="451"/>
      <c r="AC555" s="448"/>
      <c r="AD555" s="451"/>
      <c r="AE555" s="447" t="s">
        <v>1733</v>
      </c>
      <c r="AF555" s="446" t="s">
        <v>1734</v>
      </c>
      <c r="AG555" s="447" t="s">
        <v>89</v>
      </c>
      <c r="AH555" s="467" t="str">
        <f>VLOOKUP($AF555,'Program-Causes'!$C:$D,2,FALSE)</f>
        <v>Education</v>
      </c>
      <c r="AI555" s="447" t="s">
        <v>100</v>
      </c>
      <c r="AJ555" s="446" t="s">
        <v>69</v>
      </c>
      <c r="AK555" s="447" t="s">
        <v>70</v>
      </c>
      <c r="AL555" s="9" t="s">
        <v>3803</v>
      </c>
      <c r="AM555" s="13" t="str">
        <f>IF(ISNA(VLOOKUP($AL555,'Ash-Archive Data-Don''t Delete'!$AL:$AT,2,FALSE)),"",VLOOKUP($AL555,'Ash-Archive Data-Don''t Delete'!$AL:$AT,2,FALSE))</f>
        <v/>
      </c>
      <c r="AN555" s="2" t="str">
        <f>IF(ISNA(VLOOKUP($AL555,'Ash-Archive Data-Don''t Delete'!$AL:$AT,3,FALSE)),"",VLOOKUP($AL555,'Ash-Archive Data-Don''t Delete'!$AL:$AT,3,FALSE))</f>
        <v/>
      </c>
      <c r="AO555" s="13" t="str">
        <f>IF(ISNA(VLOOKUP($AL555,'Ash-Archive Data-Don''t Delete'!$AL:$AT,4,FALSE)),"",VLOOKUP($AL555,'Ash-Archive Data-Don''t Delete'!$AL:$AT,4,FALSE))</f>
        <v/>
      </c>
      <c r="AP555" s="2" t="str">
        <f>IF(ISNA(VLOOKUP($AL555,'Ash-Archive Data-Don''t Delete'!$AL:$AT,5,FALSE)),"",VLOOKUP($AL555,'Ash-Archive Data-Don''t Delete'!$AL:$AT,5,FALSE))</f>
        <v/>
      </c>
      <c r="AQ555" s="13" t="s">
        <v>62</v>
      </c>
      <c r="AR555" s="2" t="s">
        <v>62</v>
      </c>
      <c r="AS555" s="13" t="s">
        <v>62</v>
      </c>
      <c r="AT555" s="2" t="s">
        <v>74</v>
      </c>
      <c r="AU555" s="451"/>
      <c r="AV555" s="448"/>
      <c r="AW555" s="451"/>
      <c r="AX555" s="448"/>
      <c r="AY555" s="475" t="s">
        <v>118</v>
      </c>
      <c r="AZ555" s="484">
        <v>42744</v>
      </c>
      <c r="BA555" s="15"/>
      <c r="BB555" s="15"/>
      <c r="BC555" s="15"/>
      <c r="BD555" s="15"/>
      <c r="BE555" s="15"/>
      <c r="BF555" s="15"/>
      <c r="BG555" s="15"/>
      <c r="BH555" s="15"/>
      <c r="BI555" s="15"/>
      <c r="BJ555" s="15"/>
    </row>
    <row r="556" spans="1:62" ht="14.25">
      <c r="A556" s="16" t="str">
        <f>IF(ISNA(VLOOKUP($G556,'Philanthropist Ranking'!$E$5:$H$105,4,FALSE)),"N","Y")</f>
        <v>N</v>
      </c>
      <c r="B556" s="17">
        <f>VLOOKUP($G556,'Philanthropist Ranking'!$K$5:$M$281,3,FALSE)</f>
        <v>157</v>
      </c>
      <c r="C556" s="17">
        <f>VLOOKUP($G556,'Philanthropist Ranking'!$K$5:$M$281,2,FALSE)</f>
        <v>3</v>
      </c>
      <c r="D556" s="15"/>
      <c r="E556" s="15"/>
      <c r="F556" s="464"/>
      <c r="G556" s="463" t="s">
        <v>849</v>
      </c>
      <c r="H556" s="440"/>
      <c r="I556" s="464"/>
      <c r="J556" s="465" t="s">
        <v>62</v>
      </c>
      <c r="K556" s="464"/>
      <c r="L556" s="465"/>
      <c r="M556" s="464"/>
      <c r="N556" s="450"/>
      <c r="O556" s="482" t="s">
        <v>2516</v>
      </c>
      <c r="P556" s="450"/>
      <c r="Q556" s="466"/>
      <c r="R556" s="450"/>
      <c r="S556" s="466"/>
      <c r="T556" s="450"/>
      <c r="U556" s="466"/>
      <c r="V556" s="446" t="s">
        <v>2516</v>
      </c>
      <c r="W556" s="447">
        <v>3</v>
      </c>
      <c r="X556" s="446">
        <v>10</v>
      </c>
      <c r="Y556" s="447">
        <v>20</v>
      </c>
      <c r="Z556" s="189"/>
      <c r="AA556" s="448"/>
      <c r="AB556" s="451"/>
      <c r="AC556" s="448"/>
      <c r="AD556" s="451"/>
      <c r="AE556" s="447" t="s">
        <v>1281</v>
      </c>
      <c r="AF556" s="446" t="s">
        <v>1362</v>
      </c>
      <c r="AG556" s="447" t="s">
        <v>109</v>
      </c>
      <c r="AH556" s="467" t="e">
        <f>VLOOKUP($AF556,'Program-Causes'!$C:$D,2,FALSE)</f>
        <v>#N/A</v>
      </c>
      <c r="AI556" s="447" t="s">
        <v>100</v>
      </c>
      <c r="AJ556" s="446" t="s">
        <v>69</v>
      </c>
      <c r="AK556" s="447" t="s">
        <v>70</v>
      </c>
      <c r="AL556" s="9" t="s">
        <v>3804</v>
      </c>
      <c r="AM556" s="13" t="str">
        <f>IF(ISNA(VLOOKUP($AL556,'Ash-Archive Data-Don''t Delete'!$AL:$AT,2,FALSE)),"",VLOOKUP($AL556,'Ash-Archive Data-Don''t Delete'!$AL:$AT,2,FALSE))</f>
        <v/>
      </c>
      <c r="AN556" s="2" t="str">
        <f>IF(ISNA(VLOOKUP($AL556,'Ash-Archive Data-Don''t Delete'!$AL:$AT,3,FALSE)),"",VLOOKUP($AL556,'Ash-Archive Data-Don''t Delete'!$AL:$AT,3,FALSE))</f>
        <v/>
      </c>
      <c r="AO556" s="13" t="str">
        <f>IF(ISNA(VLOOKUP($AL556,'Ash-Archive Data-Don''t Delete'!$AL:$AT,4,FALSE)),"",VLOOKUP($AL556,'Ash-Archive Data-Don''t Delete'!$AL:$AT,4,FALSE))</f>
        <v/>
      </c>
      <c r="AP556" s="2" t="str">
        <f>IF(ISNA(VLOOKUP($AL556,'Ash-Archive Data-Don''t Delete'!$AL:$AT,5,FALSE)),"",VLOOKUP($AL556,'Ash-Archive Data-Don''t Delete'!$AL:$AT,5,FALSE))</f>
        <v/>
      </c>
      <c r="AQ556" s="13" t="s">
        <v>62</v>
      </c>
      <c r="AR556" s="2" t="s">
        <v>62</v>
      </c>
      <c r="AS556" s="13" t="s">
        <v>62</v>
      </c>
      <c r="AT556" s="2" t="s">
        <v>74</v>
      </c>
      <c r="AU556" s="451"/>
      <c r="AV556" s="448"/>
      <c r="AW556" s="451"/>
      <c r="AX556" s="448"/>
      <c r="AY556" s="475" t="s">
        <v>118</v>
      </c>
      <c r="AZ556" s="484">
        <v>42744</v>
      </c>
      <c r="BA556" s="15"/>
      <c r="BB556" s="15"/>
      <c r="BC556" s="15"/>
      <c r="BD556" s="15"/>
      <c r="BE556" s="15"/>
      <c r="BF556" s="15"/>
      <c r="BG556" s="15"/>
      <c r="BH556" s="15"/>
      <c r="BI556" s="15"/>
      <c r="BJ556" s="15"/>
    </row>
    <row r="557" spans="1:62" ht="14.25">
      <c r="A557" s="16" t="str">
        <f>IF(ISNA(VLOOKUP($G557,'Philanthropist Ranking'!$E$5:$H$105,4,FALSE)),"N","Y")</f>
        <v>N</v>
      </c>
      <c r="B557" s="17">
        <f>VLOOKUP($G557,'Philanthropist Ranking'!$K$5:$M$281,3,FALSE)</f>
        <v>157</v>
      </c>
      <c r="C557" s="17">
        <f>VLOOKUP($G557,'Philanthropist Ranking'!$K$5:$M$281,2,FALSE)</f>
        <v>3</v>
      </c>
      <c r="D557" s="486" t="s">
        <v>1626</v>
      </c>
      <c r="E557" s="15"/>
      <c r="F557" s="462" t="s">
        <v>2477</v>
      </c>
      <c r="G557" s="463" t="s">
        <v>848</v>
      </c>
      <c r="H557" s="440"/>
      <c r="I557" s="464"/>
      <c r="J557" s="465" t="s">
        <v>62</v>
      </c>
      <c r="K557" s="464"/>
      <c r="L557" s="465"/>
      <c r="M557" s="464"/>
      <c r="N557" s="450"/>
      <c r="O557" s="466"/>
      <c r="P557" s="450"/>
      <c r="Q557" s="466"/>
      <c r="R557" s="450"/>
      <c r="S557" s="466"/>
      <c r="T557" s="450"/>
      <c r="U557" s="466"/>
      <c r="V557" s="446" t="s">
        <v>2479</v>
      </c>
      <c r="W557" s="447">
        <v>2</v>
      </c>
      <c r="X557" s="446">
        <v>10</v>
      </c>
      <c r="Y557" s="447">
        <v>15</v>
      </c>
      <c r="Z557" s="189"/>
      <c r="AA557" s="447" t="s">
        <v>2480</v>
      </c>
      <c r="AB557" s="451"/>
      <c r="AC557" s="448"/>
      <c r="AD557" s="446" t="s">
        <v>387</v>
      </c>
      <c r="AE557" s="448"/>
      <c r="AF557" s="451"/>
      <c r="AG557" s="447" t="s">
        <v>136</v>
      </c>
      <c r="AH557" s="467" t="e">
        <f>VLOOKUP($AF557,'Program-Causes'!$C:$D,2,FALSE)</f>
        <v>#N/A</v>
      </c>
      <c r="AI557" s="447" t="s">
        <v>100</v>
      </c>
      <c r="AJ557" s="446" t="s">
        <v>69</v>
      </c>
      <c r="AK557" s="447" t="s">
        <v>70</v>
      </c>
      <c r="AL557" s="9" t="s">
        <v>3805</v>
      </c>
      <c r="AM557" s="13" t="str">
        <f>IF(ISNA(VLOOKUP($AL557,'Ash-Archive Data-Don''t Delete'!$AL:$AT,2,FALSE)),"",VLOOKUP($AL557,'Ash-Archive Data-Don''t Delete'!$AL:$AT,2,FALSE))</f>
        <v/>
      </c>
      <c r="AN557" s="2" t="str">
        <f>IF(ISNA(VLOOKUP($AL557,'Ash-Archive Data-Don''t Delete'!$AL:$AT,3,FALSE)),"",VLOOKUP($AL557,'Ash-Archive Data-Don''t Delete'!$AL:$AT,3,FALSE))</f>
        <v/>
      </c>
      <c r="AO557" s="13" t="str">
        <f>IF(ISNA(VLOOKUP($AL557,'Ash-Archive Data-Don''t Delete'!$AL:$AT,4,FALSE)),"",VLOOKUP($AL557,'Ash-Archive Data-Don''t Delete'!$AL:$AT,4,FALSE))</f>
        <v/>
      </c>
      <c r="AP557" s="2" t="str">
        <f>IF(ISNA(VLOOKUP($AL557,'Ash-Archive Data-Don''t Delete'!$AL:$AT,5,FALSE)),"",VLOOKUP($AL557,'Ash-Archive Data-Don''t Delete'!$AL:$AT,5,FALSE))</f>
        <v/>
      </c>
      <c r="AQ557" s="13" t="s">
        <v>62</v>
      </c>
      <c r="AR557" s="2" t="s">
        <v>62</v>
      </c>
      <c r="AS557" s="13" t="s">
        <v>62</v>
      </c>
      <c r="AT557" s="2" t="s">
        <v>62</v>
      </c>
      <c r="AU557" s="451"/>
      <c r="AV557" s="448"/>
      <c r="AW557" s="451"/>
      <c r="AX557" s="448"/>
      <c r="AY557" s="475" t="s">
        <v>103</v>
      </c>
      <c r="AZ557" s="464"/>
      <c r="BA557" s="15"/>
      <c r="BB557" s="15"/>
      <c r="BC557" s="15"/>
      <c r="BD557" s="15"/>
      <c r="BE557" s="15"/>
      <c r="BF557" s="15"/>
      <c r="BG557" s="15"/>
      <c r="BH557" s="15"/>
      <c r="BI557" s="15"/>
      <c r="BJ557" s="15"/>
    </row>
    <row r="558" spans="1:62" ht="14.25">
      <c r="A558" s="16" t="str">
        <f>IF(ISNA(VLOOKUP($G558,'Philanthropist Ranking'!$E$5:$H$105,4,FALSE)),"N","Y")</f>
        <v>N</v>
      </c>
      <c r="B558" s="17">
        <f>VLOOKUP($G558,'Philanthropist Ranking'!$K$5:$M$281,3,FALSE)</f>
        <v>157</v>
      </c>
      <c r="C558" s="17">
        <f>VLOOKUP($G558,'Philanthropist Ranking'!$K$5:$M$281,2,FALSE)</f>
        <v>3</v>
      </c>
      <c r="D558" s="486" t="s">
        <v>1626</v>
      </c>
      <c r="E558" s="15"/>
      <c r="F558" s="462" t="s">
        <v>2477</v>
      </c>
      <c r="G558" s="463" t="s">
        <v>848</v>
      </c>
      <c r="H558" s="440"/>
      <c r="I558" s="464"/>
      <c r="J558" s="465" t="s">
        <v>62</v>
      </c>
      <c r="K558" s="462" t="s">
        <v>78</v>
      </c>
      <c r="L558" s="465"/>
      <c r="M558" s="464"/>
      <c r="N558" s="441" t="s">
        <v>123</v>
      </c>
      <c r="O558" s="482" t="s">
        <v>2478</v>
      </c>
      <c r="P558" s="441" t="s">
        <v>2479</v>
      </c>
      <c r="Q558" s="482" t="s">
        <v>84</v>
      </c>
      <c r="R558" s="441" t="s">
        <v>1631</v>
      </c>
      <c r="S558" s="482" t="s">
        <v>387</v>
      </c>
      <c r="T558" s="441" t="s">
        <v>2480</v>
      </c>
      <c r="U558" s="483" t="s">
        <v>80</v>
      </c>
      <c r="V558" s="446" t="s">
        <v>2479</v>
      </c>
      <c r="W558" s="447">
        <v>1</v>
      </c>
      <c r="X558" s="446">
        <v>1</v>
      </c>
      <c r="Y558" s="447">
        <v>15</v>
      </c>
      <c r="Z558" s="189"/>
      <c r="AA558" s="447" t="s">
        <v>2480</v>
      </c>
      <c r="AB558" s="451"/>
      <c r="AC558" s="448"/>
      <c r="AD558" s="446" t="s">
        <v>387</v>
      </c>
      <c r="AE558" s="448"/>
      <c r="AF558" s="451"/>
      <c r="AG558" s="447" t="s">
        <v>136</v>
      </c>
      <c r="AH558" s="467" t="e">
        <f>VLOOKUP($AF558,'Program-Causes'!$C:$D,2,FALSE)</f>
        <v>#N/A</v>
      </c>
      <c r="AI558" s="447" t="s">
        <v>100</v>
      </c>
      <c r="AJ558" s="446" t="s">
        <v>69</v>
      </c>
      <c r="AK558" s="447" t="s">
        <v>70</v>
      </c>
      <c r="AL558" s="9" t="s">
        <v>3806</v>
      </c>
      <c r="AM558" s="13" t="str">
        <f>IF(ISNA(VLOOKUP($AL558,'Ash-Archive Data-Don''t Delete'!$AL:$AT,2,FALSE)),"",VLOOKUP($AL558,'Ash-Archive Data-Don''t Delete'!$AL:$AT,2,FALSE))</f>
        <v/>
      </c>
      <c r="AN558" s="2" t="str">
        <f>IF(ISNA(VLOOKUP($AL558,'Ash-Archive Data-Don''t Delete'!$AL:$AT,3,FALSE)),"",VLOOKUP($AL558,'Ash-Archive Data-Don''t Delete'!$AL:$AT,3,FALSE))</f>
        <v/>
      </c>
      <c r="AO558" s="13" t="str">
        <f>IF(ISNA(VLOOKUP($AL558,'Ash-Archive Data-Don''t Delete'!$AL:$AT,4,FALSE)),"",VLOOKUP($AL558,'Ash-Archive Data-Don''t Delete'!$AL:$AT,4,FALSE))</f>
        <v/>
      </c>
      <c r="AP558" s="2" t="str">
        <f>IF(ISNA(VLOOKUP($AL558,'Ash-Archive Data-Don''t Delete'!$AL:$AT,5,FALSE)),"",VLOOKUP($AL558,'Ash-Archive Data-Don''t Delete'!$AL:$AT,5,FALSE))</f>
        <v/>
      </c>
      <c r="AQ558" s="13" t="s">
        <v>62</v>
      </c>
      <c r="AR558" s="2" t="s">
        <v>62</v>
      </c>
      <c r="AS558" s="13" t="s">
        <v>62</v>
      </c>
      <c r="AT558" s="2" t="s">
        <v>62</v>
      </c>
      <c r="AU558" s="451"/>
      <c r="AV558" s="448"/>
      <c r="AW558" s="451"/>
      <c r="AX558" s="448"/>
      <c r="AY558" s="475" t="s">
        <v>103</v>
      </c>
      <c r="AZ558" s="464"/>
      <c r="BA558" s="15"/>
      <c r="BB558" s="15"/>
      <c r="BC558" s="15"/>
      <c r="BD558" s="15"/>
      <c r="BE558" s="15"/>
      <c r="BF558" s="15"/>
      <c r="BG558" s="15"/>
      <c r="BH558" s="15"/>
      <c r="BI558" s="15"/>
      <c r="BJ558" s="15"/>
    </row>
    <row r="559" spans="1:62" ht="14.25">
      <c r="A559" s="16" t="str">
        <f>IF(ISNA(VLOOKUP($G559,'Philanthropist Ranking'!$E$5:$H$105,4,FALSE)),"N","Y")</f>
        <v>N</v>
      </c>
      <c r="B559" s="17">
        <f>VLOOKUP($G559,'Philanthropist Ranking'!$K$5:$M$281,3,FALSE)</f>
        <v>157</v>
      </c>
      <c r="C559" s="17">
        <f>VLOOKUP($G559,'Philanthropist Ranking'!$K$5:$M$281,2,FALSE)</f>
        <v>3</v>
      </c>
      <c r="D559" s="15"/>
      <c r="E559" s="15"/>
      <c r="F559" s="464"/>
      <c r="G559" s="463" t="s">
        <v>847</v>
      </c>
      <c r="H559" s="440"/>
      <c r="I559" s="464"/>
      <c r="J559" s="465" t="s">
        <v>62</v>
      </c>
      <c r="K559" s="464"/>
      <c r="L559" s="465"/>
      <c r="M559" s="464"/>
      <c r="N559" s="450"/>
      <c r="O559" s="482" t="s">
        <v>2521</v>
      </c>
      <c r="P559" s="450"/>
      <c r="Q559" s="466"/>
      <c r="R559" s="450"/>
      <c r="S559" s="466"/>
      <c r="T559" s="450"/>
      <c r="U559" s="466"/>
      <c r="V559" s="446" t="s">
        <v>2521</v>
      </c>
      <c r="W559" s="447">
        <v>3</v>
      </c>
      <c r="X559" s="446">
        <v>11</v>
      </c>
      <c r="Y559" s="447" t="s">
        <v>173</v>
      </c>
      <c r="Z559" s="189"/>
      <c r="AA559" s="448"/>
      <c r="AB559" s="451"/>
      <c r="AC559" s="448"/>
      <c r="AD559" s="451"/>
      <c r="AE559" s="447" t="s">
        <v>1634</v>
      </c>
      <c r="AF559" s="446" t="s">
        <v>2522</v>
      </c>
      <c r="AG559" s="447" t="s">
        <v>109</v>
      </c>
      <c r="AH559" s="467" t="str">
        <f>VLOOKUP($AF559,'Program-Causes'!$C:$D,2,FALSE)</f>
        <v>Unspecified</v>
      </c>
      <c r="AI559" s="447" t="s">
        <v>100</v>
      </c>
      <c r="AJ559" s="446" t="s">
        <v>69</v>
      </c>
      <c r="AK559" s="447" t="s">
        <v>70</v>
      </c>
      <c r="AL559" s="9" t="s">
        <v>3807</v>
      </c>
      <c r="AM559" s="13" t="str">
        <f>IF(ISNA(VLOOKUP($AL559,'Ash-Archive Data-Don''t Delete'!$AL:$AT,2,FALSE)),"",VLOOKUP($AL559,'Ash-Archive Data-Don''t Delete'!$AL:$AT,2,FALSE))</f>
        <v/>
      </c>
      <c r="AN559" s="2" t="str">
        <f>IF(ISNA(VLOOKUP($AL559,'Ash-Archive Data-Don''t Delete'!$AL:$AT,3,FALSE)),"",VLOOKUP($AL559,'Ash-Archive Data-Don''t Delete'!$AL:$AT,3,FALSE))</f>
        <v/>
      </c>
      <c r="AO559" s="13" t="str">
        <f>IF(ISNA(VLOOKUP($AL559,'Ash-Archive Data-Don''t Delete'!$AL:$AT,4,FALSE)),"",VLOOKUP($AL559,'Ash-Archive Data-Don''t Delete'!$AL:$AT,4,FALSE))</f>
        <v/>
      </c>
      <c r="AP559" s="2" t="str">
        <f>IF(ISNA(VLOOKUP($AL559,'Ash-Archive Data-Don''t Delete'!$AL:$AT,5,FALSE)),"",VLOOKUP($AL559,'Ash-Archive Data-Don''t Delete'!$AL:$AT,5,FALSE))</f>
        <v/>
      </c>
      <c r="AQ559" s="13" t="s">
        <v>62</v>
      </c>
      <c r="AR559" s="2" t="s">
        <v>62</v>
      </c>
      <c r="AS559" s="13" t="s">
        <v>62</v>
      </c>
      <c r="AT559" s="2" t="s">
        <v>74</v>
      </c>
      <c r="AU559" s="451"/>
      <c r="AV559" s="448"/>
      <c r="AW559" s="451"/>
      <c r="AX559" s="448"/>
      <c r="AY559" s="475" t="s">
        <v>118</v>
      </c>
      <c r="AZ559" s="484">
        <v>42744</v>
      </c>
      <c r="BA559" s="15"/>
      <c r="BB559" s="15"/>
      <c r="BC559" s="15"/>
      <c r="BD559" s="15"/>
      <c r="BE559" s="15"/>
      <c r="BF559" s="15"/>
      <c r="BG559" s="15"/>
      <c r="BH559" s="15"/>
      <c r="BI559" s="15"/>
      <c r="BJ559" s="15"/>
    </row>
    <row r="560" spans="1:62" ht="14.25">
      <c r="A560" s="16" t="str">
        <f>IF(ISNA(VLOOKUP($G560,'Philanthropist Ranking'!$E$5:$H$105,4,FALSE)),"N","Y")</f>
        <v>N</v>
      </c>
      <c r="B560" s="17">
        <f>VLOOKUP($G560,'Philanthropist Ranking'!$K$5:$M$281,3,FALSE)</f>
        <v>157</v>
      </c>
      <c r="C560" s="17">
        <f>VLOOKUP($G560,'Philanthropist Ranking'!$K$5:$M$281,2,FALSE)</f>
        <v>3</v>
      </c>
      <c r="D560" s="15"/>
      <c r="E560" s="15"/>
      <c r="F560" s="464"/>
      <c r="G560" s="463" t="s">
        <v>846</v>
      </c>
      <c r="H560" s="440"/>
      <c r="I560" s="464"/>
      <c r="J560" s="465" t="s">
        <v>62</v>
      </c>
      <c r="K560" s="464"/>
      <c r="L560" s="465"/>
      <c r="M560" s="464"/>
      <c r="N560" s="450"/>
      <c r="O560" s="466"/>
      <c r="P560" s="450"/>
      <c r="Q560" s="466"/>
      <c r="R560" s="450"/>
      <c r="S560" s="466"/>
      <c r="T560" s="450"/>
      <c r="U560" s="466"/>
      <c r="V560" s="446" t="s">
        <v>846</v>
      </c>
      <c r="W560" s="447">
        <v>3</v>
      </c>
      <c r="X560" s="451">
        <v>2</v>
      </c>
      <c r="Y560" s="448">
        <v>4</v>
      </c>
      <c r="Z560" s="451"/>
      <c r="AA560" s="448"/>
      <c r="AB560" s="451"/>
      <c r="AC560" s="448"/>
      <c r="AD560" s="446" t="s">
        <v>731</v>
      </c>
      <c r="AE560" s="447" t="s">
        <v>732</v>
      </c>
      <c r="AF560" s="446" t="s">
        <v>2419</v>
      </c>
      <c r="AG560" s="447" t="s">
        <v>89</v>
      </c>
      <c r="AH560" s="467" t="s">
        <v>67</v>
      </c>
      <c r="AI560" s="448"/>
      <c r="AJ560" s="446" t="s">
        <v>69</v>
      </c>
      <c r="AK560" s="447" t="s">
        <v>70</v>
      </c>
      <c r="AL560" s="9" t="s">
        <v>3808</v>
      </c>
      <c r="AM560" s="13" t="str">
        <f>IF(ISNA(VLOOKUP($AL560,'Ash-Archive Data-Don''t Delete'!$AL:$AT,2,FALSE)),"",VLOOKUP($AL560,'Ash-Archive Data-Don''t Delete'!$AL:$AT,2,FALSE))</f>
        <v/>
      </c>
      <c r="AN560" s="2" t="str">
        <f>IF(ISNA(VLOOKUP($AL560,'Ash-Archive Data-Don''t Delete'!$AL:$AT,3,FALSE)),"",VLOOKUP($AL560,'Ash-Archive Data-Don''t Delete'!$AL:$AT,3,FALSE))</f>
        <v/>
      </c>
      <c r="AO560" s="13" t="str">
        <f>IF(ISNA(VLOOKUP($AL560,'Ash-Archive Data-Don''t Delete'!$AL:$AT,4,FALSE)),"",VLOOKUP($AL560,'Ash-Archive Data-Don''t Delete'!$AL:$AT,4,FALSE))</f>
        <v/>
      </c>
      <c r="AP560" s="2" t="str">
        <f>IF(ISNA(VLOOKUP($AL560,'Ash-Archive Data-Don''t Delete'!$AL:$AT,5,FALSE)),"",VLOOKUP($AL560,'Ash-Archive Data-Don''t Delete'!$AL:$AT,5,FALSE))</f>
        <v/>
      </c>
      <c r="AQ560" s="13" t="s">
        <v>62</v>
      </c>
      <c r="AR560" s="2" t="s">
        <v>62</v>
      </c>
      <c r="AS560" s="13" t="s">
        <v>62</v>
      </c>
      <c r="AT560" s="2" t="s">
        <v>62</v>
      </c>
      <c r="AU560" s="451"/>
      <c r="AV560" s="448"/>
      <c r="AW560" s="451"/>
      <c r="AX560" s="448"/>
      <c r="AY560" s="475" t="s">
        <v>269</v>
      </c>
      <c r="AZ560" s="484">
        <v>42744</v>
      </c>
      <c r="BA560" s="15"/>
      <c r="BB560" s="15"/>
      <c r="BC560" s="15"/>
      <c r="BD560" s="15"/>
      <c r="BE560" s="15"/>
      <c r="BF560" s="15"/>
      <c r="BG560" s="15"/>
      <c r="BH560" s="15"/>
      <c r="BI560" s="15"/>
      <c r="BJ560" s="15"/>
    </row>
    <row r="561" spans="1:62" ht="14.25">
      <c r="A561" s="16" t="str">
        <f>IF(ISNA(VLOOKUP($G561,'Philanthropist Ranking'!$E$5:$H$105,4,FALSE)),"N","Y")</f>
        <v>N</v>
      </c>
      <c r="B561" s="17">
        <f>VLOOKUP($G561,'Philanthropist Ranking'!$K$5:$M$281,3,FALSE)</f>
        <v>157</v>
      </c>
      <c r="C561" s="17">
        <f>VLOOKUP($G561,'Philanthropist Ranking'!$K$5:$M$281,2,FALSE)</f>
        <v>3</v>
      </c>
      <c r="D561" s="15"/>
      <c r="E561" s="15"/>
      <c r="F561" s="462" t="s">
        <v>653</v>
      </c>
      <c r="G561" s="463" t="s">
        <v>654</v>
      </c>
      <c r="H561" s="440"/>
      <c r="I561" s="462">
        <v>1935</v>
      </c>
      <c r="J561" s="465">
        <v>81</v>
      </c>
      <c r="K561" s="462" t="s">
        <v>78</v>
      </c>
      <c r="L561" s="465"/>
      <c r="M561" s="481" t="s">
        <v>80</v>
      </c>
      <c r="N561" s="441" t="s">
        <v>67</v>
      </c>
      <c r="O561" s="482" t="s">
        <v>2493</v>
      </c>
      <c r="P561" s="441" t="s">
        <v>2494</v>
      </c>
      <c r="Q561" s="466"/>
      <c r="R561" s="441" t="s">
        <v>2495</v>
      </c>
      <c r="S561" s="482" t="s">
        <v>223</v>
      </c>
      <c r="T561" s="441" t="s">
        <v>223</v>
      </c>
      <c r="U561" s="483" t="s">
        <v>80</v>
      </c>
      <c r="V561" s="446" t="s">
        <v>654</v>
      </c>
      <c r="W561" s="447">
        <v>3</v>
      </c>
      <c r="X561" s="446">
        <v>9</v>
      </c>
      <c r="Y561" s="447">
        <v>21</v>
      </c>
      <c r="Z561" s="189"/>
      <c r="AA561" s="447" t="s">
        <v>223</v>
      </c>
      <c r="AB561" s="446" t="s">
        <v>223</v>
      </c>
      <c r="AC561" s="447" t="s">
        <v>223</v>
      </c>
      <c r="AD561" s="446" t="s">
        <v>223</v>
      </c>
      <c r="AE561" s="447" t="s">
        <v>1924</v>
      </c>
      <c r="AF561" s="451"/>
      <c r="AG561" s="447" t="s">
        <v>89</v>
      </c>
      <c r="AH561" s="467" t="s">
        <v>67</v>
      </c>
      <c r="AI561" s="447" t="s">
        <v>68</v>
      </c>
      <c r="AJ561" s="446" t="s">
        <v>69</v>
      </c>
      <c r="AK561" s="447" t="s">
        <v>70</v>
      </c>
      <c r="AL561" s="9" t="s">
        <v>3809</v>
      </c>
      <c r="AM561" s="13" t="str">
        <f>IF(ISNA(VLOOKUP($AL561,'Ash-Archive Data-Don''t Delete'!$AL:$AT,2,FALSE)),"",VLOOKUP($AL561,'Ash-Archive Data-Don''t Delete'!$AL:$AT,2,FALSE))</f>
        <v/>
      </c>
      <c r="AN561" s="2" t="str">
        <f>IF(ISNA(VLOOKUP($AL561,'Ash-Archive Data-Don''t Delete'!$AL:$AT,3,FALSE)),"",VLOOKUP($AL561,'Ash-Archive Data-Don''t Delete'!$AL:$AT,3,FALSE))</f>
        <v/>
      </c>
      <c r="AO561" s="13" t="str">
        <f>IF(ISNA(VLOOKUP($AL561,'Ash-Archive Data-Don''t Delete'!$AL:$AT,4,FALSE)),"",VLOOKUP($AL561,'Ash-Archive Data-Don''t Delete'!$AL:$AT,4,FALSE))</f>
        <v/>
      </c>
      <c r="AP561" s="2" t="str">
        <f>IF(ISNA(VLOOKUP($AL561,'Ash-Archive Data-Don''t Delete'!$AL:$AT,5,FALSE)),"",VLOOKUP($AL561,'Ash-Archive Data-Don''t Delete'!$AL:$AT,5,FALSE))</f>
        <v/>
      </c>
      <c r="AQ561" s="13" t="s">
        <v>62</v>
      </c>
      <c r="AR561" s="2" t="s">
        <v>62</v>
      </c>
      <c r="AS561" s="13" t="s">
        <v>62</v>
      </c>
      <c r="AT561" s="2" t="s">
        <v>62</v>
      </c>
      <c r="AU561" s="451"/>
      <c r="AV561" s="447" t="s">
        <v>1925</v>
      </c>
      <c r="AW561" s="451"/>
      <c r="AX561" s="447" t="s">
        <v>2497</v>
      </c>
      <c r="AY561" s="475" t="s">
        <v>103</v>
      </c>
      <c r="AZ561" s="476">
        <v>42709</v>
      </c>
      <c r="BA561" s="15"/>
      <c r="BB561" s="15"/>
      <c r="BC561" s="15"/>
      <c r="BD561" s="15"/>
      <c r="BE561" s="15"/>
      <c r="BF561" s="15"/>
      <c r="BG561" s="15"/>
      <c r="BH561" s="15"/>
      <c r="BI561" s="15"/>
      <c r="BJ561" s="15"/>
    </row>
    <row r="562" spans="1:62" ht="14.25">
      <c r="A562" s="16" t="str">
        <f>IF(ISNA(VLOOKUP($G562,'Philanthropist Ranking'!$E$5:$H$105,4,FALSE)),"N","Y")</f>
        <v>N</v>
      </c>
      <c r="B562" s="17">
        <f>VLOOKUP($G562,'Philanthropist Ranking'!$K$5:$M$281,3,FALSE)</f>
        <v>157</v>
      </c>
      <c r="C562" s="17">
        <f>VLOOKUP($G562,'Philanthropist Ranking'!$K$5:$M$281,2,FALSE)</f>
        <v>3</v>
      </c>
      <c r="D562" s="15"/>
      <c r="E562" s="15"/>
      <c r="F562" s="462" t="s">
        <v>509</v>
      </c>
      <c r="G562" s="463" t="s">
        <v>510</v>
      </c>
      <c r="H562" s="440"/>
      <c r="I562" s="464"/>
      <c r="J562" s="465" t="s">
        <v>62</v>
      </c>
      <c r="K562" s="462" t="s">
        <v>78</v>
      </c>
      <c r="L562" s="465"/>
      <c r="M562" s="481" t="s">
        <v>80</v>
      </c>
      <c r="N562" s="441" t="s">
        <v>122</v>
      </c>
      <c r="O562" s="482" t="s">
        <v>2487</v>
      </c>
      <c r="P562" s="441" t="s">
        <v>2488</v>
      </c>
      <c r="Q562" s="482" t="s">
        <v>84</v>
      </c>
      <c r="R562" s="441" t="s">
        <v>336</v>
      </c>
      <c r="S562" s="482" t="s">
        <v>387</v>
      </c>
      <c r="T562" s="441" t="s">
        <v>388</v>
      </c>
      <c r="U562" s="483" t="s">
        <v>80</v>
      </c>
      <c r="V562" s="446" t="s">
        <v>2487</v>
      </c>
      <c r="W562" s="447">
        <v>3</v>
      </c>
      <c r="X562" s="446">
        <v>9</v>
      </c>
      <c r="Y562" s="447">
        <v>17</v>
      </c>
      <c r="Z562" s="446" t="s">
        <v>387</v>
      </c>
      <c r="AA562" s="447" t="s">
        <v>388</v>
      </c>
      <c r="AB562" s="446" t="s">
        <v>387</v>
      </c>
      <c r="AC562" s="447" t="s">
        <v>388</v>
      </c>
      <c r="AD562" s="446" t="s">
        <v>2492</v>
      </c>
      <c r="AE562" s="448"/>
      <c r="AF562" s="451"/>
      <c r="AG562" s="447" t="s">
        <v>98</v>
      </c>
      <c r="AH562" s="467" t="e">
        <f>VLOOKUP($AF562,'Program-Causes'!$C:$D,2,FALSE)</f>
        <v>#N/A</v>
      </c>
      <c r="AI562" s="447" t="s">
        <v>100</v>
      </c>
      <c r="AJ562" s="446" t="s">
        <v>69</v>
      </c>
      <c r="AK562" s="447" t="s">
        <v>70</v>
      </c>
      <c r="AL562" s="9" t="s">
        <v>3810</v>
      </c>
      <c r="AM562" s="35" t="str">
        <f>IF(ISNA(VLOOKUP($AL562,'Ash-Archive Data-Don''t Delete'!$AL:$AT,2,FALSE)),"",VLOOKUP($AL562,'Ash-Archive Data-Don''t Delete'!$AL:$AT,2,FALSE))</f>
        <v>Link1</v>
      </c>
      <c r="AN562" s="2">
        <f>IF(ISNA(VLOOKUP($AL562,'Ash-Archive Data-Don''t Delete'!$AL:$AT,3,FALSE)),"",VLOOKUP($AL562,'Ash-Archive Data-Don''t Delete'!$AL:$AT,3,FALSE))</f>
        <v>0</v>
      </c>
      <c r="AO562" s="13">
        <f>IF(ISNA(VLOOKUP($AL562,'Ash-Archive Data-Don''t Delete'!$AL:$AT,4,FALSE)),"",VLOOKUP($AL562,'Ash-Archive Data-Don''t Delete'!$AL:$AT,4,FALSE))</f>
        <v>0</v>
      </c>
      <c r="AP562" s="2">
        <f>IF(ISNA(VLOOKUP($AL562,'Ash-Archive Data-Don''t Delete'!$AL:$AT,5,FALSE)),"",VLOOKUP($AL562,'Ash-Archive Data-Don''t Delete'!$AL:$AT,5,FALSE))</f>
        <v>0</v>
      </c>
      <c r="AQ562" s="13" t="s">
        <v>74</v>
      </c>
      <c r="AR562" s="2"/>
      <c r="AS562" s="13"/>
      <c r="AT562" s="2"/>
      <c r="AU562" s="451"/>
      <c r="AV562" s="447" t="s">
        <v>986</v>
      </c>
      <c r="AW562" s="451"/>
      <c r="AX562" s="447" t="s">
        <v>76</v>
      </c>
      <c r="AY562" s="475" t="s">
        <v>103</v>
      </c>
      <c r="AZ562" s="476">
        <v>42691</v>
      </c>
      <c r="BA562" s="15"/>
      <c r="BB562" s="15"/>
      <c r="BC562" s="15"/>
      <c r="BD562" s="15"/>
      <c r="BE562" s="15"/>
      <c r="BF562" s="15"/>
      <c r="BG562" s="15"/>
      <c r="BH562" s="15"/>
      <c r="BI562" s="15"/>
      <c r="BJ562" s="15"/>
    </row>
    <row r="563" spans="1:62" ht="14.25">
      <c r="A563" s="16" t="str">
        <f>IF(ISNA(VLOOKUP($G563,'Philanthropist Ranking'!$E$5:$H$105,4,FALSE)),"N","Y")</f>
        <v>N</v>
      </c>
      <c r="B563" s="17">
        <f>VLOOKUP($G563,'Philanthropist Ranking'!$K$5:$M$281,3,FALSE)</f>
        <v>157</v>
      </c>
      <c r="C563" s="17">
        <f>VLOOKUP($G563,'Philanthropist Ranking'!$K$5:$M$281,2,FALSE)</f>
        <v>3</v>
      </c>
      <c r="D563" s="15"/>
      <c r="E563" s="15"/>
      <c r="F563" s="462" t="s">
        <v>2468</v>
      </c>
      <c r="G563" s="463" t="s">
        <v>845</v>
      </c>
      <c r="H563" s="440"/>
      <c r="I563" s="464"/>
      <c r="J563" s="465" t="s">
        <v>62</v>
      </c>
      <c r="K563" s="464"/>
      <c r="L563" s="465"/>
      <c r="M563" s="464"/>
      <c r="N563" s="450"/>
      <c r="O563" s="466"/>
      <c r="P563" s="450"/>
      <c r="Q563" s="466"/>
      <c r="R563" s="450"/>
      <c r="S563" s="466"/>
      <c r="T563" s="450"/>
      <c r="U563" s="466"/>
      <c r="V563" s="446" t="s">
        <v>2473</v>
      </c>
      <c r="W563" s="447">
        <v>2</v>
      </c>
      <c r="X563" s="446">
        <v>5</v>
      </c>
      <c r="Y563" s="447">
        <v>10</v>
      </c>
      <c r="Z563" s="189"/>
      <c r="AA563" s="447" t="s">
        <v>1604</v>
      </c>
      <c r="AB563" s="451"/>
      <c r="AC563" s="448"/>
      <c r="AD563" s="446" t="s">
        <v>968</v>
      </c>
      <c r="AE563" s="448"/>
      <c r="AF563" s="446" t="s">
        <v>2474</v>
      </c>
      <c r="AG563" s="447" t="s">
        <v>109</v>
      </c>
      <c r="AH563" s="467" t="str">
        <f>VLOOKUP($AF563,'Program-Causes'!$C:$D,2,FALSE)</f>
        <v>Social Welfare &amp; Poverty Alleviation</v>
      </c>
      <c r="AI563" s="447" t="s">
        <v>100</v>
      </c>
      <c r="AJ563" s="446" t="s">
        <v>69</v>
      </c>
      <c r="AK563" s="447" t="s">
        <v>70</v>
      </c>
      <c r="AL563" s="9" t="s">
        <v>3811</v>
      </c>
      <c r="AM563" s="13" t="str">
        <f>IF(ISNA(VLOOKUP($AL563,'Ash-Archive Data-Don''t Delete'!$AL:$AT,2,FALSE)),"",VLOOKUP($AL563,'Ash-Archive Data-Don''t Delete'!$AL:$AT,2,FALSE))</f>
        <v/>
      </c>
      <c r="AN563" s="2" t="str">
        <f>IF(ISNA(VLOOKUP($AL563,'Ash-Archive Data-Don''t Delete'!$AL:$AT,3,FALSE)),"",VLOOKUP($AL563,'Ash-Archive Data-Don''t Delete'!$AL:$AT,3,FALSE))</f>
        <v/>
      </c>
      <c r="AO563" s="13" t="str">
        <f>IF(ISNA(VLOOKUP($AL563,'Ash-Archive Data-Don''t Delete'!$AL:$AT,4,FALSE)),"",VLOOKUP($AL563,'Ash-Archive Data-Don''t Delete'!$AL:$AT,4,FALSE))</f>
        <v/>
      </c>
      <c r="AP563" s="2" t="str">
        <f>IF(ISNA(VLOOKUP($AL563,'Ash-Archive Data-Don''t Delete'!$AL:$AT,5,FALSE)),"",VLOOKUP($AL563,'Ash-Archive Data-Don''t Delete'!$AL:$AT,5,FALSE))</f>
        <v/>
      </c>
      <c r="AQ563" s="13" t="s">
        <v>62</v>
      </c>
      <c r="AR563" s="2" t="s">
        <v>62</v>
      </c>
      <c r="AS563" s="13" t="s">
        <v>62</v>
      </c>
      <c r="AT563" s="2" t="s">
        <v>62</v>
      </c>
      <c r="AU563" s="451"/>
      <c r="AV563" s="448"/>
      <c r="AW563" s="451"/>
      <c r="AX563" s="448"/>
      <c r="AY563" s="475" t="s">
        <v>103</v>
      </c>
      <c r="AZ563" s="464"/>
      <c r="BA563" s="15"/>
      <c r="BB563" s="15"/>
      <c r="BC563" s="15"/>
      <c r="BD563" s="15"/>
      <c r="BE563" s="15"/>
      <c r="BF563" s="15"/>
      <c r="BG563" s="15"/>
      <c r="BH563" s="15"/>
      <c r="BI563" s="15"/>
      <c r="BJ563" s="15"/>
    </row>
    <row r="564" spans="1:62" ht="14.25">
      <c r="A564" s="16" t="str">
        <f>IF(ISNA(VLOOKUP($G564,'Philanthropist Ranking'!$E$5:$H$105,4,FALSE)),"N","Y")</f>
        <v>N</v>
      </c>
      <c r="B564" s="17">
        <f>VLOOKUP($G564,'Philanthropist Ranking'!$K$5:$M$281,3,FALSE)</f>
        <v>157</v>
      </c>
      <c r="C564" s="17">
        <f>VLOOKUP($G564,'Philanthropist Ranking'!$K$5:$M$281,2,FALSE)</f>
        <v>3</v>
      </c>
      <c r="D564" s="15"/>
      <c r="E564" s="15"/>
      <c r="F564" s="462" t="s">
        <v>2468</v>
      </c>
      <c r="G564" s="463" t="s">
        <v>845</v>
      </c>
      <c r="H564" s="440"/>
      <c r="I564" s="462">
        <v>1950</v>
      </c>
      <c r="J564" s="465">
        <v>66</v>
      </c>
      <c r="K564" s="462" t="s">
        <v>78</v>
      </c>
      <c r="L564" s="463" t="s">
        <v>79</v>
      </c>
      <c r="M564" s="481" t="s">
        <v>80</v>
      </c>
      <c r="N564" s="441" t="s">
        <v>122</v>
      </c>
      <c r="O564" s="482" t="s">
        <v>2469</v>
      </c>
      <c r="P564" s="441" t="s">
        <v>2470</v>
      </c>
      <c r="Q564" s="466"/>
      <c r="R564" s="441" t="s">
        <v>336</v>
      </c>
      <c r="S564" s="482" t="s">
        <v>968</v>
      </c>
      <c r="T564" s="441" t="s">
        <v>1604</v>
      </c>
      <c r="U564" s="483" t="s">
        <v>80</v>
      </c>
      <c r="V564" s="446" t="s">
        <v>2470</v>
      </c>
      <c r="W564" s="447">
        <v>1</v>
      </c>
      <c r="X564" s="446">
        <v>12</v>
      </c>
      <c r="Y564" s="447">
        <v>24</v>
      </c>
      <c r="Z564" s="189"/>
      <c r="AA564" s="447" t="s">
        <v>1604</v>
      </c>
      <c r="AB564" s="451"/>
      <c r="AC564" s="448"/>
      <c r="AD564" s="446" t="s">
        <v>968</v>
      </c>
      <c r="AE564" s="448"/>
      <c r="AF564" s="446" t="s">
        <v>2472</v>
      </c>
      <c r="AG564" s="447" t="s">
        <v>109</v>
      </c>
      <c r="AH564" s="467" t="str">
        <f>VLOOKUP($AF564,'Program-Causes'!$C:$D,2,FALSE)</f>
        <v>Education</v>
      </c>
      <c r="AI564" s="447" t="s">
        <v>100</v>
      </c>
      <c r="AJ564" s="446" t="s">
        <v>69</v>
      </c>
      <c r="AK564" s="447" t="s">
        <v>70</v>
      </c>
      <c r="AL564" s="9" t="s">
        <v>3812</v>
      </c>
      <c r="AM564" s="13" t="str">
        <f>IF(ISNA(VLOOKUP($AL564,'Ash-Archive Data-Don''t Delete'!$AL:$AT,2,FALSE)),"",VLOOKUP($AL564,'Ash-Archive Data-Don''t Delete'!$AL:$AT,2,FALSE))</f>
        <v/>
      </c>
      <c r="AN564" s="2" t="str">
        <f>IF(ISNA(VLOOKUP($AL564,'Ash-Archive Data-Don''t Delete'!$AL:$AT,3,FALSE)),"",VLOOKUP($AL564,'Ash-Archive Data-Don''t Delete'!$AL:$AT,3,FALSE))</f>
        <v/>
      </c>
      <c r="AO564" s="13" t="str">
        <f>IF(ISNA(VLOOKUP($AL564,'Ash-Archive Data-Don''t Delete'!$AL:$AT,4,FALSE)),"",VLOOKUP($AL564,'Ash-Archive Data-Don''t Delete'!$AL:$AT,4,FALSE))</f>
        <v/>
      </c>
      <c r="AP564" s="2" t="str">
        <f>IF(ISNA(VLOOKUP($AL564,'Ash-Archive Data-Don''t Delete'!$AL:$AT,5,FALSE)),"",VLOOKUP($AL564,'Ash-Archive Data-Don''t Delete'!$AL:$AT,5,FALSE))</f>
        <v/>
      </c>
      <c r="AQ564" s="13" t="s">
        <v>62</v>
      </c>
      <c r="AR564" s="2" t="s">
        <v>62</v>
      </c>
      <c r="AS564" s="13" t="s">
        <v>62</v>
      </c>
      <c r="AT564" s="2" t="s">
        <v>62</v>
      </c>
      <c r="AU564" s="451"/>
      <c r="AV564" s="448"/>
      <c r="AW564" s="451"/>
      <c r="AX564" s="448"/>
      <c r="AY564" s="475" t="s">
        <v>103</v>
      </c>
      <c r="AZ564" s="464"/>
      <c r="BA564" s="15"/>
      <c r="BB564" s="15"/>
      <c r="BC564" s="15"/>
      <c r="BD564" s="15"/>
      <c r="BE564" s="15"/>
      <c r="BF564" s="15"/>
      <c r="BG564" s="15"/>
      <c r="BH564" s="15"/>
      <c r="BI564" s="15"/>
      <c r="BJ564" s="15"/>
    </row>
    <row r="565" spans="1:62" ht="14.25">
      <c r="A565" s="16" t="str">
        <f>IF(ISNA(VLOOKUP($G565,'Philanthropist Ranking'!$E$5:$H$105,4,FALSE)),"N","Y")</f>
        <v>N</v>
      </c>
      <c r="B565" s="17">
        <f>VLOOKUP($G565,'Philanthropist Ranking'!$K$5:$M$281,3,FALSE)</f>
        <v>157</v>
      </c>
      <c r="C565" s="17">
        <f>VLOOKUP($G565,'Philanthropist Ranking'!$K$5:$M$281,2,FALSE)</f>
        <v>3</v>
      </c>
      <c r="D565" s="15"/>
      <c r="E565" s="15"/>
      <c r="F565" s="464"/>
      <c r="G565" s="463" t="s">
        <v>844</v>
      </c>
      <c r="H565" s="440"/>
      <c r="I565" s="464"/>
      <c r="J565" s="465" t="s">
        <v>62</v>
      </c>
      <c r="K565" s="464"/>
      <c r="L565" s="465"/>
      <c r="M565" s="464"/>
      <c r="N565" s="450"/>
      <c r="O565" s="482" t="s">
        <v>2519</v>
      </c>
      <c r="P565" s="450"/>
      <c r="Q565" s="466"/>
      <c r="R565" s="450"/>
      <c r="S565" s="466"/>
      <c r="T565" s="450"/>
      <c r="U565" s="466"/>
      <c r="V565" s="446" t="s">
        <v>2519</v>
      </c>
      <c r="W565" s="447">
        <v>3</v>
      </c>
      <c r="X565" s="446">
        <v>3</v>
      </c>
      <c r="Y565" s="447">
        <v>15</v>
      </c>
      <c r="Z565" s="189"/>
      <c r="AA565" s="448"/>
      <c r="AB565" s="451"/>
      <c r="AC565" s="448"/>
      <c r="AD565" s="451"/>
      <c r="AE565" s="447" t="s">
        <v>1281</v>
      </c>
      <c r="AF565" s="446" t="s">
        <v>1362</v>
      </c>
      <c r="AG565" s="447" t="s">
        <v>109</v>
      </c>
      <c r="AH565" s="467" t="e">
        <f>VLOOKUP($AF565,'Program-Causes'!$C:$D,2,FALSE)</f>
        <v>#N/A</v>
      </c>
      <c r="AI565" s="447" t="s">
        <v>100</v>
      </c>
      <c r="AJ565" s="446" t="s">
        <v>69</v>
      </c>
      <c r="AK565" s="447" t="s">
        <v>70</v>
      </c>
      <c r="AL565" s="9" t="s">
        <v>3813</v>
      </c>
      <c r="AM565" s="13" t="str">
        <f>IF(ISNA(VLOOKUP($AL565,'Ash-Archive Data-Don''t Delete'!$AL:$AT,2,FALSE)),"",VLOOKUP($AL565,'Ash-Archive Data-Don''t Delete'!$AL:$AT,2,FALSE))</f>
        <v/>
      </c>
      <c r="AN565" s="2" t="str">
        <f>IF(ISNA(VLOOKUP($AL565,'Ash-Archive Data-Don''t Delete'!$AL:$AT,3,FALSE)),"",VLOOKUP($AL565,'Ash-Archive Data-Don''t Delete'!$AL:$AT,3,FALSE))</f>
        <v/>
      </c>
      <c r="AO565" s="13" t="str">
        <f>IF(ISNA(VLOOKUP($AL565,'Ash-Archive Data-Don''t Delete'!$AL:$AT,4,FALSE)),"",VLOOKUP($AL565,'Ash-Archive Data-Don''t Delete'!$AL:$AT,4,FALSE))</f>
        <v/>
      </c>
      <c r="AP565" s="2" t="str">
        <f>IF(ISNA(VLOOKUP($AL565,'Ash-Archive Data-Don''t Delete'!$AL:$AT,5,FALSE)),"",VLOOKUP($AL565,'Ash-Archive Data-Don''t Delete'!$AL:$AT,5,FALSE))</f>
        <v/>
      </c>
      <c r="AQ565" s="13" t="s">
        <v>62</v>
      </c>
      <c r="AR565" s="2" t="s">
        <v>62</v>
      </c>
      <c r="AS565" s="13" t="s">
        <v>62</v>
      </c>
      <c r="AT565" s="2" t="s">
        <v>74</v>
      </c>
      <c r="AU565" s="451"/>
      <c r="AV565" s="448"/>
      <c r="AW565" s="451"/>
      <c r="AX565" s="448"/>
      <c r="AY565" s="475" t="s">
        <v>118</v>
      </c>
      <c r="AZ565" s="484">
        <v>42744</v>
      </c>
      <c r="BA565" s="15"/>
      <c r="BB565" s="15"/>
      <c r="BC565" s="15"/>
      <c r="BD565" s="15"/>
      <c r="BE565" s="15"/>
      <c r="BF565" s="15"/>
      <c r="BG565" s="15"/>
      <c r="BH565" s="15"/>
      <c r="BI565" s="15"/>
      <c r="BJ565" s="15"/>
    </row>
    <row r="566" spans="1:62" ht="14.25">
      <c r="A566" s="16" t="str">
        <f>IF(ISNA(VLOOKUP($G566,'Philanthropist Ranking'!$E$5:$H$105,4,FALSE)),"N","Y")</f>
        <v>N</v>
      </c>
      <c r="B566" s="17">
        <f>VLOOKUP($G566,'Philanthropist Ranking'!$K$5:$M$281,3,FALSE)</f>
        <v>157</v>
      </c>
      <c r="C566" s="17">
        <f>VLOOKUP($G566,'Philanthropist Ranking'!$K$5:$M$281,2,FALSE)</f>
        <v>3</v>
      </c>
      <c r="D566" s="486" t="s">
        <v>1626</v>
      </c>
      <c r="E566" s="15"/>
      <c r="F566" s="462" t="s">
        <v>679</v>
      </c>
      <c r="G566" s="463" t="s">
        <v>680</v>
      </c>
      <c r="H566" s="440"/>
      <c r="I566" s="464"/>
      <c r="J566" s="465" t="s">
        <v>62</v>
      </c>
      <c r="K566" s="464"/>
      <c r="L566" s="465"/>
      <c r="M566" s="464"/>
      <c r="N566" s="450"/>
      <c r="O566" s="466"/>
      <c r="P566" s="450"/>
      <c r="Q566" s="466"/>
      <c r="R566" s="450"/>
      <c r="S566" s="466"/>
      <c r="T566" s="450"/>
      <c r="U566" s="466"/>
      <c r="V566" s="451"/>
      <c r="W566" s="447">
        <v>3</v>
      </c>
      <c r="X566" s="446">
        <v>10</v>
      </c>
      <c r="Y566" s="447">
        <v>19</v>
      </c>
      <c r="Z566" s="189"/>
      <c r="AA566" s="448"/>
      <c r="AB566" s="446" t="s">
        <v>222</v>
      </c>
      <c r="AC566" s="447" t="s">
        <v>222</v>
      </c>
      <c r="AD566" s="451"/>
      <c r="AE566" s="491" t="s">
        <v>2508</v>
      </c>
      <c r="AF566" s="451"/>
      <c r="AG566" s="447" t="s">
        <v>136</v>
      </c>
      <c r="AH566" s="467" t="e">
        <f>VLOOKUP($AF566,'Program-Causes'!$C:$D,2,FALSE)</f>
        <v>#N/A</v>
      </c>
      <c r="AI566" s="447" t="s">
        <v>68</v>
      </c>
      <c r="AJ566" s="446" t="s">
        <v>69</v>
      </c>
      <c r="AK566" s="447" t="s">
        <v>70</v>
      </c>
      <c r="AL566" s="9" t="s">
        <v>3814</v>
      </c>
      <c r="AM566" s="35" t="str">
        <f>IF(ISNA(VLOOKUP($AL566,'Ash-Archive Data-Don''t Delete'!$AL:$AT,2,FALSE)),"",VLOOKUP($AL566,'Ash-Archive Data-Don''t Delete'!$AL:$AT,2,FALSE))</f>
        <v>Link</v>
      </c>
      <c r="AN566" s="2">
        <f>IF(ISNA(VLOOKUP($AL566,'Ash-Archive Data-Don''t Delete'!$AL:$AT,3,FALSE)),"",VLOOKUP($AL566,'Ash-Archive Data-Don''t Delete'!$AL:$AT,3,FALSE))</f>
        <v>0</v>
      </c>
      <c r="AO566" s="13">
        <f>IF(ISNA(VLOOKUP($AL566,'Ash-Archive Data-Don''t Delete'!$AL:$AT,4,FALSE)),"",VLOOKUP($AL566,'Ash-Archive Data-Don''t Delete'!$AL:$AT,4,FALSE))</f>
        <v>0</v>
      </c>
      <c r="AP566" s="2">
        <f>IF(ISNA(VLOOKUP($AL566,'Ash-Archive Data-Don''t Delete'!$AL:$AT,5,FALSE)),"",VLOOKUP($AL566,'Ash-Archive Data-Don''t Delete'!$AL:$AT,5,FALSE))</f>
        <v>0</v>
      </c>
      <c r="AQ566" s="13" t="s">
        <v>74</v>
      </c>
      <c r="AR566" s="2"/>
      <c r="AS566" s="13"/>
      <c r="AT566" s="2"/>
      <c r="AU566" s="451"/>
      <c r="AV566" s="448"/>
      <c r="AW566" s="451"/>
      <c r="AX566" s="448"/>
      <c r="AY566" s="475" t="s">
        <v>103</v>
      </c>
      <c r="AZ566" s="476">
        <v>42711</v>
      </c>
      <c r="BA566" s="15"/>
      <c r="BB566" s="15"/>
      <c r="BC566" s="15"/>
      <c r="BD566" s="15"/>
      <c r="BE566" s="15"/>
      <c r="BF566" s="15"/>
      <c r="BG566" s="15"/>
      <c r="BH566" s="15"/>
      <c r="BI566" s="15"/>
      <c r="BJ566" s="15"/>
    </row>
    <row r="567" spans="1:62" ht="14.25">
      <c r="A567" s="16" t="str">
        <f>IF(ISNA(VLOOKUP($G567,'Philanthropist Ranking'!$E$5:$H$105,4,FALSE)),"N","Y")</f>
        <v>N</v>
      </c>
      <c r="B567" s="17">
        <f>VLOOKUP($G567,'Philanthropist Ranking'!$K$5:$M$281,3,FALSE)</f>
        <v>157</v>
      </c>
      <c r="C567" s="17">
        <f>VLOOKUP($G567,'Philanthropist Ranking'!$K$5:$M$281,2,FALSE)</f>
        <v>3</v>
      </c>
      <c r="D567" s="15"/>
      <c r="E567" s="15"/>
      <c r="F567" s="462" t="s">
        <v>561</v>
      </c>
      <c r="G567" s="463" t="s">
        <v>562</v>
      </c>
      <c r="H567" s="440"/>
      <c r="I567" s="464"/>
      <c r="J567" s="465" t="s">
        <v>62</v>
      </c>
      <c r="K567" s="462" t="s">
        <v>78</v>
      </c>
      <c r="L567" s="465"/>
      <c r="M567" s="481" t="s">
        <v>80</v>
      </c>
      <c r="N567" s="441" t="s">
        <v>9</v>
      </c>
      <c r="O567" s="482" t="s">
        <v>2462</v>
      </c>
      <c r="P567" s="441" t="s">
        <v>2463</v>
      </c>
      <c r="Q567" s="466"/>
      <c r="R567" s="441" t="s">
        <v>953</v>
      </c>
      <c r="S567" s="482" t="s">
        <v>63</v>
      </c>
      <c r="T567" s="441" t="s">
        <v>94</v>
      </c>
      <c r="U567" s="483" t="s">
        <v>80</v>
      </c>
      <c r="V567" s="446" t="s">
        <v>561</v>
      </c>
      <c r="W567" s="447">
        <v>3</v>
      </c>
      <c r="X567" s="446">
        <v>12</v>
      </c>
      <c r="Y567" s="447">
        <v>30</v>
      </c>
      <c r="Z567" s="451"/>
      <c r="AA567" s="448"/>
      <c r="AB567" s="451"/>
      <c r="AC567" s="448"/>
      <c r="AD567" s="446" t="s">
        <v>1412</v>
      </c>
      <c r="AE567" s="447" t="s">
        <v>1413</v>
      </c>
      <c r="AF567" s="446" t="s">
        <v>1828</v>
      </c>
      <c r="AG567" s="447" t="s">
        <v>89</v>
      </c>
      <c r="AH567" s="467" t="str">
        <f>VLOOKUP($AF567,'Program-Causes'!$C:$D,2,FALSE)</f>
        <v>Education</v>
      </c>
      <c r="AI567" s="447" t="s">
        <v>100</v>
      </c>
      <c r="AJ567" s="446" t="s">
        <v>69</v>
      </c>
      <c r="AK567" s="447" t="s">
        <v>70</v>
      </c>
      <c r="AL567" s="9" t="s">
        <v>3815</v>
      </c>
      <c r="AM567" s="35" t="str">
        <f>IF(ISNA(VLOOKUP($AL567,'Ash-Archive Data-Don''t Delete'!$AL:$AT,2,FALSE)),"",VLOOKUP($AL567,'Ash-Archive Data-Don''t Delete'!$AL:$AT,2,FALSE))</f>
        <v>News Link with higher amount</v>
      </c>
      <c r="AN567" s="36" t="str">
        <f>IF(ISNA(VLOOKUP($AL567,'Ash-Archive Data-Don''t Delete'!$AL:$AT,3,FALSE)),"",VLOOKUP($AL567,'Ash-Archive Data-Don''t Delete'!$AL:$AT,3,FALSE))</f>
        <v>Foundation Link</v>
      </c>
      <c r="AO567" s="13">
        <f>IF(ISNA(VLOOKUP($AL567,'Ash-Archive Data-Don''t Delete'!$AL:$AT,4,FALSE)),"",VLOOKUP($AL567,'Ash-Archive Data-Don''t Delete'!$AL:$AT,4,FALSE))</f>
        <v>0</v>
      </c>
      <c r="AP567" s="2">
        <f>IF(ISNA(VLOOKUP($AL567,'Ash-Archive Data-Don''t Delete'!$AL:$AT,5,FALSE)),"",VLOOKUP($AL567,'Ash-Archive Data-Don''t Delete'!$AL:$AT,5,FALSE))</f>
        <v>0</v>
      </c>
      <c r="AQ567" s="13" t="s">
        <v>74</v>
      </c>
      <c r="AR567" s="2"/>
      <c r="AS567" s="13"/>
      <c r="AT567" s="2" t="s">
        <v>420</v>
      </c>
      <c r="AU567" s="451"/>
      <c r="AV567" s="447" t="s">
        <v>766</v>
      </c>
      <c r="AW567" s="451"/>
      <c r="AX567" s="447" t="s">
        <v>84</v>
      </c>
      <c r="AY567" s="475" t="s">
        <v>2467</v>
      </c>
      <c r="AZ567" s="484">
        <v>42745</v>
      </c>
      <c r="BA567" s="15"/>
      <c r="BB567" s="15"/>
      <c r="BC567" s="15"/>
      <c r="BD567" s="15"/>
      <c r="BE567" s="15"/>
      <c r="BF567" s="15"/>
      <c r="BG567" s="15"/>
      <c r="BH567" s="15"/>
      <c r="BI567" s="15"/>
      <c r="BJ567" s="15"/>
    </row>
    <row r="568" spans="1:62" ht="14.25">
      <c r="A568" s="16" t="str">
        <f>IF(ISNA(VLOOKUP($G568,'Philanthropist Ranking'!$E$5:$H$105,4,FALSE)),"N","Y")</f>
        <v>N</v>
      </c>
      <c r="B568" s="17">
        <f>VLOOKUP($G568,'Philanthropist Ranking'!$K$5:$M$281,3,FALSE)</f>
        <v>157</v>
      </c>
      <c r="C568" s="17">
        <f>VLOOKUP($G568,'Philanthropist Ranking'!$K$5:$M$281,2,FALSE)</f>
        <v>3</v>
      </c>
      <c r="D568" s="15"/>
      <c r="E568" s="15"/>
      <c r="F568" s="464"/>
      <c r="G568" s="463" t="s">
        <v>843</v>
      </c>
      <c r="H568" s="440"/>
      <c r="I568" s="464"/>
      <c r="J568" s="465" t="s">
        <v>62</v>
      </c>
      <c r="K568" s="464"/>
      <c r="L568" s="465"/>
      <c r="M568" s="464"/>
      <c r="N568" s="450"/>
      <c r="O568" s="466"/>
      <c r="P568" s="450"/>
      <c r="Q568" s="466"/>
      <c r="R568" s="450"/>
      <c r="S568" s="466"/>
      <c r="T568" s="450"/>
      <c r="U568" s="466"/>
      <c r="V568" s="446" t="s">
        <v>2525</v>
      </c>
      <c r="W568" s="447">
        <v>3</v>
      </c>
      <c r="X568" s="451">
        <v>8</v>
      </c>
      <c r="Y568" s="448">
        <v>9</v>
      </c>
      <c r="Z568" s="451"/>
      <c r="AA568" s="448"/>
      <c r="AB568" s="451"/>
      <c r="AC568" s="448"/>
      <c r="AD568" s="446" t="s">
        <v>731</v>
      </c>
      <c r="AE568" s="447" t="s">
        <v>732</v>
      </c>
      <c r="AF568" s="446" t="s">
        <v>2526</v>
      </c>
      <c r="AG568" s="447" t="s">
        <v>89</v>
      </c>
      <c r="AH568" s="467" t="s">
        <v>67</v>
      </c>
      <c r="AI568" s="448"/>
      <c r="AJ568" s="446" t="s">
        <v>69</v>
      </c>
      <c r="AK568" s="447" t="s">
        <v>70</v>
      </c>
      <c r="AL568" s="9" t="s">
        <v>3816</v>
      </c>
      <c r="AM568" s="13" t="str">
        <f>IF(ISNA(VLOOKUP($AL568,'Ash-Archive Data-Don''t Delete'!$AL:$AT,2,FALSE)),"",VLOOKUP($AL568,'Ash-Archive Data-Don''t Delete'!$AL:$AT,2,FALSE))</f>
        <v/>
      </c>
      <c r="AN568" s="2" t="str">
        <f>IF(ISNA(VLOOKUP($AL568,'Ash-Archive Data-Don''t Delete'!$AL:$AT,3,FALSE)),"",VLOOKUP($AL568,'Ash-Archive Data-Don''t Delete'!$AL:$AT,3,FALSE))</f>
        <v/>
      </c>
      <c r="AO568" s="13" t="str">
        <f>IF(ISNA(VLOOKUP($AL568,'Ash-Archive Data-Don''t Delete'!$AL:$AT,4,FALSE)),"",VLOOKUP($AL568,'Ash-Archive Data-Don''t Delete'!$AL:$AT,4,FALSE))</f>
        <v/>
      </c>
      <c r="AP568" s="2" t="str">
        <f>IF(ISNA(VLOOKUP($AL568,'Ash-Archive Data-Don''t Delete'!$AL:$AT,5,FALSE)),"",VLOOKUP($AL568,'Ash-Archive Data-Don''t Delete'!$AL:$AT,5,FALSE))</f>
        <v/>
      </c>
      <c r="AQ568" s="13" t="s">
        <v>62</v>
      </c>
      <c r="AR568" s="2" t="s">
        <v>62</v>
      </c>
      <c r="AS568" s="13" t="s">
        <v>62</v>
      </c>
      <c r="AT568" s="2" t="s">
        <v>62</v>
      </c>
      <c r="AU568" s="451"/>
      <c r="AV568" s="448"/>
      <c r="AW568" s="451"/>
      <c r="AX568" s="448"/>
      <c r="AY568" s="475" t="s">
        <v>269</v>
      </c>
      <c r="AZ568" s="484">
        <v>42744</v>
      </c>
      <c r="BA568" s="15"/>
      <c r="BB568" s="15"/>
      <c r="BC568" s="15"/>
      <c r="BD568" s="15"/>
      <c r="BE568" s="15"/>
      <c r="BF568" s="15"/>
      <c r="BG568" s="15"/>
      <c r="BH568" s="15"/>
      <c r="BI568" s="15"/>
      <c r="BJ568" s="15"/>
    </row>
    <row r="569" spans="1:62" ht="14.25">
      <c r="A569" s="16" t="str">
        <f>IF(ISNA(VLOOKUP($G569,'Philanthropist Ranking'!$E$5:$H$105,4,FALSE)),"N","Y")</f>
        <v>N</v>
      </c>
      <c r="B569" s="17">
        <f>VLOOKUP($G569,'Philanthropist Ranking'!$K$5:$M$281,3,FALSE)</f>
        <v>157</v>
      </c>
      <c r="C569" s="17">
        <f>VLOOKUP($G569,'Philanthropist Ranking'!$K$5:$M$281,2,FALSE)</f>
        <v>3</v>
      </c>
      <c r="D569" s="486" t="s">
        <v>1626</v>
      </c>
      <c r="E569" s="15"/>
      <c r="F569" s="462" t="s">
        <v>608</v>
      </c>
      <c r="G569" s="463" t="s">
        <v>609</v>
      </c>
      <c r="H569" s="440"/>
      <c r="I569" s="464"/>
      <c r="J569" s="465" t="s">
        <v>62</v>
      </c>
      <c r="K569" s="464"/>
      <c r="L569" s="465"/>
      <c r="M569" s="464"/>
      <c r="N569" s="450"/>
      <c r="O569" s="482" t="s">
        <v>2498</v>
      </c>
      <c r="P569" s="441" t="s">
        <v>2499</v>
      </c>
      <c r="Q569" s="466"/>
      <c r="R569" s="441" t="s">
        <v>336</v>
      </c>
      <c r="S569" s="482" t="s">
        <v>63</v>
      </c>
      <c r="T569" s="441" t="s">
        <v>64</v>
      </c>
      <c r="U569" s="483" t="s">
        <v>80</v>
      </c>
      <c r="V569" s="446" t="s">
        <v>2501</v>
      </c>
      <c r="W569" s="447">
        <v>2</v>
      </c>
      <c r="X569" s="446">
        <v>12</v>
      </c>
      <c r="Y569" s="447">
        <v>2</v>
      </c>
      <c r="Z569" s="189"/>
      <c r="AA569" s="447" t="s">
        <v>64</v>
      </c>
      <c r="AB569" s="446" t="s">
        <v>63</v>
      </c>
      <c r="AC569" s="447" t="s">
        <v>64</v>
      </c>
      <c r="AD569" s="446" t="s">
        <v>63</v>
      </c>
      <c r="AE569" s="448"/>
      <c r="AF569" s="451"/>
      <c r="AG569" s="447" t="s">
        <v>136</v>
      </c>
      <c r="AH569" s="467" t="e">
        <f>VLOOKUP($AF569,'Program-Causes'!$C:$D,2,FALSE)</f>
        <v>#N/A</v>
      </c>
      <c r="AI569" s="447" t="s">
        <v>100</v>
      </c>
      <c r="AJ569" s="446" t="s">
        <v>69</v>
      </c>
      <c r="AK569" s="447" t="s">
        <v>70</v>
      </c>
      <c r="AL569" s="9" t="s">
        <v>3817</v>
      </c>
      <c r="AM569" s="13" t="str">
        <f>IF(ISNA(VLOOKUP($AL569,'Ash-Archive Data-Don''t Delete'!$AL:$AT,2,FALSE)),"",VLOOKUP($AL569,'Ash-Archive Data-Don''t Delete'!$AL:$AT,2,FALSE))</f>
        <v/>
      </c>
      <c r="AN569" s="2" t="str">
        <f>IF(ISNA(VLOOKUP($AL569,'Ash-Archive Data-Don''t Delete'!$AL:$AT,3,FALSE)),"",VLOOKUP($AL569,'Ash-Archive Data-Don''t Delete'!$AL:$AT,3,FALSE))</f>
        <v/>
      </c>
      <c r="AO569" s="13" t="str">
        <f>IF(ISNA(VLOOKUP($AL569,'Ash-Archive Data-Don''t Delete'!$AL:$AT,4,FALSE)),"",VLOOKUP($AL569,'Ash-Archive Data-Don''t Delete'!$AL:$AT,4,FALSE))</f>
        <v/>
      </c>
      <c r="AP569" s="2" t="str">
        <f>IF(ISNA(VLOOKUP($AL569,'Ash-Archive Data-Don''t Delete'!$AL:$AT,5,FALSE)),"",VLOOKUP($AL569,'Ash-Archive Data-Don''t Delete'!$AL:$AT,5,FALSE))</f>
        <v/>
      </c>
      <c r="AQ569" s="13" t="s">
        <v>62</v>
      </c>
      <c r="AR569" s="2" t="s">
        <v>62</v>
      </c>
      <c r="AS569" s="13" t="s">
        <v>62</v>
      </c>
      <c r="AT569" s="2" t="s">
        <v>62</v>
      </c>
      <c r="AU569" s="451"/>
      <c r="AV569" s="447" t="s">
        <v>1689</v>
      </c>
      <c r="AW569" s="451"/>
      <c r="AX569" s="447" t="s">
        <v>84</v>
      </c>
      <c r="AY569" s="475" t="s">
        <v>103</v>
      </c>
      <c r="AZ569" s="476">
        <v>42710</v>
      </c>
      <c r="BA569" s="15"/>
      <c r="BB569" s="15"/>
      <c r="BC569" s="15"/>
      <c r="BD569" s="15"/>
      <c r="BE569" s="15"/>
      <c r="BF569" s="15"/>
      <c r="BG569" s="15"/>
      <c r="BH569" s="15"/>
      <c r="BI569" s="15"/>
      <c r="BJ569" s="15"/>
    </row>
    <row r="570" spans="1:62" ht="14.25">
      <c r="A570" s="16" t="str">
        <f>IF(ISNA(VLOOKUP($G570,'Philanthropist Ranking'!$E$5:$H$105,4,FALSE)),"N","Y")</f>
        <v>N</v>
      </c>
      <c r="B570" s="17">
        <f>VLOOKUP($G570,'Philanthropist Ranking'!$K$5:$M$281,3,FALSE)</f>
        <v>157</v>
      </c>
      <c r="C570" s="17">
        <f>VLOOKUP($G570,'Philanthropist Ranking'!$K$5:$M$281,2,FALSE)</f>
        <v>3</v>
      </c>
      <c r="D570" s="486" t="s">
        <v>1626</v>
      </c>
      <c r="E570" s="15"/>
      <c r="F570" s="462" t="s">
        <v>608</v>
      </c>
      <c r="G570" s="463" t="s">
        <v>609</v>
      </c>
      <c r="H570" s="440"/>
      <c r="I570" s="464"/>
      <c r="J570" s="465" t="s">
        <v>62</v>
      </c>
      <c r="K570" s="464"/>
      <c r="L570" s="465"/>
      <c r="M570" s="464"/>
      <c r="N570" s="450"/>
      <c r="O570" s="466"/>
      <c r="P570" s="450"/>
      <c r="Q570" s="466"/>
      <c r="R570" s="450"/>
      <c r="S570" s="466"/>
      <c r="T570" s="450"/>
      <c r="U570" s="466"/>
      <c r="V570" s="446" t="s">
        <v>2501</v>
      </c>
      <c r="W570" s="447">
        <v>1</v>
      </c>
      <c r="X570" s="446">
        <v>8</v>
      </c>
      <c r="Y570" s="447">
        <v>27</v>
      </c>
      <c r="Z570" s="189"/>
      <c r="AA570" s="447" t="s">
        <v>64</v>
      </c>
      <c r="AB570" s="446" t="s">
        <v>63</v>
      </c>
      <c r="AC570" s="447" t="s">
        <v>64</v>
      </c>
      <c r="AD570" s="446" t="s">
        <v>63</v>
      </c>
      <c r="AE570" s="448"/>
      <c r="AF570" s="451"/>
      <c r="AG570" s="447" t="s">
        <v>136</v>
      </c>
      <c r="AH570" s="467" t="e">
        <f>VLOOKUP($AF570,'Program-Causes'!$C:$D,2,FALSE)</f>
        <v>#N/A</v>
      </c>
      <c r="AI570" s="447" t="s">
        <v>100</v>
      </c>
      <c r="AJ570" s="446" t="s">
        <v>69</v>
      </c>
      <c r="AK570" s="447" t="s">
        <v>70</v>
      </c>
      <c r="AL570" s="9" t="s">
        <v>3818</v>
      </c>
      <c r="AM570" s="13" t="str">
        <f>IF(ISNA(VLOOKUP($AL570,'Ash-Archive Data-Don''t Delete'!$AL:$AT,2,FALSE)),"",VLOOKUP($AL570,'Ash-Archive Data-Don''t Delete'!$AL:$AT,2,FALSE))</f>
        <v/>
      </c>
      <c r="AN570" s="2" t="str">
        <f>IF(ISNA(VLOOKUP($AL570,'Ash-Archive Data-Don''t Delete'!$AL:$AT,3,FALSE)),"",VLOOKUP($AL570,'Ash-Archive Data-Don''t Delete'!$AL:$AT,3,FALSE))</f>
        <v/>
      </c>
      <c r="AO570" s="13" t="str">
        <f>IF(ISNA(VLOOKUP($AL570,'Ash-Archive Data-Don''t Delete'!$AL:$AT,4,FALSE)),"",VLOOKUP($AL570,'Ash-Archive Data-Don''t Delete'!$AL:$AT,4,FALSE))</f>
        <v/>
      </c>
      <c r="AP570" s="2" t="str">
        <f>IF(ISNA(VLOOKUP($AL570,'Ash-Archive Data-Don''t Delete'!$AL:$AT,5,FALSE)),"",VLOOKUP($AL570,'Ash-Archive Data-Don''t Delete'!$AL:$AT,5,FALSE))</f>
        <v/>
      </c>
      <c r="AQ570" s="13" t="s">
        <v>62</v>
      </c>
      <c r="AR570" s="2" t="s">
        <v>62</v>
      </c>
      <c r="AS570" s="13" t="s">
        <v>62</v>
      </c>
      <c r="AT570" s="2" t="s">
        <v>62</v>
      </c>
      <c r="AU570" s="451"/>
      <c r="AV570" s="447" t="s">
        <v>1073</v>
      </c>
      <c r="AW570" s="451"/>
      <c r="AX570" s="447" t="s">
        <v>84</v>
      </c>
      <c r="AY570" s="475" t="s">
        <v>103</v>
      </c>
      <c r="AZ570" s="476">
        <v>42710</v>
      </c>
      <c r="BA570" s="15"/>
      <c r="BB570" s="15"/>
      <c r="BC570" s="15"/>
      <c r="BD570" s="15"/>
      <c r="BE570" s="15"/>
      <c r="BF570" s="15"/>
      <c r="BG570" s="15"/>
      <c r="BH570" s="15"/>
      <c r="BI570" s="15"/>
      <c r="BJ570" s="15"/>
    </row>
    <row r="571" spans="1:62" ht="14.25">
      <c r="A571" s="16" t="str">
        <f>IF(ISNA(VLOOKUP($G571,'Philanthropist Ranking'!$E$5:$H$105,4,FALSE)),"N","Y")</f>
        <v>N</v>
      </c>
      <c r="B571" s="17">
        <f>VLOOKUP($G571,'Philanthropist Ranking'!$K$5:$M$281,3,FALSE)</f>
        <v>157</v>
      </c>
      <c r="C571" s="17">
        <f>VLOOKUP($G571,'Philanthropist Ranking'!$K$5:$M$281,2,FALSE)</f>
        <v>3</v>
      </c>
      <c r="D571" s="15"/>
      <c r="E571" s="15"/>
      <c r="F571" s="464"/>
      <c r="G571" s="463" t="s">
        <v>842</v>
      </c>
      <c r="H571" s="440"/>
      <c r="I571" s="464"/>
      <c r="J571" s="465" t="s">
        <v>62</v>
      </c>
      <c r="K571" s="464"/>
      <c r="L571" s="465"/>
      <c r="M571" s="464"/>
      <c r="N571" s="450"/>
      <c r="O571" s="466"/>
      <c r="P571" s="450"/>
      <c r="Q571" s="466"/>
      <c r="R571" s="450"/>
      <c r="S571" s="466"/>
      <c r="T571" s="450"/>
      <c r="U571" s="466"/>
      <c r="V571" s="446" t="s">
        <v>2527</v>
      </c>
      <c r="W571" s="447">
        <v>3</v>
      </c>
      <c r="X571" s="451">
        <v>5</v>
      </c>
      <c r="Y571" s="448">
        <v>20</v>
      </c>
      <c r="Z571" s="451"/>
      <c r="AA571" s="448"/>
      <c r="AB571" s="451"/>
      <c r="AC571" s="448"/>
      <c r="AD571" s="446" t="s">
        <v>731</v>
      </c>
      <c r="AE571" s="447" t="s">
        <v>732</v>
      </c>
      <c r="AF571" s="446" t="s">
        <v>2528</v>
      </c>
      <c r="AG571" s="447" t="s">
        <v>89</v>
      </c>
      <c r="AH571" s="467" t="s">
        <v>67</v>
      </c>
      <c r="AI571" s="448"/>
      <c r="AJ571" s="446" t="s">
        <v>69</v>
      </c>
      <c r="AK571" s="447" t="s">
        <v>70</v>
      </c>
      <c r="AL571" s="9" t="s">
        <v>3819</v>
      </c>
      <c r="AM571" s="13" t="str">
        <f>IF(ISNA(VLOOKUP($AL571,'Ash-Archive Data-Don''t Delete'!$AL:$AT,2,FALSE)),"",VLOOKUP($AL571,'Ash-Archive Data-Don''t Delete'!$AL:$AT,2,FALSE))</f>
        <v/>
      </c>
      <c r="AN571" s="2" t="str">
        <f>IF(ISNA(VLOOKUP($AL571,'Ash-Archive Data-Don''t Delete'!$AL:$AT,3,FALSE)),"",VLOOKUP($AL571,'Ash-Archive Data-Don''t Delete'!$AL:$AT,3,FALSE))</f>
        <v/>
      </c>
      <c r="AO571" s="13" t="str">
        <f>IF(ISNA(VLOOKUP($AL571,'Ash-Archive Data-Don''t Delete'!$AL:$AT,4,FALSE)),"",VLOOKUP($AL571,'Ash-Archive Data-Don''t Delete'!$AL:$AT,4,FALSE))</f>
        <v/>
      </c>
      <c r="AP571" s="2" t="str">
        <f>IF(ISNA(VLOOKUP($AL571,'Ash-Archive Data-Don''t Delete'!$AL:$AT,5,FALSE)),"",VLOOKUP($AL571,'Ash-Archive Data-Don''t Delete'!$AL:$AT,5,FALSE))</f>
        <v/>
      </c>
      <c r="AQ571" s="13" t="s">
        <v>62</v>
      </c>
      <c r="AR571" s="2" t="s">
        <v>62</v>
      </c>
      <c r="AS571" s="13" t="s">
        <v>62</v>
      </c>
      <c r="AT571" s="2" t="s">
        <v>62</v>
      </c>
      <c r="AU571" s="451"/>
      <c r="AV571" s="448"/>
      <c r="AW571" s="451"/>
      <c r="AX571" s="448"/>
      <c r="AY571" s="475" t="s">
        <v>269</v>
      </c>
      <c r="AZ571" s="484">
        <v>42744</v>
      </c>
      <c r="BA571" s="15"/>
      <c r="BB571" s="15"/>
      <c r="BC571" s="15"/>
      <c r="BD571" s="15"/>
      <c r="BE571" s="15"/>
      <c r="BF571" s="15"/>
      <c r="BG571" s="15"/>
      <c r="BH571" s="15"/>
      <c r="BI571" s="15"/>
      <c r="BJ571" s="15"/>
    </row>
    <row r="572" spans="1:62" ht="14.25">
      <c r="A572" s="16" t="str">
        <f>IF(ISNA(VLOOKUP($G572,'Philanthropist Ranking'!$E$5:$H$105,4,FALSE)),"N","Y")</f>
        <v>N</v>
      </c>
      <c r="B572" s="17">
        <f>VLOOKUP($G572,'Philanthropist Ranking'!$K$5:$M$281,3,FALSE)</f>
        <v>157</v>
      </c>
      <c r="C572" s="17">
        <f>VLOOKUP($G572,'Philanthropist Ranking'!$K$5:$M$281,2,FALSE)</f>
        <v>3</v>
      </c>
      <c r="D572" s="486" t="s">
        <v>1626</v>
      </c>
      <c r="E572" s="15"/>
      <c r="F572" s="462" t="s">
        <v>610</v>
      </c>
      <c r="G572" s="463" t="s">
        <v>611</v>
      </c>
      <c r="H572" s="440"/>
      <c r="I572" s="464"/>
      <c r="J572" s="465" t="s">
        <v>62</v>
      </c>
      <c r="K572" s="464"/>
      <c r="L572" s="465"/>
      <c r="M572" s="464"/>
      <c r="N572" s="450"/>
      <c r="O572" s="466"/>
      <c r="P572" s="441" t="s">
        <v>2475</v>
      </c>
      <c r="Q572" s="466"/>
      <c r="R572" s="441" t="s">
        <v>953</v>
      </c>
      <c r="S572" s="482" t="s">
        <v>246</v>
      </c>
      <c r="T572" s="441" t="s">
        <v>247</v>
      </c>
      <c r="U572" s="466"/>
      <c r="V572" s="451"/>
      <c r="W572" s="447">
        <v>3</v>
      </c>
      <c r="X572" s="446">
        <v>9</v>
      </c>
      <c r="Y572" s="447">
        <v>22</v>
      </c>
      <c r="Z572" s="189"/>
      <c r="AA572" s="447" t="s">
        <v>247</v>
      </c>
      <c r="AB572" s="446" t="s">
        <v>222</v>
      </c>
      <c r="AC572" s="447" t="s">
        <v>222</v>
      </c>
      <c r="AD572" s="446" t="s">
        <v>246</v>
      </c>
      <c r="AE572" s="447" t="s">
        <v>2476</v>
      </c>
      <c r="AF572" s="451"/>
      <c r="AG572" s="447" t="s">
        <v>136</v>
      </c>
      <c r="AH572" s="467" t="e">
        <f>VLOOKUP($AF572,'Program-Causes'!$C:$D,2,FALSE)</f>
        <v>#N/A</v>
      </c>
      <c r="AI572" s="447" t="s">
        <v>68</v>
      </c>
      <c r="AJ572" s="446" t="s">
        <v>69</v>
      </c>
      <c r="AK572" s="447" t="s">
        <v>70</v>
      </c>
      <c r="AL572" s="9" t="s">
        <v>3820</v>
      </c>
      <c r="AM572" s="13" t="str">
        <f>IF(ISNA(VLOOKUP($AL572,'Ash-Archive Data-Don''t Delete'!$AL:$AT,2,FALSE)),"",VLOOKUP($AL572,'Ash-Archive Data-Don''t Delete'!$AL:$AT,2,FALSE))</f>
        <v/>
      </c>
      <c r="AN572" s="2" t="str">
        <f>IF(ISNA(VLOOKUP($AL572,'Ash-Archive Data-Don''t Delete'!$AL:$AT,3,FALSE)),"",VLOOKUP($AL572,'Ash-Archive Data-Don''t Delete'!$AL:$AT,3,FALSE))</f>
        <v/>
      </c>
      <c r="AO572" s="13" t="str">
        <f>IF(ISNA(VLOOKUP($AL572,'Ash-Archive Data-Don''t Delete'!$AL:$AT,4,FALSE)),"",VLOOKUP($AL572,'Ash-Archive Data-Don''t Delete'!$AL:$AT,4,FALSE))</f>
        <v/>
      </c>
      <c r="AP572" s="2" t="str">
        <f>IF(ISNA(VLOOKUP($AL572,'Ash-Archive Data-Don''t Delete'!$AL:$AT,5,FALSE)),"",VLOOKUP($AL572,'Ash-Archive Data-Don''t Delete'!$AL:$AT,5,FALSE))</f>
        <v/>
      </c>
      <c r="AQ572" s="13" t="s">
        <v>62</v>
      </c>
      <c r="AR572" s="2" t="s">
        <v>62</v>
      </c>
      <c r="AS572" s="13" t="s">
        <v>62</v>
      </c>
      <c r="AT572" s="2" t="s">
        <v>62</v>
      </c>
      <c r="AU572" s="451"/>
      <c r="AV572" s="447" t="s">
        <v>744</v>
      </c>
      <c r="AW572" s="451"/>
      <c r="AX572" s="447" t="s">
        <v>84</v>
      </c>
      <c r="AY572" s="475" t="s">
        <v>103</v>
      </c>
      <c r="AZ572" s="476">
        <v>42711</v>
      </c>
      <c r="BA572" s="15"/>
      <c r="BB572" s="15"/>
      <c r="BC572" s="15"/>
      <c r="BD572" s="15"/>
      <c r="BE572" s="15"/>
      <c r="BF572" s="15"/>
      <c r="BG572" s="15"/>
      <c r="BH572" s="15"/>
      <c r="BI572" s="15"/>
      <c r="BJ572" s="15"/>
    </row>
    <row r="573" spans="1:62" ht="14.25">
      <c r="A573" s="16" t="str">
        <f>IF(ISNA(VLOOKUP($G573,'Philanthropist Ranking'!$E$5:$H$105,4,FALSE)),"N","Y")</f>
        <v>N</v>
      </c>
      <c r="B573" s="17">
        <f>VLOOKUP($G573,'Philanthropist Ranking'!$K$5:$M$281,3,FALSE)</f>
        <v>177</v>
      </c>
      <c r="C573" s="17">
        <f>VLOOKUP($G573,'Philanthropist Ranking'!$K$5:$M$281,2,FALSE)</f>
        <v>2.9969999999999999</v>
      </c>
      <c r="D573" s="15"/>
      <c r="E573" s="15"/>
      <c r="F573" s="464"/>
      <c r="G573" s="463" t="s">
        <v>856</v>
      </c>
      <c r="H573" s="440"/>
      <c r="I573" s="464"/>
      <c r="J573" s="465" t="s">
        <v>62</v>
      </c>
      <c r="K573" s="464"/>
      <c r="L573" s="465"/>
      <c r="M573" s="464"/>
      <c r="N573" s="450"/>
      <c r="O573" s="466"/>
      <c r="P573" s="450"/>
      <c r="Q573" s="466"/>
      <c r="R573" s="450"/>
      <c r="S573" s="466"/>
      <c r="T573" s="450"/>
      <c r="U573" s="466"/>
      <c r="V573" s="446" t="s">
        <v>2531</v>
      </c>
      <c r="W573" s="447">
        <v>2.9969999999999999</v>
      </c>
      <c r="X573" s="451">
        <v>12</v>
      </c>
      <c r="Y573" s="448">
        <v>7</v>
      </c>
      <c r="Z573" s="451"/>
      <c r="AA573" s="448"/>
      <c r="AB573" s="451"/>
      <c r="AC573" s="448"/>
      <c r="AD573" s="446" t="s">
        <v>453</v>
      </c>
      <c r="AE573" s="447" t="s">
        <v>454</v>
      </c>
      <c r="AF573" s="446" t="s">
        <v>2532</v>
      </c>
      <c r="AG573" s="447" t="s">
        <v>89</v>
      </c>
      <c r="AH573" s="467" t="s">
        <v>67</v>
      </c>
      <c r="AI573" s="448"/>
      <c r="AJ573" s="446" t="s">
        <v>69</v>
      </c>
      <c r="AK573" s="447" t="s">
        <v>70</v>
      </c>
      <c r="AL573" s="9" t="s">
        <v>3821</v>
      </c>
      <c r="AM573" s="13" t="str">
        <f>IF(ISNA(VLOOKUP($AL573,'Ash-Archive Data-Don''t Delete'!$AL:$AT,2,FALSE)),"",VLOOKUP($AL573,'Ash-Archive Data-Don''t Delete'!$AL:$AT,2,FALSE))</f>
        <v/>
      </c>
      <c r="AN573" s="2" t="str">
        <f>IF(ISNA(VLOOKUP($AL573,'Ash-Archive Data-Don''t Delete'!$AL:$AT,3,FALSE)),"",VLOOKUP($AL573,'Ash-Archive Data-Don''t Delete'!$AL:$AT,3,FALSE))</f>
        <v/>
      </c>
      <c r="AO573" s="13" t="str">
        <f>IF(ISNA(VLOOKUP($AL573,'Ash-Archive Data-Don''t Delete'!$AL:$AT,4,FALSE)),"",VLOOKUP($AL573,'Ash-Archive Data-Don''t Delete'!$AL:$AT,4,FALSE))</f>
        <v/>
      </c>
      <c r="AP573" s="2" t="str">
        <f>IF(ISNA(VLOOKUP($AL573,'Ash-Archive Data-Don''t Delete'!$AL:$AT,5,FALSE)),"",VLOOKUP($AL573,'Ash-Archive Data-Don''t Delete'!$AL:$AT,5,FALSE))</f>
        <v/>
      </c>
      <c r="AQ573" s="13" t="s">
        <v>62</v>
      </c>
      <c r="AR573" s="2" t="s">
        <v>62</v>
      </c>
      <c r="AS573" s="13" t="s">
        <v>62</v>
      </c>
      <c r="AT573" s="2" t="s">
        <v>62</v>
      </c>
      <c r="AU573" s="451"/>
      <c r="AV573" s="448"/>
      <c r="AW573" s="451"/>
      <c r="AX573" s="448"/>
      <c r="AY573" s="475" t="s">
        <v>269</v>
      </c>
      <c r="AZ573" s="484">
        <v>42744</v>
      </c>
      <c r="BA573" s="15"/>
      <c r="BB573" s="15"/>
      <c r="BC573" s="15"/>
      <c r="BD573" s="15"/>
      <c r="BE573" s="15"/>
      <c r="BF573" s="15"/>
      <c r="BG573" s="15"/>
      <c r="BH573" s="15"/>
      <c r="BI573" s="15"/>
      <c r="BJ573" s="15"/>
    </row>
    <row r="574" spans="1:62" ht="14.25">
      <c r="A574" s="16" t="str">
        <f>IF(ISNA(VLOOKUP($G574,'Philanthropist Ranking'!$E$5:$H$105,4,FALSE)),"N","Y")</f>
        <v>N</v>
      </c>
      <c r="B574" s="17">
        <f>VLOOKUP($G574,'Philanthropist Ranking'!$K$5:$M$281,3,FALSE)</f>
        <v>178</v>
      </c>
      <c r="C574" s="17">
        <f>VLOOKUP($G574,'Philanthropist Ranking'!$K$5:$M$281,2,FALSE)</f>
        <v>2.8</v>
      </c>
      <c r="D574" s="486" t="s">
        <v>1626</v>
      </c>
      <c r="E574" s="15"/>
      <c r="F574" s="462" t="s">
        <v>656</v>
      </c>
      <c r="G574" s="463" t="s">
        <v>657</v>
      </c>
      <c r="H574" s="440"/>
      <c r="I574" s="464"/>
      <c r="J574" s="465" t="s">
        <v>62</v>
      </c>
      <c r="K574" s="464"/>
      <c r="L574" s="465"/>
      <c r="M574" s="464"/>
      <c r="N574" s="450"/>
      <c r="O574" s="466"/>
      <c r="P574" s="450"/>
      <c r="Q574" s="466"/>
      <c r="R574" s="450"/>
      <c r="S574" s="466"/>
      <c r="T574" s="450"/>
      <c r="U574" s="466"/>
      <c r="V574" s="451"/>
      <c r="W574" s="447">
        <v>2.8</v>
      </c>
      <c r="X574" s="446">
        <v>12</v>
      </c>
      <c r="Y574" s="447">
        <v>22</v>
      </c>
      <c r="Z574" s="189"/>
      <c r="AA574" s="448"/>
      <c r="AB574" s="446" t="s">
        <v>968</v>
      </c>
      <c r="AC574" s="448"/>
      <c r="AD574" s="451"/>
      <c r="AE574" s="447" t="s">
        <v>2533</v>
      </c>
      <c r="AF574" s="451"/>
      <c r="AG574" s="447" t="s">
        <v>136</v>
      </c>
      <c r="AH574" s="467" t="s">
        <v>67</v>
      </c>
      <c r="AI574" s="447" t="s">
        <v>68</v>
      </c>
      <c r="AJ574" s="446" t="s">
        <v>69</v>
      </c>
      <c r="AK574" s="447" t="s">
        <v>70</v>
      </c>
      <c r="AL574" s="9" t="s">
        <v>3822</v>
      </c>
      <c r="AM574" s="35" t="str">
        <f>IF(ISNA(VLOOKUP($AL574,'Ash-Archive Data-Don''t Delete'!$AL:$AT,2,FALSE)),"",VLOOKUP($AL574,'Ash-Archive Data-Don''t Delete'!$AL:$AT,2,FALSE))</f>
        <v>Link</v>
      </c>
      <c r="AN574" s="2">
        <f>IF(ISNA(VLOOKUP($AL574,'Ash-Archive Data-Don''t Delete'!$AL:$AT,3,FALSE)),"",VLOOKUP($AL574,'Ash-Archive Data-Don''t Delete'!$AL:$AT,3,FALSE))</f>
        <v>0</v>
      </c>
      <c r="AO574" s="13">
        <f>IF(ISNA(VLOOKUP($AL574,'Ash-Archive Data-Don''t Delete'!$AL:$AT,4,FALSE)),"",VLOOKUP($AL574,'Ash-Archive Data-Don''t Delete'!$AL:$AT,4,FALSE))</f>
        <v>0</v>
      </c>
      <c r="AP574" s="2">
        <f>IF(ISNA(VLOOKUP($AL574,'Ash-Archive Data-Don''t Delete'!$AL:$AT,5,FALSE)),"",VLOOKUP($AL574,'Ash-Archive Data-Don''t Delete'!$AL:$AT,5,FALSE))</f>
        <v>0</v>
      </c>
      <c r="AQ574" s="13" t="s">
        <v>74</v>
      </c>
      <c r="AR574" s="2"/>
      <c r="AS574" s="13"/>
      <c r="AT574" s="2"/>
      <c r="AU574" s="451"/>
      <c r="AV574" s="447" t="s">
        <v>1925</v>
      </c>
      <c r="AW574" s="451"/>
      <c r="AX574" s="447" t="s">
        <v>84</v>
      </c>
      <c r="AY574" s="475" t="s">
        <v>103</v>
      </c>
      <c r="AZ574" s="476">
        <v>42711</v>
      </c>
      <c r="BA574" s="15"/>
      <c r="BB574" s="15"/>
      <c r="BC574" s="15"/>
      <c r="BD574" s="15"/>
      <c r="BE574" s="15"/>
      <c r="BF574" s="15"/>
      <c r="BG574" s="15"/>
      <c r="BH574" s="15"/>
      <c r="BI574" s="15"/>
      <c r="BJ574" s="15"/>
    </row>
    <row r="575" spans="1:62" ht="14.25">
      <c r="A575" s="16" t="str">
        <f>IF(ISNA(VLOOKUP($G575,'Philanthropist Ranking'!$E$5:$H$105,4,FALSE)),"N","Y")</f>
        <v>N</v>
      </c>
      <c r="B575" s="17">
        <f>VLOOKUP($G575,'Philanthropist Ranking'!$K$5:$M$281,3,FALSE)</f>
        <v>179</v>
      </c>
      <c r="C575" s="17">
        <f>VLOOKUP($G575,'Philanthropist Ranking'!$K$5:$M$281,2,FALSE)</f>
        <v>2.75</v>
      </c>
      <c r="D575" s="15"/>
      <c r="E575" s="15"/>
      <c r="F575" s="464"/>
      <c r="G575" s="463" t="s">
        <v>857</v>
      </c>
      <c r="H575" s="440"/>
      <c r="I575" s="464"/>
      <c r="J575" s="465" t="s">
        <v>62</v>
      </c>
      <c r="K575" s="464"/>
      <c r="L575" s="465"/>
      <c r="M575" s="464"/>
      <c r="N575" s="450"/>
      <c r="O575" s="466"/>
      <c r="P575" s="450"/>
      <c r="Q575" s="466"/>
      <c r="R575" s="450"/>
      <c r="S575" s="466"/>
      <c r="T575" s="450"/>
      <c r="U575" s="466"/>
      <c r="V575" s="446" t="s">
        <v>2534</v>
      </c>
      <c r="W575" s="447">
        <v>1.4</v>
      </c>
      <c r="X575" s="451">
        <v>6</v>
      </c>
      <c r="Y575" s="448">
        <v>30</v>
      </c>
      <c r="Z575" s="451"/>
      <c r="AA575" s="448"/>
      <c r="AB575" s="451"/>
      <c r="AC575" s="448"/>
      <c r="AD575" s="446" t="s">
        <v>1892</v>
      </c>
      <c r="AE575" s="447" t="s">
        <v>1893</v>
      </c>
      <c r="AF575" s="451"/>
      <c r="AG575" s="447" t="s">
        <v>89</v>
      </c>
      <c r="AH575" s="467" t="s">
        <v>67</v>
      </c>
      <c r="AI575" s="448"/>
      <c r="AJ575" s="446" t="s">
        <v>69</v>
      </c>
      <c r="AK575" s="447" t="s">
        <v>70</v>
      </c>
      <c r="AL575" s="9" t="s">
        <v>3823</v>
      </c>
      <c r="AM575" s="13" t="str">
        <f>IF(ISNA(VLOOKUP($AL575,'Ash-Archive Data-Don''t Delete'!$AL:$AT,2,FALSE)),"",VLOOKUP($AL575,'Ash-Archive Data-Don''t Delete'!$AL:$AT,2,FALSE))</f>
        <v/>
      </c>
      <c r="AN575" s="2" t="str">
        <f>IF(ISNA(VLOOKUP($AL575,'Ash-Archive Data-Don''t Delete'!$AL:$AT,3,FALSE)),"",VLOOKUP($AL575,'Ash-Archive Data-Don''t Delete'!$AL:$AT,3,FALSE))</f>
        <v/>
      </c>
      <c r="AO575" s="13" t="str">
        <f>IF(ISNA(VLOOKUP($AL575,'Ash-Archive Data-Don''t Delete'!$AL:$AT,4,FALSE)),"",VLOOKUP($AL575,'Ash-Archive Data-Don''t Delete'!$AL:$AT,4,FALSE))</f>
        <v/>
      </c>
      <c r="AP575" s="2" t="str">
        <f>IF(ISNA(VLOOKUP($AL575,'Ash-Archive Data-Don''t Delete'!$AL:$AT,5,FALSE)),"",VLOOKUP($AL575,'Ash-Archive Data-Don''t Delete'!$AL:$AT,5,FALSE))</f>
        <v/>
      </c>
      <c r="AQ575" s="13" t="s">
        <v>62</v>
      </c>
      <c r="AR575" s="2" t="s">
        <v>62</v>
      </c>
      <c r="AS575" s="13" t="s">
        <v>62</v>
      </c>
      <c r="AT575" s="2" t="s">
        <v>62</v>
      </c>
      <c r="AU575" s="451"/>
      <c r="AV575" s="448"/>
      <c r="AW575" s="451"/>
      <c r="AX575" s="448"/>
      <c r="AY575" s="475" t="s">
        <v>269</v>
      </c>
      <c r="AZ575" s="484">
        <v>42744</v>
      </c>
      <c r="BA575" s="15"/>
      <c r="BB575" s="15"/>
      <c r="BC575" s="15"/>
      <c r="BD575" s="15"/>
      <c r="BE575" s="15"/>
      <c r="BF575" s="15"/>
      <c r="BG575" s="15"/>
      <c r="BH575" s="15"/>
      <c r="BI575" s="15"/>
      <c r="BJ575" s="15"/>
    </row>
    <row r="576" spans="1:62" ht="14.25">
      <c r="A576" s="16" t="str">
        <f>IF(ISNA(VLOOKUP($G576,'Philanthropist Ranking'!$E$5:$H$105,4,FALSE)),"N","Y")</f>
        <v>N</v>
      </c>
      <c r="B576" s="17">
        <f>VLOOKUP($G576,'Philanthropist Ranking'!$K$5:$M$281,3,FALSE)</f>
        <v>179</v>
      </c>
      <c r="C576" s="17">
        <f>VLOOKUP($G576,'Philanthropist Ranking'!$K$5:$M$281,2,FALSE)</f>
        <v>2.75</v>
      </c>
      <c r="D576" s="15"/>
      <c r="E576" s="15"/>
      <c r="F576" s="464"/>
      <c r="G576" s="463" t="s">
        <v>857</v>
      </c>
      <c r="H576" s="440"/>
      <c r="I576" s="464"/>
      <c r="J576" s="465" t="s">
        <v>62</v>
      </c>
      <c r="K576" s="464"/>
      <c r="L576" s="465"/>
      <c r="M576" s="464"/>
      <c r="N576" s="450"/>
      <c r="O576" s="466"/>
      <c r="P576" s="450"/>
      <c r="Q576" s="466"/>
      <c r="R576" s="450"/>
      <c r="S576" s="466"/>
      <c r="T576" s="450"/>
      <c r="U576" s="466"/>
      <c r="V576" s="446" t="s">
        <v>2534</v>
      </c>
      <c r="W576" s="447">
        <v>1</v>
      </c>
      <c r="X576" s="451">
        <v>12</v>
      </c>
      <c r="Y576" s="448">
        <v>23</v>
      </c>
      <c r="Z576" s="451"/>
      <c r="AA576" s="448"/>
      <c r="AB576" s="451"/>
      <c r="AC576" s="448"/>
      <c r="AD576" s="446" t="s">
        <v>1892</v>
      </c>
      <c r="AE576" s="447" t="s">
        <v>1893</v>
      </c>
      <c r="AF576" s="451"/>
      <c r="AG576" s="447" t="s">
        <v>89</v>
      </c>
      <c r="AH576" s="467" t="s">
        <v>67</v>
      </c>
      <c r="AI576" s="448"/>
      <c r="AJ576" s="446" t="s">
        <v>69</v>
      </c>
      <c r="AK576" s="447" t="s">
        <v>70</v>
      </c>
      <c r="AL576" s="9" t="s">
        <v>3824</v>
      </c>
      <c r="AM576" s="13" t="str">
        <f>IF(ISNA(VLOOKUP($AL576,'Ash-Archive Data-Don''t Delete'!$AL:$AT,2,FALSE)),"",VLOOKUP($AL576,'Ash-Archive Data-Don''t Delete'!$AL:$AT,2,FALSE))</f>
        <v/>
      </c>
      <c r="AN576" s="2" t="str">
        <f>IF(ISNA(VLOOKUP($AL576,'Ash-Archive Data-Don''t Delete'!$AL:$AT,3,FALSE)),"",VLOOKUP($AL576,'Ash-Archive Data-Don''t Delete'!$AL:$AT,3,FALSE))</f>
        <v/>
      </c>
      <c r="AO576" s="13" t="str">
        <f>IF(ISNA(VLOOKUP($AL576,'Ash-Archive Data-Don''t Delete'!$AL:$AT,4,FALSE)),"",VLOOKUP($AL576,'Ash-Archive Data-Don''t Delete'!$AL:$AT,4,FALSE))</f>
        <v/>
      </c>
      <c r="AP576" s="2" t="str">
        <f>IF(ISNA(VLOOKUP($AL576,'Ash-Archive Data-Don''t Delete'!$AL:$AT,5,FALSE)),"",VLOOKUP($AL576,'Ash-Archive Data-Don''t Delete'!$AL:$AT,5,FALSE))</f>
        <v/>
      </c>
      <c r="AQ576" s="13" t="s">
        <v>62</v>
      </c>
      <c r="AR576" s="2" t="s">
        <v>62</v>
      </c>
      <c r="AS576" s="13" t="s">
        <v>62</v>
      </c>
      <c r="AT576" s="2" t="s">
        <v>62</v>
      </c>
      <c r="AU576" s="451"/>
      <c r="AV576" s="448"/>
      <c r="AW576" s="451"/>
      <c r="AX576" s="448"/>
      <c r="AY576" s="475" t="s">
        <v>269</v>
      </c>
      <c r="AZ576" s="484">
        <v>42744</v>
      </c>
      <c r="BA576" s="15"/>
      <c r="BB576" s="15"/>
      <c r="BC576" s="15"/>
      <c r="BD576" s="15"/>
      <c r="BE576" s="15"/>
      <c r="BF576" s="15"/>
      <c r="BG576" s="15"/>
      <c r="BH576" s="15"/>
      <c r="BI576" s="15"/>
      <c r="BJ576" s="15"/>
    </row>
    <row r="577" spans="1:62" ht="14.25">
      <c r="A577" s="16" t="str">
        <f>IF(ISNA(VLOOKUP($G577,'Philanthropist Ranking'!$E$5:$H$105,4,FALSE)),"N","Y")</f>
        <v>N</v>
      </c>
      <c r="B577" s="17">
        <f>VLOOKUP($G577,'Philanthropist Ranking'!$K$5:$M$281,3,FALSE)</f>
        <v>179</v>
      </c>
      <c r="C577" s="17">
        <f>VLOOKUP($G577,'Philanthropist Ranking'!$K$5:$M$281,2,FALSE)</f>
        <v>2.75</v>
      </c>
      <c r="D577" s="15"/>
      <c r="E577" s="15"/>
      <c r="F577" s="464"/>
      <c r="G577" s="463" t="s">
        <v>857</v>
      </c>
      <c r="H577" s="440"/>
      <c r="I577" s="464"/>
      <c r="J577" s="465" t="s">
        <v>62</v>
      </c>
      <c r="K577" s="464"/>
      <c r="L577" s="465"/>
      <c r="M577" s="464"/>
      <c r="N577" s="450"/>
      <c r="O577" s="466"/>
      <c r="P577" s="450"/>
      <c r="Q577" s="466"/>
      <c r="R577" s="450"/>
      <c r="S577" s="466"/>
      <c r="T577" s="450"/>
      <c r="U577" s="466"/>
      <c r="V577" s="446" t="s">
        <v>2534</v>
      </c>
      <c r="W577" s="447">
        <v>0.35</v>
      </c>
      <c r="X577" s="451">
        <v>3</v>
      </c>
      <c r="Y577" s="448">
        <v>24</v>
      </c>
      <c r="Z577" s="451"/>
      <c r="AA577" s="448"/>
      <c r="AB577" s="451"/>
      <c r="AC577" s="448"/>
      <c r="AD577" s="446" t="s">
        <v>1892</v>
      </c>
      <c r="AE577" s="447" t="s">
        <v>1893</v>
      </c>
      <c r="AF577" s="451"/>
      <c r="AG577" s="447" t="s">
        <v>89</v>
      </c>
      <c r="AH577" s="467" t="s">
        <v>67</v>
      </c>
      <c r="AI577" s="448"/>
      <c r="AJ577" s="446" t="s">
        <v>69</v>
      </c>
      <c r="AK577" s="447" t="s">
        <v>70</v>
      </c>
      <c r="AL577" s="9" t="s">
        <v>3825</v>
      </c>
      <c r="AM577" s="13" t="str">
        <f>IF(ISNA(VLOOKUP($AL577,'Ash-Archive Data-Don''t Delete'!$AL:$AT,2,FALSE)),"",VLOOKUP($AL577,'Ash-Archive Data-Don''t Delete'!$AL:$AT,2,FALSE))</f>
        <v/>
      </c>
      <c r="AN577" s="2" t="str">
        <f>IF(ISNA(VLOOKUP($AL577,'Ash-Archive Data-Don''t Delete'!$AL:$AT,3,FALSE)),"",VLOOKUP($AL577,'Ash-Archive Data-Don''t Delete'!$AL:$AT,3,FALSE))</f>
        <v/>
      </c>
      <c r="AO577" s="13" t="str">
        <f>IF(ISNA(VLOOKUP($AL577,'Ash-Archive Data-Don''t Delete'!$AL:$AT,4,FALSE)),"",VLOOKUP($AL577,'Ash-Archive Data-Don''t Delete'!$AL:$AT,4,FALSE))</f>
        <v/>
      </c>
      <c r="AP577" s="2" t="str">
        <f>IF(ISNA(VLOOKUP($AL577,'Ash-Archive Data-Don''t Delete'!$AL:$AT,5,FALSE)),"",VLOOKUP($AL577,'Ash-Archive Data-Don''t Delete'!$AL:$AT,5,FALSE))</f>
        <v/>
      </c>
      <c r="AQ577" s="13" t="s">
        <v>62</v>
      </c>
      <c r="AR577" s="2" t="s">
        <v>62</v>
      </c>
      <c r="AS577" s="13" t="s">
        <v>62</v>
      </c>
      <c r="AT577" s="2" t="s">
        <v>62</v>
      </c>
      <c r="AU577" s="451"/>
      <c r="AV577" s="448"/>
      <c r="AW577" s="451"/>
      <c r="AX577" s="448"/>
      <c r="AY577" s="475" t="s">
        <v>269</v>
      </c>
      <c r="AZ577" s="484">
        <v>42744</v>
      </c>
      <c r="BA577" s="15"/>
      <c r="BB577" s="15"/>
      <c r="BC577" s="15"/>
      <c r="BD577" s="15"/>
      <c r="BE577" s="15"/>
      <c r="BF577" s="15"/>
      <c r="BG577" s="15"/>
      <c r="BH577" s="15"/>
      <c r="BI577" s="15"/>
      <c r="BJ577" s="15"/>
    </row>
    <row r="578" spans="1:62" ht="14.25">
      <c r="A578" s="16" t="str">
        <f>IF(ISNA(VLOOKUP($G578,'Philanthropist Ranking'!$E$5:$H$105,4,FALSE)),"N","Y")</f>
        <v>N</v>
      </c>
      <c r="B578" s="17">
        <f>VLOOKUP($G578,'Philanthropist Ranking'!$K$5:$M$281,3,FALSE)</f>
        <v>180</v>
      </c>
      <c r="C578" s="17">
        <f>VLOOKUP($G578,'Philanthropist Ranking'!$K$5:$M$281,2,FALSE)</f>
        <v>2.66</v>
      </c>
      <c r="D578" s="15"/>
      <c r="E578" s="15"/>
      <c r="F578" s="464"/>
      <c r="G578" s="463" t="s">
        <v>858</v>
      </c>
      <c r="H578" s="440"/>
      <c r="I578" s="464"/>
      <c r="J578" s="465" t="s">
        <v>62</v>
      </c>
      <c r="K578" s="464"/>
      <c r="L578" s="465"/>
      <c r="M578" s="464"/>
      <c r="N578" s="450"/>
      <c r="O578" s="482" t="s">
        <v>2536</v>
      </c>
      <c r="P578" s="450"/>
      <c r="Q578" s="466"/>
      <c r="R578" s="450"/>
      <c r="S578" s="466"/>
      <c r="T578" s="450"/>
      <c r="U578" s="466"/>
      <c r="V578" s="446" t="s">
        <v>2536</v>
      </c>
      <c r="W578" s="447">
        <v>2.66</v>
      </c>
      <c r="X578" s="446">
        <v>4</v>
      </c>
      <c r="Y578" s="447">
        <v>27</v>
      </c>
      <c r="Z578" s="189"/>
      <c r="AA578" s="448"/>
      <c r="AB578" s="451"/>
      <c r="AC578" s="448"/>
      <c r="AD578" s="451"/>
      <c r="AE578" s="447" t="s">
        <v>1281</v>
      </c>
      <c r="AF578" s="446" t="s">
        <v>1362</v>
      </c>
      <c r="AG578" s="447" t="s">
        <v>109</v>
      </c>
      <c r="AH578" s="467" t="e">
        <f>VLOOKUP($AF578,'Program-Causes'!$C:$D,2,FALSE)</f>
        <v>#N/A</v>
      </c>
      <c r="AI578" s="447" t="s">
        <v>100</v>
      </c>
      <c r="AJ578" s="446" t="s">
        <v>69</v>
      </c>
      <c r="AK578" s="447" t="s">
        <v>70</v>
      </c>
      <c r="AL578" s="9" t="s">
        <v>3826</v>
      </c>
      <c r="AM578" s="13" t="str">
        <f>IF(ISNA(VLOOKUP($AL578,'Ash-Archive Data-Don''t Delete'!$AL:$AT,2,FALSE)),"",VLOOKUP($AL578,'Ash-Archive Data-Don''t Delete'!$AL:$AT,2,FALSE))</f>
        <v/>
      </c>
      <c r="AN578" s="2" t="str">
        <f>IF(ISNA(VLOOKUP($AL578,'Ash-Archive Data-Don''t Delete'!$AL:$AT,3,FALSE)),"",VLOOKUP($AL578,'Ash-Archive Data-Don''t Delete'!$AL:$AT,3,FALSE))</f>
        <v/>
      </c>
      <c r="AO578" s="13" t="str">
        <f>IF(ISNA(VLOOKUP($AL578,'Ash-Archive Data-Don''t Delete'!$AL:$AT,4,FALSE)),"",VLOOKUP($AL578,'Ash-Archive Data-Don''t Delete'!$AL:$AT,4,FALSE))</f>
        <v/>
      </c>
      <c r="AP578" s="2" t="str">
        <f>IF(ISNA(VLOOKUP($AL578,'Ash-Archive Data-Don''t Delete'!$AL:$AT,5,FALSE)),"",VLOOKUP($AL578,'Ash-Archive Data-Don''t Delete'!$AL:$AT,5,FALSE))</f>
        <v/>
      </c>
      <c r="AQ578" s="13" t="s">
        <v>62</v>
      </c>
      <c r="AR578" s="2" t="s">
        <v>62</v>
      </c>
      <c r="AS578" s="13" t="s">
        <v>62</v>
      </c>
      <c r="AT578" s="2" t="s">
        <v>74</v>
      </c>
      <c r="AU578" s="451"/>
      <c r="AV578" s="448"/>
      <c r="AW578" s="451"/>
      <c r="AX578" s="448"/>
      <c r="AY578" s="475" t="s">
        <v>118</v>
      </c>
      <c r="AZ578" s="484">
        <v>42744</v>
      </c>
      <c r="BA578" s="15"/>
      <c r="BB578" s="15"/>
      <c r="BC578" s="15"/>
      <c r="BD578" s="15"/>
      <c r="BE578" s="15"/>
      <c r="BF578" s="15"/>
      <c r="BG578" s="15"/>
      <c r="BH578" s="15"/>
      <c r="BI578" s="15"/>
      <c r="BJ578" s="15"/>
    </row>
    <row r="579" spans="1:62" ht="14.25">
      <c r="A579" s="16" t="str">
        <f>IF(ISNA(VLOOKUP($G579,'Philanthropist Ranking'!$E$5:$H$105,4,FALSE)),"N","Y")</f>
        <v>N</v>
      </c>
      <c r="B579" s="17">
        <f>VLOOKUP($G579,'Philanthropist Ranking'!$K$5:$M$281,3,FALSE)</f>
        <v>181</v>
      </c>
      <c r="C579" s="17">
        <f>VLOOKUP($G579,'Philanthropist Ranking'!$K$5:$M$281,2,FALSE)</f>
        <v>2.6</v>
      </c>
      <c r="D579" s="15"/>
      <c r="E579" s="15"/>
      <c r="F579" s="464"/>
      <c r="G579" s="463" t="s">
        <v>859</v>
      </c>
      <c r="H579" s="440"/>
      <c r="I579" s="464"/>
      <c r="J579" s="465" t="s">
        <v>62</v>
      </c>
      <c r="K579" s="464"/>
      <c r="L579" s="465"/>
      <c r="M579" s="464"/>
      <c r="N579" s="450"/>
      <c r="O579" s="466"/>
      <c r="P579" s="450"/>
      <c r="Q579" s="466"/>
      <c r="R579" s="450"/>
      <c r="S579" s="466"/>
      <c r="T579" s="450"/>
      <c r="U579" s="466"/>
      <c r="V579" s="446" t="s">
        <v>2537</v>
      </c>
      <c r="W579" s="447">
        <v>1</v>
      </c>
      <c r="X579" s="451">
        <v>9</v>
      </c>
      <c r="Y579" s="448">
        <v>30</v>
      </c>
      <c r="Z579" s="451"/>
      <c r="AA579" s="448"/>
      <c r="AB579" s="451"/>
      <c r="AC579" s="448"/>
      <c r="AD579" s="446" t="s">
        <v>2063</v>
      </c>
      <c r="AE579" s="447" t="s">
        <v>2064</v>
      </c>
      <c r="AF579" s="446" t="s">
        <v>2538</v>
      </c>
      <c r="AG579" s="448"/>
      <c r="AH579" s="467" t="e">
        <f>VLOOKUP($AF579,'Program-Causes'!$C:$D,2,FALSE)</f>
        <v>#N/A</v>
      </c>
      <c r="AI579" s="448"/>
      <c r="AJ579" s="446" t="s">
        <v>69</v>
      </c>
      <c r="AK579" s="447" t="s">
        <v>70</v>
      </c>
      <c r="AL579" s="9" t="s">
        <v>3827</v>
      </c>
      <c r="AM579" s="13" t="str">
        <f>IF(ISNA(VLOOKUP($AL579,'Ash-Archive Data-Don''t Delete'!$AL:$AT,2,FALSE)),"",VLOOKUP($AL579,'Ash-Archive Data-Don''t Delete'!$AL:$AT,2,FALSE))</f>
        <v/>
      </c>
      <c r="AN579" s="2" t="str">
        <f>IF(ISNA(VLOOKUP($AL579,'Ash-Archive Data-Don''t Delete'!$AL:$AT,3,FALSE)),"",VLOOKUP($AL579,'Ash-Archive Data-Don''t Delete'!$AL:$AT,3,FALSE))</f>
        <v/>
      </c>
      <c r="AO579" s="13" t="str">
        <f>IF(ISNA(VLOOKUP($AL579,'Ash-Archive Data-Don''t Delete'!$AL:$AT,4,FALSE)),"",VLOOKUP($AL579,'Ash-Archive Data-Don''t Delete'!$AL:$AT,4,FALSE))</f>
        <v/>
      </c>
      <c r="AP579" s="2" t="str">
        <f>IF(ISNA(VLOOKUP($AL579,'Ash-Archive Data-Don''t Delete'!$AL:$AT,5,FALSE)),"",VLOOKUP($AL579,'Ash-Archive Data-Don''t Delete'!$AL:$AT,5,FALSE))</f>
        <v/>
      </c>
      <c r="AQ579" s="13" t="s">
        <v>62</v>
      </c>
      <c r="AR579" s="2" t="s">
        <v>62</v>
      </c>
      <c r="AS579" s="13" t="s">
        <v>62</v>
      </c>
      <c r="AT579" s="2" t="s">
        <v>62</v>
      </c>
      <c r="AU579" s="451"/>
      <c r="AV579" s="448"/>
      <c r="AW579" s="451"/>
      <c r="AX579" s="448"/>
      <c r="AY579" s="475" t="s">
        <v>269</v>
      </c>
      <c r="AZ579" s="484">
        <v>42744</v>
      </c>
      <c r="BA579" s="15"/>
      <c r="BB579" s="15"/>
      <c r="BC579" s="15"/>
      <c r="BD579" s="15"/>
      <c r="BE579" s="15"/>
      <c r="BF579" s="15"/>
      <c r="BG579" s="15"/>
      <c r="BH579" s="15"/>
      <c r="BI579" s="15"/>
      <c r="BJ579" s="15"/>
    </row>
    <row r="580" spans="1:62" ht="14.25">
      <c r="A580" s="16" t="str">
        <f>IF(ISNA(VLOOKUP($G580,'Philanthropist Ranking'!$E$5:$H$105,4,FALSE)),"N","Y")</f>
        <v>N</v>
      </c>
      <c r="B580" s="17">
        <f>VLOOKUP($G580,'Philanthropist Ranking'!$K$5:$M$281,3,FALSE)</f>
        <v>181</v>
      </c>
      <c r="C580" s="17">
        <f>VLOOKUP($G580,'Philanthropist Ranking'!$K$5:$M$281,2,FALSE)</f>
        <v>2.6</v>
      </c>
      <c r="D580" s="15"/>
      <c r="E580" s="15"/>
      <c r="F580" s="464"/>
      <c r="G580" s="463" t="s">
        <v>859</v>
      </c>
      <c r="H580" s="440"/>
      <c r="I580" s="464"/>
      <c r="J580" s="465" t="s">
        <v>62</v>
      </c>
      <c r="K580" s="464"/>
      <c r="L580" s="465"/>
      <c r="M580" s="464"/>
      <c r="N580" s="450"/>
      <c r="O580" s="466"/>
      <c r="P580" s="450"/>
      <c r="Q580" s="466"/>
      <c r="R580" s="450"/>
      <c r="S580" s="466"/>
      <c r="T580" s="450"/>
      <c r="U580" s="466"/>
      <c r="V580" s="446" t="s">
        <v>2537</v>
      </c>
      <c r="W580" s="447">
        <v>1</v>
      </c>
      <c r="X580" s="451">
        <v>9</v>
      </c>
      <c r="Y580" s="448">
        <v>30</v>
      </c>
      <c r="Z580" s="451"/>
      <c r="AA580" s="448"/>
      <c r="AB580" s="451"/>
      <c r="AC580" s="448"/>
      <c r="AD580" s="446" t="s">
        <v>2063</v>
      </c>
      <c r="AE580" s="447" t="s">
        <v>2064</v>
      </c>
      <c r="AF580" s="446" t="s">
        <v>2538</v>
      </c>
      <c r="AG580" s="448"/>
      <c r="AH580" s="467" t="e">
        <f>VLOOKUP($AF580,'Program-Causes'!$C:$D,2,FALSE)</f>
        <v>#N/A</v>
      </c>
      <c r="AI580" s="448"/>
      <c r="AJ580" s="446" t="s">
        <v>69</v>
      </c>
      <c r="AK580" s="447" t="s">
        <v>70</v>
      </c>
      <c r="AL580" s="9" t="s">
        <v>3827</v>
      </c>
      <c r="AM580" s="13" t="str">
        <f>IF(ISNA(VLOOKUP($AL580,'Ash-Archive Data-Don''t Delete'!$AL:$AT,2,FALSE)),"",VLOOKUP($AL580,'Ash-Archive Data-Don''t Delete'!$AL:$AT,2,FALSE))</f>
        <v/>
      </c>
      <c r="AN580" s="2" t="str">
        <f>IF(ISNA(VLOOKUP($AL580,'Ash-Archive Data-Don''t Delete'!$AL:$AT,3,FALSE)),"",VLOOKUP($AL580,'Ash-Archive Data-Don''t Delete'!$AL:$AT,3,FALSE))</f>
        <v/>
      </c>
      <c r="AO580" s="13" t="str">
        <f>IF(ISNA(VLOOKUP($AL580,'Ash-Archive Data-Don''t Delete'!$AL:$AT,4,FALSE)),"",VLOOKUP($AL580,'Ash-Archive Data-Don''t Delete'!$AL:$AT,4,FALSE))</f>
        <v/>
      </c>
      <c r="AP580" s="2" t="str">
        <f>IF(ISNA(VLOOKUP($AL580,'Ash-Archive Data-Don''t Delete'!$AL:$AT,5,FALSE)),"",VLOOKUP($AL580,'Ash-Archive Data-Don''t Delete'!$AL:$AT,5,FALSE))</f>
        <v/>
      </c>
      <c r="AQ580" s="13" t="s">
        <v>62</v>
      </c>
      <c r="AR580" s="2" t="s">
        <v>62</v>
      </c>
      <c r="AS580" s="13" t="s">
        <v>62</v>
      </c>
      <c r="AT580" s="2" t="s">
        <v>62</v>
      </c>
      <c r="AU580" s="451"/>
      <c r="AV580" s="448"/>
      <c r="AW580" s="451"/>
      <c r="AX580" s="448"/>
      <c r="AY580" s="475" t="s">
        <v>269</v>
      </c>
      <c r="AZ580" s="484">
        <v>42744</v>
      </c>
      <c r="BA580" s="15"/>
      <c r="BB580" s="15"/>
      <c r="BC580" s="15"/>
      <c r="BD580" s="15"/>
      <c r="BE580" s="15"/>
      <c r="BF580" s="15"/>
      <c r="BG580" s="15"/>
      <c r="BH580" s="15"/>
      <c r="BI580" s="15"/>
      <c r="BJ580" s="15"/>
    </row>
    <row r="581" spans="1:62" ht="14.25">
      <c r="A581" s="16" t="str">
        <f>IF(ISNA(VLOOKUP($G581,'Philanthropist Ranking'!$E$5:$H$105,4,FALSE)),"N","Y")</f>
        <v>N</v>
      </c>
      <c r="B581" s="17">
        <f>VLOOKUP($G581,'Philanthropist Ranking'!$K$5:$M$281,3,FALSE)</f>
        <v>181</v>
      </c>
      <c r="C581" s="17">
        <f>VLOOKUP($G581,'Philanthropist Ranking'!$K$5:$M$281,2,FALSE)</f>
        <v>2.6</v>
      </c>
      <c r="D581" s="15"/>
      <c r="E581" s="15"/>
      <c r="F581" s="464"/>
      <c r="G581" s="463" t="s">
        <v>859</v>
      </c>
      <c r="H581" s="440"/>
      <c r="I581" s="464"/>
      <c r="J581" s="465" t="s">
        <v>62</v>
      </c>
      <c r="K581" s="464"/>
      <c r="L581" s="465"/>
      <c r="M581" s="464"/>
      <c r="N581" s="450"/>
      <c r="O581" s="466"/>
      <c r="P581" s="450"/>
      <c r="Q581" s="466"/>
      <c r="R581" s="450"/>
      <c r="S581" s="466"/>
      <c r="T581" s="450"/>
      <c r="U581" s="466"/>
      <c r="V581" s="446" t="s">
        <v>2537</v>
      </c>
      <c r="W581" s="447">
        <v>0.6</v>
      </c>
      <c r="X581" s="446">
        <v>3</v>
      </c>
      <c r="Y581" s="447">
        <v>14</v>
      </c>
      <c r="Z581" s="451"/>
      <c r="AA581" s="448"/>
      <c r="AB581" s="451"/>
      <c r="AC581" s="448"/>
      <c r="AD581" s="446" t="s">
        <v>1624</v>
      </c>
      <c r="AE581" s="447" t="s">
        <v>1625</v>
      </c>
      <c r="AF581" s="451"/>
      <c r="AG581" s="448"/>
      <c r="AH581" s="467" t="e">
        <f>VLOOKUP($AF581,'Program-Causes'!$C:$D,2,FALSE)</f>
        <v>#N/A</v>
      </c>
      <c r="AI581" s="448"/>
      <c r="AJ581" s="446" t="s">
        <v>69</v>
      </c>
      <c r="AK581" s="447" t="s">
        <v>70</v>
      </c>
      <c r="AL581" s="9" t="s">
        <v>3828</v>
      </c>
      <c r="AM581" s="13" t="str">
        <f>IF(ISNA(VLOOKUP($AL581,'Ash-Archive Data-Don''t Delete'!$AL:$AT,2,FALSE)),"",VLOOKUP($AL581,'Ash-Archive Data-Don''t Delete'!$AL:$AT,2,FALSE))</f>
        <v>link</v>
      </c>
      <c r="AN581" s="36" t="str">
        <f>IF(ISNA(VLOOKUP($AL581,'Ash-Archive Data-Don''t Delete'!$AL:$AT,3,FALSE)),"",VLOOKUP($AL581,'Ash-Archive Data-Don''t Delete'!$AL:$AT,3,FALSE))</f>
        <v>http://www.scf.org.cn/foundation/donation/list.jhtml</v>
      </c>
      <c r="AO581" s="13">
        <f>IF(ISNA(VLOOKUP($AL581,'Ash-Archive Data-Don''t Delete'!$AL:$AT,4,FALSE)),"",VLOOKUP($AL581,'Ash-Archive Data-Don''t Delete'!$AL:$AT,4,FALSE))</f>
        <v>0</v>
      </c>
      <c r="AP581" s="2">
        <f>IF(ISNA(VLOOKUP($AL581,'Ash-Archive Data-Don''t Delete'!$AL:$AT,5,FALSE)),"",VLOOKUP($AL581,'Ash-Archive Data-Don''t Delete'!$AL:$AT,5,FALSE))</f>
        <v>0</v>
      </c>
      <c r="AQ581" s="13"/>
      <c r="AR581" s="2"/>
      <c r="AS581" s="13"/>
      <c r="AT581" s="2" t="s">
        <v>74</v>
      </c>
      <c r="AU581" s="451"/>
      <c r="AV581" s="448"/>
      <c r="AW581" s="451"/>
      <c r="AX581" s="448"/>
      <c r="AY581" s="475" t="s">
        <v>269</v>
      </c>
      <c r="AZ581" s="484">
        <v>42744</v>
      </c>
      <c r="BA581" s="15"/>
      <c r="BB581" s="15"/>
      <c r="BC581" s="15"/>
      <c r="BD581" s="15"/>
      <c r="BE581" s="15"/>
      <c r="BF581" s="15"/>
      <c r="BG581" s="15"/>
      <c r="BH581" s="15"/>
      <c r="BI581" s="15"/>
      <c r="BJ581" s="15"/>
    </row>
    <row r="582" spans="1:62" ht="14.25">
      <c r="A582" s="16" t="str">
        <f>IF(ISNA(VLOOKUP($G582,'Philanthropist Ranking'!$E$5:$H$105,4,FALSE)),"N","Y")</f>
        <v>N</v>
      </c>
      <c r="B582" s="17">
        <f>VLOOKUP($G582,'Philanthropist Ranking'!$K$5:$M$281,3,FALSE)</f>
        <v>182</v>
      </c>
      <c r="C582" s="17">
        <f>VLOOKUP($G582,'Philanthropist Ranking'!$K$5:$M$281,2,FALSE)</f>
        <v>2.4677289999999998</v>
      </c>
      <c r="D582" s="486" t="s">
        <v>1626</v>
      </c>
      <c r="E582" s="15"/>
      <c r="F582" s="462" t="s">
        <v>2539</v>
      </c>
      <c r="G582" s="463" t="s">
        <v>860</v>
      </c>
      <c r="H582" s="440"/>
      <c r="I582" s="464"/>
      <c r="J582" s="465" t="s">
        <v>62</v>
      </c>
      <c r="K582" s="464"/>
      <c r="L582" s="465"/>
      <c r="M582" s="464"/>
      <c r="N582" s="450"/>
      <c r="O582" s="466"/>
      <c r="P582" s="450"/>
      <c r="Q582" s="466"/>
      <c r="R582" s="450"/>
      <c r="S582" s="466"/>
      <c r="T582" s="450"/>
      <c r="U582" s="466"/>
      <c r="V582" s="446" t="s">
        <v>2541</v>
      </c>
      <c r="W582" s="447">
        <v>2</v>
      </c>
      <c r="X582" s="446">
        <v>8</v>
      </c>
      <c r="Y582" s="447">
        <v>16</v>
      </c>
      <c r="Z582" s="189"/>
      <c r="AA582" s="447" t="s">
        <v>223</v>
      </c>
      <c r="AB582" s="451"/>
      <c r="AC582" s="448"/>
      <c r="AD582" s="446" t="s">
        <v>223</v>
      </c>
      <c r="AE582" s="448"/>
      <c r="AF582" s="446" t="s">
        <v>2544</v>
      </c>
      <c r="AG582" s="447" t="s">
        <v>109</v>
      </c>
      <c r="AH582" s="467" t="str">
        <f>VLOOKUP($AF582,'Program-Causes'!$C:$D,2,FALSE)</f>
        <v>Social Welfare &amp; Poverty Alleviation</v>
      </c>
      <c r="AI582" s="447" t="s">
        <v>100</v>
      </c>
      <c r="AJ582" s="446" t="s">
        <v>69</v>
      </c>
      <c r="AK582" s="447" t="s">
        <v>70</v>
      </c>
      <c r="AL582" s="9" t="s">
        <v>3829</v>
      </c>
      <c r="AM582" s="13" t="str">
        <f>IF(ISNA(VLOOKUP($AL582,'Ash-Archive Data-Don''t Delete'!$AL:$AT,2,FALSE)),"",VLOOKUP($AL582,'Ash-Archive Data-Don''t Delete'!$AL:$AT,2,FALSE))</f>
        <v/>
      </c>
      <c r="AN582" s="2" t="str">
        <f>IF(ISNA(VLOOKUP($AL582,'Ash-Archive Data-Don''t Delete'!$AL:$AT,3,FALSE)),"",VLOOKUP($AL582,'Ash-Archive Data-Don''t Delete'!$AL:$AT,3,FALSE))</f>
        <v/>
      </c>
      <c r="AO582" s="13" t="str">
        <f>IF(ISNA(VLOOKUP($AL582,'Ash-Archive Data-Don''t Delete'!$AL:$AT,4,FALSE)),"",VLOOKUP($AL582,'Ash-Archive Data-Don''t Delete'!$AL:$AT,4,FALSE))</f>
        <v/>
      </c>
      <c r="AP582" s="2" t="str">
        <f>IF(ISNA(VLOOKUP($AL582,'Ash-Archive Data-Don''t Delete'!$AL:$AT,5,FALSE)),"",VLOOKUP($AL582,'Ash-Archive Data-Don''t Delete'!$AL:$AT,5,FALSE))</f>
        <v/>
      </c>
      <c r="AQ582" s="13" t="s">
        <v>62</v>
      </c>
      <c r="AR582" s="2" t="s">
        <v>62</v>
      </c>
      <c r="AS582" s="13" t="s">
        <v>62</v>
      </c>
      <c r="AT582" s="2" t="s">
        <v>62</v>
      </c>
      <c r="AU582" s="451"/>
      <c r="AV582" s="448"/>
      <c r="AW582" s="451"/>
      <c r="AX582" s="448"/>
      <c r="AY582" s="475" t="s">
        <v>103</v>
      </c>
      <c r="AZ582" s="464"/>
      <c r="BA582" s="15"/>
      <c r="BB582" s="15"/>
      <c r="BC582" s="15"/>
      <c r="BD582" s="15"/>
      <c r="BE582" s="15"/>
      <c r="BF582" s="15"/>
      <c r="BG582" s="15"/>
      <c r="BH582" s="15"/>
      <c r="BI582" s="15"/>
      <c r="BJ582" s="15"/>
    </row>
    <row r="583" spans="1:62" ht="14.25">
      <c r="A583" s="16" t="str">
        <f>IF(ISNA(VLOOKUP($G583,'Philanthropist Ranking'!$E$5:$H$105,4,FALSE)),"N","Y")</f>
        <v>N</v>
      </c>
      <c r="B583" s="17">
        <f>VLOOKUP($G583,'Philanthropist Ranking'!$K$5:$M$281,3,FALSE)</f>
        <v>182</v>
      </c>
      <c r="C583" s="17">
        <f>VLOOKUP($G583,'Philanthropist Ranking'!$K$5:$M$281,2,FALSE)</f>
        <v>2.4677289999999998</v>
      </c>
      <c r="D583" s="486" t="s">
        <v>1626</v>
      </c>
      <c r="E583" s="15"/>
      <c r="F583" s="462" t="s">
        <v>2539</v>
      </c>
      <c r="G583" s="463" t="s">
        <v>860</v>
      </c>
      <c r="H583" s="440"/>
      <c r="I583" s="464"/>
      <c r="J583" s="465" t="s">
        <v>62</v>
      </c>
      <c r="K583" s="464"/>
      <c r="L583" s="465"/>
      <c r="M583" s="464"/>
      <c r="N583" s="450"/>
      <c r="O583" s="466"/>
      <c r="P583" s="450"/>
      <c r="Q583" s="466"/>
      <c r="R583" s="450"/>
      <c r="S583" s="466"/>
      <c r="T583" s="450"/>
      <c r="U583" s="466"/>
      <c r="V583" s="446" t="s">
        <v>2541</v>
      </c>
      <c r="W583" s="447">
        <v>0.3</v>
      </c>
      <c r="X583" s="446">
        <v>8</v>
      </c>
      <c r="Y583" s="447">
        <v>16</v>
      </c>
      <c r="Z583" s="189"/>
      <c r="AA583" s="447" t="s">
        <v>223</v>
      </c>
      <c r="AB583" s="451"/>
      <c r="AC583" s="448"/>
      <c r="AD583" s="446" t="s">
        <v>223</v>
      </c>
      <c r="AE583" s="448"/>
      <c r="AF583" s="446" t="s">
        <v>2545</v>
      </c>
      <c r="AG583" s="447" t="s">
        <v>109</v>
      </c>
      <c r="AH583" s="467" t="str">
        <f>VLOOKUP($AF583,'Program-Causes'!$C:$D,2,FALSE)</f>
        <v>Social Welfare &amp; Poverty Alleviation</v>
      </c>
      <c r="AI583" s="447" t="s">
        <v>100</v>
      </c>
      <c r="AJ583" s="446" t="s">
        <v>69</v>
      </c>
      <c r="AK583" s="447" t="s">
        <v>70</v>
      </c>
      <c r="AL583" s="9" t="s">
        <v>3830</v>
      </c>
      <c r="AM583" s="13" t="str">
        <f>IF(ISNA(VLOOKUP($AL583,'Ash-Archive Data-Don''t Delete'!$AL:$AT,2,FALSE)),"",VLOOKUP($AL583,'Ash-Archive Data-Don''t Delete'!$AL:$AT,2,FALSE))</f>
        <v/>
      </c>
      <c r="AN583" s="2" t="str">
        <f>IF(ISNA(VLOOKUP($AL583,'Ash-Archive Data-Don''t Delete'!$AL:$AT,3,FALSE)),"",VLOOKUP($AL583,'Ash-Archive Data-Don''t Delete'!$AL:$AT,3,FALSE))</f>
        <v/>
      </c>
      <c r="AO583" s="13" t="str">
        <f>IF(ISNA(VLOOKUP($AL583,'Ash-Archive Data-Don''t Delete'!$AL:$AT,4,FALSE)),"",VLOOKUP($AL583,'Ash-Archive Data-Don''t Delete'!$AL:$AT,4,FALSE))</f>
        <v/>
      </c>
      <c r="AP583" s="2" t="str">
        <f>IF(ISNA(VLOOKUP($AL583,'Ash-Archive Data-Don''t Delete'!$AL:$AT,5,FALSE)),"",VLOOKUP($AL583,'Ash-Archive Data-Don''t Delete'!$AL:$AT,5,FALSE))</f>
        <v/>
      </c>
      <c r="AQ583" s="13" t="s">
        <v>62</v>
      </c>
      <c r="AR583" s="2" t="s">
        <v>62</v>
      </c>
      <c r="AS583" s="13" t="s">
        <v>62</v>
      </c>
      <c r="AT583" s="2" t="s">
        <v>62</v>
      </c>
      <c r="AU583" s="451"/>
      <c r="AV583" s="448"/>
      <c r="AW583" s="451"/>
      <c r="AX583" s="448"/>
      <c r="AY583" s="475" t="s">
        <v>103</v>
      </c>
      <c r="AZ583" s="464"/>
      <c r="BA583" s="15"/>
      <c r="BB583" s="15"/>
      <c r="BC583" s="15"/>
      <c r="BD583" s="15"/>
      <c r="BE583" s="15"/>
      <c r="BF583" s="15"/>
      <c r="BG583" s="15"/>
      <c r="BH583" s="15"/>
      <c r="BI583" s="15"/>
      <c r="BJ583" s="15"/>
    </row>
    <row r="584" spans="1:62" ht="14.25">
      <c r="A584" s="16" t="str">
        <f>IF(ISNA(VLOOKUP($G584,'Philanthropist Ranking'!$E$5:$H$105,4,FALSE)),"N","Y")</f>
        <v>N</v>
      </c>
      <c r="B584" s="17">
        <f>VLOOKUP($G584,'Philanthropist Ranking'!$K$5:$M$281,3,FALSE)</f>
        <v>182</v>
      </c>
      <c r="C584" s="17">
        <f>VLOOKUP($G584,'Philanthropist Ranking'!$K$5:$M$281,2,FALSE)</f>
        <v>2.4677289999999998</v>
      </c>
      <c r="D584" s="486" t="s">
        <v>1626</v>
      </c>
      <c r="E584" s="15"/>
      <c r="F584" s="462" t="s">
        <v>2539</v>
      </c>
      <c r="G584" s="463" t="s">
        <v>860</v>
      </c>
      <c r="H584" s="440"/>
      <c r="I584" s="464"/>
      <c r="J584" s="465" t="s">
        <v>62</v>
      </c>
      <c r="K584" s="464"/>
      <c r="L584" s="465"/>
      <c r="M584" s="464"/>
      <c r="N584" s="450"/>
      <c r="O584" s="482" t="s">
        <v>2540</v>
      </c>
      <c r="P584" s="441" t="s">
        <v>2541</v>
      </c>
      <c r="Q584" s="466"/>
      <c r="R584" s="441" t="s">
        <v>953</v>
      </c>
      <c r="S584" s="482" t="s">
        <v>223</v>
      </c>
      <c r="T584" s="441" t="s">
        <v>223</v>
      </c>
      <c r="U584" s="483" t="s">
        <v>80</v>
      </c>
      <c r="V584" s="446" t="s">
        <v>2541</v>
      </c>
      <c r="W584" s="447">
        <v>0.16772899999999999</v>
      </c>
      <c r="X584" s="446">
        <v>12</v>
      </c>
      <c r="Y584" s="447">
        <v>23</v>
      </c>
      <c r="Z584" s="189"/>
      <c r="AA584" s="447" t="s">
        <v>223</v>
      </c>
      <c r="AB584" s="451"/>
      <c r="AC584" s="448"/>
      <c r="AD584" s="446" t="s">
        <v>223</v>
      </c>
      <c r="AE584" s="448"/>
      <c r="AF584" s="446" t="s">
        <v>2542</v>
      </c>
      <c r="AG584" s="447" t="s">
        <v>109</v>
      </c>
      <c r="AH584" s="467" t="str">
        <f>VLOOKUP($AF584,'Program-Causes'!$C:$D,2,FALSE)</f>
        <v>Social Welfare &amp; Poverty Alleviation</v>
      </c>
      <c r="AI584" s="447" t="s">
        <v>100</v>
      </c>
      <c r="AJ584" s="446" t="s">
        <v>69</v>
      </c>
      <c r="AK584" s="447" t="s">
        <v>70</v>
      </c>
      <c r="AL584" s="9" t="s">
        <v>3831</v>
      </c>
      <c r="AM584" s="13" t="str">
        <f>IF(ISNA(VLOOKUP($AL584,'Ash-Archive Data-Don''t Delete'!$AL:$AT,2,FALSE)),"",VLOOKUP($AL584,'Ash-Archive Data-Don''t Delete'!$AL:$AT,2,FALSE))</f>
        <v/>
      </c>
      <c r="AN584" s="2" t="str">
        <f>IF(ISNA(VLOOKUP($AL584,'Ash-Archive Data-Don''t Delete'!$AL:$AT,3,FALSE)),"",VLOOKUP($AL584,'Ash-Archive Data-Don''t Delete'!$AL:$AT,3,FALSE))</f>
        <v/>
      </c>
      <c r="AO584" s="13" t="str">
        <f>IF(ISNA(VLOOKUP($AL584,'Ash-Archive Data-Don''t Delete'!$AL:$AT,4,FALSE)),"",VLOOKUP($AL584,'Ash-Archive Data-Don''t Delete'!$AL:$AT,4,FALSE))</f>
        <v/>
      </c>
      <c r="AP584" s="2" t="str">
        <f>IF(ISNA(VLOOKUP($AL584,'Ash-Archive Data-Don''t Delete'!$AL:$AT,5,FALSE)),"",VLOOKUP($AL584,'Ash-Archive Data-Don''t Delete'!$AL:$AT,5,FALSE))</f>
        <v/>
      </c>
      <c r="AQ584" s="13" t="s">
        <v>62</v>
      </c>
      <c r="AR584" s="2" t="s">
        <v>62</v>
      </c>
      <c r="AS584" s="13" t="s">
        <v>62</v>
      </c>
      <c r="AT584" s="2" t="s">
        <v>62</v>
      </c>
      <c r="AU584" s="451"/>
      <c r="AV584" s="448"/>
      <c r="AW584" s="451"/>
      <c r="AX584" s="448"/>
      <c r="AY584" s="475" t="s">
        <v>103</v>
      </c>
      <c r="AZ584" s="464"/>
      <c r="BA584" s="15"/>
      <c r="BB584" s="15"/>
      <c r="BC584" s="15"/>
      <c r="BD584" s="15"/>
      <c r="BE584" s="15"/>
      <c r="BF584" s="15"/>
      <c r="BG584" s="15"/>
      <c r="BH584" s="15"/>
      <c r="BI584" s="15"/>
      <c r="BJ584" s="15"/>
    </row>
    <row r="585" spans="1:62" ht="14.25">
      <c r="A585" s="16" t="str">
        <f>IF(ISNA(VLOOKUP($G585,'Philanthropist Ranking'!$E$5:$H$105,4,FALSE)),"N","Y")</f>
        <v>N</v>
      </c>
      <c r="B585" s="17">
        <f>VLOOKUP($G585,'Philanthropist Ranking'!$K$5:$M$281,3,FALSE)</f>
        <v>183</v>
      </c>
      <c r="C585" s="17">
        <f>VLOOKUP($G585,'Philanthropist Ranking'!$K$5:$M$281,2,FALSE)</f>
        <v>2.4</v>
      </c>
      <c r="D585" s="15"/>
      <c r="E585" s="15"/>
      <c r="F585" s="464"/>
      <c r="G585" s="463" t="s">
        <v>861</v>
      </c>
      <c r="H585" s="440"/>
      <c r="I585" s="464"/>
      <c r="J585" s="465" t="s">
        <v>62</v>
      </c>
      <c r="K585" s="464"/>
      <c r="L585" s="465"/>
      <c r="M585" s="464"/>
      <c r="N585" s="450"/>
      <c r="O585" s="466"/>
      <c r="P585" s="450"/>
      <c r="Q585" s="466"/>
      <c r="R585" s="450"/>
      <c r="S585" s="466"/>
      <c r="T585" s="450"/>
      <c r="U585" s="466"/>
      <c r="V585" s="446" t="s">
        <v>2546</v>
      </c>
      <c r="W585" s="447">
        <v>2.4</v>
      </c>
      <c r="X585" s="451">
        <v>4</v>
      </c>
      <c r="Y585" s="448">
        <v>11</v>
      </c>
      <c r="Z585" s="451"/>
      <c r="AA585" s="448"/>
      <c r="AB585" s="451"/>
      <c r="AC585" s="448"/>
      <c r="AD585" s="446" t="s">
        <v>2547</v>
      </c>
      <c r="AE585" s="447" t="s">
        <v>2548</v>
      </c>
      <c r="AF585" s="446" t="s">
        <v>2549</v>
      </c>
      <c r="AG585" s="447" t="s">
        <v>89</v>
      </c>
      <c r="AH585" s="467" t="s">
        <v>67</v>
      </c>
      <c r="AI585" s="448"/>
      <c r="AJ585" s="446" t="s">
        <v>69</v>
      </c>
      <c r="AK585" s="447" t="s">
        <v>70</v>
      </c>
      <c r="AL585" s="9" t="s">
        <v>3832</v>
      </c>
      <c r="AM585" s="13" t="str">
        <f>IF(ISNA(VLOOKUP($AL585,'Ash-Archive Data-Don''t Delete'!$AL:$AT,2,FALSE)),"",VLOOKUP($AL585,'Ash-Archive Data-Don''t Delete'!$AL:$AT,2,FALSE))</f>
        <v/>
      </c>
      <c r="AN585" s="2" t="str">
        <f>IF(ISNA(VLOOKUP($AL585,'Ash-Archive Data-Don''t Delete'!$AL:$AT,3,FALSE)),"",VLOOKUP($AL585,'Ash-Archive Data-Don''t Delete'!$AL:$AT,3,FALSE))</f>
        <v/>
      </c>
      <c r="AO585" s="13" t="str">
        <f>IF(ISNA(VLOOKUP($AL585,'Ash-Archive Data-Don''t Delete'!$AL:$AT,4,FALSE)),"",VLOOKUP($AL585,'Ash-Archive Data-Don''t Delete'!$AL:$AT,4,FALSE))</f>
        <v/>
      </c>
      <c r="AP585" s="2" t="str">
        <f>IF(ISNA(VLOOKUP($AL585,'Ash-Archive Data-Don''t Delete'!$AL:$AT,5,FALSE)),"",VLOOKUP($AL585,'Ash-Archive Data-Don''t Delete'!$AL:$AT,5,FALSE))</f>
        <v/>
      </c>
      <c r="AQ585" s="13" t="s">
        <v>62</v>
      </c>
      <c r="AR585" s="2" t="s">
        <v>62</v>
      </c>
      <c r="AS585" s="13" t="s">
        <v>62</v>
      </c>
      <c r="AT585" s="2" t="s">
        <v>62</v>
      </c>
      <c r="AU585" s="451"/>
      <c r="AV585" s="448"/>
      <c r="AW585" s="451"/>
      <c r="AX585" s="448"/>
      <c r="AY585" s="475" t="s">
        <v>269</v>
      </c>
      <c r="AZ585" s="484">
        <v>42744</v>
      </c>
      <c r="BA585" s="15"/>
      <c r="BB585" s="15"/>
      <c r="BC585" s="15"/>
      <c r="BD585" s="15"/>
      <c r="BE585" s="15"/>
      <c r="BF585" s="15"/>
      <c r="BG585" s="15"/>
      <c r="BH585" s="15"/>
      <c r="BI585" s="15"/>
      <c r="BJ585" s="15"/>
    </row>
    <row r="586" spans="1:62" ht="14.25">
      <c r="A586" s="16" t="str">
        <f>IF(ISNA(VLOOKUP($G586,'Philanthropist Ranking'!$E$5:$H$105,4,FALSE)),"N","Y")</f>
        <v>N</v>
      </c>
      <c r="B586" s="17">
        <f>VLOOKUP($G586,'Philanthropist Ranking'!$K$5:$M$281,3,FALSE)</f>
        <v>184</v>
      </c>
      <c r="C586" s="17">
        <f>VLOOKUP($G586,'Philanthropist Ranking'!$K$5:$M$281,2,FALSE)</f>
        <v>2.2240000000000002</v>
      </c>
      <c r="D586" s="15"/>
      <c r="E586" s="15"/>
      <c r="F586" s="464"/>
      <c r="G586" s="463" t="s">
        <v>862</v>
      </c>
      <c r="H586" s="440"/>
      <c r="I586" s="464"/>
      <c r="J586" s="465" t="s">
        <v>62</v>
      </c>
      <c r="K586" s="464"/>
      <c r="L586" s="465"/>
      <c r="M586" s="464"/>
      <c r="N586" s="450"/>
      <c r="O586" s="466"/>
      <c r="P586" s="450"/>
      <c r="Q586" s="466"/>
      <c r="R586" s="450"/>
      <c r="S586" s="466"/>
      <c r="T586" s="450"/>
      <c r="U586" s="466"/>
      <c r="V586" s="446" t="s">
        <v>2551</v>
      </c>
      <c r="W586" s="447">
        <v>2</v>
      </c>
      <c r="X586" s="451">
        <v>1</v>
      </c>
      <c r="Y586" s="448">
        <v>15</v>
      </c>
      <c r="Z586" s="451"/>
      <c r="AA586" s="448"/>
      <c r="AB586" s="451"/>
      <c r="AC586" s="448"/>
      <c r="AD586" s="446" t="s">
        <v>1892</v>
      </c>
      <c r="AE586" s="447" t="s">
        <v>1893</v>
      </c>
      <c r="AF586" s="451"/>
      <c r="AG586" s="447" t="s">
        <v>89</v>
      </c>
      <c r="AH586" s="467" t="s">
        <v>67</v>
      </c>
      <c r="AI586" s="448"/>
      <c r="AJ586" s="446" t="s">
        <v>69</v>
      </c>
      <c r="AK586" s="447" t="s">
        <v>70</v>
      </c>
      <c r="AL586" s="9" t="s">
        <v>3833</v>
      </c>
      <c r="AM586" s="13" t="str">
        <f>IF(ISNA(VLOOKUP($AL586,'Ash-Archive Data-Don''t Delete'!$AL:$AT,2,FALSE)),"",VLOOKUP($AL586,'Ash-Archive Data-Don''t Delete'!$AL:$AT,2,FALSE))</f>
        <v/>
      </c>
      <c r="AN586" s="2" t="str">
        <f>IF(ISNA(VLOOKUP($AL586,'Ash-Archive Data-Don''t Delete'!$AL:$AT,3,FALSE)),"",VLOOKUP($AL586,'Ash-Archive Data-Don''t Delete'!$AL:$AT,3,FALSE))</f>
        <v/>
      </c>
      <c r="AO586" s="13" t="str">
        <f>IF(ISNA(VLOOKUP($AL586,'Ash-Archive Data-Don''t Delete'!$AL:$AT,4,FALSE)),"",VLOOKUP($AL586,'Ash-Archive Data-Don''t Delete'!$AL:$AT,4,FALSE))</f>
        <v/>
      </c>
      <c r="AP586" s="2" t="str">
        <f>IF(ISNA(VLOOKUP($AL586,'Ash-Archive Data-Don''t Delete'!$AL:$AT,5,FALSE)),"",VLOOKUP($AL586,'Ash-Archive Data-Don''t Delete'!$AL:$AT,5,FALSE))</f>
        <v/>
      </c>
      <c r="AQ586" s="13" t="s">
        <v>62</v>
      </c>
      <c r="AR586" s="2" t="s">
        <v>62</v>
      </c>
      <c r="AS586" s="13" t="s">
        <v>62</v>
      </c>
      <c r="AT586" s="2" t="s">
        <v>62</v>
      </c>
      <c r="AU586" s="451"/>
      <c r="AV586" s="448"/>
      <c r="AW586" s="451"/>
      <c r="AX586" s="448"/>
      <c r="AY586" s="475" t="s">
        <v>269</v>
      </c>
      <c r="AZ586" s="484">
        <v>42744</v>
      </c>
      <c r="BA586" s="15"/>
      <c r="BB586" s="15"/>
      <c r="BC586" s="15"/>
      <c r="BD586" s="15"/>
      <c r="BE586" s="15"/>
      <c r="BF586" s="15"/>
      <c r="BG586" s="15"/>
      <c r="BH586" s="15"/>
      <c r="BI586" s="15"/>
      <c r="BJ586" s="15"/>
    </row>
    <row r="587" spans="1:62" ht="14.25">
      <c r="A587" s="16" t="str">
        <f>IF(ISNA(VLOOKUP($G587,'Philanthropist Ranking'!$E$5:$H$105,4,FALSE)),"N","Y")</f>
        <v>N</v>
      </c>
      <c r="B587" s="17">
        <f>VLOOKUP($G587,'Philanthropist Ranking'!$K$5:$M$281,3,FALSE)</f>
        <v>184</v>
      </c>
      <c r="C587" s="17">
        <f>VLOOKUP($G587,'Philanthropist Ranking'!$K$5:$M$281,2,FALSE)</f>
        <v>2.2240000000000002</v>
      </c>
      <c r="D587" s="15"/>
      <c r="E587" s="15"/>
      <c r="F587" s="464"/>
      <c r="G587" s="463" t="s">
        <v>862</v>
      </c>
      <c r="H587" s="440"/>
      <c r="I587" s="464"/>
      <c r="J587" s="465" t="s">
        <v>62</v>
      </c>
      <c r="K587" s="464"/>
      <c r="L587" s="465"/>
      <c r="M587" s="464"/>
      <c r="N587" s="450"/>
      <c r="O587" s="466"/>
      <c r="P587" s="450"/>
      <c r="Q587" s="466"/>
      <c r="R587" s="450"/>
      <c r="S587" s="466"/>
      <c r="T587" s="450"/>
      <c r="U587" s="466"/>
      <c r="V587" s="446" t="s">
        <v>2551</v>
      </c>
      <c r="W587" s="447">
        <v>0.224</v>
      </c>
      <c r="X587" s="451">
        <v>1</v>
      </c>
      <c r="Y587" s="448">
        <v>7</v>
      </c>
      <c r="Z587" s="451"/>
      <c r="AA587" s="448"/>
      <c r="AB587" s="451"/>
      <c r="AC587" s="448"/>
      <c r="AD587" s="446" t="s">
        <v>2552</v>
      </c>
      <c r="AE587" s="447" t="s">
        <v>2114</v>
      </c>
      <c r="AF587" s="451"/>
      <c r="AG587" s="447" t="s">
        <v>89</v>
      </c>
      <c r="AH587" s="467" t="s">
        <v>67</v>
      </c>
      <c r="AI587" s="448"/>
      <c r="AJ587" s="446" t="s">
        <v>69</v>
      </c>
      <c r="AK587" s="447" t="s">
        <v>70</v>
      </c>
      <c r="AL587" s="9" t="s">
        <v>3834</v>
      </c>
      <c r="AM587" s="13" t="str">
        <f>IF(ISNA(VLOOKUP($AL587,'Ash-Archive Data-Don''t Delete'!$AL:$AT,2,FALSE)),"",VLOOKUP($AL587,'Ash-Archive Data-Don''t Delete'!$AL:$AT,2,FALSE))</f>
        <v/>
      </c>
      <c r="AN587" s="2" t="str">
        <f>IF(ISNA(VLOOKUP($AL587,'Ash-Archive Data-Don''t Delete'!$AL:$AT,3,FALSE)),"",VLOOKUP($AL587,'Ash-Archive Data-Don''t Delete'!$AL:$AT,3,FALSE))</f>
        <v/>
      </c>
      <c r="AO587" s="13" t="str">
        <f>IF(ISNA(VLOOKUP($AL587,'Ash-Archive Data-Don''t Delete'!$AL:$AT,4,FALSE)),"",VLOOKUP($AL587,'Ash-Archive Data-Don''t Delete'!$AL:$AT,4,FALSE))</f>
        <v/>
      </c>
      <c r="AP587" s="2" t="str">
        <f>IF(ISNA(VLOOKUP($AL587,'Ash-Archive Data-Don''t Delete'!$AL:$AT,5,FALSE)),"",VLOOKUP($AL587,'Ash-Archive Data-Don''t Delete'!$AL:$AT,5,FALSE))</f>
        <v/>
      </c>
      <c r="AQ587" s="13" t="s">
        <v>62</v>
      </c>
      <c r="AR587" s="2" t="s">
        <v>62</v>
      </c>
      <c r="AS587" s="13" t="s">
        <v>62</v>
      </c>
      <c r="AT587" s="2" t="s">
        <v>62</v>
      </c>
      <c r="AU587" s="451"/>
      <c r="AV587" s="448"/>
      <c r="AW587" s="451"/>
      <c r="AX587" s="448"/>
      <c r="AY587" s="475" t="s">
        <v>269</v>
      </c>
      <c r="AZ587" s="484">
        <v>42744</v>
      </c>
      <c r="BA587" s="15"/>
      <c r="BB587" s="15"/>
      <c r="BC587" s="15"/>
      <c r="BD587" s="15"/>
      <c r="BE587" s="15"/>
      <c r="BF587" s="15"/>
      <c r="BG587" s="15"/>
      <c r="BH587" s="15"/>
      <c r="BI587" s="15"/>
      <c r="BJ587" s="15"/>
    </row>
    <row r="588" spans="1:62" ht="14.25">
      <c r="A588" s="16" t="str">
        <f>IF(ISNA(VLOOKUP($G588,'Philanthropist Ranking'!$E$5:$H$105,4,FALSE)),"N","Y")</f>
        <v>N</v>
      </c>
      <c r="B588" s="17">
        <f>VLOOKUP($G588,'Philanthropist Ranking'!$K$5:$M$281,3,FALSE)</f>
        <v>185</v>
      </c>
      <c r="C588" s="17">
        <f>VLOOKUP($G588,'Philanthropist Ranking'!$K$5:$M$281,2,FALSE)</f>
        <v>2.2000000000000002</v>
      </c>
      <c r="D588" s="15"/>
      <c r="E588" s="15"/>
      <c r="F588" s="464"/>
      <c r="G588" s="463" t="s">
        <v>863</v>
      </c>
      <c r="H588" s="440"/>
      <c r="I588" s="464"/>
      <c r="J588" s="465" t="s">
        <v>62</v>
      </c>
      <c r="K588" s="464"/>
      <c r="L588" s="465"/>
      <c r="M588" s="464"/>
      <c r="N588" s="450"/>
      <c r="O588" s="466"/>
      <c r="P588" s="450"/>
      <c r="Q588" s="466"/>
      <c r="R588" s="450"/>
      <c r="S588" s="466"/>
      <c r="T588" s="450"/>
      <c r="U588" s="466"/>
      <c r="V588" s="446" t="s">
        <v>2555</v>
      </c>
      <c r="W588" s="447">
        <v>2.2000000000000002</v>
      </c>
      <c r="X588" s="451">
        <v>5</v>
      </c>
      <c r="Y588" s="448">
        <v>19</v>
      </c>
      <c r="Z588" s="451"/>
      <c r="AA588" s="448"/>
      <c r="AB588" s="451"/>
      <c r="AC588" s="448"/>
      <c r="AD588" s="446" t="s">
        <v>2556</v>
      </c>
      <c r="AE588" s="447" t="s">
        <v>2557</v>
      </c>
      <c r="AF588" s="446" t="s">
        <v>2558</v>
      </c>
      <c r="AG588" s="447" t="s">
        <v>89</v>
      </c>
      <c r="AH588" s="467" t="s">
        <v>67</v>
      </c>
      <c r="AI588" s="448"/>
      <c r="AJ588" s="446" t="s">
        <v>69</v>
      </c>
      <c r="AK588" s="447" t="s">
        <v>70</v>
      </c>
      <c r="AL588" s="9" t="s">
        <v>3835</v>
      </c>
      <c r="AM588" s="13" t="str">
        <f>IF(ISNA(VLOOKUP($AL588,'Ash-Archive Data-Don''t Delete'!$AL:$AT,2,FALSE)),"",VLOOKUP($AL588,'Ash-Archive Data-Don''t Delete'!$AL:$AT,2,FALSE))</f>
        <v/>
      </c>
      <c r="AN588" s="2" t="str">
        <f>IF(ISNA(VLOOKUP($AL588,'Ash-Archive Data-Don''t Delete'!$AL:$AT,3,FALSE)),"",VLOOKUP($AL588,'Ash-Archive Data-Don''t Delete'!$AL:$AT,3,FALSE))</f>
        <v/>
      </c>
      <c r="AO588" s="13" t="str">
        <f>IF(ISNA(VLOOKUP($AL588,'Ash-Archive Data-Don''t Delete'!$AL:$AT,4,FALSE)),"",VLOOKUP($AL588,'Ash-Archive Data-Don''t Delete'!$AL:$AT,4,FALSE))</f>
        <v/>
      </c>
      <c r="AP588" s="2" t="str">
        <f>IF(ISNA(VLOOKUP($AL588,'Ash-Archive Data-Don''t Delete'!$AL:$AT,5,FALSE)),"",VLOOKUP($AL588,'Ash-Archive Data-Don''t Delete'!$AL:$AT,5,FALSE))</f>
        <v/>
      </c>
      <c r="AQ588" s="13" t="s">
        <v>62</v>
      </c>
      <c r="AR588" s="2" t="s">
        <v>62</v>
      </c>
      <c r="AS588" s="13" t="s">
        <v>62</v>
      </c>
      <c r="AT588" s="2" t="s">
        <v>62</v>
      </c>
      <c r="AU588" s="451"/>
      <c r="AV588" s="448"/>
      <c r="AW588" s="451"/>
      <c r="AX588" s="448"/>
      <c r="AY588" s="475" t="s">
        <v>269</v>
      </c>
      <c r="AZ588" s="484">
        <v>42744</v>
      </c>
      <c r="BA588" s="15"/>
      <c r="BB588" s="15"/>
      <c r="BC588" s="15"/>
      <c r="BD588" s="15"/>
      <c r="BE588" s="15"/>
      <c r="BF588" s="15"/>
      <c r="BG588" s="15"/>
      <c r="BH588" s="15"/>
      <c r="BI588" s="15"/>
      <c r="BJ588" s="15"/>
    </row>
    <row r="589" spans="1:62" ht="14.25">
      <c r="A589" s="16" t="str">
        <f>IF(ISNA(VLOOKUP($G589,'Philanthropist Ranking'!$E$5:$H$105,4,FALSE)),"N","Y")</f>
        <v>N</v>
      </c>
      <c r="B589" s="17">
        <f>VLOOKUP($G589,'Philanthropist Ranking'!$K$5:$M$281,3,FALSE)</f>
        <v>186</v>
      </c>
      <c r="C589" s="17">
        <f>VLOOKUP($G589,'Philanthropist Ranking'!$K$5:$M$281,2,FALSE)</f>
        <v>2.17</v>
      </c>
      <c r="D589" s="15"/>
      <c r="E589" s="15"/>
      <c r="F589" s="464"/>
      <c r="G589" s="463" t="s">
        <v>864</v>
      </c>
      <c r="H589" s="440"/>
      <c r="I589" s="464"/>
      <c r="J589" s="465" t="s">
        <v>62</v>
      </c>
      <c r="K589" s="464"/>
      <c r="L589" s="465"/>
      <c r="M589" s="464"/>
      <c r="N589" s="450"/>
      <c r="O589" s="466"/>
      <c r="P589" s="450"/>
      <c r="Q589" s="466"/>
      <c r="R589" s="450"/>
      <c r="S589" s="466"/>
      <c r="T589" s="450"/>
      <c r="U589" s="466"/>
      <c r="V589" s="446" t="s">
        <v>2560</v>
      </c>
      <c r="W589" s="447">
        <v>2.17</v>
      </c>
      <c r="X589" s="446">
        <v>4</v>
      </c>
      <c r="Y589" s="447">
        <v>8</v>
      </c>
      <c r="Z589" s="451"/>
      <c r="AA589" s="448"/>
      <c r="AB589" s="451"/>
      <c r="AC589" s="448"/>
      <c r="AD589" s="446" t="s">
        <v>1624</v>
      </c>
      <c r="AE589" s="447" t="s">
        <v>1625</v>
      </c>
      <c r="AF589" s="451"/>
      <c r="AG589" s="448"/>
      <c r="AH589" s="467" t="e">
        <f>VLOOKUP($AF589,'Program-Causes'!$C:$D,2,FALSE)</f>
        <v>#N/A</v>
      </c>
      <c r="AI589" s="448"/>
      <c r="AJ589" s="446" t="s">
        <v>69</v>
      </c>
      <c r="AK589" s="447" t="s">
        <v>70</v>
      </c>
      <c r="AL589" s="9" t="s">
        <v>3836</v>
      </c>
      <c r="AM589" s="13" t="str">
        <f>IF(ISNA(VLOOKUP($AL589,'Ash-Archive Data-Don''t Delete'!$AL:$AT,2,FALSE)),"",VLOOKUP($AL589,'Ash-Archive Data-Don''t Delete'!$AL:$AT,2,FALSE))</f>
        <v>link</v>
      </c>
      <c r="AN589" s="36" t="str">
        <f>IF(ISNA(VLOOKUP($AL589,'Ash-Archive Data-Don''t Delete'!$AL:$AT,3,FALSE)),"",VLOOKUP($AL589,'Ash-Archive Data-Don''t Delete'!$AL:$AT,3,FALSE))</f>
        <v>http://www.scf.org.cn/foundation/donation/list.jhtml</v>
      </c>
      <c r="AO589" s="13">
        <f>IF(ISNA(VLOOKUP($AL589,'Ash-Archive Data-Don''t Delete'!$AL:$AT,4,FALSE)),"",VLOOKUP($AL589,'Ash-Archive Data-Don''t Delete'!$AL:$AT,4,FALSE))</f>
        <v>0</v>
      </c>
      <c r="AP589" s="2">
        <f>IF(ISNA(VLOOKUP($AL589,'Ash-Archive Data-Don''t Delete'!$AL:$AT,5,FALSE)),"",VLOOKUP($AL589,'Ash-Archive Data-Don''t Delete'!$AL:$AT,5,FALSE))</f>
        <v>0</v>
      </c>
      <c r="AQ589" s="13"/>
      <c r="AR589" s="2"/>
      <c r="AS589" s="13"/>
      <c r="AT589" s="2" t="s">
        <v>74</v>
      </c>
      <c r="AU589" s="451"/>
      <c r="AV589" s="448"/>
      <c r="AW589" s="451"/>
      <c r="AX589" s="448"/>
      <c r="AY589" s="475" t="s">
        <v>269</v>
      </c>
      <c r="AZ589" s="484">
        <v>42744</v>
      </c>
      <c r="BA589" s="15"/>
      <c r="BB589" s="15"/>
      <c r="BC589" s="15"/>
      <c r="BD589" s="15"/>
      <c r="BE589" s="15"/>
      <c r="BF589" s="15"/>
      <c r="BG589" s="15"/>
      <c r="BH589" s="15"/>
      <c r="BI589" s="15"/>
      <c r="BJ589" s="15"/>
    </row>
    <row r="590" spans="1:62" ht="14.25">
      <c r="A590" s="16" t="str">
        <f>IF(ISNA(VLOOKUP($G590,'Philanthropist Ranking'!$E$5:$H$105,4,FALSE)),"N","Y")</f>
        <v>N</v>
      </c>
      <c r="B590" s="17">
        <f>VLOOKUP($G590,'Philanthropist Ranking'!$K$5:$M$281,3,FALSE)</f>
        <v>187</v>
      </c>
      <c r="C590" s="17">
        <f>VLOOKUP($G590,'Philanthropist Ranking'!$K$5:$M$281,2,FALSE)</f>
        <v>2.16</v>
      </c>
      <c r="D590" s="15"/>
      <c r="E590" s="15"/>
      <c r="F590" s="464"/>
      <c r="G590" s="463" t="s">
        <v>867</v>
      </c>
      <c r="H590" s="440"/>
      <c r="I590" s="464"/>
      <c r="J590" s="465" t="s">
        <v>62</v>
      </c>
      <c r="K590" s="464"/>
      <c r="L590" s="465"/>
      <c r="M590" s="464"/>
      <c r="N590" s="450"/>
      <c r="O590" s="482" t="s">
        <v>2566</v>
      </c>
      <c r="P590" s="450"/>
      <c r="Q590" s="466"/>
      <c r="R590" s="450"/>
      <c r="S590" s="466"/>
      <c r="T590" s="450"/>
      <c r="U590" s="466"/>
      <c r="V590" s="446" t="s">
        <v>2566</v>
      </c>
      <c r="W590" s="447">
        <v>2.16</v>
      </c>
      <c r="X590" s="446">
        <v>12</v>
      </c>
      <c r="Y590" s="447">
        <v>15</v>
      </c>
      <c r="Z590" s="189"/>
      <c r="AA590" s="448"/>
      <c r="AB590" s="451"/>
      <c r="AC590" s="448"/>
      <c r="AD590" s="451"/>
      <c r="AE590" s="447" t="s">
        <v>2568</v>
      </c>
      <c r="AF590" s="446" t="s">
        <v>2569</v>
      </c>
      <c r="AG590" s="447" t="s">
        <v>109</v>
      </c>
      <c r="AH590" s="467" t="str">
        <f>VLOOKUP($AF590,'Program-Causes'!$C:$D,2,FALSE)</f>
        <v>Education</v>
      </c>
      <c r="AI590" s="447" t="s">
        <v>100</v>
      </c>
      <c r="AJ590" s="446" t="s">
        <v>69</v>
      </c>
      <c r="AK590" s="447" t="s">
        <v>70</v>
      </c>
      <c r="AL590" s="9" t="s">
        <v>3837</v>
      </c>
      <c r="AM590" s="13" t="str">
        <f>IF(ISNA(VLOOKUP($AL590,'Ash-Archive Data-Don''t Delete'!$AL:$AT,2,FALSE)),"",VLOOKUP($AL590,'Ash-Archive Data-Don''t Delete'!$AL:$AT,2,FALSE))</f>
        <v/>
      </c>
      <c r="AN590" s="2" t="str">
        <f>IF(ISNA(VLOOKUP($AL590,'Ash-Archive Data-Don''t Delete'!$AL:$AT,3,FALSE)),"",VLOOKUP($AL590,'Ash-Archive Data-Don''t Delete'!$AL:$AT,3,FALSE))</f>
        <v/>
      </c>
      <c r="AO590" s="13" t="str">
        <f>IF(ISNA(VLOOKUP($AL590,'Ash-Archive Data-Don''t Delete'!$AL:$AT,4,FALSE)),"",VLOOKUP($AL590,'Ash-Archive Data-Don''t Delete'!$AL:$AT,4,FALSE))</f>
        <v/>
      </c>
      <c r="AP590" s="2" t="str">
        <f>IF(ISNA(VLOOKUP($AL590,'Ash-Archive Data-Don''t Delete'!$AL:$AT,5,FALSE)),"",VLOOKUP($AL590,'Ash-Archive Data-Don''t Delete'!$AL:$AT,5,FALSE))</f>
        <v/>
      </c>
      <c r="AQ590" s="13" t="s">
        <v>62</v>
      </c>
      <c r="AR590" s="2" t="s">
        <v>62</v>
      </c>
      <c r="AS590" s="13" t="s">
        <v>62</v>
      </c>
      <c r="AT590" s="2" t="s">
        <v>74</v>
      </c>
      <c r="AU590" s="451"/>
      <c r="AV590" s="448"/>
      <c r="AW590" s="451"/>
      <c r="AX590" s="448"/>
      <c r="AY590" s="475" t="s">
        <v>118</v>
      </c>
      <c r="AZ590" s="484">
        <v>42744</v>
      </c>
      <c r="BA590" s="15"/>
      <c r="BB590" s="15"/>
      <c r="BC590" s="15"/>
      <c r="BD590" s="15"/>
      <c r="BE590" s="15"/>
      <c r="BF590" s="15"/>
      <c r="BG590" s="15"/>
      <c r="BH590" s="15"/>
      <c r="BI590" s="15"/>
      <c r="BJ590" s="15"/>
    </row>
    <row r="591" spans="1:62" ht="14.25">
      <c r="A591" s="16" t="str">
        <f>IF(ISNA(VLOOKUP($G591,'Philanthropist Ranking'!$E$5:$H$105,4,FALSE)),"N","Y")</f>
        <v>N</v>
      </c>
      <c r="B591" s="17">
        <f>VLOOKUP($G591,'Philanthropist Ranking'!$K$5:$M$281,3,FALSE)</f>
        <v>187</v>
      </c>
      <c r="C591" s="17">
        <f>VLOOKUP($G591,'Philanthropist Ranking'!$K$5:$M$281,2,FALSE)</f>
        <v>2.16</v>
      </c>
      <c r="D591" s="486" t="s">
        <v>1626</v>
      </c>
      <c r="E591" s="15"/>
      <c r="F591" s="462" t="s">
        <v>2561</v>
      </c>
      <c r="G591" s="463" t="s">
        <v>866</v>
      </c>
      <c r="H591" s="440"/>
      <c r="I591" s="464"/>
      <c r="J591" s="465" t="s">
        <v>62</v>
      </c>
      <c r="K591" s="464"/>
      <c r="L591" s="465"/>
      <c r="M591" s="481" t="s">
        <v>80</v>
      </c>
      <c r="N591" s="441" t="s">
        <v>67</v>
      </c>
      <c r="O591" s="482" t="s">
        <v>2562</v>
      </c>
      <c r="P591" s="441" t="s">
        <v>2563</v>
      </c>
      <c r="Q591" s="466"/>
      <c r="R591" s="441" t="s">
        <v>336</v>
      </c>
      <c r="S591" s="482" t="s">
        <v>222</v>
      </c>
      <c r="T591" s="441" t="s">
        <v>222</v>
      </c>
      <c r="U591" s="483" t="s">
        <v>80</v>
      </c>
      <c r="V591" s="446" t="s">
        <v>2563</v>
      </c>
      <c r="W591" s="447">
        <v>2.16</v>
      </c>
      <c r="X591" s="446">
        <v>3</v>
      </c>
      <c r="Y591" s="447">
        <v>2</v>
      </c>
      <c r="Z591" s="189"/>
      <c r="AA591" s="447" t="s">
        <v>222</v>
      </c>
      <c r="AB591" s="451"/>
      <c r="AC591" s="448"/>
      <c r="AD591" s="446" t="s">
        <v>222</v>
      </c>
      <c r="AE591" s="448"/>
      <c r="AF591" s="446" t="s">
        <v>2565</v>
      </c>
      <c r="AG591" s="447" t="s">
        <v>89</v>
      </c>
      <c r="AH591" s="467" t="str">
        <f>VLOOKUP($AF591,'Program-Causes'!$C:$D,2,FALSE)</f>
        <v>Education</v>
      </c>
      <c r="AI591" s="447" t="s">
        <v>100</v>
      </c>
      <c r="AJ591" s="446" t="s">
        <v>69</v>
      </c>
      <c r="AK591" s="447" t="s">
        <v>70</v>
      </c>
      <c r="AL591" s="9" t="s">
        <v>3838</v>
      </c>
      <c r="AM591" s="13" t="str">
        <f>IF(ISNA(VLOOKUP($AL591,'Ash-Archive Data-Don''t Delete'!$AL:$AT,2,FALSE)),"",VLOOKUP($AL591,'Ash-Archive Data-Don''t Delete'!$AL:$AT,2,FALSE))</f>
        <v/>
      </c>
      <c r="AN591" s="2" t="str">
        <f>IF(ISNA(VLOOKUP($AL591,'Ash-Archive Data-Don''t Delete'!$AL:$AT,3,FALSE)),"",VLOOKUP($AL591,'Ash-Archive Data-Don''t Delete'!$AL:$AT,3,FALSE))</f>
        <v/>
      </c>
      <c r="AO591" s="13" t="str">
        <f>IF(ISNA(VLOOKUP($AL591,'Ash-Archive Data-Don''t Delete'!$AL:$AT,4,FALSE)),"",VLOOKUP($AL591,'Ash-Archive Data-Don''t Delete'!$AL:$AT,4,FALSE))</f>
        <v/>
      </c>
      <c r="AP591" s="2" t="str">
        <f>IF(ISNA(VLOOKUP($AL591,'Ash-Archive Data-Don''t Delete'!$AL:$AT,5,FALSE)),"",VLOOKUP($AL591,'Ash-Archive Data-Don''t Delete'!$AL:$AT,5,FALSE))</f>
        <v/>
      </c>
      <c r="AQ591" s="13" t="s">
        <v>62</v>
      </c>
      <c r="AR591" s="2" t="s">
        <v>62</v>
      </c>
      <c r="AS591" s="13" t="s">
        <v>62</v>
      </c>
      <c r="AT591" s="2" t="s">
        <v>62</v>
      </c>
      <c r="AU591" s="451"/>
      <c r="AV591" s="448"/>
      <c r="AW591" s="451"/>
      <c r="AX591" s="448"/>
      <c r="AY591" s="475" t="s">
        <v>103</v>
      </c>
      <c r="AZ591" s="464"/>
      <c r="BA591" s="15"/>
      <c r="BB591" s="15"/>
      <c r="BC591" s="15"/>
      <c r="BD591" s="15"/>
      <c r="BE591" s="15"/>
      <c r="BF591" s="15"/>
      <c r="BG591" s="15"/>
      <c r="BH591" s="15"/>
      <c r="BI591" s="15"/>
      <c r="BJ591" s="15"/>
    </row>
    <row r="592" spans="1:62" ht="14.25">
      <c r="A592" s="16" t="str">
        <f>IF(ISNA(VLOOKUP($G592,'Philanthropist Ranking'!$E$5:$H$105,4,FALSE)),"N","Y")</f>
        <v>N</v>
      </c>
      <c r="B592" s="17">
        <f>VLOOKUP($G592,'Philanthropist Ranking'!$K$5:$M$281,3,FALSE)</f>
        <v>187</v>
      </c>
      <c r="C592" s="17">
        <f>VLOOKUP($G592,'Philanthropist Ranking'!$K$5:$M$281,2,FALSE)</f>
        <v>2.16</v>
      </c>
      <c r="D592" s="15"/>
      <c r="E592" s="15"/>
      <c r="F592" s="464"/>
      <c r="G592" s="463" t="s">
        <v>865</v>
      </c>
      <c r="H592" s="440"/>
      <c r="I592" s="464"/>
      <c r="J592" s="465" t="s">
        <v>62</v>
      </c>
      <c r="K592" s="464"/>
      <c r="L592" s="465"/>
      <c r="M592" s="464"/>
      <c r="N592" s="450"/>
      <c r="O592" s="482" t="s">
        <v>2571</v>
      </c>
      <c r="P592" s="450"/>
      <c r="Q592" s="466"/>
      <c r="R592" s="450"/>
      <c r="S592" s="466"/>
      <c r="T592" s="450"/>
      <c r="U592" s="466"/>
      <c r="V592" s="446" t="s">
        <v>2571</v>
      </c>
      <c r="W592" s="447">
        <v>2.16</v>
      </c>
      <c r="X592" s="446">
        <v>8</v>
      </c>
      <c r="Y592" s="447">
        <v>19</v>
      </c>
      <c r="Z592" s="189"/>
      <c r="AA592" s="448"/>
      <c r="AB592" s="451"/>
      <c r="AC592" s="448"/>
      <c r="AD592" s="451"/>
      <c r="AE592" s="447" t="s">
        <v>1281</v>
      </c>
      <c r="AF592" s="446" t="s">
        <v>2572</v>
      </c>
      <c r="AG592" s="447" t="s">
        <v>109</v>
      </c>
      <c r="AH592" s="467" t="str">
        <f>VLOOKUP($AF592,'Program-Causes'!$C:$D,2,FALSE)</f>
        <v>Public Health</v>
      </c>
      <c r="AI592" s="447" t="s">
        <v>100</v>
      </c>
      <c r="AJ592" s="446" t="s">
        <v>69</v>
      </c>
      <c r="AK592" s="447" t="s">
        <v>70</v>
      </c>
      <c r="AL592" s="9" t="s">
        <v>3839</v>
      </c>
      <c r="AM592" s="13" t="str">
        <f>IF(ISNA(VLOOKUP($AL592,'Ash-Archive Data-Don''t Delete'!$AL:$AT,2,FALSE)),"",VLOOKUP($AL592,'Ash-Archive Data-Don''t Delete'!$AL:$AT,2,FALSE))</f>
        <v/>
      </c>
      <c r="AN592" s="2" t="str">
        <f>IF(ISNA(VLOOKUP($AL592,'Ash-Archive Data-Don''t Delete'!$AL:$AT,3,FALSE)),"",VLOOKUP($AL592,'Ash-Archive Data-Don''t Delete'!$AL:$AT,3,FALSE))</f>
        <v/>
      </c>
      <c r="AO592" s="13" t="str">
        <f>IF(ISNA(VLOOKUP($AL592,'Ash-Archive Data-Don''t Delete'!$AL:$AT,4,FALSE)),"",VLOOKUP($AL592,'Ash-Archive Data-Don''t Delete'!$AL:$AT,4,FALSE))</f>
        <v/>
      </c>
      <c r="AP592" s="2" t="str">
        <f>IF(ISNA(VLOOKUP($AL592,'Ash-Archive Data-Don''t Delete'!$AL:$AT,5,FALSE)),"",VLOOKUP($AL592,'Ash-Archive Data-Don''t Delete'!$AL:$AT,5,FALSE))</f>
        <v/>
      </c>
      <c r="AQ592" s="13" t="s">
        <v>62</v>
      </c>
      <c r="AR592" s="2" t="s">
        <v>62</v>
      </c>
      <c r="AS592" s="13" t="s">
        <v>62</v>
      </c>
      <c r="AT592" s="2" t="s">
        <v>74</v>
      </c>
      <c r="AU592" s="451"/>
      <c r="AV592" s="448"/>
      <c r="AW592" s="451"/>
      <c r="AX592" s="448"/>
      <c r="AY592" s="475" t="s">
        <v>118</v>
      </c>
      <c r="AZ592" s="484">
        <v>42744</v>
      </c>
      <c r="BA592" s="15"/>
      <c r="BB592" s="15"/>
      <c r="BC592" s="15"/>
      <c r="BD592" s="15"/>
      <c r="BE592" s="15"/>
      <c r="BF592" s="15"/>
      <c r="BG592" s="15"/>
      <c r="BH592" s="15"/>
      <c r="BI592" s="15"/>
      <c r="BJ592" s="15"/>
    </row>
    <row r="593" spans="1:62" ht="14.25">
      <c r="A593" s="16" t="str">
        <f>IF(ISNA(VLOOKUP($G593,'Philanthropist Ranking'!$E$5:$H$105,4,FALSE)),"N","Y")</f>
        <v>N</v>
      </c>
      <c r="B593" s="17">
        <f>VLOOKUP($G593,'Philanthropist Ranking'!$K$5:$M$281,3,FALSE)</f>
        <v>190</v>
      </c>
      <c r="C593" s="17">
        <f>VLOOKUP($G593,'Philanthropist Ranking'!$K$5:$M$281,2,FALSE)</f>
        <v>2.1075840000000001</v>
      </c>
      <c r="D593" s="15"/>
      <c r="E593" s="15"/>
      <c r="F593" s="462" t="s">
        <v>2573</v>
      </c>
      <c r="G593" s="463" t="s">
        <v>868</v>
      </c>
      <c r="H593" s="440"/>
      <c r="I593" s="462">
        <v>1954</v>
      </c>
      <c r="J593" s="465">
        <v>62</v>
      </c>
      <c r="K593" s="462" t="s">
        <v>78</v>
      </c>
      <c r="L593" s="465"/>
      <c r="M593" s="481" t="s">
        <v>80</v>
      </c>
      <c r="N593" s="441" t="s">
        <v>121</v>
      </c>
      <c r="O593" s="482" t="s">
        <v>2574</v>
      </c>
      <c r="P593" s="441" t="s">
        <v>2575</v>
      </c>
      <c r="Q593" s="466"/>
      <c r="R593" s="441" t="s">
        <v>336</v>
      </c>
      <c r="S593" s="482" t="s">
        <v>748</v>
      </c>
      <c r="T593" s="441" t="s">
        <v>1703</v>
      </c>
      <c r="U593" s="483" t="s">
        <v>80</v>
      </c>
      <c r="V593" s="446" t="s">
        <v>2575</v>
      </c>
      <c r="W593" s="447">
        <v>2.1075840000000001</v>
      </c>
      <c r="X593" s="446">
        <v>12</v>
      </c>
      <c r="Y593" s="447">
        <v>10</v>
      </c>
      <c r="Z593" s="189"/>
      <c r="AA593" s="447" t="s">
        <v>1703</v>
      </c>
      <c r="AB593" s="451"/>
      <c r="AC593" s="448"/>
      <c r="AD593" s="446" t="s">
        <v>748</v>
      </c>
      <c r="AE593" s="448"/>
      <c r="AF593" s="446" t="s">
        <v>2051</v>
      </c>
      <c r="AG593" s="447" t="s">
        <v>109</v>
      </c>
      <c r="AH593" s="467" t="str">
        <f>VLOOKUP($AF593,'Program-Causes'!$C:$D,2,FALSE)</f>
        <v>Disaster Relief</v>
      </c>
      <c r="AI593" s="447" t="s">
        <v>100</v>
      </c>
      <c r="AJ593" s="446" t="s">
        <v>69</v>
      </c>
      <c r="AK593" s="447" t="s">
        <v>70</v>
      </c>
      <c r="AL593" s="9" t="s">
        <v>3840</v>
      </c>
      <c r="AM593" s="13" t="str">
        <f>IF(ISNA(VLOOKUP($AL593,'Ash-Archive Data-Don''t Delete'!$AL:$AT,2,FALSE)),"",VLOOKUP($AL593,'Ash-Archive Data-Don''t Delete'!$AL:$AT,2,FALSE))</f>
        <v/>
      </c>
      <c r="AN593" s="2" t="str">
        <f>IF(ISNA(VLOOKUP($AL593,'Ash-Archive Data-Don''t Delete'!$AL:$AT,3,FALSE)),"",VLOOKUP($AL593,'Ash-Archive Data-Don''t Delete'!$AL:$AT,3,FALSE))</f>
        <v/>
      </c>
      <c r="AO593" s="13" t="str">
        <f>IF(ISNA(VLOOKUP($AL593,'Ash-Archive Data-Don''t Delete'!$AL:$AT,4,FALSE)),"",VLOOKUP($AL593,'Ash-Archive Data-Don''t Delete'!$AL:$AT,4,FALSE))</f>
        <v/>
      </c>
      <c r="AP593" s="2" t="str">
        <f>IF(ISNA(VLOOKUP($AL593,'Ash-Archive Data-Don''t Delete'!$AL:$AT,5,FALSE)),"",VLOOKUP($AL593,'Ash-Archive Data-Don''t Delete'!$AL:$AT,5,FALSE))</f>
        <v/>
      </c>
      <c r="AQ593" s="13" t="s">
        <v>62</v>
      </c>
      <c r="AR593" s="2" t="s">
        <v>62</v>
      </c>
      <c r="AS593" s="13" t="s">
        <v>62</v>
      </c>
      <c r="AT593" s="2" t="s">
        <v>62</v>
      </c>
      <c r="AU593" s="451"/>
      <c r="AV593" s="448"/>
      <c r="AW593" s="451"/>
      <c r="AX593" s="448"/>
      <c r="AY593" s="475" t="s">
        <v>103</v>
      </c>
      <c r="AZ593" s="464"/>
      <c r="BA593" s="15"/>
      <c r="BB593" s="15"/>
      <c r="BC593" s="15"/>
      <c r="BD593" s="15"/>
      <c r="BE593" s="15"/>
      <c r="BF593" s="15"/>
      <c r="BG593" s="15"/>
      <c r="BH593" s="15"/>
      <c r="BI593" s="15"/>
      <c r="BJ593" s="15"/>
    </row>
    <row r="594" spans="1:62" ht="14.25">
      <c r="A594" s="16" t="str">
        <f>IF(ISNA(VLOOKUP($G594,'Philanthropist Ranking'!$E$5:$H$105,4,FALSE)),"N","Y")</f>
        <v>N</v>
      </c>
      <c r="B594" s="17">
        <f>VLOOKUP($G594,'Philanthropist Ranking'!$K$5:$M$281,3,FALSE)</f>
        <v>191</v>
      </c>
      <c r="C594" s="17">
        <f>VLOOKUP($G594,'Philanthropist Ranking'!$K$5:$M$281,2,FALSE)</f>
        <v>2.08</v>
      </c>
      <c r="D594" s="486" t="s">
        <v>1626</v>
      </c>
      <c r="E594" s="15"/>
      <c r="F594" s="462" t="s">
        <v>658</v>
      </c>
      <c r="G594" s="463" t="s">
        <v>659</v>
      </c>
      <c r="H594" s="440"/>
      <c r="I594" s="464"/>
      <c r="J594" s="465" t="s">
        <v>62</v>
      </c>
      <c r="K594" s="464"/>
      <c r="L594" s="465"/>
      <c r="M594" s="464"/>
      <c r="N594" s="450"/>
      <c r="O594" s="466"/>
      <c r="P594" s="450"/>
      <c r="Q594" s="466"/>
      <c r="R594" s="450"/>
      <c r="S594" s="466"/>
      <c r="T594" s="450"/>
      <c r="U594" s="466"/>
      <c r="V594" s="451"/>
      <c r="W594" s="447">
        <v>2.08</v>
      </c>
      <c r="X594" s="446">
        <v>12</v>
      </c>
      <c r="Y594" s="447">
        <v>30</v>
      </c>
      <c r="Z594" s="189"/>
      <c r="AA594" s="448"/>
      <c r="AB594" s="446" t="s">
        <v>748</v>
      </c>
      <c r="AC594" s="447" t="s">
        <v>749</v>
      </c>
      <c r="AD594" s="451"/>
      <c r="AE594" s="447" t="s">
        <v>2576</v>
      </c>
      <c r="AF594" s="451"/>
      <c r="AG594" s="447" t="s">
        <v>136</v>
      </c>
      <c r="AH594" s="467" t="e">
        <f>VLOOKUP($AF594,'Program-Causes'!$C:$D,2,FALSE)</f>
        <v>#N/A</v>
      </c>
      <c r="AI594" s="447" t="s">
        <v>68</v>
      </c>
      <c r="AJ594" s="446" t="s">
        <v>69</v>
      </c>
      <c r="AK594" s="447" t="s">
        <v>70</v>
      </c>
      <c r="AL594" s="9" t="s">
        <v>3841</v>
      </c>
      <c r="AM594" s="35" t="str">
        <f>IF(ISNA(VLOOKUP($AL594,'Ash-Archive Data-Don''t Delete'!$AL:$AT,2,FALSE)),"",VLOOKUP($AL594,'Ash-Archive Data-Don''t Delete'!$AL:$AT,2,FALSE))</f>
        <v>Link</v>
      </c>
      <c r="AN594" s="2">
        <f>IF(ISNA(VLOOKUP($AL594,'Ash-Archive Data-Don''t Delete'!$AL:$AT,3,FALSE)),"",VLOOKUP($AL594,'Ash-Archive Data-Don''t Delete'!$AL:$AT,3,FALSE))</f>
        <v>0</v>
      </c>
      <c r="AO594" s="13">
        <f>IF(ISNA(VLOOKUP($AL594,'Ash-Archive Data-Don''t Delete'!$AL:$AT,4,FALSE)),"",VLOOKUP($AL594,'Ash-Archive Data-Don''t Delete'!$AL:$AT,4,FALSE))</f>
        <v>0</v>
      </c>
      <c r="AP594" s="2">
        <f>IF(ISNA(VLOOKUP($AL594,'Ash-Archive Data-Don''t Delete'!$AL:$AT,5,FALSE)),"",VLOOKUP($AL594,'Ash-Archive Data-Don''t Delete'!$AL:$AT,5,FALSE))</f>
        <v>0</v>
      </c>
      <c r="AQ594" s="13" t="s">
        <v>74</v>
      </c>
      <c r="AR594" s="2"/>
      <c r="AS594" s="13"/>
      <c r="AT594" s="2"/>
      <c r="AU594" s="451"/>
      <c r="AV594" s="447" t="s">
        <v>2577</v>
      </c>
      <c r="AW594" s="451"/>
      <c r="AX594" s="447" t="s">
        <v>84</v>
      </c>
      <c r="AY594" s="475" t="s">
        <v>945</v>
      </c>
      <c r="AZ594" s="476">
        <v>42711</v>
      </c>
      <c r="BA594" s="15"/>
      <c r="BB594" s="15"/>
      <c r="BC594" s="15"/>
      <c r="BD594" s="15"/>
      <c r="BE594" s="15"/>
      <c r="BF594" s="15"/>
      <c r="BG594" s="15"/>
      <c r="BH594" s="15"/>
      <c r="BI594" s="15"/>
      <c r="BJ594" s="15"/>
    </row>
    <row r="595" spans="1:62" ht="14.25">
      <c r="A595" s="16" t="str">
        <f>IF(ISNA(VLOOKUP($G595,'Philanthropist Ranking'!$E$5:$H$105,4,FALSE)),"N","Y")</f>
        <v>N</v>
      </c>
      <c r="B595" s="17">
        <f>VLOOKUP($G595,'Philanthropist Ranking'!$K$5:$M$281,3,FALSE)</f>
        <v>192</v>
      </c>
      <c r="C595" s="17">
        <f>VLOOKUP($G595,'Philanthropist Ranking'!$K$5:$M$281,2,FALSE)</f>
        <v>2.04</v>
      </c>
      <c r="D595" s="486" t="s">
        <v>1626</v>
      </c>
      <c r="E595" s="15"/>
      <c r="F595" s="462" t="s">
        <v>660</v>
      </c>
      <c r="G595" s="463" t="s">
        <v>661</v>
      </c>
      <c r="H595" s="440"/>
      <c r="I595" s="464"/>
      <c r="J595" s="465" t="s">
        <v>62</v>
      </c>
      <c r="K595" s="464"/>
      <c r="L595" s="465"/>
      <c r="M595" s="464"/>
      <c r="N595" s="450"/>
      <c r="O595" s="466"/>
      <c r="P595" s="450"/>
      <c r="Q595" s="466"/>
      <c r="R595" s="450"/>
      <c r="S595" s="466"/>
      <c r="T595" s="450"/>
      <c r="U595" s="466"/>
      <c r="V595" s="451"/>
      <c r="W595" s="447">
        <v>2.04</v>
      </c>
      <c r="X595" s="446">
        <v>10</v>
      </c>
      <c r="Y595" s="447">
        <v>10</v>
      </c>
      <c r="Z595" s="189"/>
      <c r="AA595" s="448"/>
      <c r="AB595" s="446" t="s">
        <v>222</v>
      </c>
      <c r="AC595" s="447" t="s">
        <v>222</v>
      </c>
      <c r="AD595" s="451"/>
      <c r="AE595" s="447" t="s">
        <v>2579</v>
      </c>
      <c r="AF595" s="451"/>
      <c r="AG595" s="447" t="s">
        <v>136</v>
      </c>
      <c r="AH595" s="467" t="e">
        <f>VLOOKUP($AF595,'Program-Causes'!$C:$D,2,FALSE)</f>
        <v>#N/A</v>
      </c>
      <c r="AI595" s="447" t="s">
        <v>68</v>
      </c>
      <c r="AJ595" s="446" t="s">
        <v>69</v>
      </c>
      <c r="AK595" s="447" t="s">
        <v>70</v>
      </c>
      <c r="AL595" s="9" t="s">
        <v>3842</v>
      </c>
      <c r="AM595" s="13" t="str">
        <f>IF(ISNA(VLOOKUP($AL595,'Ash-Archive Data-Don''t Delete'!$AL:$AT,2,FALSE)),"",VLOOKUP($AL595,'Ash-Archive Data-Don''t Delete'!$AL:$AT,2,FALSE))</f>
        <v/>
      </c>
      <c r="AN595" s="2" t="str">
        <f>IF(ISNA(VLOOKUP($AL595,'Ash-Archive Data-Don''t Delete'!$AL:$AT,3,FALSE)),"",VLOOKUP($AL595,'Ash-Archive Data-Don''t Delete'!$AL:$AT,3,FALSE))</f>
        <v/>
      </c>
      <c r="AO595" s="13" t="str">
        <f>IF(ISNA(VLOOKUP($AL595,'Ash-Archive Data-Don''t Delete'!$AL:$AT,4,FALSE)),"",VLOOKUP($AL595,'Ash-Archive Data-Don''t Delete'!$AL:$AT,4,FALSE))</f>
        <v/>
      </c>
      <c r="AP595" s="2" t="str">
        <f>IF(ISNA(VLOOKUP($AL595,'Ash-Archive Data-Don''t Delete'!$AL:$AT,5,FALSE)),"",VLOOKUP($AL595,'Ash-Archive Data-Don''t Delete'!$AL:$AT,5,FALSE))</f>
        <v/>
      </c>
      <c r="AQ595" s="13" t="s">
        <v>62</v>
      </c>
      <c r="AR595" s="2" t="s">
        <v>62</v>
      </c>
      <c r="AS595" s="13" t="s">
        <v>62</v>
      </c>
      <c r="AT595" s="2" t="s">
        <v>62</v>
      </c>
      <c r="AU595" s="451"/>
      <c r="AV595" s="447" t="s">
        <v>1925</v>
      </c>
      <c r="AW595" s="451"/>
      <c r="AX595" s="447" t="s">
        <v>84</v>
      </c>
      <c r="AY595" s="475" t="s">
        <v>945</v>
      </c>
      <c r="AZ595" s="476">
        <v>42711</v>
      </c>
      <c r="BA595" s="15"/>
      <c r="BB595" s="15"/>
      <c r="BC595" s="15"/>
      <c r="BD595" s="15"/>
      <c r="BE595" s="15"/>
      <c r="BF595" s="15"/>
      <c r="BG595" s="15"/>
      <c r="BH595" s="15"/>
      <c r="BI595" s="15"/>
      <c r="BJ595" s="15"/>
    </row>
    <row r="596" spans="1:62" ht="14.25">
      <c r="A596" s="16" t="str">
        <f>IF(ISNA(VLOOKUP($G596,'Philanthropist Ranking'!$E$5:$H$105,4,FALSE)),"N","Y")</f>
        <v>N</v>
      </c>
      <c r="B596" s="17">
        <f>VLOOKUP($G596,'Philanthropist Ranking'!$K$5:$M$281,3,FALSE)</f>
        <v>193</v>
      </c>
      <c r="C596" s="17">
        <f>VLOOKUP($G596,'Philanthropist Ranking'!$K$5:$M$281,2,FALSE)</f>
        <v>2.0299999999999998</v>
      </c>
      <c r="D596" s="15"/>
      <c r="E596" s="15"/>
      <c r="F596" s="464"/>
      <c r="G596" s="463" t="s">
        <v>869</v>
      </c>
      <c r="H596" s="440"/>
      <c r="I596" s="464"/>
      <c r="J596" s="465" t="s">
        <v>62</v>
      </c>
      <c r="K596" s="464"/>
      <c r="L596" s="465"/>
      <c r="M596" s="464"/>
      <c r="N596" s="450"/>
      <c r="O596" s="482" t="s">
        <v>2580</v>
      </c>
      <c r="P596" s="450"/>
      <c r="Q596" s="466"/>
      <c r="R596" s="450"/>
      <c r="S596" s="466"/>
      <c r="T596" s="450"/>
      <c r="U596" s="466"/>
      <c r="V596" s="446" t="s">
        <v>2580</v>
      </c>
      <c r="W596" s="447">
        <v>2.0299999999999998</v>
      </c>
      <c r="X596" s="446">
        <v>11</v>
      </c>
      <c r="Y596" s="447">
        <v>27</v>
      </c>
      <c r="Z596" s="189"/>
      <c r="AA596" s="448"/>
      <c r="AB596" s="451"/>
      <c r="AC596" s="448"/>
      <c r="AD596" s="451"/>
      <c r="AE596" s="447" t="s">
        <v>1585</v>
      </c>
      <c r="AF596" s="446" t="s">
        <v>2402</v>
      </c>
      <c r="AG596" s="447" t="s">
        <v>109</v>
      </c>
      <c r="AH596" s="467" t="e">
        <f>VLOOKUP($AG596,'Program-Causes'!$C:$D,2,FALSE)</f>
        <v>#N/A</v>
      </c>
      <c r="AI596" s="411"/>
      <c r="AJ596" s="446" t="s">
        <v>69</v>
      </c>
      <c r="AK596" s="447" t="s">
        <v>70</v>
      </c>
      <c r="AL596" s="9" t="s">
        <v>3843</v>
      </c>
      <c r="AM596" s="13" t="str">
        <f>IF(ISNA(VLOOKUP($AL596,'Ash-Archive Data-Don''t Delete'!$AL:$AT,2,FALSE)),"",VLOOKUP($AL596,'Ash-Archive Data-Don''t Delete'!$AL:$AT,2,FALSE))</f>
        <v/>
      </c>
      <c r="AN596" s="2" t="str">
        <f>IF(ISNA(VLOOKUP($AL596,'Ash-Archive Data-Don''t Delete'!$AL:$AT,3,FALSE)),"",VLOOKUP($AL596,'Ash-Archive Data-Don''t Delete'!$AL:$AT,3,FALSE))</f>
        <v/>
      </c>
      <c r="AO596" s="13" t="str">
        <f>IF(ISNA(VLOOKUP($AL596,'Ash-Archive Data-Don''t Delete'!$AL:$AT,4,FALSE)),"",VLOOKUP($AL596,'Ash-Archive Data-Don''t Delete'!$AL:$AT,4,FALSE))</f>
        <v/>
      </c>
      <c r="AP596" s="2" t="str">
        <f>IF(ISNA(VLOOKUP($AL596,'Ash-Archive Data-Don''t Delete'!$AL:$AT,5,FALSE)),"",VLOOKUP($AL596,'Ash-Archive Data-Don''t Delete'!$AL:$AT,5,FALSE))</f>
        <v/>
      </c>
      <c r="AQ596" s="13" t="s">
        <v>62</v>
      </c>
      <c r="AR596" s="2" t="s">
        <v>62</v>
      </c>
      <c r="AS596" s="13" t="s">
        <v>62</v>
      </c>
      <c r="AT596" s="2" t="s">
        <v>74</v>
      </c>
      <c r="AU596" s="451"/>
      <c r="AV596" s="448"/>
      <c r="AW596" s="451"/>
      <c r="AX596" s="448"/>
      <c r="AY596" s="475" t="s">
        <v>118</v>
      </c>
      <c r="AZ596" s="484">
        <v>42744</v>
      </c>
      <c r="BA596" s="15"/>
      <c r="BB596" s="15"/>
      <c r="BC596" s="15"/>
      <c r="BD596" s="15"/>
      <c r="BE596" s="15"/>
      <c r="BF596" s="15"/>
      <c r="BG596" s="15"/>
      <c r="BH596" s="15"/>
      <c r="BI596" s="15"/>
      <c r="BJ596" s="15"/>
    </row>
    <row r="597" spans="1:62" ht="14.25">
      <c r="A597" s="16" t="str">
        <f>IF(ISNA(VLOOKUP($G597,'Philanthropist Ranking'!$E$5:$H$105,4,FALSE)),"N","Y")</f>
        <v>N</v>
      </c>
      <c r="B597" s="17">
        <f>VLOOKUP($G597,'Philanthropist Ranking'!$K$5:$M$281,3,FALSE)</f>
        <v>194</v>
      </c>
      <c r="C597" s="17">
        <f>VLOOKUP($G597,'Philanthropist Ranking'!$K$5:$M$281,2,FALSE)</f>
        <v>2</v>
      </c>
      <c r="D597" s="15"/>
      <c r="E597" s="15"/>
      <c r="F597" s="462" t="s">
        <v>2590</v>
      </c>
      <c r="G597" s="463" t="s">
        <v>914</v>
      </c>
      <c r="H597" s="440"/>
      <c r="I597" s="462">
        <v>1965</v>
      </c>
      <c r="J597" s="465">
        <v>51</v>
      </c>
      <c r="K597" s="462" t="s">
        <v>78</v>
      </c>
      <c r="L597" s="463" t="s">
        <v>79</v>
      </c>
      <c r="M597" s="481" t="s">
        <v>80</v>
      </c>
      <c r="N597" s="441" t="s">
        <v>1400</v>
      </c>
      <c r="O597" s="482" t="s">
        <v>2591</v>
      </c>
      <c r="P597" s="441" t="s">
        <v>2592</v>
      </c>
      <c r="Q597" s="482" t="s">
        <v>84</v>
      </c>
      <c r="R597" s="441" t="s">
        <v>336</v>
      </c>
      <c r="S597" s="482" t="s">
        <v>222</v>
      </c>
      <c r="T597" s="441" t="s">
        <v>222</v>
      </c>
      <c r="U597" s="483" t="s">
        <v>80</v>
      </c>
      <c r="V597" s="446" t="s">
        <v>2592</v>
      </c>
      <c r="W597" s="447">
        <v>1</v>
      </c>
      <c r="X597" s="446">
        <v>6</v>
      </c>
      <c r="Y597" s="448"/>
      <c r="Z597" s="189"/>
      <c r="AA597" s="447" t="s">
        <v>222</v>
      </c>
      <c r="AB597" s="451"/>
      <c r="AC597" s="448"/>
      <c r="AD597" s="446" t="s">
        <v>222</v>
      </c>
      <c r="AE597" s="448"/>
      <c r="AF597" s="451"/>
      <c r="AG597" s="447" t="s">
        <v>136</v>
      </c>
      <c r="AH597" s="467" t="e">
        <f>VLOOKUP($AF597,'Program-Causes'!$C:$D,2,FALSE)</f>
        <v>#N/A</v>
      </c>
      <c r="AI597" s="447" t="s">
        <v>100</v>
      </c>
      <c r="AJ597" s="446" t="s">
        <v>69</v>
      </c>
      <c r="AK597" s="447" t="s">
        <v>70</v>
      </c>
      <c r="AL597" s="9" t="s">
        <v>3844</v>
      </c>
      <c r="AM597" s="13" t="str">
        <f>IF(ISNA(VLOOKUP($AL597,'Ash-Archive Data-Don''t Delete'!$AL:$AT,2,FALSE)),"",VLOOKUP($AL597,'Ash-Archive Data-Don''t Delete'!$AL:$AT,2,FALSE))</f>
        <v/>
      </c>
      <c r="AN597" s="2" t="str">
        <f>IF(ISNA(VLOOKUP($AL597,'Ash-Archive Data-Don''t Delete'!$AL:$AT,3,FALSE)),"",VLOOKUP($AL597,'Ash-Archive Data-Don''t Delete'!$AL:$AT,3,FALSE))</f>
        <v/>
      </c>
      <c r="AO597" s="13" t="str">
        <f>IF(ISNA(VLOOKUP($AL597,'Ash-Archive Data-Don''t Delete'!$AL:$AT,4,FALSE)),"",VLOOKUP($AL597,'Ash-Archive Data-Don''t Delete'!$AL:$AT,4,FALSE))</f>
        <v/>
      </c>
      <c r="AP597" s="2" t="str">
        <f>IF(ISNA(VLOOKUP($AL597,'Ash-Archive Data-Don''t Delete'!$AL:$AT,5,FALSE)),"",VLOOKUP($AL597,'Ash-Archive Data-Don''t Delete'!$AL:$AT,5,FALSE))</f>
        <v/>
      </c>
      <c r="AQ597" s="13" t="s">
        <v>62</v>
      </c>
      <c r="AR597" s="2" t="s">
        <v>62</v>
      </c>
      <c r="AS597" s="13" t="s">
        <v>62</v>
      </c>
      <c r="AT597" s="2" t="s">
        <v>62</v>
      </c>
      <c r="AU597" s="451"/>
      <c r="AV597" s="448"/>
      <c r="AW597" s="451"/>
      <c r="AX597" s="448"/>
      <c r="AY597" s="440"/>
      <c r="AZ597" s="464"/>
      <c r="BA597" s="15"/>
      <c r="BB597" s="15"/>
      <c r="BC597" s="15"/>
      <c r="BD597" s="15"/>
      <c r="BE597" s="15"/>
      <c r="BF597" s="15"/>
      <c r="BG597" s="15"/>
      <c r="BH597" s="15"/>
      <c r="BI597" s="15"/>
      <c r="BJ597" s="15"/>
    </row>
    <row r="598" spans="1:62" ht="14.25">
      <c r="A598" s="16" t="str">
        <f>IF(ISNA(VLOOKUP($G598,'Philanthropist Ranking'!$E$5:$H$105,4,FALSE)),"N","Y")</f>
        <v>N</v>
      </c>
      <c r="B598" s="17">
        <f>VLOOKUP($G598,'Philanthropist Ranking'!$K$5:$M$281,3,FALSE)</f>
        <v>194</v>
      </c>
      <c r="C598" s="17">
        <f>VLOOKUP($G598,'Philanthropist Ranking'!$K$5:$M$281,2,FALSE)</f>
        <v>2</v>
      </c>
      <c r="D598" s="15"/>
      <c r="E598" s="15"/>
      <c r="F598" s="462" t="s">
        <v>2590</v>
      </c>
      <c r="G598" s="463" t="s">
        <v>914</v>
      </c>
      <c r="H598" s="440"/>
      <c r="I598" s="464"/>
      <c r="J598" s="465" t="s">
        <v>62</v>
      </c>
      <c r="K598" s="464"/>
      <c r="L598" s="465"/>
      <c r="M598" s="464"/>
      <c r="N598" s="450"/>
      <c r="O598" s="466"/>
      <c r="P598" s="450"/>
      <c r="Q598" s="466"/>
      <c r="R598" s="450"/>
      <c r="S598" s="466"/>
      <c r="T598" s="450"/>
      <c r="U598" s="466"/>
      <c r="V598" s="446" t="s">
        <v>2592</v>
      </c>
      <c r="W598" s="447">
        <v>1</v>
      </c>
      <c r="X598" s="446">
        <v>12</v>
      </c>
      <c r="Y598" s="448"/>
      <c r="Z598" s="189"/>
      <c r="AA598" s="447" t="s">
        <v>222</v>
      </c>
      <c r="AB598" s="451"/>
      <c r="AC598" s="448"/>
      <c r="AD598" s="446" t="s">
        <v>222</v>
      </c>
      <c r="AE598" s="448"/>
      <c r="AF598" s="451"/>
      <c r="AG598" s="447" t="s">
        <v>136</v>
      </c>
      <c r="AH598" s="467" t="e">
        <f>VLOOKUP($AF598,'Program-Causes'!$C:$D,2,FALSE)</f>
        <v>#N/A</v>
      </c>
      <c r="AI598" s="447" t="s">
        <v>100</v>
      </c>
      <c r="AJ598" s="446" t="s">
        <v>69</v>
      </c>
      <c r="AK598" s="447" t="s">
        <v>70</v>
      </c>
      <c r="AL598" s="9" t="s">
        <v>3845</v>
      </c>
      <c r="AM598" s="13" t="str">
        <f>IF(ISNA(VLOOKUP($AL598,'Ash-Archive Data-Don''t Delete'!$AL:$AT,2,FALSE)),"",VLOOKUP($AL598,'Ash-Archive Data-Don''t Delete'!$AL:$AT,2,FALSE))</f>
        <v/>
      </c>
      <c r="AN598" s="2" t="str">
        <f>IF(ISNA(VLOOKUP($AL598,'Ash-Archive Data-Don''t Delete'!$AL:$AT,3,FALSE)),"",VLOOKUP($AL598,'Ash-Archive Data-Don''t Delete'!$AL:$AT,3,FALSE))</f>
        <v/>
      </c>
      <c r="AO598" s="13" t="str">
        <f>IF(ISNA(VLOOKUP($AL598,'Ash-Archive Data-Don''t Delete'!$AL:$AT,4,FALSE)),"",VLOOKUP($AL598,'Ash-Archive Data-Don''t Delete'!$AL:$AT,4,FALSE))</f>
        <v/>
      </c>
      <c r="AP598" s="2" t="str">
        <f>IF(ISNA(VLOOKUP($AL598,'Ash-Archive Data-Don''t Delete'!$AL:$AT,5,FALSE)),"",VLOOKUP($AL598,'Ash-Archive Data-Don''t Delete'!$AL:$AT,5,FALSE))</f>
        <v/>
      </c>
      <c r="AQ598" s="13" t="s">
        <v>62</v>
      </c>
      <c r="AR598" s="2" t="s">
        <v>62</v>
      </c>
      <c r="AS598" s="13" t="s">
        <v>62</v>
      </c>
      <c r="AT598" s="2" t="s">
        <v>62</v>
      </c>
      <c r="AU598" s="451"/>
      <c r="AV598" s="448"/>
      <c r="AW598" s="451"/>
      <c r="AX598" s="448"/>
      <c r="AY598" s="440"/>
      <c r="AZ598" s="464"/>
      <c r="BA598" s="15"/>
      <c r="BB598" s="15"/>
      <c r="BC598" s="15"/>
      <c r="BD598" s="15"/>
      <c r="BE598" s="15"/>
      <c r="BF598" s="15"/>
      <c r="BG598" s="15"/>
      <c r="BH598" s="15"/>
      <c r="BI598" s="15"/>
      <c r="BJ598" s="15"/>
    </row>
    <row r="599" spans="1:62" ht="14.25">
      <c r="A599" s="16" t="str">
        <f>IF(ISNA(VLOOKUP($G599,'Philanthropist Ranking'!$E$5:$H$105,4,FALSE)),"N","Y")</f>
        <v>N</v>
      </c>
      <c r="B599" s="17">
        <f>VLOOKUP($G599,'Philanthropist Ranking'!$K$5:$M$281,3,FALSE)</f>
        <v>194</v>
      </c>
      <c r="C599" s="17">
        <f>VLOOKUP($G599,'Philanthropist Ranking'!$K$5:$M$281,2,FALSE)</f>
        <v>2</v>
      </c>
      <c r="D599" s="15"/>
      <c r="E599" s="15"/>
      <c r="F599" s="462" t="s">
        <v>2595</v>
      </c>
      <c r="G599" s="463" t="s">
        <v>913</v>
      </c>
      <c r="H599" s="440"/>
      <c r="I599" s="462">
        <v>1971</v>
      </c>
      <c r="J599" s="465">
        <v>45</v>
      </c>
      <c r="K599" s="462" t="s">
        <v>78</v>
      </c>
      <c r="L599" s="463" t="s">
        <v>79</v>
      </c>
      <c r="M599" s="481" t="s">
        <v>80</v>
      </c>
      <c r="N599" s="441" t="s">
        <v>1400</v>
      </c>
      <c r="O599" s="482" t="s">
        <v>2596</v>
      </c>
      <c r="P599" s="441" t="s">
        <v>2597</v>
      </c>
      <c r="Q599" s="466"/>
      <c r="R599" s="441" t="s">
        <v>1693</v>
      </c>
      <c r="S599" s="482" t="s">
        <v>748</v>
      </c>
      <c r="T599" s="441" t="s">
        <v>749</v>
      </c>
      <c r="U599" s="483" t="s">
        <v>80</v>
      </c>
      <c r="V599" s="446" t="s">
        <v>2597</v>
      </c>
      <c r="W599" s="447">
        <v>2</v>
      </c>
      <c r="X599" s="446">
        <v>12</v>
      </c>
      <c r="Y599" s="447">
        <v>10</v>
      </c>
      <c r="Z599" s="189"/>
      <c r="AA599" s="447" t="s">
        <v>749</v>
      </c>
      <c r="AB599" s="451"/>
      <c r="AC599" s="448"/>
      <c r="AD599" s="446" t="s">
        <v>748</v>
      </c>
      <c r="AE599" s="448"/>
      <c r="AF599" s="446" t="s">
        <v>2434</v>
      </c>
      <c r="AG599" s="447" t="s">
        <v>109</v>
      </c>
      <c r="AH599" s="467" t="str">
        <f>VLOOKUP($AF599,'Program-Causes'!$C:$D,2,FALSE)</f>
        <v>Disaster Relief</v>
      </c>
      <c r="AI599" s="447" t="s">
        <v>100</v>
      </c>
      <c r="AJ599" s="446" t="s">
        <v>69</v>
      </c>
      <c r="AK599" s="447" t="s">
        <v>70</v>
      </c>
      <c r="AL599" s="9" t="s">
        <v>3846</v>
      </c>
      <c r="AM599" s="13" t="str">
        <f>IF(ISNA(VLOOKUP($AL599,'Ash-Archive Data-Don''t Delete'!$AL:$AT,2,FALSE)),"",VLOOKUP($AL599,'Ash-Archive Data-Don''t Delete'!$AL:$AT,2,FALSE))</f>
        <v/>
      </c>
      <c r="AN599" s="2" t="str">
        <f>IF(ISNA(VLOOKUP($AL599,'Ash-Archive Data-Don''t Delete'!$AL:$AT,3,FALSE)),"",VLOOKUP($AL599,'Ash-Archive Data-Don''t Delete'!$AL:$AT,3,FALSE))</f>
        <v/>
      </c>
      <c r="AO599" s="13" t="str">
        <f>IF(ISNA(VLOOKUP($AL599,'Ash-Archive Data-Don''t Delete'!$AL:$AT,4,FALSE)),"",VLOOKUP($AL599,'Ash-Archive Data-Don''t Delete'!$AL:$AT,4,FALSE))</f>
        <v/>
      </c>
      <c r="AP599" s="2" t="str">
        <f>IF(ISNA(VLOOKUP($AL599,'Ash-Archive Data-Don''t Delete'!$AL:$AT,5,FALSE)),"",VLOOKUP($AL599,'Ash-Archive Data-Don''t Delete'!$AL:$AT,5,FALSE))</f>
        <v/>
      </c>
      <c r="AQ599" s="13" t="s">
        <v>62</v>
      </c>
      <c r="AR599" s="2" t="s">
        <v>62</v>
      </c>
      <c r="AS599" s="13" t="s">
        <v>62</v>
      </c>
      <c r="AT599" s="2" t="s">
        <v>62</v>
      </c>
      <c r="AU599" s="451"/>
      <c r="AV599" s="448"/>
      <c r="AW599" s="451"/>
      <c r="AX599" s="448"/>
      <c r="AY599" s="440"/>
      <c r="AZ599" s="464"/>
      <c r="BA599" s="15"/>
      <c r="BB599" s="15"/>
      <c r="BC599" s="15"/>
      <c r="BD599" s="15"/>
      <c r="BE599" s="15"/>
      <c r="BF599" s="15"/>
      <c r="BG599" s="15"/>
      <c r="BH599" s="15"/>
      <c r="BI599" s="15"/>
      <c r="BJ599" s="15"/>
    </row>
    <row r="600" spans="1:62" ht="14.25">
      <c r="A600" s="16" t="str">
        <f>IF(ISNA(VLOOKUP($G600,'Philanthropist Ranking'!$E$5:$H$105,4,FALSE)),"N","Y")</f>
        <v>N</v>
      </c>
      <c r="B600" s="17">
        <f>VLOOKUP($G600,'Philanthropist Ranking'!$K$5:$M$281,3,FALSE)</f>
        <v>194</v>
      </c>
      <c r="C600" s="17">
        <f>VLOOKUP($G600,'Philanthropist Ranking'!$K$5:$M$281,2,FALSE)</f>
        <v>2</v>
      </c>
      <c r="D600" s="15"/>
      <c r="E600" s="15"/>
      <c r="F600" s="464"/>
      <c r="G600" s="463" t="s">
        <v>911</v>
      </c>
      <c r="H600" s="440"/>
      <c r="I600" s="464"/>
      <c r="J600" s="465" t="s">
        <v>62</v>
      </c>
      <c r="K600" s="464"/>
      <c r="L600" s="465"/>
      <c r="M600" s="464"/>
      <c r="N600" s="450"/>
      <c r="O600" s="466"/>
      <c r="P600" s="450"/>
      <c r="Q600" s="466"/>
      <c r="R600" s="450"/>
      <c r="S600" s="466"/>
      <c r="T600" s="450"/>
      <c r="U600" s="466"/>
      <c r="V600" s="446" t="s">
        <v>2672</v>
      </c>
      <c r="W600" s="447">
        <v>2</v>
      </c>
      <c r="X600" s="451">
        <v>2</v>
      </c>
      <c r="Y600" s="448">
        <v>2</v>
      </c>
      <c r="Z600" s="451"/>
      <c r="AA600" s="448"/>
      <c r="AB600" s="451"/>
      <c r="AC600" s="448"/>
      <c r="AD600" s="446" t="s">
        <v>2673</v>
      </c>
      <c r="AE600" s="447" t="s">
        <v>2674</v>
      </c>
      <c r="AF600" s="446" t="s">
        <v>2675</v>
      </c>
      <c r="AG600" s="448"/>
      <c r="AH600" s="467" t="e">
        <f>VLOOKUP($AF600,'Program-Causes'!$C:$D,2,FALSE)</f>
        <v>#N/A</v>
      </c>
      <c r="AI600" s="448"/>
      <c r="AJ600" s="446" t="s">
        <v>69</v>
      </c>
      <c r="AK600" s="447" t="s">
        <v>70</v>
      </c>
      <c r="AL600" s="9" t="s">
        <v>3847</v>
      </c>
      <c r="AM600" s="13" t="str">
        <f>IF(ISNA(VLOOKUP($AL600,'Ash-Archive Data-Don''t Delete'!$AL:$AT,2,FALSE)),"",VLOOKUP($AL600,'Ash-Archive Data-Don''t Delete'!$AL:$AT,2,FALSE))</f>
        <v/>
      </c>
      <c r="AN600" s="2" t="str">
        <f>IF(ISNA(VLOOKUP($AL600,'Ash-Archive Data-Don''t Delete'!$AL:$AT,3,FALSE)),"",VLOOKUP($AL600,'Ash-Archive Data-Don''t Delete'!$AL:$AT,3,FALSE))</f>
        <v/>
      </c>
      <c r="AO600" s="13" t="str">
        <f>IF(ISNA(VLOOKUP($AL600,'Ash-Archive Data-Don''t Delete'!$AL:$AT,4,FALSE)),"",VLOOKUP($AL600,'Ash-Archive Data-Don''t Delete'!$AL:$AT,4,FALSE))</f>
        <v/>
      </c>
      <c r="AP600" s="2" t="str">
        <f>IF(ISNA(VLOOKUP($AL600,'Ash-Archive Data-Don''t Delete'!$AL:$AT,5,FALSE)),"",VLOOKUP($AL600,'Ash-Archive Data-Don''t Delete'!$AL:$AT,5,FALSE))</f>
        <v/>
      </c>
      <c r="AQ600" s="13" t="s">
        <v>62</v>
      </c>
      <c r="AR600" s="2" t="s">
        <v>62</v>
      </c>
      <c r="AS600" s="13" t="s">
        <v>62</v>
      </c>
      <c r="AT600" s="2" t="s">
        <v>62</v>
      </c>
      <c r="AU600" s="451"/>
      <c r="AV600" s="448"/>
      <c r="AW600" s="451"/>
      <c r="AX600" s="448"/>
      <c r="AY600" s="475" t="s">
        <v>269</v>
      </c>
      <c r="AZ600" s="484">
        <v>42744</v>
      </c>
      <c r="BA600" s="15"/>
      <c r="BB600" s="15"/>
      <c r="BC600" s="15"/>
      <c r="BD600" s="15"/>
      <c r="BE600" s="15"/>
      <c r="BF600" s="15"/>
      <c r="BG600" s="15"/>
      <c r="BH600" s="15"/>
      <c r="BI600" s="15"/>
      <c r="BJ600" s="15"/>
    </row>
    <row r="601" spans="1:62" ht="14.25">
      <c r="A601" s="16" t="str">
        <f>IF(ISNA(VLOOKUP($G601,'Philanthropist Ranking'!$E$5:$H$105,4,FALSE)),"N","Y")</f>
        <v>N</v>
      </c>
      <c r="B601" s="17">
        <f>VLOOKUP($G601,'Philanthropist Ranking'!$K$5:$M$281,3,FALSE)</f>
        <v>194</v>
      </c>
      <c r="C601" s="17">
        <f>VLOOKUP($G601,'Philanthropist Ranking'!$K$5:$M$281,2,FALSE)</f>
        <v>2</v>
      </c>
      <c r="D601" s="486" t="s">
        <v>1626</v>
      </c>
      <c r="E601" s="15"/>
      <c r="F601" s="462" t="s">
        <v>681</v>
      </c>
      <c r="G601" s="463" t="s">
        <v>682</v>
      </c>
      <c r="H601" s="440"/>
      <c r="I601" s="464"/>
      <c r="J601" s="465" t="s">
        <v>62</v>
      </c>
      <c r="K601" s="464"/>
      <c r="L601" s="465"/>
      <c r="M601" s="464"/>
      <c r="N601" s="450"/>
      <c r="O601" s="466"/>
      <c r="P601" s="450"/>
      <c r="Q601" s="466"/>
      <c r="R601" s="450"/>
      <c r="S601" s="466"/>
      <c r="T601" s="450"/>
      <c r="U601" s="466"/>
      <c r="V601" s="451"/>
      <c r="W601" s="447">
        <v>2</v>
      </c>
      <c r="X601" s="451"/>
      <c r="Y601" s="448"/>
      <c r="Z601" s="189"/>
      <c r="AA601" s="448"/>
      <c r="AB601" s="446" t="s">
        <v>95</v>
      </c>
      <c r="AC601" s="448"/>
      <c r="AD601" s="451"/>
      <c r="AE601" s="491" t="s">
        <v>2613</v>
      </c>
      <c r="AF601" s="451"/>
      <c r="AG601" s="447" t="s">
        <v>136</v>
      </c>
      <c r="AH601" s="467" t="e">
        <f>VLOOKUP($AF601,'Program-Causes'!$C:$D,2,FALSE)</f>
        <v>#N/A</v>
      </c>
      <c r="AI601" s="447" t="s">
        <v>68</v>
      </c>
      <c r="AJ601" s="446" t="s">
        <v>69</v>
      </c>
      <c r="AK601" s="447" t="s">
        <v>70</v>
      </c>
      <c r="AL601" s="9" t="s">
        <v>3848</v>
      </c>
      <c r="AM601" s="35" t="str">
        <f>IF(ISNA(VLOOKUP($AL601,'Ash-Archive Data-Don''t Delete'!$AL:$AT,2,FALSE)),"",VLOOKUP($AL601,'Ash-Archive Data-Don''t Delete'!$AL:$AT,2,FALSE))</f>
        <v>Link</v>
      </c>
      <c r="AN601" s="2">
        <f>IF(ISNA(VLOOKUP($AL601,'Ash-Archive Data-Don''t Delete'!$AL:$AT,3,FALSE)),"",VLOOKUP($AL601,'Ash-Archive Data-Don''t Delete'!$AL:$AT,3,FALSE))</f>
        <v>0</v>
      </c>
      <c r="AO601" s="13">
        <f>IF(ISNA(VLOOKUP($AL601,'Ash-Archive Data-Don''t Delete'!$AL:$AT,4,FALSE)),"",VLOOKUP($AL601,'Ash-Archive Data-Don''t Delete'!$AL:$AT,4,FALSE))</f>
        <v>0</v>
      </c>
      <c r="AP601" s="2">
        <f>IF(ISNA(VLOOKUP($AL601,'Ash-Archive Data-Don''t Delete'!$AL:$AT,5,FALSE)),"",VLOOKUP($AL601,'Ash-Archive Data-Don''t Delete'!$AL:$AT,5,FALSE))</f>
        <v>0</v>
      </c>
      <c r="AQ601" s="13" t="s">
        <v>74</v>
      </c>
      <c r="AR601" s="2"/>
      <c r="AS601" s="13"/>
      <c r="AT601" s="2"/>
      <c r="AU601" s="451"/>
      <c r="AV601" s="447" t="s">
        <v>1064</v>
      </c>
      <c r="AW601" s="451"/>
      <c r="AX601" s="447" t="s">
        <v>84</v>
      </c>
      <c r="AY601" s="475" t="s">
        <v>103</v>
      </c>
      <c r="AZ601" s="476">
        <v>42710</v>
      </c>
      <c r="BA601" s="15"/>
      <c r="BB601" s="15"/>
      <c r="BC601" s="15"/>
      <c r="BD601" s="15"/>
      <c r="BE601" s="15"/>
      <c r="BF601" s="15"/>
      <c r="BG601" s="15"/>
      <c r="BH601" s="15"/>
      <c r="BI601" s="15"/>
      <c r="BJ601" s="15"/>
    </row>
    <row r="602" spans="1:62" ht="14.25">
      <c r="A602" s="16" t="str">
        <f>IF(ISNA(VLOOKUP($G602,'Philanthropist Ranking'!$E$5:$H$105,4,FALSE)),"N","Y")</f>
        <v>N</v>
      </c>
      <c r="B602" s="17">
        <f>VLOOKUP($G602,'Philanthropist Ranking'!$K$5:$M$281,3,FALSE)</f>
        <v>194</v>
      </c>
      <c r="C602" s="17">
        <f>VLOOKUP($G602,'Philanthropist Ranking'!$K$5:$M$281,2,FALSE)</f>
        <v>2</v>
      </c>
      <c r="D602" s="15"/>
      <c r="E602" s="15"/>
      <c r="F602" s="462" t="s">
        <v>2614</v>
      </c>
      <c r="G602" s="463" t="s">
        <v>910</v>
      </c>
      <c r="H602" s="440"/>
      <c r="I602" s="464"/>
      <c r="J602" s="465" t="s">
        <v>62</v>
      </c>
      <c r="K602" s="464"/>
      <c r="L602" s="465"/>
      <c r="M602" s="464"/>
      <c r="N602" s="450"/>
      <c r="O602" s="482" t="s">
        <v>2615</v>
      </c>
      <c r="P602" s="450"/>
      <c r="Q602" s="466"/>
      <c r="R602" s="450"/>
      <c r="S602" s="466"/>
      <c r="T602" s="450"/>
      <c r="U602" s="466"/>
      <c r="V602" s="446" t="s">
        <v>2615</v>
      </c>
      <c r="W602" s="447">
        <v>2</v>
      </c>
      <c r="X602" s="446">
        <v>4</v>
      </c>
      <c r="Y602" s="447" t="s">
        <v>173</v>
      </c>
      <c r="Z602" s="189"/>
      <c r="AA602" s="448"/>
      <c r="AB602" s="451"/>
      <c r="AC602" s="448"/>
      <c r="AD602" s="451"/>
      <c r="AE602" s="447" t="s">
        <v>1507</v>
      </c>
      <c r="AF602" s="446" t="s">
        <v>2616</v>
      </c>
      <c r="AG602" s="447" t="s">
        <v>109</v>
      </c>
      <c r="AH602" s="467" t="str">
        <f>VLOOKUP($AF602,'Program-Causes'!$C:$D,2,FALSE)</f>
        <v>Healthcare</v>
      </c>
      <c r="AI602" s="447" t="s">
        <v>100</v>
      </c>
      <c r="AJ602" s="446" t="s">
        <v>69</v>
      </c>
      <c r="AK602" s="447" t="s">
        <v>70</v>
      </c>
      <c r="AL602" s="9" t="s">
        <v>3849</v>
      </c>
      <c r="AM602" s="13" t="str">
        <f>IF(ISNA(VLOOKUP($AL602,'Ash-Archive Data-Don''t Delete'!$AL:$AT,2,FALSE)),"",VLOOKUP($AL602,'Ash-Archive Data-Don''t Delete'!$AL:$AT,2,FALSE))</f>
        <v/>
      </c>
      <c r="AN602" s="2" t="str">
        <f>IF(ISNA(VLOOKUP($AL602,'Ash-Archive Data-Don''t Delete'!$AL:$AT,3,FALSE)),"",VLOOKUP($AL602,'Ash-Archive Data-Don''t Delete'!$AL:$AT,3,FALSE))</f>
        <v/>
      </c>
      <c r="AO602" s="13" t="str">
        <f>IF(ISNA(VLOOKUP($AL602,'Ash-Archive Data-Don''t Delete'!$AL:$AT,4,FALSE)),"",VLOOKUP($AL602,'Ash-Archive Data-Don''t Delete'!$AL:$AT,4,FALSE))</f>
        <v/>
      </c>
      <c r="AP602" s="2" t="str">
        <f>IF(ISNA(VLOOKUP($AL602,'Ash-Archive Data-Don''t Delete'!$AL:$AT,5,FALSE)),"",VLOOKUP($AL602,'Ash-Archive Data-Don''t Delete'!$AL:$AT,5,FALSE))</f>
        <v/>
      </c>
      <c r="AQ602" s="13" t="s">
        <v>62</v>
      </c>
      <c r="AR602" s="2" t="s">
        <v>62</v>
      </c>
      <c r="AS602" s="13" t="s">
        <v>62</v>
      </c>
      <c r="AT602" s="2" t="s">
        <v>74</v>
      </c>
      <c r="AU602" s="451"/>
      <c r="AV602" s="448"/>
      <c r="AW602" s="451"/>
      <c r="AX602" s="448"/>
      <c r="AY602" s="475" t="s">
        <v>118</v>
      </c>
      <c r="AZ602" s="484">
        <v>42744</v>
      </c>
      <c r="BA602" s="15"/>
      <c r="BB602" s="15"/>
      <c r="BC602" s="15"/>
      <c r="BD602" s="15"/>
      <c r="BE602" s="15"/>
      <c r="BF602" s="15"/>
      <c r="BG602" s="15"/>
      <c r="BH602" s="15"/>
      <c r="BI602" s="15"/>
      <c r="BJ602" s="15"/>
    </row>
    <row r="603" spans="1:62" ht="14.25">
      <c r="A603" s="16" t="str">
        <f>IF(ISNA(VLOOKUP($G603,'Philanthropist Ranking'!$E$5:$H$105,4,FALSE)),"N","Y")</f>
        <v>N</v>
      </c>
      <c r="B603" s="17">
        <f>VLOOKUP($G603,'Philanthropist Ranking'!$K$5:$M$281,3,FALSE)</f>
        <v>194</v>
      </c>
      <c r="C603" s="17">
        <f>VLOOKUP($G603,'Philanthropist Ranking'!$K$5:$M$281,2,FALSE)</f>
        <v>2</v>
      </c>
      <c r="D603" s="15"/>
      <c r="E603" s="15"/>
      <c r="F603" s="462" t="s">
        <v>2617</v>
      </c>
      <c r="G603" s="463" t="s">
        <v>909</v>
      </c>
      <c r="H603" s="440"/>
      <c r="I603" s="464"/>
      <c r="J603" s="465" t="s">
        <v>62</v>
      </c>
      <c r="K603" s="464"/>
      <c r="L603" s="465"/>
      <c r="M603" s="464"/>
      <c r="N603" s="450"/>
      <c r="O603" s="482" t="s">
        <v>2618</v>
      </c>
      <c r="P603" s="450"/>
      <c r="Q603" s="466"/>
      <c r="R603" s="450"/>
      <c r="S603" s="466"/>
      <c r="T603" s="450"/>
      <c r="U603" s="466"/>
      <c r="V603" s="446" t="s">
        <v>2618</v>
      </c>
      <c r="W603" s="447">
        <v>2</v>
      </c>
      <c r="X603" s="446">
        <v>2</v>
      </c>
      <c r="Y603" s="447" t="s">
        <v>173</v>
      </c>
      <c r="Z603" s="189"/>
      <c r="AA603" s="448"/>
      <c r="AB603" s="451"/>
      <c r="AC603" s="448"/>
      <c r="AD603" s="451"/>
      <c r="AE603" s="447" t="s">
        <v>1507</v>
      </c>
      <c r="AF603" s="446" t="s">
        <v>2163</v>
      </c>
      <c r="AG603" s="447" t="s">
        <v>109</v>
      </c>
      <c r="AH603" s="467" t="str">
        <f>VLOOKUP($AF603,'Program-Causes'!$C:$D,2,FALSE)</f>
        <v>Public Health</v>
      </c>
      <c r="AI603" s="447" t="s">
        <v>100</v>
      </c>
      <c r="AJ603" s="446" t="s">
        <v>69</v>
      </c>
      <c r="AK603" s="447" t="s">
        <v>70</v>
      </c>
      <c r="AL603" s="9" t="s">
        <v>3850</v>
      </c>
      <c r="AM603" s="13" t="str">
        <f>IF(ISNA(VLOOKUP($AL603,'Ash-Archive Data-Don''t Delete'!$AL:$AT,2,FALSE)),"",VLOOKUP($AL603,'Ash-Archive Data-Don''t Delete'!$AL:$AT,2,FALSE))</f>
        <v/>
      </c>
      <c r="AN603" s="2" t="str">
        <f>IF(ISNA(VLOOKUP($AL603,'Ash-Archive Data-Don''t Delete'!$AL:$AT,3,FALSE)),"",VLOOKUP($AL603,'Ash-Archive Data-Don''t Delete'!$AL:$AT,3,FALSE))</f>
        <v/>
      </c>
      <c r="AO603" s="13" t="str">
        <f>IF(ISNA(VLOOKUP($AL603,'Ash-Archive Data-Don''t Delete'!$AL:$AT,4,FALSE)),"",VLOOKUP($AL603,'Ash-Archive Data-Don''t Delete'!$AL:$AT,4,FALSE))</f>
        <v/>
      </c>
      <c r="AP603" s="2" t="str">
        <f>IF(ISNA(VLOOKUP($AL603,'Ash-Archive Data-Don''t Delete'!$AL:$AT,5,FALSE)),"",VLOOKUP($AL603,'Ash-Archive Data-Don''t Delete'!$AL:$AT,5,FALSE))</f>
        <v/>
      </c>
      <c r="AQ603" s="13" t="s">
        <v>62</v>
      </c>
      <c r="AR603" s="2" t="s">
        <v>62</v>
      </c>
      <c r="AS603" s="13" t="s">
        <v>62</v>
      </c>
      <c r="AT603" s="2" t="s">
        <v>74</v>
      </c>
      <c r="AU603" s="451"/>
      <c r="AV603" s="448"/>
      <c r="AW603" s="451"/>
      <c r="AX603" s="448"/>
      <c r="AY603" s="475" t="s">
        <v>118</v>
      </c>
      <c r="AZ603" s="484">
        <v>42744</v>
      </c>
      <c r="BA603" s="15"/>
      <c r="BB603" s="15"/>
      <c r="BC603" s="15"/>
      <c r="BD603" s="15"/>
      <c r="BE603" s="15"/>
      <c r="BF603" s="15"/>
      <c r="BG603" s="15"/>
      <c r="BH603" s="15"/>
      <c r="BI603" s="15"/>
      <c r="BJ603" s="15"/>
    </row>
    <row r="604" spans="1:62" ht="14.25">
      <c r="A604" s="16" t="str">
        <f>IF(ISNA(VLOOKUP($G604,'Philanthropist Ranking'!$E$5:$H$105,4,FALSE)),"N","Y")</f>
        <v>N</v>
      </c>
      <c r="B604" s="17">
        <f>VLOOKUP($G604,'Philanthropist Ranking'!$K$5:$M$281,3,FALSE)</f>
        <v>194</v>
      </c>
      <c r="C604" s="17">
        <f>VLOOKUP($G604,'Philanthropist Ranking'!$K$5:$M$281,2,FALSE)</f>
        <v>2</v>
      </c>
      <c r="D604" s="15"/>
      <c r="E604" s="15"/>
      <c r="F604" s="464"/>
      <c r="G604" s="463" t="s">
        <v>908</v>
      </c>
      <c r="H604" s="440"/>
      <c r="I604" s="464"/>
      <c r="J604" s="465" t="s">
        <v>62</v>
      </c>
      <c r="K604" s="464"/>
      <c r="L604" s="465"/>
      <c r="M604" s="464"/>
      <c r="N604" s="450"/>
      <c r="O604" s="466"/>
      <c r="P604" s="450"/>
      <c r="Q604" s="466"/>
      <c r="R604" s="450"/>
      <c r="S604" s="466"/>
      <c r="T604" s="450"/>
      <c r="U604" s="466"/>
      <c r="V604" s="446" t="s">
        <v>908</v>
      </c>
      <c r="W604" s="447">
        <v>2</v>
      </c>
      <c r="X604" s="451">
        <v>1</v>
      </c>
      <c r="Y604" s="448">
        <v>26</v>
      </c>
      <c r="Z604" s="451"/>
      <c r="AA604" s="448"/>
      <c r="AB604" s="451"/>
      <c r="AC604" s="448"/>
      <c r="AD604" s="446" t="s">
        <v>1730</v>
      </c>
      <c r="AE604" s="447" t="s">
        <v>1731</v>
      </c>
      <c r="AF604" s="451"/>
      <c r="AG604" s="448"/>
      <c r="AH604" s="467" t="e">
        <f>VLOOKUP($AF604,'Program-Causes'!$C:$D,2,FALSE)</f>
        <v>#N/A</v>
      </c>
      <c r="AI604" s="448"/>
      <c r="AJ604" s="446" t="s">
        <v>69</v>
      </c>
      <c r="AK604" s="447" t="s">
        <v>70</v>
      </c>
      <c r="AL604" s="9" t="s">
        <v>3851</v>
      </c>
      <c r="AM604" s="13" t="str">
        <f>IF(ISNA(VLOOKUP($AL604,'Ash-Archive Data-Don''t Delete'!$AL:$AT,2,FALSE)),"",VLOOKUP($AL604,'Ash-Archive Data-Don''t Delete'!$AL:$AT,2,FALSE))</f>
        <v/>
      </c>
      <c r="AN604" s="2" t="str">
        <f>IF(ISNA(VLOOKUP($AL604,'Ash-Archive Data-Don''t Delete'!$AL:$AT,3,FALSE)),"",VLOOKUP($AL604,'Ash-Archive Data-Don''t Delete'!$AL:$AT,3,FALSE))</f>
        <v/>
      </c>
      <c r="AO604" s="13" t="str">
        <f>IF(ISNA(VLOOKUP($AL604,'Ash-Archive Data-Don''t Delete'!$AL:$AT,4,FALSE)),"",VLOOKUP($AL604,'Ash-Archive Data-Don''t Delete'!$AL:$AT,4,FALSE))</f>
        <v/>
      </c>
      <c r="AP604" s="2" t="str">
        <f>IF(ISNA(VLOOKUP($AL604,'Ash-Archive Data-Don''t Delete'!$AL:$AT,5,FALSE)),"",VLOOKUP($AL604,'Ash-Archive Data-Don''t Delete'!$AL:$AT,5,FALSE))</f>
        <v/>
      </c>
      <c r="AQ604" s="13" t="s">
        <v>62</v>
      </c>
      <c r="AR604" s="2" t="s">
        <v>62</v>
      </c>
      <c r="AS604" s="13" t="s">
        <v>62</v>
      </c>
      <c r="AT604" s="2" t="s">
        <v>62</v>
      </c>
      <c r="AU604" s="451"/>
      <c r="AV604" s="448"/>
      <c r="AW604" s="451"/>
      <c r="AX604" s="448"/>
      <c r="AY604" s="475" t="s">
        <v>269</v>
      </c>
      <c r="AZ604" s="484">
        <v>42744</v>
      </c>
      <c r="BA604" s="15"/>
      <c r="BB604" s="15"/>
      <c r="BC604" s="15"/>
      <c r="BD604" s="15"/>
      <c r="BE604" s="15"/>
      <c r="BF604" s="15"/>
      <c r="BG604" s="15"/>
      <c r="BH604" s="15"/>
      <c r="BI604" s="15"/>
      <c r="BJ604" s="15"/>
    </row>
    <row r="605" spans="1:62" ht="14.25">
      <c r="A605" s="16" t="str">
        <f>IF(ISNA(VLOOKUP($G605,'Philanthropist Ranking'!$E$5:$H$105,4,FALSE)),"N","Y")</f>
        <v>N</v>
      </c>
      <c r="B605" s="17">
        <f>VLOOKUP($G605,'Philanthropist Ranking'!$K$5:$M$281,3,FALSE)</f>
        <v>194</v>
      </c>
      <c r="C605" s="17">
        <f>VLOOKUP($G605,'Philanthropist Ranking'!$K$5:$M$281,2,FALSE)</f>
        <v>2</v>
      </c>
      <c r="D605" s="15"/>
      <c r="E605" s="15"/>
      <c r="F605" s="464"/>
      <c r="G605" s="463" t="s">
        <v>907</v>
      </c>
      <c r="H605" s="440"/>
      <c r="I605" s="464"/>
      <c r="J605" s="465" t="s">
        <v>62</v>
      </c>
      <c r="K605" s="464"/>
      <c r="L605" s="465"/>
      <c r="M605" s="464"/>
      <c r="N605" s="450"/>
      <c r="O605" s="482" t="s">
        <v>2655</v>
      </c>
      <c r="P605" s="450"/>
      <c r="Q605" s="466"/>
      <c r="R605" s="450"/>
      <c r="S605" s="466"/>
      <c r="T605" s="450"/>
      <c r="U605" s="466"/>
      <c r="V605" s="446" t="s">
        <v>2655</v>
      </c>
      <c r="W605" s="447">
        <v>2</v>
      </c>
      <c r="X605" s="446">
        <v>12</v>
      </c>
      <c r="Y605" s="447">
        <v>15</v>
      </c>
      <c r="Z605" s="189"/>
      <c r="AA605" s="448"/>
      <c r="AB605" s="451"/>
      <c r="AC605" s="448"/>
      <c r="AD605" s="451"/>
      <c r="AE605" s="447" t="s">
        <v>2568</v>
      </c>
      <c r="AF605" s="446" t="s">
        <v>2656</v>
      </c>
      <c r="AG605" s="447" t="s">
        <v>109</v>
      </c>
      <c r="AH605" s="467" t="str">
        <f>VLOOKUP($AF605,'Program-Causes'!$C:$D,2,FALSE)</f>
        <v>Education</v>
      </c>
      <c r="AI605" s="447" t="s">
        <v>100</v>
      </c>
      <c r="AJ605" s="446" t="s">
        <v>69</v>
      </c>
      <c r="AK605" s="447" t="s">
        <v>70</v>
      </c>
      <c r="AL605" s="9" t="s">
        <v>3852</v>
      </c>
      <c r="AM605" s="13" t="str">
        <f>IF(ISNA(VLOOKUP($AL605,'Ash-Archive Data-Don''t Delete'!$AL:$AT,2,FALSE)),"",VLOOKUP($AL605,'Ash-Archive Data-Don''t Delete'!$AL:$AT,2,FALSE))</f>
        <v/>
      </c>
      <c r="AN605" s="2" t="str">
        <f>IF(ISNA(VLOOKUP($AL605,'Ash-Archive Data-Don''t Delete'!$AL:$AT,3,FALSE)),"",VLOOKUP($AL605,'Ash-Archive Data-Don''t Delete'!$AL:$AT,3,FALSE))</f>
        <v/>
      </c>
      <c r="AO605" s="13" t="str">
        <f>IF(ISNA(VLOOKUP($AL605,'Ash-Archive Data-Don''t Delete'!$AL:$AT,4,FALSE)),"",VLOOKUP($AL605,'Ash-Archive Data-Don''t Delete'!$AL:$AT,4,FALSE))</f>
        <v/>
      </c>
      <c r="AP605" s="2" t="str">
        <f>IF(ISNA(VLOOKUP($AL605,'Ash-Archive Data-Don''t Delete'!$AL:$AT,5,FALSE)),"",VLOOKUP($AL605,'Ash-Archive Data-Don''t Delete'!$AL:$AT,5,FALSE))</f>
        <v/>
      </c>
      <c r="AQ605" s="13" t="s">
        <v>62</v>
      </c>
      <c r="AR605" s="2" t="s">
        <v>62</v>
      </c>
      <c r="AS605" s="13" t="s">
        <v>62</v>
      </c>
      <c r="AT605" s="2" t="s">
        <v>74</v>
      </c>
      <c r="AU605" s="451"/>
      <c r="AV605" s="448"/>
      <c r="AW605" s="451"/>
      <c r="AX605" s="448"/>
      <c r="AY605" s="475" t="s">
        <v>118</v>
      </c>
      <c r="AZ605" s="484">
        <v>42744</v>
      </c>
      <c r="BA605" s="15"/>
      <c r="BB605" s="15"/>
      <c r="BC605" s="15"/>
      <c r="BD605" s="15"/>
      <c r="BE605" s="15"/>
      <c r="BF605" s="15"/>
      <c r="BG605" s="15"/>
      <c r="BH605" s="15"/>
      <c r="BI605" s="15"/>
      <c r="BJ605" s="15"/>
    </row>
    <row r="606" spans="1:62" ht="14.25">
      <c r="A606" s="16" t="str">
        <f>IF(ISNA(VLOOKUP($G606,'Philanthropist Ranking'!$E$5:$H$105,4,FALSE)),"N","Y")</f>
        <v>N</v>
      </c>
      <c r="B606" s="17">
        <f>VLOOKUP($G606,'Philanthropist Ranking'!$K$5:$M$281,3,FALSE)</f>
        <v>194</v>
      </c>
      <c r="C606" s="17">
        <f>VLOOKUP($G606,'Philanthropist Ranking'!$K$5:$M$281,2,FALSE)</f>
        <v>2</v>
      </c>
      <c r="D606" s="15"/>
      <c r="E606" s="15"/>
      <c r="F606" s="464"/>
      <c r="G606" s="463" t="s">
        <v>906</v>
      </c>
      <c r="H606" s="440"/>
      <c r="I606" s="464"/>
      <c r="J606" s="465" t="s">
        <v>62</v>
      </c>
      <c r="K606" s="464"/>
      <c r="L606" s="465"/>
      <c r="M606" s="464"/>
      <c r="N606" s="450"/>
      <c r="O606" s="482" t="s">
        <v>2658</v>
      </c>
      <c r="P606" s="450"/>
      <c r="Q606" s="466"/>
      <c r="R606" s="450"/>
      <c r="S606" s="466"/>
      <c r="T606" s="450"/>
      <c r="U606" s="466"/>
      <c r="V606" s="446" t="s">
        <v>2658</v>
      </c>
      <c r="W606" s="447">
        <v>2</v>
      </c>
      <c r="X606" s="446">
        <v>8</v>
      </c>
      <c r="Y606" s="447">
        <v>16</v>
      </c>
      <c r="Z606" s="189"/>
      <c r="AA606" s="448"/>
      <c r="AB606" s="451"/>
      <c r="AC606" s="448"/>
      <c r="AD606" s="451"/>
      <c r="AE606" s="447" t="s">
        <v>1486</v>
      </c>
      <c r="AF606" s="446" t="s">
        <v>2659</v>
      </c>
      <c r="AG606" s="447" t="s">
        <v>109</v>
      </c>
      <c r="AH606" s="467" t="str">
        <f>VLOOKUP($AF606,'Program-Causes'!$C:$D,2,FALSE)</f>
        <v>Environment</v>
      </c>
      <c r="AI606" s="447" t="s">
        <v>100</v>
      </c>
      <c r="AJ606" s="446" t="s">
        <v>69</v>
      </c>
      <c r="AK606" s="447" t="s">
        <v>70</v>
      </c>
      <c r="AL606" s="9" t="s">
        <v>3853</v>
      </c>
      <c r="AM606" s="13" t="str">
        <f>IF(ISNA(VLOOKUP($AL606,'Ash-Archive Data-Don''t Delete'!$AL:$AT,2,FALSE)),"",VLOOKUP($AL606,'Ash-Archive Data-Don''t Delete'!$AL:$AT,2,FALSE))</f>
        <v/>
      </c>
      <c r="AN606" s="2" t="str">
        <f>IF(ISNA(VLOOKUP($AL606,'Ash-Archive Data-Don''t Delete'!$AL:$AT,3,FALSE)),"",VLOOKUP($AL606,'Ash-Archive Data-Don''t Delete'!$AL:$AT,3,FALSE))</f>
        <v/>
      </c>
      <c r="AO606" s="13" t="str">
        <f>IF(ISNA(VLOOKUP($AL606,'Ash-Archive Data-Don''t Delete'!$AL:$AT,4,FALSE)),"",VLOOKUP($AL606,'Ash-Archive Data-Don''t Delete'!$AL:$AT,4,FALSE))</f>
        <v/>
      </c>
      <c r="AP606" s="2" t="str">
        <f>IF(ISNA(VLOOKUP($AL606,'Ash-Archive Data-Don''t Delete'!$AL:$AT,5,FALSE)),"",VLOOKUP($AL606,'Ash-Archive Data-Don''t Delete'!$AL:$AT,5,FALSE))</f>
        <v/>
      </c>
      <c r="AQ606" s="13" t="s">
        <v>62</v>
      </c>
      <c r="AR606" s="2" t="s">
        <v>62</v>
      </c>
      <c r="AS606" s="13" t="s">
        <v>62</v>
      </c>
      <c r="AT606" s="2" t="s">
        <v>74</v>
      </c>
      <c r="AU606" s="451"/>
      <c r="AV606" s="448"/>
      <c r="AW606" s="451"/>
      <c r="AX606" s="448"/>
      <c r="AY606" s="475" t="s">
        <v>118</v>
      </c>
      <c r="AZ606" s="484">
        <v>42744</v>
      </c>
      <c r="BA606" s="15"/>
      <c r="BB606" s="15"/>
      <c r="BC606" s="15"/>
      <c r="BD606" s="15"/>
      <c r="BE606" s="15"/>
      <c r="BF606" s="15"/>
      <c r="BG606" s="15"/>
      <c r="BH606" s="15"/>
      <c r="BI606" s="15"/>
      <c r="BJ606" s="15"/>
    </row>
    <row r="607" spans="1:62" ht="14.25">
      <c r="A607" s="16" t="str">
        <f>IF(ISNA(VLOOKUP($G607,'Philanthropist Ranking'!$E$5:$H$105,4,FALSE)),"N","Y")</f>
        <v>N</v>
      </c>
      <c r="B607" s="17">
        <f>VLOOKUP($G607,'Philanthropist Ranking'!$K$5:$M$281,3,FALSE)</f>
        <v>194</v>
      </c>
      <c r="C607" s="17">
        <f>VLOOKUP($G607,'Philanthropist Ranking'!$K$5:$M$281,2,FALSE)</f>
        <v>2</v>
      </c>
      <c r="D607" s="15"/>
      <c r="E607" s="15"/>
      <c r="F607" s="464"/>
      <c r="G607" s="463" t="s">
        <v>905</v>
      </c>
      <c r="H607" s="440"/>
      <c r="I607" s="464"/>
      <c r="J607" s="465" t="s">
        <v>62</v>
      </c>
      <c r="K607" s="464"/>
      <c r="L607" s="465"/>
      <c r="M607" s="464"/>
      <c r="N607" s="450"/>
      <c r="O607" s="466"/>
      <c r="P607" s="450"/>
      <c r="Q607" s="466"/>
      <c r="R607" s="450"/>
      <c r="S607" s="466"/>
      <c r="T607" s="450"/>
      <c r="U607" s="466"/>
      <c r="V607" s="446" t="s">
        <v>905</v>
      </c>
      <c r="W607" s="447">
        <v>2</v>
      </c>
      <c r="X607" s="451">
        <v>9</v>
      </c>
      <c r="Y607" s="448">
        <v>10</v>
      </c>
      <c r="Z607" s="451"/>
      <c r="AA607" s="448"/>
      <c r="AB607" s="451"/>
      <c r="AC607" s="448"/>
      <c r="AD607" s="446" t="s">
        <v>1892</v>
      </c>
      <c r="AE607" s="447" t="s">
        <v>1893</v>
      </c>
      <c r="AF607" s="451"/>
      <c r="AG607" s="448"/>
      <c r="AH607" s="467" t="e">
        <f>VLOOKUP($AF607,'Program-Causes'!$C:$D,2,FALSE)</f>
        <v>#N/A</v>
      </c>
      <c r="AI607" s="448"/>
      <c r="AJ607" s="446" t="s">
        <v>69</v>
      </c>
      <c r="AK607" s="447" t="s">
        <v>70</v>
      </c>
      <c r="AL607" s="9" t="s">
        <v>3854</v>
      </c>
      <c r="AM607" s="13" t="str">
        <f>IF(ISNA(VLOOKUP($AL607,'Ash-Archive Data-Don''t Delete'!$AL:$AT,2,FALSE)),"",VLOOKUP($AL607,'Ash-Archive Data-Don''t Delete'!$AL:$AT,2,FALSE))</f>
        <v/>
      </c>
      <c r="AN607" s="2" t="str">
        <f>IF(ISNA(VLOOKUP($AL607,'Ash-Archive Data-Don''t Delete'!$AL:$AT,3,FALSE)),"",VLOOKUP($AL607,'Ash-Archive Data-Don''t Delete'!$AL:$AT,3,FALSE))</f>
        <v/>
      </c>
      <c r="AO607" s="13" t="str">
        <f>IF(ISNA(VLOOKUP($AL607,'Ash-Archive Data-Don''t Delete'!$AL:$AT,4,FALSE)),"",VLOOKUP($AL607,'Ash-Archive Data-Don''t Delete'!$AL:$AT,4,FALSE))</f>
        <v/>
      </c>
      <c r="AP607" s="2" t="str">
        <f>IF(ISNA(VLOOKUP($AL607,'Ash-Archive Data-Don''t Delete'!$AL:$AT,5,FALSE)),"",VLOOKUP($AL607,'Ash-Archive Data-Don''t Delete'!$AL:$AT,5,FALSE))</f>
        <v/>
      </c>
      <c r="AQ607" s="13" t="s">
        <v>62</v>
      </c>
      <c r="AR607" s="2" t="s">
        <v>62</v>
      </c>
      <c r="AS607" s="13" t="s">
        <v>62</v>
      </c>
      <c r="AT607" s="2" t="s">
        <v>62</v>
      </c>
      <c r="AU607" s="451"/>
      <c r="AV607" s="448"/>
      <c r="AW607" s="451"/>
      <c r="AX607" s="448"/>
      <c r="AY607" s="475" t="s">
        <v>269</v>
      </c>
      <c r="AZ607" s="484">
        <v>42744</v>
      </c>
      <c r="BA607" s="15"/>
      <c r="BB607" s="15"/>
      <c r="BC607" s="15"/>
      <c r="BD607" s="15"/>
      <c r="BE607" s="15"/>
      <c r="BF607" s="15"/>
      <c r="BG607" s="15"/>
      <c r="BH607" s="15"/>
      <c r="BI607" s="15"/>
      <c r="BJ607" s="15"/>
    </row>
    <row r="608" spans="1:62" ht="14.25">
      <c r="A608" s="16" t="str">
        <f>IF(ISNA(VLOOKUP($G608,'Philanthropist Ranking'!$E$5:$H$105,4,FALSE)),"N","Y")</f>
        <v>N</v>
      </c>
      <c r="B608" s="17">
        <f>VLOOKUP($G608,'Philanthropist Ranking'!$K$5:$M$281,3,FALSE)</f>
        <v>194</v>
      </c>
      <c r="C608" s="17">
        <f>VLOOKUP($G608,'Philanthropist Ranking'!$K$5:$M$281,2,FALSE)</f>
        <v>2</v>
      </c>
      <c r="D608" s="15"/>
      <c r="E608" s="15"/>
      <c r="F608" s="464"/>
      <c r="G608" s="463" t="s">
        <v>904</v>
      </c>
      <c r="H608" s="440"/>
      <c r="I608" s="464"/>
      <c r="J608" s="465" t="s">
        <v>62</v>
      </c>
      <c r="K608" s="464"/>
      <c r="L608" s="465"/>
      <c r="M608" s="464"/>
      <c r="N608" s="450"/>
      <c r="O608" s="466"/>
      <c r="P608" s="450"/>
      <c r="Q608" s="466"/>
      <c r="R608" s="450"/>
      <c r="S608" s="466"/>
      <c r="T608" s="450"/>
      <c r="U608" s="466"/>
      <c r="V608" s="446" t="s">
        <v>2708</v>
      </c>
      <c r="W608" s="447">
        <v>2</v>
      </c>
      <c r="X608" s="451">
        <v>11</v>
      </c>
      <c r="Y608" s="448">
        <v>5</v>
      </c>
      <c r="Z608" s="451"/>
      <c r="AA608" s="448"/>
      <c r="AB608" s="451"/>
      <c r="AC608" s="448"/>
      <c r="AD608" s="446" t="s">
        <v>453</v>
      </c>
      <c r="AE608" s="447" t="s">
        <v>454</v>
      </c>
      <c r="AF608" s="446" t="s">
        <v>455</v>
      </c>
      <c r="AG608" s="448"/>
      <c r="AH608" s="467" t="s">
        <v>67</v>
      </c>
      <c r="AI608" s="448"/>
      <c r="AJ608" s="446" t="s">
        <v>69</v>
      </c>
      <c r="AK608" s="447" t="s">
        <v>70</v>
      </c>
      <c r="AL608" s="9" t="s">
        <v>3855</v>
      </c>
      <c r="AM608" s="13" t="str">
        <f>IF(ISNA(VLOOKUP($AL608,'Ash-Archive Data-Don''t Delete'!$AL:$AT,2,FALSE)),"",VLOOKUP($AL608,'Ash-Archive Data-Don''t Delete'!$AL:$AT,2,FALSE))</f>
        <v/>
      </c>
      <c r="AN608" s="2" t="str">
        <f>IF(ISNA(VLOOKUP($AL608,'Ash-Archive Data-Don''t Delete'!$AL:$AT,3,FALSE)),"",VLOOKUP($AL608,'Ash-Archive Data-Don''t Delete'!$AL:$AT,3,FALSE))</f>
        <v/>
      </c>
      <c r="AO608" s="13" t="str">
        <f>IF(ISNA(VLOOKUP($AL608,'Ash-Archive Data-Don''t Delete'!$AL:$AT,4,FALSE)),"",VLOOKUP($AL608,'Ash-Archive Data-Don''t Delete'!$AL:$AT,4,FALSE))</f>
        <v/>
      </c>
      <c r="AP608" s="2" t="str">
        <f>IF(ISNA(VLOOKUP($AL608,'Ash-Archive Data-Don''t Delete'!$AL:$AT,5,FALSE)),"",VLOOKUP($AL608,'Ash-Archive Data-Don''t Delete'!$AL:$AT,5,FALSE))</f>
        <v/>
      </c>
      <c r="AQ608" s="13" t="s">
        <v>62</v>
      </c>
      <c r="AR608" s="2" t="s">
        <v>62</v>
      </c>
      <c r="AS608" s="13" t="s">
        <v>62</v>
      </c>
      <c r="AT608" s="2" t="s">
        <v>62</v>
      </c>
      <c r="AU608" s="451"/>
      <c r="AV608" s="448"/>
      <c r="AW608" s="451"/>
      <c r="AX608" s="448"/>
      <c r="AY608" s="475" t="s">
        <v>269</v>
      </c>
      <c r="AZ608" s="484">
        <v>42744</v>
      </c>
      <c r="BA608" s="15"/>
      <c r="BB608" s="15"/>
      <c r="BC608" s="15"/>
      <c r="BD608" s="15"/>
      <c r="BE608" s="15"/>
      <c r="BF608" s="15"/>
      <c r="BG608" s="15"/>
      <c r="BH608" s="15"/>
      <c r="BI608" s="15"/>
      <c r="BJ608" s="15"/>
    </row>
    <row r="609" spans="1:62" ht="14.25">
      <c r="A609" s="16" t="str">
        <f>IF(ISNA(VLOOKUP($G609,'Philanthropist Ranking'!$E$5:$H$105,4,FALSE)),"N","Y")</f>
        <v>N</v>
      </c>
      <c r="B609" s="17">
        <f>VLOOKUP($G609,'Philanthropist Ranking'!$K$5:$M$281,3,FALSE)</f>
        <v>194</v>
      </c>
      <c r="C609" s="17">
        <f>VLOOKUP($G609,'Philanthropist Ranking'!$K$5:$M$281,2,FALSE)</f>
        <v>2</v>
      </c>
      <c r="D609" s="15"/>
      <c r="E609" s="15"/>
      <c r="F609" s="464"/>
      <c r="G609" s="463" t="s">
        <v>903</v>
      </c>
      <c r="H609" s="440"/>
      <c r="I609" s="464"/>
      <c r="J609" s="465" t="s">
        <v>62</v>
      </c>
      <c r="K609" s="464"/>
      <c r="L609" s="465"/>
      <c r="M609" s="464"/>
      <c r="N609" s="450"/>
      <c r="O609" s="466"/>
      <c r="P609" s="450"/>
      <c r="Q609" s="466"/>
      <c r="R609" s="450"/>
      <c r="S609" s="466"/>
      <c r="T609" s="450"/>
      <c r="U609" s="466"/>
      <c r="V609" s="446" t="s">
        <v>2694</v>
      </c>
      <c r="W609" s="447">
        <v>2</v>
      </c>
      <c r="X609" s="451">
        <v>10</v>
      </c>
      <c r="Y609" s="448">
        <v>13</v>
      </c>
      <c r="Z609" s="451"/>
      <c r="AA609" s="448"/>
      <c r="AB609" s="451"/>
      <c r="AC609" s="448"/>
      <c r="AD609" s="446" t="s">
        <v>453</v>
      </c>
      <c r="AE609" s="447" t="s">
        <v>454</v>
      </c>
      <c r="AF609" s="446" t="s">
        <v>455</v>
      </c>
      <c r="AG609" s="448"/>
      <c r="AH609" s="467" t="s">
        <v>67</v>
      </c>
      <c r="AI609" s="448"/>
      <c r="AJ609" s="446" t="s">
        <v>69</v>
      </c>
      <c r="AK609" s="447" t="s">
        <v>70</v>
      </c>
      <c r="AL609" s="9" t="s">
        <v>3856</v>
      </c>
      <c r="AM609" s="13" t="str">
        <f>IF(ISNA(VLOOKUP($AL609,'Ash-Archive Data-Don''t Delete'!$AL:$AT,2,FALSE)),"",VLOOKUP($AL609,'Ash-Archive Data-Don''t Delete'!$AL:$AT,2,FALSE))</f>
        <v/>
      </c>
      <c r="AN609" s="2" t="str">
        <f>IF(ISNA(VLOOKUP($AL609,'Ash-Archive Data-Don''t Delete'!$AL:$AT,3,FALSE)),"",VLOOKUP($AL609,'Ash-Archive Data-Don''t Delete'!$AL:$AT,3,FALSE))</f>
        <v/>
      </c>
      <c r="AO609" s="13" t="str">
        <f>IF(ISNA(VLOOKUP($AL609,'Ash-Archive Data-Don''t Delete'!$AL:$AT,4,FALSE)),"",VLOOKUP($AL609,'Ash-Archive Data-Don''t Delete'!$AL:$AT,4,FALSE))</f>
        <v/>
      </c>
      <c r="AP609" s="2" t="str">
        <f>IF(ISNA(VLOOKUP($AL609,'Ash-Archive Data-Don''t Delete'!$AL:$AT,5,FALSE)),"",VLOOKUP($AL609,'Ash-Archive Data-Don''t Delete'!$AL:$AT,5,FALSE))</f>
        <v/>
      </c>
      <c r="AQ609" s="13" t="s">
        <v>62</v>
      </c>
      <c r="AR609" s="2" t="s">
        <v>62</v>
      </c>
      <c r="AS609" s="13" t="s">
        <v>62</v>
      </c>
      <c r="AT609" s="2" t="s">
        <v>62</v>
      </c>
      <c r="AU609" s="451"/>
      <c r="AV609" s="448"/>
      <c r="AW609" s="451"/>
      <c r="AX609" s="448"/>
      <c r="AY609" s="475" t="s">
        <v>269</v>
      </c>
      <c r="AZ609" s="484">
        <v>42744</v>
      </c>
      <c r="BA609" s="15"/>
      <c r="BB609" s="15"/>
      <c r="BC609" s="15"/>
      <c r="BD609" s="15"/>
      <c r="BE609" s="15"/>
      <c r="BF609" s="15"/>
      <c r="BG609" s="15"/>
      <c r="BH609" s="15"/>
      <c r="BI609" s="15"/>
      <c r="BJ609" s="15"/>
    </row>
    <row r="610" spans="1:62" ht="14.25">
      <c r="A610" s="16" t="str">
        <f>IF(ISNA(VLOOKUP($G610,'Philanthropist Ranking'!$E$5:$H$105,4,FALSE)),"N","Y")</f>
        <v>N</v>
      </c>
      <c r="B610" s="17">
        <f>VLOOKUP($G610,'Philanthropist Ranking'!$K$5:$M$281,3,FALSE)</f>
        <v>194</v>
      </c>
      <c r="C610" s="17">
        <f>VLOOKUP($G610,'Philanthropist Ranking'!$K$5:$M$281,2,FALSE)</f>
        <v>2</v>
      </c>
      <c r="D610" s="486" t="s">
        <v>1626</v>
      </c>
      <c r="E610" s="15"/>
      <c r="F610" s="462" t="s">
        <v>2630</v>
      </c>
      <c r="G610" s="463" t="s">
        <v>902</v>
      </c>
      <c r="H610" s="440"/>
      <c r="I610" s="464"/>
      <c r="J610" s="465" t="s">
        <v>62</v>
      </c>
      <c r="K610" s="464"/>
      <c r="L610" s="465"/>
      <c r="M610" s="464"/>
      <c r="N610" s="450"/>
      <c r="O610" s="466"/>
      <c r="P610" s="450"/>
      <c r="Q610" s="466"/>
      <c r="R610" s="450"/>
      <c r="S610" s="466"/>
      <c r="T610" s="450"/>
      <c r="U610" s="466"/>
      <c r="V610" s="446" t="s">
        <v>902</v>
      </c>
      <c r="W610" s="447">
        <v>1</v>
      </c>
      <c r="X610" s="446">
        <v>8</v>
      </c>
      <c r="Y610" s="447">
        <v>1</v>
      </c>
      <c r="Z610" s="189"/>
      <c r="AA610" s="448"/>
      <c r="AB610" s="451"/>
      <c r="AC610" s="448"/>
      <c r="AD610" s="451"/>
      <c r="AE610" s="448"/>
      <c r="AF610" s="451"/>
      <c r="AG610" s="447" t="s">
        <v>136</v>
      </c>
      <c r="AH610" s="467" t="e">
        <f>VLOOKUP($AF610,'Program-Causes'!$C:$D,2,FALSE)</f>
        <v>#N/A</v>
      </c>
      <c r="AI610" s="447" t="s">
        <v>68</v>
      </c>
      <c r="AJ610" s="446" t="s">
        <v>69</v>
      </c>
      <c r="AK610" s="447" t="s">
        <v>70</v>
      </c>
      <c r="AL610" s="9" t="s">
        <v>3857</v>
      </c>
      <c r="AM610" s="13" t="str">
        <f>IF(ISNA(VLOOKUP($AL610,'Ash-Archive Data-Don''t Delete'!$AL:$AT,2,FALSE)),"",VLOOKUP($AL610,'Ash-Archive Data-Don''t Delete'!$AL:$AT,2,FALSE))</f>
        <v/>
      </c>
      <c r="AN610" s="2" t="str">
        <f>IF(ISNA(VLOOKUP($AL610,'Ash-Archive Data-Don''t Delete'!$AL:$AT,3,FALSE)),"",VLOOKUP($AL610,'Ash-Archive Data-Don''t Delete'!$AL:$AT,3,FALSE))</f>
        <v/>
      </c>
      <c r="AO610" s="13" t="str">
        <f>IF(ISNA(VLOOKUP($AL610,'Ash-Archive Data-Don''t Delete'!$AL:$AT,4,FALSE)),"",VLOOKUP($AL610,'Ash-Archive Data-Don''t Delete'!$AL:$AT,4,FALSE))</f>
        <v/>
      </c>
      <c r="AP610" s="2" t="str">
        <f>IF(ISNA(VLOOKUP($AL610,'Ash-Archive Data-Don''t Delete'!$AL:$AT,5,FALSE)),"",VLOOKUP($AL610,'Ash-Archive Data-Don''t Delete'!$AL:$AT,5,FALSE))</f>
        <v/>
      </c>
      <c r="AQ610" s="13" t="s">
        <v>62</v>
      </c>
      <c r="AR610" s="2" t="s">
        <v>62</v>
      </c>
      <c r="AS610" s="13" t="s">
        <v>62</v>
      </c>
      <c r="AT610" s="2" t="s">
        <v>62</v>
      </c>
      <c r="AU610" s="451"/>
      <c r="AV610" s="448"/>
      <c r="AW610" s="451"/>
      <c r="AX610" s="448"/>
      <c r="AY610" s="440"/>
      <c r="AZ610" s="464"/>
      <c r="BA610" s="15"/>
      <c r="BB610" s="15"/>
      <c r="BC610" s="15"/>
      <c r="BD610" s="15"/>
      <c r="BE610" s="15"/>
      <c r="BF610" s="15"/>
      <c r="BG610" s="15"/>
      <c r="BH610" s="15"/>
      <c r="BI610" s="15"/>
      <c r="BJ610" s="15"/>
    </row>
    <row r="611" spans="1:62" ht="14.25">
      <c r="A611" s="16" t="str">
        <f>IF(ISNA(VLOOKUP($G611,'Philanthropist Ranking'!$E$5:$H$105,4,FALSE)),"N","Y")</f>
        <v>N</v>
      </c>
      <c r="B611" s="17">
        <f>VLOOKUP($G611,'Philanthropist Ranking'!$K$5:$M$281,3,FALSE)</f>
        <v>194</v>
      </c>
      <c r="C611" s="17">
        <f>VLOOKUP($G611,'Philanthropist Ranking'!$K$5:$M$281,2,FALSE)</f>
        <v>2</v>
      </c>
      <c r="D611" s="486" t="s">
        <v>1626</v>
      </c>
      <c r="E611" s="15"/>
      <c r="F611" s="462" t="s">
        <v>2630</v>
      </c>
      <c r="G611" s="463" t="s">
        <v>902</v>
      </c>
      <c r="H611" s="440"/>
      <c r="I611" s="464"/>
      <c r="J611" s="465" t="s">
        <v>62</v>
      </c>
      <c r="K611" s="464"/>
      <c r="L611" s="465"/>
      <c r="M611" s="464"/>
      <c r="N611" s="450"/>
      <c r="O611" s="466"/>
      <c r="P611" s="450"/>
      <c r="Q611" s="466"/>
      <c r="R611" s="450"/>
      <c r="S611" s="466"/>
      <c r="T611" s="450"/>
      <c r="U611" s="466"/>
      <c r="V611" s="446" t="s">
        <v>902</v>
      </c>
      <c r="W611" s="447">
        <v>1</v>
      </c>
      <c r="X611" s="446">
        <v>6</v>
      </c>
      <c r="Y611" s="447">
        <v>16</v>
      </c>
      <c r="Z611" s="189"/>
      <c r="AA611" s="448"/>
      <c r="AB611" s="451"/>
      <c r="AC611" s="448"/>
      <c r="AD611" s="451"/>
      <c r="AE611" s="448"/>
      <c r="AF611" s="451"/>
      <c r="AG611" s="447" t="s">
        <v>136</v>
      </c>
      <c r="AH611" s="467" t="e">
        <f>VLOOKUP($AF611,'Program-Causes'!$C:$D,2,FALSE)</f>
        <v>#N/A</v>
      </c>
      <c r="AI611" s="447" t="s">
        <v>68</v>
      </c>
      <c r="AJ611" s="446" t="s">
        <v>69</v>
      </c>
      <c r="AK611" s="447" t="s">
        <v>70</v>
      </c>
      <c r="AL611" s="9" t="s">
        <v>3858</v>
      </c>
      <c r="AM611" s="13" t="str">
        <f>IF(ISNA(VLOOKUP($AL611,'Ash-Archive Data-Don''t Delete'!$AL:$AT,2,FALSE)),"",VLOOKUP($AL611,'Ash-Archive Data-Don''t Delete'!$AL:$AT,2,FALSE))</f>
        <v/>
      </c>
      <c r="AN611" s="2" t="str">
        <f>IF(ISNA(VLOOKUP($AL611,'Ash-Archive Data-Don''t Delete'!$AL:$AT,3,FALSE)),"",VLOOKUP($AL611,'Ash-Archive Data-Don''t Delete'!$AL:$AT,3,FALSE))</f>
        <v/>
      </c>
      <c r="AO611" s="13" t="str">
        <f>IF(ISNA(VLOOKUP($AL611,'Ash-Archive Data-Don''t Delete'!$AL:$AT,4,FALSE)),"",VLOOKUP($AL611,'Ash-Archive Data-Don''t Delete'!$AL:$AT,4,FALSE))</f>
        <v/>
      </c>
      <c r="AP611" s="2" t="str">
        <f>IF(ISNA(VLOOKUP($AL611,'Ash-Archive Data-Don''t Delete'!$AL:$AT,5,FALSE)),"",VLOOKUP($AL611,'Ash-Archive Data-Don''t Delete'!$AL:$AT,5,FALSE))</f>
        <v/>
      </c>
      <c r="AQ611" s="13" t="s">
        <v>62</v>
      </c>
      <c r="AR611" s="2" t="s">
        <v>62</v>
      </c>
      <c r="AS611" s="13" t="s">
        <v>62</v>
      </c>
      <c r="AT611" s="2" t="s">
        <v>62</v>
      </c>
      <c r="AU611" s="451"/>
      <c r="AV611" s="448"/>
      <c r="AW611" s="451"/>
      <c r="AX611" s="448"/>
      <c r="AY611" s="440"/>
      <c r="AZ611" s="464"/>
      <c r="BA611" s="15"/>
      <c r="BB611" s="15"/>
      <c r="BC611" s="15"/>
      <c r="BD611" s="15"/>
      <c r="BE611" s="15"/>
      <c r="BF611" s="15"/>
      <c r="BG611" s="15"/>
      <c r="BH611" s="15"/>
      <c r="BI611" s="15"/>
      <c r="BJ611" s="15"/>
    </row>
    <row r="612" spans="1:62" ht="14.25">
      <c r="A612" s="16" t="str">
        <f>IF(ISNA(VLOOKUP($G612,'Philanthropist Ranking'!$E$5:$H$105,4,FALSE)),"N","Y")</f>
        <v>N</v>
      </c>
      <c r="B612" s="17">
        <f>VLOOKUP($G612,'Philanthropist Ranking'!$K$5:$M$281,3,FALSE)</f>
        <v>194</v>
      </c>
      <c r="C612" s="17">
        <f>VLOOKUP($G612,'Philanthropist Ranking'!$K$5:$M$281,2,FALSE)</f>
        <v>2</v>
      </c>
      <c r="D612" s="15"/>
      <c r="E612" s="15"/>
      <c r="F612" s="464"/>
      <c r="G612" s="463" t="s">
        <v>901</v>
      </c>
      <c r="H612" s="440"/>
      <c r="I612" s="464"/>
      <c r="J612" s="465" t="s">
        <v>62</v>
      </c>
      <c r="K612" s="464"/>
      <c r="L612" s="465"/>
      <c r="M612" s="464"/>
      <c r="N612" s="450"/>
      <c r="O612" s="466"/>
      <c r="P612" s="450"/>
      <c r="Q612" s="466"/>
      <c r="R612" s="450"/>
      <c r="S612" s="466"/>
      <c r="T612" s="450"/>
      <c r="U612" s="466"/>
      <c r="V612" s="446" t="s">
        <v>2688</v>
      </c>
      <c r="W612" s="447">
        <v>2</v>
      </c>
      <c r="X612" s="451">
        <v>11</v>
      </c>
      <c r="Y612" s="448">
        <v>17</v>
      </c>
      <c r="Z612" s="451"/>
      <c r="AA612" s="448"/>
      <c r="AB612" s="451"/>
      <c r="AC612" s="448"/>
      <c r="AD612" s="446" t="s">
        <v>2689</v>
      </c>
      <c r="AE612" s="447" t="s">
        <v>2690</v>
      </c>
      <c r="AF612" s="446" t="s">
        <v>2691</v>
      </c>
      <c r="AG612" s="448"/>
      <c r="AH612" s="467" t="s">
        <v>67</v>
      </c>
      <c r="AI612" s="448"/>
      <c r="AJ612" s="446" t="s">
        <v>69</v>
      </c>
      <c r="AK612" s="447" t="s">
        <v>70</v>
      </c>
      <c r="AL612" s="9" t="s">
        <v>3859</v>
      </c>
      <c r="AM612" s="13" t="str">
        <f>IF(ISNA(VLOOKUP($AL612,'Ash-Archive Data-Don''t Delete'!$AL:$AT,2,FALSE)),"",VLOOKUP($AL612,'Ash-Archive Data-Don''t Delete'!$AL:$AT,2,FALSE))</f>
        <v/>
      </c>
      <c r="AN612" s="2" t="str">
        <f>IF(ISNA(VLOOKUP($AL612,'Ash-Archive Data-Don''t Delete'!$AL:$AT,3,FALSE)),"",VLOOKUP($AL612,'Ash-Archive Data-Don''t Delete'!$AL:$AT,3,FALSE))</f>
        <v/>
      </c>
      <c r="AO612" s="13" t="str">
        <f>IF(ISNA(VLOOKUP($AL612,'Ash-Archive Data-Don''t Delete'!$AL:$AT,4,FALSE)),"",VLOOKUP($AL612,'Ash-Archive Data-Don''t Delete'!$AL:$AT,4,FALSE))</f>
        <v/>
      </c>
      <c r="AP612" s="2" t="str">
        <f>IF(ISNA(VLOOKUP($AL612,'Ash-Archive Data-Don''t Delete'!$AL:$AT,5,FALSE)),"",VLOOKUP($AL612,'Ash-Archive Data-Don''t Delete'!$AL:$AT,5,FALSE))</f>
        <v/>
      </c>
      <c r="AQ612" s="13" t="s">
        <v>62</v>
      </c>
      <c r="AR612" s="2" t="s">
        <v>62</v>
      </c>
      <c r="AS612" s="13" t="s">
        <v>62</v>
      </c>
      <c r="AT612" s="2" t="s">
        <v>62</v>
      </c>
      <c r="AU612" s="451"/>
      <c r="AV612" s="448"/>
      <c r="AW612" s="451"/>
      <c r="AX612" s="448"/>
      <c r="AY612" s="475" t="s">
        <v>269</v>
      </c>
      <c r="AZ612" s="484">
        <v>42744</v>
      </c>
      <c r="BA612" s="15"/>
      <c r="BB612" s="15"/>
      <c r="BC612" s="15"/>
      <c r="BD612" s="15"/>
      <c r="BE612" s="15"/>
      <c r="BF612" s="15"/>
      <c r="BG612" s="15"/>
      <c r="BH612" s="15"/>
      <c r="BI612" s="15"/>
      <c r="BJ612" s="15"/>
    </row>
    <row r="613" spans="1:62" ht="14.25">
      <c r="A613" s="16" t="str">
        <f>IF(ISNA(VLOOKUP($G613,'Philanthropist Ranking'!$E$5:$H$105,4,FALSE)),"N","Y")</f>
        <v>N</v>
      </c>
      <c r="B613" s="17">
        <f>VLOOKUP($G613,'Philanthropist Ranking'!$K$5:$M$281,3,FALSE)</f>
        <v>194</v>
      </c>
      <c r="C613" s="17">
        <f>VLOOKUP($G613,'Philanthropist Ranking'!$K$5:$M$281,2,FALSE)</f>
        <v>2</v>
      </c>
      <c r="D613" s="15"/>
      <c r="E613" s="15"/>
      <c r="F613" s="462" t="s">
        <v>2642</v>
      </c>
      <c r="G613" s="463" t="s">
        <v>912</v>
      </c>
      <c r="H613" s="440"/>
      <c r="I613" s="462">
        <v>1963</v>
      </c>
      <c r="J613" s="465">
        <v>53</v>
      </c>
      <c r="K613" s="462" t="s">
        <v>703</v>
      </c>
      <c r="L613" s="465"/>
      <c r="M613" s="481" t="s">
        <v>80</v>
      </c>
      <c r="N613" s="441" t="s">
        <v>9</v>
      </c>
      <c r="O613" s="466"/>
      <c r="P613" s="441" t="s">
        <v>2643</v>
      </c>
      <c r="Q613" s="466"/>
      <c r="R613" s="441" t="s">
        <v>336</v>
      </c>
      <c r="S613" s="482" t="s">
        <v>222</v>
      </c>
      <c r="T613" s="441" t="s">
        <v>222</v>
      </c>
      <c r="U613" s="483" t="s">
        <v>80</v>
      </c>
      <c r="V613" s="446" t="s">
        <v>2643</v>
      </c>
      <c r="W613" s="447">
        <v>2</v>
      </c>
      <c r="X613" s="446">
        <v>12</v>
      </c>
      <c r="Y613" s="448"/>
      <c r="Z613" s="189"/>
      <c r="AA613" s="447" t="s">
        <v>222</v>
      </c>
      <c r="AB613" s="451"/>
      <c r="AC613" s="448"/>
      <c r="AD613" s="446" t="s">
        <v>222</v>
      </c>
      <c r="AE613" s="448"/>
      <c r="AF613" s="451"/>
      <c r="AG613" s="447" t="s">
        <v>136</v>
      </c>
      <c r="AH613" s="467" t="e">
        <f>VLOOKUP($AF613,'Program-Causes'!$C:$D,2,FALSE)</f>
        <v>#N/A</v>
      </c>
      <c r="AI613" s="447" t="s">
        <v>100</v>
      </c>
      <c r="AJ613" s="446" t="s">
        <v>69</v>
      </c>
      <c r="AK613" s="447" t="s">
        <v>70</v>
      </c>
      <c r="AL613" s="9" t="s">
        <v>3860</v>
      </c>
      <c r="AM613" s="13" t="str">
        <f>IF(ISNA(VLOOKUP($AL613,'Ash-Archive Data-Don''t Delete'!$AL:$AT,2,FALSE)),"",VLOOKUP($AL613,'Ash-Archive Data-Don''t Delete'!$AL:$AT,2,FALSE))</f>
        <v/>
      </c>
      <c r="AN613" s="2" t="str">
        <f>IF(ISNA(VLOOKUP($AL613,'Ash-Archive Data-Don''t Delete'!$AL:$AT,3,FALSE)),"",VLOOKUP($AL613,'Ash-Archive Data-Don''t Delete'!$AL:$AT,3,FALSE))</f>
        <v/>
      </c>
      <c r="AO613" s="13" t="str">
        <f>IF(ISNA(VLOOKUP($AL613,'Ash-Archive Data-Don''t Delete'!$AL:$AT,4,FALSE)),"",VLOOKUP($AL613,'Ash-Archive Data-Don''t Delete'!$AL:$AT,4,FALSE))</f>
        <v/>
      </c>
      <c r="AP613" s="2" t="str">
        <f>IF(ISNA(VLOOKUP($AL613,'Ash-Archive Data-Don''t Delete'!$AL:$AT,5,FALSE)),"",VLOOKUP($AL613,'Ash-Archive Data-Don''t Delete'!$AL:$AT,5,FALSE))</f>
        <v/>
      </c>
      <c r="AQ613" s="13" t="s">
        <v>62</v>
      </c>
      <c r="AR613" s="2" t="s">
        <v>62</v>
      </c>
      <c r="AS613" s="13" t="s">
        <v>62</v>
      </c>
      <c r="AT613" s="2" t="s">
        <v>62</v>
      </c>
      <c r="AU613" s="451"/>
      <c r="AV613" s="448"/>
      <c r="AW613" s="451"/>
      <c r="AX613" s="448"/>
      <c r="AY613" s="440"/>
      <c r="AZ613" s="464"/>
      <c r="BA613" s="15"/>
      <c r="BB613" s="15"/>
      <c r="BC613" s="15"/>
      <c r="BD613" s="15"/>
      <c r="BE613" s="15"/>
      <c r="BF613" s="15"/>
      <c r="BG613" s="15"/>
      <c r="BH613" s="15"/>
      <c r="BI613" s="15"/>
      <c r="BJ613" s="15"/>
    </row>
    <row r="614" spans="1:62" ht="14.25">
      <c r="A614" s="16" t="str">
        <f>IF(ISNA(VLOOKUP($G614,'Philanthropist Ranking'!$E$5:$H$105,4,FALSE)),"N","Y")</f>
        <v>N</v>
      </c>
      <c r="B614" s="17">
        <f>VLOOKUP($G614,'Philanthropist Ranking'!$K$5:$M$281,3,FALSE)</f>
        <v>194</v>
      </c>
      <c r="C614" s="17">
        <f>VLOOKUP($G614,'Philanthropist Ranking'!$K$5:$M$281,2,FALSE)</f>
        <v>2</v>
      </c>
      <c r="D614" s="486" t="s">
        <v>1626</v>
      </c>
      <c r="E614" s="15"/>
      <c r="F614" s="462" t="s">
        <v>662</v>
      </c>
      <c r="G614" s="463" t="s">
        <v>663</v>
      </c>
      <c r="H614" s="440"/>
      <c r="I614" s="464"/>
      <c r="J614" s="465" t="s">
        <v>62</v>
      </c>
      <c r="K614" s="464"/>
      <c r="L614" s="465"/>
      <c r="M614" s="464"/>
      <c r="N614" s="450"/>
      <c r="O614" s="466"/>
      <c r="P614" s="450"/>
      <c r="Q614" s="466"/>
      <c r="R614" s="450"/>
      <c r="S614" s="466"/>
      <c r="T614" s="450"/>
      <c r="U614" s="466"/>
      <c r="V614" s="451"/>
      <c r="W614" s="447">
        <v>2</v>
      </c>
      <c r="X614" s="446">
        <v>12</v>
      </c>
      <c r="Y614" s="447">
        <v>7</v>
      </c>
      <c r="Z614" s="189"/>
      <c r="AA614" s="448"/>
      <c r="AB614" s="446" t="s">
        <v>223</v>
      </c>
      <c r="AC614" s="447" t="s">
        <v>223</v>
      </c>
      <c r="AD614" s="451"/>
      <c r="AE614" s="447" t="s">
        <v>2589</v>
      </c>
      <c r="AF614" s="451"/>
      <c r="AG614" s="447" t="s">
        <v>136</v>
      </c>
      <c r="AH614" s="467" t="e">
        <f>VLOOKUP($AF614,'Program-Causes'!$C:$D,2,FALSE)</f>
        <v>#N/A</v>
      </c>
      <c r="AI614" s="447" t="s">
        <v>68</v>
      </c>
      <c r="AJ614" s="446" t="s">
        <v>69</v>
      </c>
      <c r="AK614" s="447" t="s">
        <v>70</v>
      </c>
      <c r="AL614" s="9" t="s">
        <v>3861</v>
      </c>
      <c r="AM614" s="35" t="str">
        <f>IF(ISNA(VLOOKUP($AL614,'Ash-Archive Data-Don''t Delete'!$AL:$AT,2,FALSE)),"",VLOOKUP($AL614,'Ash-Archive Data-Don''t Delete'!$AL:$AT,2,FALSE))</f>
        <v>Link</v>
      </c>
      <c r="AN614" s="2">
        <f>IF(ISNA(VLOOKUP($AL614,'Ash-Archive Data-Don''t Delete'!$AL:$AT,3,FALSE)),"",VLOOKUP($AL614,'Ash-Archive Data-Don''t Delete'!$AL:$AT,3,FALSE))</f>
        <v>0</v>
      </c>
      <c r="AO614" s="13">
        <f>IF(ISNA(VLOOKUP($AL614,'Ash-Archive Data-Don''t Delete'!$AL:$AT,4,FALSE)),"",VLOOKUP($AL614,'Ash-Archive Data-Don''t Delete'!$AL:$AT,4,FALSE))</f>
        <v>0</v>
      </c>
      <c r="AP614" s="2">
        <f>IF(ISNA(VLOOKUP($AL614,'Ash-Archive Data-Don''t Delete'!$AL:$AT,5,FALSE)),"",VLOOKUP($AL614,'Ash-Archive Data-Don''t Delete'!$AL:$AT,5,FALSE))</f>
        <v>0</v>
      </c>
      <c r="AQ614" s="13" t="s">
        <v>74</v>
      </c>
      <c r="AR614" s="2"/>
      <c r="AS614" s="13"/>
      <c r="AT614" s="2"/>
      <c r="AU614" s="451"/>
      <c r="AV614" s="448"/>
      <c r="AW614" s="451"/>
      <c r="AX614" s="448"/>
      <c r="AY614" s="475" t="s">
        <v>945</v>
      </c>
      <c r="AZ614" s="476">
        <v>42710</v>
      </c>
      <c r="BA614" s="15"/>
      <c r="BB614" s="15"/>
      <c r="BC614" s="15"/>
      <c r="BD614" s="15"/>
      <c r="BE614" s="15"/>
      <c r="BF614" s="15"/>
      <c r="BG614" s="15"/>
      <c r="BH614" s="15"/>
      <c r="BI614" s="15"/>
      <c r="BJ614" s="15"/>
    </row>
    <row r="615" spans="1:62" ht="14.25">
      <c r="A615" s="16" t="str">
        <f>IF(ISNA(VLOOKUP($G615,'Philanthropist Ranking'!$E$5:$H$105,4,FALSE)),"N","Y")</f>
        <v>N</v>
      </c>
      <c r="B615" s="17">
        <f>VLOOKUP($G615,'Philanthropist Ranking'!$K$5:$M$281,3,FALSE)</f>
        <v>194</v>
      </c>
      <c r="C615" s="17">
        <f>VLOOKUP($G615,'Philanthropist Ranking'!$K$5:$M$281,2,FALSE)</f>
        <v>2</v>
      </c>
      <c r="D615" s="15"/>
      <c r="E615" s="15"/>
      <c r="F615" s="462" t="s">
        <v>2645</v>
      </c>
      <c r="G615" s="463" t="s">
        <v>900</v>
      </c>
      <c r="H615" s="440"/>
      <c r="I615" s="464"/>
      <c r="J615" s="465" t="s">
        <v>62</v>
      </c>
      <c r="K615" s="464"/>
      <c r="L615" s="465"/>
      <c r="M615" s="464"/>
      <c r="N615" s="450"/>
      <c r="O615" s="466"/>
      <c r="P615" s="450"/>
      <c r="Q615" s="466"/>
      <c r="R615" s="450"/>
      <c r="S615" s="466"/>
      <c r="T615" s="450"/>
      <c r="U615" s="466"/>
      <c r="V615" s="446" t="s">
        <v>2647</v>
      </c>
      <c r="W615" s="447">
        <v>1.665</v>
      </c>
      <c r="X615" s="446">
        <v>7</v>
      </c>
      <c r="Y615" s="447">
        <v>1</v>
      </c>
      <c r="Z615" s="189"/>
      <c r="AA615" s="447" t="s">
        <v>222</v>
      </c>
      <c r="AB615" s="451"/>
      <c r="AC615" s="448"/>
      <c r="AD615" s="446" t="s">
        <v>222</v>
      </c>
      <c r="AE615" s="448"/>
      <c r="AF615" s="446" t="s">
        <v>2051</v>
      </c>
      <c r="AG615" s="447" t="s">
        <v>109</v>
      </c>
      <c r="AH615" s="467" t="str">
        <f>VLOOKUP($AF615,'Program-Causes'!$C:$D,2,FALSE)</f>
        <v>Disaster Relief</v>
      </c>
      <c r="AI615" s="447" t="s">
        <v>100</v>
      </c>
      <c r="AJ615" s="446" t="s">
        <v>69</v>
      </c>
      <c r="AK615" s="447" t="s">
        <v>70</v>
      </c>
      <c r="AL615" s="9" t="s">
        <v>3862</v>
      </c>
      <c r="AM615" s="13" t="str">
        <f>IF(ISNA(VLOOKUP($AL615,'Ash-Archive Data-Don''t Delete'!$AL:$AT,2,FALSE)),"",VLOOKUP($AL615,'Ash-Archive Data-Don''t Delete'!$AL:$AT,2,FALSE))</f>
        <v/>
      </c>
      <c r="AN615" s="2" t="str">
        <f>IF(ISNA(VLOOKUP($AL615,'Ash-Archive Data-Don''t Delete'!$AL:$AT,3,FALSE)),"",VLOOKUP($AL615,'Ash-Archive Data-Don''t Delete'!$AL:$AT,3,FALSE))</f>
        <v/>
      </c>
      <c r="AO615" s="13" t="str">
        <f>IF(ISNA(VLOOKUP($AL615,'Ash-Archive Data-Don''t Delete'!$AL:$AT,4,FALSE)),"",VLOOKUP($AL615,'Ash-Archive Data-Don''t Delete'!$AL:$AT,4,FALSE))</f>
        <v/>
      </c>
      <c r="AP615" s="2" t="str">
        <f>IF(ISNA(VLOOKUP($AL615,'Ash-Archive Data-Don''t Delete'!$AL:$AT,5,FALSE)),"",VLOOKUP($AL615,'Ash-Archive Data-Don''t Delete'!$AL:$AT,5,FALSE))</f>
        <v/>
      </c>
      <c r="AQ615" s="13" t="s">
        <v>62</v>
      </c>
      <c r="AR615" s="2" t="s">
        <v>62</v>
      </c>
      <c r="AS615" s="13" t="s">
        <v>62</v>
      </c>
      <c r="AT615" s="2" t="s">
        <v>62</v>
      </c>
      <c r="AU615" s="451"/>
      <c r="AV615" s="448"/>
      <c r="AW615" s="451"/>
      <c r="AX615" s="448"/>
      <c r="AY615" s="440"/>
      <c r="AZ615" s="464"/>
      <c r="BA615" s="15"/>
      <c r="BB615" s="15"/>
      <c r="BC615" s="15"/>
      <c r="BD615" s="15"/>
      <c r="BE615" s="15"/>
      <c r="BF615" s="15"/>
      <c r="BG615" s="15"/>
      <c r="BH615" s="15"/>
      <c r="BI615" s="15"/>
      <c r="BJ615" s="15"/>
    </row>
    <row r="616" spans="1:62" ht="14.25">
      <c r="A616" s="16" t="str">
        <f>IF(ISNA(VLOOKUP($G616,'Philanthropist Ranking'!$E$5:$H$105,4,FALSE)),"N","Y")</f>
        <v>N</v>
      </c>
      <c r="B616" s="17">
        <f>VLOOKUP($G616,'Philanthropist Ranking'!$K$5:$M$281,3,FALSE)</f>
        <v>194</v>
      </c>
      <c r="C616" s="17">
        <f>VLOOKUP($G616,'Philanthropist Ranking'!$K$5:$M$281,2,FALSE)</f>
        <v>2</v>
      </c>
      <c r="D616" s="15"/>
      <c r="E616" s="15"/>
      <c r="F616" s="462" t="s">
        <v>2645</v>
      </c>
      <c r="G616" s="463" t="s">
        <v>900</v>
      </c>
      <c r="H616" s="440"/>
      <c r="I616" s="462">
        <v>1948</v>
      </c>
      <c r="J616" s="465">
        <v>68</v>
      </c>
      <c r="K616" s="462" t="s">
        <v>78</v>
      </c>
      <c r="L616" s="463" t="s">
        <v>79</v>
      </c>
      <c r="M616" s="481" t="s">
        <v>80</v>
      </c>
      <c r="N616" s="441" t="s">
        <v>121</v>
      </c>
      <c r="O616" s="482" t="s">
        <v>2646</v>
      </c>
      <c r="P616" s="441" t="s">
        <v>2647</v>
      </c>
      <c r="Q616" s="466"/>
      <c r="R616" s="441" t="s">
        <v>336</v>
      </c>
      <c r="S616" s="482" t="s">
        <v>222</v>
      </c>
      <c r="T616" s="441" t="s">
        <v>222</v>
      </c>
      <c r="U616" s="483" t="s">
        <v>80</v>
      </c>
      <c r="V616" s="446" t="s">
        <v>2647</v>
      </c>
      <c r="W616" s="447">
        <v>0.33500000000000002</v>
      </c>
      <c r="X616" s="446">
        <v>7</v>
      </c>
      <c r="Y616" s="447">
        <v>1</v>
      </c>
      <c r="Z616" s="189"/>
      <c r="AA616" s="447" t="s">
        <v>222</v>
      </c>
      <c r="AB616" s="451"/>
      <c r="AC616" s="448"/>
      <c r="AD616" s="446" t="s">
        <v>222</v>
      </c>
      <c r="AE616" s="448"/>
      <c r="AF616" s="446" t="s">
        <v>2648</v>
      </c>
      <c r="AG616" s="447" t="s">
        <v>109</v>
      </c>
      <c r="AH616" s="467" t="str">
        <f>VLOOKUP($AF616,'Program-Causes'!$C:$D,2,FALSE)</f>
        <v>Education</v>
      </c>
      <c r="AI616" s="447" t="s">
        <v>100</v>
      </c>
      <c r="AJ616" s="446" t="s">
        <v>69</v>
      </c>
      <c r="AK616" s="447" t="s">
        <v>70</v>
      </c>
      <c r="AL616" s="9" t="s">
        <v>3863</v>
      </c>
      <c r="AM616" s="13" t="str">
        <f>IF(ISNA(VLOOKUP($AL616,'Ash-Archive Data-Don''t Delete'!$AL:$AT,2,FALSE)),"",VLOOKUP($AL616,'Ash-Archive Data-Don''t Delete'!$AL:$AT,2,FALSE))</f>
        <v/>
      </c>
      <c r="AN616" s="2" t="str">
        <f>IF(ISNA(VLOOKUP($AL616,'Ash-Archive Data-Don''t Delete'!$AL:$AT,3,FALSE)),"",VLOOKUP($AL616,'Ash-Archive Data-Don''t Delete'!$AL:$AT,3,FALSE))</f>
        <v/>
      </c>
      <c r="AO616" s="13" t="str">
        <f>IF(ISNA(VLOOKUP($AL616,'Ash-Archive Data-Don''t Delete'!$AL:$AT,4,FALSE)),"",VLOOKUP($AL616,'Ash-Archive Data-Don''t Delete'!$AL:$AT,4,FALSE))</f>
        <v/>
      </c>
      <c r="AP616" s="2" t="str">
        <f>IF(ISNA(VLOOKUP($AL616,'Ash-Archive Data-Don''t Delete'!$AL:$AT,5,FALSE)),"",VLOOKUP($AL616,'Ash-Archive Data-Don''t Delete'!$AL:$AT,5,FALSE))</f>
        <v/>
      </c>
      <c r="AQ616" s="13" t="s">
        <v>62</v>
      </c>
      <c r="AR616" s="2" t="s">
        <v>62</v>
      </c>
      <c r="AS616" s="13" t="s">
        <v>62</v>
      </c>
      <c r="AT616" s="2" t="s">
        <v>62</v>
      </c>
      <c r="AU616" s="451"/>
      <c r="AV616" s="448"/>
      <c r="AW616" s="451"/>
      <c r="AX616" s="448"/>
      <c r="AY616" s="440"/>
      <c r="AZ616" s="464"/>
      <c r="BA616" s="15"/>
      <c r="BB616" s="15"/>
      <c r="BC616" s="15"/>
      <c r="BD616" s="15"/>
      <c r="BE616" s="15"/>
      <c r="BF616" s="15"/>
      <c r="BG616" s="15"/>
      <c r="BH616" s="15"/>
      <c r="BI616" s="15"/>
      <c r="BJ616" s="15"/>
    </row>
    <row r="617" spans="1:62" ht="14.25">
      <c r="A617" s="16" t="str">
        <f>IF(ISNA(VLOOKUP($G617,'Philanthropist Ranking'!$E$5:$H$105,4,FALSE)),"N","Y")</f>
        <v>N</v>
      </c>
      <c r="B617" s="17">
        <f>VLOOKUP($G617,'Philanthropist Ranking'!$K$5:$M$281,3,FALSE)</f>
        <v>194</v>
      </c>
      <c r="C617" s="17">
        <f>VLOOKUP($G617,'Philanthropist Ranking'!$K$5:$M$281,2,FALSE)</f>
        <v>2</v>
      </c>
      <c r="D617" s="486" t="s">
        <v>1626</v>
      </c>
      <c r="E617" s="15"/>
      <c r="F617" s="462" t="s">
        <v>2649</v>
      </c>
      <c r="G617" s="463" t="s">
        <v>899</v>
      </c>
      <c r="H617" s="440"/>
      <c r="I617" s="464"/>
      <c r="J617" s="465" t="s">
        <v>62</v>
      </c>
      <c r="K617" s="464"/>
      <c r="L617" s="465"/>
      <c r="M617" s="464"/>
      <c r="N617" s="450"/>
      <c r="O617" s="466"/>
      <c r="P617" s="441" t="s">
        <v>2650</v>
      </c>
      <c r="Q617" s="466"/>
      <c r="R617" s="441" t="s">
        <v>336</v>
      </c>
      <c r="S617" s="482" t="s">
        <v>105</v>
      </c>
      <c r="T617" s="441" t="s">
        <v>738</v>
      </c>
      <c r="U617" s="466"/>
      <c r="V617" s="446" t="s">
        <v>2650</v>
      </c>
      <c r="W617" s="447">
        <v>2</v>
      </c>
      <c r="X617" s="446">
        <v>8</v>
      </c>
      <c r="Y617" s="447">
        <v>11</v>
      </c>
      <c r="Z617" s="189"/>
      <c r="AA617" s="447" t="s">
        <v>738</v>
      </c>
      <c r="AB617" s="451"/>
      <c r="AC617" s="448"/>
      <c r="AD617" s="446" t="s">
        <v>105</v>
      </c>
      <c r="AE617" s="448"/>
      <c r="AF617" s="446" t="s">
        <v>2651</v>
      </c>
      <c r="AG617" s="447" t="s">
        <v>136</v>
      </c>
      <c r="AH617" s="467" t="str">
        <f>VLOOKUP($AF617,'Program-Causes'!$C:$D,2,FALSE)</f>
        <v>Environment</v>
      </c>
      <c r="AI617" s="447" t="s">
        <v>100</v>
      </c>
      <c r="AJ617" s="446" t="s">
        <v>69</v>
      </c>
      <c r="AK617" s="447" t="s">
        <v>70</v>
      </c>
      <c r="AL617" s="9" t="s">
        <v>3864</v>
      </c>
      <c r="AM617" s="13" t="str">
        <f>IF(ISNA(VLOOKUP($AL617,'Ash-Archive Data-Don''t Delete'!$AL:$AT,2,FALSE)),"",VLOOKUP($AL617,'Ash-Archive Data-Don''t Delete'!$AL:$AT,2,FALSE))</f>
        <v/>
      </c>
      <c r="AN617" s="2" t="str">
        <f>IF(ISNA(VLOOKUP($AL617,'Ash-Archive Data-Don''t Delete'!$AL:$AT,3,FALSE)),"",VLOOKUP($AL617,'Ash-Archive Data-Don''t Delete'!$AL:$AT,3,FALSE))</f>
        <v/>
      </c>
      <c r="AO617" s="13" t="str">
        <f>IF(ISNA(VLOOKUP($AL617,'Ash-Archive Data-Don''t Delete'!$AL:$AT,4,FALSE)),"",VLOOKUP($AL617,'Ash-Archive Data-Don''t Delete'!$AL:$AT,4,FALSE))</f>
        <v/>
      </c>
      <c r="AP617" s="2" t="str">
        <f>IF(ISNA(VLOOKUP($AL617,'Ash-Archive Data-Don''t Delete'!$AL:$AT,5,FALSE)),"",VLOOKUP($AL617,'Ash-Archive Data-Don''t Delete'!$AL:$AT,5,FALSE))</f>
        <v/>
      </c>
      <c r="AQ617" s="13" t="s">
        <v>62</v>
      </c>
      <c r="AR617" s="2" t="s">
        <v>62</v>
      </c>
      <c r="AS617" s="13" t="s">
        <v>62</v>
      </c>
      <c r="AT617" s="2" t="s">
        <v>62</v>
      </c>
      <c r="AU617" s="451"/>
      <c r="AV617" s="448"/>
      <c r="AW617" s="451"/>
      <c r="AX617" s="448"/>
      <c r="AY617" s="440"/>
      <c r="AZ617" s="464"/>
      <c r="BA617" s="15"/>
      <c r="BB617" s="15"/>
      <c r="BC617" s="15"/>
      <c r="BD617" s="15"/>
      <c r="BE617" s="15"/>
      <c r="BF617" s="15"/>
      <c r="BG617" s="15"/>
      <c r="BH617" s="15"/>
      <c r="BI617" s="15"/>
      <c r="BJ617" s="15"/>
    </row>
    <row r="618" spans="1:62" ht="14.25">
      <c r="A618" s="16" t="str">
        <f>IF(ISNA(VLOOKUP($G618,'Philanthropist Ranking'!$E$5:$H$105,4,FALSE)),"N","Y")</f>
        <v>N</v>
      </c>
      <c r="B618" s="17">
        <f>VLOOKUP($G618,'Philanthropist Ranking'!$K$5:$M$281,3,FALSE)</f>
        <v>194</v>
      </c>
      <c r="C618" s="17">
        <f>VLOOKUP($G618,'Philanthropist Ranking'!$K$5:$M$281,2,FALSE)</f>
        <v>2</v>
      </c>
      <c r="D618" s="486" t="s">
        <v>1626</v>
      </c>
      <c r="E618" s="15"/>
      <c r="F618" s="462" t="s">
        <v>675</v>
      </c>
      <c r="G618" s="463" t="s">
        <v>676</v>
      </c>
      <c r="H618" s="440"/>
      <c r="I618" s="464"/>
      <c r="J618" s="465" t="s">
        <v>62</v>
      </c>
      <c r="K618" s="464"/>
      <c r="L618" s="465"/>
      <c r="M618" s="464"/>
      <c r="N618" s="450"/>
      <c r="O618" s="466"/>
      <c r="P618" s="450"/>
      <c r="Q618" s="466"/>
      <c r="R618" s="450"/>
      <c r="S618" s="466"/>
      <c r="T618" s="450"/>
      <c r="U618" s="466"/>
      <c r="V618" s="446" t="s">
        <v>675</v>
      </c>
      <c r="W618" s="447">
        <v>2</v>
      </c>
      <c r="X618" s="446">
        <v>12</v>
      </c>
      <c r="Y618" s="447">
        <v>9</v>
      </c>
      <c r="Z618" s="189"/>
      <c r="AA618" s="447" t="s">
        <v>223</v>
      </c>
      <c r="AB618" s="446" t="s">
        <v>223</v>
      </c>
      <c r="AC618" s="447" t="s">
        <v>223</v>
      </c>
      <c r="AD618" s="446" t="s">
        <v>223</v>
      </c>
      <c r="AE618" s="447" t="s">
        <v>2652</v>
      </c>
      <c r="AF618" s="451"/>
      <c r="AG618" s="447" t="s">
        <v>136</v>
      </c>
      <c r="AH618" s="467" t="e">
        <f>VLOOKUP($AF618,'Program-Causes'!$C:$D,2,FALSE)</f>
        <v>#N/A</v>
      </c>
      <c r="AI618" s="447" t="s">
        <v>68</v>
      </c>
      <c r="AJ618" s="446" t="s">
        <v>69</v>
      </c>
      <c r="AK618" s="447" t="s">
        <v>70</v>
      </c>
      <c r="AL618" s="9" t="s">
        <v>3865</v>
      </c>
      <c r="AM618" s="13" t="str">
        <f>IF(ISNA(VLOOKUP($AL618,'Ash-Archive Data-Don''t Delete'!$AL:$AT,2,FALSE)),"",VLOOKUP($AL618,'Ash-Archive Data-Don''t Delete'!$AL:$AT,2,FALSE))</f>
        <v/>
      </c>
      <c r="AN618" s="2" t="str">
        <f>IF(ISNA(VLOOKUP($AL618,'Ash-Archive Data-Don''t Delete'!$AL:$AT,3,FALSE)),"",VLOOKUP($AL618,'Ash-Archive Data-Don''t Delete'!$AL:$AT,3,FALSE))</f>
        <v/>
      </c>
      <c r="AO618" s="13" t="str">
        <f>IF(ISNA(VLOOKUP($AL618,'Ash-Archive Data-Don''t Delete'!$AL:$AT,4,FALSE)),"",VLOOKUP($AL618,'Ash-Archive Data-Don''t Delete'!$AL:$AT,4,FALSE))</f>
        <v/>
      </c>
      <c r="AP618" s="2" t="str">
        <f>IF(ISNA(VLOOKUP($AL618,'Ash-Archive Data-Don''t Delete'!$AL:$AT,5,FALSE)),"",VLOOKUP($AL618,'Ash-Archive Data-Don''t Delete'!$AL:$AT,5,FALSE))</f>
        <v/>
      </c>
      <c r="AQ618" s="13" t="s">
        <v>62</v>
      </c>
      <c r="AR618" s="2" t="s">
        <v>62</v>
      </c>
      <c r="AS618" s="13" t="s">
        <v>62</v>
      </c>
      <c r="AT618" s="2" t="s">
        <v>62</v>
      </c>
      <c r="AU618" s="451"/>
      <c r="AV618" s="447" t="s">
        <v>1064</v>
      </c>
      <c r="AW618" s="451"/>
      <c r="AX618" s="447" t="s">
        <v>84</v>
      </c>
      <c r="AY618" s="475" t="s">
        <v>103</v>
      </c>
      <c r="AZ618" s="476">
        <v>42710</v>
      </c>
      <c r="BA618" s="15"/>
      <c r="BB618" s="15"/>
      <c r="BC618" s="15"/>
      <c r="BD618" s="15"/>
      <c r="BE618" s="15"/>
      <c r="BF618" s="15"/>
      <c r="BG618" s="15"/>
      <c r="BH618" s="15"/>
      <c r="BI618" s="15"/>
      <c r="BJ618" s="15"/>
    </row>
    <row r="619" spans="1:62" ht="14.25">
      <c r="A619" s="16" t="str">
        <f>IF(ISNA(VLOOKUP($G619,'Philanthropist Ranking'!$E$5:$H$105,4,FALSE)),"N","Y")</f>
        <v>N</v>
      </c>
      <c r="B619" s="17">
        <f>VLOOKUP($G619,'Philanthropist Ranking'!$K$5:$M$281,3,FALSE)</f>
        <v>194</v>
      </c>
      <c r="C619" s="17">
        <f>VLOOKUP($G619,'Philanthropist Ranking'!$K$5:$M$281,2,FALSE)</f>
        <v>2</v>
      </c>
      <c r="D619" s="15"/>
      <c r="E619" s="15"/>
      <c r="F619" s="464"/>
      <c r="G619" s="463" t="s">
        <v>898</v>
      </c>
      <c r="H619" s="440"/>
      <c r="I619" s="464"/>
      <c r="J619" s="465" t="s">
        <v>62</v>
      </c>
      <c r="K619" s="464"/>
      <c r="L619" s="465"/>
      <c r="M619" s="464"/>
      <c r="N619" s="450"/>
      <c r="O619" s="482" t="s">
        <v>2660</v>
      </c>
      <c r="P619" s="450"/>
      <c r="Q619" s="466"/>
      <c r="R619" s="450"/>
      <c r="S619" s="466"/>
      <c r="T619" s="450"/>
      <c r="U619" s="466"/>
      <c r="V619" s="446" t="s">
        <v>2660</v>
      </c>
      <c r="W619" s="447">
        <v>2</v>
      </c>
      <c r="X619" s="446">
        <v>6</v>
      </c>
      <c r="Y619" s="447">
        <v>30</v>
      </c>
      <c r="Z619" s="189"/>
      <c r="AA619" s="448"/>
      <c r="AB619" s="451"/>
      <c r="AC619" s="448"/>
      <c r="AD619" s="451"/>
      <c r="AE619" s="447" t="s">
        <v>1281</v>
      </c>
      <c r="AF619" s="446" t="s">
        <v>1362</v>
      </c>
      <c r="AG619" s="447" t="s">
        <v>109</v>
      </c>
      <c r="AH619" s="467" t="e">
        <f>VLOOKUP($AF619,'Program-Causes'!$C:$D,2,FALSE)</f>
        <v>#N/A</v>
      </c>
      <c r="AI619" s="447" t="s">
        <v>100</v>
      </c>
      <c r="AJ619" s="446" t="s">
        <v>69</v>
      </c>
      <c r="AK619" s="447" t="s">
        <v>70</v>
      </c>
      <c r="AL619" s="9" t="s">
        <v>3866</v>
      </c>
      <c r="AM619" s="13" t="str">
        <f>IF(ISNA(VLOOKUP($AL619,'Ash-Archive Data-Don''t Delete'!$AL:$AT,2,FALSE)),"",VLOOKUP($AL619,'Ash-Archive Data-Don''t Delete'!$AL:$AT,2,FALSE))</f>
        <v/>
      </c>
      <c r="AN619" s="2" t="str">
        <f>IF(ISNA(VLOOKUP($AL619,'Ash-Archive Data-Don''t Delete'!$AL:$AT,3,FALSE)),"",VLOOKUP($AL619,'Ash-Archive Data-Don''t Delete'!$AL:$AT,3,FALSE))</f>
        <v/>
      </c>
      <c r="AO619" s="13" t="str">
        <f>IF(ISNA(VLOOKUP($AL619,'Ash-Archive Data-Don''t Delete'!$AL:$AT,4,FALSE)),"",VLOOKUP($AL619,'Ash-Archive Data-Don''t Delete'!$AL:$AT,4,FALSE))</f>
        <v/>
      </c>
      <c r="AP619" s="2" t="str">
        <f>IF(ISNA(VLOOKUP($AL619,'Ash-Archive Data-Don''t Delete'!$AL:$AT,5,FALSE)),"",VLOOKUP($AL619,'Ash-Archive Data-Don''t Delete'!$AL:$AT,5,FALSE))</f>
        <v/>
      </c>
      <c r="AQ619" s="13" t="s">
        <v>62</v>
      </c>
      <c r="AR619" s="2" t="s">
        <v>62</v>
      </c>
      <c r="AS619" s="13" t="s">
        <v>62</v>
      </c>
      <c r="AT619" s="2" t="s">
        <v>74</v>
      </c>
      <c r="AU619" s="451"/>
      <c r="AV619" s="448"/>
      <c r="AW619" s="451"/>
      <c r="AX619" s="448"/>
      <c r="AY619" s="475" t="s">
        <v>118</v>
      </c>
      <c r="AZ619" s="484">
        <v>42744</v>
      </c>
      <c r="BA619" s="15"/>
      <c r="BB619" s="15"/>
      <c r="BC619" s="15"/>
      <c r="BD619" s="15"/>
      <c r="BE619" s="15"/>
      <c r="BF619" s="15"/>
      <c r="BG619" s="15"/>
      <c r="BH619" s="15"/>
      <c r="BI619" s="15"/>
      <c r="BJ619" s="15"/>
    </row>
    <row r="620" spans="1:62" ht="14.25">
      <c r="A620" s="16" t="str">
        <f>IF(ISNA(VLOOKUP($G620,'Philanthropist Ranking'!$E$5:$H$105,4,FALSE)),"N","Y")</f>
        <v>N</v>
      </c>
      <c r="B620" s="17">
        <f>VLOOKUP($G620,'Philanthropist Ranking'!$K$5:$M$281,3,FALSE)</f>
        <v>194</v>
      </c>
      <c r="C620" s="17">
        <f>VLOOKUP($G620,'Philanthropist Ranking'!$K$5:$M$281,2,FALSE)</f>
        <v>2</v>
      </c>
      <c r="D620" s="486" t="s">
        <v>1626</v>
      </c>
      <c r="E620" s="15"/>
      <c r="F620" s="462" t="s">
        <v>2653</v>
      </c>
      <c r="G620" s="463" t="s">
        <v>897</v>
      </c>
      <c r="H620" s="440"/>
      <c r="I620" s="464"/>
      <c r="J620" s="465" t="s">
        <v>62</v>
      </c>
      <c r="K620" s="464"/>
      <c r="L620" s="465"/>
      <c r="M620" s="464"/>
      <c r="N620" s="450"/>
      <c r="O620" s="466"/>
      <c r="P620" s="450"/>
      <c r="Q620" s="466"/>
      <c r="R620" s="450"/>
      <c r="S620" s="466"/>
      <c r="T620" s="450"/>
      <c r="U620" s="466"/>
      <c r="V620" s="446" t="s">
        <v>897</v>
      </c>
      <c r="W620" s="447">
        <v>2</v>
      </c>
      <c r="X620" s="446">
        <v>1</v>
      </c>
      <c r="Y620" s="447">
        <v>25</v>
      </c>
      <c r="Z620" s="189"/>
      <c r="AA620" s="448"/>
      <c r="AB620" s="451"/>
      <c r="AC620" s="448"/>
      <c r="AD620" s="451"/>
      <c r="AE620" s="448"/>
      <c r="AF620" s="446" t="s">
        <v>2599</v>
      </c>
      <c r="AG620" s="447" t="s">
        <v>89</v>
      </c>
      <c r="AH620" s="467" t="str">
        <f>VLOOKUP($AF620,'Program-Causes'!$C:$D,2,FALSE)</f>
        <v>Education</v>
      </c>
      <c r="AI620" s="447" t="s">
        <v>68</v>
      </c>
      <c r="AJ620" s="446" t="s">
        <v>69</v>
      </c>
      <c r="AK620" s="447" t="s">
        <v>70</v>
      </c>
      <c r="AL620" s="9" t="s">
        <v>3867</v>
      </c>
      <c r="AM620" s="13" t="str">
        <f>IF(ISNA(VLOOKUP($AL620,'Ash-Archive Data-Don''t Delete'!$AL:$AT,2,FALSE)),"",VLOOKUP($AL620,'Ash-Archive Data-Don''t Delete'!$AL:$AT,2,FALSE))</f>
        <v/>
      </c>
      <c r="AN620" s="2" t="str">
        <f>IF(ISNA(VLOOKUP($AL620,'Ash-Archive Data-Don''t Delete'!$AL:$AT,3,FALSE)),"",VLOOKUP($AL620,'Ash-Archive Data-Don''t Delete'!$AL:$AT,3,FALSE))</f>
        <v/>
      </c>
      <c r="AO620" s="13" t="str">
        <f>IF(ISNA(VLOOKUP($AL620,'Ash-Archive Data-Don''t Delete'!$AL:$AT,4,FALSE)),"",VLOOKUP($AL620,'Ash-Archive Data-Don''t Delete'!$AL:$AT,4,FALSE))</f>
        <v/>
      </c>
      <c r="AP620" s="2" t="str">
        <f>IF(ISNA(VLOOKUP($AL620,'Ash-Archive Data-Don''t Delete'!$AL:$AT,5,FALSE)),"",VLOOKUP($AL620,'Ash-Archive Data-Don''t Delete'!$AL:$AT,5,FALSE))</f>
        <v/>
      </c>
      <c r="AQ620" s="13" t="s">
        <v>62</v>
      </c>
      <c r="AR620" s="2" t="s">
        <v>62</v>
      </c>
      <c r="AS620" s="13" t="s">
        <v>62</v>
      </c>
      <c r="AT620" s="2" t="s">
        <v>62</v>
      </c>
      <c r="AU620" s="451"/>
      <c r="AV620" s="448"/>
      <c r="AW620" s="451"/>
      <c r="AX620" s="448"/>
      <c r="AY620" s="440"/>
      <c r="AZ620" s="464"/>
      <c r="BA620" s="15"/>
      <c r="BB620" s="15"/>
      <c r="BC620" s="15"/>
      <c r="BD620" s="15"/>
      <c r="BE620" s="15"/>
      <c r="BF620" s="15"/>
      <c r="BG620" s="15"/>
      <c r="BH620" s="15"/>
      <c r="BI620" s="15"/>
      <c r="BJ620" s="15"/>
    </row>
    <row r="621" spans="1:62" ht="14.25">
      <c r="A621" s="16" t="str">
        <f>IF(ISNA(VLOOKUP($G621,'Philanthropist Ranking'!$E$5:$H$105,4,FALSE)),"N","Y")</f>
        <v>N</v>
      </c>
      <c r="B621" s="17">
        <f>VLOOKUP($G621,'Philanthropist Ranking'!$K$5:$M$281,3,FALSE)</f>
        <v>194</v>
      </c>
      <c r="C621" s="17">
        <f>VLOOKUP($G621,'Philanthropist Ranking'!$K$5:$M$281,2,FALSE)</f>
        <v>2</v>
      </c>
      <c r="D621" s="15"/>
      <c r="E621" s="15"/>
      <c r="F621" s="464"/>
      <c r="G621" s="463" t="s">
        <v>896</v>
      </c>
      <c r="H621" s="440"/>
      <c r="I621" s="464"/>
      <c r="J621" s="465" t="s">
        <v>62</v>
      </c>
      <c r="K621" s="464"/>
      <c r="L621" s="465"/>
      <c r="M621" s="464"/>
      <c r="N621" s="450"/>
      <c r="O621" s="466"/>
      <c r="P621" s="450"/>
      <c r="Q621" s="466"/>
      <c r="R621" s="450"/>
      <c r="S621" s="466"/>
      <c r="T621" s="450"/>
      <c r="U621" s="466"/>
      <c r="V621" s="446" t="s">
        <v>2686</v>
      </c>
      <c r="W621" s="447">
        <v>2</v>
      </c>
      <c r="X621" s="451">
        <v>9</v>
      </c>
      <c r="Y621" s="448">
        <v>18</v>
      </c>
      <c r="Z621" s="451"/>
      <c r="AA621" s="448"/>
      <c r="AB621" s="451"/>
      <c r="AC621" s="448"/>
      <c r="AD621" s="446" t="s">
        <v>453</v>
      </c>
      <c r="AE621" s="447" t="s">
        <v>454</v>
      </c>
      <c r="AF621" s="446" t="s">
        <v>455</v>
      </c>
      <c r="AG621" s="448"/>
      <c r="AH621" s="467" t="s">
        <v>67</v>
      </c>
      <c r="AI621" s="448"/>
      <c r="AJ621" s="446" t="s">
        <v>69</v>
      </c>
      <c r="AK621" s="447" t="s">
        <v>70</v>
      </c>
      <c r="AL621" s="9" t="s">
        <v>3868</v>
      </c>
      <c r="AM621" s="13" t="str">
        <f>IF(ISNA(VLOOKUP($AL621,'Ash-Archive Data-Don''t Delete'!$AL:$AT,2,FALSE)),"",VLOOKUP($AL621,'Ash-Archive Data-Don''t Delete'!$AL:$AT,2,FALSE))</f>
        <v/>
      </c>
      <c r="AN621" s="2" t="str">
        <f>IF(ISNA(VLOOKUP($AL621,'Ash-Archive Data-Don''t Delete'!$AL:$AT,3,FALSE)),"",VLOOKUP($AL621,'Ash-Archive Data-Don''t Delete'!$AL:$AT,3,FALSE))</f>
        <v/>
      </c>
      <c r="AO621" s="13" t="str">
        <f>IF(ISNA(VLOOKUP($AL621,'Ash-Archive Data-Don''t Delete'!$AL:$AT,4,FALSE)),"",VLOOKUP($AL621,'Ash-Archive Data-Don''t Delete'!$AL:$AT,4,FALSE))</f>
        <v/>
      </c>
      <c r="AP621" s="2" t="str">
        <f>IF(ISNA(VLOOKUP($AL621,'Ash-Archive Data-Don''t Delete'!$AL:$AT,5,FALSE)),"",VLOOKUP($AL621,'Ash-Archive Data-Don''t Delete'!$AL:$AT,5,FALSE))</f>
        <v/>
      </c>
      <c r="AQ621" s="13" t="s">
        <v>62</v>
      </c>
      <c r="AR621" s="2" t="s">
        <v>62</v>
      </c>
      <c r="AS621" s="13" t="s">
        <v>62</v>
      </c>
      <c r="AT621" s="2" t="s">
        <v>62</v>
      </c>
      <c r="AU621" s="451"/>
      <c r="AV621" s="448"/>
      <c r="AW621" s="451"/>
      <c r="AX621" s="448"/>
      <c r="AY621" s="475" t="s">
        <v>269</v>
      </c>
      <c r="AZ621" s="484">
        <v>42744</v>
      </c>
      <c r="BA621" s="15"/>
      <c r="BB621" s="15"/>
      <c r="BC621" s="15"/>
      <c r="BD621" s="15"/>
      <c r="BE621" s="15"/>
      <c r="BF621" s="15"/>
      <c r="BG621" s="15"/>
      <c r="BH621" s="15"/>
      <c r="BI621" s="15"/>
      <c r="BJ621" s="15"/>
    </row>
    <row r="622" spans="1:62" ht="14.25">
      <c r="A622" s="16" t="str">
        <f>IF(ISNA(VLOOKUP($G622,'Philanthropist Ranking'!$E$5:$H$105,4,FALSE)),"N","Y")</f>
        <v>N</v>
      </c>
      <c r="B622" s="17">
        <f>VLOOKUP($G622,'Philanthropist Ranking'!$K$5:$M$281,3,FALSE)</f>
        <v>194</v>
      </c>
      <c r="C622" s="17">
        <f>VLOOKUP($G622,'Philanthropist Ranking'!$K$5:$M$281,2,FALSE)</f>
        <v>2</v>
      </c>
      <c r="D622" s="15"/>
      <c r="E622" s="15"/>
      <c r="F622" s="464"/>
      <c r="G622" s="463" t="s">
        <v>895</v>
      </c>
      <c r="H622" s="440"/>
      <c r="I622" s="464"/>
      <c r="J622" s="465" t="s">
        <v>62</v>
      </c>
      <c r="K622" s="464"/>
      <c r="L622" s="465"/>
      <c r="M622" s="464"/>
      <c r="N622" s="450"/>
      <c r="O622" s="482" t="s">
        <v>2666</v>
      </c>
      <c r="P622" s="450"/>
      <c r="Q622" s="466"/>
      <c r="R622" s="450"/>
      <c r="S622" s="466"/>
      <c r="T622" s="450"/>
      <c r="U622" s="466"/>
      <c r="V622" s="446" t="s">
        <v>2666</v>
      </c>
      <c r="W622" s="447">
        <v>2</v>
      </c>
      <c r="X622" s="446">
        <v>11</v>
      </c>
      <c r="Y622" s="447">
        <v>30</v>
      </c>
      <c r="Z622" s="189"/>
      <c r="AA622" s="448"/>
      <c r="AB622" s="451"/>
      <c r="AC622" s="448"/>
      <c r="AD622" s="451"/>
      <c r="AE622" s="447" t="s">
        <v>1488</v>
      </c>
      <c r="AF622" s="446" t="s">
        <v>2667</v>
      </c>
      <c r="AG622" s="447" t="s">
        <v>109</v>
      </c>
      <c r="AH622" s="467" t="str">
        <f>VLOOKUP($AF622,'Program-Causes'!$C:$D,2,FALSE)</f>
        <v>Environment</v>
      </c>
      <c r="AI622" s="447" t="s">
        <v>100</v>
      </c>
      <c r="AJ622" s="446" t="s">
        <v>69</v>
      </c>
      <c r="AK622" s="447" t="s">
        <v>70</v>
      </c>
      <c r="AL622" s="9" t="s">
        <v>3869</v>
      </c>
      <c r="AM622" s="13" t="str">
        <f>IF(ISNA(VLOOKUP($AL622,'Ash-Archive Data-Don''t Delete'!$AL:$AT,2,FALSE)),"",VLOOKUP($AL622,'Ash-Archive Data-Don''t Delete'!$AL:$AT,2,FALSE))</f>
        <v/>
      </c>
      <c r="AN622" s="2" t="str">
        <f>IF(ISNA(VLOOKUP($AL622,'Ash-Archive Data-Don''t Delete'!$AL:$AT,3,FALSE)),"",VLOOKUP($AL622,'Ash-Archive Data-Don''t Delete'!$AL:$AT,3,FALSE))</f>
        <v/>
      </c>
      <c r="AO622" s="13" t="str">
        <f>IF(ISNA(VLOOKUP($AL622,'Ash-Archive Data-Don''t Delete'!$AL:$AT,4,FALSE)),"",VLOOKUP($AL622,'Ash-Archive Data-Don''t Delete'!$AL:$AT,4,FALSE))</f>
        <v/>
      </c>
      <c r="AP622" s="2" t="str">
        <f>IF(ISNA(VLOOKUP($AL622,'Ash-Archive Data-Don''t Delete'!$AL:$AT,5,FALSE)),"",VLOOKUP($AL622,'Ash-Archive Data-Don''t Delete'!$AL:$AT,5,FALSE))</f>
        <v/>
      </c>
      <c r="AQ622" s="13" t="s">
        <v>62</v>
      </c>
      <c r="AR622" s="2" t="s">
        <v>62</v>
      </c>
      <c r="AS622" s="13" t="s">
        <v>62</v>
      </c>
      <c r="AT622" s="2" t="s">
        <v>74</v>
      </c>
      <c r="AU622" s="451"/>
      <c r="AV622" s="448"/>
      <c r="AW622" s="451"/>
      <c r="AX622" s="448"/>
      <c r="AY622" s="475" t="s">
        <v>118</v>
      </c>
      <c r="AZ622" s="484">
        <v>42744</v>
      </c>
      <c r="BA622" s="15"/>
      <c r="BB622" s="15"/>
      <c r="BC622" s="15"/>
      <c r="BD622" s="15"/>
      <c r="BE622" s="15"/>
      <c r="BF622" s="15"/>
      <c r="BG622" s="15"/>
      <c r="BH622" s="15"/>
      <c r="BI622" s="15"/>
      <c r="BJ622" s="15"/>
    </row>
    <row r="623" spans="1:62" ht="14.25">
      <c r="A623" s="16" t="str">
        <f>IF(ISNA(VLOOKUP($G623,'Philanthropist Ranking'!$E$5:$H$105,4,FALSE)),"N","Y")</f>
        <v>N</v>
      </c>
      <c r="B623" s="17">
        <f>VLOOKUP($G623,'Philanthropist Ranking'!$K$5:$M$281,3,FALSE)</f>
        <v>194</v>
      </c>
      <c r="C623" s="17">
        <f>VLOOKUP($G623,'Philanthropist Ranking'!$K$5:$M$281,2,FALSE)</f>
        <v>2</v>
      </c>
      <c r="D623" s="15"/>
      <c r="E623" s="15"/>
      <c r="F623" s="464"/>
      <c r="G623" s="463" t="s">
        <v>894</v>
      </c>
      <c r="H623" s="440"/>
      <c r="I623" s="464"/>
      <c r="J623" s="465" t="s">
        <v>62</v>
      </c>
      <c r="K623" s="464"/>
      <c r="L623" s="465"/>
      <c r="M623" s="464"/>
      <c r="N623" s="450"/>
      <c r="O623" s="466"/>
      <c r="P623" s="450"/>
      <c r="Q623" s="466"/>
      <c r="R623" s="450"/>
      <c r="S623" s="466"/>
      <c r="T623" s="450"/>
      <c r="U623" s="466"/>
      <c r="V623" s="446" t="s">
        <v>2683</v>
      </c>
      <c r="W623" s="447">
        <v>2</v>
      </c>
      <c r="X623" s="446">
        <v>10</v>
      </c>
      <c r="Y623" s="447">
        <v>15</v>
      </c>
      <c r="Z623" s="451"/>
      <c r="AA623" s="448"/>
      <c r="AB623" s="451"/>
      <c r="AC623" s="448"/>
      <c r="AD623" s="446" t="s">
        <v>2680</v>
      </c>
      <c r="AE623" s="447" t="s">
        <v>2681</v>
      </c>
      <c r="AF623" s="451"/>
      <c r="AG623" s="448"/>
      <c r="AH623" s="467" t="s">
        <v>132</v>
      </c>
      <c r="AI623" s="448"/>
      <c r="AJ623" s="446" t="s">
        <v>69</v>
      </c>
      <c r="AK623" s="447" t="s">
        <v>70</v>
      </c>
      <c r="AL623" s="9" t="s">
        <v>3870</v>
      </c>
      <c r="AM623" s="13" t="str">
        <f>IF(ISNA(VLOOKUP($AL623,'Ash-Archive Data-Don''t Delete'!$AL:$AT,2,FALSE)),"",VLOOKUP($AL623,'Ash-Archive Data-Don''t Delete'!$AL:$AT,2,FALSE))</f>
        <v>link</v>
      </c>
      <c r="AN623" s="36" t="str">
        <f>IF(ISNA(VLOOKUP($AL623,'Ash-Archive Data-Don''t Delete'!$AL:$AT,3,FALSE)),"",VLOOKUP($AL623,'Ash-Archive Data-Don''t Delete'!$AL:$AT,3,FALSE))</f>
        <v>http://www.cfdsc.com.cn/01102400/</v>
      </c>
      <c r="AO623" s="13">
        <f>IF(ISNA(VLOOKUP($AL623,'Ash-Archive Data-Don''t Delete'!$AL:$AT,4,FALSE)),"",VLOOKUP($AL623,'Ash-Archive Data-Don''t Delete'!$AL:$AT,4,FALSE))</f>
        <v>0</v>
      </c>
      <c r="AP623" s="2">
        <f>IF(ISNA(VLOOKUP($AL623,'Ash-Archive Data-Don''t Delete'!$AL:$AT,5,FALSE)),"",VLOOKUP($AL623,'Ash-Archive Data-Don''t Delete'!$AL:$AT,5,FALSE))</f>
        <v>0</v>
      </c>
      <c r="AQ623" s="13"/>
      <c r="AR623" s="2"/>
      <c r="AS623" s="13"/>
      <c r="AT623" s="2" t="s">
        <v>74</v>
      </c>
      <c r="AU623" s="451"/>
      <c r="AV623" s="448"/>
      <c r="AW623" s="451"/>
      <c r="AX623" s="448"/>
      <c r="AY623" s="475" t="s">
        <v>269</v>
      </c>
      <c r="AZ623" s="484">
        <v>42744</v>
      </c>
      <c r="BA623" s="15"/>
      <c r="BB623" s="15"/>
      <c r="BC623" s="15"/>
      <c r="BD623" s="15"/>
      <c r="BE623" s="15"/>
      <c r="BF623" s="15"/>
      <c r="BG623" s="15"/>
      <c r="BH623" s="15"/>
      <c r="BI623" s="15"/>
      <c r="BJ623" s="15"/>
    </row>
    <row r="624" spans="1:62" ht="14.25">
      <c r="A624" s="16" t="str">
        <f>IF(ISNA(VLOOKUP($G624,'Philanthropist Ranking'!$E$5:$H$105,4,FALSE)),"N","Y")</f>
        <v>N</v>
      </c>
      <c r="B624" s="17">
        <f>VLOOKUP($G624,'Philanthropist Ranking'!$K$5:$M$281,3,FALSE)</f>
        <v>194</v>
      </c>
      <c r="C624" s="17">
        <f>VLOOKUP($G624,'Philanthropist Ranking'!$K$5:$M$281,2,FALSE)</f>
        <v>2</v>
      </c>
      <c r="D624" s="15"/>
      <c r="E624" s="15"/>
      <c r="F624" s="462" t="s">
        <v>2600</v>
      </c>
      <c r="G624" s="463" t="s">
        <v>893</v>
      </c>
      <c r="H624" s="440"/>
      <c r="I624" s="464"/>
      <c r="J624" s="465" t="s">
        <v>62</v>
      </c>
      <c r="K624" s="462" t="s">
        <v>78</v>
      </c>
      <c r="L624" s="465"/>
      <c r="M624" s="481" t="s">
        <v>80</v>
      </c>
      <c r="N624" s="441" t="s">
        <v>9</v>
      </c>
      <c r="O624" s="482" t="s">
        <v>2601</v>
      </c>
      <c r="P624" s="441" t="s">
        <v>2602</v>
      </c>
      <c r="Q624" s="482" t="s">
        <v>70</v>
      </c>
      <c r="R624" s="441" t="s">
        <v>336</v>
      </c>
      <c r="S624" s="482" t="s">
        <v>222</v>
      </c>
      <c r="T624" s="441" t="s">
        <v>222</v>
      </c>
      <c r="U624" s="483" t="s">
        <v>80</v>
      </c>
      <c r="V624" s="446" t="s">
        <v>2606</v>
      </c>
      <c r="W624" s="447">
        <v>2</v>
      </c>
      <c r="X624" s="446">
        <v>12</v>
      </c>
      <c r="Y624" s="448"/>
      <c r="Z624" s="446" t="s">
        <v>222</v>
      </c>
      <c r="AA624" s="447" t="s">
        <v>222</v>
      </c>
      <c r="AB624" s="446" t="s">
        <v>222</v>
      </c>
      <c r="AC624" s="447" t="s">
        <v>222</v>
      </c>
      <c r="AD624" s="446" t="s">
        <v>2607</v>
      </c>
      <c r="AE624" s="448"/>
      <c r="AF624" s="451"/>
      <c r="AG624" s="447" t="s">
        <v>98</v>
      </c>
      <c r="AH624" s="467" t="e">
        <f>VLOOKUP($AF624,'Program-Causes'!$C:$D,2,FALSE)</f>
        <v>#N/A</v>
      </c>
      <c r="AI624" s="447" t="s">
        <v>141</v>
      </c>
      <c r="AJ624" s="446" t="s">
        <v>69</v>
      </c>
      <c r="AK624" s="447" t="s">
        <v>70</v>
      </c>
      <c r="AL624" s="9" t="s">
        <v>3871</v>
      </c>
      <c r="AM624" s="35" t="str">
        <f>IF(ISNA(VLOOKUP($AL624,'Ash-Archive Data-Don''t Delete'!$AL:$AT,2,FALSE)),"",VLOOKUP($AL624,'Ash-Archive Data-Don''t Delete'!$AL:$AT,2,FALSE))</f>
        <v>Link1</v>
      </c>
      <c r="AN624" s="36" t="str">
        <f>IF(ISNA(VLOOKUP($AL624,'Ash-Archive Data-Don''t Delete'!$AL:$AT,3,FALSE)),"",VLOOKUP($AL624,'Ash-Archive Data-Don''t Delete'!$AL:$AT,3,FALSE))</f>
        <v>Link2</v>
      </c>
      <c r="AO624" s="13">
        <f>IF(ISNA(VLOOKUP($AL624,'Ash-Archive Data-Don''t Delete'!$AL:$AT,4,FALSE)),"",VLOOKUP($AL624,'Ash-Archive Data-Don''t Delete'!$AL:$AT,4,FALSE))</f>
        <v>0</v>
      </c>
      <c r="AP624" s="2">
        <f>IF(ISNA(VLOOKUP($AL624,'Ash-Archive Data-Don''t Delete'!$AL:$AT,5,FALSE)),"",VLOOKUP($AL624,'Ash-Archive Data-Don''t Delete'!$AL:$AT,5,FALSE))</f>
        <v>0</v>
      </c>
      <c r="AQ624" s="13" t="s">
        <v>74</v>
      </c>
      <c r="AR624" s="2"/>
      <c r="AS624" s="13"/>
      <c r="AT624" s="2"/>
      <c r="AU624" s="451"/>
      <c r="AV624" s="447" t="s">
        <v>2608</v>
      </c>
      <c r="AW624" s="451"/>
      <c r="AX624" s="447" t="s">
        <v>76</v>
      </c>
      <c r="AY624" s="475" t="s">
        <v>103</v>
      </c>
      <c r="AZ624" s="476">
        <v>42690</v>
      </c>
      <c r="BA624" s="15"/>
      <c r="BB624" s="15"/>
      <c r="BC624" s="15"/>
      <c r="BD624" s="15"/>
      <c r="BE624" s="15"/>
      <c r="BF624" s="15"/>
      <c r="BG624" s="15"/>
      <c r="BH624" s="15"/>
      <c r="BI624" s="15"/>
      <c r="BJ624" s="15"/>
    </row>
    <row r="625" spans="1:62" ht="14.25">
      <c r="A625" s="16" t="str">
        <f>IF(ISNA(VLOOKUP($G625,'Philanthropist Ranking'!$E$5:$H$105,4,FALSE)),"N","Y")</f>
        <v>N</v>
      </c>
      <c r="B625" s="17">
        <f>VLOOKUP($G625,'Philanthropist Ranking'!$K$5:$M$281,3,FALSE)</f>
        <v>194</v>
      </c>
      <c r="C625" s="17">
        <f>VLOOKUP($G625,'Philanthropist Ranking'!$K$5:$M$281,2,FALSE)</f>
        <v>2</v>
      </c>
      <c r="D625" s="486" t="s">
        <v>1626</v>
      </c>
      <c r="E625" s="15"/>
      <c r="F625" s="462" t="s">
        <v>497</v>
      </c>
      <c r="G625" s="463" t="s">
        <v>498</v>
      </c>
      <c r="H625" s="440"/>
      <c r="I625" s="464"/>
      <c r="J625" s="465" t="s">
        <v>62</v>
      </c>
      <c r="K625" s="464"/>
      <c r="L625" s="465"/>
      <c r="M625" s="464"/>
      <c r="N625" s="450"/>
      <c r="O625" s="466"/>
      <c r="P625" s="450"/>
      <c r="Q625" s="466"/>
      <c r="R625" s="450"/>
      <c r="S625" s="466"/>
      <c r="T625" s="450"/>
      <c r="U625" s="466"/>
      <c r="V625" s="451"/>
      <c r="W625" s="447">
        <v>2</v>
      </c>
      <c r="X625" s="446">
        <v>12</v>
      </c>
      <c r="Y625" s="447">
        <v>22</v>
      </c>
      <c r="Z625" s="189"/>
      <c r="AA625" s="448"/>
      <c r="AB625" s="446" t="s">
        <v>968</v>
      </c>
      <c r="AC625" s="448"/>
      <c r="AD625" s="451"/>
      <c r="AE625" s="491" t="s">
        <v>2533</v>
      </c>
      <c r="AF625" s="451"/>
      <c r="AG625" s="447" t="s">
        <v>136</v>
      </c>
      <c r="AH625" s="467" t="e">
        <f>VLOOKUP($AF625,'Program-Causes'!$C:$D,2,FALSE)</f>
        <v>#N/A</v>
      </c>
      <c r="AI625" s="447" t="s">
        <v>68</v>
      </c>
      <c r="AJ625" s="446" t="s">
        <v>69</v>
      </c>
      <c r="AK625" s="447" t="s">
        <v>70</v>
      </c>
      <c r="AL625" s="9" t="s">
        <v>3872</v>
      </c>
      <c r="AM625" s="35" t="str">
        <f>IF(ISNA(VLOOKUP($AL625,'Ash-Archive Data-Don''t Delete'!$AL:$AT,2,FALSE)),"",VLOOKUP($AL625,'Ash-Archive Data-Don''t Delete'!$AL:$AT,2,FALSE))</f>
        <v>Link</v>
      </c>
      <c r="AN625" s="2">
        <f>IF(ISNA(VLOOKUP($AL625,'Ash-Archive Data-Don''t Delete'!$AL:$AT,3,FALSE)),"",VLOOKUP($AL625,'Ash-Archive Data-Don''t Delete'!$AL:$AT,3,FALSE))</f>
        <v>0</v>
      </c>
      <c r="AO625" s="13">
        <f>IF(ISNA(VLOOKUP($AL625,'Ash-Archive Data-Don''t Delete'!$AL:$AT,4,FALSE)),"",VLOOKUP($AL625,'Ash-Archive Data-Don''t Delete'!$AL:$AT,4,FALSE))</f>
        <v>0</v>
      </c>
      <c r="AP625" s="2">
        <f>IF(ISNA(VLOOKUP($AL625,'Ash-Archive Data-Don''t Delete'!$AL:$AT,5,FALSE)),"",VLOOKUP($AL625,'Ash-Archive Data-Don''t Delete'!$AL:$AT,5,FALSE))</f>
        <v>0</v>
      </c>
      <c r="AQ625" s="13" t="s">
        <v>74</v>
      </c>
      <c r="AR625" s="2"/>
      <c r="AS625" s="13"/>
      <c r="AT625" s="2"/>
      <c r="AU625" s="451"/>
      <c r="AV625" s="447" t="s">
        <v>1064</v>
      </c>
      <c r="AW625" s="451"/>
      <c r="AX625" s="447" t="s">
        <v>84</v>
      </c>
      <c r="AY625" s="475" t="s">
        <v>103</v>
      </c>
      <c r="AZ625" s="476">
        <v>42710</v>
      </c>
      <c r="BA625" s="15"/>
      <c r="BB625" s="15"/>
      <c r="BC625" s="15"/>
      <c r="BD625" s="15"/>
      <c r="BE625" s="15"/>
      <c r="BF625" s="15"/>
      <c r="BG625" s="15"/>
      <c r="BH625" s="15"/>
      <c r="BI625" s="15"/>
      <c r="BJ625" s="15"/>
    </row>
    <row r="626" spans="1:62" ht="14.25">
      <c r="A626" s="16" t="str">
        <f>IF(ISNA(VLOOKUP($G626,'Philanthropist Ranking'!$E$5:$H$105,4,FALSE)),"N","Y")</f>
        <v>N</v>
      </c>
      <c r="B626" s="17">
        <f>VLOOKUP($G626,'Philanthropist Ranking'!$K$5:$M$281,3,FALSE)</f>
        <v>194</v>
      </c>
      <c r="C626" s="17">
        <f>VLOOKUP($G626,'Philanthropist Ranking'!$K$5:$M$281,2,FALSE)</f>
        <v>2</v>
      </c>
      <c r="D626" s="15"/>
      <c r="E626" s="15"/>
      <c r="F626" s="462" t="s">
        <v>2609</v>
      </c>
      <c r="G626" s="463" t="s">
        <v>892</v>
      </c>
      <c r="H626" s="440"/>
      <c r="I626" s="464"/>
      <c r="J626" s="465" t="s">
        <v>62</v>
      </c>
      <c r="K626" s="464"/>
      <c r="L626" s="465"/>
      <c r="M626" s="464"/>
      <c r="N626" s="450"/>
      <c r="O626" s="482" t="s">
        <v>2610</v>
      </c>
      <c r="P626" s="450"/>
      <c r="Q626" s="466"/>
      <c r="R626" s="450"/>
      <c r="S626" s="466"/>
      <c r="T626" s="450"/>
      <c r="U626" s="466"/>
      <c r="V626" s="446" t="s">
        <v>2610</v>
      </c>
      <c r="W626" s="447">
        <v>2</v>
      </c>
      <c r="X626" s="446">
        <v>6</v>
      </c>
      <c r="Y626" s="447" t="s">
        <v>173</v>
      </c>
      <c r="Z626" s="189"/>
      <c r="AA626" s="448"/>
      <c r="AB626" s="451"/>
      <c r="AC626" s="448"/>
      <c r="AD626" s="451"/>
      <c r="AE626" s="447" t="s">
        <v>1507</v>
      </c>
      <c r="AF626" s="446" t="s">
        <v>2611</v>
      </c>
      <c r="AG626" s="447" t="s">
        <v>109</v>
      </c>
      <c r="AH626" s="467" t="str">
        <f>VLOOKUP($AF626,'Program-Causes'!$C:$D,2,FALSE)</f>
        <v>Education</v>
      </c>
      <c r="AI626" s="447" t="s">
        <v>100</v>
      </c>
      <c r="AJ626" s="446" t="s">
        <v>69</v>
      </c>
      <c r="AK626" s="447" t="s">
        <v>70</v>
      </c>
      <c r="AL626" s="9" t="s">
        <v>3873</v>
      </c>
      <c r="AM626" s="13" t="str">
        <f>IF(ISNA(VLOOKUP($AL626,'Ash-Archive Data-Don''t Delete'!$AL:$AT,2,FALSE)),"",VLOOKUP($AL626,'Ash-Archive Data-Don''t Delete'!$AL:$AT,2,FALSE))</f>
        <v/>
      </c>
      <c r="AN626" s="2" t="str">
        <f>IF(ISNA(VLOOKUP($AL626,'Ash-Archive Data-Don''t Delete'!$AL:$AT,3,FALSE)),"",VLOOKUP($AL626,'Ash-Archive Data-Don''t Delete'!$AL:$AT,3,FALSE))</f>
        <v/>
      </c>
      <c r="AO626" s="13" t="str">
        <f>IF(ISNA(VLOOKUP($AL626,'Ash-Archive Data-Don''t Delete'!$AL:$AT,4,FALSE)),"",VLOOKUP($AL626,'Ash-Archive Data-Don''t Delete'!$AL:$AT,4,FALSE))</f>
        <v/>
      </c>
      <c r="AP626" s="2" t="str">
        <f>IF(ISNA(VLOOKUP($AL626,'Ash-Archive Data-Don''t Delete'!$AL:$AT,5,FALSE)),"",VLOOKUP($AL626,'Ash-Archive Data-Don''t Delete'!$AL:$AT,5,FALSE))</f>
        <v/>
      </c>
      <c r="AQ626" s="13" t="s">
        <v>62</v>
      </c>
      <c r="AR626" s="2" t="s">
        <v>62</v>
      </c>
      <c r="AS626" s="13" t="s">
        <v>62</v>
      </c>
      <c r="AT626" s="2" t="s">
        <v>74</v>
      </c>
      <c r="AU626" s="451"/>
      <c r="AV626" s="448"/>
      <c r="AW626" s="451"/>
      <c r="AX626" s="448"/>
      <c r="AY626" s="475" t="s">
        <v>118</v>
      </c>
      <c r="AZ626" s="484">
        <v>42744</v>
      </c>
      <c r="BA626" s="15"/>
      <c r="BB626" s="15"/>
      <c r="BC626" s="15"/>
      <c r="BD626" s="15"/>
      <c r="BE626" s="15"/>
      <c r="BF626" s="15"/>
      <c r="BG626" s="15"/>
      <c r="BH626" s="15"/>
      <c r="BI626" s="15"/>
      <c r="BJ626" s="15"/>
    </row>
    <row r="627" spans="1:62" ht="14.25">
      <c r="A627" s="16" t="str">
        <f>IF(ISNA(VLOOKUP($G627,'Philanthropist Ranking'!$E$5:$H$105,4,FALSE)),"N","Y")</f>
        <v>N</v>
      </c>
      <c r="B627" s="17">
        <f>VLOOKUP($G627,'Philanthropist Ranking'!$K$5:$M$281,3,FALSE)</f>
        <v>194</v>
      </c>
      <c r="C627" s="17">
        <f>VLOOKUP($G627,'Philanthropist Ranking'!$K$5:$M$281,2,FALSE)</f>
        <v>2</v>
      </c>
      <c r="D627" s="486"/>
      <c r="E627" s="15"/>
      <c r="F627" s="462" t="s">
        <v>3874</v>
      </c>
      <c r="G627" s="463" t="s">
        <v>891</v>
      </c>
      <c r="H627" s="440"/>
      <c r="I627" s="464"/>
      <c r="J627" s="465" t="s">
        <v>62</v>
      </c>
      <c r="K627" s="462"/>
      <c r="L627" s="465"/>
      <c r="M627" s="464"/>
      <c r="N627" s="450"/>
      <c r="O627" s="466"/>
      <c r="P627" s="450"/>
      <c r="Q627" s="466"/>
      <c r="R627" s="450"/>
      <c r="S627" s="466"/>
      <c r="T627" s="450"/>
      <c r="U627" s="466"/>
      <c r="V627" s="446" t="s">
        <v>1931</v>
      </c>
      <c r="W627" s="447">
        <v>2</v>
      </c>
      <c r="X627" s="451">
        <v>4</v>
      </c>
      <c r="Y627" s="448">
        <v>12</v>
      </c>
      <c r="Z627" s="446" t="s">
        <v>1337</v>
      </c>
      <c r="AA627" s="447" t="s">
        <v>1337</v>
      </c>
      <c r="AB627" s="446" t="s">
        <v>1337</v>
      </c>
      <c r="AC627" s="447" t="s">
        <v>1337</v>
      </c>
      <c r="AD627" s="446" t="s">
        <v>1892</v>
      </c>
      <c r="AE627" s="447" t="s">
        <v>1893</v>
      </c>
      <c r="AF627" s="451"/>
      <c r="AG627" s="447" t="s">
        <v>89</v>
      </c>
      <c r="AH627" s="467" t="s">
        <v>67</v>
      </c>
      <c r="AI627" s="447" t="s">
        <v>100</v>
      </c>
      <c r="AJ627" s="446" t="s">
        <v>69</v>
      </c>
      <c r="AK627" s="447" t="s">
        <v>70</v>
      </c>
      <c r="AL627" s="9" t="s">
        <v>3875</v>
      </c>
      <c r="AM627" s="13" t="str">
        <f>IF(ISNA(VLOOKUP($AL627,'Ash-Archive Data-Don''t Delete'!$AL:$AT,2,FALSE)),"",VLOOKUP($AL627,'Ash-Archive Data-Don''t Delete'!$AL:$AT,2,FALSE))</f>
        <v/>
      </c>
      <c r="AN627" s="2" t="str">
        <f>IF(ISNA(VLOOKUP($AL627,'Ash-Archive Data-Don''t Delete'!$AL:$AT,3,FALSE)),"",VLOOKUP($AL627,'Ash-Archive Data-Don''t Delete'!$AL:$AT,3,FALSE))</f>
        <v/>
      </c>
      <c r="AO627" s="13" t="str">
        <f>IF(ISNA(VLOOKUP($AL627,'Ash-Archive Data-Don''t Delete'!$AL:$AT,4,FALSE)),"",VLOOKUP($AL627,'Ash-Archive Data-Don''t Delete'!$AL:$AT,4,FALSE))</f>
        <v/>
      </c>
      <c r="AP627" s="2" t="str">
        <f>IF(ISNA(VLOOKUP($AL627,'Ash-Archive Data-Don''t Delete'!$AL:$AT,5,FALSE)),"",VLOOKUP($AL627,'Ash-Archive Data-Don''t Delete'!$AL:$AT,5,FALSE))</f>
        <v/>
      </c>
      <c r="AQ627" s="13" t="s">
        <v>62</v>
      </c>
      <c r="AR627" s="2" t="s">
        <v>62</v>
      </c>
      <c r="AS627" s="13" t="s">
        <v>62</v>
      </c>
      <c r="AT627" s="2" t="s">
        <v>62</v>
      </c>
      <c r="AU627" s="451"/>
      <c r="AV627" s="448"/>
      <c r="AW627" s="451"/>
      <c r="AX627" s="448"/>
      <c r="AY627" s="475" t="s">
        <v>269</v>
      </c>
      <c r="AZ627" s="484">
        <v>42744</v>
      </c>
      <c r="BA627" s="15"/>
      <c r="BB627" s="15"/>
      <c r="BC627" s="15"/>
      <c r="BD627" s="15"/>
      <c r="BE627" s="15"/>
      <c r="BF627" s="15"/>
      <c r="BG627" s="15"/>
      <c r="BH627" s="15"/>
      <c r="BI627" s="15"/>
      <c r="BJ627" s="15"/>
    </row>
    <row r="628" spans="1:62" ht="14.25">
      <c r="A628" s="16" t="str">
        <f>IF(ISNA(VLOOKUP($G628,'Philanthropist Ranking'!$E$5:$H$105,4,FALSE)),"N","Y")</f>
        <v>N</v>
      </c>
      <c r="B628" s="17">
        <f>VLOOKUP($G628,'Philanthropist Ranking'!$K$5:$M$281,3,FALSE)</f>
        <v>194</v>
      </c>
      <c r="C628" s="17">
        <f>VLOOKUP($G628,'Philanthropist Ranking'!$K$5:$M$281,2,FALSE)</f>
        <v>2</v>
      </c>
      <c r="D628" s="15"/>
      <c r="E628" s="15"/>
      <c r="F628" s="464"/>
      <c r="G628" s="463" t="s">
        <v>890</v>
      </c>
      <c r="H628" s="440"/>
      <c r="I628" s="464"/>
      <c r="J628" s="465" t="s">
        <v>62</v>
      </c>
      <c r="K628" s="464"/>
      <c r="L628" s="465"/>
      <c r="M628" s="464"/>
      <c r="N628" s="450"/>
      <c r="O628" s="466"/>
      <c r="P628" s="450"/>
      <c r="Q628" s="466"/>
      <c r="R628" s="450"/>
      <c r="S628" s="466"/>
      <c r="T628" s="450"/>
      <c r="U628" s="466"/>
      <c r="V628" s="446" t="s">
        <v>2669</v>
      </c>
      <c r="W628" s="447">
        <v>2</v>
      </c>
      <c r="X628" s="451">
        <v>3</v>
      </c>
      <c r="Y628" s="448">
        <v>6</v>
      </c>
      <c r="Z628" s="451"/>
      <c r="AA628" s="448"/>
      <c r="AB628" s="451"/>
      <c r="AC628" s="448"/>
      <c r="AD628" s="446" t="s">
        <v>731</v>
      </c>
      <c r="AE628" s="447" t="s">
        <v>732</v>
      </c>
      <c r="AF628" s="446" t="s">
        <v>2670</v>
      </c>
      <c r="AG628" s="448"/>
      <c r="AH628" s="467" t="s">
        <v>67</v>
      </c>
      <c r="AI628" s="448"/>
      <c r="AJ628" s="446" t="s">
        <v>69</v>
      </c>
      <c r="AK628" s="447" t="s">
        <v>70</v>
      </c>
      <c r="AL628" s="9" t="s">
        <v>3876</v>
      </c>
      <c r="AM628" s="13" t="str">
        <f>IF(ISNA(VLOOKUP($AL628,'Ash-Archive Data-Don''t Delete'!$AL:$AT,2,FALSE)),"",VLOOKUP($AL628,'Ash-Archive Data-Don''t Delete'!$AL:$AT,2,FALSE))</f>
        <v/>
      </c>
      <c r="AN628" s="2" t="str">
        <f>IF(ISNA(VLOOKUP($AL628,'Ash-Archive Data-Don''t Delete'!$AL:$AT,3,FALSE)),"",VLOOKUP($AL628,'Ash-Archive Data-Don''t Delete'!$AL:$AT,3,FALSE))</f>
        <v/>
      </c>
      <c r="AO628" s="13" t="str">
        <f>IF(ISNA(VLOOKUP($AL628,'Ash-Archive Data-Don''t Delete'!$AL:$AT,4,FALSE)),"",VLOOKUP($AL628,'Ash-Archive Data-Don''t Delete'!$AL:$AT,4,FALSE))</f>
        <v/>
      </c>
      <c r="AP628" s="2" t="str">
        <f>IF(ISNA(VLOOKUP($AL628,'Ash-Archive Data-Don''t Delete'!$AL:$AT,5,FALSE)),"",VLOOKUP($AL628,'Ash-Archive Data-Don''t Delete'!$AL:$AT,5,FALSE))</f>
        <v/>
      </c>
      <c r="AQ628" s="13" t="s">
        <v>62</v>
      </c>
      <c r="AR628" s="2" t="s">
        <v>62</v>
      </c>
      <c r="AS628" s="13" t="s">
        <v>62</v>
      </c>
      <c r="AT628" s="2" t="s">
        <v>62</v>
      </c>
      <c r="AU628" s="451"/>
      <c r="AV628" s="448"/>
      <c r="AW628" s="451"/>
      <c r="AX628" s="448"/>
      <c r="AY628" s="475" t="s">
        <v>269</v>
      </c>
      <c r="AZ628" s="484">
        <v>42744</v>
      </c>
      <c r="BA628" s="15"/>
      <c r="BB628" s="15"/>
      <c r="BC628" s="15"/>
      <c r="BD628" s="15"/>
      <c r="BE628" s="15"/>
      <c r="BF628" s="15"/>
      <c r="BG628" s="15"/>
      <c r="BH628" s="15"/>
      <c r="BI628" s="15"/>
      <c r="BJ628" s="15"/>
    </row>
    <row r="629" spans="1:62" ht="14.25">
      <c r="A629" s="16" t="str">
        <f>IF(ISNA(VLOOKUP($G629,'Philanthropist Ranking'!$E$5:$H$105,4,FALSE)),"N","Y")</f>
        <v>N</v>
      </c>
      <c r="B629" s="17">
        <f>VLOOKUP($G629,'Philanthropist Ranking'!$K$5:$M$281,3,FALSE)</f>
        <v>194</v>
      </c>
      <c r="C629" s="17">
        <f>VLOOKUP($G629,'Philanthropist Ranking'!$K$5:$M$281,2,FALSE)</f>
        <v>2</v>
      </c>
      <c r="D629" s="486" t="s">
        <v>1626</v>
      </c>
      <c r="E629" s="15"/>
      <c r="F629" s="462" t="s">
        <v>666</v>
      </c>
      <c r="G629" s="463" t="s">
        <v>667</v>
      </c>
      <c r="H629" s="440"/>
      <c r="I629" s="464"/>
      <c r="J629" s="465" t="s">
        <v>62</v>
      </c>
      <c r="K629" s="464"/>
      <c r="L629" s="465"/>
      <c r="M629" s="464"/>
      <c r="N629" s="450"/>
      <c r="O629" s="466"/>
      <c r="P629" s="441" t="s">
        <v>2626</v>
      </c>
      <c r="Q629" s="466"/>
      <c r="R629" s="441" t="s">
        <v>2627</v>
      </c>
      <c r="S629" s="466"/>
      <c r="T629" s="450"/>
      <c r="U629" s="483" t="s">
        <v>80</v>
      </c>
      <c r="V629" s="446" t="s">
        <v>666</v>
      </c>
      <c r="W629" s="447">
        <v>2</v>
      </c>
      <c r="X629" s="446">
        <v>11</v>
      </c>
      <c r="Y629" s="447">
        <v>17</v>
      </c>
      <c r="Z629" s="189"/>
      <c r="AA629" s="447" t="s">
        <v>94</v>
      </c>
      <c r="AB629" s="446" t="s">
        <v>63</v>
      </c>
      <c r="AC629" s="447" t="s">
        <v>94</v>
      </c>
      <c r="AD629" s="446" t="s">
        <v>63</v>
      </c>
      <c r="AE629" s="447" t="s">
        <v>2626</v>
      </c>
      <c r="AF629" s="451"/>
      <c r="AG629" s="447" t="s">
        <v>136</v>
      </c>
      <c r="AH629" s="467" t="e">
        <f>VLOOKUP($AF629,'Program-Causes'!$C:$D,2,FALSE)</f>
        <v>#N/A</v>
      </c>
      <c r="AI629" s="447" t="s">
        <v>68</v>
      </c>
      <c r="AJ629" s="446" t="s">
        <v>69</v>
      </c>
      <c r="AK629" s="447" t="s">
        <v>70</v>
      </c>
      <c r="AL629" s="9" t="s">
        <v>3877</v>
      </c>
      <c r="AM629" s="13" t="str">
        <f>IF(ISNA(VLOOKUP($AL629,'Ash-Archive Data-Don''t Delete'!$AL:$AT,2,FALSE)),"",VLOOKUP($AL629,'Ash-Archive Data-Don''t Delete'!$AL:$AT,2,FALSE))</f>
        <v/>
      </c>
      <c r="AN629" s="2" t="str">
        <f>IF(ISNA(VLOOKUP($AL629,'Ash-Archive Data-Don''t Delete'!$AL:$AT,3,FALSE)),"",VLOOKUP($AL629,'Ash-Archive Data-Don''t Delete'!$AL:$AT,3,FALSE))</f>
        <v/>
      </c>
      <c r="AO629" s="13" t="str">
        <f>IF(ISNA(VLOOKUP($AL629,'Ash-Archive Data-Don''t Delete'!$AL:$AT,4,FALSE)),"",VLOOKUP($AL629,'Ash-Archive Data-Don''t Delete'!$AL:$AT,4,FALSE))</f>
        <v/>
      </c>
      <c r="AP629" s="2" t="str">
        <f>IF(ISNA(VLOOKUP($AL629,'Ash-Archive Data-Don''t Delete'!$AL:$AT,5,FALSE)),"",VLOOKUP($AL629,'Ash-Archive Data-Don''t Delete'!$AL:$AT,5,FALSE))</f>
        <v/>
      </c>
      <c r="AQ629" s="13" t="s">
        <v>62</v>
      </c>
      <c r="AR629" s="2" t="s">
        <v>62</v>
      </c>
      <c r="AS629" s="13" t="s">
        <v>62</v>
      </c>
      <c r="AT629" s="2" t="s">
        <v>62</v>
      </c>
      <c r="AU629" s="451"/>
      <c r="AV629" s="447" t="s">
        <v>1064</v>
      </c>
      <c r="AW629" s="451"/>
      <c r="AX629" s="447" t="s">
        <v>84</v>
      </c>
      <c r="AY629" s="475" t="s">
        <v>103</v>
      </c>
      <c r="AZ629" s="476">
        <v>42709</v>
      </c>
      <c r="BA629" s="15"/>
      <c r="BB629" s="15"/>
      <c r="BC629" s="15"/>
      <c r="BD629" s="15"/>
      <c r="BE629" s="15"/>
      <c r="BF629" s="15"/>
      <c r="BG629" s="15"/>
      <c r="BH629" s="15"/>
      <c r="BI629" s="15"/>
      <c r="BJ629" s="15"/>
    </row>
    <row r="630" spans="1:62" ht="14.25">
      <c r="A630" s="16" t="str">
        <f>IF(ISNA(VLOOKUP($G630,'Philanthropist Ranking'!$E$5:$H$105,4,FALSE)),"N","Y")</f>
        <v>N</v>
      </c>
      <c r="B630" s="17">
        <f>VLOOKUP($G630,'Philanthropist Ranking'!$K$5:$M$281,3,FALSE)</f>
        <v>194</v>
      </c>
      <c r="C630" s="17">
        <f>VLOOKUP($G630,'Philanthropist Ranking'!$K$5:$M$281,2,FALSE)</f>
        <v>2</v>
      </c>
      <c r="D630" s="15"/>
      <c r="E630" s="15"/>
      <c r="F630" s="464"/>
      <c r="G630" s="463" t="s">
        <v>889</v>
      </c>
      <c r="H630" s="440"/>
      <c r="I630" s="464"/>
      <c r="J630" s="465" t="s">
        <v>62</v>
      </c>
      <c r="K630" s="464"/>
      <c r="L630" s="465"/>
      <c r="M630" s="464"/>
      <c r="N630" s="450"/>
      <c r="O630" s="466"/>
      <c r="P630" s="450"/>
      <c r="Q630" s="466"/>
      <c r="R630" s="450"/>
      <c r="S630" s="466"/>
      <c r="T630" s="450"/>
      <c r="U630" s="466"/>
      <c r="V630" s="446" t="s">
        <v>2677</v>
      </c>
      <c r="W630" s="447">
        <v>2</v>
      </c>
      <c r="X630" s="451">
        <v>4</v>
      </c>
      <c r="Y630" s="448">
        <v>8</v>
      </c>
      <c r="Z630" s="451"/>
      <c r="AA630" s="448"/>
      <c r="AB630" s="451"/>
      <c r="AC630" s="448"/>
      <c r="AD630" s="446" t="s">
        <v>731</v>
      </c>
      <c r="AE630" s="447" t="s">
        <v>732</v>
      </c>
      <c r="AF630" s="446" t="s">
        <v>2678</v>
      </c>
      <c r="AG630" s="448"/>
      <c r="AH630" s="467" t="s">
        <v>67</v>
      </c>
      <c r="AI630" s="448"/>
      <c r="AJ630" s="446" t="s">
        <v>69</v>
      </c>
      <c r="AK630" s="447" t="s">
        <v>70</v>
      </c>
      <c r="AL630" s="9" t="s">
        <v>3878</v>
      </c>
      <c r="AM630" s="13" t="str">
        <f>IF(ISNA(VLOOKUP($AL630,'Ash-Archive Data-Don''t Delete'!$AL:$AT,2,FALSE)),"",VLOOKUP($AL630,'Ash-Archive Data-Don''t Delete'!$AL:$AT,2,FALSE))</f>
        <v/>
      </c>
      <c r="AN630" s="2" t="str">
        <f>IF(ISNA(VLOOKUP($AL630,'Ash-Archive Data-Don''t Delete'!$AL:$AT,3,FALSE)),"",VLOOKUP($AL630,'Ash-Archive Data-Don''t Delete'!$AL:$AT,3,FALSE))</f>
        <v/>
      </c>
      <c r="AO630" s="13" t="str">
        <f>IF(ISNA(VLOOKUP($AL630,'Ash-Archive Data-Don''t Delete'!$AL:$AT,4,FALSE)),"",VLOOKUP($AL630,'Ash-Archive Data-Don''t Delete'!$AL:$AT,4,FALSE))</f>
        <v/>
      </c>
      <c r="AP630" s="2" t="str">
        <f>IF(ISNA(VLOOKUP($AL630,'Ash-Archive Data-Don''t Delete'!$AL:$AT,5,FALSE)),"",VLOOKUP($AL630,'Ash-Archive Data-Don''t Delete'!$AL:$AT,5,FALSE))</f>
        <v/>
      </c>
      <c r="AQ630" s="13" t="s">
        <v>62</v>
      </c>
      <c r="AR630" s="2" t="s">
        <v>62</v>
      </c>
      <c r="AS630" s="13" t="s">
        <v>62</v>
      </c>
      <c r="AT630" s="2" t="s">
        <v>62</v>
      </c>
      <c r="AU630" s="451"/>
      <c r="AV630" s="448"/>
      <c r="AW630" s="451"/>
      <c r="AX630" s="448"/>
      <c r="AY630" s="475" t="s">
        <v>269</v>
      </c>
      <c r="AZ630" s="484">
        <v>42744</v>
      </c>
      <c r="BA630" s="15"/>
      <c r="BB630" s="15"/>
      <c r="BC630" s="15"/>
      <c r="BD630" s="15"/>
      <c r="BE630" s="15"/>
      <c r="BF630" s="15"/>
      <c r="BG630" s="15"/>
      <c r="BH630" s="15"/>
      <c r="BI630" s="15"/>
      <c r="BJ630" s="15"/>
    </row>
    <row r="631" spans="1:62" ht="14.25">
      <c r="A631" s="16" t="str">
        <f>IF(ISNA(VLOOKUP($G631,'Philanthropist Ranking'!$E$5:$H$105,4,FALSE)),"N","Y")</f>
        <v>N</v>
      </c>
      <c r="B631" s="17">
        <f>VLOOKUP($G631,'Philanthropist Ranking'!$K$5:$M$281,3,FALSE)</f>
        <v>194</v>
      </c>
      <c r="C631" s="17">
        <f>VLOOKUP($G631,'Philanthropist Ranking'!$K$5:$M$281,2,FALSE)</f>
        <v>2</v>
      </c>
      <c r="D631" s="15"/>
      <c r="E631" s="15"/>
      <c r="F631" s="464"/>
      <c r="G631" s="463" t="s">
        <v>888</v>
      </c>
      <c r="H631" s="440"/>
      <c r="I631" s="464"/>
      <c r="J631" s="465" t="s">
        <v>62</v>
      </c>
      <c r="K631" s="464"/>
      <c r="L631" s="465"/>
      <c r="M631" s="464"/>
      <c r="N631" s="450"/>
      <c r="O631" s="466"/>
      <c r="P631" s="450"/>
      <c r="Q631" s="466"/>
      <c r="R631" s="450"/>
      <c r="S631" s="466"/>
      <c r="T631" s="450"/>
      <c r="U631" s="466"/>
      <c r="V631" s="446" t="s">
        <v>2699</v>
      </c>
      <c r="W631" s="447">
        <v>1</v>
      </c>
      <c r="X631" s="451">
        <v>3</v>
      </c>
      <c r="Y631" s="448">
        <v>22</v>
      </c>
      <c r="Z631" s="451"/>
      <c r="AA631" s="448"/>
      <c r="AB631" s="451"/>
      <c r="AC631" s="448"/>
      <c r="AD631" s="446" t="s">
        <v>2700</v>
      </c>
      <c r="AE631" s="447" t="s">
        <v>2701</v>
      </c>
      <c r="AF631" s="446" t="s">
        <v>2702</v>
      </c>
      <c r="AG631" s="448"/>
      <c r="AH631" s="467" t="s">
        <v>132</v>
      </c>
      <c r="AI631" s="448"/>
      <c r="AJ631" s="446" t="s">
        <v>69</v>
      </c>
      <c r="AK631" s="447" t="s">
        <v>70</v>
      </c>
      <c r="AL631" s="9" t="s">
        <v>3879</v>
      </c>
      <c r="AM631" s="13" t="str">
        <f>IF(ISNA(VLOOKUP($AL631,'Ash-Archive Data-Don''t Delete'!$AL:$AT,2,FALSE)),"",VLOOKUP($AL631,'Ash-Archive Data-Don''t Delete'!$AL:$AT,2,FALSE))</f>
        <v/>
      </c>
      <c r="AN631" s="2" t="str">
        <f>IF(ISNA(VLOOKUP($AL631,'Ash-Archive Data-Don''t Delete'!$AL:$AT,3,FALSE)),"",VLOOKUP($AL631,'Ash-Archive Data-Don''t Delete'!$AL:$AT,3,FALSE))</f>
        <v/>
      </c>
      <c r="AO631" s="13" t="str">
        <f>IF(ISNA(VLOOKUP($AL631,'Ash-Archive Data-Don''t Delete'!$AL:$AT,4,FALSE)),"",VLOOKUP($AL631,'Ash-Archive Data-Don''t Delete'!$AL:$AT,4,FALSE))</f>
        <v/>
      </c>
      <c r="AP631" s="2" t="str">
        <f>IF(ISNA(VLOOKUP($AL631,'Ash-Archive Data-Don''t Delete'!$AL:$AT,5,FALSE)),"",VLOOKUP($AL631,'Ash-Archive Data-Don''t Delete'!$AL:$AT,5,FALSE))</f>
        <v/>
      </c>
      <c r="AQ631" s="13" t="s">
        <v>62</v>
      </c>
      <c r="AR631" s="2" t="s">
        <v>62</v>
      </c>
      <c r="AS631" s="13" t="s">
        <v>62</v>
      </c>
      <c r="AT631" s="2" t="s">
        <v>62</v>
      </c>
      <c r="AU631" s="451"/>
      <c r="AV631" s="448"/>
      <c r="AW631" s="451"/>
      <c r="AX631" s="448"/>
      <c r="AY631" s="475" t="s">
        <v>269</v>
      </c>
      <c r="AZ631" s="484">
        <v>42744</v>
      </c>
      <c r="BA631" s="15"/>
      <c r="BB631" s="15"/>
      <c r="BC631" s="15"/>
      <c r="BD631" s="15"/>
      <c r="BE631" s="15"/>
      <c r="BF631" s="15"/>
      <c r="BG631" s="15"/>
      <c r="BH631" s="15"/>
      <c r="BI631" s="15"/>
      <c r="BJ631" s="15"/>
    </row>
    <row r="632" spans="1:62" ht="14.25">
      <c r="A632" s="16" t="str">
        <f>IF(ISNA(VLOOKUP($G632,'Philanthropist Ranking'!$E$5:$H$105,4,FALSE)),"N","Y")</f>
        <v>N</v>
      </c>
      <c r="B632" s="17">
        <f>VLOOKUP($G632,'Philanthropist Ranking'!$K$5:$M$281,3,FALSE)</f>
        <v>194</v>
      </c>
      <c r="C632" s="17">
        <f>VLOOKUP($G632,'Philanthropist Ranking'!$K$5:$M$281,2,FALSE)</f>
        <v>2</v>
      </c>
      <c r="D632" s="15"/>
      <c r="E632" s="15"/>
      <c r="F632" s="464"/>
      <c r="G632" s="463" t="s">
        <v>888</v>
      </c>
      <c r="H632" s="440"/>
      <c r="I632" s="464"/>
      <c r="J632" s="465" t="s">
        <v>62</v>
      </c>
      <c r="K632" s="464"/>
      <c r="L632" s="465"/>
      <c r="M632" s="464"/>
      <c r="N632" s="450"/>
      <c r="O632" s="466"/>
      <c r="P632" s="450"/>
      <c r="Q632" s="466"/>
      <c r="R632" s="450"/>
      <c r="S632" s="466"/>
      <c r="T632" s="450"/>
      <c r="U632" s="466"/>
      <c r="V632" s="446" t="s">
        <v>2699</v>
      </c>
      <c r="W632" s="447">
        <v>1</v>
      </c>
      <c r="X632" s="451">
        <v>3</v>
      </c>
      <c r="Y632" s="448">
        <v>22</v>
      </c>
      <c r="Z632" s="451"/>
      <c r="AA632" s="448"/>
      <c r="AB632" s="451"/>
      <c r="AC632" s="448"/>
      <c r="AD632" s="446" t="s">
        <v>2700</v>
      </c>
      <c r="AE632" s="447" t="s">
        <v>2701</v>
      </c>
      <c r="AF632" s="446" t="s">
        <v>2702</v>
      </c>
      <c r="AG632" s="448"/>
      <c r="AH632" s="467" t="s">
        <v>132</v>
      </c>
      <c r="AI632" s="448"/>
      <c r="AJ632" s="446" t="s">
        <v>69</v>
      </c>
      <c r="AK632" s="447" t="s">
        <v>70</v>
      </c>
      <c r="AL632" s="9" t="s">
        <v>3879</v>
      </c>
      <c r="AM632" s="13" t="str">
        <f>IF(ISNA(VLOOKUP($AL632,'Ash-Archive Data-Don''t Delete'!$AL:$AT,2,FALSE)),"",VLOOKUP($AL632,'Ash-Archive Data-Don''t Delete'!$AL:$AT,2,FALSE))</f>
        <v/>
      </c>
      <c r="AN632" s="2" t="str">
        <f>IF(ISNA(VLOOKUP($AL632,'Ash-Archive Data-Don''t Delete'!$AL:$AT,3,FALSE)),"",VLOOKUP($AL632,'Ash-Archive Data-Don''t Delete'!$AL:$AT,3,FALSE))</f>
        <v/>
      </c>
      <c r="AO632" s="13" t="str">
        <f>IF(ISNA(VLOOKUP($AL632,'Ash-Archive Data-Don''t Delete'!$AL:$AT,4,FALSE)),"",VLOOKUP($AL632,'Ash-Archive Data-Don''t Delete'!$AL:$AT,4,FALSE))</f>
        <v/>
      </c>
      <c r="AP632" s="2" t="str">
        <f>IF(ISNA(VLOOKUP($AL632,'Ash-Archive Data-Don''t Delete'!$AL:$AT,5,FALSE)),"",VLOOKUP($AL632,'Ash-Archive Data-Don''t Delete'!$AL:$AT,5,FALSE))</f>
        <v/>
      </c>
      <c r="AQ632" s="13" t="s">
        <v>62</v>
      </c>
      <c r="AR632" s="2" t="s">
        <v>62</v>
      </c>
      <c r="AS632" s="13" t="s">
        <v>62</v>
      </c>
      <c r="AT632" s="2" t="s">
        <v>62</v>
      </c>
      <c r="AU632" s="451"/>
      <c r="AV632" s="448"/>
      <c r="AW632" s="451"/>
      <c r="AX632" s="448"/>
      <c r="AY632" s="475" t="s">
        <v>269</v>
      </c>
      <c r="AZ632" s="484">
        <v>42744</v>
      </c>
      <c r="BA632" s="15"/>
      <c r="BB632" s="15"/>
      <c r="BC632" s="15"/>
      <c r="BD632" s="15"/>
      <c r="BE632" s="15"/>
      <c r="BF632" s="15"/>
      <c r="BG632" s="15"/>
      <c r="BH632" s="15"/>
      <c r="BI632" s="15"/>
      <c r="BJ632" s="15"/>
    </row>
    <row r="633" spans="1:62" ht="14.25">
      <c r="A633" s="16" t="str">
        <f>IF(ISNA(VLOOKUP($G633,'Philanthropist Ranking'!$E$5:$H$105,4,FALSE)),"N","Y")</f>
        <v>N</v>
      </c>
      <c r="B633" s="17">
        <f>VLOOKUP($G633,'Philanthropist Ranking'!$K$5:$M$281,3,FALSE)</f>
        <v>194</v>
      </c>
      <c r="C633" s="17">
        <f>VLOOKUP($G633,'Philanthropist Ranking'!$K$5:$M$281,2,FALSE)</f>
        <v>2</v>
      </c>
      <c r="D633" s="15"/>
      <c r="E633" s="15"/>
      <c r="F633" s="462" t="s">
        <v>2633</v>
      </c>
      <c r="G633" s="463" t="s">
        <v>887</v>
      </c>
      <c r="H633" s="440"/>
      <c r="I633" s="462">
        <v>1958</v>
      </c>
      <c r="J633" s="465">
        <v>58</v>
      </c>
      <c r="K633" s="462" t="s">
        <v>78</v>
      </c>
      <c r="L633" s="463" t="s">
        <v>79</v>
      </c>
      <c r="M633" s="481" t="s">
        <v>80</v>
      </c>
      <c r="N633" s="441" t="s">
        <v>119</v>
      </c>
      <c r="O633" s="482" t="s">
        <v>2634</v>
      </c>
      <c r="P633" s="441" t="s">
        <v>2635</v>
      </c>
      <c r="Q633" s="466"/>
      <c r="R633" s="441" t="s">
        <v>336</v>
      </c>
      <c r="S633" s="482" t="s">
        <v>223</v>
      </c>
      <c r="T633" s="441" t="s">
        <v>223</v>
      </c>
      <c r="U633" s="483" t="s">
        <v>80</v>
      </c>
      <c r="V633" s="446" t="s">
        <v>2635</v>
      </c>
      <c r="W633" s="447">
        <v>2</v>
      </c>
      <c r="X633" s="446">
        <v>8</v>
      </c>
      <c r="Y633" s="447">
        <v>11</v>
      </c>
      <c r="Z633" s="189"/>
      <c r="AA633" s="447" t="s">
        <v>223</v>
      </c>
      <c r="AB633" s="451"/>
      <c r="AC633" s="448"/>
      <c r="AD633" s="446" t="s">
        <v>223</v>
      </c>
      <c r="AE633" s="448"/>
      <c r="AF633" s="446" t="s">
        <v>2636</v>
      </c>
      <c r="AG633" s="447" t="s">
        <v>109</v>
      </c>
      <c r="AH633" s="467" t="str">
        <f>VLOOKUP($AF633,'Program-Causes'!$C:$D,2,FALSE)</f>
        <v>Social Welfare &amp; Poverty Alleviation</v>
      </c>
      <c r="AI633" s="447" t="s">
        <v>100</v>
      </c>
      <c r="AJ633" s="446" t="s">
        <v>69</v>
      </c>
      <c r="AK633" s="447" t="s">
        <v>70</v>
      </c>
      <c r="AL633" s="9" t="s">
        <v>3880</v>
      </c>
      <c r="AM633" s="13" t="str">
        <f>IF(ISNA(VLOOKUP($AL633,'Ash-Archive Data-Don''t Delete'!$AL:$AT,2,FALSE)),"",VLOOKUP($AL633,'Ash-Archive Data-Don''t Delete'!$AL:$AT,2,FALSE))</f>
        <v/>
      </c>
      <c r="AN633" s="2" t="str">
        <f>IF(ISNA(VLOOKUP($AL633,'Ash-Archive Data-Don''t Delete'!$AL:$AT,3,FALSE)),"",VLOOKUP($AL633,'Ash-Archive Data-Don''t Delete'!$AL:$AT,3,FALSE))</f>
        <v/>
      </c>
      <c r="AO633" s="13" t="str">
        <f>IF(ISNA(VLOOKUP($AL633,'Ash-Archive Data-Don''t Delete'!$AL:$AT,4,FALSE)),"",VLOOKUP($AL633,'Ash-Archive Data-Don''t Delete'!$AL:$AT,4,FALSE))</f>
        <v/>
      </c>
      <c r="AP633" s="2" t="str">
        <f>IF(ISNA(VLOOKUP($AL633,'Ash-Archive Data-Don''t Delete'!$AL:$AT,5,FALSE)),"",VLOOKUP($AL633,'Ash-Archive Data-Don''t Delete'!$AL:$AT,5,FALSE))</f>
        <v/>
      </c>
      <c r="AQ633" s="13" t="s">
        <v>62</v>
      </c>
      <c r="AR633" s="2" t="s">
        <v>62</v>
      </c>
      <c r="AS633" s="13" t="s">
        <v>62</v>
      </c>
      <c r="AT633" s="2" t="s">
        <v>62</v>
      </c>
      <c r="AU633" s="451"/>
      <c r="AV633" s="448"/>
      <c r="AW633" s="451"/>
      <c r="AX633" s="448"/>
      <c r="AY633" s="440"/>
      <c r="AZ633" s="464"/>
      <c r="BA633" s="15"/>
      <c r="BB633" s="15"/>
      <c r="BC633" s="15"/>
      <c r="BD633" s="15"/>
      <c r="BE633" s="15"/>
      <c r="BF633" s="15"/>
      <c r="BG633" s="15"/>
      <c r="BH633" s="15"/>
      <c r="BI633" s="15"/>
      <c r="BJ633" s="15"/>
    </row>
    <row r="634" spans="1:62" ht="14.25">
      <c r="A634" s="16" t="str">
        <f>IF(ISNA(VLOOKUP($G634,'Philanthropist Ranking'!$E$5:$H$105,4,FALSE)),"N","Y")</f>
        <v>N</v>
      </c>
      <c r="B634" s="17">
        <f>VLOOKUP($G634,'Philanthropist Ranking'!$K$5:$M$281,3,FALSE)</f>
        <v>194</v>
      </c>
      <c r="C634" s="17">
        <f>VLOOKUP($G634,'Philanthropist Ranking'!$K$5:$M$281,2,FALSE)</f>
        <v>2</v>
      </c>
      <c r="D634" s="486" t="s">
        <v>1626</v>
      </c>
      <c r="E634" s="15"/>
      <c r="F634" s="462" t="s">
        <v>668</v>
      </c>
      <c r="G634" s="463" t="s">
        <v>669</v>
      </c>
      <c r="H634" s="440"/>
      <c r="I634" s="464"/>
      <c r="J634" s="465" t="s">
        <v>62</v>
      </c>
      <c r="K634" s="464"/>
      <c r="L634" s="465"/>
      <c r="M634" s="464"/>
      <c r="N634" s="450"/>
      <c r="O634" s="466"/>
      <c r="P634" s="450"/>
      <c r="Q634" s="466"/>
      <c r="R634" s="450"/>
      <c r="S634" s="466"/>
      <c r="T634" s="450"/>
      <c r="U634" s="466"/>
      <c r="V634" s="451"/>
      <c r="W634" s="447">
        <v>2</v>
      </c>
      <c r="X634" s="446">
        <v>11</v>
      </c>
      <c r="Y634" s="447">
        <v>5</v>
      </c>
      <c r="Z634" s="189"/>
      <c r="AA634" s="448"/>
      <c r="AB634" s="446" t="s">
        <v>222</v>
      </c>
      <c r="AC634" s="448"/>
      <c r="AD634" s="451"/>
      <c r="AE634" s="447" t="s">
        <v>2639</v>
      </c>
      <c r="AF634" s="451"/>
      <c r="AG634" s="447" t="s">
        <v>136</v>
      </c>
      <c r="AH634" s="467" t="e">
        <f>VLOOKUP($AF634,'Program-Causes'!$C:$D,2,FALSE)</f>
        <v>#N/A</v>
      </c>
      <c r="AI634" s="448"/>
      <c r="AJ634" s="446" t="s">
        <v>69</v>
      </c>
      <c r="AK634" s="447" t="s">
        <v>70</v>
      </c>
      <c r="AL634" s="9" t="s">
        <v>3881</v>
      </c>
      <c r="AM634" s="35" t="str">
        <f>IF(ISNA(VLOOKUP($AL634,'Ash-Archive Data-Don''t Delete'!$AL:$AT,2,FALSE)),"",VLOOKUP($AL634,'Ash-Archive Data-Don''t Delete'!$AL:$AT,2,FALSE))</f>
        <v>Link</v>
      </c>
      <c r="AN634" s="2">
        <f>IF(ISNA(VLOOKUP($AL634,'Ash-Archive Data-Don''t Delete'!$AL:$AT,3,FALSE)),"",VLOOKUP($AL634,'Ash-Archive Data-Don''t Delete'!$AL:$AT,3,FALSE))</f>
        <v>0</v>
      </c>
      <c r="AO634" s="13">
        <f>IF(ISNA(VLOOKUP($AL634,'Ash-Archive Data-Don''t Delete'!$AL:$AT,4,FALSE)),"",VLOOKUP($AL634,'Ash-Archive Data-Don''t Delete'!$AL:$AT,4,FALSE))</f>
        <v>0</v>
      </c>
      <c r="AP634" s="2">
        <f>IF(ISNA(VLOOKUP($AL634,'Ash-Archive Data-Don''t Delete'!$AL:$AT,5,FALSE)),"",VLOOKUP($AL634,'Ash-Archive Data-Don''t Delete'!$AL:$AT,5,FALSE))</f>
        <v>0</v>
      </c>
      <c r="AQ634" s="13" t="s">
        <v>74</v>
      </c>
      <c r="AR634" s="2"/>
      <c r="AS634" s="13"/>
      <c r="AT634" s="2" t="s">
        <v>420</v>
      </c>
      <c r="AU634" s="451"/>
      <c r="AV634" s="447" t="s">
        <v>1064</v>
      </c>
      <c r="AW634" s="451"/>
      <c r="AX634" s="447" t="s">
        <v>70</v>
      </c>
      <c r="AY634" s="475" t="s">
        <v>103</v>
      </c>
      <c r="AZ634" s="476">
        <v>42711</v>
      </c>
      <c r="BA634" s="15"/>
      <c r="BB634" s="15"/>
      <c r="BC634" s="15"/>
      <c r="BD634" s="15"/>
      <c r="BE634" s="15"/>
      <c r="BF634" s="15"/>
      <c r="BG634" s="15"/>
      <c r="BH634" s="15"/>
      <c r="BI634" s="15"/>
      <c r="BJ634" s="15"/>
    </row>
    <row r="635" spans="1:62" ht="14.25">
      <c r="A635" s="16" t="str">
        <f>IF(ISNA(VLOOKUP($G635,'Philanthropist Ranking'!$E$5:$H$105,4,FALSE)),"N","Y")</f>
        <v>N</v>
      </c>
      <c r="B635" s="17">
        <f>VLOOKUP($G635,'Philanthropist Ranking'!$K$5:$M$281,3,FALSE)</f>
        <v>194</v>
      </c>
      <c r="C635" s="17">
        <f>VLOOKUP($G635,'Philanthropist Ranking'!$K$5:$M$281,2,FALSE)</f>
        <v>2</v>
      </c>
      <c r="D635" s="15"/>
      <c r="E635" s="15"/>
      <c r="F635" s="464"/>
      <c r="G635" s="463" t="s">
        <v>886</v>
      </c>
      <c r="H635" s="440"/>
      <c r="I635" s="464"/>
      <c r="J635" s="465" t="s">
        <v>62</v>
      </c>
      <c r="K635" s="464"/>
      <c r="L635" s="465"/>
      <c r="M635" s="464"/>
      <c r="N635" s="450"/>
      <c r="O635" s="482" t="s">
        <v>2662</v>
      </c>
      <c r="P635" s="450"/>
      <c r="Q635" s="466"/>
      <c r="R635" s="450"/>
      <c r="S635" s="466"/>
      <c r="T635" s="450"/>
      <c r="U635" s="466"/>
      <c r="V635" s="446" t="s">
        <v>2662</v>
      </c>
      <c r="W635" s="447">
        <v>2</v>
      </c>
      <c r="X635" s="446">
        <v>7</v>
      </c>
      <c r="Y635" s="447">
        <v>13</v>
      </c>
      <c r="Z635" s="189"/>
      <c r="AA635" s="448"/>
      <c r="AB635" s="451"/>
      <c r="AC635" s="448"/>
      <c r="AD635" s="451"/>
      <c r="AE635" s="447" t="s">
        <v>2568</v>
      </c>
      <c r="AF635" s="446" t="s">
        <v>2663</v>
      </c>
      <c r="AG635" s="447" t="s">
        <v>109</v>
      </c>
      <c r="AH635" s="467" t="str">
        <f>VLOOKUP($AF635,'Program-Causes'!$C:$D,2,FALSE)</f>
        <v>Education</v>
      </c>
      <c r="AI635" s="447" t="s">
        <v>100</v>
      </c>
      <c r="AJ635" s="446" t="s">
        <v>69</v>
      </c>
      <c r="AK635" s="447" t="s">
        <v>70</v>
      </c>
      <c r="AL635" s="9" t="s">
        <v>3882</v>
      </c>
      <c r="AM635" s="13" t="str">
        <f>IF(ISNA(VLOOKUP($AL635,'Ash-Archive Data-Don''t Delete'!$AL:$AT,2,FALSE)),"",VLOOKUP($AL635,'Ash-Archive Data-Don''t Delete'!$AL:$AT,2,FALSE))</f>
        <v/>
      </c>
      <c r="AN635" s="2" t="str">
        <f>IF(ISNA(VLOOKUP($AL635,'Ash-Archive Data-Don''t Delete'!$AL:$AT,3,FALSE)),"",VLOOKUP($AL635,'Ash-Archive Data-Don''t Delete'!$AL:$AT,3,FALSE))</f>
        <v/>
      </c>
      <c r="AO635" s="13" t="str">
        <f>IF(ISNA(VLOOKUP($AL635,'Ash-Archive Data-Don''t Delete'!$AL:$AT,4,FALSE)),"",VLOOKUP($AL635,'Ash-Archive Data-Don''t Delete'!$AL:$AT,4,FALSE))</f>
        <v/>
      </c>
      <c r="AP635" s="2" t="str">
        <f>IF(ISNA(VLOOKUP($AL635,'Ash-Archive Data-Don''t Delete'!$AL:$AT,5,FALSE)),"",VLOOKUP($AL635,'Ash-Archive Data-Don''t Delete'!$AL:$AT,5,FALSE))</f>
        <v/>
      </c>
      <c r="AQ635" s="13" t="s">
        <v>62</v>
      </c>
      <c r="AR635" s="2" t="s">
        <v>62</v>
      </c>
      <c r="AS635" s="13" t="s">
        <v>62</v>
      </c>
      <c r="AT635" s="2" t="s">
        <v>74</v>
      </c>
      <c r="AU635" s="451"/>
      <c r="AV635" s="448"/>
      <c r="AW635" s="451"/>
      <c r="AX635" s="448"/>
      <c r="AY635" s="475" t="s">
        <v>118</v>
      </c>
      <c r="AZ635" s="484">
        <v>42744</v>
      </c>
      <c r="BA635" s="15"/>
      <c r="BB635" s="15"/>
      <c r="BC635" s="15"/>
      <c r="BD635" s="15"/>
      <c r="BE635" s="15"/>
      <c r="BF635" s="15"/>
      <c r="BG635" s="15"/>
      <c r="BH635" s="15"/>
      <c r="BI635" s="15"/>
      <c r="BJ635" s="15"/>
    </row>
    <row r="636" spans="1:62" ht="14.25">
      <c r="A636" s="16" t="str">
        <f>IF(ISNA(VLOOKUP($G636,'Philanthropist Ranking'!$E$5:$H$105,4,FALSE)),"N","Y")</f>
        <v>N</v>
      </c>
      <c r="B636" s="17">
        <f>VLOOKUP($G636,'Philanthropist Ranking'!$K$5:$M$281,3,FALSE)</f>
        <v>194</v>
      </c>
      <c r="C636" s="17">
        <f>VLOOKUP($G636,'Philanthropist Ranking'!$K$5:$M$281,2,FALSE)</f>
        <v>2</v>
      </c>
      <c r="D636" s="486" t="s">
        <v>1626</v>
      </c>
      <c r="E636" s="15"/>
      <c r="F636" s="462" t="s">
        <v>2637</v>
      </c>
      <c r="G636" s="463" t="s">
        <v>885</v>
      </c>
      <c r="H636" s="440"/>
      <c r="I636" s="464"/>
      <c r="J636" s="465" t="s">
        <v>62</v>
      </c>
      <c r="K636" s="464"/>
      <c r="L636" s="465"/>
      <c r="M636" s="464"/>
      <c r="N636" s="450"/>
      <c r="O636" s="466"/>
      <c r="P636" s="450"/>
      <c r="Q636" s="466"/>
      <c r="R636" s="450"/>
      <c r="S636" s="466"/>
      <c r="T636" s="450"/>
      <c r="U636" s="466"/>
      <c r="V636" s="446" t="s">
        <v>885</v>
      </c>
      <c r="W636" s="447">
        <v>2</v>
      </c>
      <c r="X636" s="446">
        <v>6</v>
      </c>
      <c r="Y636" s="447">
        <v>2</v>
      </c>
      <c r="Z636" s="189"/>
      <c r="AA636" s="448"/>
      <c r="AB636" s="451"/>
      <c r="AC636" s="448"/>
      <c r="AD636" s="451"/>
      <c r="AE636" s="448"/>
      <c r="AF636" s="451"/>
      <c r="AG636" s="447" t="s">
        <v>136</v>
      </c>
      <c r="AH636" s="467" t="e">
        <f>VLOOKUP($AF636,'Program-Causes'!$C:$D,2,FALSE)</f>
        <v>#N/A</v>
      </c>
      <c r="AI636" s="447" t="s">
        <v>68</v>
      </c>
      <c r="AJ636" s="446" t="s">
        <v>69</v>
      </c>
      <c r="AK636" s="447" t="s">
        <v>70</v>
      </c>
      <c r="AL636" s="9" t="s">
        <v>3883</v>
      </c>
      <c r="AM636" s="13" t="str">
        <f>IF(ISNA(VLOOKUP($AL636,'Ash-Archive Data-Don''t Delete'!$AL:$AT,2,FALSE)),"",VLOOKUP($AL636,'Ash-Archive Data-Don''t Delete'!$AL:$AT,2,FALSE))</f>
        <v/>
      </c>
      <c r="AN636" s="2" t="str">
        <f>IF(ISNA(VLOOKUP($AL636,'Ash-Archive Data-Don''t Delete'!$AL:$AT,3,FALSE)),"",VLOOKUP($AL636,'Ash-Archive Data-Don''t Delete'!$AL:$AT,3,FALSE))</f>
        <v/>
      </c>
      <c r="AO636" s="13" t="str">
        <f>IF(ISNA(VLOOKUP($AL636,'Ash-Archive Data-Don''t Delete'!$AL:$AT,4,FALSE)),"",VLOOKUP($AL636,'Ash-Archive Data-Don''t Delete'!$AL:$AT,4,FALSE))</f>
        <v/>
      </c>
      <c r="AP636" s="2" t="str">
        <f>IF(ISNA(VLOOKUP($AL636,'Ash-Archive Data-Don''t Delete'!$AL:$AT,5,FALSE)),"",VLOOKUP($AL636,'Ash-Archive Data-Don''t Delete'!$AL:$AT,5,FALSE))</f>
        <v/>
      </c>
      <c r="AQ636" s="13" t="s">
        <v>62</v>
      </c>
      <c r="AR636" s="2" t="s">
        <v>62</v>
      </c>
      <c r="AS636" s="13" t="s">
        <v>62</v>
      </c>
      <c r="AT636" s="2" t="s">
        <v>62</v>
      </c>
      <c r="AU636" s="451"/>
      <c r="AV636" s="448"/>
      <c r="AW636" s="451"/>
      <c r="AX636" s="448"/>
      <c r="AY636" s="440"/>
      <c r="AZ636" s="464"/>
      <c r="BA636" s="15"/>
      <c r="BB636" s="15"/>
      <c r="BC636" s="15"/>
      <c r="BD636" s="15"/>
      <c r="BE636" s="15"/>
      <c r="BF636" s="15"/>
      <c r="BG636" s="15"/>
      <c r="BH636" s="15"/>
      <c r="BI636" s="15"/>
      <c r="BJ636" s="15"/>
    </row>
    <row r="637" spans="1:62" ht="14.25">
      <c r="A637" s="16" t="str">
        <f>IF(ISNA(VLOOKUP($G637,'Philanthropist Ranking'!$E$5:$H$105,4,FALSE)),"N","Y")</f>
        <v>N</v>
      </c>
      <c r="B637" s="17">
        <f>VLOOKUP($G637,'Philanthropist Ranking'!$K$5:$M$281,3,FALSE)</f>
        <v>194</v>
      </c>
      <c r="C637" s="17">
        <f>VLOOKUP($G637,'Philanthropist Ranking'!$K$5:$M$281,2,FALSE)</f>
        <v>2</v>
      </c>
      <c r="D637" s="15"/>
      <c r="E637" s="15"/>
      <c r="F637" s="462" t="s">
        <v>670</v>
      </c>
      <c r="G637" s="463" t="s">
        <v>671</v>
      </c>
      <c r="H637" s="440"/>
      <c r="I637" s="464"/>
      <c r="J637" s="465" t="s">
        <v>62</v>
      </c>
      <c r="K637" s="464"/>
      <c r="L637" s="465"/>
      <c r="M637" s="464"/>
      <c r="N637" s="450"/>
      <c r="O637" s="466"/>
      <c r="P637" s="441" t="s">
        <v>2640</v>
      </c>
      <c r="Q637" s="466"/>
      <c r="R637" s="441" t="s">
        <v>2641</v>
      </c>
      <c r="S637" s="482" t="s">
        <v>969</v>
      </c>
      <c r="T637" s="450"/>
      <c r="U637" s="466"/>
      <c r="V637" s="451"/>
      <c r="W637" s="447">
        <v>2</v>
      </c>
      <c r="X637" s="446">
        <v>12</v>
      </c>
      <c r="Y637" s="447">
        <v>22</v>
      </c>
      <c r="Z637" s="189"/>
      <c r="AA637" s="448"/>
      <c r="AB637" s="451"/>
      <c r="AC637" s="448"/>
      <c r="AD637" s="451"/>
      <c r="AE637" s="447" t="s">
        <v>2640</v>
      </c>
      <c r="AF637" s="451"/>
      <c r="AG637" s="447" t="s">
        <v>136</v>
      </c>
      <c r="AH637" s="467" t="e">
        <f>VLOOKUP($AF637,'Program-Causes'!$C:$D,2,FALSE)</f>
        <v>#N/A</v>
      </c>
      <c r="AI637" s="447" t="s">
        <v>68</v>
      </c>
      <c r="AJ637" s="446" t="s">
        <v>69</v>
      </c>
      <c r="AK637" s="447" t="s">
        <v>70</v>
      </c>
      <c r="AL637" s="9" t="s">
        <v>3884</v>
      </c>
      <c r="AM637" s="35" t="str">
        <f>IF(ISNA(VLOOKUP($AL637,'Ash-Archive Data-Don''t Delete'!$AL:$AT,2,FALSE)),"",VLOOKUP($AL637,'Ash-Archive Data-Don''t Delete'!$AL:$AT,2,FALSE))</f>
        <v>Link</v>
      </c>
      <c r="AN637" s="2">
        <f>IF(ISNA(VLOOKUP($AL637,'Ash-Archive Data-Don''t Delete'!$AL:$AT,3,FALSE)),"",VLOOKUP($AL637,'Ash-Archive Data-Don''t Delete'!$AL:$AT,3,FALSE))</f>
        <v>0</v>
      </c>
      <c r="AO637" s="13">
        <f>IF(ISNA(VLOOKUP($AL637,'Ash-Archive Data-Don''t Delete'!$AL:$AT,4,FALSE)),"",VLOOKUP($AL637,'Ash-Archive Data-Don''t Delete'!$AL:$AT,4,FALSE))</f>
        <v>0</v>
      </c>
      <c r="AP637" s="2">
        <f>IF(ISNA(VLOOKUP($AL637,'Ash-Archive Data-Don''t Delete'!$AL:$AT,5,FALSE)),"",VLOOKUP($AL637,'Ash-Archive Data-Don''t Delete'!$AL:$AT,5,FALSE))</f>
        <v>0</v>
      </c>
      <c r="AQ637" s="13" t="s">
        <v>74</v>
      </c>
      <c r="AR637" s="2"/>
      <c r="AS637" s="13"/>
      <c r="AT637" s="2"/>
      <c r="AU637" s="451"/>
      <c r="AV637" s="447" t="s">
        <v>1064</v>
      </c>
      <c r="AW637" s="451"/>
      <c r="AX637" s="447" t="s">
        <v>84</v>
      </c>
      <c r="AY637" s="475" t="s">
        <v>103</v>
      </c>
      <c r="AZ637" s="476">
        <v>42711</v>
      </c>
      <c r="BA637" s="15"/>
      <c r="BB637" s="15"/>
      <c r="BC637" s="15"/>
      <c r="BD637" s="15"/>
      <c r="BE637" s="15"/>
      <c r="BF637" s="15"/>
      <c r="BG637" s="15"/>
      <c r="BH637" s="15"/>
      <c r="BI637" s="15"/>
      <c r="BJ637" s="15"/>
    </row>
    <row r="638" spans="1:62" ht="14.25">
      <c r="A638" s="16" t="str">
        <f>IF(ISNA(VLOOKUP($G638,'Philanthropist Ranking'!$E$5:$H$105,4,FALSE)),"N","Y")</f>
        <v>N</v>
      </c>
      <c r="B638" s="17">
        <f>VLOOKUP($G638,'Philanthropist Ranking'!$K$5:$M$281,3,FALSE)</f>
        <v>194</v>
      </c>
      <c r="C638" s="17">
        <f>VLOOKUP($G638,'Philanthropist Ranking'!$K$5:$M$281,2,FALSE)</f>
        <v>2</v>
      </c>
      <c r="D638" s="15"/>
      <c r="E638" s="15"/>
      <c r="F638" s="464"/>
      <c r="G638" s="463" t="s">
        <v>884</v>
      </c>
      <c r="H638" s="440"/>
      <c r="I638" s="464"/>
      <c r="J638" s="465" t="s">
        <v>62</v>
      </c>
      <c r="K638" s="464"/>
      <c r="L638" s="465"/>
      <c r="M638" s="464"/>
      <c r="N638" s="450"/>
      <c r="O638" s="482" t="s">
        <v>2657</v>
      </c>
      <c r="P638" s="450"/>
      <c r="Q638" s="466"/>
      <c r="R638" s="450"/>
      <c r="S638" s="466"/>
      <c r="T638" s="450"/>
      <c r="U638" s="466"/>
      <c r="V638" s="446" t="s">
        <v>2657</v>
      </c>
      <c r="W638" s="447">
        <v>2</v>
      </c>
      <c r="X638" s="446">
        <v>5</v>
      </c>
      <c r="Y638" s="447">
        <v>18</v>
      </c>
      <c r="Z638" s="189"/>
      <c r="AA638" s="448"/>
      <c r="AB638" s="451"/>
      <c r="AC638" s="448"/>
      <c r="AD638" s="451"/>
      <c r="AE638" s="447" t="s">
        <v>1281</v>
      </c>
      <c r="AF638" s="446" t="s">
        <v>1362</v>
      </c>
      <c r="AG638" s="447" t="s">
        <v>109</v>
      </c>
      <c r="AH638" s="467" t="e">
        <f>VLOOKUP($AF638,'Program-Causes'!$C:$D,2,FALSE)</f>
        <v>#N/A</v>
      </c>
      <c r="AI638" s="447" t="s">
        <v>100</v>
      </c>
      <c r="AJ638" s="446" t="s">
        <v>69</v>
      </c>
      <c r="AK638" s="447" t="s">
        <v>70</v>
      </c>
      <c r="AL638" s="9" t="s">
        <v>3885</v>
      </c>
      <c r="AM638" s="13" t="str">
        <f>IF(ISNA(VLOOKUP($AL638,'Ash-Archive Data-Don''t Delete'!$AL:$AT,2,FALSE)),"",VLOOKUP($AL638,'Ash-Archive Data-Don''t Delete'!$AL:$AT,2,FALSE))</f>
        <v/>
      </c>
      <c r="AN638" s="2" t="str">
        <f>IF(ISNA(VLOOKUP($AL638,'Ash-Archive Data-Don''t Delete'!$AL:$AT,3,FALSE)),"",VLOOKUP($AL638,'Ash-Archive Data-Don''t Delete'!$AL:$AT,3,FALSE))</f>
        <v/>
      </c>
      <c r="AO638" s="13" t="str">
        <f>IF(ISNA(VLOOKUP($AL638,'Ash-Archive Data-Don''t Delete'!$AL:$AT,4,FALSE)),"",VLOOKUP($AL638,'Ash-Archive Data-Don''t Delete'!$AL:$AT,4,FALSE))</f>
        <v/>
      </c>
      <c r="AP638" s="2" t="str">
        <f>IF(ISNA(VLOOKUP($AL638,'Ash-Archive Data-Don''t Delete'!$AL:$AT,5,FALSE)),"",VLOOKUP($AL638,'Ash-Archive Data-Don''t Delete'!$AL:$AT,5,FALSE))</f>
        <v/>
      </c>
      <c r="AQ638" s="13" t="s">
        <v>62</v>
      </c>
      <c r="AR638" s="2" t="s">
        <v>62</v>
      </c>
      <c r="AS638" s="13" t="s">
        <v>62</v>
      </c>
      <c r="AT638" s="2" t="s">
        <v>74</v>
      </c>
      <c r="AU638" s="451"/>
      <c r="AV638" s="448"/>
      <c r="AW638" s="451"/>
      <c r="AX638" s="448"/>
      <c r="AY638" s="475" t="s">
        <v>118</v>
      </c>
      <c r="AZ638" s="484">
        <v>42744</v>
      </c>
      <c r="BA638" s="15"/>
      <c r="BB638" s="15"/>
      <c r="BC638" s="15"/>
      <c r="BD638" s="15"/>
      <c r="BE638" s="15"/>
      <c r="BF638" s="15"/>
      <c r="BG638" s="15"/>
      <c r="BH638" s="15"/>
      <c r="BI638" s="15"/>
      <c r="BJ638" s="15"/>
    </row>
    <row r="639" spans="1:62" ht="14.25">
      <c r="A639" s="16" t="str">
        <f>IF(ISNA(VLOOKUP($G639,'Philanthropist Ranking'!$E$5:$H$105,4,FALSE)),"N","Y")</f>
        <v>N</v>
      </c>
      <c r="B639" s="17">
        <f>VLOOKUP($G639,'Philanthropist Ranking'!$K$5:$M$281,3,FALSE)</f>
        <v>194</v>
      </c>
      <c r="C639" s="17">
        <f>VLOOKUP($G639,'Philanthropist Ranking'!$K$5:$M$281,2,FALSE)</f>
        <v>2</v>
      </c>
      <c r="D639" s="15"/>
      <c r="E639" s="15"/>
      <c r="F639" s="464"/>
      <c r="G639" s="463" t="s">
        <v>883</v>
      </c>
      <c r="H639" s="440"/>
      <c r="I639" s="464"/>
      <c r="J639" s="465" t="s">
        <v>62</v>
      </c>
      <c r="K639" s="464"/>
      <c r="L639" s="465"/>
      <c r="M639" s="464"/>
      <c r="N639" s="450"/>
      <c r="O639" s="466"/>
      <c r="P639" s="450"/>
      <c r="Q639" s="466"/>
      <c r="R639" s="450"/>
      <c r="S639" s="466"/>
      <c r="T639" s="450"/>
      <c r="U639" s="466"/>
      <c r="V639" s="446" t="s">
        <v>2697</v>
      </c>
      <c r="W639" s="447">
        <v>2</v>
      </c>
      <c r="X639" s="451">
        <v>12</v>
      </c>
      <c r="Y639" s="448">
        <v>11</v>
      </c>
      <c r="Z639" s="451"/>
      <c r="AA639" s="448"/>
      <c r="AB639" s="451"/>
      <c r="AC639" s="448"/>
      <c r="AD639" s="446" t="s">
        <v>389</v>
      </c>
      <c r="AE639" s="447" t="s">
        <v>390</v>
      </c>
      <c r="AF639" s="446" t="s">
        <v>2698</v>
      </c>
      <c r="AG639" s="448"/>
      <c r="AH639" s="467" t="e">
        <f>VLOOKUP($AF639,'Program-Causes'!$C:$D,2,FALSE)</f>
        <v>#N/A</v>
      </c>
      <c r="AI639" s="448"/>
      <c r="AJ639" s="446" t="s">
        <v>69</v>
      </c>
      <c r="AK639" s="447" t="s">
        <v>70</v>
      </c>
      <c r="AL639" s="9" t="s">
        <v>3886</v>
      </c>
      <c r="AM639" s="13" t="str">
        <f>IF(ISNA(VLOOKUP($AL639,'Ash-Archive Data-Don''t Delete'!$AL:$AT,2,FALSE)),"",VLOOKUP($AL639,'Ash-Archive Data-Don''t Delete'!$AL:$AT,2,FALSE))</f>
        <v/>
      </c>
      <c r="AN639" s="2" t="str">
        <f>IF(ISNA(VLOOKUP($AL639,'Ash-Archive Data-Don''t Delete'!$AL:$AT,3,FALSE)),"",VLOOKUP($AL639,'Ash-Archive Data-Don''t Delete'!$AL:$AT,3,FALSE))</f>
        <v/>
      </c>
      <c r="AO639" s="13" t="str">
        <f>IF(ISNA(VLOOKUP($AL639,'Ash-Archive Data-Don''t Delete'!$AL:$AT,4,FALSE)),"",VLOOKUP($AL639,'Ash-Archive Data-Don''t Delete'!$AL:$AT,4,FALSE))</f>
        <v/>
      </c>
      <c r="AP639" s="2" t="str">
        <f>IF(ISNA(VLOOKUP($AL639,'Ash-Archive Data-Don''t Delete'!$AL:$AT,5,FALSE)),"",VLOOKUP($AL639,'Ash-Archive Data-Don''t Delete'!$AL:$AT,5,FALSE))</f>
        <v/>
      </c>
      <c r="AQ639" s="13" t="s">
        <v>62</v>
      </c>
      <c r="AR639" s="2" t="s">
        <v>62</v>
      </c>
      <c r="AS639" s="13" t="s">
        <v>62</v>
      </c>
      <c r="AT639" s="2" t="s">
        <v>62</v>
      </c>
      <c r="AU639" s="451"/>
      <c r="AV639" s="448"/>
      <c r="AW639" s="451"/>
      <c r="AX639" s="448"/>
      <c r="AY639" s="475" t="s">
        <v>269</v>
      </c>
      <c r="AZ639" s="484">
        <v>42744</v>
      </c>
      <c r="BA639" s="15"/>
      <c r="BB639" s="15"/>
      <c r="BC639" s="15"/>
      <c r="BD639" s="15"/>
      <c r="BE639" s="15"/>
      <c r="BF639" s="15"/>
      <c r="BG639" s="15"/>
      <c r="BH639" s="15"/>
      <c r="BI639" s="15"/>
      <c r="BJ639" s="15"/>
    </row>
    <row r="640" spans="1:62" ht="14.25">
      <c r="A640" s="16" t="str">
        <f>IF(ISNA(VLOOKUP($G640,'Philanthropist Ranking'!$E$5:$H$105,4,FALSE)),"N","Y")</f>
        <v>N</v>
      </c>
      <c r="B640" s="17">
        <f>VLOOKUP($G640,'Philanthropist Ranking'!$K$5:$M$281,3,FALSE)</f>
        <v>194</v>
      </c>
      <c r="C640" s="17">
        <f>VLOOKUP($G640,'Philanthropist Ranking'!$K$5:$M$281,2,FALSE)</f>
        <v>2</v>
      </c>
      <c r="D640" s="15"/>
      <c r="E640" s="15"/>
      <c r="F640" s="464"/>
      <c r="G640" s="463" t="s">
        <v>882</v>
      </c>
      <c r="H640" s="440"/>
      <c r="I640" s="464"/>
      <c r="J640" s="465" t="s">
        <v>62</v>
      </c>
      <c r="K640" s="464"/>
      <c r="L640" s="465"/>
      <c r="M640" s="464"/>
      <c r="N640" s="450"/>
      <c r="O640" s="466"/>
      <c r="P640" s="450"/>
      <c r="Q640" s="466"/>
      <c r="R640" s="450"/>
      <c r="S640" s="466"/>
      <c r="T640" s="450"/>
      <c r="U640" s="466"/>
      <c r="V640" s="446" t="s">
        <v>2696</v>
      </c>
      <c r="W640" s="447">
        <v>2</v>
      </c>
      <c r="X640" s="451">
        <v>12</v>
      </c>
      <c r="Y640" s="448">
        <v>11</v>
      </c>
      <c r="Z640" s="451"/>
      <c r="AA640" s="448"/>
      <c r="AB640" s="451"/>
      <c r="AC640" s="448"/>
      <c r="AD640" s="446" t="s">
        <v>1730</v>
      </c>
      <c r="AE640" s="447" t="s">
        <v>1731</v>
      </c>
      <c r="AF640" s="451"/>
      <c r="AG640" s="448"/>
      <c r="AH640" s="467" t="s">
        <v>67</v>
      </c>
      <c r="AI640" s="448"/>
      <c r="AJ640" s="446" t="s">
        <v>69</v>
      </c>
      <c r="AK640" s="447" t="s">
        <v>70</v>
      </c>
      <c r="AL640" s="9" t="s">
        <v>3887</v>
      </c>
      <c r="AM640" s="13" t="str">
        <f>IF(ISNA(VLOOKUP($AL640,'Ash-Archive Data-Don''t Delete'!$AL:$AT,2,FALSE)),"",VLOOKUP($AL640,'Ash-Archive Data-Don''t Delete'!$AL:$AT,2,FALSE))</f>
        <v/>
      </c>
      <c r="AN640" s="2" t="str">
        <f>IF(ISNA(VLOOKUP($AL640,'Ash-Archive Data-Don''t Delete'!$AL:$AT,3,FALSE)),"",VLOOKUP($AL640,'Ash-Archive Data-Don''t Delete'!$AL:$AT,3,FALSE))</f>
        <v/>
      </c>
      <c r="AO640" s="13" t="str">
        <f>IF(ISNA(VLOOKUP($AL640,'Ash-Archive Data-Don''t Delete'!$AL:$AT,4,FALSE)),"",VLOOKUP($AL640,'Ash-Archive Data-Don''t Delete'!$AL:$AT,4,FALSE))</f>
        <v/>
      </c>
      <c r="AP640" s="2" t="str">
        <f>IF(ISNA(VLOOKUP($AL640,'Ash-Archive Data-Don''t Delete'!$AL:$AT,5,FALSE)),"",VLOOKUP($AL640,'Ash-Archive Data-Don''t Delete'!$AL:$AT,5,FALSE))</f>
        <v/>
      </c>
      <c r="AQ640" s="13" t="s">
        <v>62</v>
      </c>
      <c r="AR640" s="2" t="s">
        <v>62</v>
      </c>
      <c r="AS640" s="13" t="s">
        <v>62</v>
      </c>
      <c r="AT640" s="2" t="s">
        <v>62</v>
      </c>
      <c r="AU640" s="451"/>
      <c r="AV640" s="448"/>
      <c r="AW640" s="451"/>
      <c r="AX640" s="448"/>
      <c r="AY640" s="475" t="s">
        <v>269</v>
      </c>
      <c r="AZ640" s="484">
        <v>42744</v>
      </c>
      <c r="BA640" s="15"/>
      <c r="BB640" s="15"/>
      <c r="BC640" s="15"/>
      <c r="BD640" s="15"/>
      <c r="BE640" s="15"/>
      <c r="BF640" s="15"/>
      <c r="BG640" s="15"/>
      <c r="BH640" s="15"/>
      <c r="BI640" s="15"/>
      <c r="BJ640" s="15"/>
    </row>
    <row r="641" spans="1:62" ht="14.25">
      <c r="A641" s="16" t="str">
        <f>IF(ISNA(VLOOKUP($G641,'Philanthropist Ranking'!$E$5:$H$105,4,FALSE)),"N","Y")</f>
        <v>N</v>
      </c>
      <c r="B641" s="17">
        <f>VLOOKUP($G641,'Philanthropist Ranking'!$K$5:$M$281,3,FALSE)</f>
        <v>194</v>
      </c>
      <c r="C641" s="17">
        <f>VLOOKUP($G641,'Philanthropist Ranking'!$K$5:$M$281,2,FALSE)</f>
        <v>2</v>
      </c>
      <c r="D641" s="15"/>
      <c r="E641" s="15"/>
      <c r="F641" s="464"/>
      <c r="G641" s="463" t="s">
        <v>881</v>
      </c>
      <c r="H641" s="440"/>
      <c r="I641" s="464"/>
      <c r="J641" s="465" t="s">
        <v>62</v>
      </c>
      <c r="K641" s="464"/>
      <c r="L641" s="465"/>
      <c r="M641" s="464"/>
      <c r="N641" s="450"/>
      <c r="O641" s="466"/>
      <c r="P641" s="450"/>
      <c r="Q641" s="466"/>
      <c r="R641" s="450"/>
      <c r="S641" s="466"/>
      <c r="T641" s="450"/>
      <c r="U641" s="466"/>
      <c r="V641" s="446" t="s">
        <v>2687</v>
      </c>
      <c r="W641" s="447">
        <v>2</v>
      </c>
      <c r="X641" s="451">
        <v>11</v>
      </c>
      <c r="Y641" s="448">
        <v>26</v>
      </c>
      <c r="Z641" s="451"/>
      <c r="AA641" s="448"/>
      <c r="AB641" s="451"/>
      <c r="AC641" s="448"/>
      <c r="AD641" s="446" t="s">
        <v>453</v>
      </c>
      <c r="AE641" s="447" t="s">
        <v>454</v>
      </c>
      <c r="AF641" s="446" t="s">
        <v>455</v>
      </c>
      <c r="AG641" s="448"/>
      <c r="AH641" s="467" t="s">
        <v>67</v>
      </c>
      <c r="AI641" s="448"/>
      <c r="AJ641" s="446" t="s">
        <v>69</v>
      </c>
      <c r="AK641" s="447" t="s">
        <v>70</v>
      </c>
      <c r="AL641" s="9" t="s">
        <v>3888</v>
      </c>
      <c r="AM641" s="13" t="str">
        <f>IF(ISNA(VLOOKUP($AL641,'Ash-Archive Data-Don''t Delete'!$AL:$AT,2,FALSE)),"",VLOOKUP($AL641,'Ash-Archive Data-Don''t Delete'!$AL:$AT,2,FALSE))</f>
        <v/>
      </c>
      <c r="AN641" s="2" t="str">
        <f>IF(ISNA(VLOOKUP($AL641,'Ash-Archive Data-Don''t Delete'!$AL:$AT,3,FALSE)),"",VLOOKUP($AL641,'Ash-Archive Data-Don''t Delete'!$AL:$AT,3,FALSE))</f>
        <v/>
      </c>
      <c r="AO641" s="13" t="str">
        <f>IF(ISNA(VLOOKUP($AL641,'Ash-Archive Data-Don''t Delete'!$AL:$AT,4,FALSE)),"",VLOOKUP($AL641,'Ash-Archive Data-Don''t Delete'!$AL:$AT,4,FALSE))</f>
        <v/>
      </c>
      <c r="AP641" s="2" t="str">
        <f>IF(ISNA(VLOOKUP($AL641,'Ash-Archive Data-Don''t Delete'!$AL:$AT,5,FALSE)),"",VLOOKUP($AL641,'Ash-Archive Data-Don''t Delete'!$AL:$AT,5,FALSE))</f>
        <v/>
      </c>
      <c r="AQ641" s="13" t="s">
        <v>62</v>
      </c>
      <c r="AR641" s="2" t="s">
        <v>62</v>
      </c>
      <c r="AS641" s="13" t="s">
        <v>62</v>
      </c>
      <c r="AT641" s="2" t="s">
        <v>62</v>
      </c>
      <c r="AU641" s="451"/>
      <c r="AV641" s="448"/>
      <c r="AW641" s="451"/>
      <c r="AX641" s="448"/>
      <c r="AY641" s="475" t="s">
        <v>269</v>
      </c>
      <c r="AZ641" s="484">
        <v>42744</v>
      </c>
      <c r="BA641" s="15"/>
      <c r="BB641" s="15"/>
      <c r="BC641" s="15"/>
      <c r="BD641" s="15"/>
      <c r="BE641" s="15"/>
      <c r="BF641" s="15"/>
      <c r="BG641" s="15"/>
      <c r="BH641" s="15"/>
      <c r="BI641" s="15"/>
      <c r="BJ641" s="15"/>
    </row>
    <row r="642" spans="1:62" ht="14.25">
      <c r="A642" s="16" t="str">
        <f>IF(ISNA(VLOOKUP($G642,'Philanthropist Ranking'!$E$5:$H$105,4,FALSE)),"N","Y")</f>
        <v>N</v>
      </c>
      <c r="B642" s="17">
        <f>VLOOKUP($G642,'Philanthropist Ranking'!$K$5:$M$281,3,FALSE)</f>
        <v>194</v>
      </c>
      <c r="C642" s="17">
        <f>VLOOKUP($G642,'Philanthropist Ranking'!$K$5:$M$281,2,FALSE)</f>
        <v>2</v>
      </c>
      <c r="D642" s="15"/>
      <c r="E642" s="15"/>
      <c r="F642" s="464"/>
      <c r="G642" s="463" t="s">
        <v>880</v>
      </c>
      <c r="H642" s="440"/>
      <c r="I642" s="464"/>
      <c r="J642" s="465" t="s">
        <v>62</v>
      </c>
      <c r="K642" s="464"/>
      <c r="L642" s="465"/>
      <c r="M642" s="464"/>
      <c r="N642" s="450"/>
      <c r="O642" s="466"/>
      <c r="P642" s="450"/>
      <c r="Q642" s="466"/>
      <c r="R642" s="450"/>
      <c r="S642" s="466"/>
      <c r="T642" s="450"/>
      <c r="U642" s="466"/>
      <c r="V642" s="446" t="s">
        <v>880</v>
      </c>
      <c r="W642" s="447">
        <v>2</v>
      </c>
      <c r="X642" s="446">
        <v>12</v>
      </c>
      <c r="Y642" s="447">
        <v>3</v>
      </c>
      <c r="Z642" s="189"/>
      <c r="AA642" s="448"/>
      <c r="AB642" s="451"/>
      <c r="AC642" s="448"/>
      <c r="AD642" s="451"/>
      <c r="AE642" s="447" t="s">
        <v>109</v>
      </c>
      <c r="AF642" s="446" t="s">
        <v>1362</v>
      </c>
      <c r="AG642" s="447" t="s">
        <v>109</v>
      </c>
      <c r="AH642" s="467" t="e">
        <f>VLOOKUP($AF642,'Program-Causes'!$C:$D,2,FALSE)</f>
        <v>#N/A</v>
      </c>
      <c r="AI642" s="447" t="s">
        <v>68</v>
      </c>
      <c r="AJ642" s="446" t="s">
        <v>69</v>
      </c>
      <c r="AK642" s="447" t="s">
        <v>70</v>
      </c>
      <c r="AL642" s="9" t="s">
        <v>3889</v>
      </c>
      <c r="AM642" s="13" t="str">
        <f>IF(ISNA(VLOOKUP($AL642,'Ash-Archive Data-Don''t Delete'!$AL:$AT,2,FALSE)),"",VLOOKUP($AL642,'Ash-Archive Data-Don''t Delete'!$AL:$AT,2,FALSE))</f>
        <v/>
      </c>
      <c r="AN642" s="2" t="str">
        <f>IF(ISNA(VLOOKUP($AL642,'Ash-Archive Data-Don''t Delete'!$AL:$AT,3,FALSE)),"",VLOOKUP($AL642,'Ash-Archive Data-Don''t Delete'!$AL:$AT,3,FALSE))</f>
        <v/>
      </c>
      <c r="AO642" s="13" t="str">
        <f>IF(ISNA(VLOOKUP($AL642,'Ash-Archive Data-Don''t Delete'!$AL:$AT,4,FALSE)),"",VLOOKUP($AL642,'Ash-Archive Data-Don''t Delete'!$AL:$AT,4,FALSE))</f>
        <v/>
      </c>
      <c r="AP642" s="2" t="str">
        <f>IF(ISNA(VLOOKUP($AL642,'Ash-Archive Data-Don''t Delete'!$AL:$AT,5,FALSE)),"",VLOOKUP($AL642,'Ash-Archive Data-Don''t Delete'!$AL:$AT,5,FALSE))</f>
        <v/>
      </c>
      <c r="AQ642" s="13" t="s">
        <v>62</v>
      </c>
      <c r="AR642" s="2" t="s">
        <v>62</v>
      </c>
      <c r="AS642" s="13" t="s">
        <v>62</v>
      </c>
      <c r="AT642" s="2" t="s">
        <v>74</v>
      </c>
      <c r="AU642" s="451"/>
      <c r="AV642" s="448"/>
      <c r="AW642" s="451"/>
      <c r="AX642" s="448"/>
      <c r="AY642" s="475" t="s">
        <v>118</v>
      </c>
      <c r="AZ642" s="484">
        <v>42744</v>
      </c>
      <c r="BA642" s="15"/>
      <c r="BB642" s="15"/>
      <c r="BC642" s="15"/>
      <c r="BD642" s="15"/>
      <c r="BE642" s="15"/>
      <c r="BF642" s="15"/>
      <c r="BG642" s="15"/>
      <c r="BH642" s="15"/>
      <c r="BI642" s="15"/>
      <c r="BJ642" s="15"/>
    </row>
    <row r="643" spans="1:62" ht="14.25">
      <c r="A643" s="16" t="str">
        <f>IF(ISNA(VLOOKUP($G643,'Philanthropist Ranking'!$E$5:$H$105,4,FALSE)),"N","Y")</f>
        <v>N</v>
      </c>
      <c r="B643" s="17">
        <f>VLOOKUP($G643,'Philanthropist Ranking'!$K$5:$M$281,3,FALSE)</f>
        <v>194</v>
      </c>
      <c r="C643" s="17">
        <f>VLOOKUP($G643,'Philanthropist Ranking'!$K$5:$M$281,2,FALSE)</f>
        <v>2</v>
      </c>
      <c r="D643" s="15"/>
      <c r="E643" s="15"/>
      <c r="F643" s="464"/>
      <c r="G643" s="463" t="s">
        <v>879</v>
      </c>
      <c r="H643" s="440"/>
      <c r="I643" s="464"/>
      <c r="J643" s="465" t="s">
        <v>62</v>
      </c>
      <c r="K643" s="464"/>
      <c r="L643" s="465"/>
      <c r="M643" s="464"/>
      <c r="N643" s="450"/>
      <c r="O643" s="466"/>
      <c r="P643" s="450"/>
      <c r="Q643" s="466"/>
      <c r="R643" s="450"/>
      <c r="S643" s="466"/>
      <c r="T643" s="450"/>
      <c r="U643" s="466"/>
      <c r="V643" s="446" t="s">
        <v>2679</v>
      </c>
      <c r="W643" s="447">
        <v>2</v>
      </c>
      <c r="X643" s="446">
        <v>10</v>
      </c>
      <c r="Y643" s="447">
        <v>23</v>
      </c>
      <c r="Z643" s="451"/>
      <c r="AA643" s="448"/>
      <c r="AB643" s="451"/>
      <c r="AC643" s="448"/>
      <c r="AD643" s="446" t="s">
        <v>2680</v>
      </c>
      <c r="AE643" s="447" t="s">
        <v>2681</v>
      </c>
      <c r="AF643" s="451"/>
      <c r="AG643" s="448"/>
      <c r="AH643" s="467" t="e">
        <f>VLOOKUP($AF643,'Program-Causes'!$C:$D,2,FALSE)</f>
        <v>#N/A</v>
      </c>
      <c r="AI643" s="448"/>
      <c r="AJ643" s="446" t="s">
        <v>69</v>
      </c>
      <c r="AK643" s="447" t="s">
        <v>70</v>
      </c>
      <c r="AL643" s="9" t="s">
        <v>3890</v>
      </c>
      <c r="AM643" s="13" t="str">
        <f>IF(ISNA(VLOOKUP($AL643,'Ash-Archive Data-Don''t Delete'!$AL:$AT,2,FALSE)),"",VLOOKUP($AL643,'Ash-Archive Data-Don''t Delete'!$AL:$AT,2,FALSE))</f>
        <v>link</v>
      </c>
      <c r="AN643" s="36" t="str">
        <f>IF(ISNA(VLOOKUP($AL643,'Ash-Archive Data-Don''t Delete'!$AL:$AT,3,FALSE)),"",VLOOKUP($AL643,'Ash-Archive Data-Don''t Delete'!$AL:$AT,3,FALSE))</f>
        <v>http://www.cfdsc.com.cn/01102400/</v>
      </c>
      <c r="AO643" s="13">
        <f>IF(ISNA(VLOOKUP($AL643,'Ash-Archive Data-Don''t Delete'!$AL:$AT,4,FALSE)),"",VLOOKUP($AL643,'Ash-Archive Data-Don''t Delete'!$AL:$AT,4,FALSE))</f>
        <v>0</v>
      </c>
      <c r="AP643" s="2">
        <f>IF(ISNA(VLOOKUP($AL643,'Ash-Archive Data-Don''t Delete'!$AL:$AT,5,FALSE)),"",VLOOKUP($AL643,'Ash-Archive Data-Don''t Delete'!$AL:$AT,5,FALSE))</f>
        <v>0</v>
      </c>
      <c r="AQ643" s="13"/>
      <c r="AR643" s="2"/>
      <c r="AS643" s="13"/>
      <c r="AT643" s="2" t="s">
        <v>74</v>
      </c>
      <c r="AU643" s="451"/>
      <c r="AV643" s="448"/>
      <c r="AW643" s="451"/>
      <c r="AX643" s="448"/>
      <c r="AY643" s="475" t="s">
        <v>269</v>
      </c>
      <c r="AZ643" s="484">
        <v>42744</v>
      </c>
      <c r="BA643" s="15"/>
      <c r="BB643" s="15"/>
      <c r="BC643" s="15"/>
      <c r="BD643" s="15"/>
      <c r="BE643" s="15"/>
      <c r="BF643" s="15"/>
      <c r="BG643" s="15"/>
      <c r="BH643" s="15"/>
      <c r="BI643" s="15"/>
      <c r="BJ643" s="15"/>
    </row>
    <row r="644" spans="1:62" ht="14.25">
      <c r="A644" s="16" t="str">
        <f>IF(ISNA(VLOOKUP($G644,'Philanthropist Ranking'!$E$5:$H$105,4,FALSE)),"N","Y")</f>
        <v>N</v>
      </c>
      <c r="B644" s="17">
        <f>VLOOKUP($G644,'Philanthropist Ranking'!$K$5:$M$281,3,FALSE)</f>
        <v>194</v>
      </c>
      <c r="C644" s="17">
        <f>VLOOKUP($G644,'Philanthropist Ranking'!$K$5:$M$281,2,FALSE)</f>
        <v>2</v>
      </c>
      <c r="D644" s="15"/>
      <c r="E644" s="15"/>
      <c r="F644" s="464"/>
      <c r="G644" s="463" t="s">
        <v>878</v>
      </c>
      <c r="H644" s="440"/>
      <c r="I644" s="464"/>
      <c r="J644" s="465" t="s">
        <v>62</v>
      </c>
      <c r="K644" s="464"/>
      <c r="L644" s="465"/>
      <c r="M644" s="464"/>
      <c r="N644" s="450"/>
      <c r="O644" s="466"/>
      <c r="P644" s="450"/>
      <c r="Q644" s="466"/>
      <c r="R644" s="450"/>
      <c r="S644" s="466"/>
      <c r="T644" s="450"/>
      <c r="U644" s="466"/>
      <c r="V644" s="446" t="s">
        <v>878</v>
      </c>
      <c r="W644" s="447">
        <v>2</v>
      </c>
      <c r="X644" s="446">
        <v>3</v>
      </c>
      <c r="Y644" s="447">
        <v>7</v>
      </c>
      <c r="Z644" s="189"/>
      <c r="AA644" s="448"/>
      <c r="AB644" s="451"/>
      <c r="AC644" s="448"/>
      <c r="AD644" s="451"/>
      <c r="AE644" s="447" t="s">
        <v>109</v>
      </c>
      <c r="AF644" s="446" t="s">
        <v>1362</v>
      </c>
      <c r="AG644" s="447" t="s">
        <v>109</v>
      </c>
      <c r="AH644" s="467" t="e">
        <f>VLOOKUP($AF644,'Program-Causes'!$C:$D,2,FALSE)</f>
        <v>#N/A</v>
      </c>
      <c r="AI644" s="447" t="s">
        <v>68</v>
      </c>
      <c r="AJ644" s="446" t="s">
        <v>69</v>
      </c>
      <c r="AK644" s="447" t="s">
        <v>70</v>
      </c>
      <c r="AL644" s="9" t="s">
        <v>3891</v>
      </c>
      <c r="AM644" s="13" t="str">
        <f>IF(ISNA(VLOOKUP($AL644,'Ash-Archive Data-Don''t Delete'!$AL:$AT,2,FALSE)),"",VLOOKUP($AL644,'Ash-Archive Data-Don''t Delete'!$AL:$AT,2,FALSE))</f>
        <v/>
      </c>
      <c r="AN644" s="2" t="str">
        <f>IF(ISNA(VLOOKUP($AL644,'Ash-Archive Data-Don''t Delete'!$AL:$AT,3,FALSE)),"",VLOOKUP($AL644,'Ash-Archive Data-Don''t Delete'!$AL:$AT,3,FALSE))</f>
        <v/>
      </c>
      <c r="AO644" s="13" t="str">
        <f>IF(ISNA(VLOOKUP($AL644,'Ash-Archive Data-Don''t Delete'!$AL:$AT,4,FALSE)),"",VLOOKUP($AL644,'Ash-Archive Data-Don''t Delete'!$AL:$AT,4,FALSE))</f>
        <v/>
      </c>
      <c r="AP644" s="2" t="str">
        <f>IF(ISNA(VLOOKUP($AL644,'Ash-Archive Data-Don''t Delete'!$AL:$AT,5,FALSE)),"",VLOOKUP($AL644,'Ash-Archive Data-Don''t Delete'!$AL:$AT,5,FALSE))</f>
        <v/>
      </c>
      <c r="AQ644" s="13" t="s">
        <v>62</v>
      </c>
      <c r="AR644" s="2" t="s">
        <v>62</v>
      </c>
      <c r="AS644" s="13" t="s">
        <v>62</v>
      </c>
      <c r="AT644" s="2" t="s">
        <v>74</v>
      </c>
      <c r="AU644" s="451"/>
      <c r="AV644" s="448"/>
      <c r="AW644" s="451"/>
      <c r="AX644" s="448"/>
      <c r="AY644" s="475" t="s">
        <v>118</v>
      </c>
      <c r="AZ644" s="484">
        <v>42744</v>
      </c>
      <c r="BA644" s="15"/>
      <c r="BB644" s="15"/>
      <c r="BC644" s="15"/>
      <c r="BD644" s="15"/>
      <c r="BE644" s="15"/>
      <c r="BF644" s="15"/>
      <c r="BG644" s="15"/>
      <c r="BH644" s="15"/>
      <c r="BI644" s="15"/>
      <c r="BJ644" s="15"/>
    </row>
    <row r="645" spans="1:62" ht="14.25">
      <c r="A645" s="16" t="str">
        <f>IF(ISNA(VLOOKUP($G645,'Philanthropist Ranking'!$E$5:$H$105,4,FALSE)),"N","Y")</f>
        <v>N</v>
      </c>
      <c r="B645" s="17">
        <f>VLOOKUP($G645,'Philanthropist Ranking'!$K$5:$M$281,3,FALSE)</f>
        <v>194</v>
      </c>
      <c r="C645" s="17">
        <f>VLOOKUP($G645,'Philanthropist Ranking'!$K$5:$M$281,2,FALSE)</f>
        <v>2</v>
      </c>
      <c r="D645" s="486" t="s">
        <v>1626</v>
      </c>
      <c r="E645" s="15"/>
      <c r="F645" s="462" t="s">
        <v>398</v>
      </c>
      <c r="G645" s="463" t="s">
        <v>605</v>
      </c>
      <c r="H645" s="440"/>
      <c r="I645" s="464"/>
      <c r="J645" s="465" t="s">
        <v>62</v>
      </c>
      <c r="K645" s="464"/>
      <c r="L645" s="465"/>
      <c r="M645" s="464"/>
      <c r="N645" s="450"/>
      <c r="O645" s="466"/>
      <c r="P645" s="450"/>
      <c r="Q645" s="466"/>
      <c r="R645" s="450"/>
      <c r="S645" s="466"/>
      <c r="T645" s="450"/>
      <c r="U645" s="466"/>
      <c r="V645" s="446" t="s">
        <v>398</v>
      </c>
      <c r="W645" s="447">
        <v>2</v>
      </c>
      <c r="X645" s="446">
        <v>3</v>
      </c>
      <c r="Y645" s="447">
        <v>15</v>
      </c>
      <c r="Z645" s="189"/>
      <c r="AA645" s="448"/>
      <c r="AB645" s="446" t="s">
        <v>223</v>
      </c>
      <c r="AC645" s="447" t="s">
        <v>223</v>
      </c>
      <c r="AD645" s="451"/>
      <c r="AE645" s="447" t="s">
        <v>1924</v>
      </c>
      <c r="AF645" s="451"/>
      <c r="AG645" s="447" t="s">
        <v>89</v>
      </c>
      <c r="AH645" s="467" t="s">
        <v>67</v>
      </c>
      <c r="AI645" s="447" t="s">
        <v>68</v>
      </c>
      <c r="AJ645" s="446" t="s">
        <v>69</v>
      </c>
      <c r="AK645" s="447" t="s">
        <v>70</v>
      </c>
      <c r="AL645" s="9" t="s">
        <v>3892</v>
      </c>
      <c r="AM645" s="13" t="str">
        <f>IF(ISNA(VLOOKUP($AL645,'Ash-Archive Data-Don''t Delete'!$AL:$AT,2,FALSE)),"",VLOOKUP($AL645,'Ash-Archive Data-Don''t Delete'!$AL:$AT,2,FALSE))</f>
        <v/>
      </c>
      <c r="AN645" s="2" t="str">
        <f>IF(ISNA(VLOOKUP($AL645,'Ash-Archive Data-Don''t Delete'!$AL:$AT,3,FALSE)),"",VLOOKUP($AL645,'Ash-Archive Data-Don''t Delete'!$AL:$AT,3,FALSE))</f>
        <v/>
      </c>
      <c r="AO645" s="13" t="str">
        <f>IF(ISNA(VLOOKUP($AL645,'Ash-Archive Data-Don''t Delete'!$AL:$AT,4,FALSE)),"",VLOOKUP($AL645,'Ash-Archive Data-Don''t Delete'!$AL:$AT,4,FALSE))</f>
        <v/>
      </c>
      <c r="AP645" s="2" t="str">
        <f>IF(ISNA(VLOOKUP($AL645,'Ash-Archive Data-Don''t Delete'!$AL:$AT,5,FALSE)),"",VLOOKUP($AL645,'Ash-Archive Data-Don''t Delete'!$AL:$AT,5,FALSE))</f>
        <v/>
      </c>
      <c r="AQ645" s="13" t="s">
        <v>62</v>
      </c>
      <c r="AR645" s="2" t="s">
        <v>62</v>
      </c>
      <c r="AS645" s="13" t="s">
        <v>62</v>
      </c>
      <c r="AT645" s="2" t="s">
        <v>62</v>
      </c>
      <c r="AU645" s="451"/>
      <c r="AV645" s="447" t="s">
        <v>1925</v>
      </c>
      <c r="AW645" s="451"/>
      <c r="AX645" s="447" t="s">
        <v>779</v>
      </c>
      <c r="AY645" s="475" t="s">
        <v>103</v>
      </c>
      <c r="AZ645" s="476">
        <v>42709</v>
      </c>
      <c r="BA645" s="15"/>
      <c r="BB645" s="15"/>
      <c r="BC645" s="15"/>
      <c r="BD645" s="15"/>
      <c r="BE645" s="15"/>
      <c r="BF645" s="15"/>
      <c r="BG645" s="15"/>
      <c r="BH645" s="15"/>
      <c r="BI645" s="15"/>
      <c r="BJ645" s="15"/>
    </row>
    <row r="646" spans="1:62" ht="14.25">
      <c r="A646" s="16" t="str">
        <f>IF(ISNA(VLOOKUP($G646,'Philanthropist Ranking'!$E$5:$H$105,4,FALSE)),"N","Y")</f>
        <v>N</v>
      </c>
      <c r="B646" s="17">
        <f>VLOOKUP($G646,'Philanthropist Ranking'!$K$5:$M$281,3,FALSE)</f>
        <v>194</v>
      </c>
      <c r="C646" s="17">
        <f>VLOOKUP($G646,'Philanthropist Ranking'!$K$5:$M$281,2,FALSE)</f>
        <v>2</v>
      </c>
      <c r="D646" s="15"/>
      <c r="E646" s="15"/>
      <c r="F646" s="464"/>
      <c r="G646" s="463" t="s">
        <v>877</v>
      </c>
      <c r="H646" s="440"/>
      <c r="I646" s="464"/>
      <c r="J646" s="465" t="s">
        <v>62</v>
      </c>
      <c r="K646" s="464"/>
      <c r="L646" s="465"/>
      <c r="M646" s="464"/>
      <c r="N646" s="450"/>
      <c r="O646" s="466"/>
      <c r="P646" s="450"/>
      <c r="Q646" s="466"/>
      <c r="R646" s="450"/>
      <c r="S646" s="466"/>
      <c r="T646" s="450"/>
      <c r="U646" s="466"/>
      <c r="V646" s="446" t="s">
        <v>877</v>
      </c>
      <c r="W646" s="447">
        <v>2</v>
      </c>
      <c r="X646" s="446">
        <v>9</v>
      </c>
      <c r="Y646" s="447">
        <v>9</v>
      </c>
      <c r="Z646" s="189"/>
      <c r="AA646" s="448"/>
      <c r="AB646" s="451"/>
      <c r="AC646" s="448"/>
      <c r="AD646" s="451"/>
      <c r="AE646" s="447" t="s">
        <v>136</v>
      </c>
      <c r="AF646" s="446" t="s">
        <v>2710</v>
      </c>
      <c r="AG646" s="447" t="s">
        <v>136</v>
      </c>
      <c r="AH646" s="467" t="str">
        <f>VLOOKUP($AF646,'Program-Causes'!$C:$D,2,FALSE)</f>
        <v>Social Welfare &amp; Poverty Alleviation</v>
      </c>
      <c r="AI646" s="447" t="s">
        <v>68</v>
      </c>
      <c r="AJ646" s="446" t="s">
        <v>69</v>
      </c>
      <c r="AK646" s="447" t="s">
        <v>70</v>
      </c>
      <c r="AL646" s="9" t="s">
        <v>3893</v>
      </c>
      <c r="AM646" s="13" t="str">
        <f>IF(ISNA(VLOOKUP($AL646,'Ash-Archive Data-Don''t Delete'!$AL:$AT,2,FALSE)),"",VLOOKUP($AL646,'Ash-Archive Data-Don''t Delete'!$AL:$AT,2,FALSE))</f>
        <v/>
      </c>
      <c r="AN646" s="2" t="str">
        <f>IF(ISNA(VLOOKUP($AL646,'Ash-Archive Data-Don''t Delete'!$AL:$AT,3,FALSE)),"",VLOOKUP($AL646,'Ash-Archive Data-Don''t Delete'!$AL:$AT,3,FALSE))</f>
        <v/>
      </c>
      <c r="AO646" s="13" t="str">
        <f>IF(ISNA(VLOOKUP($AL646,'Ash-Archive Data-Don''t Delete'!$AL:$AT,4,FALSE)),"",VLOOKUP($AL646,'Ash-Archive Data-Don''t Delete'!$AL:$AT,4,FALSE))</f>
        <v/>
      </c>
      <c r="AP646" s="2" t="str">
        <f>IF(ISNA(VLOOKUP($AL646,'Ash-Archive Data-Don''t Delete'!$AL:$AT,5,FALSE)),"",VLOOKUP($AL646,'Ash-Archive Data-Don''t Delete'!$AL:$AT,5,FALSE))</f>
        <v/>
      </c>
      <c r="AQ646" s="13" t="s">
        <v>62</v>
      </c>
      <c r="AR646" s="2" t="s">
        <v>62</v>
      </c>
      <c r="AS646" s="13" t="s">
        <v>62</v>
      </c>
      <c r="AT646" s="2" t="s">
        <v>74</v>
      </c>
      <c r="AU646" s="451"/>
      <c r="AV646" s="448"/>
      <c r="AW646" s="451"/>
      <c r="AX646" s="448"/>
      <c r="AY646" s="475" t="s">
        <v>118</v>
      </c>
      <c r="AZ646" s="484">
        <v>42744</v>
      </c>
      <c r="BA646" s="15"/>
      <c r="BB646" s="15"/>
      <c r="BC646" s="15"/>
      <c r="BD646" s="15"/>
      <c r="BE646" s="15"/>
      <c r="BF646" s="15"/>
      <c r="BG646" s="15"/>
      <c r="BH646" s="15"/>
      <c r="BI646" s="15"/>
      <c r="BJ646" s="15"/>
    </row>
    <row r="647" spans="1:62" ht="14.25">
      <c r="A647" s="16" t="str">
        <f>IF(ISNA(VLOOKUP($G647,'Philanthropist Ranking'!$E$5:$H$105,4,FALSE)),"N","Y")</f>
        <v>N</v>
      </c>
      <c r="B647" s="17">
        <f>VLOOKUP($G647,'Philanthropist Ranking'!$K$5:$M$281,3,FALSE)</f>
        <v>194</v>
      </c>
      <c r="C647" s="17">
        <f>VLOOKUP($G647,'Philanthropist Ranking'!$K$5:$M$281,2,FALSE)</f>
        <v>2</v>
      </c>
      <c r="D647" s="3"/>
      <c r="E647" s="18"/>
      <c r="F647" s="7" t="s">
        <v>518</v>
      </c>
      <c r="G647" s="8" t="s">
        <v>519</v>
      </c>
      <c r="H647" s="9"/>
      <c r="I647" s="7">
        <v>1968</v>
      </c>
      <c r="J647" s="20">
        <v>48</v>
      </c>
      <c r="K647" s="7" t="s">
        <v>78</v>
      </c>
      <c r="L647" s="8" t="s">
        <v>79</v>
      </c>
      <c r="M647" s="33" t="s">
        <v>2011</v>
      </c>
      <c r="N647" s="21"/>
      <c r="O647" s="11" t="s">
        <v>2013</v>
      </c>
      <c r="P647" s="492" t="s">
        <v>3894</v>
      </c>
      <c r="Q647" s="22"/>
      <c r="R647" s="10" t="s">
        <v>336</v>
      </c>
      <c r="S647" s="11" t="s">
        <v>2015</v>
      </c>
      <c r="T647" s="10" t="s">
        <v>2016</v>
      </c>
      <c r="U647" s="34" t="s">
        <v>3895</v>
      </c>
      <c r="V647" s="13" t="s">
        <v>2013</v>
      </c>
      <c r="W647" s="2">
        <v>2</v>
      </c>
      <c r="X647" s="25"/>
      <c r="Y647" s="23"/>
      <c r="Z647" s="13" t="s">
        <v>2015</v>
      </c>
      <c r="AA647" s="2" t="s">
        <v>2016</v>
      </c>
      <c r="AB647" s="13" t="s">
        <v>3896</v>
      </c>
      <c r="AC647" s="2" t="s">
        <v>1498</v>
      </c>
      <c r="AD647" s="39" t="s">
        <v>2023</v>
      </c>
      <c r="AE647" s="23"/>
      <c r="AF647" s="25"/>
      <c r="AG647" s="2" t="s">
        <v>140</v>
      </c>
      <c r="AH647" s="14" t="s">
        <v>99</v>
      </c>
      <c r="AI647" s="2" t="s">
        <v>100</v>
      </c>
      <c r="AJ647" s="13" t="s">
        <v>69</v>
      </c>
      <c r="AK647" s="2" t="s">
        <v>70</v>
      </c>
      <c r="AL647" s="9" t="s">
        <v>3897</v>
      </c>
      <c r="AM647" s="35" t="str">
        <f>IF(ISNA(VLOOKUP($AL647,'Ash-Archive Data-Don''t Delete'!$AL:$AT,2,FALSE)),"",VLOOKUP($AL647,'Ash-Archive Data-Don''t Delete'!$AL:$AT,2,FALSE))</f>
        <v>Link</v>
      </c>
      <c r="AN647" s="36" t="str">
        <f>IF(ISNA(VLOOKUP($AL647,'Ash-Archive Data-Don''t Delete'!$AL:$AT,3,FALSE)),"",VLOOKUP($AL647,'Ash-Archive Data-Don''t Delete'!$AL:$AT,3,FALSE))</f>
        <v>Link2</v>
      </c>
      <c r="AO647" s="13">
        <f>IF(ISNA(VLOOKUP($AL647,'Ash-Archive Data-Don''t Delete'!$AL:$AT,4,FALSE)),"",VLOOKUP($AL647,'Ash-Archive Data-Don''t Delete'!$AL:$AT,4,FALSE))</f>
        <v>0</v>
      </c>
      <c r="AP647" s="2">
        <f>IF(ISNA(VLOOKUP($AL647,'Ash-Archive Data-Don''t Delete'!$AL:$AT,5,FALSE)),"",VLOOKUP($AL647,'Ash-Archive Data-Don''t Delete'!$AL:$AT,5,FALSE))</f>
        <v>0</v>
      </c>
      <c r="AQ647" s="13" t="s">
        <v>74</v>
      </c>
      <c r="AR647" s="2"/>
      <c r="AS647" s="13"/>
      <c r="AT647" s="2"/>
      <c r="AU647" s="25"/>
      <c r="AV647" s="2" t="s">
        <v>2021</v>
      </c>
      <c r="AW647" s="25"/>
      <c r="AX647" s="2" t="s">
        <v>76</v>
      </c>
      <c r="AY647" s="9" t="s">
        <v>103</v>
      </c>
      <c r="AZ647" s="31">
        <v>42689</v>
      </c>
      <c r="BA647" s="18"/>
      <c r="BB647" s="18"/>
      <c r="BC647" s="15"/>
      <c r="BD647" s="15"/>
      <c r="BE647" s="15"/>
      <c r="BF647" s="15"/>
      <c r="BG647" s="15"/>
      <c r="BH647" s="15"/>
      <c r="BI647" s="15"/>
      <c r="BJ647" s="15"/>
    </row>
    <row r="648" spans="1:62" ht="14.25">
      <c r="A648" s="16" t="str">
        <f>IF(ISNA(VLOOKUP($G648,'Philanthropist Ranking'!$E$5:$H$105,4,FALSE)),"N","Y")</f>
        <v>N</v>
      </c>
      <c r="B648" s="17">
        <f>VLOOKUP($G648,'Philanthropist Ranking'!$K$5:$M$281,3,FALSE)</f>
        <v>194</v>
      </c>
      <c r="C648" s="17">
        <f>VLOOKUP($G648,'Philanthropist Ranking'!$K$5:$M$281,2,FALSE)</f>
        <v>2</v>
      </c>
      <c r="D648" s="15"/>
      <c r="E648" s="15"/>
      <c r="F648" s="462" t="s">
        <v>2620</v>
      </c>
      <c r="G648" s="463" t="s">
        <v>876</v>
      </c>
      <c r="H648" s="440"/>
      <c r="I648" s="462">
        <v>1966</v>
      </c>
      <c r="J648" s="465">
        <v>50</v>
      </c>
      <c r="K648" s="462" t="s">
        <v>78</v>
      </c>
      <c r="L648" s="465"/>
      <c r="M648" s="481" t="s">
        <v>80</v>
      </c>
      <c r="N648" s="441" t="s">
        <v>121</v>
      </c>
      <c r="O648" s="482" t="s">
        <v>2622</v>
      </c>
      <c r="P648" s="441" t="s">
        <v>2623</v>
      </c>
      <c r="Q648" s="466"/>
      <c r="R648" s="441" t="s">
        <v>336</v>
      </c>
      <c r="S648" s="482" t="s">
        <v>385</v>
      </c>
      <c r="T648" s="441" t="s">
        <v>386</v>
      </c>
      <c r="U648" s="483" t="s">
        <v>80</v>
      </c>
      <c r="V648" s="446" t="s">
        <v>2623</v>
      </c>
      <c r="W648" s="447">
        <v>2</v>
      </c>
      <c r="X648" s="446">
        <v>6</v>
      </c>
      <c r="Y648" s="447">
        <v>29</v>
      </c>
      <c r="Z648" s="189"/>
      <c r="AA648" s="447" t="s">
        <v>386</v>
      </c>
      <c r="AB648" s="451"/>
      <c r="AC648" s="448"/>
      <c r="AD648" s="446" t="s">
        <v>385</v>
      </c>
      <c r="AE648" s="448"/>
      <c r="AF648" s="446" t="s">
        <v>2625</v>
      </c>
      <c r="AG648" s="447" t="s">
        <v>109</v>
      </c>
      <c r="AH648" s="467" t="str">
        <f>VLOOKUP($AF648,'Program-Causes'!$C:$D,2,FALSE)</f>
        <v>Social Welfare &amp; Poverty Alleviation</v>
      </c>
      <c r="AI648" s="447" t="s">
        <v>100</v>
      </c>
      <c r="AJ648" s="446" t="s">
        <v>69</v>
      </c>
      <c r="AK648" s="447" t="s">
        <v>70</v>
      </c>
      <c r="AL648" s="9" t="s">
        <v>3898</v>
      </c>
      <c r="AM648" s="13" t="str">
        <f>IF(ISNA(VLOOKUP($AL648,'Ash-Archive Data-Don''t Delete'!$AL:$AT,2,FALSE)),"",VLOOKUP($AL648,'Ash-Archive Data-Don''t Delete'!$AL:$AT,2,FALSE))</f>
        <v/>
      </c>
      <c r="AN648" s="2" t="str">
        <f>IF(ISNA(VLOOKUP($AL648,'Ash-Archive Data-Don''t Delete'!$AL:$AT,3,FALSE)),"",VLOOKUP($AL648,'Ash-Archive Data-Don''t Delete'!$AL:$AT,3,FALSE))</f>
        <v/>
      </c>
      <c r="AO648" s="13" t="str">
        <f>IF(ISNA(VLOOKUP($AL648,'Ash-Archive Data-Don''t Delete'!$AL:$AT,4,FALSE)),"",VLOOKUP($AL648,'Ash-Archive Data-Don''t Delete'!$AL:$AT,4,FALSE))</f>
        <v/>
      </c>
      <c r="AP648" s="2" t="str">
        <f>IF(ISNA(VLOOKUP($AL648,'Ash-Archive Data-Don''t Delete'!$AL:$AT,5,FALSE)),"",VLOOKUP($AL648,'Ash-Archive Data-Don''t Delete'!$AL:$AT,5,FALSE))</f>
        <v/>
      </c>
      <c r="AQ648" s="13" t="s">
        <v>62</v>
      </c>
      <c r="AR648" s="2" t="s">
        <v>62</v>
      </c>
      <c r="AS648" s="13" t="s">
        <v>62</v>
      </c>
      <c r="AT648" s="2" t="s">
        <v>62</v>
      </c>
      <c r="AU648" s="451"/>
      <c r="AV648" s="448"/>
      <c r="AW648" s="451"/>
      <c r="AX648" s="448"/>
      <c r="AY648" s="440"/>
      <c r="AZ648" s="464"/>
      <c r="BA648" s="15"/>
      <c r="BB648" s="15"/>
      <c r="BC648" s="15"/>
      <c r="BD648" s="15"/>
      <c r="BE648" s="15"/>
      <c r="BF648" s="15"/>
      <c r="BG648" s="15"/>
      <c r="BH648" s="15"/>
      <c r="BI648" s="15"/>
      <c r="BJ648" s="15"/>
    </row>
    <row r="649" spans="1:62" ht="14.25">
      <c r="A649" s="16" t="str">
        <f>IF(ISNA(VLOOKUP($G649,'Philanthropist Ranking'!$E$5:$H$105,4,FALSE)),"N","Y")</f>
        <v>N</v>
      </c>
      <c r="B649" s="17">
        <f>VLOOKUP($G649,'Philanthropist Ranking'!$K$5:$M$281,3,FALSE)</f>
        <v>194</v>
      </c>
      <c r="C649" s="17">
        <f>VLOOKUP($G649,'Philanthropist Ranking'!$K$5:$M$281,2,FALSE)</f>
        <v>2</v>
      </c>
      <c r="D649" s="15"/>
      <c r="E649" s="15"/>
      <c r="F649" s="464"/>
      <c r="G649" s="463" t="s">
        <v>875</v>
      </c>
      <c r="H649" s="440"/>
      <c r="I649" s="464"/>
      <c r="J649" s="465" t="s">
        <v>62</v>
      </c>
      <c r="K649" s="464"/>
      <c r="L649" s="465"/>
      <c r="M649" s="464"/>
      <c r="N649" s="450"/>
      <c r="O649" s="466"/>
      <c r="P649" s="450"/>
      <c r="Q649" s="466"/>
      <c r="R649" s="450"/>
      <c r="S649" s="466"/>
      <c r="T649" s="450"/>
      <c r="U649" s="466"/>
      <c r="V649" s="446" t="s">
        <v>875</v>
      </c>
      <c r="W649" s="447">
        <v>2</v>
      </c>
      <c r="X649" s="446">
        <v>12</v>
      </c>
      <c r="Y649" s="447">
        <v>18</v>
      </c>
      <c r="Z649" s="451"/>
      <c r="AA649" s="448"/>
      <c r="AB649" s="451"/>
      <c r="AC649" s="448"/>
      <c r="AD649" s="446" t="s">
        <v>1373</v>
      </c>
      <c r="AE649" s="447" t="s">
        <v>1374</v>
      </c>
      <c r="AF649" s="451"/>
      <c r="AG649" s="448"/>
      <c r="AH649" s="467" t="e">
        <f>VLOOKUP($AF649,'Program-Causes'!$C:$D,2,FALSE)</f>
        <v>#N/A</v>
      </c>
      <c r="AI649" s="448"/>
      <c r="AJ649" s="446" t="s">
        <v>69</v>
      </c>
      <c r="AK649" s="447" t="s">
        <v>70</v>
      </c>
      <c r="AL649" s="9" t="s">
        <v>3899</v>
      </c>
      <c r="AM649" s="13" t="str">
        <f>IF(ISNA(VLOOKUP($AL649,'Ash-Archive Data-Don''t Delete'!$AL:$AT,2,FALSE)),"",VLOOKUP($AL649,'Ash-Archive Data-Don''t Delete'!$AL:$AT,2,FALSE))</f>
        <v>link</v>
      </c>
      <c r="AN649" s="36" t="str">
        <f>IF(ISNA(VLOOKUP($AL649,'Ash-Archive Data-Don''t Delete'!$AL:$AT,3,FALSE)),"",VLOOKUP($AL649,'Ash-Archive Data-Don''t Delete'!$AL:$AT,3,FALSE))</f>
        <v>http://www.ccafc.org.cn/templates/DonationSearch/index.aspx?nodeid=106</v>
      </c>
      <c r="AO649" s="13">
        <f>IF(ISNA(VLOOKUP($AL649,'Ash-Archive Data-Don''t Delete'!$AL:$AT,4,FALSE)),"",VLOOKUP($AL649,'Ash-Archive Data-Don''t Delete'!$AL:$AT,4,FALSE))</f>
        <v>0</v>
      </c>
      <c r="AP649" s="2">
        <f>IF(ISNA(VLOOKUP($AL649,'Ash-Archive Data-Don''t Delete'!$AL:$AT,5,FALSE)),"",VLOOKUP($AL649,'Ash-Archive Data-Don''t Delete'!$AL:$AT,5,FALSE))</f>
        <v>0</v>
      </c>
      <c r="AQ649" s="13"/>
      <c r="AR649" s="2"/>
      <c r="AS649" s="13"/>
      <c r="AT649" s="2" t="s">
        <v>74</v>
      </c>
      <c r="AU649" s="451"/>
      <c r="AV649" s="448"/>
      <c r="AW649" s="451"/>
      <c r="AX649" s="448"/>
      <c r="AY649" s="475" t="s">
        <v>269</v>
      </c>
      <c r="AZ649" s="484">
        <v>42744</v>
      </c>
      <c r="BA649" s="15"/>
      <c r="BB649" s="15"/>
      <c r="BC649" s="15"/>
      <c r="BD649" s="15"/>
      <c r="BE649" s="15"/>
      <c r="BF649" s="15"/>
      <c r="BG649" s="15"/>
      <c r="BH649" s="15"/>
      <c r="BI649" s="15"/>
      <c r="BJ649" s="15"/>
    </row>
    <row r="650" spans="1:62" ht="14.25">
      <c r="A650" s="16" t="str">
        <f>IF(ISNA(VLOOKUP($G650,'Philanthropist Ranking'!$E$5:$H$105,4,FALSE)),"N","Y")</f>
        <v>N</v>
      </c>
      <c r="B650" s="17">
        <f>VLOOKUP($G650,'Philanthropist Ranking'!$K$5:$M$281,3,FALSE)</f>
        <v>194</v>
      </c>
      <c r="C650" s="17">
        <f>VLOOKUP($G650,'Philanthropist Ranking'!$K$5:$M$281,2,FALSE)</f>
        <v>2</v>
      </c>
      <c r="D650" s="15"/>
      <c r="E650" s="15"/>
      <c r="F650" s="464"/>
      <c r="G650" s="463" t="s">
        <v>874</v>
      </c>
      <c r="H650" s="440"/>
      <c r="I650" s="464"/>
      <c r="J650" s="465" t="s">
        <v>62</v>
      </c>
      <c r="K650" s="464"/>
      <c r="L650" s="465"/>
      <c r="M650" s="464"/>
      <c r="N650" s="450"/>
      <c r="O650" s="466"/>
      <c r="P650" s="450"/>
      <c r="Q650" s="466"/>
      <c r="R650" s="450"/>
      <c r="S650" s="466"/>
      <c r="T650" s="450"/>
      <c r="U650" s="466"/>
      <c r="V650" s="446" t="s">
        <v>2706</v>
      </c>
      <c r="W650" s="447">
        <v>2</v>
      </c>
      <c r="X650" s="446">
        <v>10</v>
      </c>
      <c r="Y650" s="447">
        <v>13</v>
      </c>
      <c r="Z650" s="451"/>
      <c r="AA650" s="448"/>
      <c r="AB650" s="451"/>
      <c r="AC650" s="448"/>
      <c r="AD650" s="446" t="s">
        <v>1373</v>
      </c>
      <c r="AE650" s="447" t="s">
        <v>1374</v>
      </c>
      <c r="AF650" s="451"/>
      <c r="AG650" s="448"/>
      <c r="AH650" s="467" t="e">
        <f>VLOOKUP($AF650,'Program-Causes'!$C:$D,2,FALSE)</f>
        <v>#N/A</v>
      </c>
      <c r="AI650" s="448"/>
      <c r="AJ650" s="446" t="s">
        <v>69</v>
      </c>
      <c r="AK650" s="447" t="s">
        <v>70</v>
      </c>
      <c r="AL650" s="9" t="s">
        <v>3900</v>
      </c>
      <c r="AM650" s="13" t="str">
        <f>IF(ISNA(VLOOKUP($AL650,'Ash-Archive Data-Don''t Delete'!$AL:$AT,2,FALSE)),"",VLOOKUP($AL650,'Ash-Archive Data-Don''t Delete'!$AL:$AT,2,FALSE))</f>
        <v>link</v>
      </c>
      <c r="AN650" s="36" t="str">
        <f>IF(ISNA(VLOOKUP($AL650,'Ash-Archive Data-Don''t Delete'!$AL:$AT,3,FALSE)),"",VLOOKUP($AL650,'Ash-Archive Data-Don''t Delete'!$AL:$AT,3,FALSE))</f>
        <v>http://www.ccafc.org.cn/templates/DonationSearch/index.aspx?nodeid=106</v>
      </c>
      <c r="AO650" s="13">
        <f>IF(ISNA(VLOOKUP($AL650,'Ash-Archive Data-Don''t Delete'!$AL:$AT,4,FALSE)),"",VLOOKUP($AL650,'Ash-Archive Data-Don''t Delete'!$AL:$AT,4,FALSE))</f>
        <v>0</v>
      </c>
      <c r="AP650" s="2">
        <f>IF(ISNA(VLOOKUP($AL650,'Ash-Archive Data-Don''t Delete'!$AL:$AT,5,FALSE)),"",VLOOKUP($AL650,'Ash-Archive Data-Don''t Delete'!$AL:$AT,5,FALSE))</f>
        <v>0</v>
      </c>
      <c r="AQ650" s="13"/>
      <c r="AR650" s="2"/>
      <c r="AS650" s="13"/>
      <c r="AT650" s="2" t="s">
        <v>74</v>
      </c>
      <c r="AU650" s="451"/>
      <c r="AV650" s="448"/>
      <c r="AW650" s="451"/>
      <c r="AX650" s="448"/>
      <c r="AY650" s="475" t="s">
        <v>269</v>
      </c>
      <c r="AZ650" s="484">
        <v>42744</v>
      </c>
      <c r="BA650" s="15"/>
      <c r="BB650" s="15"/>
      <c r="BC650" s="15"/>
      <c r="BD650" s="15"/>
      <c r="BE650" s="15"/>
      <c r="BF650" s="15"/>
      <c r="BG650" s="15"/>
      <c r="BH650" s="15"/>
      <c r="BI650" s="15"/>
      <c r="BJ650" s="15"/>
    </row>
    <row r="651" spans="1:62" ht="14.25">
      <c r="A651" s="16" t="str">
        <f>IF(ISNA(VLOOKUP($G651,'Philanthropist Ranking'!$E$5:$H$105,4,FALSE)),"N","Y")</f>
        <v>N</v>
      </c>
      <c r="B651" s="17">
        <f>VLOOKUP($G651,'Philanthropist Ranking'!$K$5:$M$281,3,FALSE)</f>
        <v>194</v>
      </c>
      <c r="C651" s="17">
        <f>VLOOKUP($G651,'Philanthropist Ranking'!$K$5:$M$281,2,FALSE)</f>
        <v>2</v>
      </c>
      <c r="D651" s="15"/>
      <c r="E651" s="15"/>
      <c r="F651" s="462" t="s">
        <v>198</v>
      </c>
      <c r="G651" s="463" t="s">
        <v>199</v>
      </c>
      <c r="H651" s="440"/>
      <c r="I651" s="464"/>
      <c r="J651" s="465" t="s">
        <v>62</v>
      </c>
      <c r="K651" s="462" t="s">
        <v>78</v>
      </c>
      <c r="L651" s="463" t="s">
        <v>79</v>
      </c>
      <c r="M651" s="481" t="s">
        <v>80</v>
      </c>
      <c r="N651" s="441" t="s">
        <v>9</v>
      </c>
      <c r="O651" s="482" t="s">
        <v>2582</v>
      </c>
      <c r="P651" s="441" t="s">
        <v>2583</v>
      </c>
      <c r="Q651" s="482" t="s">
        <v>84</v>
      </c>
      <c r="R651" s="441" t="s">
        <v>2040</v>
      </c>
      <c r="S651" s="482" t="s">
        <v>105</v>
      </c>
      <c r="T651" s="441" t="s">
        <v>2584</v>
      </c>
      <c r="U651" s="483" t="s">
        <v>80</v>
      </c>
      <c r="V651" s="446" t="s">
        <v>2582</v>
      </c>
      <c r="W651" s="447">
        <v>2</v>
      </c>
      <c r="X651" s="446">
        <v>7</v>
      </c>
      <c r="Y651" s="448"/>
      <c r="Z651" s="446" t="s">
        <v>105</v>
      </c>
      <c r="AA651" s="447" t="s">
        <v>3901</v>
      </c>
      <c r="AB651" s="446" t="s">
        <v>223</v>
      </c>
      <c r="AC651" s="447" t="s">
        <v>223</v>
      </c>
      <c r="AD651" s="446" t="s">
        <v>2588</v>
      </c>
      <c r="AE651" s="448"/>
      <c r="AF651" s="451"/>
      <c r="AG651" s="447" t="s">
        <v>137</v>
      </c>
      <c r="AH651" s="467" t="e">
        <f>VLOOKUP($AF651,'Program-Causes'!$C:$D,2,FALSE)</f>
        <v>#N/A</v>
      </c>
      <c r="AI651" s="447" t="s">
        <v>100</v>
      </c>
      <c r="AJ651" s="446" t="s">
        <v>69</v>
      </c>
      <c r="AK651" s="447" t="s">
        <v>70</v>
      </c>
      <c r="AL651" s="9" t="s">
        <v>3902</v>
      </c>
      <c r="AM651" s="35" t="str">
        <f>IF(ISNA(VLOOKUP($AL651,'Ash-Archive Data-Don''t Delete'!$AL:$AT,2,FALSE)),"",VLOOKUP($AL651,'Ash-Archive Data-Don''t Delete'!$AL:$AT,2,FALSE))</f>
        <v>Link1</v>
      </c>
      <c r="AN651" s="2">
        <f>IF(ISNA(VLOOKUP($AL651,'Ash-Archive Data-Don''t Delete'!$AL:$AT,3,FALSE)),"",VLOOKUP($AL651,'Ash-Archive Data-Don''t Delete'!$AL:$AT,3,FALSE))</f>
        <v>0</v>
      </c>
      <c r="AO651" s="13">
        <f>IF(ISNA(VLOOKUP($AL651,'Ash-Archive Data-Don''t Delete'!$AL:$AT,4,FALSE)),"",VLOOKUP($AL651,'Ash-Archive Data-Don''t Delete'!$AL:$AT,4,FALSE))</f>
        <v>0</v>
      </c>
      <c r="AP651" s="2">
        <f>IF(ISNA(VLOOKUP($AL651,'Ash-Archive Data-Don''t Delete'!$AL:$AT,5,FALSE)),"",VLOOKUP($AL651,'Ash-Archive Data-Don''t Delete'!$AL:$AT,5,FALSE))</f>
        <v>0</v>
      </c>
      <c r="AQ651" s="13" t="s">
        <v>74</v>
      </c>
      <c r="AR651" s="2"/>
      <c r="AS651" s="13"/>
      <c r="AT651" s="2"/>
      <c r="AU651" s="451"/>
      <c r="AV651" s="448"/>
      <c r="AW651" s="451"/>
      <c r="AX651" s="448"/>
      <c r="AY651" s="475" t="s">
        <v>103</v>
      </c>
      <c r="AZ651" s="476">
        <v>42689</v>
      </c>
      <c r="BA651" s="15"/>
      <c r="BB651" s="15"/>
      <c r="BC651" s="15"/>
      <c r="BD651" s="15"/>
      <c r="BE651" s="15"/>
      <c r="BF651" s="15"/>
      <c r="BG651" s="15"/>
      <c r="BH651" s="15"/>
      <c r="BI651" s="15"/>
      <c r="BJ651" s="15"/>
    </row>
    <row r="652" spans="1:62" ht="14.25">
      <c r="A652" s="16" t="str">
        <f>IF(ISNA(VLOOKUP($G652,'Philanthropist Ranking'!$E$5:$H$105,4,FALSE)),"N","Y")</f>
        <v>N</v>
      </c>
      <c r="B652" s="17">
        <f>VLOOKUP($G652,'Philanthropist Ranking'!$K$5:$M$281,3,FALSE)</f>
        <v>194</v>
      </c>
      <c r="C652" s="17">
        <f>VLOOKUP($G652,'Philanthropist Ranking'!$K$5:$M$281,2,FALSE)</f>
        <v>2</v>
      </c>
      <c r="D652" s="15"/>
      <c r="E652" s="15"/>
      <c r="F652" s="464"/>
      <c r="G652" s="463" t="s">
        <v>873</v>
      </c>
      <c r="H652" s="440"/>
      <c r="I652" s="464"/>
      <c r="J652" s="465" t="s">
        <v>62</v>
      </c>
      <c r="K652" s="464"/>
      <c r="L652" s="465"/>
      <c r="M652" s="464"/>
      <c r="N652" s="450"/>
      <c r="O652" s="482" t="s">
        <v>2668</v>
      </c>
      <c r="P652" s="450"/>
      <c r="Q652" s="466"/>
      <c r="R652" s="450"/>
      <c r="S652" s="466"/>
      <c r="T652" s="450"/>
      <c r="U652" s="466"/>
      <c r="V652" s="446" t="s">
        <v>2668</v>
      </c>
      <c r="W652" s="447">
        <v>2</v>
      </c>
      <c r="X652" s="446">
        <v>6</v>
      </c>
      <c r="Y652" s="447">
        <v>24</v>
      </c>
      <c r="Z652" s="189"/>
      <c r="AA652" s="448"/>
      <c r="AB652" s="451"/>
      <c r="AC652" s="448"/>
      <c r="AD652" s="451"/>
      <c r="AE652" s="447" t="s">
        <v>1733</v>
      </c>
      <c r="AF652" s="446" t="s">
        <v>1735</v>
      </c>
      <c r="AG652" s="447" t="s">
        <v>89</v>
      </c>
      <c r="AH652" s="467" t="str">
        <f>VLOOKUP($AF652,'Program-Causes'!$C:$D,2,FALSE)</f>
        <v>Education</v>
      </c>
      <c r="AI652" s="447" t="s">
        <v>100</v>
      </c>
      <c r="AJ652" s="446" t="s">
        <v>69</v>
      </c>
      <c r="AK652" s="447" t="s">
        <v>70</v>
      </c>
      <c r="AL652" s="9" t="s">
        <v>3903</v>
      </c>
      <c r="AM652" s="13" t="str">
        <f>IF(ISNA(VLOOKUP($AL652,'Ash-Archive Data-Don''t Delete'!$AL:$AT,2,FALSE)),"",VLOOKUP($AL652,'Ash-Archive Data-Don''t Delete'!$AL:$AT,2,FALSE))</f>
        <v/>
      </c>
      <c r="AN652" s="2" t="str">
        <f>IF(ISNA(VLOOKUP($AL652,'Ash-Archive Data-Don''t Delete'!$AL:$AT,3,FALSE)),"",VLOOKUP($AL652,'Ash-Archive Data-Don''t Delete'!$AL:$AT,3,FALSE))</f>
        <v/>
      </c>
      <c r="AO652" s="13" t="str">
        <f>IF(ISNA(VLOOKUP($AL652,'Ash-Archive Data-Don''t Delete'!$AL:$AT,4,FALSE)),"",VLOOKUP($AL652,'Ash-Archive Data-Don''t Delete'!$AL:$AT,4,FALSE))</f>
        <v/>
      </c>
      <c r="AP652" s="2" t="str">
        <f>IF(ISNA(VLOOKUP($AL652,'Ash-Archive Data-Don''t Delete'!$AL:$AT,5,FALSE)),"",VLOOKUP($AL652,'Ash-Archive Data-Don''t Delete'!$AL:$AT,5,FALSE))</f>
        <v/>
      </c>
      <c r="AQ652" s="13" t="s">
        <v>62</v>
      </c>
      <c r="AR652" s="2" t="s">
        <v>62</v>
      </c>
      <c r="AS652" s="13" t="s">
        <v>62</v>
      </c>
      <c r="AT652" s="2" t="s">
        <v>74</v>
      </c>
      <c r="AU652" s="451"/>
      <c r="AV652" s="448"/>
      <c r="AW652" s="451"/>
      <c r="AX652" s="448"/>
      <c r="AY652" s="475" t="s">
        <v>118</v>
      </c>
      <c r="AZ652" s="484">
        <v>42744</v>
      </c>
      <c r="BA652" s="15"/>
      <c r="BB652" s="15"/>
      <c r="BC652" s="15"/>
      <c r="BD652" s="15"/>
      <c r="BE652" s="15"/>
      <c r="BF652" s="15"/>
      <c r="BG652" s="15"/>
      <c r="BH652" s="15"/>
      <c r="BI652" s="15"/>
      <c r="BJ652" s="15"/>
    </row>
    <row r="653" spans="1:62" ht="14.25">
      <c r="A653" s="16" t="str">
        <f>IF(ISNA(VLOOKUP($G653,'Philanthropist Ranking'!$E$5:$H$105,4,FALSE)),"N","Y")</f>
        <v>N</v>
      </c>
      <c r="B653" s="17">
        <f>VLOOKUP($G653,'Philanthropist Ranking'!$K$5:$M$281,3,FALSE)</f>
        <v>194</v>
      </c>
      <c r="C653" s="17">
        <f>VLOOKUP($G653,'Philanthropist Ranking'!$K$5:$M$281,2,FALSE)</f>
        <v>2</v>
      </c>
      <c r="D653" s="15"/>
      <c r="E653" s="15"/>
      <c r="F653" s="464"/>
      <c r="G653" s="463" t="s">
        <v>872</v>
      </c>
      <c r="H653" s="440"/>
      <c r="I653" s="464"/>
      <c r="J653" s="465" t="s">
        <v>62</v>
      </c>
      <c r="K653" s="464"/>
      <c r="L653" s="465"/>
      <c r="M653" s="464"/>
      <c r="N653" s="450"/>
      <c r="O653" s="466"/>
      <c r="P653" s="450"/>
      <c r="Q653" s="466"/>
      <c r="R653" s="450"/>
      <c r="S653" s="466"/>
      <c r="T653" s="450"/>
      <c r="U653" s="466"/>
      <c r="V653" s="446" t="s">
        <v>872</v>
      </c>
      <c r="W653" s="447">
        <v>2</v>
      </c>
      <c r="X653" s="451">
        <v>4</v>
      </c>
      <c r="Y653" s="448">
        <v>13</v>
      </c>
      <c r="Z653" s="451"/>
      <c r="AA653" s="448"/>
      <c r="AB653" s="451"/>
      <c r="AC653" s="448"/>
      <c r="AD653" s="446" t="s">
        <v>731</v>
      </c>
      <c r="AE653" s="447" t="s">
        <v>732</v>
      </c>
      <c r="AF653" s="446" t="s">
        <v>2419</v>
      </c>
      <c r="AG653" s="448"/>
      <c r="AH653" s="467" t="s">
        <v>67</v>
      </c>
      <c r="AI653" s="448"/>
      <c r="AJ653" s="446" t="s">
        <v>69</v>
      </c>
      <c r="AK653" s="447" t="s">
        <v>70</v>
      </c>
      <c r="AL653" s="9" t="s">
        <v>3904</v>
      </c>
      <c r="AM653" s="13" t="str">
        <f>IF(ISNA(VLOOKUP($AL653,'Ash-Archive Data-Don''t Delete'!$AL:$AT,2,FALSE)),"",VLOOKUP($AL653,'Ash-Archive Data-Don''t Delete'!$AL:$AT,2,FALSE))</f>
        <v/>
      </c>
      <c r="AN653" s="2" t="str">
        <f>IF(ISNA(VLOOKUP($AL653,'Ash-Archive Data-Don''t Delete'!$AL:$AT,3,FALSE)),"",VLOOKUP($AL653,'Ash-Archive Data-Don''t Delete'!$AL:$AT,3,FALSE))</f>
        <v/>
      </c>
      <c r="AO653" s="13" t="str">
        <f>IF(ISNA(VLOOKUP($AL653,'Ash-Archive Data-Don''t Delete'!$AL:$AT,4,FALSE)),"",VLOOKUP($AL653,'Ash-Archive Data-Don''t Delete'!$AL:$AT,4,FALSE))</f>
        <v/>
      </c>
      <c r="AP653" s="2" t="str">
        <f>IF(ISNA(VLOOKUP($AL653,'Ash-Archive Data-Don''t Delete'!$AL:$AT,5,FALSE)),"",VLOOKUP($AL653,'Ash-Archive Data-Don''t Delete'!$AL:$AT,5,FALSE))</f>
        <v/>
      </c>
      <c r="AQ653" s="13" t="s">
        <v>62</v>
      </c>
      <c r="AR653" s="2" t="s">
        <v>62</v>
      </c>
      <c r="AS653" s="13" t="s">
        <v>62</v>
      </c>
      <c r="AT653" s="2" t="s">
        <v>62</v>
      </c>
      <c r="AU653" s="451"/>
      <c r="AV653" s="448"/>
      <c r="AW653" s="451"/>
      <c r="AX653" s="448"/>
      <c r="AY653" s="475" t="s">
        <v>269</v>
      </c>
      <c r="AZ653" s="484">
        <v>42744</v>
      </c>
      <c r="BA653" s="15"/>
      <c r="BB653" s="15"/>
      <c r="BC653" s="15"/>
      <c r="BD653" s="15"/>
      <c r="BE653" s="15"/>
      <c r="BF653" s="15"/>
      <c r="BG653" s="15"/>
      <c r="BH653" s="15"/>
      <c r="BI653" s="15"/>
      <c r="BJ653" s="15"/>
    </row>
    <row r="654" spans="1:62" ht="14.25">
      <c r="A654" s="16" t="str">
        <f>IF(ISNA(VLOOKUP($G654,'Philanthropist Ranking'!$E$5:$H$105,4,FALSE)),"N","Y")</f>
        <v>N</v>
      </c>
      <c r="B654" s="17">
        <f>VLOOKUP($G654,'Philanthropist Ranking'!$K$5:$M$281,3,FALSE)</f>
        <v>194</v>
      </c>
      <c r="C654" s="17">
        <f>VLOOKUP($G654,'Philanthropist Ranking'!$K$5:$M$281,2,FALSE)</f>
        <v>2</v>
      </c>
      <c r="D654" s="486" t="s">
        <v>1626</v>
      </c>
      <c r="E654" s="15"/>
      <c r="F654" s="462" t="s">
        <v>2598</v>
      </c>
      <c r="G654" s="463" t="s">
        <v>871</v>
      </c>
      <c r="H654" s="440"/>
      <c r="I654" s="464"/>
      <c r="J654" s="465" t="s">
        <v>62</v>
      </c>
      <c r="K654" s="464"/>
      <c r="L654" s="465"/>
      <c r="M654" s="464"/>
      <c r="N654" s="450"/>
      <c r="O654" s="466"/>
      <c r="P654" s="450"/>
      <c r="Q654" s="466"/>
      <c r="R654" s="450"/>
      <c r="S654" s="466"/>
      <c r="T654" s="450"/>
      <c r="U654" s="466"/>
      <c r="V654" s="446" t="s">
        <v>871</v>
      </c>
      <c r="W654" s="447">
        <v>2</v>
      </c>
      <c r="X654" s="446">
        <v>1</v>
      </c>
      <c r="Y654" s="447">
        <v>25</v>
      </c>
      <c r="Z654" s="189"/>
      <c r="AA654" s="448"/>
      <c r="AB654" s="451"/>
      <c r="AC654" s="448"/>
      <c r="AD654" s="451"/>
      <c r="AE654" s="448"/>
      <c r="AF654" s="446" t="s">
        <v>2599</v>
      </c>
      <c r="AG654" s="447" t="s">
        <v>89</v>
      </c>
      <c r="AH654" s="467" t="str">
        <f>VLOOKUP($AF654,'Program-Causes'!$C:$D,2,FALSE)</f>
        <v>Education</v>
      </c>
      <c r="AI654" s="447" t="s">
        <v>68</v>
      </c>
      <c r="AJ654" s="446" t="s">
        <v>69</v>
      </c>
      <c r="AK654" s="447" t="s">
        <v>70</v>
      </c>
      <c r="AL654" s="9" t="s">
        <v>3905</v>
      </c>
      <c r="AM654" s="13" t="str">
        <f>IF(ISNA(VLOOKUP($AL654,'Ash-Archive Data-Don''t Delete'!$AL:$AT,2,FALSE)),"",VLOOKUP($AL654,'Ash-Archive Data-Don''t Delete'!$AL:$AT,2,FALSE))</f>
        <v/>
      </c>
      <c r="AN654" s="2" t="str">
        <f>IF(ISNA(VLOOKUP($AL654,'Ash-Archive Data-Don''t Delete'!$AL:$AT,3,FALSE)),"",VLOOKUP($AL654,'Ash-Archive Data-Don''t Delete'!$AL:$AT,3,FALSE))</f>
        <v/>
      </c>
      <c r="AO654" s="13" t="str">
        <f>IF(ISNA(VLOOKUP($AL654,'Ash-Archive Data-Don''t Delete'!$AL:$AT,4,FALSE)),"",VLOOKUP($AL654,'Ash-Archive Data-Don''t Delete'!$AL:$AT,4,FALSE))</f>
        <v/>
      </c>
      <c r="AP654" s="2" t="str">
        <f>IF(ISNA(VLOOKUP($AL654,'Ash-Archive Data-Don''t Delete'!$AL:$AT,5,FALSE)),"",VLOOKUP($AL654,'Ash-Archive Data-Don''t Delete'!$AL:$AT,5,FALSE))</f>
        <v/>
      </c>
      <c r="AQ654" s="13" t="s">
        <v>62</v>
      </c>
      <c r="AR654" s="2" t="s">
        <v>62</v>
      </c>
      <c r="AS654" s="13" t="s">
        <v>62</v>
      </c>
      <c r="AT654" s="2" t="s">
        <v>62</v>
      </c>
      <c r="AU654" s="451"/>
      <c r="AV654" s="448"/>
      <c r="AW654" s="451"/>
      <c r="AX654" s="448"/>
      <c r="AY654" s="440"/>
      <c r="AZ654" s="464"/>
      <c r="BA654" s="15"/>
      <c r="BB654" s="15"/>
      <c r="BC654" s="15"/>
      <c r="BD654" s="15"/>
      <c r="BE654" s="15"/>
      <c r="BF654" s="15"/>
      <c r="BG654" s="15"/>
      <c r="BH654" s="15"/>
      <c r="BI654" s="15"/>
      <c r="BJ654" s="15"/>
    </row>
    <row r="655" spans="1:62" ht="14.25">
      <c r="A655" s="16" t="str">
        <f>IF(ISNA(VLOOKUP($G655,'Philanthropist Ranking'!$E$5:$H$105,4,FALSE)),"N","Y")</f>
        <v>N</v>
      </c>
      <c r="B655" s="17">
        <f>VLOOKUP($G655,'Philanthropist Ranking'!$K$5:$M$281,3,FALSE)</f>
        <v>194</v>
      </c>
      <c r="C655" s="17">
        <f>VLOOKUP($G655,'Philanthropist Ranking'!$K$5:$M$281,2,FALSE)</f>
        <v>2</v>
      </c>
      <c r="D655" s="15"/>
      <c r="E655" s="15"/>
      <c r="F655" s="464"/>
      <c r="G655" s="463" t="s">
        <v>870</v>
      </c>
      <c r="H655" s="440"/>
      <c r="I655" s="464"/>
      <c r="J655" s="465" t="s">
        <v>62</v>
      </c>
      <c r="K655" s="464"/>
      <c r="L655" s="465"/>
      <c r="M655" s="464"/>
      <c r="N655" s="450"/>
      <c r="O655" s="482" t="s">
        <v>2665</v>
      </c>
      <c r="P655" s="450"/>
      <c r="Q655" s="466"/>
      <c r="R655" s="450"/>
      <c r="S655" s="466"/>
      <c r="T655" s="450"/>
      <c r="U655" s="466"/>
      <c r="V655" s="446" t="s">
        <v>2665</v>
      </c>
      <c r="W655" s="447">
        <v>2</v>
      </c>
      <c r="X655" s="446">
        <v>10</v>
      </c>
      <c r="Y655" s="447">
        <v>16</v>
      </c>
      <c r="Z655" s="189"/>
      <c r="AA655" s="448"/>
      <c r="AB655" s="451"/>
      <c r="AC655" s="448"/>
      <c r="AD655" s="451"/>
      <c r="AE655" s="447" t="s">
        <v>1281</v>
      </c>
      <c r="AF655" s="446" t="s">
        <v>1362</v>
      </c>
      <c r="AG655" s="447" t="s">
        <v>109</v>
      </c>
      <c r="AH655" s="467" t="e">
        <f>VLOOKUP($AF655,'Program-Causes'!$C:$D,2,FALSE)</f>
        <v>#N/A</v>
      </c>
      <c r="AI655" s="447" t="s">
        <v>100</v>
      </c>
      <c r="AJ655" s="446" t="s">
        <v>69</v>
      </c>
      <c r="AK655" s="447" t="s">
        <v>70</v>
      </c>
      <c r="AL655" s="9" t="s">
        <v>3906</v>
      </c>
      <c r="AM655" s="13" t="str">
        <f>IF(ISNA(VLOOKUP($AL655,'Ash-Archive Data-Don''t Delete'!$AL:$AT,2,FALSE)),"",VLOOKUP($AL655,'Ash-Archive Data-Don''t Delete'!$AL:$AT,2,FALSE))</f>
        <v/>
      </c>
      <c r="AN655" s="2" t="str">
        <f>IF(ISNA(VLOOKUP($AL655,'Ash-Archive Data-Don''t Delete'!$AL:$AT,3,FALSE)),"",VLOOKUP($AL655,'Ash-Archive Data-Don''t Delete'!$AL:$AT,3,FALSE))</f>
        <v/>
      </c>
      <c r="AO655" s="13" t="str">
        <f>IF(ISNA(VLOOKUP($AL655,'Ash-Archive Data-Don''t Delete'!$AL:$AT,4,FALSE)),"",VLOOKUP($AL655,'Ash-Archive Data-Don''t Delete'!$AL:$AT,4,FALSE))</f>
        <v/>
      </c>
      <c r="AP655" s="2" t="str">
        <f>IF(ISNA(VLOOKUP($AL655,'Ash-Archive Data-Don''t Delete'!$AL:$AT,5,FALSE)),"",VLOOKUP($AL655,'Ash-Archive Data-Don''t Delete'!$AL:$AT,5,FALSE))</f>
        <v/>
      </c>
      <c r="AQ655" s="13" t="s">
        <v>62</v>
      </c>
      <c r="AR655" s="2" t="s">
        <v>62</v>
      </c>
      <c r="AS655" s="13" t="s">
        <v>62</v>
      </c>
      <c r="AT655" s="2" t="s">
        <v>74</v>
      </c>
      <c r="AU655" s="451"/>
      <c r="AV655" s="448"/>
      <c r="AW655" s="451"/>
      <c r="AX655" s="448"/>
      <c r="AY655" s="475" t="s">
        <v>118</v>
      </c>
      <c r="AZ655" s="484">
        <v>42744</v>
      </c>
      <c r="BA655" s="15"/>
      <c r="BB655" s="15"/>
      <c r="BC655" s="15"/>
      <c r="BD655" s="15"/>
      <c r="BE655" s="15"/>
      <c r="BF655" s="15"/>
      <c r="BG655" s="15"/>
      <c r="BH655" s="15"/>
      <c r="BI655" s="15"/>
      <c r="BJ655" s="15"/>
    </row>
    <row r="656" spans="1:62" ht="14.25">
      <c r="A656" s="16" t="str">
        <f>IF(ISNA(VLOOKUP($G656,'Philanthropist Ranking'!$E$5:$H$105,4,FALSE)),"N","Y")</f>
        <v>N</v>
      </c>
      <c r="B656" s="17">
        <f>VLOOKUP($G656,'Philanthropist Ranking'!$K$5:$M$281,3,FALSE)</f>
        <v>249</v>
      </c>
      <c r="C656" s="17">
        <f>VLOOKUP($G656,'Philanthropist Ranking'!$K$5:$M$281,2,FALSE)</f>
        <v>1.9</v>
      </c>
      <c r="D656" s="15"/>
      <c r="E656" s="15"/>
      <c r="F656" s="464"/>
      <c r="G656" s="463" t="s">
        <v>916</v>
      </c>
      <c r="H656" s="440"/>
      <c r="I656" s="464"/>
      <c r="J656" s="465" t="s">
        <v>62</v>
      </c>
      <c r="K656" s="464"/>
      <c r="L656" s="465"/>
      <c r="M656" s="464"/>
      <c r="N656" s="450"/>
      <c r="O656" s="482" t="s">
        <v>2722</v>
      </c>
      <c r="P656" s="450"/>
      <c r="Q656" s="466"/>
      <c r="R656" s="450"/>
      <c r="S656" s="466"/>
      <c r="T656" s="450"/>
      <c r="U656" s="466"/>
      <c r="V656" s="446" t="s">
        <v>2722</v>
      </c>
      <c r="W656" s="447">
        <v>1.9</v>
      </c>
      <c r="X656" s="446">
        <v>9</v>
      </c>
      <c r="Y656" s="447">
        <v>13</v>
      </c>
      <c r="Z656" s="189"/>
      <c r="AA656" s="448"/>
      <c r="AB656" s="451"/>
      <c r="AC656" s="448"/>
      <c r="AD656" s="451"/>
      <c r="AE656" s="447" t="s">
        <v>1413</v>
      </c>
      <c r="AF656" s="446" t="s">
        <v>2723</v>
      </c>
      <c r="AG656" s="447" t="s">
        <v>89</v>
      </c>
      <c r="AH656" s="467" t="str">
        <f>VLOOKUP($AF656,'Program-Causes'!$C:$D,2,FALSE)</f>
        <v>Education</v>
      </c>
      <c r="AI656" s="447" t="s">
        <v>100</v>
      </c>
      <c r="AJ656" s="446" t="s">
        <v>69</v>
      </c>
      <c r="AK656" s="447" t="s">
        <v>70</v>
      </c>
      <c r="AL656" s="9" t="s">
        <v>3907</v>
      </c>
      <c r="AM656" s="13" t="str">
        <f>IF(ISNA(VLOOKUP($AL656,'Ash-Archive Data-Don''t Delete'!$AL:$AT,2,FALSE)),"",VLOOKUP($AL656,'Ash-Archive Data-Don''t Delete'!$AL:$AT,2,FALSE))</f>
        <v/>
      </c>
      <c r="AN656" s="2" t="str">
        <f>IF(ISNA(VLOOKUP($AL656,'Ash-Archive Data-Don''t Delete'!$AL:$AT,3,FALSE)),"",VLOOKUP($AL656,'Ash-Archive Data-Don''t Delete'!$AL:$AT,3,FALSE))</f>
        <v/>
      </c>
      <c r="AO656" s="13" t="str">
        <f>IF(ISNA(VLOOKUP($AL656,'Ash-Archive Data-Don''t Delete'!$AL:$AT,4,FALSE)),"",VLOOKUP($AL656,'Ash-Archive Data-Don''t Delete'!$AL:$AT,4,FALSE))</f>
        <v/>
      </c>
      <c r="AP656" s="2" t="str">
        <f>IF(ISNA(VLOOKUP($AL656,'Ash-Archive Data-Don''t Delete'!$AL:$AT,5,FALSE)),"",VLOOKUP($AL656,'Ash-Archive Data-Don''t Delete'!$AL:$AT,5,FALSE))</f>
        <v/>
      </c>
      <c r="AQ656" s="13" t="s">
        <v>62</v>
      </c>
      <c r="AR656" s="2" t="s">
        <v>62</v>
      </c>
      <c r="AS656" s="13" t="s">
        <v>62</v>
      </c>
      <c r="AT656" s="2" t="s">
        <v>74</v>
      </c>
      <c r="AU656" s="451"/>
      <c r="AV656" s="448"/>
      <c r="AW656" s="451"/>
      <c r="AX656" s="448"/>
      <c r="AY656" s="475" t="s">
        <v>118</v>
      </c>
      <c r="AZ656" s="484">
        <v>42744</v>
      </c>
      <c r="BA656" s="15"/>
      <c r="BB656" s="15"/>
      <c r="BC656" s="15"/>
      <c r="BD656" s="15"/>
      <c r="BE656" s="15"/>
      <c r="BF656" s="15"/>
      <c r="BG656" s="15"/>
      <c r="BH656" s="15"/>
      <c r="BI656" s="15"/>
      <c r="BJ656" s="15"/>
    </row>
    <row r="657" spans="1:62" ht="14.25">
      <c r="A657" s="16" t="str">
        <f>IF(ISNA(VLOOKUP($G657,'Philanthropist Ranking'!$E$5:$H$105,4,FALSE)),"N","Y")</f>
        <v>N</v>
      </c>
      <c r="B657" s="17">
        <f>VLOOKUP($G657,'Philanthropist Ranking'!$K$5:$M$281,3,FALSE)</f>
        <v>249</v>
      </c>
      <c r="C657" s="17">
        <f>VLOOKUP($G657,'Philanthropist Ranking'!$K$5:$M$281,2,FALSE)</f>
        <v>1.9</v>
      </c>
      <c r="D657" s="15"/>
      <c r="E657" s="15"/>
      <c r="F657" s="462" t="s">
        <v>2712</v>
      </c>
      <c r="G657" s="463" t="s">
        <v>915</v>
      </c>
      <c r="H657" s="440"/>
      <c r="I657" s="464"/>
      <c r="J657" s="465" t="s">
        <v>62</v>
      </c>
      <c r="K657" s="464"/>
      <c r="L657" s="465"/>
      <c r="M657" s="464"/>
      <c r="N657" s="450"/>
      <c r="O657" s="466"/>
      <c r="P657" s="450"/>
      <c r="Q657" s="466"/>
      <c r="R657" s="450"/>
      <c r="S657" s="466"/>
      <c r="T657" s="450"/>
      <c r="U657" s="466"/>
      <c r="V657" s="446" t="s">
        <v>2713</v>
      </c>
      <c r="W657" s="447">
        <v>1</v>
      </c>
      <c r="X657" s="446">
        <v>11</v>
      </c>
      <c r="Y657" s="447">
        <v>25</v>
      </c>
      <c r="Z657" s="189"/>
      <c r="AA657" s="447" t="s">
        <v>749</v>
      </c>
      <c r="AB657" s="451"/>
      <c r="AC657" s="448"/>
      <c r="AD657" s="446" t="s">
        <v>748</v>
      </c>
      <c r="AE657" s="448"/>
      <c r="AF657" s="451"/>
      <c r="AG657" s="447" t="s">
        <v>109</v>
      </c>
      <c r="AH657" s="467" t="e">
        <f>VLOOKUP($AF657,'Program-Causes'!$C:$D,2,FALSE)</f>
        <v>#N/A</v>
      </c>
      <c r="AI657" s="447" t="s">
        <v>68</v>
      </c>
      <c r="AJ657" s="446" t="s">
        <v>69</v>
      </c>
      <c r="AK657" s="447" t="s">
        <v>70</v>
      </c>
      <c r="AL657" s="9" t="s">
        <v>3908</v>
      </c>
      <c r="AM657" s="13" t="str">
        <f>IF(ISNA(VLOOKUP($AL657,'Ash-Archive Data-Don''t Delete'!$AL:$AT,2,FALSE)),"",VLOOKUP($AL657,'Ash-Archive Data-Don''t Delete'!$AL:$AT,2,FALSE))</f>
        <v/>
      </c>
      <c r="AN657" s="2" t="str">
        <f>IF(ISNA(VLOOKUP($AL657,'Ash-Archive Data-Don''t Delete'!$AL:$AT,3,FALSE)),"",VLOOKUP($AL657,'Ash-Archive Data-Don''t Delete'!$AL:$AT,3,FALSE))</f>
        <v/>
      </c>
      <c r="AO657" s="13" t="str">
        <f>IF(ISNA(VLOOKUP($AL657,'Ash-Archive Data-Don''t Delete'!$AL:$AT,4,FALSE)),"",VLOOKUP($AL657,'Ash-Archive Data-Don''t Delete'!$AL:$AT,4,FALSE))</f>
        <v/>
      </c>
      <c r="AP657" s="2" t="str">
        <f>IF(ISNA(VLOOKUP($AL657,'Ash-Archive Data-Don''t Delete'!$AL:$AT,5,FALSE)),"",VLOOKUP($AL657,'Ash-Archive Data-Don''t Delete'!$AL:$AT,5,FALSE))</f>
        <v/>
      </c>
      <c r="AQ657" s="13" t="s">
        <v>62</v>
      </c>
      <c r="AR657" s="2" t="s">
        <v>62</v>
      </c>
      <c r="AS657" s="13" t="s">
        <v>62</v>
      </c>
      <c r="AT657" s="2" t="s">
        <v>62</v>
      </c>
      <c r="AU657" s="451"/>
      <c r="AV657" s="447" t="s">
        <v>2720</v>
      </c>
      <c r="AW657" s="451"/>
      <c r="AX657" s="447" t="s">
        <v>2721</v>
      </c>
      <c r="AY657" s="475" t="s">
        <v>103</v>
      </c>
      <c r="AZ657" s="476">
        <v>42691</v>
      </c>
      <c r="BA657" s="15"/>
      <c r="BB657" s="15"/>
      <c r="BC657" s="15"/>
      <c r="BD657" s="15"/>
      <c r="BE657" s="15"/>
      <c r="BF657" s="15"/>
      <c r="BG657" s="15"/>
      <c r="BH657" s="15"/>
      <c r="BI657" s="15"/>
      <c r="BJ657" s="15"/>
    </row>
    <row r="658" spans="1:62" ht="14.25">
      <c r="A658" s="16" t="str">
        <f>IF(ISNA(VLOOKUP($G658,'Philanthropist Ranking'!$E$5:$H$105,4,FALSE)),"N","Y")</f>
        <v>N</v>
      </c>
      <c r="B658" s="17">
        <f>VLOOKUP($G658,'Philanthropist Ranking'!$K$5:$M$281,3,FALSE)</f>
        <v>249</v>
      </c>
      <c r="C658" s="17">
        <f>VLOOKUP($G658,'Philanthropist Ranking'!$K$5:$M$281,2,FALSE)</f>
        <v>1.9</v>
      </c>
      <c r="D658" s="15"/>
      <c r="E658" s="15"/>
      <c r="F658" s="462" t="s">
        <v>2712</v>
      </c>
      <c r="G658" s="463" t="s">
        <v>915</v>
      </c>
      <c r="H658" s="440"/>
      <c r="I658" s="464"/>
      <c r="J658" s="465" t="s">
        <v>62</v>
      </c>
      <c r="K658" s="462" t="s">
        <v>78</v>
      </c>
      <c r="L658" s="463" t="s">
        <v>79</v>
      </c>
      <c r="M658" s="481" t="s">
        <v>80</v>
      </c>
      <c r="N658" s="441" t="s">
        <v>121</v>
      </c>
      <c r="O658" s="482" t="s">
        <v>2713</v>
      </c>
      <c r="P658" s="441" t="s">
        <v>2714</v>
      </c>
      <c r="Q658" s="482" t="s">
        <v>70</v>
      </c>
      <c r="R658" s="441" t="s">
        <v>336</v>
      </c>
      <c r="S658" s="482" t="s">
        <v>748</v>
      </c>
      <c r="T658" s="441" t="s">
        <v>749</v>
      </c>
      <c r="U658" s="483" t="s">
        <v>80</v>
      </c>
      <c r="V658" s="446" t="s">
        <v>2713</v>
      </c>
      <c r="W658" s="447">
        <v>0.9</v>
      </c>
      <c r="X658" s="446">
        <v>10</v>
      </c>
      <c r="Y658" s="447">
        <v>9</v>
      </c>
      <c r="Z658" s="446" t="s">
        <v>748</v>
      </c>
      <c r="AA658" s="447" t="s">
        <v>749</v>
      </c>
      <c r="AB658" s="446" t="s">
        <v>748</v>
      </c>
      <c r="AC658" s="447" t="s">
        <v>3909</v>
      </c>
      <c r="AD658" s="446" t="s">
        <v>2718</v>
      </c>
      <c r="AE658" s="448"/>
      <c r="AF658" s="451"/>
      <c r="AG658" s="447" t="s">
        <v>98</v>
      </c>
      <c r="AH658" s="467" t="e">
        <f>VLOOKUP($AF658,'Program-Causes'!$C:$D,2,FALSE)</f>
        <v>#N/A</v>
      </c>
      <c r="AI658" s="447" t="s">
        <v>68</v>
      </c>
      <c r="AJ658" s="446" t="s">
        <v>69</v>
      </c>
      <c r="AK658" s="447" t="s">
        <v>70</v>
      </c>
      <c r="AL658" s="9" t="s">
        <v>3910</v>
      </c>
      <c r="AM658" s="35" t="str">
        <f>IF(ISNA(VLOOKUP($AL658,'Ash-Archive Data-Don''t Delete'!$AL:$AT,2,FALSE)),"",VLOOKUP($AL658,'Ash-Archive Data-Don''t Delete'!$AL:$AT,2,FALSE))</f>
        <v>Link</v>
      </c>
      <c r="AN658" s="2">
        <f>IF(ISNA(VLOOKUP($AL658,'Ash-Archive Data-Don''t Delete'!$AL:$AT,3,FALSE)),"",VLOOKUP($AL658,'Ash-Archive Data-Don''t Delete'!$AL:$AT,3,FALSE))</f>
        <v>0</v>
      </c>
      <c r="AO658" s="13">
        <f>IF(ISNA(VLOOKUP($AL658,'Ash-Archive Data-Don''t Delete'!$AL:$AT,4,FALSE)),"",VLOOKUP($AL658,'Ash-Archive Data-Don''t Delete'!$AL:$AT,4,FALSE))</f>
        <v>0</v>
      </c>
      <c r="AP658" s="2">
        <f>IF(ISNA(VLOOKUP($AL658,'Ash-Archive Data-Don''t Delete'!$AL:$AT,5,FALSE)),"",VLOOKUP($AL658,'Ash-Archive Data-Don''t Delete'!$AL:$AT,5,FALSE))</f>
        <v>0</v>
      </c>
      <c r="AQ658" s="13" t="s">
        <v>74</v>
      </c>
      <c r="AR658" s="2"/>
      <c r="AS658" s="13"/>
      <c r="AT658" s="2"/>
      <c r="AU658" s="451"/>
      <c r="AV658" s="447" t="s">
        <v>421</v>
      </c>
      <c r="AW658" s="451"/>
      <c r="AX658" s="447" t="s">
        <v>422</v>
      </c>
      <c r="AY658" s="475" t="s">
        <v>103</v>
      </c>
      <c r="AZ658" s="476">
        <v>42691</v>
      </c>
      <c r="BA658" s="15"/>
      <c r="BB658" s="15"/>
      <c r="BC658" s="15"/>
      <c r="BD658" s="15"/>
      <c r="BE658" s="15"/>
      <c r="BF658" s="15"/>
      <c r="BG658" s="15"/>
      <c r="BH658" s="15"/>
      <c r="BI658" s="15"/>
      <c r="BJ658" s="15"/>
    </row>
    <row r="659" spans="1:62" ht="14.25">
      <c r="A659" s="16" t="str">
        <f>IF(ISNA(VLOOKUP($G659,'Philanthropist Ranking'!$E$5:$H$105,4,FALSE)),"N","Y")</f>
        <v>N</v>
      </c>
      <c r="B659" s="17">
        <f>VLOOKUP($G659,'Philanthropist Ranking'!$K$5:$M$281,3,FALSE)</f>
        <v>251</v>
      </c>
      <c r="C659" s="17">
        <f>VLOOKUP($G659,'Philanthropist Ranking'!$K$5:$M$281,2,FALSE)</f>
        <v>1.6</v>
      </c>
      <c r="D659" s="486" t="s">
        <v>1626</v>
      </c>
      <c r="E659" s="15"/>
      <c r="F659" s="462" t="s">
        <v>2724</v>
      </c>
      <c r="G659" s="463" t="s">
        <v>917</v>
      </c>
      <c r="H659" s="440"/>
      <c r="I659" s="464"/>
      <c r="J659" s="465" t="s">
        <v>62</v>
      </c>
      <c r="K659" s="464"/>
      <c r="L659" s="465"/>
      <c r="M659" s="464"/>
      <c r="N659" s="450"/>
      <c r="O659" s="466"/>
      <c r="P659" s="450"/>
      <c r="Q659" s="466"/>
      <c r="R659" s="450"/>
      <c r="S659" s="466"/>
      <c r="T659" s="450"/>
      <c r="U659" s="466"/>
      <c r="V659" s="446" t="s">
        <v>2724</v>
      </c>
      <c r="W659" s="447">
        <v>1.6</v>
      </c>
      <c r="X659" s="446">
        <v>12</v>
      </c>
      <c r="Y659" s="447">
        <v>14</v>
      </c>
      <c r="Z659" s="189"/>
      <c r="AA659" s="448"/>
      <c r="AB659" s="446" t="s">
        <v>63</v>
      </c>
      <c r="AC659" s="448"/>
      <c r="AD659" s="451"/>
      <c r="AE659" s="491" t="s">
        <v>2725</v>
      </c>
      <c r="AF659" s="451"/>
      <c r="AG659" s="447" t="s">
        <v>136</v>
      </c>
      <c r="AH659" s="467" t="s">
        <v>131</v>
      </c>
      <c r="AI659" s="447" t="s">
        <v>68</v>
      </c>
      <c r="AJ659" s="446" t="s">
        <v>69</v>
      </c>
      <c r="AK659" s="447" t="s">
        <v>70</v>
      </c>
      <c r="AL659" s="9" t="s">
        <v>3911</v>
      </c>
      <c r="AM659" s="35" t="str">
        <f>IF(ISNA(VLOOKUP($AL659,'Ash-Archive Data-Don''t Delete'!$AL:$AT,2,FALSE)),"",VLOOKUP($AL659,'Ash-Archive Data-Don''t Delete'!$AL:$AT,2,FALSE))</f>
        <v>Link</v>
      </c>
      <c r="AN659" s="2">
        <f>IF(ISNA(VLOOKUP($AL659,'Ash-Archive Data-Don''t Delete'!$AL:$AT,3,FALSE)),"",VLOOKUP($AL659,'Ash-Archive Data-Don''t Delete'!$AL:$AT,3,FALSE))</f>
        <v>0</v>
      </c>
      <c r="AO659" s="13">
        <f>IF(ISNA(VLOOKUP($AL659,'Ash-Archive Data-Don''t Delete'!$AL:$AT,4,FALSE)),"",VLOOKUP($AL659,'Ash-Archive Data-Don''t Delete'!$AL:$AT,4,FALSE))</f>
        <v>0</v>
      </c>
      <c r="AP659" s="2">
        <f>IF(ISNA(VLOOKUP($AL659,'Ash-Archive Data-Don''t Delete'!$AL:$AT,5,FALSE)),"",VLOOKUP($AL659,'Ash-Archive Data-Don''t Delete'!$AL:$AT,5,FALSE))</f>
        <v>0</v>
      </c>
      <c r="AQ659" s="13" t="s">
        <v>74</v>
      </c>
      <c r="AR659" s="2"/>
      <c r="AS659" s="13"/>
      <c r="AT659" s="2"/>
      <c r="AU659" s="451"/>
      <c r="AV659" s="448"/>
      <c r="AW659" s="451"/>
      <c r="AX659" s="448"/>
      <c r="AY659" s="475" t="s">
        <v>103</v>
      </c>
      <c r="AZ659" s="476">
        <v>42710</v>
      </c>
      <c r="BA659" s="15"/>
      <c r="BB659" s="15"/>
      <c r="BC659" s="15"/>
      <c r="BD659" s="15"/>
      <c r="BE659" s="15"/>
      <c r="BF659" s="15"/>
      <c r="BG659" s="15"/>
      <c r="BH659" s="15"/>
      <c r="BI659" s="15"/>
      <c r="BJ659" s="15"/>
    </row>
    <row r="660" spans="1:62" ht="14.25">
      <c r="A660" s="16" t="str">
        <f>IF(ISNA(VLOOKUP($G660,'Philanthropist Ranking'!$E$5:$H$105,4,FALSE)),"N","Y")</f>
        <v>N</v>
      </c>
      <c r="B660" s="17">
        <f>VLOOKUP($G660,'Philanthropist Ranking'!$K$5:$M$281,3,FALSE)</f>
        <v>252</v>
      </c>
      <c r="C660" s="17">
        <f>VLOOKUP($G660,'Philanthropist Ranking'!$K$5:$M$281,2,FALSE)</f>
        <v>1.52</v>
      </c>
      <c r="D660" s="486" t="s">
        <v>1626</v>
      </c>
      <c r="E660" s="15"/>
      <c r="F660" s="462" t="s">
        <v>2728</v>
      </c>
      <c r="G660" s="463" t="s">
        <v>918</v>
      </c>
      <c r="H660" s="440"/>
      <c r="I660" s="464"/>
      <c r="J660" s="465" t="s">
        <v>62</v>
      </c>
      <c r="K660" s="464"/>
      <c r="L660" s="465"/>
      <c r="M660" s="464"/>
      <c r="N660" s="450"/>
      <c r="O660" s="466"/>
      <c r="P660" s="450"/>
      <c r="Q660" s="466"/>
      <c r="R660" s="450"/>
      <c r="S660" s="466"/>
      <c r="T660" s="450"/>
      <c r="U660" s="466"/>
      <c r="V660" s="446" t="s">
        <v>2728</v>
      </c>
      <c r="W660" s="447">
        <v>1.52</v>
      </c>
      <c r="X660" s="446">
        <v>10</v>
      </c>
      <c r="Y660" s="447">
        <v>24</v>
      </c>
      <c r="Z660" s="189"/>
      <c r="AA660" s="447" t="s">
        <v>1604</v>
      </c>
      <c r="AB660" s="446" t="s">
        <v>968</v>
      </c>
      <c r="AC660" s="447" t="s">
        <v>3912</v>
      </c>
      <c r="AD660" s="446" t="s">
        <v>968</v>
      </c>
      <c r="AE660" s="447" t="s">
        <v>2729</v>
      </c>
      <c r="AF660" s="451"/>
      <c r="AG660" s="447" t="s">
        <v>1371</v>
      </c>
      <c r="AH660" s="467" t="s">
        <v>131</v>
      </c>
      <c r="AI660" s="447" t="s">
        <v>68</v>
      </c>
      <c r="AJ660" s="446" t="s">
        <v>69</v>
      </c>
      <c r="AK660" s="447" t="s">
        <v>70</v>
      </c>
      <c r="AL660" s="9" t="s">
        <v>3913</v>
      </c>
      <c r="AM660" s="13" t="str">
        <f>IF(ISNA(VLOOKUP($AL660,'Ash-Archive Data-Don''t Delete'!$AL:$AT,2,FALSE)),"",VLOOKUP($AL660,'Ash-Archive Data-Don''t Delete'!$AL:$AT,2,FALSE))</f>
        <v/>
      </c>
      <c r="AN660" s="2" t="str">
        <f>IF(ISNA(VLOOKUP($AL660,'Ash-Archive Data-Don''t Delete'!$AL:$AT,3,FALSE)),"",VLOOKUP($AL660,'Ash-Archive Data-Don''t Delete'!$AL:$AT,3,FALSE))</f>
        <v/>
      </c>
      <c r="AO660" s="13" t="str">
        <f>IF(ISNA(VLOOKUP($AL660,'Ash-Archive Data-Don''t Delete'!$AL:$AT,4,FALSE)),"",VLOOKUP($AL660,'Ash-Archive Data-Don''t Delete'!$AL:$AT,4,FALSE))</f>
        <v/>
      </c>
      <c r="AP660" s="2" t="str">
        <f>IF(ISNA(VLOOKUP($AL660,'Ash-Archive Data-Don''t Delete'!$AL:$AT,5,FALSE)),"",VLOOKUP($AL660,'Ash-Archive Data-Don''t Delete'!$AL:$AT,5,FALSE))</f>
        <v/>
      </c>
      <c r="AQ660" s="13" t="s">
        <v>62</v>
      </c>
      <c r="AR660" s="2" t="s">
        <v>62</v>
      </c>
      <c r="AS660" s="13" t="s">
        <v>62</v>
      </c>
      <c r="AT660" s="2" t="s">
        <v>62</v>
      </c>
      <c r="AU660" s="451"/>
      <c r="AV660" s="447" t="s">
        <v>1535</v>
      </c>
      <c r="AW660" s="451"/>
      <c r="AX660" s="447" t="s">
        <v>84</v>
      </c>
      <c r="AY660" s="475" t="s">
        <v>103</v>
      </c>
      <c r="AZ660" s="476">
        <v>42710</v>
      </c>
      <c r="BA660" s="15"/>
      <c r="BB660" s="15"/>
      <c r="BC660" s="15"/>
      <c r="BD660" s="15"/>
      <c r="BE660" s="15"/>
      <c r="BF660" s="15"/>
      <c r="BG660" s="15"/>
      <c r="BH660" s="15"/>
      <c r="BI660" s="15"/>
      <c r="BJ660" s="15"/>
    </row>
    <row r="661" spans="1:62" ht="14.25">
      <c r="A661" s="16" t="str">
        <f>IF(ISNA(VLOOKUP($G661,'Philanthropist Ranking'!$E$5:$H$105,4,FALSE)),"N","Y")</f>
        <v>N</v>
      </c>
      <c r="B661" s="17">
        <f>VLOOKUP($G661,'Philanthropist Ranking'!$K$5:$M$281,3,FALSE)</f>
        <v>253</v>
      </c>
      <c r="C661" s="17">
        <f>VLOOKUP($G661,'Philanthropist Ranking'!$K$5:$M$281,2,FALSE)</f>
        <v>1.5</v>
      </c>
      <c r="D661" s="486" t="s">
        <v>1626</v>
      </c>
      <c r="E661" s="15"/>
      <c r="F661" s="462" t="s">
        <v>2731</v>
      </c>
      <c r="G661" s="463" t="s">
        <v>919</v>
      </c>
      <c r="H661" s="440"/>
      <c r="I661" s="464"/>
      <c r="J661" s="465" t="s">
        <v>62</v>
      </c>
      <c r="K661" s="464"/>
      <c r="L661" s="465"/>
      <c r="M661" s="464"/>
      <c r="N661" s="450"/>
      <c r="O661" s="466"/>
      <c r="P661" s="450"/>
      <c r="Q661" s="466"/>
      <c r="R661" s="450"/>
      <c r="S661" s="466"/>
      <c r="T661" s="450"/>
      <c r="U661" s="466"/>
      <c r="V661" s="446" t="s">
        <v>2731</v>
      </c>
      <c r="W661" s="447">
        <v>1.5</v>
      </c>
      <c r="X661" s="446">
        <v>11</v>
      </c>
      <c r="Y661" s="447">
        <v>6</v>
      </c>
      <c r="Z661" s="189"/>
      <c r="AA661" s="448"/>
      <c r="AB661" s="446" t="s">
        <v>223</v>
      </c>
      <c r="AC661" s="447" t="s">
        <v>223</v>
      </c>
      <c r="AD661" s="451"/>
      <c r="AE661" s="447" t="s">
        <v>2732</v>
      </c>
      <c r="AF661" s="451"/>
      <c r="AG661" s="447" t="s">
        <v>136</v>
      </c>
      <c r="AH661" s="467" t="e">
        <f>VLOOKUP($AF661,'Program-Causes'!$C:$D,2,FALSE)</f>
        <v>#N/A</v>
      </c>
      <c r="AI661" s="447" t="s">
        <v>68</v>
      </c>
      <c r="AJ661" s="446" t="s">
        <v>69</v>
      </c>
      <c r="AK661" s="447" t="s">
        <v>70</v>
      </c>
      <c r="AL661" s="9" t="s">
        <v>3914</v>
      </c>
      <c r="AM661" s="35" t="str">
        <f>IF(ISNA(VLOOKUP($AL661,'Ash-Archive Data-Don''t Delete'!$AL:$AT,2,FALSE)),"",VLOOKUP($AL661,'Ash-Archive Data-Don''t Delete'!$AL:$AT,2,FALSE))</f>
        <v>Link</v>
      </c>
      <c r="AN661" s="2">
        <f>IF(ISNA(VLOOKUP($AL661,'Ash-Archive Data-Don''t Delete'!$AL:$AT,3,FALSE)),"",VLOOKUP($AL661,'Ash-Archive Data-Don''t Delete'!$AL:$AT,3,FALSE))</f>
        <v>0</v>
      </c>
      <c r="AO661" s="13">
        <f>IF(ISNA(VLOOKUP($AL661,'Ash-Archive Data-Don''t Delete'!$AL:$AT,4,FALSE)),"",VLOOKUP($AL661,'Ash-Archive Data-Don''t Delete'!$AL:$AT,4,FALSE))</f>
        <v>0</v>
      </c>
      <c r="AP661" s="2">
        <f>IF(ISNA(VLOOKUP($AL661,'Ash-Archive Data-Don''t Delete'!$AL:$AT,5,FALSE)),"",VLOOKUP($AL661,'Ash-Archive Data-Don''t Delete'!$AL:$AT,5,FALSE))</f>
        <v>0</v>
      </c>
      <c r="AQ661" s="13" t="s">
        <v>74</v>
      </c>
      <c r="AR661" s="2"/>
      <c r="AS661" s="13"/>
      <c r="AT661" s="2"/>
      <c r="AU661" s="451"/>
      <c r="AV661" s="448"/>
      <c r="AW661" s="451"/>
      <c r="AX661" s="448"/>
      <c r="AY661" s="475" t="s">
        <v>103</v>
      </c>
      <c r="AZ661" s="476">
        <v>42710</v>
      </c>
      <c r="BA661" s="15"/>
      <c r="BB661" s="15"/>
      <c r="BC661" s="15"/>
      <c r="BD661" s="15"/>
      <c r="BE661" s="15"/>
      <c r="BF661" s="15"/>
      <c r="BG661" s="15"/>
      <c r="BH661" s="15"/>
      <c r="BI661" s="15"/>
      <c r="BJ661" s="15"/>
    </row>
    <row r="662" spans="1:62" ht="14.25">
      <c r="A662" s="16" t="str">
        <f>IF(ISNA(VLOOKUP($G662,'Philanthropist Ranking'!$E$5:$H$105,4,FALSE)),"N","Y")</f>
        <v>N</v>
      </c>
      <c r="B662" s="17">
        <f>VLOOKUP($G662,'Philanthropist Ranking'!$K$5:$M$281,3,FALSE)</f>
        <v>254</v>
      </c>
      <c r="C662" s="17">
        <f>VLOOKUP($G662,'Philanthropist Ranking'!$K$5:$M$281,2,FALSE)</f>
        <v>1.4</v>
      </c>
      <c r="D662" s="15"/>
      <c r="E662" s="15"/>
      <c r="F662" s="462" t="s">
        <v>2733</v>
      </c>
      <c r="G662" s="463" t="s">
        <v>920</v>
      </c>
      <c r="H662" s="440"/>
      <c r="I662" s="464"/>
      <c r="J662" s="465" t="s">
        <v>62</v>
      </c>
      <c r="K662" s="464"/>
      <c r="L662" s="465"/>
      <c r="M662" s="464"/>
      <c r="N662" s="450"/>
      <c r="O662" s="466"/>
      <c r="P662" s="450"/>
      <c r="Q662" s="466"/>
      <c r="R662" s="450"/>
      <c r="S662" s="466"/>
      <c r="T662" s="450"/>
      <c r="U662" s="466"/>
      <c r="V662" s="446" t="s">
        <v>2734</v>
      </c>
      <c r="W662" s="447">
        <v>1</v>
      </c>
      <c r="X662" s="446">
        <v>4</v>
      </c>
      <c r="Y662" s="447">
        <v>1</v>
      </c>
      <c r="Z662" s="446" t="s">
        <v>63</v>
      </c>
      <c r="AA662" s="447" t="s">
        <v>2736</v>
      </c>
      <c r="AB662" s="446" t="s">
        <v>63</v>
      </c>
      <c r="AC662" s="447" t="s">
        <v>2736</v>
      </c>
      <c r="AD662" s="446" t="s">
        <v>2743</v>
      </c>
      <c r="AE662" s="448"/>
      <c r="AF662" s="451"/>
      <c r="AG662" s="447" t="s">
        <v>109</v>
      </c>
      <c r="AH662" s="467" t="e">
        <f>VLOOKUP($AF662,'Program-Causes'!$C:$D,2,FALSE)</f>
        <v>#N/A</v>
      </c>
      <c r="AI662" s="447" t="s">
        <v>100</v>
      </c>
      <c r="AJ662" s="446" t="s">
        <v>69</v>
      </c>
      <c r="AK662" s="447" t="s">
        <v>70</v>
      </c>
      <c r="AL662" s="9" t="s">
        <v>3915</v>
      </c>
      <c r="AM662" s="35" t="str">
        <f>IF(ISNA(VLOOKUP($AL662,'Ash-Archive Data-Don''t Delete'!$AL:$AT,2,FALSE)),"",VLOOKUP($AL662,'Ash-Archive Data-Don''t Delete'!$AL:$AT,2,FALSE))</f>
        <v>Link</v>
      </c>
      <c r="AN662" s="2">
        <f>IF(ISNA(VLOOKUP($AL662,'Ash-Archive Data-Don''t Delete'!$AL:$AT,3,FALSE)),"",VLOOKUP($AL662,'Ash-Archive Data-Don''t Delete'!$AL:$AT,3,FALSE))</f>
        <v>0</v>
      </c>
      <c r="AO662" s="13">
        <f>IF(ISNA(VLOOKUP($AL662,'Ash-Archive Data-Don''t Delete'!$AL:$AT,4,FALSE)),"",VLOOKUP($AL662,'Ash-Archive Data-Don''t Delete'!$AL:$AT,4,FALSE))</f>
        <v>0</v>
      </c>
      <c r="AP662" s="2">
        <f>IF(ISNA(VLOOKUP($AL662,'Ash-Archive Data-Don''t Delete'!$AL:$AT,5,FALSE)),"",VLOOKUP($AL662,'Ash-Archive Data-Don''t Delete'!$AL:$AT,5,FALSE))</f>
        <v>0</v>
      </c>
      <c r="AQ662" s="13" t="s">
        <v>74</v>
      </c>
      <c r="AR662" s="2"/>
      <c r="AS662" s="13"/>
      <c r="AT662" s="2"/>
      <c r="AU662" s="451"/>
      <c r="AV662" s="447" t="s">
        <v>986</v>
      </c>
      <c r="AW662" s="451"/>
      <c r="AX662" s="447" t="s">
        <v>76</v>
      </c>
      <c r="AY662" s="475" t="s">
        <v>103</v>
      </c>
      <c r="AZ662" s="476">
        <v>42706</v>
      </c>
      <c r="BA662" s="15"/>
      <c r="BB662" s="15"/>
      <c r="BC662" s="15"/>
      <c r="BD662" s="15"/>
      <c r="BE662" s="15"/>
      <c r="BF662" s="15"/>
      <c r="BG662" s="15"/>
      <c r="BH662" s="15"/>
      <c r="BI662" s="15"/>
      <c r="BJ662" s="15"/>
    </row>
    <row r="663" spans="1:62" ht="14.25">
      <c r="A663" s="16" t="str">
        <f>IF(ISNA(VLOOKUP($G663,'Philanthropist Ranking'!$E$5:$H$105,4,FALSE)),"N","Y")</f>
        <v>N</v>
      </c>
      <c r="B663" s="17">
        <f>VLOOKUP($G663,'Philanthropist Ranking'!$K$5:$M$281,3,FALSE)</f>
        <v>254</v>
      </c>
      <c r="C663" s="17">
        <f>VLOOKUP($G663,'Philanthropist Ranking'!$K$5:$M$281,2,FALSE)</f>
        <v>1.4</v>
      </c>
      <c r="D663" s="15"/>
      <c r="E663" s="15"/>
      <c r="F663" s="462" t="s">
        <v>2733</v>
      </c>
      <c r="G663" s="463" t="s">
        <v>920</v>
      </c>
      <c r="H663" s="440"/>
      <c r="I663" s="464"/>
      <c r="J663" s="465" t="s">
        <v>62</v>
      </c>
      <c r="K663" s="462" t="s">
        <v>78</v>
      </c>
      <c r="L663" s="463" t="s">
        <v>79</v>
      </c>
      <c r="M663" s="481" t="s">
        <v>80</v>
      </c>
      <c r="N663" s="441" t="s">
        <v>123</v>
      </c>
      <c r="O663" s="482" t="s">
        <v>2734</v>
      </c>
      <c r="P663" s="441" t="s">
        <v>2735</v>
      </c>
      <c r="Q663" s="482" t="s">
        <v>84</v>
      </c>
      <c r="R663" s="441" t="s">
        <v>1550</v>
      </c>
      <c r="S663" s="482" t="s">
        <v>63</v>
      </c>
      <c r="T663" s="441" t="s">
        <v>2736</v>
      </c>
      <c r="U663" s="483" t="s">
        <v>80</v>
      </c>
      <c r="V663" s="446" t="s">
        <v>2734</v>
      </c>
      <c r="W663" s="447">
        <v>0.4</v>
      </c>
      <c r="X663" s="446">
        <v>2</v>
      </c>
      <c r="Y663" s="447">
        <v>4</v>
      </c>
      <c r="Z663" s="446" t="s">
        <v>63</v>
      </c>
      <c r="AA663" s="447" t="s">
        <v>2736</v>
      </c>
      <c r="AB663" s="446" t="s">
        <v>63</v>
      </c>
      <c r="AC663" s="447" t="s">
        <v>2736</v>
      </c>
      <c r="AD663" s="446" t="s">
        <v>2740</v>
      </c>
      <c r="AE663" s="448"/>
      <c r="AF663" s="451"/>
      <c r="AG663" s="447" t="s">
        <v>98</v>
      </c>
      <c r="AH663" s="467" t="e">
        <f>VLOOKUP($AF663,'Program-Causes'!$C:$D,2,FALSE)</f>
        <v>#N/A</v>
      </c>
      <c r="AI663" s="447" t="s">
        <v>100</v>
      </c>
      <c r="AJ663" s="446" t="s">
        <v>69</v>
      </c>
      <c r="AK663" s="447" t="s">
        <v>70</v>
      </c>
      <c r="AL663" s="9" t="s">
        <v>3916</v>
      </c>
      <c r="AM663" s="35" t="str">
        <f>IF(ISNA(VLOOKUP($AL663,'Ash-Archive Data-Don''t Delete'!$AL:$AT,2,FALSE)),"",VLOOKUP($AL663,'Ash-Archive Data-Don''t Delete'!$AL:$AT,2,FALSE))</f>
        <v>Link</v>
      </c>
      <c r="AN663" s="2">
        <f>IF(ISNA(VLOOKUP($AL663,'Ash-Archive Data-Don''t Delete'!$AL:$AT,3,FALSE)),"",VLOOKUP($AL663,'Ash-Archive Data-Don''t Delete'!$AL:$AT,3,FALSE))</f>
        <v>0</v>
      </c>
      <c r="AO663" s="13">
        <f>IF(ISNA(VLOOKUP($AL663,'Ash-Archive Data-Don''t Delete'!$AL:$AT,4,FALSE)),"",VLOOKUP($AL663,'Ash-Archive Data-Don''t Delete'!$AL:$AT,4,FALSE))</f>
        <v>0</v>
      </c>
      <c r="AP663" s="2">
        <f>IF(ISNA(VLOOKUP($AL663,'Ash-Archive Data-Don''t Delete'!$AL:$AT,5,FALSE)),"",VLOOKUP($AL663,'Ash-Archive Data-Don''t Delete'!$AL:$AT,5,FALSE))</f>
        <v>0</v>
      </c>
      <c r="AQ663" s="13" t="s">
        <v>74</v>
      </c>
      <c r="AR663" s="2"/>
      <c r="AS663" s="13"/>
      <c r="AT663" s="2"/>
      <c r="AU663" s="451"/>
      <c r="AV663" s="447" t="s">
        <v>744</v>
      </c>
      <c r="AW663" s="451"/>
      <c r="AX663" s="447" t="s">
        <v>76</v>
      </c>
      <c r="AY663" s="475" t="s">
        <v>2741</v>
      </c>
      <c r="AZ663" s="476">
        <v>42475</v>
      </c>
      <c r="BA663" s="15"/>
      <c r="BB663" s="15"/>
      <c r="BC663" s="15"/>
      <c r="BD663" s="15"/>
      <c r="BE663" s="15"/>
      <c r="BF663" s="15"/>
      <c r="BG663" s="15"/>
      <c r="BH663" s="15"/>
      <c r="BI663" s="15"/>
      <c r="BJ663" s="15"/>
    </row>
    <row r="664" spans="1:62" ht="14.25">
      <c r="A664" s="16" t="str">
        <f>IF(ISNA(VLOOKUP($G664,'Philanthropist Ranking'!$E$5:$H$105,4,FALSE)),"N","Y")</f>
        <v>N</v>
      </c>
      <c r="B664" s="17">
        <f>VLOOKUP($G664,'Philanthropist Ranking'!$K$5:$M$281,3,FALSE)</f>
        <v>255</v>
      </c>
      <c r="C664" s="17">
        <f>VLOOKUP($G664,'Philanthropist Ranking'!$K$5:$M$281,2,FALSE)</f>
        <v>1.2</v>
      </c>
      <c r="D664" s="15"/>
      <c r="E664" s="15"/>
      <c r="F664" s="462" t="s">
        <v>2745</v>
      </c>
      <c r="G664" s="463" t="s">
        <v>921</v>
      </c>
      <c r="H664" s="440"/>
      <c r="I664" s="464"/>
      <c r="J664" s="465" t="s">
        <v>62</v>
      </c>
      <c r="K664" s="462" t="s">
        <v>78</v>
      </c>
      <c r="L664" s="463" t="s">
        <v>79</v>
      </c>
      <c r="M664" s="481" t="s">
        <v>80</v>
      </c>
      <c r="N664" s="441" t="s">
        <v>9</v>
      </c>
      <c r="O664" s="482" t="s">
        <v>2746</v>
      </c>
      <c r="P664" s="441" t="s">
        <v>2747</v>
      </c>
      <c r="Q664" s="482" t="s">
        <v>84</v>
      </c>
      <c r="R664" s="441" t="s">
        <v>336</v>
      </c>
      <c r="S664" s="482" t="s">
        <v>292</v>
      </c>
      <c r="T664" s="441" t="s">
        <v>776</v>
      </c>
      <c r="U664" s="483" t="s">
        <v>80</v>
      </c>
      <c r="V664" s="446" t="s">
        <v>2746</v>
      </c>
      <c r="W664" s="447">
        <v>1.2</v>
      </c>
      <c r="X664" s="446">
        <v>7</v>
      </c>
      <c r="Y664" s="447">
        <v>8</v>
      </c>
      <c r="Z664" s="446" t="s">
        <v>292</v>
      </c>
      <c r="AA664" s="447" t="s">
        <v>776</v>
      </c>
      <c r="AB664" s="446" t="s">
        <v>292</v>
      </c>
      <c r="AC664" s="448"/>
      <c r="AD664" s="446" t="s">
        <v>2058</v>
      </c>
      <c r="AE664" s="448"/>
      <c r="AF664" s="451"/>
      <c r="AG664" s="447" t="s">
        <v>98</v>
      </c>
      <c r="AH664" s="467" t="e">
        <f>VLOOKUP($AF664,'Program-Causes'!$C:$D,2,FALSE)</f>
        <v>#N/A</v>
      </c>
      <c r="AI664" s="447" t="s">
        <v>100</v>
      </c>
      <c r="AJ664" s="446" t="s">
        <v>69</v>
      </c>
      <c r="AK664" s="447" t="s">
        <v>70</v>
      </c>
      <c r="AL664" s="9" t="s">
        <v>3917</v>
      </c>
      <c r="AM664" s="35" t="str">
        <f>IF(ISNA(VLOOKUP($AL664,'Ash-Archive Data-Don''t Delete'!$AL:$AT,2,FALSE)),"",VLOOKUP($AL664,'Ash-Archive Data-Don''t Delete'!$AL:$AT,2,FALSE))</f>
        <v>Link1</v>
      </c>
      <c r="AN664" s="36" t="str">
        <f>IF(ISNA(VLOOKUP($AL664,'Ash-Archive Data-Don''t Delete'!$AL:$AT,3,FALSE)),"",VLOOKUP($AL664,'Ash-Archive Data-Don''t Delete'!$AL:$AT,3,FALSE))</f>
        <v>Link2</v>
      </c>
      <c r="AO664" s="13">
        <f>IF(ISNA(VLOOKUP($AL664,'Ash-Archive Data-Don''t Delete'!$AL:$AT,4,FALSE)),"",VLOOKUP($AL664,'Ash-Archive Data-Don''t Delete'!$AL:$AT,4,FALSE))</f>
        <v>0</v>
      </c>
      <c r="AP664" s="2">
        <f>IF(ISNA(VLOOKUP($AL664,'Ash-Archive Data-Don''t Delete'!$AL:$AT,5,FALSE)),"",VLOOKUP($AL664,'Ash-Archive Data-Don''t Delete'!$AL:$AT,5,FALSE))</f>
        <v>0</v>
      </c>
      <c r="AQ664" s="13" t="s">
        <v>74</v>
      </c>
      <c r="AR664" s="2"/>
      <c r="AS664" s="13"/>
      <c r="AT664" s="2"/>
      <c r="AU664" s="451"/>
      <c r="AV664" s="447" t="s">
        <v>1535</v>
      </c>
      <c r="AW664" s="451"/>
      <c r="AX664" s="447" t="s">
        <v>76</v>
      </c>
      <c r="AY664" s="475" t="s">
        <v>103</v>
      </c>
      <c r="AZ664" s="476">
        <v>42691</v>
      </c>
      <c r="BA664" s="15"/>
      <c r="BB664" s="15"/>
      <c r="BC664" s="15"/>
      <c r="BD664" s="15"/>
      <c r="BE664" s="15"/>
      <c r="BF664" s="15"/>
      <c r="BG664" s="15"/>
      <c r="BH664" s="15"/>
      <c r="BI664" s="15"/>
      <c r="BJ664" s="15"/>
    </row>
    <row r="665" spans="1:62" ht="14.25">
      <c r="A665" s="16" t="str">
        <f>IF(ISNA(VLOOKUP($G665,'Philanthropist Ranking'!$E$5:$H$105,4,FALSE)),"N","Y")</f>
        <v>N</v>
      </c>
      <c r="B665" s="17">
        <f>VLOOKUP($G665,'Philanthropist Ranking'!$K$5:$M$281,3,FALSE)</f>
        <v>256</v>
      </c>
      <c r="C665" s="17">
        <f>VLOOKUP($G665,'Philanthropist Ranking'!$K$5:$M$281,2,FALSE)</f>
        <v>1.05</v>
      </c>
      <c r="D665" s="15"/>
      <c r="E665" s="15"/>
      <c r="F665" s="462" t="s">
        <v>513</v>
      </c>
      <c r="G665" s="463" t="s">
        <v>514</v>
      </c>
      <c r="H665" s="440"/>
      <c r="I665" s="464"/>
      <c r="J665" s="465" t="s">
        <v>62</v>
      </c>
      <c r="K665" s="462" t="s">
        <v>78</v>
      </c>
      <c r="L665" s="463" t="s">
        <v>79</v>
      </c>
      <c r="M665" s="481" t="s">
        <v>80</v>
      </c>
      <c r="N665" s="441" t="s">
        <v>123</v>
      </c>
      <c r="O665" s="482" t="s">
        <v>2751</v>
      </c>
      <c r="P665" s="441" t="s">
        <v>2752</v>
      </c>
      <c r="Q665" s="466"/>
      <c r="R665" s="441" t="s">
        <v>336</v>
      </c>
      <c r="S665" s="482" t="s">
        <v>324</v>
      </c>
      <c r="T665" s="441" t="s">
        <v>2753</v>
      </c>
      <c r="U665" s="483" t="s">
        <v>80</v>
      </c>
      <c r="V665" s="446" t="s">
        <v>2751</v>
      </c>
      <c r="W665" s="447">
        <v>1.05</v>
      </c>
      <c r="X665" s="446">
        <v>11</v>
      </c>
      <c r="Y665" s="447">
        <v>10</v>
      </c>
      <c r="Z665" s="446" t="s">
        <v>324</v>
      </c>
      <c r="AA665" s="447" t="s">
        <v>3918</v>
      </c>
      <c r="AB665" s="446" t="s">
        <v>292</v>
      </c>
      <c r="AC665" s="447" t="s">
        <v>345</v>
      </c>
      <c r="AD665" s="446" t="s">
        <v>346</v>
      </c>
      <c r="AE665" s="448"/>
      <c r="AF665" s="451"/>
      <c r="AG665" s="447" t="s">
        <v>109</v>
      </c>
      <c r="AH665" s="467" t="s">
        <v>131</v>
      </c>
      <c r="AI665" s="448"/>
      <c r="AJ665" s="446" t="s">
        <v>69</v>
      </c>
      <c r="AK665" s="447" t="s">
        <v>70</v>
      </c>
      <c r="AL665" s="9" t="s">
        <v>3919</v>
      </c>
      <c r="AM665" s="35" t="str">
        <f>IF(ISNA(VLOOKUP($AL665,'Ash-Archive Data-Don''t Delete'!$AL:$AT,2,FALSE)),"",VLOOKUP($AL665,'Ash-Archive Data-Don''t Delete'!$AL:$AT,2,FALSE))</f>
        <v>Link1</v>
      </c>
      <c r="AN665" s="36" t="str">
        <f>IF(ISNA(VLOOKUP($AL665,'Ash-Archive Data-Don''t Delete'!$AL:$AT,3,FALSE)),"",VLOOKUP($AL665,'Ash-Archive Data-Don''t Delete'!$AL:$AT,3,FALSE))</f>
        <v>Link2</v>
      </c>
      <c r="AO665" s="35" t="str">
        <f>IF(ISNA(VLOOKUP($AL665,'Ash-Archive Data-Don''t Delete'!$AL:$AT,4,FALSE)),"",VLOOKUP($AL665,'Ash-Archive Data-Don''t Delete'!$AL:$AT,4,FALSE))</f>
        <v>Link3</v>
      </c>
      <c r="AP665" s="2">
        <f>IF(ISNA(VLOOKUP($AL665,'Ash-Archive Data-Don''t Delete'!$AL:$AT,5,FALSE)),"",VLOOKUP($AL665,'Ash-Archive Data-Don''t Delete'!$AL:$AT,5,FALSE))</f>
        <v>0</v>
      </c>
      <c r="AQ665" s="13" t="s">
        <v>74</v>
      </c>
      <c r="AR665" s="2"/>
      <c r="AS665" s="13"/>
      <c r="AT665" s="2"/>
      <c r="AU665" s="451"/>
      <c r="AV665" s="447" t="s">
        <v>2758</v>
      </c>
      <c r="AW665" s="451"/>
      <c r="AX665" s="447" t="s">
        <v>84</v>
      </c>
      <c r="AY665" s="475" t="s">
        <v>103</v>
      </c>
      <c r="AZ665" s="476">
        <v>42706</v>
      </c>
      <c r="BA665" s="15"/>
      <c r="BB665" s="15"/>
      <c r="BC665" s="15"/>
      <c r="BD665" s="15"/>
      <c r="BE665" s="15"/>
      <c r="BF665" s="15"/>
      <c r="BG665" s="15"/>
      <c r="BH665" s="15"/>
      <c r="BI665" s="15"/>
      <c r="BJ665" s="15"/>
    </row>
    <row r="666" spans="1:62" ht="14.25">
      <c r="A666" s="16" t="str">
        <f>IF(ISNA(VLOOKUP($G666,'Philanthropist Ranking'!$E$5:$H$105,4,FALSE)),"N","Y")</f>
        <v>N</v>
      </c>
      <c r="B666" s="17">
        <f>VLOOKUP($G666,'Philanthropist Ranking'!$K$5:$M$281,3,FALSE)</f>
        <v>257</v>
      </c>
      <c r="C666" s="17">
        <f>VLOOKUP($G666,'Philanthropist Ranking'!$K$5:$M$281,2,FALSE)</f>
        <v>1</v>
      </c>
      <c r="D666" s="15"/>
      <c r="E666" s="15"/>
      <c r="F666" s="462" t="s">
        <v>2770</v>
      </c>
      <c r="G666" s="463" t="s">
        <v>928</v>
      </c>
      <c r="H666" s="440"/>
      <c r="I666" s="464"/>
      <c r="J666" s="465" t="s">
        <v>62</v>
      </c>
      <c r="K666" s="462" t="s">
        <v>78</v>
      </c>
      <c r="L666" s="465"/>
      <c r="M666" s="481" t="s">
        <v>80</v>
      </c>
      <c r="N666" s="441" t="s">
        <v>1400</v>
      </c>
      <c r="O666" s="482" t="s">
        <v>2771</v>
      </c>
      <c r="P666" s="441" t="s">
        <v>2772</v>
      </c>
      <c r="Q666" s="466"/>
      <c r="R666" s="441" t="s">
        <v>336</v>
      </c>
      <c r="S666" s="482" t="s">
        <v>223</v>
      </c>
      <c r="T666" s="441" t="s">
        <v>223</v>
      </c>
      <c r="U666" s="482" t="s">
        <v>3483</v>
      </c>
      <c r="V666" s="446" t="s">
        <v>2774</v>
      </c>
      <c r="W666" s="447">
        <v>1</v>
      </c>
      <c r="X666" s="446">
        <v>11</v>
      </c>
      <c r="Y666" s="447">
        <v>11</v>
      </c>
      <c r="Z666" s="189"/>
      <c r="AA666" s="447" t="s">
        <v>223</v>
      </c>
      <c r="AB666" s="446" t="s">
        <v>223</v>
      </c>
      <c r="AC666" s="447" t="s">
        <v>223</v>
      </c>
      <c r="AD666" s="446" t="s">
        <v>223</v>
      </c>
      <c r="AE666" s="447" t="s">
        <v>1924</v>
      </c>
      <c r="AF666" s="451"/>
      <c r="AG666" s="447" t="s">
        <v>89</v>
      </c>
      <c r="AH666" s="467" t="s">
        <v>67</v>
      </c>
      <c r="AI666" s="447" t="s">
        <v>100</v>
      </c>
      <c r="AJ666" s="446" t="s">
        <v>69</v>
      </c>
      <c r="AK666" s="447" t="s">
        <v>70</v>
      </c>
      <c r="AL666" s="9" t="s">
        <v>3920</v>
      </c>
      <c r="AM666" s="13" t="str">
        <f>IF(ISNA(VLOOKUP($AL666,'Ash-Archive Data-Don''t Delete'!$AL:$AT,2,FALSE)),"",VLOOKUP($AL666,'Ash-Archive Data-Don''t Delete'!$AL:$AT,2,FALSE))</f>
        <v/>
      </c>
      <c r="AN666" s="2" t="str">
        <f>IF(ISNA(VLOOKUP($AL666,'Ash-Archive Data-Don''t Delete'!$AL:$AT,3,FALSE)),"",VLOOKUP($AL666,'Ash-Archive Data-Don''t Delete'!$AL:$AT,3,FALSE))</f>
        <v/>
      </c>
      <c r="AO666" s="13" t="str">
        <f>IF(ISNA(VLOOKUP($AL666,'Ash-Archive Data-Don''t Delete'!$AL:$AT,4,FALSE)),"",VLOOKUP($AL666,'Ash-Archive Data-Don''t Delete'!$AL:$AT,4,FALSE))</f>
        <v/>
      </c>
      <c r="AP666" s="2" t="str">
        <f>IF(ISNA(VLOOKUP($AL666,'Ash-Archive Data-Don''t Delete'!$AL:$AT,5,FALSE)),"",VLOOKUP($AL666,'Ash-Archive Data-Don''t Delete'!$AL:$AT,5,FALSE))</f>
        <v/>
      </c>
      <c r="AQ666" s="13" t="s">
        <v>62</v>
      </c>
      <c r="AR666" s="2" t="s">
        <v>62</v>
      </c>
      <c r="AS666" s="13" t="s">
        <v>62</v>
      </c>
      <c r="AT666" s="2" t="s">
        <v>62</v>
      </c>
      <c r="AU666" s="451"/>
      <c r="AV666" s="447" t="s">
        <v>1925</v>
      </c>
      <c r="AW666" s="451"/>
      <c r="AX666" s="447" t="s">
        <v>2766</v>
      </c>
      <c r="AY666" s="475" t="s">
        <v>945</v>
      </c>
      <c r="AZ666" s="476">
        <v>42709</v>
      </c>
      <c r="BA666" s="15"/>
      <c r="BB666" s="15"/>
      <c r="BC666" s="15"/>
      <c r="BD666" s="15"/>
      <c r="BE666" s="15"/>
      <c r="BF666" s="15"/>
      <c r="BG666" s="15"/>
      <c r="BH666" s="15"/>
      <c r="BI666" s="15"/>
      <c r="BJ666" s="15"/>
    </row>
    <row r="667" spans="1:62" ht="14.25">
      <c r="A667" s="16" t="str">
        <f>IF(ISNA(VLOOKUP($G667,'Philanthropist Ranking'!$E$5:$H$105,4,FALSE)),"N","Y")</f>
        <v>N</v>
      </c>
      <c r="B667" s="17">
        <f>VLOOKUP($G667,'Philanthropist Ranking'!$K$5:$M$281,3,FALSE)</f>
        <v>257</v>
      </c>
      <c r="C667" s="17">
        <f>VLOOKUP($G667,'Philanthropist Ranking'!$K$5:$M$281,2,FALSE)</f>
        <v>1</v>
      </c>
      <c r="D667" s="486" t="s">
        <v>1626</v>
      </c>
      <c r="E667" s="15"/>
      <c r="F667" s="462" t="s">
        <v>2787</v>
      </c>
      <c r="G667" s="463" t="s">
        <v>927</v>
      </c>
      <c r="H667" s="440"/>
      <c r="I667" s="490" t="s">
        <v>2788</v>
      </c>
      <c r="J667" s="465">
        <v>-18408</v>
      </c>
      <c r="K667" s="462" t="s">
        <v>78</v>
      </c>
      <c r="L667" s="465"/>
      <c r="M667" s="464"/>
      <c r="N667" s="441" t="s">
        <v>125</v>
      </c>
      <c r="O667" s="482" t="s">
        <v>2789</v>
      </c>
      <c r="P667" s="441" t="s">
        <v>2790</v>
      </c>
      <c r="Q667" s="466"/>
      <c r="R667" s="441" t="s">
        <v>336</v>
      </c>
      <c r="S667" s="482" t="s">
        <v>2791</v>
      </c>
      <c r="T667" s="441" t="s">
        <v>2792</v>
      </c>
      <c r="U667" s="482" t="s">
        <v>3484</v>
      </c>
      <c r="V667" s="446" t="s">
        <v>2790</v>
      </c>
      <c r="W667" s="447">
        <v>1</v>
      </c>
      <c r="X667" s="446">
        <v>10</v>
      </c>
      <c r="Y667" s="447">
        <v>18</v>
      </c>
      <c r="Z667" s="189"/>
      <c r="AA667" s="447" t="s">
        <v>2792</v>
      </c>
      <c r="AB667" s="446" t="s">
        <v>223</v>
      </c>
      <c r="AC667" s="447" t="s">
        <v>223</v>
      </c>
      <c r="AD667" s="446" t="s">
        <v>2791</v>
      </c>
      <c r="AE667" s="447" t="s">
        <v>1924</v>
      </c>
      <c r="AF667" s="451"/>
      <c r="AG667" s="447" t="s">
        <v>89</v>
      </c>
      <c r="AH667" s="467" t="s">
        <v>67</v>
      </c>
      <c r="AI667" s="447" t="s">
        <v>100</v>
      </c>
      <c r="AJ667" s="446" t="s">
        <v>69</v>
      </c>
      <c r="AK667" s="447" t="s">
        <v>70</v>
      </c>
      <c r="AL667" s="9" t="s">
        <v>3921</v>
      </c>
      <c r="AM667" s="13" t="str">
        <f>IF(ISNA(VLOOKUP($AL667,'Ash-Archive Data-Don''t Delete'!$AL:$AT,2,FALSE)),"",VLOOKUP($AL667,'Ash-Archive Data-Don''t Delete'!$AL:$AT,2,FALSE))</f>
        <v/>
      </c>
      <c r="AN667" s="2" t="str">
        <f>IF(ISNA(VLOOKUP($AL667,'Ash-Archive Data-Don''t Delete'!$AL:$AT,3,FALSE)),"",VLOOKUP($AL667,'Ash-Archive Data-Don''t Delete'!$AL:$AT,3,FALSE))</f>
        <v/>
      </c>
      <c r="AO667" s="13" t="str">
        <f>IF(ISNA(VLOOKUP($AL667,'Ash-Archive Data-Don''t Delete'!$AL:$AT,4,FALSE)),"",VLOOKUP($AL667,'Ash-Archive Data-Don''t Delete'!$AL:$AT,4,FALSE))</f>
        <v/>
      </c>
      <c r="AP667" s="2" t="str">
        <f>IF(ISNA(VLOOKUP($AL667,'Ash-Archive Data-Don''t Delete'!$AL:$AT,5,FALSE)),"",VLOOKUP($AL667,'Ash-Archive Data-Don''t Delete'!$AL:$AT,5,FALSE))</f>
        <v/>
      </c>
      <c r="AQ667" s="13" t="s">
        <v>62</v>
      </c>
      <c r="AR667" s="2" t="s">
        <v>62</v>
      </c>
      <c r="AS667" s="13" t="s">
        <v>62</v>
      </c>
      <c r="AT667" s="2" t="s">
        <v>62</v>
      </c>
      <c r="AU667" s="451"/>
      <c r="AV667" s="447" t="s">
        <v>1925</v>
      </c>
      <c r="AW667" s="451"/>
      <c r="AX667" s="447" t="s">
        <v>2766</v>
      </c>
      <c r="AY667" s="475" t="s">
        <v>103</v>
      </c>
      <c r="AZ667" s="476">
        <v>42709</v>
      </c>
      <c r="BA667" s="15"/>
      <c r="BB667" s="15"/>
      <c r="BC667" s="15"/>
      <c r="BD667" s="15"/>
      <c r="BE667" s="15"/>
      <c r="BF667" s="15"/>
      <c r="BG667" s="15"/>
      <c r="BH667" s="15"/>
      <c r="BI667" s="15"/>
      <c r="BJ667" s="15"/>
    </row>
    <row r="668" spans="1:62" ht="14.25">
      <c r="A668" s="16" t="str">
        <f>IF(ISNA(VLOOKUP($G668,'Philanthropist Ranking'!$E$5:$H$105,4,FALSE)),"N","Y")</f>
        <v>N</v>
      </c>
      <c r="B668" s="17">
        <f>VLOOKUP($G668,'Philanthropist Ranking'!$K$5:$M$281,3,FALSE)</f>
        <v>257</v>
      </c>
      <c r="C668" s="17">
        <f>VLOOKUP($G668,'Philanthropist Ranking'!$K$5:$M$281,2,FALSE)</f>
        <v>1</v>
      </c>
      <c r="D668" s="15"/>
      <c r="E668" s="15"/>
      <c r="F668" s="462" t="s">
        <v>2759</v>
      </c>
      <c r="G668" s="463" t="s">
        <v>926</v>
      </c>
      <c r="H668" s="440"/>
      <c r="I668" s="464"/>
      <c r="J668" s="465" t="s">
        <v>62</v>
      </c>
      <c r="K668" s="462" t="s">
        <v>78</v>
      </c>
      <c r="L668" s="465"/>
      <c r="M668" s="481" t="s">
        <v>2760</v>
      </c>
      <c r="N668" s="441" t="s">
        <v>9</v>
      </c>
      <c r="O668" s="482" t="s">
        <v>2761</v>
      </c>
      <c r="P668" s="441" t="s">
        <v>2762</v>
      </c>
      <c r="Q668" s="466"/>
      <c r="R668" s="441" t="s">
        <v>1550</v>
      </c>
      <c r="S668" s="482" t="s">
        <v>223</v>
      </c>
      <c r="T668" s="441" t="s">
        <v>223</v>
      </c>
      <c r="U668" s="466"/>
      <c r="V668" s="446" t="s">
        <v>926</v>
      </c>
      <c r="W668" s="447">
        <v>1</v>
      </c>
      <c r="X668" s="446">
        <v>11</v>
      </c>
      <c r="Y668" s="447">
        <v>9</v>
      </c>
      <c r="Z668" s="189"/>
      <c r="AA668" s="447" t="s">
        <v>223</v>
      </c>
      <c r="AB668" s="446" t="s">
        <v>223</v>
      </c>
      <c r="AC668" s="447" t="s">
        <v>223</v>
      </c>
      <c r="AD668" s="446" t="s">
        <v>223</v>
      </c>
      <c r="AE668" s="447" t="s">
        <v>1924</v>
      </c>
      <c r="AF668" s="451"/>
      <c r="AG668" s="447" t="s">
        <v>89</v>
      </c>
      <c r="AH668" s="467" t="s">
        <v>67</v>
      </c>
      <c r="AI668" s="447" t="s">
        <v>68</v>
      </c>
      <c r="AJ668" s="446" t="s">
        <v>69</v>
      </c>
      <c r="AK668" s="447" t="s">
        <v>70</v>
      </c>
      <c r="AL668" s="9" t="s">
        <v>3922</v>
      </c>
      <c r="AM668" s="13" t="str">
        <f>IF(ISNA(VLOOKUP($AL668,'Ash-Archive Data-Don''t Delete'!$AL:$AT,2,FALSE)),"",VLOOKUP($AL668,'Ash-Archive Data-Don''t Delete'!$AL:$AT,2,FALSE))</f>
        <v/>
      </c>
      <c r="AN668" s="2" t="str">
        <f>IF(ISNA(VLOOKUP($AL668,'Ash-Archive Data-Don''t Delete'!$AL:$AT,3,FALSE)),"",VLOOKUP($AL668,'Ash-Archive Data-Don''t Delete'!$AL:$AT,3,FALSE))</f>
        <v/>
      </c>
      <c r="AO668" s="13" t="str">
        <f>IF(ISNA(VLOOKUP($AL668,'Ash-Archive Data-Don''t Delete'!$AL:$AT,4,FALSE)),"",VLOOKUP($AL668,'Ash-Archive Data-Don''t Delete'!$AL:$AT,4,FALSE))</f>
        <v/>
      </c>
      <c r="AP668" s="2" t="str">
        <f>IF(ISNA(VLOOKUP($AL668,'Ash-Archive Data-Don''t Delete'!$AL:$AT,5,FALSE)),"",VLOOKUP($AL668,'Ash-Archive Data-Don''t Delete'!$AL:$AT,5,FALSE))</f>
        <v/>
      </c>
      <c r="AQ668" s="13" t="s">
        <v>62</v>
      </c>
      <c r="AR668" s="2" t="s">
        <v>62</v>
      </c>
      <c r="AS668" s="13" t="s">
        <v>62</v>
      </c>
      <c r="AT668" s="2" t="s">
        <v>62</v>
      </c>
      <c r="AU668" s="451"/>
      <c r="AV668" s="447" t="s">
        <v>1925</v>
      </c>
      <c r="AW668" s="451"/>
      <c r="AX668" s="447" t="s">
        <v>2766</v>
      </c>
      <c r="AY668" s="475" t="s">
        <v>945</v>
      </c>
      <c r="AZ668" s="476">
        <v>42709</v>
      </c>
      <c r="BA668" s="15"/>
      <c r="BB668" s="15"/>
      <c r="BC668" s="15"/>
      <c r="BD668" s="15"/>
      <c r="BE668" s="15"/>
      <c r="BF668" s="15"/>
      <c r="BG668" s="15"/>
      <c r="BH668" s="15"/>
      <c r="BI668" s="15"/>
      <c r="BJ668" s="15"/>
    </row>
    <row r="669" spans="1:62" ht="14.25">
      <c r="A669" s="16" t="str">
        <f>IF(ISNA(VLOOKUP($G669,'Philanthropist Ranking'!$E$5:$H$105,4,FALSE)),"N","Y")</f>
        <v>N</v>
      </c>
      <c r="B669" s="17">
        <f>VLOOKUP($G669,'Philanthropist Ranking'!$K$5:$M$281,3,FALSE)</f>
        <v>257</v>
      </c>
      <c r="C669" s="17">
        <f>VLOOKUP($G669,'Philanthropist Ranking'!$K$5:$M$281,2,FALSE)</f>
        <v>1</v>
      </c>
      <c r="D669" s="15"/>
      <c r="E669" s="15"/>
      <c r="F669" s="462" t="s">
        <v>2805</v>
      </c>
      <c r="G669" s="463" t="s">
        <v>925</v>
      </c>
      <c r="H669" s="440"/>
      <c r="I669" s="462">
        <v>1965</v>
      </c>
      <c r="J669" s="465">
        <v>51</v>
      </c>
      <c r="K669" s="462" t="s">
        <v>78</v>
      </c>
      <c r="L669" s="463" t="s">
        <v>79</v>
      </c>
      <c r="M669" s="481" t="s">
        <v>80</v>
      </c>
      <c r="N669" s="441" t="s">
        <v>119</v>
      </c>
      <c r="O669" s="482" t="s">
        <v>2806</v>
      </c>
      <c r="P669" s="441" t="s">
        <v>2807</v>
      </c>
      <c r="Q669" s="466"/>
      <c r="R669" s="441" t="s">
        <v>2808</v>
      </c>
      <c r="S669" s="482" t="s">
        <v>223</v>
      </c>
      <c r="T669" s="441" t="s">
        <v>223</v>
      </c>
      <c r="U669" s="483" t="s">
        <v>80</v>
      </c>
      <c r="V669" s="446" t="s">
        <v>2809</v>
      </c>
      <c r="W669" s="447">
        <v>1</v>
      </c>
      <c r="X669" s="446">
        <v>3</v>
      </c>
      <c r="Y669" s="447">
        <v>30</v>
      </c>
      <c r="Z669" s="189"/>
      <c r="AA669" s="447" t="s">
        <v>223</v>
      </c>
      <c r="AB669" s="446" t="s">
        <v>223</v>
      </c>
      <c r="AC669" s="447" t="s">
        <v>223</v>
      </c>
      <c r="AD669" s="446" t="s">
        <v>223</v>
      </c>
      <c r="AE669" s="447" t="s">
        <v>1924</v>
      </c>
      <c r="AF669" s="451"/>
      <c r="AG669" s="447" t="s">
        <v>89</v>
      </c>
      <c r="AH669" s="467" t="s">
        <v>67</v>
      </c>
      <c r="AI669" s="447" t="s">
        <v>100</v>
      </c>
      <c r="AJ669" s="446" t="s">
        <v>69</v>
      </c>
      <c r="AK669" s="447" t="s">
        <v>70</v>
      </c>
      <c r="AL669" s="9" t="s">
        <v>3923</v>
      </c>
      <c r="AM669" s="13" t="str">
        <f>IF(ISNA(VLOOKUP($AL669,'Ash-Archive Data-Don''t Delete'!$AL:$AT,2,FALSE)),"",VLOOKUP($AL669,'Ash-Archive Data-Don''t Delete'!$AL:$AT,2,FALSE))</f>
        <v/>
      </c>
      <c r="AN669" s="2" t="str">
        <f>IF(ISNA(VLOOKUP($AL669,'Ash-Archive Data-Don''t Delete'!$AL:$AT,3,FALSE)),"",VLOOKUP($AL669,'Ash-Archive Data-Don''t Delete'!$AL:$AT,3,FALSE))</f>
        <v/>
      </c>
      <c r="AO669" s="13" t="str">
        <f>IF(ISNA(VLOOKUP($AL669,'Ash-Archive Data-Don''t Delete'!$AL:$AT,4,FALSE)),"",VLOOKUP($AL669,'Ash-Archive Data-Don''t Delete'!$AL:$AT,4,FALSE))</f>
        <v/>
      </c>
      <c r="AP669" s="2" t="str">
        <f>IF(ISNA(VLOOKUP($AL669,'Ash-Archive Data-Don''t Delete'!$AL:$AT,5,FALSE)),"",VLOOKUP($AL669,'Ash-Archive Data-Don''t Delete'!$AL:$AT,5,FALSE))</f>
        <v/>
      </c>
      <c r="AQ669" s="13" t="s">
        <v>62</v>
      </c>
      <c r="AR669" s="2" t="s">
        <v>62</v>
      </c>
      <c r="AS669" s="13" t="s">
        <v>62</v>
      </c>
      <c r="AT669" s="2" t="s">
        <v>62</v>
      </c>
      <c r="AU669" s="451"/>
      <c r="AV669" s="447" t="s">
        <v>1925</v>
      </c>
      <c r="AW669" s="451"/>
      <c r="AX669" s="447" t="s">
        <v>2766</v>
      </c>
      <c r="AY669" s="475" t="s">
        <v>951</v>
      </c>
      <c r="AZ669" s="476">
        <v>42692</v>
      </c>
      <c r="BA669" s="15"/>
      <c r="BB669" s="15"/>
      <c r="BC669" s="15"/>
      <c r="BD669" s="15"/>
      <c r="BE669" s="15"/>
      <c r="BF669" s="15"/>
      <c r="BG669" s="15"/>
      <c r="BH669" s="15"/>
      <c r="BI669" s="15"/>
      <c r="BJ669" s="15"/>
    </row>
    <row r="670" spans="1:62" ht="14.25">
      <c r="A670" s="16" t="str">
        <f>IF(ISNA(VLOOKUP($G670,'Philanthropist Ranking'!$E$5:$H$105,4,FALSE)),"N","Y")</f>
        <v>N</v>
      </c>
      <c r="B670" s="17">
        <f>VLOOKUP($G670,'Philanthropist Ranking'!$K$5:$M$281,3,FALSE)</f>
        <v>257</v>
      </c>
      <c r="C670" s="17">
        <f>VLOOKUP($G670,'Philanthropist Ranking'!$K$5:$M$281,2,FALSE)</f>
        <v>1</v>
      </c>
      <c r="D670" s="15"/>
      <c r="E670" s="15"/>
      <c r="F670" s="462" t="s">
        <v>2779</v>
      </c>
      <c r="G670" s="463" t="s">
        <v>924</v>
      </c>
      <c r="H670" s="440"/>
      <c r="I670" s="464"/>
      <c r="J670" s="465" t="s">
        <v>62</v>
      </c>
      <c r="K670" s="462" t="s">
        <v>78</v>
      </c>
      <c r="L670" s="465"/>
      <c r="M670" s="481" t="s">
        <v>80</v>
      </c>
      <c r="N670" s="441" t="s">
        <v>9</v>
      </c>
      <c r="O670" s="482" t="s">
        <v>2781</v>
      </c>
      <c r="P670" s="441" t="s">
        <v>2782</v>
      </c>
      <c r="Q670" s="466"/>
      <c r="R670" s="441" t="s">
        <v>336</v>
      </c>
      <c r="S670" s="482" t="s">
        <v>292</v>
      </c>
      <c r="T670" s="441" t="s">
        <v>1596</v>
      </c>
      <c r="U670" s="483" t="s">
        <v>80</v>
      </c>
      <c r="V670" s="446" t="s">
        <v>2786</v>
      </c>
      <c r="W670" s="447">
        <v>1</v>
      </c>
      <c r="X670" s="446">
        <v>1</v>
      </c>
      <c r="Y670" s="447">
        <v>28</v>
      </c>
      <c r="Z670" s="189"/>
      <c r="AA670" s="447" t="s">
        <v>1596</v>
      </c>
      <c r="AB670" s="446" t="s">
        <v>292</v>
      </c>
      <c r="AC670" s="447" t="s">
        <v>1596</v>
      </c>
      <c r="AD670" s="446" t="s">
        <v>292</v>
      </c>
      <c r="AE670" s="448"/>
      <c r="AF670" s="451"/>
      <c r="AG670" s="447" t="s">
        <v>109</v>
      </c>
      <c r="AH670" s="467" t="e">
        <f>VLOOKUP($AF670,'Program-Causes'!$C:$D,2,FALSE)</f>
        <v>#N/A</v>
      </c>
      <c r="AI670" s="447" t="s">
        <v>100</v>
      </c>
      <c r="AJ670" s="446" t="s">
        <v>69</v>
      </c>
      <c r="AK670" s="447" t="s">
        <v>70</v>
      </c>
      <c r="AL670" s="9" t="s">
        <v>3924</v>
      </c>
      <c r="AM670" s="13" t="str">
        <f>IF(ISNA(VLOOKUP($AL670,'Ash-Archive Data-Don''t Delete'!$AL:$AT,2,FALSE)),"",VLOOKUP($AL670,'Ash-Archive Data-Don''t Delete'!$AL:$AT,2,FALSE))</f>
        <v/>
      </c>
      <c r="AN670" s="2" t="str">
        <f>IF(ISNA(VLOOKUP($AL670,'Ash-Archive Data-Don''t Delete'!$AL:$AT,3,FALSE)),"",VLOOKUP($AL670,'Ash-Archive Data-Don''t Delete'!$AL:$AT,3,FALSE))</f>
        <v/>
      </c>
      <c r="AO670" s="13" t="str">
        <f>IF(ISNA(VLOOKUP($AL670,'Ash-Archive Data-Don''t Delete'!$AL:$AT,4,FALSE)),"",VLOOKUP($AL670,'Ash-Archive Data-Don''t Delete'!$AL:$AT,4,FALSE))</f>
        <v/>
      </c>
      <c r="AP670" s="2" t="str">
        <f>IF(ISNA(VLOOKUP($AL670,'Ash-Archive Data-Don''t Delete'!$AL:$AT,5,FALSE)),"",VLOOKUP($AL670,'Ash-Archive Data-Don''t Delete'!$AL:$AT,5,FALSE))</f>
        <v/>
      </c>
      <c r="AQ670" s="13" t="s">
        <v>62</v>
      </c>
      <c r="AR670" s="2" t="s">
        <v>62</v>
      </c>
      <c r="AS670" s="13" t="s">
        <v>62</v>
      </c>
      <c r="AT670" s="2" t="s">
        <v>62</v>
      </c>
      <c r="AU670" s="451"/>
      <c r="AV670" s="447" t="s">
        <v>1600</v>
      </c>
      <c r="AW670" s="451"/>
      <c r="AX670" s="447" t="s">
        <v>779</v>
      </c>
      <c r="AY670" s="475" t="s">
        <v>103</v>
      </c>
      <c r="AZ670" s="476">
        <v>42706</v>
      </c>
      <c r="BA670" s="15"/>
      <c r="BB670" s="15"/>
      <c r="BC670" s="15"/>
      <c r="BD670" s="15"/>
      <c r="BE670" s="15"/>
      <c r="BF670" s="15"/>
      <c r="BG670" s="15"/>
      <c r="BH670" s="15"/>
      <c r="BI670" s="15"/>
      <c r="BJ670" s="15"/>
    </row>
    <row r="671" spans="1:62" ht="14.25">
      <c r="A671" s="16" t="str">
        <f>IF(ISNA(VLOOKUP($G671,'Philanthropist Ranking'!$E$5:$H$105,4,FALSE)),"N","Y")</f>
        <v>N</v>
      </c>
      <c r="B671" s="17">
        <f>VLOOKUP($G671,'Philanthropist Ranking'!$K$5:$M$281,3,FALSE)</f>
        <v>257</v>
      </c>
      <c r="C671" s="17">
        <f>VLOOKUP($G671,'Philanthropist Ranking'!$K$5:$M$281,2,FALSE)</f>
        <v>1</v>
      </c>
      <c r="D671" s="15"/>
      <c r="E671" s="15"/>
      <c r="F671" s="462" t="s">
        <v>523</v>
      </c>
      <c r="G671" s="463" t="s">
        <v>524</v>
      </c>
      <c r="H671" s="440"/>
      <c r="I671" s="464"/>
      <c r="J671" s="465" t="s">
        <v>62</v>
      </c>
      <c r="K671" s="462" t="s">
        <v>78</v>
      </c>
      <c r="L671" s="465"/>
      <c r="M671" s="481" t="s">
        <v>80</v>
      </c>
      <c r="N671" s="441" t="s">
        <v>121</v>
      </c>
      <c r="O671" s="482" t="s">
        <v>2794</v>
      </c>
      <c r="P671" s="441" t="s">
        <v>2795</v>
      </c>
      <c r="Q671" s="466"/>
      <c r="R671" s="441" t="s">
        <v>336</v>
      </c>
      <c r="S671" s="482" t="s">
        <v>223</v>
      </c>
      <c r="T671" s="441" t="s">
        <v>223</v>
      </c>
      <c r="U671" s="483" t="s">
        <v>80</v>
      </c>
      <c r="V671" s="446" t="s">
        <v>2799</v>
      </c>
      <c r="W671" s="447">
        <v>1</v>
      </c>
      <c r="X671" s="446">
        <v>1</v>
      </c>
      <c r="Y671" s="447">
        <v>28</v>
      </c>
      <c r="Z671" s="189"/>
      <c r="AA671" s="447" t="s">
        <v>223</v>
      </c>
      <c r="AB671" s="446" t="s">
        <v>292</v>
      </c>
      <c r="AC671" s="447" t="s">
        <v>3925</v>
      </c>
      <c r="AD671" s="451"/>
      <c r="AE671" s="448"/>
      <c r="AF671" s="451"/>
      <c r="AG671" s="447" t="s">
        <v>109</v>
      </c>
      <c r="AH671" s="467" t="e">
        <f>VLOOKUP($AF671,'Program-Causes'!$C:$D,2,FALSE)</f>
        <v>#N/A</v>
      </c>
      <c r="AI671" s="447" t="s">
        <v>100</v>
      </c>
      <c r="AJ671" s="446" t="s">
        <v>69</v>
      </c>
      <c r="AK671" s="447" t="s">
        <v>70</v>
      </c>
      <c r="AL671" s="9" t="s">
        <v>3926</v>
      </c>
      <c r="AM671" s="13" t="str">
        <f>IF(ISNA(VLOOKUP($AL671,'Ash-Archive Data-Don''t Delete'!$AL:$AT,2,FALSE)),"",VLOOKUP($AL671,'Ash-Archive Data-Don''t Delete'!$AL:$AT,2,FALSE))</f>
        <v/>
      </c>
      <c r="AN671" s="2" t="str">
        <f>IF(ISNA(VLOOKUP($AL671,'Ash-Archive Data-Don''t Delete'!$AL:$AT,3,FALSE)),"",VLOOKUP($AL671,'Ash-Archive Data-Don''t Delete'!$AL:$AT,3,FALSE))</f>
        <v/>
      </c>
      <c r="AO671" s="13" t="str">
        <f>IF(ISNA(VLOOKUP($AL671,'Ash-Archive Data-Don''t Delete'!$AL:$AT,4,FALSE)),"",VLOOKUP($AL671,'Ash-Archive Data-Don''t Delete'!$AL:$AT,4,FALSE))</f>
        <v/>
      </c>
      <c r="AP671" s="2" t="str">
        <f>IF(ISNA(VLOOKUP($AL671,'Ash-Archive Data-Don''t Delete'!$AL:$AT,5,FALSE)),"",VLOOKUP($AL671,'Ash-Archive Data-Don''t Delete'!$AL:$AT,5,FALSE))</f>
        <v/>
      </c>
      <c r="AQ671" s="13" t="s">
        <v>62</v>
      </c>
      <c r="AR671" s="2" t="s">
        <v>62</v>
      </c>
      <c r="AS671" s="13" t="s">
        <v>62</v>
      </c>
      <c r="AT671" s="2" t="s">
        <v>62</v>
      </c>
      <c r="AU671" s="451"/>
      <c r="AV671" s="448"/>
      <c r="AW671" s="451"/>
      <c r="AX671" s="447" t="s">
        <v>779</v>
      </c>
      <c r="AY671" s="475" t="s">
        <v>103</v>
      </c>
      <c r="AZ671" s="476">
        <v>42706</v>
      </c>
      <c r="BA671" s="15"/>
      <c r="BB671" s="15"/>
      <c r="BC671" s="15"/>
      <c r="BD671" s="15"/>
      <c r="BE671" s="15"/>
      <c r="BF671" s="15"/>
      <c r="BG671" s="15"/>
      <c r="BH671" s="15"/>
      <c r="BI671" s="15"/>
      <c r="BJ671" s="15"/>
    </row>
    <row r="672" spans="1:62" ht="14.25">
      <c r="A672" s="16" t="str">
        <f>IF(ISNA(VLOOKUP($G672,'Philanthropist Ranking'!$E$5:$H$105,4,FALSE)),"N","Y")</f>
        <v>N</v>
      </c>
      <c r="B672" s="17">
        <f>VLOOKUP($G672,'Philanthropist Ranking'!$K$5:$M$281,3,FALSE)</f>
        <v>257</v>
      </c>
      <c r="C672" s="17">
        <f>VLOOKUP($G672,'Philanthropist Ranking'!$K$5:$M$281,2,FALSE)</f>
        <v>1</v>
      </c>
      <c r="D672" s="15"/>
      <c r="E672" s="15"/>
      <c r="F672" s="462" t="s">
        <v>504</v>
      </c>
      <c r="G672" s="463" t="s">
        <v>505</v>
      </c>
      <c r="H672" s="440"/>
      <c r="I672" s="464"/>
      <c r="J672" s="465" t="s">
        <v>62</v>
      </c>
      <c r="K672" s="462" t="s">
        <v>78</v>
      </c>
      <c r="L672" s="463" t="s">
        <v>79</v>
      </c>
      <c r="M672" s="464"/>
      <c r="N672" s="441" t="s">
        <v>9</v>
      </c>
      <c r="O672" s="482" t="s">
        <v>2775</v>
      </c>
      <c r="P672" s="441" t="s">
        <v>2776</v>
      </c>
      <c r="Q672" s="466"/>
      <c r="R672" s="441" t="s">
        <v>336</v>
      </c>
      <c r="S672" s="482" t="s">
        <v>95</v>
      </c>
      <c r="T672" s="441" t="s">
        <v>767</v>
      </c>
      <c r="U672" s="483" t="s">
        <v>80</v>
      </c>
      <c r="V672" s="446" t="s">
        <v>2777</v>
      </c>
      <c r="W672" s="447">
        <v>1</v>
      </c>
      <c r="X672" s="446">
        <v>6</v>
      </c>
      <c r="Y672" s="447">
        <v>3</v>
      </c>
      <c r="Z672" s="189"/>
      <c r="AA672" s="447" t="s">
        <v>767</v>
      </c>
      <c r="AB672" s="446" t="s">
        <v>223</v>
      </c>
      <c r="AC672" s="447" t="s">
        <v>223</v>
      </c>
      <c r="AD672" s="446" t="s">
        <v>95</v>
      </c>
      <c r="AE672" s="447" t="s">
        <v>1924</v>
      </c>
      <c r="AF672" s="451"/>
      <c r="AG672" s="447" t="s">
        <v>89</v>
      </c>
      <c r="AH672" s="467" t="s">
        <v>67</v>
      </c>
      <c r="AI672" s="447" t="s">
        <v>100</v>
      </c>
      <c r="AJ672" s="446" t="s">
        <v>69</v>
      </c>
      <c r="AK672" s="447" t="s">
        <v>70</v>
      </c>
      <c r="AL672" s="9" t="s">
        <v>3927</v>
      </c>
      <c r="AM672" s="13" t="str">
        <f>IF(ISNA(VLOOKUP($AL672,'Ash-Archive Data-Don''t Delete'!$AL:$AT,2,FALSE)),"",VLOOKUP($AL672,'Ash-Archive Data-Don''t Delete'!$AL:$AT,2,FALSE))</f>
        <v/>
      </c>
      <c r="AN672" s="2" t="str">
        <f>IF(ISNA(VLOOKUP($AL672,'Ash-Archive Data-Don''t Delete'!$AL:$AT,3,FALSE)),"",VLOOKUP($AL672,'Ash-Archive Data-Don''t Delete'!$AL:$AT,3,FALSE))</f>
        <v/>
      </c>
      <c r="AO672" s="13" t="str">
        <f>IF(ISNA(VLOOKUP($AL672,'Ash-Archive Data-Don''t Delete'!$AL:$AT,4,FALSE)),"",VLOOKUP($AL672,'Ash-Archive Data-Don''t Delete'!$AL:$AT,4,FALSE))</f>
        <v/>
      </c>
      <c r="AP672" s="2" t="str">
        <f>IF(ISNA(VLOOKUP($AL672,'Ash-Archive Data-Don''t Delete'!$AL:$AT,5,FALSE)),"",VLOOKUP($AL672,'Ash-Archive Data-Don''t Delete'!$AL:$AT,5,FALSE))</f>
        <v/>
      </c>
      <c r="AQ672" s="13" t="s">
        <v>62</v>
      </c>
      <c r="AR672" s="2" t="s">
        <v>62</v>
      </c>
      <c r="AS672" s="13" t="s">
        <v>62</v>
      </c>
      <c r="AT672" s="2" t="s">
        <v>62</v>
      </c>
      <c r="AU672" s="451"/>
      <c r="AV672" s="447" t="s">
        <v>1925</v>
      </c>
      <c r="AW672" s="451"/>
      <c r="AX672" s="447" t="s">
        <v>84</v>
      </c>
      <c r="AY672" s="475" t="s">
        <v>103</v>
      </c>
      <c r="AZ672" s="476">
        <v>42709</v>
      </c>
      <c r="BA672" s="15"/>
      <c r="BB672" s="15"/>
      <c r="BC672" s="15"/>
      <c r="BD672" s="15"/>
      <c r="BE672" s="15"/>
      <c r="BF672" s="15"/>
      <c r="BG672" s="15"/>
      <c r="BH672" s="15"/>
      <c r="BI672" s="15"/>
      <c r="BJ672" s="15"/>
    </row>
    <row r="673" spans="1:62" ht="14.25">
      <c r="A673" s="16" t="str">
        <f>IF(ISNA(VLOOKUP($G673,'Philanthropist Ranking'!$E$5:$H$105,4,FALSE)),"N","Y")</f>
        <v>N</v>
      </c>
      <c r="B673" s="17">
        <f>VLOOKUP($G673,'Philanthropist Ranking'!$K$5:$M$281,3,FALSE)</f>
        <v>257</v>
      </c>
      <c r="C673" s="17">
        <f>VLOOKUP($G673,'Philanthropist Ranking'!$K$5:$M$281,2,FALSE)</f>
        <v>1</v>
      </c>
      <c r="D673" s="15"/>
      <c r="E673" s="15"/>
      <c r="F673" s="462" t="s">
        <v>2767</v>
      </c>
      <c r="G673" s="463" t="s">
        <v>923</v>
      </c>
      <c r="H673" s="440"/>
      <c r="I673" s="462">
        <v>1963</v>
      </c>
      <c r="J673" s="465">
        <v>53</v>
      </c>
      <c r="K673" s="462" t="s">
        <v>78</v>
      </c>
      <c r="L673" s="465"/>
      <c r="M673" s="481" t="s">
        <v>80</v>
      </c>
      <c r="N673" s="441" t="s">
        <v>119</v>
      </c>
      <c r="O673" s="482" t="s">
        <v>2768</v>
      </c>
      <c r="P673" s="441" t="s">
        <v>2769</v>
      </c>
      <c r="Q673" s="466"/>
      <c r="R673" s="441" t="s">
        <v>2506</v>
      </c>
      <c r="S673" s="482" t="s">
        <v>63</v>
      </c>
      <c r="T673" s="441" t="s">
        <v>94</v>
      </c>
      <c r="U673" s="483" t="s">
        <v>80</v>
      </c>
      <c r="V673" s="446" t="s">
        <v>2769</v>
      </c>
      <c r="W673" s="447">
        <v>1</v>
      </c>
      <c r="X673" s="446">
        <v>12</v>
      </c>
      <c r="Y673" s="447">
        <v>18</v>
      </c>
      <c r="Z673" s="189"/>
      <c r="AA673" s="447" t="s">
        <v>94</v>
      </c>
      <c r="AB673" s="446" t="s">
        <v>223</v>
      </c>
      <c r="AC673" s="447" t="s">
        <v>223</v>
      </c>
      <c r="AD673" s="446" t="s">
        <v>63</v>
      </c>
      <c r="AE673" s="447" t="s">
        <v>1924</v>
      </c>
      <c r="AF673" s="451"/>
      <c r="AG673" s="447" t="s">
        <v>89</v>
      </c>
      <c r="AH673" s="467" t="s">
        <v>67</v>
      </c>
      <c r="AI673" s="447" t="s">
        <v>100</v>
      </c>
      <c r="AJ673" s="446" t="s">
        <v>69</v>
      </c>
      <c r="AK673" s="447" t="s">
        <v>70</v>
      </c>
      <c r="AL673" s="9" t="s">
        <v>3928</v>
      </c>
      <c r="AM673" s="13" t="str">
        <f>IF(ISNA(VLOOKUP($AL673,'Ash-Archive Data-Don''t Delete'!$AL:$AT,2,FALSE)),"",VLOOKUP($AL673,'Ash-Archive Data-Don''t Delete'!$AL:$AT,2,FALSE))</f>
        <v/>
      </c>
      <c r="AN673" s="2" t="str">
        <f>IF(ISNA(VLOOKUP($AL673,'Ash-Archive Data-Don''t Delete'!$AL:$AT,3,FALSE)),"",VLOOKUP($AL673,'Ash-Archive Data-Don''t Delete'!$AL:$AT,3,FALSE))</f>
        <v/>
      </c>
      <c r="AO673" s="13" t="str">
        <f>IF(ISNA(VLOOKUP($AL673,'Ash-Archive Data-Don''t Delete'!$AL:$AT,4,FALSE)),"",VLOOKUP($AL673,'Ash-Archive Data-Don''t Delete'!$AL:$AT,4,FALSE))</f>
        <v/>
      </c>
      <c r="AP673" s="2" t="str">
        <f>IF(ISNA(VLOOKUP($AL673,'Ash-Archive Data-Don''t Delete'!$AL:$AT,5,FALSE)),"",VLOOKUP($AL673,'Ash-Archive Data-Don''t Delete'!$AL:$AT,5,FALSE))</f>
        <v/>
      </c>
      <c r="AQ673" s="13" t="s">
        <v>62</v>
      </c>
      <c r="AR673" s="2" t="s">
        <v>62</v>
      </c>
      <c r="AS673" s="13" t="s">
        <v>62</v>
      </c>
      <c r="AT673" s="2" t="s">
        <v>62</v>
      </c>
      <c r="AU673" s="451"/>
      <c r="AV673" s="447" t="s">
        <v>1925</v>
      </c>
      <c r="AW673" s="451"/>
      <c r="AX673" s="447" t="s">
        <v>2766</v>
      </c>
      <c r="AY673" s="475" t="s">
        <v>945</v>
      </c>
      <c r="AZ673" s="476">
        <v>42709</v>
      </c>
      <c r="BA673" s="15"/>
      <c r="BB673" s="15"/>
      <c r="BC673" s="15"/>
      <c r="BD673" s="15"/>
      <c r="BE673" s="15"/>
      <c r="BF673" s="15"/>
      <c r="BG673" s="15"/>
      <c r="BH673" s="15"/>
      <c r="BI673" s="15"/>
      <c r="BJ673" s="15"/>
    </row>
    <row r="674" spans="1:62" ht="14.25">
      <c r="A674" s="16" t="str">
        <f>IF(ISNA(VLOOKUP($G674,'Philanthropist Ranking'!$E$5:$H$105,4,FALSE)),"N","Y")</f>
        <v>N</v>
      </c>
      <c r="B674" s="17">
        <f>VLOOKUP($G674,'Philanthropist Ranking'!$K$5:$M$281,3,FALSE)</f>
        <v>257</v>
      </c>
      <c r="C674" s="17">
        <f>VLOOKUP($G674,'Philanthropist Ranking'!$K$5:$M$281,2,FALSE)</f>
        <v>1</v>
      </c>
      <c r="D674" s="15"/>
      <c r="E674" s="15"/>
      <c r="F674" s="462" t="s">
        <v>2801</v>
      </c>
      <c r="G674" s="463" t="s">
        <v>922</v>
      </c>
      <c r="H674" s="440"/>
      <c r="I674" s="464"/>
      <c r="J674" s="465" t="s">
        <v>62</v>
      </c>
      <c r="K674" s="462" t="s">
        <v>78</v>
      </c>
      <c r="L674" s="465"/>
      <c r="M674" s="481" t="s">
        <v>80</v>
      </c>
      <c r="N674" s="441" t="s">
        <v>119</v>
      </c>
      <c r="O674" s="482" t="s">
        <v>2802</v>
      </c>
      <c r="P674" s="441" t="s">
        <v>2803</v>
      </c>
      <c r="Q674" s="466"/>
      <c r="R674" s="441" t="s">
        <v>1693</v>
      </c>
      <c r="S674" s="482" t="s">
        <v>223</v>
      </c>
      <c r="T674" s="441" t="s">
        <v>223</v>
      </c>
      <c r="U674" s="483" t="s">
        <v>80</v>
      </c>
      <c r="V674" s="446" t="s">
        <v>2803</v>
      </c>
      <c r="W674" s="447">
        <v>1</v>
      </c>
      <c r="X674" s="446">
        <v>12</v>
      </c>
      <c r="Y674" s="447">
        <v>28</v>
      </c>
      <c r="Z674" s="189"/>
      <c r="AA674" s="447" t="s">
        <v>223</v>
      </c>
      <c r="AB674" s="446" t="s">
        <v>223</v>
      </c>
      <c r="AC674" s="447" t="s">
        <v>223</v>
      </c>
      <c r="AD674" s="446" t="s">
        <v>223</v>
      </c>
      <c r="AE674" s="447" t="s">
        <v>1924</v>
      </c>
      <c r="AF674" s="451"/>
      <c r="AG674" s="447" t="s">
        <v>89</v>
      </c>
      <c r="AH674" s="467" t="s">
        <v>67</v>
      </c>
      <c r="AI674" s="447" t="s">
        <v>100</v>
      </c>
      <c r="AJ674" s="446" t="s">
        <v>69</v>
      </c>
      <c r="AK674" s="447" t="s">
        <v>70</v>
      </c>
      <c r="AL674" s="9" t="s">
        <v>3929</v>
      </c>
      <c r="AM674" s="13" t="str">
        <f>IF(ISNA(VLOOKUP($AL674,'Ash-Archive Data-Don''t Delete'!$AL:$AT,2,FALSE)),"",VLOOKUP($AL674,'Ash-Archive Data-Don''t Delete'!$AL:$AT,2,FALSE))</f>
        <v/>
      </c>
      <c r="AN674" s="2" t="str">
        <f>IF(ISNA(VLOOKUP($AL674,'Ash-Archive Data-Don''t Delete'!$AL:$AT,3,FALSE)),"",VLOOKUP($AL674,'Ash-Archive Data-Don''t Delete'!$AL:$AT,3,FALSE))</f>
        <v/>
      </c>
      <c r="AO674" s="13" t="str">
        <f>IF(ISNA(VLOOKUP($AL674,'Ash-Archive Data-Don''t Delete'!$AL:$AT,4,FALSE)),"",VLOOKUP($AL674,'Ash-Archive Data-Don''t Delete'!$AL:$AT,4,FALSE))</f>
        <v/>
      </c>
      <c r="AP674" s="2" t="str">
        <f>IF(ISNA(VLOOKUP($AL674,'Ash-Archive Data-Don''t Delete'!$AL:$AT,5,FALSE)),"",VLOOKUP($AL674,'Ash-Archive Data-Don''t Delete'!$AL:$AT,5,FALSE))</f>
        <v/>
      </c>
      <c r="AQ674" s="13" t="s">
        <v>62</v>
      </c>
      <c r="AR674" s="2" t="s">
        <v>62</v>
      </c>
      <c r="AS674" s="13" t="s">
        <v>62</v>
      </c>
      <c r="AT674" s="2" t="s">
        <v>62</v>
      </c>
      <c r="AU674" s="451"/>
      <c r="AV674" s="447" t="s">
        <v>1925</v>
      </c>
      <c r="AW674" s="451"/>
      <c r="AX674" s="447" t="s">
        <v>2766</v>
      </c>
      <c r="AY674" s="475" t="s">
        <v>951</v>
      </c>
      <c r="AZ674" s="476">
        <v>42692</v>
      </c>
      <c r="BA674" s="15"/>
      <c r="BB674" s="15"/>
      <c r="BC674" s="15"/>
      <c r="BD674" s="15"/>
      <c r="BE674" s="15"/>
      <c r="BF674" s="15"/>
      <c r="BG674" s="15"/>
      <c r="BH674" s="15"/>
      <c r="BI674" s="15"/>
      <c r="BJ674" s="15"/>
    </row>
    <row r="675" spans="1:62" ht="14.25">
      <c r="A675" s="16" t="str">
        <f>IF(ISNA(VLOOKUP($G675,'Philanthropist Ranking'!$E$5:$H$105,4,FALSE)),"N","Y")</f>
        <v>N</v>
      </c>
      <c r="B675" s="17">
        <f>VLOOKUP($G675,'Philanthropist Ranking'!$K$5:$M$281,3,FALSE)</f>
        <v>266</v>
      </c>
      <c r="C675" s="17">
        <f>VLOOKUP($G675,'Philanthropist Ranking'!$K$5:$M$281,2,FALSE)</f>
        <v>0.8</v>
      </c>
      <c r="D675" s="15"/>
      <c r="E675" s="15"/>
      <c r="F675" s="462" t="s">
        <v>2810</v>
      </c>
      <c r="G675" s="463" t="s">
        <v>929</v>
      </c>
      <c r="H675" s="440"/>
      <c r="I675" s="464"/>
      <c r="J675" s="465" t="s">
        <v>62</v>
      </c>
      <c r="K675" s="462" t="s">
        <v>78</v>
      </c>
      <c r="L675" s="463" t="s">
        <v>79</v>
      </c>
      <c r="M675" s="481" t="s">
        <v>80</v>
      </c>
      <c r="N675" s="441" t="s">
        <v>2012</v>
      </c>
      <c r="O675" s="482" t="s">
        <v>2811</v>
      </c>
      <c r="P675" s="441" t="s">
        <v>2812</v>
      </c>
      <c r="Q675" s="466"/>
      <c r="R675" s="441" t="s">
        <v>336</v>
      </c>
      <c r="S675" s="482" t="s">
        <v>223</v>
      </c>
      <c r="T675" s="441" t="s">
        <v>223</v>
      </c>
      <c r="U675" s="483" t="s">
        <v>80</v>
      </c>
      <c r="V675" s="446" t="s">
        <v>2816</v>
      </c>
      <c r="W675" s="447">
        <v>0.8</v>
      </c>
      <c r="X675" s="446">
        <v>11</v>
      </c>
      <c r="Y675" s="447">
        <v>28</v>
      </c>
      <c r="Z675" s="189"/>
      <c r="AA675" s="448"/>
      <c r="AB675" s="446" t="s">
        <v>1294</v>
      </c>
      <c r="AC675" s="447" t="s">
        <v>2050</v>
      </c>
      <c r="AD675" s="451"/>
      <c r="AE675" s="448"/>
      <c r="AF675" s="451"/>
      <c r="AG675" s="447" t="s">
        <v>89</v>
      </c>
      <c r="AH675" s="467" t="s">
        <v>67</v>
      </c>
      <c r="AI675" s="447" t="s">
        <v>100</v>
      </c>
      <c r="AJ675" s="446" t="s">
        <v>69</v>
      </c>
      <c r="AK675" s="447" t="s">
        <v>70</v>
      </c>
      <c r="AL675" s="9" t="s">
        <v>3930</v>
      </c>
      <c r="AM675" s="13" t="str">
        <f>IF(ISNA(VLOOKUP($AL675,'Ash-Archive Data-Don''t Delete'!$AL:$AT,2,FALSE)),"",VLOOKUP($AL675,'Ash-Archive Data-Don''t Delete'!$AL:$AT,2,FALSE))</f>
        <v/>
      </c>
      <c r="AN675" s="2" t="str">
        <f>IF(ISNA(VLOOKUP($AL675,'Ash-Archive Data-Don''t Delete'!$AL:$AT,3,FALSE)),"",VLOOKUP($AL675,'Ash-Archive Data-Don''t Delete'!$AL:$AT,3,FALSE))</f>
        <v/>
      </c>
      <c r="AO675" s="13" t="str">
        <f>IF(ISNA(VLOOKUP($AL675,'Ash-Archive Data-Don''t Delete'!$AL:$AT,4,FALSE)),"",VLOOKUP($AL675,'Ash-Archive Data-Don''t Delete'!$AL:$AT,4,FALSE))</f>
        <v/>
      </c>
      <c r="AP675" s="2" t="str">
        <f>IF(ISNA(VLOOKUP($AL675,'Ash-Archive Data-Don''t Delete'!$AL:$AT,5,FALSE)),"",VLOOKUP($AL675,'Ash-Archive Data-Don''t Delete'!$AL:$AT,5,FALSE))</f>
        <v/>
      </c>
      <c r="AQ675" s="13" t="s">
        <v>62</v>
      </c>
      <c r="AR675" s="2" t="s">
        <v>62</v>
      </c>
      <c r="AS675" s="13" t="s">
        <v>62</v>
      </c>
      <c r="AT675" s="2" t="s">
        <v>62</v>
      </c>
      <c r="AU675" s="451"/>
      <c r="AV675" s="447" t="s">
        <v>1353</v>
      </c>
      <c r="AW675" s="451"/>
      <c r="AX675" s="447" t="s">
        <v>84</v>
      </c>
      <c r="AY675" s="475" t="s">
        <v>103</v>
      </c>
      <c r="AZ675" s="476">
        <v>42705</v>
      </c>
      <c r="BA675" s="15"/>
      <c r="BB675" s="15"/>
      <c r="BC675" s="15"/>
      <c r="BD675" s="15"/>
      <c r="BE675" s="15"/>
      <c r="BF675" s="15"/>
      <c r="BG675" s="15"/>
      <c r="BH675" s="15"/>
      <c r="BI675" s="15"/>
      <c r="BJ675" s="15"/>
    </row>
    <row r="676" spans="1:62" ht="14.25">
      <c r="A676" s="16" t="str">
        <f>IF(ISNA(VLOOKUP($G676,'Philanthropist Ranking'!$E$5:$H$105,4,FALSE)),"N","Y")</f>
        <v>N</v>
      </c>
      <c r="B676" s="17">
        <f>VLOOKUP($G676,'Philanthropist Ranking'!$K$5:$M$281,3,FALSE)</f>
        <v>267</v>
      </c>
      <c r="C676" s="17">
        <f>VLOOKUP($G676,'Philanthropist Ranking'!$K$5:$M$281,2,FALSE)</f>
        <v>0.7</v>
      </c>
      <c r="D676" s="15"/>
      <c r="E676" s="15"/>
      <c r="F676" s="462" t="s">
        <v>2817</v>
      </c>
      <c r="G676" s="463" t="s">
        <v>930</v>
      </c>
      <c r="H676" s="440"/>
      <c r="I676" s="490" t="s">
        <v>2818</v>
      </c>
      <c r="J676" s="465">
        <v>-19382</v>
      </c>
      <c r="K676" s="462" t="s">
        <v>78</v>
      </c>
      <c r="L676" s="465"/>
      <c r="M676" s="481" t="s">
        <v>80</v>
      </c>
      <c r="N676" s="441" t="s">
        <v>9</v>
      </c>
      <c r="O676" s="482" t="s">
        <v>2820</v>
      </c>
      <c r="P676" s="441" t="s">
        <v>2821</v>
      </c>
      <c r="Q676" s="466"/>
      <c r="R676" s="441" t="s">
        <v>336</v>
      </c>
      <c r="S676" s="482" t="s">
        <v>223</v>
      </c>
      <c r="T676" s="441" t="s">
        <v>223</v>
      </c>
      <c r="U676" s="483" t="s">
        <v>80</v>
      </c>
      <c r="V676" s="446" t="s">
        <v>2821</v>
      </c>
      <c r="W676" s="447">
        <v>0.7</v>
      </c>
      <c r="X676" s="446">
        <v>6</v>
      </c>
      <c r="Y676" s="447">
        <v>23</v>
      </c>
      <c r="Z676" s="189"/>
      <c r="AA676" s="447" t="s">
        <v>223</v>
      </c>
      <c r="AB676" s="446" t="s">
        <v>223</v>
      </c>
      <c r="AC676" s="447" t="s">
        <v>223</v>
      </c>
      <c r="AD676" s="446" t="s">
        <v>223</v>
      </c>
      <c r="AE676" s="447" t="s">
        <v>1924</v>
      </c>
      <c r="AF676" s="451"/>
      <c r="AG676" s="447" t="s">
        <v>89</v>
      </c>
      <c r="AH676" s="467" t="s">
        <v>67</v>
      </c>
      <c r="AI676" s="447" t="s">
        <v>100</v>
      </c>
      <c r="AJ676" s="446" t="s">
        <v>69</v>
      </c>
      <c r="AK676" s="447" t="s">
        <v>70</v>
      </c>
      <c r="AL676" s="9" t="s">
        <v>3931</v>
      </c>
      <c r="AM676" s="13" t="str">
        <f>IF(ISNA(VLOOKUP($AL676,'Ash-Archive Data-Don''t Delete'!$AL:$AT,2,FALSE)),"",VLOOKUP($AL676,'Ash-Archive Data-Don''t Delete'!$AL:$AT,2,FALSE))</f>
        <v/>
      </c>
      <c r="AN676" s="2" t="str">
        <f>IF(ISNA(VLOOKUP($AL676,'Ash-Archive Data-Don''t Delete'!$AL:$AT,3,FALSE)),"",VLOOKUP($AL676,'Ash-Archive Data-Don''t Delete'!$AL:$AT,3,FALSE))</f>
        <v/>
      </c>
      <c r="AO676" s="13" t="str">
        <f>IF(ISNA(VLOOKUP($AL676,'Ash-Archive Data-Don''t Delete'!$AL:$AT,4,FALSE)),"",VLOOKUP($AL676,'Ash-Archive Data-Don''t Delete'!$AL:$AT,4,FALSE))</f>
        <v/>
      </c>
      <c r="AP676" s="2" t="str">
        <f>IF(ISNA(VLOOKUP($AL676,'Ash-Archive Data-Don''t Delete'!$AL:$AT,5,FALSE)),"",VLOOKUP($AL676,'Ash-Archive Data-Don''t Delete'!$AL:$AT,5,FALSE))</f>
        <v/>
      </c>
      <c r="AQ676" s="13" t="s">
        <v>62</v>
      </c>
      <c r="AR676" s="2" t="s">
        <v>62</v>
      </c>
      <c r="AS676" s="13" t="s">
        <v>62</v>
      </c>
      <c r="AT676" s="2" t="s">
        <v>62</v>
      </c>
      <c r="AU676" s="451"/>
      <c r="AV676" s="447" t="s">
        <v>1925</v>
      </c>
      <c r="AW676" s="451"/>
      <c r="AX676" s="447" t="s">
        <v>2766</v>
      </c>
      <c r="AY676" s="475" t="s">
        <v>945</v>
      </c>
      <c r="AZ676" s="476">
        <v>42709</v>
      </c>
      <c r="BA676" s="15"/>
      <c r="BB676" s="15"/>
      <c r="BC676" s="15"/>
      <c r="BD676" s="15"/>
      <c r="BE676" s="15"/>
      <c r="BF676" s="15"/>
      <c r="BG676" s="15"/>
      <c r="BH676" s="15"/>
      <c r="BI676" s="15"/>
      <c r="BJ676" s="15"/>
    </row>
    <row r="677" spans="1:62" ht="14.25">
      <c r="A677" s="16" t="str">
        <f>IF(ISNA(VLOOKUP($G677,'Philanthropist Ranking'!$E$5:$H$105,4,FALSE)),"N","Y")</f>
        <v>N</v>
      </c>
      <c r="B677" s="17">
        <f>VLOOKUP($G677,'Philanthropist Ranking'!$K$5:$M$281,3,FALSE)</f>
        <v>268</v>
      </c>
      <c r="C677" s="17">
        <f>VLOOKUP($G677,'Philanthropist Ranking'!$K$5:$M$281,2,FALSE)</f>
        <v>0.6</v>
      </c>
      <c r="D677" s="15"/>
      <c r="E677" s="15"/>
      <c r="F677" s="462" t="s">
        <v>2823</v>
      </c>
      <c r="G677" s="463" t="s">
        <v>931</v>
      </c>
      <c r="H677" s="440"/>
      <c r="I677" s="464"/>
      <c r="J677" s="465" t="s">
        <v>62</v>
      </c>
      <c r="K677" s="462" t="s">
        <v>703</v>
      </c>
      <c r="L677" s="465"/>
      <c r="M677" s="481" t="s">
        <v>80</v>
      </c>
      <c r="N677" s="441" t="s">
        <v>124</v>
      </c>
      <c r="O677" s="482" t="s">
        <v>2824</v>
      </c>
      <c r="P677" s="441" t="s">
        <v>2825</v>
      </c>
      <c r="Q677" s="482" t="s">
        <v>70</v>
      </c>
      <c r="R677" s="441" t="s">
        <v>336</v>
      </c>
      <c r="S677" s="482" t="s">
        <v>222</v>
      </c>
      <c r="T677" s="441" t="s">
        <v>222</v>
      </c>
      <c r="U677" s="483" t="s">
        <v>80</v>
      </c>
      <c r="V677" s="446" t="s">
        <v>2828</v>
      </c>
      <c r="W677" s="447">
        <v>10</v>
      </c>
      <c r="X677" s="446">
        <v>12</v>
      </c>
      <c r="Y677" s="447">
        <v>7</v>
      </c>
      <c r="Z677" s="451"/>
      <c r="AA677" s="447" t="s">
        <v>222</v>
      </c>
      <c r="AB677" s="446" t="s">
        <v>222</v>
      </c>
      <c r="AC677" s="447" t="s">
        <v>222</v>
      </c>
      <c r="AD677" s="446" t="s">
        <v>2829</v>
      </c>
      <c r="AE677" s="448"/>
      <c r="AF677" s="451"/>
      <c r="AG677" s="447" t="s">
        <v>1390</v>
      </c>
      <c r="AH677" s="467" t="s">
        <v>67</v>
      </c>
      <c r="AI677" s="447" t="s">
        <v>141</v>
      </c>
      <c r="AJ677" s="446" t="s">
        <v>69</v>
      </c>
      <c r="AK677" s="447" t="s">
        <v>84</v>
      </c>
      <c r="AL677" s="9" t="s">
        <v>3932</v>
      </c>
      <c r="AM677" s="35" t="str">
        <f>IF(ISNA(VLOOKUP($AL677,'Ash-Archive Data-Don''t Delete'!$AL:$AT,2,FALSE)),"",VLOOKUP($AL677,'Ash-Archive Data-Don''t Delete'!$AL:$AT,2,FALSE))</f>
        <v>Link1</v>
      </c>
      <c r="AN677" s="36" t="str">
        <f>IF(ISNA(VLOOKUP($AL677,'Ash-Archive Data-Don''t Delete'!$AL:$AT,3,FALSE)),"",VLOOKUP($AL677,'Ash-Archive Data-Don''t Delete'!$AL:$AT,3,FALSE))</f>
        <v>Link2</v>
      </c>
      <c r="AO677" s="35" t="str">
        <f>IF(ISNA(VLOOKUP($AL677,'Ash-Archive Data-Don''t Delete'!$AL:$AT,4,FALSE)),"",VLOOKUP($AL677,'Ash-Archive Data-Don''t Delete'!$AL:$AT,4,FALSE))</f>
        <v>Link3</v>
      </c>
      <c r="AP677" s="2">
        <f>IF(ISNA(VLOOKUP($AL677,'Ash-Archive Data-Don''t Delete'!$AL:$AT,5,FALSE)),"",VLOOKUP($AL677,'Ash-Archive Data-Don''t Delete'!$AL:$AT,5,FALSE))</f>
        <v>0</v>
      </c>
      <c r="AQ677" s="13" t="s">
        <v>74</v>
      </c>
      <c r="AR677" s="2"/>
      <c r="AS677" s="13"/>
      <c r="AT677" s="2"/>
      <c r="AU677" s="451"/>
      <c r="AV677" s="447" t="s">
        <v>487</v>
      </c>
      <c r="AW677" s="451"/>
      <c r="AX677" s="447" t="s">
        <v>84</v>
      </c>
      <c r="AY677" s="475" t="s">
        <v>77</v>
      </c>
      <c r="AZ677" s="476">
        <v>42464</v>
      </c>
      <c r="BA677" s="15"/>
      <c r="BB677" s="15"/>
      <c r="BC677" s="15"/>
      <c r="BD677" s="15"/>
      <c r="BE677" s="15"/>
      <c r="BF677" s="15"/>
      <c r="BG677" s="15"/>
      <c r="BH677" s="15"/>
      <c r="BI677" s="15"/>
      <c r="BJ677" s="15"/>
    </row>
    <row r="678" spans="1:62" ht="14.25">
      <c r="A678" s="16" t="str">
        <f>IF(ISNA(VLOOKUP($G678,'Philanthropist Ranking'!$E$5:$H$105,4,FALSE)),"N","Y")</f>
        <v>N</v>
      </c>
      <c r="B678" s="17">
        <f>VLOOKUP($G678,'Philanthropist Ranking'!$K$5:$M$281,3,FALSE)</f>
        <v>268</v>
      </c>
      <c r="C678" s="17">
        <f>VLOOKUP($G678,'Philanthropist Ranking'!$K$5:$M$281,2,FALSE)</f>
        <v>0.6</v>
      </c>
      <c r="D678" s="15"/>
      <c r="E678" s="15"/>
      <c r="F678" s="462" t="s">
        <v>2823</v>
      </c>
      <c r="G678" s="463" t="s">
        <v>931</v>
      </c>
      <c r="H678" s="440"/>
      <c r="I678" s="464"/>
      <c r="J678" s="465" t="s">
        <v>62</v>
      </c>
      <c r="K678" s="462" t="s">
        <v>703</v>
      </c>
      <c r="L678" s="465"/>
      <c r="M678" s="481" t="s">
        <v>80</v>
      </c>
      <c r="N678" s="441" t="s">
        <v>124</v>
      </c>
      <c r="O678" s="482" t="s">
        <v>2824</v>
      </c>
      <c r="P678" s="441" t="s">
        <v>2825</v>
      </c>
      <c r="Q678" s="482" t="s">
        <v>70</v>
      </c>
      <c r="R678" s="441" t="s">
        <v>336</v>
      </c>
      <c r="S678" s="482" t="s">
        <v>222</v>
      </c>
      <c r="T678" s="441" t="s">
        <v>222</v>
      </c>
      <c r="U678" s="483" t="s">
        <v>80</v>
      </c>
      <c r="V678" s="446" t="s">
        <v>2830</v>
      </c>
      <c r="W678" s="447">
        <v>0.6</v>
      </c>
      <c r="X678" s="446">
        <v>10</v>
      </c>
      <c r="Y678" s="447">
        <v>14</v>
      </c>
      <c r="Z678" s="451"/>
      <c r="AA678" s="447" t="s">
        <v>222</v>
      </c>
      <c r="AB678" s="446" t="s">
        <v>222</v>
      </c>
      <c r="AC678" s="447" t="s">
        <v>222</v>
      </c>
      <c r="AD678" s="446" t="s">
        <v>2831</v>
      </c>
      <c r="AE678" s="448"/>
      <c r="AF678" s="451"/>
      <c r="AG678" s="447" t="s">
        <v>109</v>
      </c>
      <c r="AH678" s="467" t="e">
        <f>VLOOKUP($AF678,'Program-Causes'!$C:$D,2,FALSE)</f>
        <v>#N/A</v>
      </c>
      <c r="AI678" s="447" t="s">
        <v>100</v>
      </c>
      <c r="AJ678" s="446" t="s">
        <v>69</v>
      </c>
      <c r="AK678" s="447" t="s">
        <v>70</v>
      </c>
      <c r="AL678" s="9" t="s">
        <v>3933</v>
      </c>
      <c r="AM678" s="35" t="str">
        <f>IF(ISNA(VLOOKUP($AL678,'Ash-Archive Data-Don''t Delete'!$AL:$AT,2,FALSE)),"",VLOOKUP($AL678,'Ash-Archive Data-Don''t Delete'!$AL:$AT,2,FALSE))</f>
        <v>Link1</v>
      </c>
      <c r="AN678" s="36" t="str">
        <f>IF(ISNA(VLOOKUP($AL678,'Ash-Archive Data-Don''t Delete'!$AL:$AT,3,FALSE)),"",VLOOKUP($AL678,'Ash-Archive Data-Don''t Delete'!$AL:$AT,3,FALSE))</f>
        <v>Link2</v>
      </c>
      <c r="AO678" s="35" t="str">
        <f>IF(ISNA(VLOOKUP($AL678,'Ash-Archive Data-Don''t Delete'!$AL:$AT,4,FALSE)),"",VLOOKUP($AL678,'Ash-Archive Data-Don''t Delete'!$AL:$AT,4,FALSE))</f>
        <v>Link3</v>
      </c>
      <c r="AP678" s="2">
        <f>IF(ISNA(VLOOKUP($AL678,'Ash-Archive Data-Don''t Delete'!$AL:$AT,5,FALSE)),"",VLOOKUP($AL678,'Ash-Archive Data-Don''t Delete'!$AL:$AT,5,FALSE))</f>
        <v>0</v>
      </c>
      <c r="AQ678" s="13" t="s">
        <v>74</v>
      </c>
      <c r="AR678" s="2"/>
      <c r="AS678" s="13"/>
      <c r="AT678" s="2"/>
      <c r="AU678" s="451"/>
      <c r="AV678" s="447" t="s">
        <v>487</v>
      </c>
      <c r="AW678" s="446" t="s">
        <v>84</v>
      </c>
      <c r="AX678" s="448"/>
      <c r="AY678" s="475" t="s">
        <v>103</v>
      </c>
      <c r="AZ678" s="476">
        <v>42706</v>
      </c>
      <c r="BA678" s="15"/>
      <c r="BB678" s="15"/>
      <c r="BC678" s="15"/>
      <c r="BD678" s="15"/>
      <c r="BE678" s="15"/>
      <c r="BF678" s="15"/>
      <c r="BG678" s="15"/>
      <c r="BH678" s="15"/>
      <c r="BI678" s="15"/>
      <c r="BJ678" s="15"/>
    </row>
    <row r="679" spans="1:62" ht="14.25">
      <c r="A679" s="16" t="str">
        <f>IF(ISNA(VLOOKUP($G679,'Philanthropist Ranking'!$E$5:$H$105,4,FALSE)),"N","Y")</f>
        <v>N</v>
      </c>
      <c r="B679" s="17">
        <f>VLOOKUP($G679,'Philanthropist Ranking'!$K$5:$M$281,3,FALSE)</f>
        <v>269</v>
      </c>
      <c r="C679" s="17">
        <f>VLOOKUP($G679,'Philanthropist Ranking'!$K$5:$M$281,2,FALSE)</f>
        <v>0.5</v>
      </c>
      <c r="D679" s="15"/>
      <c r="E679" s="15"/>
      <c r="F679" s="462" t="s">
        <v>2836</v>
      </c>
      <c r="G679" s="463" t="s">
        <v>935</v>
      </c>
      <c r="H679" s="440"/>
      <c r="I679" s="493">
        <v>31747</v>
      </c>
      <c r="J679" s="465">
        <v>-29731</v>
      </c>
      <c r="K679" s="462" t="s">
        <v>78</v>
      </c>
      <c r="L679" s="463" t="s">
        <v>2837</v>
      </c>
      <c r="M679" s="481" t="s">
        <v>80</v>
      </c>
      <c r="N679" s="441" t="s">
        <v>119</v>
      </c>
      <c r="O679" s="482" t="s">
        <v>2838</v>
      </c>
      <c r="P679" s="441" t="s">
        <v>2839</v>
      </c>
      <c r="Q679" s="466"/>
      <c r="R679" s="441" t="s">
        <v>2840</v>
      </c>
      <c r="S679" s="482" t="s">
        <v>222</v>
      </c>
      <c r="T679" s="441" t="s">
        <v>222</v>
      </c>
      <c r="U679" s="483" t="s">
        <v>80</v>
      </c>
      <c r="V679" s="446" t="s">
        <v>935</v>
      </c>
      <c r="W679" s="447">
        <v>0.5</v>
      </c>
      <c r="X679" s="446">
        <v>11</v>
      </c>
      <c r="Y679" s="447">
        <v>27</v>
      </c>
      <c r="Z679" s="189"/>
      <c r="AA679" s="447" t="s">
        <v>222</v>
      </c>
      <c r="AB679" s="446" t="s">
        <v>223</v>
      </c>
      <c r="AC679" s="447" t="s">
        <v>223</v>
      </c>
      <c r="AD679" s="446" t="s">
        <v>222</v>
      </c>
      <c r="AE679" s="447" t="s">
        <v>1924</v>
      </c>
      <c r="AF679" s="451"/>
      <c r="AG679" s="447" t="s">
        <v>89</v>
      </c>
      <c r="AH679" s="467" t="s">
        <v>67</v>
      </c>
      <c r="AI679" s="447" t="s">
        <v>68</v>
      </c>
      <c r="AJ679" s="446" t="s">
        <v>69</v>
      </c>
      <c r="AK679" s="447" t="s">
        <v>70</v>
      </c>
      <c r="AL679" s="9" t="s">
        <v>3934</v>
      </c>
      <c r="AM679" s="13" t="str">
        <f>IF(ISNA(VLOOKUP($AL679,'Ash-Archive Data-Don''t Delete'!$AL:$AT,2,FALSE)),"",VLOOKUP($AL679,'Ash-Archive Data-Don''t Delete'!$AL:$AT,2,FALSE))</f>
        <v/>
      </c>
      <c r="AN679" s="2" t="str">
        <f>IF(ISNA(VLOOKUP($AL679,'Ash-Archive Data-Don''t Delete'!$AL:$AT,3,FALSE)),"",VLOOKUP($AL679,'Ash-Archive Data-Don''t Delete'!$AL:$AT,3,FALSE))</f>
        <v/>
      </c>
      <c r="AO679" s="13" t="str">
        <f>IF(ISNA(VLOOKUP($AL679,'Ash-Archive Data-Don''t Delete'!$AL:$AT,4,FALSE)),"",VLOOKUP($AL679,'Ash-Archive Data-Don''t Delete'!$AL:$AT,4,FALSE))</f>
        <v/>
      </c>
      <c r="AP679" s="2" t="str">
        <f>IF(ISNA(VLOOKUP($AL679,'Ash-Archive Data-Don''t Delete'!$AL:$AT,5,FALSE)),"",VLOOKUP($AL679,'Ash-Archive Data-Don''t Delete'!$AL:$AT,5,FALSE))</f>
        <v/>
      </c>
      <c r="AQ679" s="13" t="s">
        <v>62</v>
      </c>
      <c r="AR679" s="2" t="s">
        <v>62</v>
      </c>
      <c r="AS679" s="13" t="s">
        <v>62</v>
      </c>
      <c r="AT679" s="2" t="s">
        <v>62</v>
      </c>
      <c r="AU679" s="451"/>
      <c r="AV679" s="447" t="s">
        <v>1925</v>
      </c>
      <c r="AW679" s="451"/>
      <c r="AX679" s="447" t="s">
        <v>2766</v>
      </c>
      <c r="AY679" s="475" t="s">
        <v>103</v>
      </c>
      <c r="AZ679" s="476">
        <v>42709</v>
      </c>
      <c r="BA679" s="15"/>
      <c r="BB679" s="15"/>
      <c r="BC679" s="15"/>
      <c r="BD679" s="15"/>
      <c r="BE679" s="15"/>
      <c r="BF679" s="15"/>
      <c r="BG679" s="15"/>
      <c r="BH679" s="15"/>
      <c r="BI679" s="15"/>
      <c r="BJ679" s="15"/>
    </row>
    <row r="680" spans="1:62" ht="14.25">
      <c r="A680" s="16" t="str">
        <f>IF(ISNA(VLOOKUP($G680,'Philanthropist Ranking'!$E$5:$H$105,4,FALSE)),"N","Y")</f>
        <v>N</v>
      </c>
      <c r="B680" s="17">
        <f>VLOOKUP($G680,'Philanthropist Ranking'!$K$5:$M$281,3,FALSE)</f>
        <v>269</v>
      </c>
      <c r="C680" s="17">
        <f>VLOOKUP($G680,'Philanthropist Ranking'!$K$5:$M$281,2,FALSE)</f>
        <v>0.5</v>
      </c>
      <c r="D680" s="486" t="s">
        <v>1626</v>
      </c>
      <c r="E680" s="15"/>
      <c r="F680" s="462" t="s">
        <v>2849</v>
      </c>
      <c r="G680" s="463" t="s">
        <v>934</v>
      </c>
      <c r="H680" s="440"/>
      <c r="I680" s="464"/>
      <c r="J680" s="465" t="s">
        <v>62</v>
      </c>
      <c r="K680" s="464"/>
      <c r="L680" s="465"/>
      <c r="M680" s="464"/>
      <c r="N680" s="450"/>
      <c r="O680" s="466"/>
      <c r="P680" s="450"/>
      <c r="Q680" s="466"/>
      <c r="R680" s="450"/>
      <c r="S680" s="466"/>
      <c r="T680" s="450"/>
      <c r="U680" s="466"/>
      <c r="V680" s="451"/>
      <c r="W680" s="447">
        <v>0.5</v>
      </c>
      <c r="X680" s="446">
        <v>11</v>
      </c>
      <c r="Y680" s="447">
        <v>27</v>
      </c>
      <c r="Z680" s="189"/>
      <c r="AA680" s="448"/>
      <c r="AB680" s="446" t="s">
        <v>223</v>
      </c>
      <c r="AC680" s="447" t="s">
        <v>223</v>
      </c>
      <c r="AD680" s="451"/>
      <c r="AE680" s="447" t="s">
        <v>1924</v>
      </c>
      <c r="AF680" s="451"/>
      <c r="AG680" s="447" t="s">
        <v>89</v>
      </c>
      <c r="AH680" s="467" t="s">
        <v>67</v>
      </c>
      <c r="AI680" s="447" t="s">
        <v>68</v>
      </c>
      <c r="AJ680" s="446" t="s">
        <v>69</v>
      </c>
      <c r="AK680" s="447" t="s">
        <v>70</v>
      </c>
      <c r="AL680" s="9" t="s">
        <v>3935</v>
      </c>
      <c r="AM680" s="13" t="str">
        <f>IF(ISNA(VLOOKUP($AL680,'Ash-Archive Data-Don''t Delete'!$AL:$AT,2,FALSE)),"",VLOOKUP($AL680,'Ash-Archive Data-Don''t Delete'!$AL:$AT,2,FALSE))</f>
        <v/>
      </c>
      <c r="AN680" s="2" t="str">
        <f>IF(ISNA(VLOOKUP($AL680,'Ash-Archive Data-Don''t Delete'!$AL:$AT,3,FALSE)),"",VLOOKUP($AL680,'Ash-Archive Data-Don''t Delete'!$AL:$AT,3,FALSE))</f>
        <v/>
      </c>
      <c r="AO680" s="13" t="str">
        <f>IF(ISNA(VLOOKUP($AL680,'Ash-Archive Data-Don''t Delete'!$AL:$AT,4,FALSE)),"",VLOOKUP($AL680,'Ash-Archive Data-Don''t Delete'!$AL:$AT,4,FALSE))</f>
        <v/>
      </c>
      <c r="AP680" s="2" t="str">
        <f>IF(ISNA(VLOOKUP($AL680,'Ash-Archive Data-Don''t Delete'!$AL:$AT,5,FALSE)),"",VLOOKUP($AL680,'Ash-Archive Data-Don''t Delete'!$AL:$AT,5,FALSE))</f>
        <v/>
      </c>
      <c r="AQ680" s="13" t="s">
        <v>62</v>
      </c>
      <c r="AR680" s="2" t="s">
        <v>62</v>
      </c>
      <c r="AS680" s="13" t="s">
        <v>62</v>
      </c>
      <c r="AT680" s="2" t="s">
        <v>62</v>
      </c>
      <c r="AU680" s="451"/>
      <c r="AV680" s="447" t="s">
        <v>1925</v>
      </c>
      <c r="AW680" s="451"/>
      <c r="AX680" s="447" t="s">
        <v>2766</v>
      </c>
      <c r="AY680" s="475" t="s">
        <v>951</v>
      </c>
      <c r="AZ680" s="476">
        <v>42696</v>
      </c>
      <c r="BA680" s="15"/>
      <c r="BB680" s="15"/>
      <c r="BC680" s="15"/>
      <c r="BD680" s="15"/>
      <c r="BE680" s="15"/>
      <c r="BF680" s="15"/>
      <c r="BG680" s="15"/>
      <c r="BH680" s="15"/>
      <c r="BI680" s="15"/>
      <c r="BJ680" s="15"/>
    </row>
    <row r="681" spans="1:62" ht="14.25">
      <c r="A681" s="16" t="str">
        <f>IF(ISNA(VLOOKUP($G681,'Philanthropist Ranking'!$E$5:$H$105,4,FALSE)),"N","Y")</f>
        <v>N</v>
      </c>
      <c r="B681" s="17">
        <f>VLOOKUP($G681,'Philanthropist Ranking'!$K$5:$M$281,3,FALSE)</f>
        <v>269</v>
      </c>
      <c r="C681" s="17">
        <f>VLOOKUP($G681,'Philanthropist Ranking'!$K$5:$M$281,2,FALSE)</f>
        <v>0.5</v>
      </c>
      <c r="D681" s="486" t="s">
        <v>1626</v>
      </c>
      <c r="E681" s="15"/>
      <c r="F681" s="462" t="s">
        <v>2841</v>
      </c>
      <c r="G681" s="463" t="s">
        <v>933</v>
      </c>
      <c r="H681" s="440"/>
      <c r="I681" s="464"/>
      <c r="J681" s="465" t="s">
        <v>62</v>
      </c>
      <c r="K681" s="462" t="s">
        <v>78</v>
      </c>
      <c r="L681" s="465"/>
      <c r="M681" s="464"/>
      <c r="N681" s="441" t="s">
        <v>9</v>
      </c>
      <c r="O681" s="482" t="s">
        <v>2842</v>
      </c>
      <c r="P681" s="441" t="s">
        <v>2843</v>
      </c>
      <c r="Q681" s="482" t="s">
        <v>70</v>
      </c>
      <c r="R681" s="441" t="s">
        <v>336</v>
      </c>
      <c r="S681" s="482" t="s">
        <v>961</v>
      </c>
      <c r="T681" s="441" t="s">
        <v>1058</v>
      </c>
      <c r="U681" s="483" t="s">
        <v>80</v>
      </c>
      <c r="V681" s="446" t="s">
        <v>2842</v>
      </c>
      <c r="W681" s="447">
        <v>0.5</v>
      </c>
      <c r="X681" s="446">
        <v>6</v>
      </c>
      <c r="Y681" s="447">
        <v>14</v>
      </c>
      <c r="Z681" s="446" t="s">
        <v>961</v>
      </c>
      <c r="AA681" s="447" t="s">
        <v>1058</v>
      </c>
      <c r="AB681" s="446" t="s">
        <v>961</v>
      </c>
      <c r="AC681" s="447" t="s">
        <v>3936</v>
      </c>
      <c r="AD681" s="446" t="s">
        <v>2847</v>
      </c>
      <c r="AE681" s="448"/>
      <c r="AF681" s="451"/>
      <c r="AG681" s="447" t="s">
        <v>1352</v>
      </c>
      <c r="AH681" s="467" t="s">
        <v>67</v>
      </c>
      <c r="AI681" s="447" t="s">
        <v>100</v>
      </c>
      <c r="AJ681" s="446" t="s">
        <v>69</v>
      </c>
      <c r="AK681" s="447" t="s">
        <v>70</v>
      </c>
      <c r="AL681" s="9" t="s">
        <v>3937</v>
      </c>
      <c r="AM681" s="35" t="str">
        <f>IF(ISNA(VLOOKUP($AL681,'Ash-Archive Data-Don''t Delete'!$AL:$AT,2,FALSE)),"",VLOOKUP($AL681,'Ash-Archive Data-Don''t Delete'!$AL:$AT,2,FALSE))</f>
        <v>Link1</v>
      </c>
      <c r="AN681" s="2">
        <f>IF(ISNA(VLOOKUP($AL681,'Ash-Archive Data-Don''t Delete'!$AL:$AT,3,FALSE)),"",VLOOKUP($AL681,'Ash-Archive Data-Don''t Delete'!$AL:$AT,3,FALSE))</f>
        <v>0</v>
      </c>
      <c r="AO681" s="13">
        <f>IF(ISNA(VLOOKUP($AL681,'Ash-Archive Data-Don''t Delete'!$AL:$AT,4,FALSE)),"",VLOOKUP($AL681,'Ash-Archive Data-Don''t Delete'!$AL:$AT,4,FALSE))</f>
        <v>0</v>
      </c>
      <c r="AP681" s="2">
        <f>IF(ISNA(VLOOKUP($AL681,'Ash-Archive Data-Don''t Delete'!$AL:$AT,5,FALSE)),"",VLOOKUP($AL681,'Ash-Archive Data-Don''t Delete'!$AL:$AT,5,FALSE))</f>
        <v>0</v>
      </c>
      <c r="AQ681" s="13" t="s">
        <v>74</v>
      </c>
      <c r="AR681" s="2"/>
      <c r="AS681" s="13"/>
      <c r="AT681" s="2"/>
      <c r="AU681" s="451"/>
      <c r="AV681" s="447" t="s">
        <v>2848</v>
      </c>
      <c r="AW681" s="451"/>
      <c r="AX681" s="447" t="s">
        <v>84</v>
      </c>
      <c r="AY681" s="475" t="s">
        <v>103</v>
      </c>
      <c r="AZ681" s="476">
        <v>42690</v>
      </c>
      <c r="BA681" s="15"/>
      <c r="BB681" s="15"/>
      <c r="BC681" s="15"/>
      <c r="BD681" s="15"/>
      <c r="BE681" s="15"/>
      <c r="BF681" s="15"/>
      <c r="BG681" s="15"/>
      <c r="BH681" s="15"/>
      <c r="BI681" s="15"/>
      <c r="BJ681" s="15"/>
    </row>
    <row r="682" spans="1:62" ht="14.25">
      <c r="A682" s="16" t="str">
        <f>IF(ISNA(VLOOKUP($G682,'Philanthropist Ranking'!$E$5:$H$105,4,FALSE)),"N","Y")</f>
        <v>N</v>
      </c>
      <c r="B682" s="17">
        <f>VLOOKUP($G682,'Philanthropist Ranking'!$K$5:$M$281,3,FALSE)</f>
        <v>269</v>
      </c>
      <c r="C682" s="17">
        <f>VLOOKUP($G682,'Philanthropist Ranking'!$K$5:$M$281,2,FALSE)</f>
        <v>0.5</v>
      </c>
      <c r="D682" s="486" t="s">
        <v>1626</v>
      </c>
      <c r="E682" s="15"/>
      <c r="F682" s="462" t="s">
        <v>2834</v>
      </c>
      <c r="G682" s="463" t="s">
        <v>932</v>
      </c>
      <c r="H682" s="440"/>
      <c r="I682" s="464"/>
      <c r="J682" s="465" t="s">
        <v>62</v>
      </c>
      <c r="K682" s="462" t="s">
        <v>78</v>
      </c>
      <c r="L682" s="465"/>
      <c r="M682" s="464"/>
      <c r="N682" s="450"/>
      <c r="O682" s="466"/>
      <c r="P682" s="441" t="s">
        <v>2835</v>
      </c>
      <c r="Q682" s="466"/>
      <c r="R682" s="441" t="s">
        <v>336</v>
      </c>
      <c r="S682" s="482" t="s">
        <v>223</v>
      </c>
      <c r="T682" s="441" t="s">
        <v>223</v>
      </c>
      <c r="U682" s="466"/>
      <c r="V682" s="446" t="s">
        <v>2835</v>
      </c>
      <c r="W682" s="447">
        <v>0.5</v>
      </c>
      <c r="X682" s="446">
        <v>8</v>
      </c>
      <c r="Y682" s="447">
        <v>31</v>
      </c>
      <c r="Z682" s="189"/>
      <c r="AA682" s="447" t="s">
        <v>223</v>
      </c>
      <c r="AB682" s="446" t="s">
        <v>223</v>
      </c>
      <c r="AC682" s="447" t="s">
        <v>223</v>
      </c>
      <c r="AD682" s="446" t="s">
        <v>223</v>
      </c>
      <c r="AE682" s="447" t="s">
        <v>1924</v>
      </c>
      <c r="AF682" s="451"/>
      <c r="AG682" s="447" t="s">
        <v>89</v>
      </c>
      <c r="AH682" s="467" t="s">
        <v>67</v>
      </c>
      <c r="AI682" s="447" t="s">
        <v>100</v>
      </c>
      <c r="AJ682" s="446" t="s">
        <v>69</v>
      </c>
      <c r="AK682" s="447" t="s">
        <v>70</v>
      </c>
      <c r="AL682" s="9" t="s">
        <v>3938</v>
      </c>
      <c r="AM682" s="13" t="str">
        <f>IF(ISNA(VLOOKUP($AL682,'Ash-Archive Data-Don''t Delete'!$AL:$AT,2,FALSE)),"",VLOOKUP($AL682,'Ash-Archive Data-Don''t Delete'!$AL:$AT,2,FALSE))</f>
        <v/>
      </c>
      <c r="AN682" s="2" t="str">
        <f>IF(ISNA(VLOOKUP($AL682,'Ash-Archive Data-Don''t Delete'!$AL:$AT,3,FALSE)),"",VLOOKUP($AL682,'Ash-Archive Data-Don''t Delete'!$AL:$AT,3,FALSE))</f>
        <v/>
      </c>
      <c r="AO682" s="13" t="str">
        <f>IF(ISNA(VLOOKUP($AL682,'Ash-Archive Data-Don''t Delete'!$AL:$AT,4,FALSE)),"",VLOOKUP($AL682,'Ash-Archive Data-Don''t Delete'!$AL:$AT,4,FALSE))</f>
        <v/>
      </c>
      <c r="AP682" s="2" t="str">
        <f>IF(ISNA(VLOOKUP($AL682,'Ash-Archive Data-Don''t Delete'!$AL:$AT,5,FALSE)),"",VLOOKUP($AL682,'Ash-Archive Data-Don''t Delete'!$AL:$AT,5,FALSE))</f>
        <v/>
      </c>
      <c r="AQ682" s="13" t="s">
        <v>62</v>
      </c>
      <c r="AR682" s="2" t="s">
        <v>62</v>
      </c>
      <c r="AS682" s="13" t="s">
        <v>62</v>
      </c>
      <c r="AT682" s="2" t="s">
        <v>62</v>
      </c>
      <c r="AU682" s="451"/>
      <c r="AV682" s="447" t="s">
        <v>2577</v>
      </c>
      <c r="AW682" s="451"/>
      <c r="AX682" s="447" t="s">
        <v>84</v>
      </c>
      <c r="AY682" s="475" t="s">
        <v>945</v>
      </c>
      <c r="AZ682" s="476">
        <v>42709</v>
      </c>
      <c r="BA682" s="15"/>
      <c r="BB682" s="15"/>
      <c r="BC682" s="15"/>
      <c r="BD682" s="15"/>
      <c r="BE682" s="15"/>
      <c r="BF682" s="15"/>
      <c r="BG682" s="15"/>
      <c r="BH682" s="15"/>
      <c r="BI682" s="15"/>
      <c r="BJ682" s="15"/>
    </row>
    <row r="683" spans="1:62" ht="14.25">
      <c r="A683" s="16" t="str">
        <f>IF(ISNA(VLOOKUP($G683,'Philanthropist Ranking'!$E$5:$H$105,4,FALSE)),"N","Y")</f>
        <v>N</v>
      </c>
      <c r="B683" s="17">
        <f>VLOOKUP($G683,'Philanthropist Ranking'!$K$5:$M$281,3,FALSE)</f>
        <v>273</v>
      </c>
      <c r="C683" s="17">
        <f>VLOOKUP($G683,'Philanthropist Ranking'!$K$5:$M$281,2,FALSE)</f>
        <v>0.4</v>
      </c>
      <c r="D683" s="15"/>
      <c r="E683" s="15"/>
      <c r="F683" s="462" t="s">
        <v>2850</v>
      </c>
      <c r="G683" s="463" t="s">
        <v>936</v>
      </c>
      <c r="H683" s="440"/>
      <c r="I683" s="464"/>
      <c r="J683" s="465" t="s">
        <v>62</v>
      </c>
      <c r="K683" s="462" t="s">
        <v>78</v>
      </c>
      <c r="L683" s="465"/>
      <c r="M683" s="481" t="s">
        <v>80</v>
      </c>
      <c r="N683" s="441" t="s">
        <v>124</v>
      </c>
      <c r="O683" s="482" t="s">
        <v>2851</v>
      </c>
      <c r="P683" s="441" t="s">
        <v>2852</v>
      </c>
      <c r="Q683" s="482" t="s">
        <v>70</v>
      </c>
      <c r="R683" s="441" t="s">
        <v>336</v>
      </c>
      <c r="S683" s="482" t="s">
        <v>748</v>
      </c>
      <c r="T683" s="441" t="s">
        <v>749</v>
      </c>
      <c r="U683" s="483" t="s">
        <v>80</v>
      </c>
      <c r="V683" s="446" t="s">
        <v>2856</v>
      </c>
      <c r="W683" s="447">
        <v>0.3</v>
      </c>
      <c r="X683" s="446">
        <v>1</v>
      </c>
      <c r="Y683" s="447">
        <v>1</v>
      </c>
      <c r="Z683" s="446" t="s">
        <v>1337</v>
      </c>
      <c r="AA683" s="447" t="s">
        <v>1337</v>
      </c>
      <c r="AB683" s="446" t="s">
        <v>1337</v>
      </c>
      <c r="AC683" s="447" t="s">
        <v>1337</v>
      </c>
      <c r="AD683" s="446" t="s">
        <v>2857</v>
      </c>
      <c r="AE683" s="448"/>
      <c r="AF683" s="451"/>
      <c r="AG683" s="447" t="s">
        <v>1371</v>
      </c>
      <c r="AH683" s="467" t="e">
        <f>VLOOKUP($AF683,'Program-Causes'!$C:$D,2,FALSE)</f>
        <v>#N/A</v>
      </c>
      <c r="AI683" s="447" t="s">
        <v>100</v>
      </c>
      <c r="AJ683" s="446" t="s">
        <v>69</v>
      </c>
      <c r="AK683" s="447" t="s">
        <v>70</v>
      </c>
      <c r="AL683" s="9" t="s">
        <v>3939</v>
      </c>
      <c r="AM683" s="35" t="str">
        <f>IF(ISNA(VLOOKUP($AL683,'Ash-Archive Data-Don''t Delete'!$AL:$AT,2,FALSE)),"",VLOOKUP($AL683,'Ash-Archive Data-Don''t Delete'!$AL:$AT,2,FALSE))</f>
        <v>Link</v>
      </c>
      <c r="AN683" s="2">
        <f>IF(ISNA(VLOOKUP($AL683,'Ash-Archive Data-Don''t Delete'!$AL:$AT,3,FALSE)),"",VLOOKUP($AL683,'Ash-Archive Data-Don''t Delete'!$AL:$AT,3,FALSE))</f>
        <v>0</v>
      </c>
      <c r="AO683" s="13">
        <f>IF(ISNA(VLOOKUP($AL683,'Ash-Archive Data-Don''t Delete'!$AL:$AT,4,FALSE)),"",VLOOKUP($AL683,'Ash-Archive Data-Don''t Delete'!$AL:$AT,4,FALSE))</f>
        <v>0</v>
      </c>
      <c r="AP683" s="2">
        <f>IF(ISNA(VLOOKUP($AL683,'Ash-Archive Data-Don''t Delete'!$AL:$AT,5,FALSE)),"",VLOOKUP($AL683,'Ash-Archive Data-Don''t Delete'!$AL:$AT,5,FALSE))</f>
        <v>0</v>
      </c>
      <c r="AQ683" s="13" t="s">
        <v>74</v>
      </c>
      <c r="AR683" s="2"/>
      <c r="AS683" s="13"/>
      <c r="AT683" s="2"/>
      <c r="AU683" s="451"/>
      <c r="AV683" s="447" t="s">
        <v>280</v>
      </c>
      <c r="AW683" s="451"/>
      <c r="AX683" s="447" t="s">
        <v>76</v>
      </c>
      <c r="AY683" s="475" t="s">
        <v>488</v>
      </c>
      <c r="AZ683" s="476">
        <v>42440</v>
      </c>
      <c r="BA683" s="15"/>
      <c r="BB683" s="15"/>
      <c r="BC683" s="15"/>
      <c r="BD683" s="15"/>
      <c r="BE683" s="15"/>
      <c r="BF683" s="15"/>
      <c r="BG683" s="15"/>
      <c r="BH683" s="15"/>
      <c r="BI683" s="15"/>
      <c r="BJ683" s="15"/>
    </row>
    <row r="684" spans="1:62" ht="14.25">
      <c r="A684" s="16" t="str">
        <f>IF(ISNA(VLOOKUP($G684,'Philanthropist Ranking'!$E$5:$H$105,4,FALSE)),"N","Y")</f>
        <v>N</v>
      </c>
      <c r="B684" s="17">
        <f>VLOOKUP($G684,'Philanthropist Ranking'!$K$5:$M$281,3,FALSE)</f>
        <v>273</v>
      </c>
      <c r="C684" s="17">
        <f>VLOOKUP($G684,'Philanthropist Ranking'!$K$5:$M$281,2,FALSE)</f>
        <v>0.4</v>
      </c>
      <c r="D684" s="15"/>
      <c r="E684" s="15"/>
      <c r="F684" s="462" t="s">
        <v>2850</v>
      </c>
      <c r="G684" s="463" t="s">
        <v>936</v>
      </c>
      <c r="H684" s="440"/>
      <c r="I684" s="464"/>
      <c r="J684" s="465" t="s">
        <v>62</v>
      </c>
      <c r="K684" s="464"/>
      <c r="L684" s="465"/>
      <c r="M684" s="464"/>
      <c r="N684" s="450"/>
      <c r="O684" s="466"/>
      <c r="P684" s="450"/>
      <c r="Q684" s="466"/>
      <c r="R684" s="450"/>
      <c r="S684" s="466"/>
      <c r="T684" s="450"/>
      <c r="U684" s="466"/>
      <c r="V684" s="446" t="s">
        <v>2856</v>
      </c>
      <c r="W684" s="447">
        <v>0.1</v>
      </c>
      <c r="X684" s="446">
        <v>10</v>
      </c>
      <c r="Y684" s="447">
        <v>15</v>
      </c>
      <c r="Z684" s="446" t="s">
        <v>748</v>
      </c>
      <c r="AA684" s="447" t="s">
        <v>749</v>
      </c>
      <c r="AB684" s="446" t="s">
        <v>319</v>
      </c>
      <c r="AC684" s="447" t="s">
        <v>319</v>
      </c>
      <c r="AD684" s="446" t="s">
        <v>2859</v>
      </c>
      <c r="AE684" s="448"/>
      <c r="AF684" s="451"/>
      <c r="AG684" s="447" t="s">
        <v>1390</v>
      </c>
      <c r="AH684" s="467" t="s">
        <v>67</v>
      </c>
      <c r="AI684" s="447" t="s">
        <v>100</v>
      </c>
      <c r="AJ684" s="446" t="s">
        <v>69</v>
      </c>
      <c r="AK684" s="447" t="s">
        <v>70</v>
      </c>
      <c r="AL684" s="9" t="s">
        <v>3940</v>
      </c>
      <c r="AM684" s="35" t="str">
        <f>IF(ISNA(VLOOKUP($AL684,'Ash-Archive Data-Don''t Delete'!$AL:$AT,2,FALSE)),"",VLOOKUP($AL684,'Ash-Archive Data-Don''t Delete'!$AL:$AT,2,FALSE))</f>
        <v>Link</v>
      </c>
      <c r="AN684" s="2">
        <f>IF(ISNA(VLOOKUP($AL684,'Ash-Archive Data-Don''t Delete'!$AL:$AT,3,FALSE)),"",VLOOKUP($AL684,'Ash-Archive Data-Don''t Delete'!$AL:$AT,3,FALSE))</f>
        <v>0</v>
      </c>
      <c r="AO684" s="13">
        <f>IF(ISNA(VLOOKUP($AL684,'Ash-Archive Data-Don''t Delete'!$AL:$AT,4,FALSE)),"",VLOOKUP($AL684,'Ash-Archive Data-Don''t Delete'!$AL:$AT,4,FALSE))</f>
        <v>0</v>
      </c>
      <c r="AP684" s="2">
        <f>IF(ISNA(VLOOKUP($AL684,'Ash-Archive Data-Don''t Delete'!$AL:$AT,5,FALSE)),"",VLOOKUP($AL684,'Ash-Archive Data-Don''t Delete'!$AL:$AT,5,FALSE))</f>
        <v>0</v>
      </c>
      <c r="AQ684" s="13" t="s">
        <v>74</v>
      </c>
      <c r="AR684" s="2"/>
      <c r="AS684" s="13"/>
      <c r="AT684" s="2"/>
      <c r="AU684" s="451"/>
      <c r="AV684" s="447" t="s">
        <v>1064</v>
      </c>
      <c r="AW684" s="451"/>
      <c r="AX684" s="447" t="s">
        <v>84</v>
      </c>
      <c r="AY684" s="475" t="s">
        <v>103</v>
      </c>
      <c r="AZ684" s="476">
        <v>42706</v>
      </c>
      <c r="BA684" s="15"/>
      <c r="BB684" s="15"/>
      <c r="BC684" s="15"/>
      <c r="BD684" s="15"/>
      <c r="BE684" s="15"/>
      <c r="BF684" s="15"/>
      <c r="BG684" s="15"/>
      <c r="BH684" s="15"/>
      <c r="BI684" s="15"/>
      <c r="BJ684" s="15"/>
    </row>
    <row r="685" spans="1:62" ht="14.25">
      <c r="A685" s="16" t="str">
        <f>IF(ISNA(VLOOKUP($G685,'Philanthropist Ranking'!$E$5:$H$105,4,FALSE)),"N","Y")</f>
        <v>N</v>
      </c>
      <c r="B685" s="17">
        <f>VLOOKUP($G685,'Philanthropist Ranking'!$K$5:$M$281,3,FALSE)</f>
        <v>274</v>
      </c>
      <c r="C685" s="17">
        <f>VLOOKUP($G685,'Philanthropist Ranking'!$K$5:$M$281,2,FALSE)</f>
        <v>0.3</v>
      </c>
      <c r="D685" s="15"/>
      <c r="E685" s="15"/>
      <c r="F685" s="462" t="s">
        <v>2860</v>
      </c>
      <c r="G685" s="463" t="s">
        <v>937</v>
      </c>
      <c r="H685" s="440"/>
      <c r="I685" s="464"/>
      <c r="J685" s="465" t="s">
        <v>62</v>
      </c>
      <c r="K685" s="462" t="s">
        <v>78</v>
      </c>
      <c r="L685" s="463" t="s">
        <v>79</v>
      </c>
      <c r="M685" s="481" t="s">
        <v>80</v>
      </c>
      <c r="N685" s="441" t="s">
        <v>122</v>
      </c>
      <c r="O685" s="482" t="s">
        <v>2861</v>
      </c>
      <c r="P685" s="441" t="s">
        <v>2862</v>
      </c>
      <c r="Q685" s="482" t="s">
        <v>84</v>
      </c>
      <c r="R685" s="441" t="s">
        <v>2863</v>
      </c>
      <c r="S685" s="482" t="s">
        <v>1294</v>
      </c>
      <c r="T685" s="441" t="s">
        <v>2864</v>
      </c>
      <c r="U685" s="483" t="s">
        <v>80</v>
      </c>
      <c r="V685" s="446" t="s">
        <v>2861</v>
      </c>
      <c r="W685" s="447">
        <v>0.3</v>
      </c>
      <c r="X685" s="446">
        <v>7</v>
      </c>
      <c r="Y685" s="447">
        <v>12</v>
      </c>
      <c r="Z685" s="446" t="s">
        <v>1294</v>
      </c>
      <c r="AA685" s="447" t="s">
        <v>2864</v>
      </c>
      <c r="AB685" s="446" t="s">
        <v>969</v>
      </c>
      <c r="AC685" s="447" t="s">
        <v>3741</v>
      </c>
      <c r="AD685" s="446" t="s">
        <v>2868</v>
      </c>
      <c r="AE685" s="448"/>
      <c r="AF685" s="451"/>
      <c r="AG685" s="447" t="s">
        <v>98</v>
      </c>
      <c r="AH685" s="467" t="e">
        <f>VLOOKUP($AF685,'Program-Causes'!$C:$D,2,FALSE)</f>
        <v>#N/A</v>
      </c>
      <c r="AI685" s="447" t="s">
        <v>100</v>
      </c>
      <c r="AJ685" s="446" t="s">
        <v>69</v>
      </c>
      <c r="AK685" s="447" t="s">
        <v>70</v>
      </c>
      <c r="AL685" s="9" t="s">
        <v>3941</v>
      </c>
      <c r="AM685" s="35" t="str">
        <f>IF(ISNA(VLOOKUP($AL685,'Ash-Archive Data-Don''t Delete'!$AL:$AT,2,FALSE)),"",VLOOKUP($AL685,'Ash-Archive Data-Don''t Delete'!$AL:$AT,2,FALSE))</f>
        <v>Link</v>
      </c>
      <c r="AN685" s="2">
        <f>IF(ISNA(VLOOKUP($AL685,'Ash-Archive Data-Don''t Delete'!$AL:$AT,3,FALSE)),"",VLOOKUP($AL685,'Ash-Archive Data-Don''t Delete'!$AL:$AT,3,FALSE))</f>
        <v>0</v>
      </c>
      <c r="AO685" s="13">
        <f>IF(ISNA(VLOOKUP($AL685,'Ash-Archive Data-Don''t Delete'!$AL:$AT,4,FALSE)),"",VLOOKUP($AL685,'Ash-Archive Data-Don''t Delete'!$AL:$AT,4,FALSE))</f>
        <v>0</v>
      </c>
      <c r="AP685" s="2">
        <f>IF(ISNA(VLOOKUP($AL685,'Ash-Archive Data-Don''t Delete'!$AL:$AT,5,FALSE)),"",VLOOKUP($AL685,'Ash-Archive Data-Don''t Delete'!$AL:$AT,5,FALSE))</f>
        <v>0</v>
      </c>
      <c r="AQ685" s="13" t="s">
        <v>74</v>
      </c>
      <c r="AR685" s="2"/>
      <c r="AS685" s="13" t="s">
        <v>420</v>
      </c>
      <c r="AT685" s="2"/>
      <c r="AU685" s="451"/>
      <c r="AV685" s="447" t="s">
        <v>421</v>
      </c>
      <c r="AW685" s="446" t="s">
        <v>70</v>
      </c>
      <c r="AX685" s="447" t="s">
        <v>76</v>
      </c>
      <c r="AY685" s="475" t="s">
        <v>103</v>
      </c>
      <c r="AZ685" s="476">
        <v>42706</v>
      </c>
      <c r="BA685" s="15"/>
      <c r="BB685" s="15"/>
      <c r="BC685" s="15"/>
      <c r="BD685" s="15"/>
      <c r="BE685" s="15"/>
      <c r="BF685" s="15"/>
      <c r="BG685" s="15"/>
      <c r="BH685" s="15"/>
      <c r="BI685" s="15"/>
      <c r="BJ685" s="15"/>
    </row>
    <row r="686" spans="1:62" ht="14.25">
      <c r="A686" s="16" t="str">
        <f>IF(ISNA(VLOOKUP($G686,'Philanthropist Ranking'!$E$5:$H$105,4,FALSE)),"N","Y")</f>
        <v>N</v>
      </c>
      <c r="B686" s="17">
        <f>VLOOKUP($G686,'Philanthropist Ranking'!$K$5:$M$281,3,FALSE)</f>
        <v>275</v>
      </c>
      <c r="C686" s="17">
        <f>VLOOKUP($G686,'Philanthropist Ranking'!$K$5:$M$281,2,FALSE)</f>
        <v>0.22</v>
      </c>
      <c r="D686" s="15"/>
      <c r="E686" s="486" t="s">
        <v>70</v>
      </c>
      <c r="F686" s="462" t="s">
        <v>1078</v>
      </c>
      <c r="G686" s="463" t="s">
        <v>938</v>
      </c>
      <c r="H686" s="440"/>
      <c r="I686" s="464"/>
      <c r="J686" s="465" t="s">
        <v>62</v>
      </c>
      <c r="K686" s="462" t="s">
        <v>78</v>
      </c>
      <c r="L686" s="463" t="s">
        <v>79</v>
      </c>
      <c r="M686" s="481" t="s">
        <v>80</v>
      </c>
      <c r="N686" s="441" t="s">
        <v>2012</v>
      </c>
      <c r="O686" s="482" t="s">
        <v>2869</v>
      </c>
      <c r="P686" s="441" t="s">
        <v>1079</v>
      </c>
      <c r="Q686" s="482" t="s">
        <v>70</v>
      </c>
      <c r="R686" s="441" t="s">
        <v>336</v>
      </c>
      <c r="S686" s="482" t="s">
        <v>63</v>
      </c>
      <c r="T686" s="441" t="s">
        <v>64</v>
      </c>
      <c r="U686" s="483" t="s">
        <v>80</v>
      </c>
      <c r="V686" s="446" t="s">
        <v>2873</v>
      </c>
      <c r="W686" s="447">
        <v>0.22</v>
      </c>
      <c r="X686" s="446">
        <v>9</v>
      </c>
      <c r="Y686" s="447">
        <v>15</v>
      </c>
      <c r="Z686" s="451"/>
      <c r="AA686" s="448"/>
      <c r="AB686" s="451"/>
      <c r="AC686" s="448"/>
      <c r="AD686" s="446" t="s">
        <v>2874</v>
      </c>
      <c r="AE686" s="448"/>
      <c r="AF686" s="446" t="s">
        <v>1371</v>
      </c>
      <c r="AG686" s="447" t="s">
        <v>2875</v>
      </c>
      <c r="AH686" s="467" t="e">
        <f>VLOOKUP($AF686,'Program-Causes'!$C:$D,2,FALSE)</f>
        <v>#N/A</v>
      </c>
      <c r="AI686" s="411"/>
      <c r="AJ686" s="446" t="s">
        <v>69</v>
      </c>
      <c r="AK686" s="447" t="s">
        <v>70</v>
      </c>
      <c r="AL686" s="9" t="s">
        <v>3942</v>
      </c>
      <c r="AM686" s="35" t="str">
        <f>IF(ISNA(VLOOKUP($AL686,'Ash-Archive Data-Don''t Delete'!$AL:$AT,2,FALSE)),"",VLOOKUP($AL686,'Ash-Archive Data-Don''t Delete'!$AL:$AT,2,FALSE))</f>
        <v>Link1</v>
      </c>
      <c r="AN686" s="36" t="str">
        <f>IF(ISNA(VLOOKUP($AL686,'Ash-Archive Data-Don''t Delete'!$AL:$AT,3,FALSE)),"",VLOOKUP($AL686,'Ash-Archive Data-Don''t Delete'!$AL:$AT,3,FALSE))</f>
        <v>Link2</v>
      </c>
      <c r="AO686" s="13">
        <f>IF(ISNA(VLOOKUP($AL686,'Ash-Archive Data-Don''t Delete'!$AL:$AT,4,FALSE)),"",VLOOKUP($AL686,'Ash-Archive Data-Don''t Delete'!$AL:$AT,4,FALSE))</f>
        <v>0</v>
      </c>
      <c r="AP686" s="2">
        <f>IF(ISNA(VLOOKUP($AL686,'Ash-Archive Data-Don''t Delete'!$AL:$AT,5,FALSE)),"",VLOOKUP($AL686,'Ash-Archive Data-Don''t Delete'!$AL:$AT,5,FALSE))</f>
        <v>0</v>
      </c>
      <c r="AQ686" s="13" t="s">
        <v>74</v>
      </c>
      <c r="AR686" s="2"/>
      <c r="AS686" s="13"/>
      <c r="AT686" s="2"/>
      <c r="AU686" s="412"/>
      <c r="AV686" s="411"/>
      <c r="AW686" s="451"/>
      <c r="AX686" s="447" t="s">
        <v>2876</v>
      </c>
      <c r="AY686" s="475" t="s">
        <v>488</v>
      </c>
      <c r="AZ686" s="476">
        <v>42454</v>
      </c>
      <c r="BA686" s="15"/>
      <c r="BB686" s="15"/>
      <c r="BC686" s="15"/>
      <c r="BD686" s="15"/>
      <c r="BE686" s="15"/>
      <c r="BF686" s="15"/>
      <c r="BG686" s="15"/>
      <c r="BH686" s="15"/>
      <c r="BI686" s="15"/>
      <c r="BJ686" s="15"/>
    </row>
    <row r="687" spans="1:62" ht="14.25">
      <c r="A687" s="16" t="str">
        <f>IF(ISNA(VLOOKUP($G687,'Philanthropist Ranking'!$E$5:$H$105,4,FALSE)),"N","Y")</f>
        <v>N</v>
      </c>
      <c r="B687" s="17">
        <f>VLOOKUP($G687,'Philanthropist Ranking'!$K$5:$M$281,3,FALSE)</f>
        <v>276</v>
      </c>
      <c r="C687" s="17">
        <f>VLOOKUP($G687,'Philanthropist Ranking'!$K$5:$M$281,2,FALSE)</f>
        <v>0.2</v>
      </c>
      <c r="D687" s="15"/>
      <c r="E687" s="15"/>
      <c r="F687" s="462" t="s">
        <v>2878</v>
      </c>
      <c r="G687" s="463" t="s">
        <v>939</v>
      </c>
      <c r="H687" s="440"/>
      <c r="I687" s="464"/>
      <c r="J687" s="465" t="s">
        <v>62</v>
      </c>
      <c r="K687" s="462" t="s">
        <v>78</v>
      </c>
      <c r="L687" s="465"/>
      <c r="M687" s="481" t="s">
        <v>80</v>
      </c>
      <c r="N687" s="441" t="s">
        <v>125</v>
      </c>
      <c r="O687" s="482" t="s">
        <v>2879</v>
      </c>
      <c r="P687" s="441" t="s">
        <v>2880</v>
      </c>
      <c r="Q687" s="482" t="s">
        <v>84</v>
      </c>
      <c r="R687" s="441" t="s">
        <v>336</v>
      </c>
      <c r="S687" s="482" t="s">
        <v>63</v>
      </c>
      <c r="T687" s="441" t="s">
        <v>64</v>
      </c>
      <c r="U687" s="483" t="s">
        <v>80</v>
      </c>
      <c r="V687" s="446" t="s">
        <v>2879</v>
      </c>
      <c r="W687" s="447">
        <v>0.2</v>
      </c>
      <c r="X687" s="446">
        <v>12</v>
      </c>
      <c r="Y687" s="447">
        <v>3</v>
      </c>
      <c r="Z687" s="446" t="s">
        <v>63</v>
      </c>
      <c r="AA687" s="447" t="s">
        <v>64</v>
      </c>
      <c r="AB687" s="446" t="s">
        <v>2015</v>
      </c>
      <c r="AC687" s="448"/>
      <c r="AD687" s="446" t="s">
        <v>2884</v>
      </c>
      <c r="AE687" s="448"/>
      <c r="AF687" s="451"/>
      <c r="AG687" s="447" t="s">
        <v>109</v>
      </c>
      <c r="AH687" s="467" t="e">
        <f>VLOOKUP($AF687,'Program-Causes'!$C:$D,2,FALSE)</f>
        <v>#N/A</v>
      </c>
      <c r="AI687" s="447" t="s">
        <v>100</v>
      </c>
      <c r="AJ687" s="446" t="s">
        <v>69</v>
      </c>
      <c r="AK687" s="447" t="s">
        <v>70</v>
      </c>
      <c r="AL687" s="9" t="s">
        <v>3943</v>
      </c>
      <c r="AM687" s="35" t="str">
        <f>IF(ISNA(VLOOKUP($AL687,'Ash-Archive Data-Don''t Delete'!$AL:$AT,2,FALSE)),"",VLOOKUP($AL687,'Ash-Archive Data-Don''t Delete'!$AL:$AT,2,FALSE))</f>
        <v>Link1</v>
      </c>
      <c r="AN687" s="36" t="str">
        <f>IF(ISNA(VLOOKUP($AL687,'Ash-Archive Data-Don''t Delete'!$AL:$AT,3,FALSE)),"",VLOOKUP($AL687,'Ash-Archive Data-Don''t Delete'!$AL:$AT,3,FALSE))</f>
        <v>Link2</v>
      </c>
      <c r="AO687" s="13">
        <f>IF(ISNA(VLOOKUP($AL687,'Ash-Archive Data-Don''t Delete'!$AL:$AT,4,FALSE)),"",VLOOKUP($AL687,'Ash-Archive Data-Don''t Delete'!$AL:$AT,4,FALSE))</f>
        <v>0</v>
      </c>
      <c r="AP687" s="2">
        <f>IF(ISNA(VLOOKUP($AL687,'Ash-Archive Data-Don''t Delete'!$AL:$AT,5,FALSE)),"",VLOOKUP($AL687,'Ash-Archive Data-Don''t Delete'!$AL:$AT,5,FALSE))</f>
        <v>0</v>
      </c>
      <c r="AQ687" s="13" t="s">
        <v>74</v>
      </c>
      <c r="AR687" s="2"/>
      <c r="AS687" s="13"/>
      <c r="AT687" s="2"/>
      <c r="AU687" s="451"/>
      <c r="AV687" s="447" t="s">
        <v>238</v>
      </c>
      <c r="AW687" s="451"/>
      <c r="AX687" s="447" t="s">
        <v>84</v>
      </c>
      <c r="AY687" s="475" t="s">
        <v>103</v>
      </c>
      <c r="AZ687" s="476">
        <v>42690</v>
      </c>
      <c r="BA687" s="15"/>
      <c r="BB687" s="15"/>
      <c r="BC687" s="15"/>
      <c r="BD687" s="15"/>
      <c r="BE687" s="15"/>
      <c r="BF687" s="15"/>
      <c r="BG687" s="15"/>
      <c r="BH687" s="15"/>
      <c r="BI687" s="15"/>
      <c r="BJ687" s="15"/>
    </row>
    <row r="688" spans="1:62" ht="14.25">
      <c r="A688" s="16" t="str">
        <f>IF(ISNA(VLOOKUP($G688,'Philanthropist Ranking'!$E$5:$H$105,4,FALSE)),"N","Y")</f>
        <v>N</v>
      </c>
      <c r="B688" s="17">
        <f>VLOOKUP($G688,'Philanthropist Ranking'!$K$5:$M$281,3,FALSE)</f>
        <v>277</v>
      </c>
      <c r="C688" s="17">
        <f>VLOOKUP($G688,'Philanthropist Ranking'!$K$5:$M$281,2,FALSE)</f>
        <v>0.115</v>
      </c>
      <c r="D688" s="15"/>
      <c r="E688" s="15"/>
      <c r="F688" s="462" t="s">
        <v>2885</v>
      </c>
      <c r="G688" s="463" t="s">
        <v>940</v>
      </c>
      <c r="H688" s="440"/>
      <c r="I688" s="464"/>
      <c r="J688" s="465" t="s">
        <v>62</v>
      </c>
      <c r="K688" s="464"/>
      <c r="L688" s="465"/>
      <c r="M688" s="464"/>
      <c r="N688" s="450"/>
      <c r="O688" s="466"/>
      <c r="P688" s="450"/>
      <c r="Q688" s="466"/>
      <c r="R688" s="450"/>
      <c r="S688" s="466"/>
      <c r="T688" s="450"/>
      <c r="U688" s="466"/>
      <c r="V688" s="446" t="s">
        <v>2894</v>
      </c>
      <c r="W688" s="447">
        <v>0.1</v>
      </c>
      <c r="X688" s="446">
        <v>9</v>
      </c>
      <c r="Y688" s="447">
        <v>10</v>
      </c>
      <c r="Z688" s="189"/>
      <c r="AA688" s="447" t="s">
        <v>222</v>
      </c>
      <c r="AB688" s="451"/>
      <c r="AC688" s="447" t="s">
        <v>222</v>
      </c>
      <c r="AD688" s="451"/>
      <c r="AE688" s="447" t="s">
        <v>2893</v>
      </c>
      <c r="AF688" s="451"/>
      <c r="AG688" s="447" t="s">
        <v>136</v>
      </c>
      <c r="AH688" s="467" t="e">
        <f>VLOOKUP($AF688,'Program-Causes'!$C:$D,2,FALSE)</f>
        <v>#N/A</v>
      </c>
      <c r="AI688" s="447" t="s">
        <v>100</v>
      </c>
      <c r="AJ688" s="446" t="s">
        <v>69</v>
      </c>
      <c r="AK688" s="447" t="s">
        <v>70</v>
      </c>
      <c r="AL688" s="9" t="s">
        <v>3944</v>
      </c>
      <c r="AM688" s="13" t="str">
        <f>IF(ISNA(VLOOKUP($AL688,'Ash-Archive Data-Don''t Delete'!$AL:$AT,2,FALSE)),"",VLOOKUP($AL688,'Ash-Archive Data-Don''t Delete'!$AL:$AT,2,FALSE))</f>
        <v/>
      </c>
      <c r="AN688" s="2" t="str">
        <f>IF(ISNA(VLOOKUP($AL688,'Ash-Archive Data-Don''t Delete'!$AL:$AT,3,FALSE)),"",VLOOKUP($AL688,'Ash-Archive Data-Don''t Delete'!$AL:$AT,3,FALSE))</f>
        <v/>
      </c>
      <c r="AO688" s="13" t="str">
        <f>IF(ISNA(VLOOKUP($AL688,'Ash-Archive Data-Don''t Delete'!$AL:$AT,4,FALSE)),"",VLOOKUP($AL688,'Ash-Archive Data-Don''t Delete'!$AL:$AT,4,FALSE))</f>
        <v/>
      </c>
      <c r="AP688" s="2" t="str">
        <f>IF(ISNA(VLOOKUP($AL688,'Ash-Archive Data-Don''t Delete'!$AL:$AT,5,FALSE)),"",VLOOKUP($AL688,'Ash-Archive Data-Don''t Delete'!$AL:$AT,5,FALSE))</f>
        <v/>
      </c>
      <c r="AQ688" s="13" t="s">
        <v>62</v>
      </c>
      <c r="AR688" s="2" t="s">
        <v>62</v>
      </c>
      <c r="AS688" s="13" t="s">
        <v>62</v>
      </c>
      <c r="AT688" s="2" t="s">
        <v>62</v>
      </c>
      <c r="AU688" s="446" t="s">
        <v>84</v>
      </c>
      <c r="AV688" s="447" t="s">
        <v>1814</v>
      </c>
      <c r="AW688" s="451"/>
      <c r="AX688" s="447" t="s">
        <v>84</v>
      </c>
      <c r="AY688" s="475" t="s">
        <v>103</v>
      </c>
      <c r="AZ688" s="476">
        <v>42709</v>
      </c>
      <c r="BA688" s="15"/>
      <c r="BB688" s="15"/>
      <c r="BC688" s="15"/>
      <c r="BD688" s="15"/>
      <c r="BE688" s="15"/>
      <c r="BF688" s="15"/>
      <c r="BG688" s="15"/>
      <c r="BH688" s="15"/>
      <c r="BI688" s="15"/>
      <c r="BJ688" s="15"/>
    </row>
    <row r="689" spans="1:62" ht="14.25">
      <c r="A689" s="16" t="str">
        <f>IF(ISNA(VLOOKUP($G689,'Philanthropist Ranking'!$E$5:$H$105,4,FALSE)),"N","Y")</f>
        <v>N</v>
      </c>
      <c r="B689" s="17">
        <f>VLOOKUP($G689,'Philanthropist Ranking'!$K$5:$M$281,3,FALSE)</f>
        <v>277</v>
      </c>
      <c r="C689" s="17">
        <f>VLOOKUP($G689,'Philanthropist Ranking'!$K$5:$M$281,2,FALSE)</f>
        <v>0.115</v>
      </c>
      <c r="D689" s="15"/>
      <c r="E689" s="15"/>
      <c r="F689" s="462" t="s">
        <v>2885</v>
      </c>
      <c r="G689" s="463" t="s">
        <v>940</v>
      </c>
      <c r="H689" s="440"/>
      <c r="I689" s="464"/>
      <c r="J689" s="465" t="s">
        <v>62</v>
      </c>
      <c r="K689" s="462" t="s">
        <v>78</v>
      </c>
      <c r="L689" s="465"/>
      <c r="M689" s="481" t="s">
        <v>80</v>
      </c>
      <c r="N689" s="441" t="s">
        <v>122</v>
      </c>
      <c r="O689" s="482" t="s">
        <v>2886</v>
      </c>
      <c r="P689" s="441" t="s">
        <v>2887</v>
      </c>
      <c r="Q689" s="482" t="s">
        <v>70</v>
      </c>
      <c r="R689" s="441" t="s">
        <v>2888</v>
      </c>
      <c r="S689" s="482" t="s">
        <v>222</v>
      </c>
      <c r="T689" s="441" t="s">
        <v>222</v>
      </c>
      <c r="U689" s="483" t="s">
        <v>80</v>
      </c>
      <c r="V689" s="446" t="s">
        <v>2885</v>
      </c>
      <c r="W689" s="447">
        <v>1.2E-2</v>
      </c>
      <c r="X689" s="446">
        <v>9</v>
      </c>
      <c r="Y689" s="447">
        <v>14</v>
      </c>
      <c r="Z689" s="189"/>
      <c r="AA689" s="447" t="s">
        <v>222</v>
      </c>
      <c r="AB689" s="451"/>
      <c r="AC689" s="447" t="s">
        <v>222</v>
      </c>
      <c r="AD689" s="451"/>
      <c r="AE689" s="447" t="s">
        <v>2893</v>
      </c>
      <c r="AF689" s="451"/>
      <c r="AG689" s="447" t="s">
        <v>136</v>
      </c>
      <c r="AH689" s="467" t="e">
        <f>VLOOKUP($AF689,'Program-Causes'!$C:$D,2,FALSE)</f>
        <v>#N/A</v>
      </c>
      <c r="AI689" s="447" t="s">
        <v>68</v>
      </c>
      <c r="AJ689" s="446" t="s">
        <v>69</v>
      </c>
      <c r="AK689" s="447" t="s">
        <v>70</v>
      </c>
      <c r="AL689" s="9" t="s">
        <v>3945</v>
      </c>
      <c r="AM689" s="13" t="str">
        <f>IF(ISNA(VLOOKUP($AL689,'Ash-Archive Data-Don''t Delete'!$AL:$AT,2,FALSE)),"",VLOOKUP($AL689,'Ash-Archive Data-Don''t Delete'!$AL:$AT,2,FALSE))</f>
        <v/>
      </c>
      <c r="AN689" s="2" t="str">
        <f>IF(ISNA(VLOOKUP($AL689,'Ash-Archive Data-Don''t Delete'!$AL:$AT,3,FALSE)),"",VLOOKUP($AL689,'Ash-Archive Data-Don''t Delete'!$AL:$AT,3,FALSE))</f>
        <v/>
      </c>
      <c r="AO689" s="13" t="str">
        <f>IF(ISNA(VLOOKUP($AL689,'Ash-Archive Data-Don''t Delete'!$AL:$AT,4,FALSE)),"",VLOOKUP($AL689,'Ash-Archive Data-Don''t Delete'!$AL:$AT,4,FALSE))</f>
        <v/>
      </c>
      <c r="AP689" s="2" t="str">
        <f>IF(ISNA(VLOOKUP($AL689,'Ash-Archive Data-Don''t Delete'!$AL:$AT,5,FALSE)),"",VLOOKUP($AL689,'Ash-Archive Data-Don''t Delete'!$AL:$AT,5,FALSE))</f>
        <v/>
      </c>
      <c r="AQ689" s="13" t="s">
        <v>62</v>
      </c>
      <c r="AR689" s="2" t="s">
        <v>62</v>
      </c>
      <c r="AS689" s="13" t="s">
        <v>62</v>
      </c>
      <c r="AT689" s="2" t="s">
        <v>62</v>
      </c>
      <c r="AU689" s="451"/>
      <c r="AV689" s="447" t="s">
        <v>1814</v>
      </c>
      <c r="AW689" s="451"/>
      <c r="AX689" s="447" t="s">
        <v>84</v>
      </c>
      <c r="AY689" s="475" t="s">
        <v>77</v>
      </c>
      <c r="AZ689" s="476">
        <v>42478</v>
      </c>
      <c r="BA689" s="15"/>
      <c r="BB689" s="15"/>
      <c r="BC689" s="15"/>
      <c r="BD689" s="15"/>
      <c r="BE689" s="15"/>
      <c r="BF689" s="15"/>
      <c r="BG689" s="15"/>
      <c r="BH689" s="15"/>
      <c r="BI689" s="15"/>
      <c r="BJ689" s="15"/>
    </row>
    <row r="690" spans="1:62" ht="14.25">
      <c r="A690" s="16" t="str">
        <f>IF(ISNA(VLOOKUP($G690,'Philanthropist Ranking'!$E$5:$H$105,4,FALSE)),"N","Y")</f>
        <v>N</v>
      </c>
      <c r="B690" s="17">
        <f>VLOOKUP($G690,'Philanthropist Ranking'!$K$5:$M$281,3,FALSE)</f>
        <v>277</v>
      </c>
      <c r="C690" s="17">
        <f>VLOOKUP($G690,'Philanthropist Ranking'!$K$5:$M$281,2,FALSE)</f>
        <v>0.115</v>
      </c>
      <c r="D690" s="15"/>
      <c r="E690" s="15"/>
      <c r="F690" s="462" t="s">
        <v>2885</v>
      </c>
      <c r="G690" s="463" t="s">
        <v>940</v>
      </c>
      <c r="H690" s="440"/>
      <c r="I690" s="464"/>
      <c r="J690" s="465" t="s">
        <v>62</v>
      </c>
      <c r="K690" s="464"/>
      <c r="L690" s="465"/>
      <c r="M690" s="464"/>
      <c r="N690" s="450"/>
      <c r="O690" s="466"/>
      <c r="P690" s="450"/>
      <c r="Q690" s="466"/>
      <c r="R690" s="450"/>
      <c r="S690" s="466"/>
      <c r="T690" s="450"/>
      <c r="U690" s="466"/>
      <c r="V690" s="446" t="s">
        <v>2885</v>
      </c>
      <c r="W690" s="447">
        <v>3.0000000000000001E-3</v>
      </c>
      <c r="X690" s="446">
        <v>6</v>
      </c>
      <c r="Y690" s="447">
        <v>16</v>
      </c>
      <c r="Z690" s="189"/>
      <c r="AA690" s="447" t="s">
        <v>222</v>
      </c>
      <c r="AB690" s="451"/>
      <c r="AC690" s="447" t="s">
        <v>222</v>
      </c>
      <c r="AD690" s="451"/>
      <c r="AE690" s="447" t="s">
        <v>2893</v>
      </c>
      <c r="AF690" s="451"/>
      <c r="AG690" s="447" t="s">
        <v>136</v>
      </c>
      <c r="AH690" s="467" t="e">
        <f>VLOOKUP($AF690,'Program-Causes'!$C:$D,2,FALSE)</f>
        <v>#N/A</v>
      </c>
      <c r="AI690" s="447" t="s">
        <v>68</v>
      </c>
      <c r="AJ690" s="446" t="s">
        <v>69</v>
      </c>
      <c r="AK690" s="447" t="s">
        <v>70</v>
      </c>
      <c r="AL690" s="9" t="s">
        <v>3946</v>
      </c>
      <c r="AM690" s="13" t="str">
        <f>IF(ISNA(VLOOKUP($AL690,'Ash-Archive Data-Don''t Delete'!$AL:$AT,2,FALSE)),"",VLOOKUP($AL690,'Ash-Archive Data-Don''t Delete'!$AL:$AT,2,FALSE))</f>
        <v/>
      </c>
      <c r="AN690" s="2" t="str">
        <f>IF(ISNA(VLOOKUP($AL690,'Ash-Archive Data-Don''t Delete'!$AL:$AT,3,FALSE)),"",VLOOKUP($AL690,'Ash-Archive Data-Don''t Delete'!$AL:$AT,3,FALSE))</f>
        <v/>
      </c>
      <c r="AO690" s="13" t="str">
        <f>IF(ISNA(VLOOKUP($AL690,'Ash-Archive Data-Don''t Delete'!$AL:$AT,4,FALSE)),"",VLOOKUP($AL690,'Ash-Archive Data-Don''t Delete'!$AL:$AT,4,FALSE))</f>
        <v/>
      </c>
      <c r="AP690" s="2" t="str">
        <f>IF(ISNA(VLOOKUP($AL690,'Ash-Archive Data-Don''t Delete'!$AL:$AT,5,FALSE)),"",VLOOKUP($AL690,'Ash-Archive Data-Don''t Delete'!$AL:$AT,5,FALSE))</f>
        <v/>
      </c>
      <c r="AQ690" s="13" t="s">
        <v>62</v>
      </c>
      <c r="AR690" s="2" t="s">
        <v>62</v>
      </c>
      <c r="AS690" s="13" t="s">
        <v>62</v>
      </c>
      <c r="AT690" s="2" t="s">
        <v>62</v>
      </c>
      <c r="AU690" s="451"/>
      <c r="AV690" s="447" t="s">
        <v>1814</v>
      </c>
      <c r="AW690" s="451"/>
      <c r="AX690" s="447" t="s">
        <v>84</v>
      </c>
      <c r="AY690" s="475" t="s">
        <v>951</v>
      </c>
      <c r="AZ690" s="476">
        <v>42690</v>
      </c>
      <c r="BA690" s="15"/>
      <c r="BB690" s="15"/>
      <c r="BC690" s="15"/>
      <c r="BD690" s="15"/>
      <c r="BE690" s="15"/>
      <c r="BF690" s="15"/>
      <c r="BG690" s="15"/>
      <c r="BH690" s="15"/>
      <c r="BI690" s="15"/>
      <c r="BJ690" s="15"/>
    </row>
    <row r="691" spans="1:62" ht="14.25">
      <c r="A691" s="16" t="str">
        <f>IF(ISNA(VLOOKUP($G691,'Philanthropist Ranking'!$E$5:$H$105,4,FALSE)),"N","Y")</f>
        <v>N</v>
      </c>
      <c r="B691" s="17">
        <f>VLOOKUP($G691,'Philanthropist Ranking'!$K$5:$M$281,3,FALSE)</f>
        <v>277</v>
      </c>
      <c r="C691" s="17">
        <f>VLOOKUP($G691,'Philanthropist Ranking'!$K$5:$M$281,2,FALSE)</f>
        <v>0.115</v>
      </c>
      <c r="D691" s="15"/>
      <c r="E691" s="15"/>
      <c r="F691" s="462" t="s">
        <v>2885</v>
      </c>
      <c r="G691" s="463" t="s">
        <v>940</v>
      </c>
      <c r="H691" s="440"/>
      <c r="I691" s="464"/>
      <c r="J691" s="465" t="s">
        <v>62</v>
      </c>
      <c r="K691" s="464"/>
      <c r="L691" s="465"/>
      <c r="M691" s="464"/>
      <c r="N691" s="450"/>
      <c r="O691" s="466"/>
      <c r="P691" s="450"/>
      <c r="Q691" s="466"/>
      <c r="R691" s="450"/>
      <c r="S691" s="466"/>
      <c r="T691" s="450"/>
      <c r="U691" s="466"/>
      <c r="V691" s="451"/>
      <c r="W691" s="448"/>
      <c r="X691" s="451"/>
      <c r="Y691" s="448"/>
      <c r="Z691" s="451"/>
      <c r="AA691" s="448"/>
      <c r="AB691" s="451"/>
      <c r="AC691" s="448"/>
      <c r="AD691" s="451"/>
      <c r="AE691" s="448"/>
      <c r="AF691" s="451"/>
      <c r="AG691" s="448"/>
      <c r="AH691" s="467" t="e">
        <f>VLOOKUP($AF691,'Program-Causes'!$C:$D,2,FALSE)</f>
        <v>#N/A</v>
      </c>
      <c r="AI691" s="448"/>
      <c r="AJ691" s="451"/>
      <c r="AK691" s="448"/>
      <c r="AL691" s="9" t="s">
        <v>3947</v>
      </c>
      <c r="AM691" s="13">
        <f>IF(ISNA(VLOOKUP($AL691,'Ash-Archive Data-Don''t Delete'!$AL:$AT,2,FALSE)),"",VLOOKUP($AL691,'Ash-Archive Data-Don''t Delete'!$AL:$AT,2,FALSE))</f>
        <v>0</v>
      </c>
      <c r="AN691" s="2">
        <f>IF(ISNA(VLOOKUP($AL691,'Ash-Archive Data-Don''t Delete'!$AL:$AT,3,FALSE)),"",VLOOKUP($AL691,'Ash-Archive Data-Don''t Delete'!$AL:$AT,3,FALSE))</f>
        <v>0</v>
      </c>
      <c r="AO691" s="13">
        <f>IF(ISNA(VLOOKUP($AL691,'Ash-Archive Data-Don''t Delete'!$AL:$AT,4,FALSE)),"",VLOOKUP($AL691,'Ash-Archive Data-Don''t Delete'!$AL:$AT,4,FALSE))</f>
        <v>0</v>
      </c>
      <c r="AP691" s="2">
        <f>IF(ISNA(VLOOKUP($AL691,'Ash-Archive Data-Don''t Delete'!$AL:$AT,5,FALSE)),"",VLOOKUP($AL691,'Ash-Archive Data-Don''t Delete'!$AL:$AT,5,FALSE))</f>
        <v>0</v>
      </c>
      <c r="AQ691" s="13"/>
      <c r="AR691" s="2"/>
      <c r="AS691" s="13"/>
      <c r="AT691" s="2"/>
      <c r="AU691" s="451"/>
      <c r="AV691" s="448"/>
      <c r="AW691" s="451"/>
      <c r="AX691" s="448"/>
      <c r="AY691" s="440"/>
      <c r="AZ691" s="464"/>
      <c r="BA691" s="15"/>
      <c r="BB691" s="15"/>
      <c r="BC691" s="15"/>
      <c r="BD691" s="15"/>
      <c r="BE691" s="15"/>
      <c r="BF691" s="15"/>
      <c r="BG691" s="15"/>
      <c r="BH691" s="15"/>
      <c r="BI691" s="15"/>
      <c r="BJ691" s="15"/>
    </row>
    <row r="692" spans="1:62" ht="14.25">
      <c r="A692" s="16" t="str">
        <f>IF(ISNA(VLOOKUP($G692,'Philanthropist Ranking'!$E$5:$H$105,4,FALSE)),"N","Y")</f>
        <v>N</v>
      </c>
      <c r="B692" s="17" t="e">
        <f>VLOOKUP($G692,'Philanthropist Ranking'!$K$5:$M$281,3,FALSE)</f>
        <v>#N/A</v>
      </c>
      <c r="C692" s="17" t="e">
        <f>VLOOKUP($G692,'Philanthropist Ranking'!$K$5:$M$281,2,FALSE)</f>
        <v>#N/A</v>
      </c>
      <c r="D692" s="15"/>
      <c r="E692" s="15"/>
      <c r="F692" s="462" t="s">
        <v>2935</v>
      </c>
      <c r="G692" s="463" t="s">
        <v>2936</v>
      </c>
      <c r="H692" s="440"/>
      <c r="I692" s="464"/>
      <c r="J692" s="465" t="s">
        <v>62</v>
      </c>
      <c r="K692" s="464"/>
      <c r="L692" s="465"/>
      <c r="M692" s="464"/>
      <c r="N692" s="450"/>
      <c r="O692" s="482" t="s">
        <v>2937</v>
      </c>
      <c r="P692" s="450"/>
      <c r="Q692" s="466"/>
      <c r="R692" s="450"/>
      <c r="S692" s="466"/>
      <c r="T692" s="450"/>
      <c r="U692" s="466"/>
      <c r="V692" s="446" t="s">
        <v>2937</v>
      </c>
      <c r="W692" s="447">
        <v>3.41</v>
      </c>
      <c r="X692" s="446">
        <v>4</v>
      </c>
      <c r="Y692" s="447" t="s">
        <v>173</v>
      </c>
      <c r="Z692" s="189"/>
      <c r="AA692" s="448"/>
      <c r="AB692" s="451"/>
      <c r="AC692" s="448"/>
      <c r="AD692" s="451"/>
      <c r="AE692" s="447" t="s">
        <v>1507</v>
      </c>
      <c r="AF692" s="446" t="s">
        <v>2938</v>
      </c>
      <c r="AG692" s="447" t="s">
        <v>109</v>
      </c>
      <c r="AH692" s="467" t="str">
        <f>VLOOKUP($AF692,'Program-Causes'!$C:$D,2,FALSE)</f>
        <v>Social Welfare &amp; Poverty Alleviation</v>
      </c>
      <c r="AI692" s="447" t="s">
        <v>100</v>
      </c>
      <c r="AJ692" s="446" t="s">
        <v>1484</v>
      </c>
      <c r="AK692" s="447" t="s">
        <v>70</v>
      </c>
      <c r="AL692" s="9" t="s">
        <v>3948</v>
      </c>
      <c r="AM692" s="13" t="str">
        <f>IF(ISNA(VLOOKUP($AL692,'Ash-Archive Data-Don''t Delete'!$AL:$AT,2,FALSE)),"",VLOOKUP($AL692,'Ash-Archive Data-Don''t Delete'!$AL:$AT,2,FALSE))</f>
        <v/>
      </c>
      <c r="AN692" s="2" t="str">
        <f>IF(ISNA(VLOOKUP($AL692,'Ash-Archive Data-Don''t Delete'!$AL:$AT,3,FALSE)),"",VLOOKUP($AL692,'Ash-Archive Data-Don''t Delete'!$AL:$AT,3,FALSE))</f>
        <v/>
      </c>
      <c r="AO692" s="13" t="str">
        <f>IF(ISNA(VLOOKUP($AL692,'Ash-Archive Data-Don''t Delete'!$AL:$AT,4,FALSE)),"",VLOOKUP($AL692,'Ash-Archive Data-Don''t Delete'!$AL:$AT,4,FALSE))</f>
        <v/>
      </c>
      <c r="AP692" s="2" t="str">
        <f>IF(ISNA(VLOOKUP($AL692,'Ash-Archive Data-Don''t Delete'!$AL:$AT,5,FALSE)),"",VLOOKUP($AL692,'Ash-Archive Data-Don''t Delete'!$AL:$AT,5,FALSE))</f>
        <v/>
      </c>
      <c r="AQ692" s="13" t="s">
        <v>62</v>
      </c>
      <c r="AR692" s="2" t="s">
        <v>62</v>
      </c>
      <c r="AS692" s="13" t="s">
        <v>62</v>
      </c>
      <c r="AT692" s="2" t="s">
        <v>74</v>
      </c>
      <c r="AU692" s="451"/>
      <c r="AV692" s="448"/>
      <c r="AW692" s="451"/>
      <c r="AX692" s="448"/>
      <c r="AY692" s="475" t="s">
        <v>118</v>
      </c>
      <c r="AZ692" s="484">
        <v>42744</v>
      </c>
      <c r="BA692" s="15"/>
      <c r="BB692" s="15"/>
      <c r="BC692" s="15"/>
      <c r="BD692" s="15"/>
      <c r="BE692" s="15"/>
      <c r="BF692" s="15"/>
      <c r="BG692" s="15"/>
      <c r="BH692" s="15"/>
      <c r="BI692" s="15"/>
      <c r="BJ692" s="15"/>
    </row>
    <row r="693" spans="1:62" ht="14.25">
      <c r="A693" s="16" t="str">
        <f>IF(ISNA(VLOOKUP($G693,'Philanthropist Ranking'!$E$5:$H$105,4,FALSE)),"N","Y")</f>
        <v>N</v>
      </c>
      <c r="B693" s="17" t="e">
        <f>VLOOKUP($G693,'Philanthropist Ranking'!$K$5:$M$281,3,FALSE)</f>
        <v>#N/A</v>
      </c>
      <c r="C693" s="17" t="e">
        <f>VLOOKUP($G693,'Philanthropist Ranking'!$K$5:$M$281,2,FALSE)</f>
        <v>#N/A</v>
      </c>
      <c r="D693" s="15"/>
      <c r="E693" s="15"/>
      <c r="F693" s="462" t="s">
        <v>3078</v>
      </c>
      <c r="G693" s="463" t="s">
        <v>3079</v>
      </c>
      <c r="H693" s="440"/>
      <c r="I693" s="464"/>
      <c r="J693" s="465" t="s">
        <v>62</v>
      </c>
      <c r="K693" s="464"/>
      <c r="L693" s="465"/>
      <c r="M693" s="464"/>
      <c r="N693" s="450"/>
      <c r="O693" s="482" t="s">
        <v>3080</v>
      </c>
      <c r="P693" s="450"/>
      <c r="Q693" s="466"/>
      <c r="R693" s="450"/>
      <c r="S693" s="466"/>
      <c r="T693" s="450"/>
      <c r="U693" s="466"/>
      <c r="V693" s="446" t="s">
        <v>3080</v>
      </c>
      <c r="W693" s="447">
        <v>2.83</v>
      </c>
      <c r="X693" s="446">
        <v>10</v>
      </c>
      <c r="Y693" s="447" t="s">
        <v>173</v>
      </c>
      <c r="Z693" s="189"/>
      <c r="AA693" s="448"/>
      <c r="AB693" s="451"/>
      <c r="AC693" s="448"/>
      <c r="AD693" s="451"/>
      <c r="AE693" s="447" t="s">
        <v>1507</v>
      </c>
      <c r="AF693" s="446" t="s">
        <v>2906</v>
      </c>
      <c r="AG693" s="447" t="s">
        <v>109</v>
      </c>
      <c r="AH693" s="467" t="str">
        <f>VLOOKUP($AF693,'Program-Causes'!$C:$D,2,FALSE)</f>
        <v>Education</v>
      </c>
      <c r="AI693" s="447" t="s">
        <v>100</v>
      </c>
      <c r="AJ693" s="446" t="s">
        <v>1484</v>
      </c>
      <c r="AK693" s="447" t="s">
        <v>70</v>
      </c>
      <c r="AL693" s="9" t="s">
        <v>3949</v>
      </c>
      <c r="AM693" s="13" t="str">
        <f>IF(ISNA(VLOOKUP($AL693,'Ash-Archive Data-Don''t Delete'!$AL:$AT,2,FALSE)),"",VLOOKUP($AL693,'Ash-Archive Data-Don''t Delete'!$AL:$AT,2,FALSE))</f>
        <v/>
      </c>
      <c r="AN693" s="2" t="str">
        <f>IF(ISNA(VLOOKUP($AL693,'Ash-Archive Data-Don''t Delete'!$AL:$AT,3,FALSE)),"",VLOOKUP($AL693,'Ash-Archive Data-Don''t Delete'!$AL:$AT,3,FALSE))</f>
        <v/>
      </c>
      <c r="AO693" s="13" t="str">
        <f>IF(ISNA(VLOOKUP($AL693,'Ash-Archive Data-Don''t Delete'!$AL:$AT,4,FALSE)),"",VLOOKUP($AL693,'Ash-Archive Data-Don''t Delete'!$AL:$AT,4,FALSE))</f>
        <v/>
      </c>
      <c r="AP693" s="2" t="str">
        <f>IF(ISNA(VLOOKUP($AL693,'Ash-Archive Data-Don''t Delete'!$AL:$AT,5,FALSE)),"",VLOOKUP($AL693,'Ash-Archive Data-Don''t Delete'!$AL:$AT,5,FALSE))</f>
        <v/>
      </c>
      <c r="AQ693" s="13" t="s">
        <v>62</v>
      </c>
      <c r="AR693" s="2" t="s">
        <v>62</v>
      </c>
      <c r="AS693" s="13" t="s">
        <v>62</v>
      </c>
      <c r="AT693" s="2" t="s">
        <v>74</v>
      </c>
      <c r="AU693" s="451"/>
      <c r="AV693" s="448"/>
      <c r="AW693" s="451"/>
      <c r="AX693" s="448"/>
      <c r="AY693" s="475" t="s">
        <v>118</v>
      </c>
      <c r="AZ693" s="484">
        <v>42744</v>
      </c>
      <c r="BA693" s="15"/>
      <c r="BB693" s="15"/>
      <c r="BC693" s="15"/>
      <c r="BD693" s="15"/>
      <c r="BE693" s="15"/>
      <c r="BF693" s="15"/>
      <c r="BG693" s="15"/>
      <c r="BH693" s="15"/>
      <c r="BI693" s="15"/>
      <c r="BJ693" s="15"/>
    </row>
    <row r="694" spans="1:62" ht="14.25">
      <c r="A694" s="16" t="str">
        <f>IF(ISNA(VLOOKUP($G694,'Philanthropist Ranking'!$E$5:$H$105,4,FALSE)),"N","Y")</f>
        <v>N</v>
      </c>
      <c r="B694" s="17" t="e">
        <f>VLOOKUP($G694,'Philanthropist Ranking'!$K$5:$M$281,3,FALSE)</f>
        <v>#N/A</v>
      </c>
      <c r="C694" s="17" t="e">
        <f>VLOOKUP($G694,'Philanthropist Ranking'!$K$5:$M$281,2,FALSE)</f>
        <v>#N/A</v>
      </c>
      <c r="D694" s="15"/>
      <c r="E694" s="15"/>
      <c r="F694" s="462" t="s">
        <v>2961</v>
      </c>
      <c r="G694" s="463" t="s">
        <v>2962</v>
      </c>
      <c r="H694" s="440"/>
      <c r="I694" s="464"/>
      <c r="J694" s="465" t="s">
        <v>62</v>
      </c>
      <c r="K694" s="464"/>
      <c r="L694" s="465"/>
      <c r="M694" s="464"/>
      <c r="N694" s="450"/>
      <c r="O694" s="482" t="s">
        <v>2963</v>
      </c>
      <c r="P694" s="450"/>
      <c r="Q694" s="466"/>
      <c r="R694" s="450"/>
      <c r="S694" s="466"/>
      <c r="T694" s="450"/>
      <c r="U694" s="466"/>
      <c r="V694" s="446" t="s">
        <v>2963</v>
      </c>
      <c r="W694" s="447">
        <v>12.08</v>
      </c>
      <c r="X694" s="446">
        <v>2</v>
      </c>
      <c r="Y694" s="447" t="s">
        <v>173</v>
      </c>
      <c r="Z694" s="189"/>
      <c r="AA694" s="448"/>
      <c r="AB694" s="451"/>
      <c r="AC694" s="448"/>
      <c r="AD694" s="451"/>
      <c r="AE694" s="447" t="s">
        <v>1507</v>
      </c>
      <c r="AF694" s="446" t="s">
        <v>2906</v>
      </c>
      <c r="AG694" s="447" t="s">
        <v>109</v>
      </c>
      <c r="AH694" s="467" t="str">
        <f>VLOOKUP($AF694,'Program-Causes'!$C:$D,2,FALSE)</f>
        <v>Education</v>
      </c>
      <c r="AI694" s="447" t="s">
        <v>100</v>
      </c>
      <c r="AJ694" s="446" t="s">
        <v>1484</v>
      </c>
      <c r="AK694" s="447" t="s">
        <v>70</v>
      </c>
      <c r="AL694" s="9" t="s">
        <v>3950</v>
      </c>
      <c r="AM694" s="13" t="str">
        <f>IF(ISNA(VLOOKUP($AL694,'Ash-Archive Data-Don''t Delete'!$AL:$AT,2,FALSE)),"",VLOOKUP($AL694,'Ash-Archive Data-Don''t Delete'!$AL:$AT,2,FALSE))</f>
        <v/>
      </c>
      <c r="AN694" s="2" t="str">
        <f>IF(ISNA(VLOOKUP($AL694,'Ash-Archive Data-Don''t Delete'!$AL:$AT,3,FALSE)),"",VLOOKUP($AL694,'Ash-Archive Data-Don''t Delete'!$AL:$AT,3,FALSE))</f>
        <v/>
      </c>
      <c r="AO694" s="13" t="str">
        <f>IF(ISNA(VLOOKUP($AL694,'Ash-Archive Data-Don''t Delete'!$AL:$AT,4,FALSE)),"",VLOOKUP($AL694,'Ash-Archive Data-Don''t Delete'!$AL:$AT,4,FALSE))</f>
        <v/>
      </c>
      <c r="AP694" s="2" t="str">
        <f>IF(ISNA(VLOOKUP($AL694,'Ash-Archive Data-Don''t Delete'!$AL:$AT,5,FALSE)),"",VLOOKUP($AL694,'Ash-Archive Data-Don''t Delete'!$AL:$AT,5,FALSE))</f>
        <v/>
      </c>
      <c r="AQ694" s="13" t="s">
        <v>62</v>
      </c>
      <c r="AR694" s="2" t="s">
        <v>62</v>
      </c>
      <c r="AS694" s="13" t="s">
        <v>62</v>
      </c>
      <c r="AT694" s="2" t="s">
        <v>74</v>
      </c>
      <c r="AU694" s="451"/>
      <c r="AV694" s="448"/>
      <c r="AW694" s="451"/>
      <c r="AX694" s="448"/>
      <c r="AY694" s="475" t="s">
        <v>118</v>
      </c>
      <c r="AZ694" s="484">
        <v>42744</v>
      </c>
      <c r="BA694" s="15"/>
      <c r="BB694" s="15"/>
      <c r="BC694" s="15"/>
      <c r="BD694" s="15"/>
      <c r="BE694" s="15"/>
      <c r="BF694" s="15"/>
      <c r="BG694" s="15"/>
      <c r="BH694" s="15"/>
      <c r="BI694" s="15"/>
      <c r="BJ694" s="15"/>
    </row>
    <row r="695" spans="1:62" ht="14.25">
      <c r="A695" s="16" t="str">
        <f>IF(ISNA(VLOOKUP($G695,'Philanthropist Ranking'!$E$5:$H$105,4,FALSE)),"N","Y")</f>
        <v>N</v>
      </c>
      <c r="B695" s="17" t="e">
        <f>VLOOKUP($G695,'Philanthropist Ranking'!$K$5:$M$281,3,FALSE)</f>
        <v>#N/A</v>
      </c>
      <c r="C695" s="17" t="e">
        <f>VLOOKUP($G695,'Philanthropist Ranking'!$K$5:$M$281,2,FALSE)</f>
        <v>#N/A</v>
      </c>
      <c r="D695" s="15"/>
      <c r="E695" s="15"/>
      <c r="F695" s="462" t="s">
        <v>2961</v>
      </c>
      <c r="G695" s="463" t="s">
        <v>2962</v>
      </c>
      <c r="H695" s="440"/>
      <c r="I695" s="464"/>
      <c r="J695" s="465" t="s">
        <v>62</v>
      </c>
      <c r="K695" s="464"/>
      <c r="L695" s="465"/>
      <c r="M695" s="464"/>
      <c r="N695" s="450"/>
      <c r="O695" s="482" t="s">
        <v>2963</v>
      </c>
      <c r="P695" s="450"/>
      <c r="Q695" s="466"/>
      <c r="R695" s="450"/>
      <c r="S695" s="466"/>
      <c r="T695" s="450"/>
      <c r="U695" s="466"/>
      <c r="V695" s="446" t="s">
        <v>2963</v>
      </c>
      <c r="W695" s="447">
        <v>11.11</v>
      </c>
      <c r="X695" s="446">
        <v>4</v>
      </c>
      <c r="Y695" s="447" t="s">
        <v>173</v>
      </c>
      <c r="Z695" s="189"/>
      <c r="AA695" s="448"/>
      <c r="AB695" s="451"/>
      <c r="AC695" s="448"/>
      <c r="AD695" s="451"/>
      <c r="AE695" s="447" t="s">
        <v>1507</v>
      </c>
      <c r="AF695" s="446" t="s">
        <v>2906</v>
      </c>
      <c r="AG695" s="447" t="s">
        <v>109</v>
      </c>
      <c r="AH695" s="467" t="str">
        <f>VLOOKUP($AF695,'Program-Causes'!$C:$D,2,FALSE)</f>
        <v>Education</v>
      </c>
      <c r="AI695" s="447" t="s">
        <v>100</v>
      </c>
      <c r="AJ695" s="446" t="s">
        <v>1484</v>
      </c>
      <c r="AK695" s="447" t="s">
        <v>70</v>
      </c>
      <c r="AL695" s="9" t="s">
        <v>3951</v>
      </c>
      <c r="AM695" s="13" t="str">
        <f>IF(ISNA(VLOOKUP($AL695,'Ash-Archive Data-Don''t Delete'!$AL:$AT,2,FALSE)),"",VLOOKUP($AL695,'Ash-Archive Data-Don''t Delete'!$AL:$AT,2,FALSE))</f>
        <v/>
      </c>
      <c r="AN695" s="2" t="str">
        <f>IF(ISNA(VLOOKUP($AL695,'Ash-Archive Data-Don''t Delete'!$AL:$AT,3,FALSE)),"",VLOOKUP($AL695,'Ash-Archive Data-Don''t Delete'!$AL:$AT,3,FALSE))</f>
        <v/>
      </c>
      <c r="AO695" s="13" t="str">
        <f>IF(ISNA(VLOOKUP($AL695,'Ash-Archive Data-Don''t Delete'!$AL:$AT,4,FALSE)),"",VLOOKUP($AL695,'Ash-Archive Data-Don''t Delete'!$AL:$AT,4,FALSE))</f>
        <v/>
      </c>
      <c r="AP695" s="2" t="str">
        <f>IF(ISNA(VLOOKUP($AL695,'Ash-Archive Data-Don''t Delete'!$AL:$AT,5,FALSE)),"",VLOOKUP($AL695,'Ash-Archive Data-Don''t Delete'!$AL:$AT,5,FALSE))</f>
        <v/>
      </c>
      <c r="AQ695" s="13" t="s">
        <v>62</v>
      </c>
      <c r="AR695" s="2" t="s">
        <v>62</v>
      </c>
      <c r="AS695" s="13" t="s">
        <v>62</v>
      </c>
      <c r="AT695" s="2" t="s">
        <v>74</v>
      </c>
      <c r="AU695" s="451"/>
      <c r="AV695" s="448"/>
      <c r="AW695" s="451"/>
      <c r="AX695" s="448"/>
      <c r="AY695" s="475" t="s">
        <v>118</v>
      </c>
      <c r="AZ695" s="484">
        <v>42744</v>
      </c>
      <c r="BA695" s="15"/>
      <c r="BB695" s="15"/>
      <c r="BC695" s="15"/>
      <c r="BD695" s="15"/>
      <c r="BE695" s="15"/>
      <c r="BF695" s="15"/>
      <c r="BG695" s="15"/>
      <c r="BH695" s="15"/>
      <c r="BI695" s="15"/>
      <c r="BJ695" s="15"/>
    </row>
    <row r="696" spans="1:62" ht="14.25">
      <c r="A696" s="16" t="str">
        <f>IF(ISNA(VLOOKUP($G696,'Philanthropist Ranking'!$E$5:$H$105,4,FALSE)),"N","Y")</f>
        <v>N</v>
      </c>
      <c r="B696" s="17" t="e">
        <f>VLOOKUP($G696,'Philanthropist Ranking'!$K$5:$M$281,3,FALSE)</f>
        <v>#N/A</v>
      </c>
      <c r="C696" s="17" t="e">
        <f>VLOOKUP($G696,'Philanthropist Ranking'!$K$5:$M$281,2,FALSE)</f>
        <v>#N/A</v>
      </c>
      <c r="D696" s="15"/>
      <c r="E696" s="15"/>
      <c r="F696" s="462" t="s">
        <v>3183</v>
      </c>
      <c r="G696" s="463" t="s">
        <v>3184</v>
      </c>
      <c r="H696" s="440"/>
      <c r="I696" s="464"/>
      <c r="J696" s="465" t="s">
        <v>62</v>
      </c>
      <c r="K696" s="462" t="s">
        <v>78</v>
      </c>
      <c r="L696" s="465"/>
      <c r="M696" s="481" t="s">
        <v>80</v>
      </c>
      <c r="N696" s="441" t="s">
        <v>9</v>
      </c>
      <c r="O696" s="482" t="s">
        <v>3185</v>
      </c>
      <c r="P696" s="441" t="s">
        <v>3186</v>
      </c>
      <c r="Q696" s="482" t="s">
        <v>70</v>
      </c>
      <c r="R696" s="441" t="s">
        <v>336</v>
      </c>
      <c r="S696" s="482" t="s">
        <v>63</v>
      </c>
      <c r="T696" s="441" t="s">
        <v>94</v>
      </c>
      <c r="U696" s="483" t="s">
        <v>80</v>
      </c>
      <c r="V696" s="451"/>
      <c r="W696" s="448"/>
      <c r="X696" s="451"/>
      <c r="Y696" s="448"/>
      <c r="Z696" s="451"/>
      <c r="AA696" s="448"/>
      <c r="AB696" s="451"/>
      <c r="AC696" s="448"/>
      <c r="AD696" s="451"/>
      <c r="AE696" s="448"/>
      <c r="AF696" s="451"/>
      <c r="AG696" s="448"/>
      <c r="AH696" s="467" t="e">
        <f>VLOOKUP($AF696,'Program-Causes'!$C:$D,2,FALSE)</f>
        <v>#N/A</v>
      </c>
      <c r="AI696" s="448"/>
      <c r="AJ696" s="451"/>
      <c r="AK696" s="448"/>
      <c r="AL696" s="9" t="s">
        <v>3952</v>
      </c>
      <c r="AM696" s="13">
        <f>IF(ISNA(VLOOKUP($AL696,'Ash-Archive Data-Don''t Delete'!$AL:$AT,2,FALSE)),"",VLOOKUP($AL696,'Ash-Archive Data-Don''t Delete'!$AL:$AT,2,FALSE))</f>
        <v>0</v>
      </c>
      <c r="AN696" s="2">
        <f>IF(ISNA(VLOOKUP($AL696,'Ash-Archive Data-Don''t Delete'!$AL:$AT,3,FALSE)),"",VLOOKUP($AL696,'Ash-Archive Data-Don''t Delete'!$AL:$AT,3,FALSE))</f>
        <v>0</v>
      </c>
      <c r="AO696" s="13">
        <f>IF(ISNA(VLOOKUP($AL696,'Ash-Archive Data-Don''t Delete'!$AL:$AT,4,FALSE)),"",VLOOKUP($AL696,'Ash-Archive Data-Don''t Delete'!$AL:$AT,4,FALSE))</f>
        <v>0</v>
      </c>
      <c r="AP696" s="2">
        <f>IF(ISNA(VLOOKUP($AL696,'Ash-Archive Data-Don''t Delete'!$AL:$AT,5,FALSE)),"",VLOOKUP($AL696,'Ash-Archive Data-Don''t Delete'!$AL:$AT,5,FALSE))</f>
        <v>0</v>
      </c>
      <c r="AQ696" s="13"/>
      <c r="AR696" s="2"/>
      <c r="AS696" s="13"/>
      <c r="AT696" s="2"/>
      <c r="AU696" s="451"/>
      <c r="AV696" s="448"/>
      <c r="AW696" s="451"/>
      <c r="AX696" s="448"/>
      <c r="AY696" s="475" t="s">
        <v>77</v>
      </c>
      <c r="AZ696" s="476">
        <v>42472</v>
      </c>
      <c r="BA696" s="15"/>
      <c r="BB696" s="15"/>
      <c r="BC696" s="15"/>
      <c r="BD696" s="15"/>
      <c r="BE696" s="15"/>
      <c r="BF696" s="15"/>
      <c r="BG696" s="15"/>
      <c r="BH696" s="15"/>
      <c r="BI696" s="15"/>
      <c r="BJ696" s="15"/>
    </row>
    <row r="697" spans="1:62" ht="14.25">
      <c r="A697" s="16" t="str">
        <f>IF(ISNA(VLOOKUP($G697,'Philanthropist Ranking'!$E$5:$H$105,4,FALSE)),"N","Y")</f>
        <v>N</v>
      </c>
      <c r="B697" s="17" t="e">
        <f>VLOOKUP($G697,'Philanthropist Ranking'!$K$5:$M$281,3,FALSE)</f>
        <v>#N/A</v>
      </c>
      <c r="C697" s="17" t="e">
        <f>VLOOKUP($G697,'Philanthropist Ranking'!$K$5:$M$281,2,FALSE)</f>
        <v>#N/A</v>
      </c>
      <c r="D697" s="15"/>
      <c r="E697" s="15"/>
      <c r="F697" s="462" t="s">
        <v>2939</v>
      </c>
      <c r="G697" s="463" t="s">
        <v>2940</v>
      </c>
      <c r="H697" s="440"/>
      <c r="I697" s="464"/>
      <c r="J697" s="465" t="s">
        <v>62</v>
      </c>
      <c r="K697" s="462" t="s">
        <v>78</v>
      </c>
      <c r="L697" s="465"/>
      <c r="M697" s="481" t="s">
        <v>80</v>
      </c>
      <c r="N697" s="441" t="s">
        <v>119</v>
      </c>
      <c r="O697" s="466"/>
      <c r="P697" s="441" t="s">
        <v>2941</v>
      </c>
      <c r="Q697" s="482" t="s">
        <v>70</v>
      </c>
      <c r="R697" s="441" t="s">
        <v>336</v>
      </c>
      <c r="S697" s="482" t="s">
        <v>222</v>
      </c>
      <c r="T697" s="441" t="s">
        <v>222</v>
      </c>
      <c r="U697" s="483" t="s">
        <v>80</v>
      </c>
      <c r="V697" s="451"/>
      <c r="W697" s="448"/>
      <c r="X697" s="451"/>
      <c r="Y697" s="448"/>
      <c r="Z697" s="451"/>
      <c r="AA697" s="448"/>
      <c r="AB697" s="451"/>
      <c r="AC697" s="448"/>
      <c r="AD697" s="451"/>
      <c r="AE697" s="448"/>
      <c r="AF697" s="451"/>
      <c r="AG697" s="448"/>
      <c r="AH697" s="467" t="e">
        <f>VLOOKUP($AF697,'Program-Causes'!$C:$D,2,FALSE)</f>
        <v>#N/A</v>
      </c>
      <c r="AI697" s="448"/>
      <c r="AJ697" s="451"/>
      <c r="AK697" s="448"/>
      <c r="AL697" s="9" t="s">
        <v>3953</v>
      </c>
      <c r="AM697" s="13">
        <f>IF(ISNA(VLOOKUP($AL697,'Ash-Archive Data-Don''t Delete'!$AL:$AT,2,FALSE)),"",VLOOKUP($AL697,'Ash-Archive Data-Don''t Delete'!$AL:$AT,2,FALSE))</f>
        <v>0</v>
      </c>
      <c r="AN697" s="2">
        <f>IF(ISNA(VLOOKUP($AL697,'Ash-Archive Data-Don''t Delete'!$AL:$AT,3,FALSE)),"",VLOOKUP($AL697,'Ash-Archive Data-Don''t Delete'!$AL:$AT,3,FALSE))</f>
        <v>0</v>
      </c>
      <c r="AO697" s="13">
        <f>IF(ISNA(VLOOKUP($AL697,'Ash-Archive Data-Don''t Delete'!$AL:$AT,4,FALSE)),"",VLOOKUP($AL697,'Ash-Archive Data-Don''t Delete'!$AL:$AT,4,FALSE))</f>
        <v>0</v>
      </c>
      <c r="AP697" s="2">
        <f>IF(ISNA(VLOOKUP($AL697,'Ash-Archive Data-Don''t Delete'!$AL:$AT,5,FALSE)),"",VLOOKUP($AL697,'Ash-Archive Data-Don''t Delete'!$AL:$AT,5,FALSE))</f>
        <v>0</v>
      </c>
      <c r="AQ697" s="13"/>
      <c r="AR697" s="2"/>
      <c r="AS697" s="13"/>
      <c r="AT697" s="2"/>
      <c r="AU697" s="451"/>
      <c r="AV697" s="448"/>
      <c r="AW697" s="451"/>
      <c r="AX697" s="448"/>
      <c r="AY697" s="475" t="s">
        <v>103</v>
      </c>
      <c r="AZ697" s="476">
        <v>42690</v>
      </c>
      <c r="BA697" s="15"/>
      <c r="BB697" s="15"/>
      <c r="BC697" s="15"/>
      <c r="BD697" s="15"/>
      <c r="BE697" s="15"/>
      <c r="BF697" s="15"/>
      <c r="BG697" s="15"/>
      <c r="BH697" s="15"/>
      <c r="BI697" s="15"/>
      <c r="BJ697" s="15"/>
    </row>
    <row r="698" spans="1:62" ht="14.25">
      <c r="A698" s="16" t="str">
        <f>IF(ISNA(VLOOKUP($G698,'Philanthropist Ranking'!$E$5:$H$105,4,FALSE)),"N","Y")</f>
        <v>N</v>
      </c>
      <c r="B698" s="17" t="e">
        <f>VLOOKUP($G698,'Philanthropist Ranking'!$K$5:$M$281,3,FALSE)</f>
        <v>#N/A</v>
      </c>
      <c r="C698" s="17" t="e">
        <f>VLOOKUP($G698,'Philanthropist Ranking'!$K$5:$M$281,2,FALSE)</f>
        <v>#N/A</v>
      </c>
      <c r="D698" s="15"/>
      <c r="E698" s="15"/>
      <c r="F698" s="462" t="s">
        <v>2944</v>
      </c>
      <c r="G698" s="463" t="s">
        <v>2945</v>
      </c>
      <c r="H698" s="440"/>
      <c r="I698" s="464"/>
      <c r="J698" s="465" t="s">
        <v>62</v>
      </c>
      <c r="K698" s="462" t="s">
        <v>78</v>
      </c>
      <c r="L698" s="463" t="s">
        <v>79</v>
      </c>
      <c r="M698" s="481" t="s">
        <v>80</v>
      </c>
      <c r="N698" s="441" t="s">
        <v>124</v>
      </c>
      <c r="O698" s="466"/>
      <c r="P698" s="441" t="s">
        <v>2946</v>
      </c>
      <c r="Q698" s="482" t="s">
        <v>70</v>
      </c>
      <c r="R698" s="441" t="s">
        <v>336</v>
      </c>
      <c r="S698" s="482" t="s">
        <v>729</v>
      </c>
      <c r="T698" s="441" t="s">
        <v>2947</v>
      </c>
      <c r="U698" s="483" t="s">
        <v>80</v>
      </c>
      <c r="V698" s="451"/>
      <c r="W698" s="448"/>
      <c r="X698" s="451"/>
      <c r="Y698" s="448"/>
      <c r="Z698" s="451"/>
      <c r="AA698" s="448"/>
      <c r="AB698" s="451"/>
      <c r="AC698" s="448"/>
      <c r="AD698" s="451"/>
      <c r="AE698" s="448"/>
      <c r="AF698" s="451"/>
      <c r="AG698" s="448"/>
      <c r="AH698" s="467" t="e">
        <f>VLOOKUP($AF698,'Program-Causes'!$C:$D,2,FALSE)</f>
        <v>#N/A</v>
      </c>
      <c r="AI698" s="448"/>
      <c r="AJ698" s="451"/>
      <c r="AK698" s="448"/>
      <c r="AL698" s="9" t="s">
        <v>3954</v>
      </c>
      <c r="AM698" s="13">
        <f>IF(ISNA(VLOOKUP($AL698,'Ash-Archive Data-Don''t Delete'!$AL:$AT,2,FALSE)),"",VLOOKUP($AL698,'Ash-Archive Data-Don''t Delete'!$AL:$AT,2,FALSE))</f>
        <v>0</v>
      </c>
      <c r="AN698" s="2">
        <f>IF(ISNA(VLOOKUP($AL698,'Ash-Archive Data-Don''t Delete'!$AL:$AT,3,FALSE)),"",VLOOKUP($AL698,'Ash-Archive Data-Don''t Delete'!$AL:$AT,3,FALSE))</f>
        <v>0</v>
      </c>
      <c r="AO698" s="13">
        <f>IF(ISNA(VLOOKUP($AL698,'Ash-Archive Data-Don''t Delete'!$AL:$AT,4,FALSE)),"",VLOOKUP($AL698,'Ash-Archive Data-Don''t Delete'!$AL:$AT,4,FALSE))</f>
        <v>0</v>
      </c>
      <c r="AP698" s="2">
        <f>IF(ISNA(VLOOKUP($AL698,'Ash-Archive Data-Don''t Delete'!$AL:$AT,5,FALSE)),"",VLOOKUP($AL698,'Ash-Archive Data-Don''t Delete'!$AL:$AT,5,FALSE))</f>
        <v>0</v>
      </c>
      <c r="AQ698" s="13"/>
      <c r="AR698" s="2"/>
      <c r="AS698" s="13"/>
      <c r="AT698" s="2"/>
      <c r="AU698" s="451"/>
      <c r="AV698" s="448"/>
      <c r="AW698" s="451"/>
      <c r="AX698" s="448"/>
      <c r="AY698" s="475" t="s">
        <v>103</v>
      </c>
      <c r="AZ698" s="476">
        <v>42705</v>
      </c>
      <c r="BA698" s="15"/>
      <c r="BB698" s="15"/>
      <c r="BC698" s="15"/>
      <c r="BD698" s="15"/>
      <c r="BE698" s="15"/>
      <c r="BF698" s="15"/>
      <c r="BG698" s="15"/>
      <c r="BH698" s="15"/>
      <c r="BI698" s="15"/>
      <c r="BJ698" s="15"/>
    </row>
    <row r="699" spans="1:62" ht="14.25">
      <c r="A699" s="16" t="str">
        <f>IF(ISNA(VLOOKUP($G699,'Philanthropist Ranking'!$E$5:$H$105,4,FALSE)),"N","Y")</f>
        <v>N</v>
      </c>
      <c r="B699" s="17" t="e">
        <f>VLOOKUP($G699,'Philanthropist Ranking'!$K$5:$M$281,3,FALSE)</f>
        <v>#N/A</v>
      </c>
      <c r="C699" s="17" t="e">
        <f>VLOOKUP($G699,'Philanthropist Ranking'!$K$5:$M$281,2,FALSE)</f>
        <v>#N/A</v>
      </c>
      <c r="D699" s="15"/>
      <c r="E699" s="15"/>
      <c r="F699" s="462" t="s">
        <v>3026</v>
      </c>
      <c r="G699" s="463" t="s">
        <v>3027</v>
      </c>
      <c r="H699" s="440"/>
      <c r="I699" s="464"/>
      <c r="J699" s="465" t="s">
        <v>62</v>
      </c>
      <c r="K699" s="464"/>
      <c r="L699" s="465"/>
      <c r="M699" s="464"/>
      <c r="N699" s="450"/>
      <c r="O699" s="482" t="s">
        <v>3028</v>
      </c>
      <c r="P699" s="450"/>
      <c r="Q699" s="466"/>
      <c r="R699" s="450"/>
      <c r="S699" s="466"/>
      <c r="T699" s="450"/>
      <c r="U699" s="466"/>
      <c r="V699" s="446" t="s">
        <v>3028</v>
      </c>
      <c r="W699" s="447">
        <v>3.86</v>
      </c>
      <c r="X699" s="446">
        <v>4</v>
      </c>
      <c r="Y699" s="447" t="s">
        <v>173</v>
      </c>
      <c r="Z699" s="189"/>
      <c r="AA699" s="448"/>
      <c r="AB699" s="451"/>
      <c r="AC699" s="448"/>
      <c r="AD699" s="451"/>
      <c r="AE699" s="447" t="s">
        <v>1507</v>
      </c>
      <c r="AF699" s="446" t="s">
        <v>2938</v>
      </c>
      <c r="AG699" s="447" t="s">
        <v>109</v>
      </c>
      <c r="AH699" s="467" t="str">
        <f>VLOOKUP($AF699,'Program-Causes'!$C:$D,2,FALSE)</f>
        <v>Social Welfare &amp; Poverty Alleviation</v>
      </c>
      <c r="AI699" s="447" t="s">
        <v>100</v>
      </c>
      <c r="AJ699" s="446" t="s">
        <v>1484</v>
      </c>
      <c r="AK699" s="447" t="s">
        <v>70</v>
      </c>
      <c r="AL699" s="9" t="s">
        <v>3955</v>
      </c>
      <c r="AM699" s="13" t="str">
        <f>IF(ISNA(VLOOKUP($AL699,'Ash-Archive Data-Don''t Delete'!$AL:$AT,2,FALSE)),"",VLOOKUP($AL699,'Ash-Archive Data-Don''t Delete'!$AL:$AT,2,FALSE))</f>
        <v/>
      </c>
      <c r="AN699" s="2" t="str">
        <f>IF(ISNA(VLOOKUP($AL699,'Ash-Archive Data-Don''t Delete'!$AL:$AT,3,FALSE)),"",VLOOKUP($AL699,'Ash-Archive Data-Don''t Delete'!$AL:$AT,3,FALSE))</f>
        <v/>
      </c>
      <c r="AO699" s="13" t="str">
        <f>IF(ISNA(VLOOKUP($AL699,'Ash-Archive Data-Don''t Delete'!$AL:$AT,4,FALSE)),"",VLOOKUP($AL699,'Ash-Archive Data-Don''t Delete'!$AL:$AT,4,FALSE))</f>
        <v/>
      </c>
      <c r="AP699" s="2" t="str">
        <f>IF(ISNA(VLOOKUP($AL699,'Ash-Archive Data-Don''t Delete'!$AL:$AT,5,FALSE)),"",VLOOKUP($AL699,'Ash-Archive Data-Don''t Delete'!$AL:$AT,5,FALSE))</f>
        <v/>
      </c>
      <c r="AQ699" s="13" t="s">
        <v>62</v>
      </c>
      <c r="AR699" s="2" t="s">
        <v>62</v>
      </c>
      <c r="AS699" s="13" t="s">
        <v>62</v>
      </c>
      <c r="AT699" s="2" t="s">
        <v>74</v>
      </c>
      <c r="AU699" s="451"/>
      <c r="AV699" s="448"/>
      <c r="AW699" s="451"/>
      <c r="AX699" s="448"/>
      <c r="AY699" s="475" t="s">
        <v>118</v>
      </c>
      <c r="AZ699" s="484">
        <v>42744</v>
      </c>
      <c r="BA699" s="15"/>
      <c r="BB699" s="15"/>
      <c r="BC699" s="15"/>
      <c r="BD699" s="15"/>
      <c r="BE699" s="15"/>
      <c r="BF699" s="15"/>
      <c r="BG699" s="15"/>
      <c r="BH699" s="15"/>
      <c r="BI699" s="15"/>
      <c r="BJ699" s="15"/>
    </row>
    <row r="700" spans="1:62" ht="14.25">
      <c r="A700" s="16" t="str">
        <f>IF(ISNA(VLOOKUP($G700,'Philanthropist Ranking'!$E$5:$H$105,4,FALSE)),"N","Y")</f>
        <v>N</v>
      </c>
      <c r="B700" s="17" t="e">
        <f>VLOOKUP($G700,'Philanthropist Ranking'!$K$5:$M$281,3,FALSE)</f>
        <v>#N/A</v>
      </c>
      <c r="C700" s="17" t="e">
        <f>VLOOKUP($G700,'Philanthropist Ranking'!$K$5:$M$281,2,FALSE)</f>
        <v>#N/A</v>
      </c>
      <c r="D700" s="15"/>
      <c r="E700" s="15"/>
      <c r="F700" s="462" t="s">
        <v>3029</v>
      </c>
      <c r="G700" s="463" t="s">
        <v>3030</v>
      </c>
      <c r="H700" s="440"/>
      <c r="I700" s="464"/>
      <c r="J700" s="465" t="s">
        <v>62</v>
      </c>
      <c r="K700" s="464"/>
      <c r="L700" s="465"/>
      <c r="M700" s="464"/>
      <c r="N700" s="450"/>
      <c r="O700" s="482" t="s">
        <v>3031</v>
      </c>
      <c r="P700" s="450"/>
      <c r="Q700" s="466"/>
      <c r="R700" s="450"/>
      <c r="S700" s="466"/>
      <c r="T700" s="450"/>
      <c r="U700" s="466"/>
      <c r="V700" s="446" t="s">
        <v>3031</v>
      </c>
      <c r="W700" s="447">
        <v>2.42</v>
      </c>
      <c r="X700" s="446">
        <v>3</v>
      </c>
      <c r="Y700" s="447" t="s">
        <v>173</v>
      </c>
      <c r="Z700" s="189"/>
      <c r="AA700" s="448"/>
      <c r="AB700" s="451"/>
      <c r="AC700" s="448"/>
      <c r="AD700" s="451"/>
      <c r="AE700" s="447" t="s">
        <v>1507</v>
      </c>
      <c r="AF700" s="446" t="s">
        <v>2938</v>
      </c>
      <c r="AG700" s="447" t="s">
        <v>109</v>
      </c>
      <c r="AH700" s="467" t="str">
        <f>VLOOKUP($AF700,'Program-Causes'!$C:$D,2,FALSE)</f>
        <v>Social Welfare &amp; Poverty Alleviation</v>
      </c>
      <c r="AI700" s="447" t="s">
        <v>100</v>
      </c>
      <c r="AJ700" s="446" t="s">
        <v>1484</v>
      </c>
      <c r="AK700" s="447" t="s">
        <v>70</v>
      </c>
      <c r="AL700" s="9" t="s">
        <v>3956</v>
      </c>
      <c r="AM700" s="13" t="str">
        <f>IF(ISNA(VLOOKUP($AL700,'Ash-Archive Data-Don''t Delete'!$AL:$AT,2,FALSE)),"",VLOOKUP($AL700,'Ash-Archive Data-Don''t Delete'!$AL:$AT,2,FALSE))</f>
        <v/>
      </c>
      <c r="AN700" s="2" t="str">
        <f>IF(ISNA(VLOOKUP($AL700,'Ash-Archive Data-Don''t Delete'!$AL:$AT,3,FALSE)),"",VLOOKUP($AL700,'Ash-Archive Data-Don''t Delete'!$AL:$AT,3,FALSE))</f>
        <v/>
      </c>
      <c r="AO700" s="13" t="str">
        <f>IF(ISNA(VLOOKUP($AL700,'Ash-Archive Data-Don''t Delete'!$AL:$AT,4,FALSE)),"",VLOOKUP($AL700,'Ash-Archive Data-Don''t Delete'!$AL:$AT,4,FALSE))</f>
        <v/>
      </c>
      <c r="AP700" s="2" t="str">
        <f>IF(ISNA(VLOOKUP($AL700,'Ash-Archive Data-Don''t Delete'!$AL:$AT,5,FALSE)),"",VLOOKUP($AL700,'Ash-Archive Data-Don''t Delete'!$AL:$AT,5,FALSE))</f>
        <v/>
      </c>
      <c r="AQ700" s="13" t="s">
        <v>62</v>
      </c>
      <c r="AR700" s="2" t="s">
        <v>62</v>
      </c>
      <c r="AS700" s="13" t="s">
        <v>62</v>
      </c>
      <c r="AT700" s="2" t="s">
        <v>74</v>
      </c>
      <c r="AU700" s="451"/>
      <c r="AV700" s="448"/>
      <c r="AW700" s="451"/>
      <c r="AX700" s="448"/>
      <c r="AY700" s="475" t="s">
        <v>118</v>
      </c>
      <c r="AZ700" s="484">
        <v>42744</v>
      </c>
      <c r="BA700" s="15"/>
      <c r="BB700" s="15"/>
      <c r="BC700" s="15"/>
      <c r="BD700" s="15"/>
      <c r="BE700" s="15"/>
      <c r="BF700" s="15"/>
      <c r="BG700" s="15"/>
      <c r="BH700" s="15"/>
      <c r="BI700" s="15"/>
      <c r="BJ700" s="15"/>
    </row>
    <row r="701" spans="1:62" ht="14.25">
      <c r="A701" s="16" t="str">
        <f>IF(ISNA(VLOOKUP($G701,'Philanthropist Ranking'!$E$5:$H$105,4,FALSE)),"N","Y")</f>
        <v>N</v>
      </c>
      <c r="B701" s="17" t="e">
        <f>VLOOKUP($G701,'Philanthropist Ranking'!$K$5:$M$281,3,FALSE)</f>
        <v>#N/A</v>
      </c>
      <c r="C701" s="17" t="e">
        <f>VLOOKUP($G701,'Philanthropist Ranking'!$K$5:$M$281,2,FALSE)</f>
        <v>#N/A</v>
      </c>
      <c r="D701" s="15"/>
      <c r="E701" s="15"/>
      <c r="F701" s="464"/>
      <c r="G701" s="463" t="s">
        <v>3269</v>
      </c>
      <c r="H701" s="440"/>
      <c r="I701" s="464"/>
      <c r="J701" s="465" t="s">
        <v>62</v>
      </c>
      <c r="K701" s="464"/>
      <c r="L701" s="465"/>
      <c r="M701" s="464"/>
      <c r="N701" s="450"/>
      <c r="O701" s="482" t="s">
        <v>3270</v>
      </c>
      <c r="P701" s="450"/>
      <c r="Q701" s="466"/>
      <c r="R701" s="450"/>
      <c r="S701" s="466"/>
      <c r="T701" s="450"/>
      <c r="U701" s="466"/>
      <c r="V701" s="446" t="s">
        <v>3270</v>
      </c>
      <c r="W701" s="447">
        <v>4.8</v>
      </c>
      <c r="X701" s="446">
        <v>12</v>
      </c>
      <c r="Y701" s="447">
        <v>15</v>
      </c>
      <c r="Z701" s="189"/>
      <c r="AA701" s="448"/>
      <c r="AB701" s="451"/>
      <c r="AC701" s="448"/>
      <c r="AD701" s="446" t="s">
        <v>2567</v>
      </c>
      <c r="AE701" s="447" t="s">
        <v>2568</v>
      </c>
      <c r="AF701" s="446" t="s">
        <v>3271</v>
      </c>
      <c r="AG701" s="447" t="s">
        <v>109</v>
      </c>
      <c r="AH701" s="467" t="s">
        <v>67</v>
      </c>
      <c r="AI701" s="485" t="e">
        <f>VLOOKUP($AG701,'Program-Causes'!$C:$D,2,FALSE)</f>
        <v>#N/A</v>
      </c>
      <c r="AJ701" s="446" t="s">
        <v>1484</v>
      </c>
      <c r="AK701" s="447" t="s">
        <v>70</v>
      </c>
      <c r="AL701" s="9" t="s">
        <v>3957</v>
      </c>
      <c r="AM701" s="35" t="str">
        <f>IF(ISNA(VLOOKUP($AL701,'Ash-Archive Data-Don''t Delete'!$AL:$AT,2,FALSE)),"",VLOOKUP($AL701,'Ash-Archive Data-Don''t Delete'!$AL:$AT,2,FALSE))</f>
        <v>Link</v>
      </c>
      <c r="AN701" s="2">
        <f>IF(ISNA(VLOOKUP($AL701,'Ash-Archive Data-Don''t Delete'!$AL:$AT,3,FALSE)),"",VLOOKUP($AL701,'Ash-Archive Data-Don''t Delete'!$AL:$AT,3,FALSE))</f>
        <v>0</v>
      </c>
      <c r="AO701" s="13">
        <f>IF(ISNA(VLOOKUP($AL701,'Ash-Archive Data-Don''t Delete'!$AL:$AT,4,FALSE)),"",VLOOKUP($AL701,'Ash-Archive Data-Don''t Delete'!$AL:$AT,4,FALSE))</f>
        <v>0</v>
      </c>
      <c r="AP701" s="2">
        <f>IF(ISNA(VLOOKUP($AL701,'Ash-Archive Data-Don''t Delete'!$AL:$AT,5,FALSE)),"",VLOOKUP($AL701,'Ash-Archive Data-Don''t Delete'!$AL:$AT,5,FALSE))</f>
        <v>0</v>
      </c>
      <c r="AQ701" s="13" t="s">
        <v>74</v>
      </c>
      <c r="AR701" s="2"/>
      <c r="AS701" s="13"/>
      <c r="AT701" s="2" t="s">
        <v>74</v>
      </c>
      <c r="AU701" s="451"/>
      <c r="AV701" s="448"/>
      <c r="AW701" s="451"/>
      <c r="AX701" s="448"/>
      <c r="AY701" s="475" t="s">
        <v>118</v>
      </c>
      <c r="AZ701" s="484">
        <v>42744</v>
      </c>
      <c r="BA701" s="15"/>
      <c r="BB701" s="15"/>
      <c r="BC701" s="15"/>
      <c r="BD701" s="15"/>
      <c r="BE701" s="15"/>
      <c r="BF701" s="15"/>
      <c r="BG701" s="15"/>
      <c r="BH701" s="15"/>
      <c r="BI701" s="15"/>
      <c r="BJ701" s="15"/>
    </row>
    <row r="702" spans="1:62" ht="14.25">
      <c r="A702" s="16" t="str">
        <f>IF(ISNA(VLOOKUP($G702,'Philanthropist Ranking'!$E$5:$H$105,4,FALSE)),"N","Y")</f>
        <v>N</v>
      </c>
      <c r="B702" s="17" t="e">
        <f>VLOOKUP($G702,'Philanthropist Ranking'!$K$5:$M$281,3,FALSE)</f>
        <v>#N/A</v>
      </c>
      <c r="C702" s="17" t="e">
        <f>VLOOKUP($G702,'Philanthropist Ranking'!$K$5:$M$281,2,FALSE)</f>
        <v>#N/A</v>
      </c>
      <c r="D702" s="15"/>
      <c r="E702" s="15"/>
      <c r="F702" s="462" t="s">
        <v>3061</v>
      </c>
      <c r="G702" s="463" t="s">
        <v>3062</v>
      </c>
      <c r="H702" s="440"/>
      <c r="I702" s="464"/>
      <c r="J702" s="465" t="s">
        <v>62</v>
      </c>
      <c r="K702" s="462" t="s">
        <v>78</v>
      </c>
      <c r="L702" s="463" t="s">
        <v>79</v>
      </c>
      <c r="M702" s="481" t="s">
        <v>80</v>
      </c>
      <c r="N702" s="441" t="s">
        <v>121</v>
      </c>
      <c r="O702" s="482" t="s">
        <v>3063</v>
      </c>
      <c r="P702" s="441" t="s">
        <v>3064</v>
      </c>
      <c r="Q702" s="482" t="s">
        <v>84</v>
      </c>
      <c r="R702" s="441" t="s">
        <v>336</v>
      </c>
      <c r="S702" s="482" t="s">
        <v>748</v>
      </c>
      <c r="T702" s="441" t="s">
        <v>1947</v>
      </c>
      <c r="U702" s="483" t="s">
        <v>80</v>
      </c>
      <c r="V702" s="446" t="s">
        <v>3063</v>
      </c>
      <c r="W702" s="447" t="s">
        <v>3068</v>
      </c>
      <c r="X702" s="446">
        <v>10</v>
      </c>
      <c r="Y702" s="447">
        <v>14</v>
      </c>
      <c r="Z702" s="446" t="s">
        <v>748</v>
      </c>
      <c r="AA702" s="447" t="s">
        <v>1947</v>
      </c>
      <c r="AB702" s="446" t="s">
        <v>3958</v>
      </c>
      <c r="AC702" s="447" t="s">
        <v>3959</v>
      </c>
      <c r="AD702" s="446" t="s">
        <v>3069</v>
      </c>
      <c r="AE702" s="448"/>
      <c r="AF702" s="451"/>
      <c r="AG702" s="447" t="s">
        <v>137</v>
      </c>
      <c r="AH702" s="467" t="e">
        <f>VLOOKUP($AF702,'Program-Causes'!$C:$D,2,FALSE)</f>
        <v>#N/A</v>
      </c>
      <c r="AI702" s="447" t="s">
        <v>100</v>
      </c>
      <c r="AJ702" s="446" t="s">
        <v>1484</v>
      </c>
      <c r="AK702" s="447" t="s">
        <v>70</v>
      </c>
      <c r="AL702" s="9" t="s">
        <v>3960</v>
      </c>
      <c r="AM702" s="35" t="str">
        <f>IF(ISNA(VLOOKUP($AL702,'Ash-Archive Data-Don''t Delete'!$AL:$AT,2,FALSE)),"",VLOOKUP($AL702,'Ash-Archive Data-Don''t Delete'!$AL:$AT,2,FALSE))</f>
        <v>Link1</v>
      </c>
      <c r="AN702" s="36" t="str">
        <f>IF(ISNA(VLOOKUP($AL702,'Ash-Archive Data-Don''t Delete'!$AL:$AT,3,FALSE)),"",VLOOKUP($AL702,'Ash-Archive Data-Don''t Delete'!$AL:$AT,3,FALSE))</f>
        <v>Link2</v>
      </c>
      <c r="AO702" s="13">
        <f>IF(ISNA(VLOOKUP($AL702,'Ash-Archive Data-Don''t Delete'!$AL:$AT,4,FALSE)),"",VLOOKUP($AL702,'Ash-Archive Data-Don''t Delete'!$AL:$AT,4,FALSE))</f>
        <v>0</v>
      </c>
      <c r="AP702" s="2">
        <f>IF(ISNA(VLOOKUP($AL702,'Ash-Archive Data-Don''t Delete'!$AL:$AT,5,FALSE)),"",VLOOKUP($AL702,'Ash-Archive Data-Don''t Delete'!$AL:$AT,5,FALSE))</f>
        <v>0</v>
      </c>
      <c r="AQ702" s="13" t="s">
        <v>74</v>
      </c>
      <c r="AR702" s="2"/>
      <c r="AS702" s="13"/>
      <c r="AT702" s="2"/>
      <c r="AU702" s="451"/>
      <c r="AV702" s="447" t="s">
        <v>3070</v>
      </c>
      <c r="AW702" s="451"/>
      <c r="AX702" s="447" t="s">
        <v>84</v>
      </c>
      <c r="AY702" s="475" t="s">
        <v>103</v>
      </c>
      <c r="AZ702" s="476">
        <v>42706</v>
      </c>
      <c r="BA702" s="15"/>
      <c r="BB702" s="15"/>
      <c r="BC702" s="15"/>
      <c r="BD702" s="15"/>
      <c r="BE702" s="15"/>
      <c r="BF702" s="15"/>
      <c r="BG702" s="15"/>
      <c r="BH702" s="15"/>
      <c r="BI702" s="15"/>
      <c r="BJ702" s="15"/>
    </row>
    <row r="703" spans="1:62" ht="14.25">
      <c r="A703" s="16" t="str">
        <f>IF(ISNA(VLOOKUP($G703,'Philanthropist Ranking'!$E$5:$H$105,4,FALSE)),"N","Y")</f>
        <v>N</v>
      </c>
      <c r="B703" s="17" t="e">
        <f>VLOOKUP($G703,'Philanthropist Ranking'!$K$5:$M$281,3,FALSE)</f>
        <v>#N/A</v>
      </c>
      <c r="C703" s="17" t="e">
        <f>VLOOKUP($G703,'Philanthropist Ranking'!$K$5:$M$281,2,FALSE)</f>
        <v>#N/A</v>
      </c>
      <c r="D703" s="15"/>
      <c r="E703" s="15"/>
      <c r="F703" s="462" t="s">
        <v>3032</v>
      </c>
      <c r="G703" s="463" t="s">
        <v>3033</v>
      </c>
      <c r="H703" s="440"/>
      <c r="I703" s="464"/>
      <c r="J703" s="465" t="s">
        <v>62</v>
      </c>
      <c r="K703" s="462" t="s">
        <v>78</v>
      </c>
      <c r="L703" s="463" t="s">
        <v>3034</v>
      </c>
      <c r="M703" s="481" t="s">
        <v>80</v>
      </c>
      <c r="N703" s="441" t="s">
        <v>9</v>
      </c>
      <c r="O703" s="482" t="s">
        <v>3035</v>
      </c>
      <c r="P703" s="441" t="s">
        <v>3036</v>
      </c>
      <c r="Q703" s="482" t="s">
        <v>70</v>
      </c>
      <c r="R703" s="441" t="s">
        <v>336</v>
      </c>
      <c r="S703" s="482" t="s">
        <v>319</v>
      </c>
      <c r="T703" s="441" t="s">
        <v>319</v>
      </c>
      <c r="U703" s="483" t="s">
        <v>80</v>
      </c>
      <c r="V703" s="451"/>
      <c r="W703" s="448"/>
      <c r="X703" s="451"/>
      <c r="Y703" s="448"/>
      <c r="Z703" s="451"/>
      <c r="AA703" s="448"/>
      <c r="AB703" s="451"/>
      <c r="AC703" s="448"/>
      <c r="AD703" s="451"/>
      <c r="AE703" s="448"/>
      <c r="AF703" s="451"/>
      <c r="AG703" s="448"/>
      <c r="AH703" s="467" t="e">
        <f>VLOOKUP($AF703,'Program-Causes'!$C:$D,2,FALSE)</f>
        <v>#N/A</v>
      </c>
      <c r="AI703" s="448"/>
      <c r="AJ703" s="451"/>
      <c r="AK703" s="448"/>
      <c r="AL703" s="9" t="s">
        <v>3961</v>
      </c>
      <c r="AM703" s="13">
        <f>IF(ISNA(VLOOKUP($AL703,'Ash-Archive Data-Don''t Delete'!$AL:$AT,2,FALSE)),"",VLOOKUP($AL703,'Ash-Archive Data-Don''t Delete'!$AL:$AT,2,FALSE))</f>
        <v>0</v>
      </c>
      <c r="AN703" s="2">
        <f>IF(ISNA(VLOOKUP($AL703,'Ash-Archive Data-Don''t Delete'!$AL:$AT,3,FALSE)),"",VLOOKUP($AL703,'Ash-Archive Data-Don''t Delete'!$AL:$AT,3,FALSE))</f>
        <v>0</v>
      </c>
      <c r="AO703" s="13">
        <f>IF(ISNA(VLOOKUP($AL703,'Ash-Archive Data-Don''t Delete'!$AL:$AT,4,FALSE)),"",VLOOKUP($AL703,'Ash-Archive Data-Don''t Delete'!$AL:$AT,4,FALSE))</f>
        <v>0</v>
      </c>
      <c r="AP703" s="2">
        <f>IF(ISNA(VLOOKUP($AL703,'Ash-Archive Data-Don''t Delete'!$AL:$AT,5,FALSE)),"",VLOOKUP($AL703,'Ash-Archive Data-Don''t Delete'!$AL:$AT,5,FALSE))</f>
        <v>0</v>
      </c>
      <c r="AQ703" s="13"/>
      <c r="AR703" s="2"/>
      <c r="AS703" s="13"/>
      <c r="AT703" s="2"/>
      <c r="AU703" s="451"/>
      <c r="AV703" s="448"/>
      <c r="AW703" s="451"/>
      <c r="AX703" s="448"/>
      <c r="AY703" s="475" t="s">
        <v>103</v>
      </c>
      <c r="AZ703" s="476">
        <v>42690</v>
      </c>
      <c r="BA703" s="15"/>
      <c r="BB703" s="15"/>
      <c r="BC703" s="15"/>
      <c r="BD703" s="15"/>
      <c r="BE703" s="15"/>
      <c r="BF703" s="15"/>
      <c r="BG703" s="15"/>
      <c r="BH703" s="15"/>
      <c r="BI703" s="15"/>
      <c r="BJ703" s="15"/>
    </row>
    <row r="704" spans="1:62" ht="14.25">
      <c r="A704" s="16" t="str">
        <f>IF(ISNA(VLOOKUP($G704,'Philanthropist Ranking'!$E$5:$H$105,4,FALSE)),"N","Y")</f>
        <v>N</v>
      </c>
      <c r="B704" s="17" t="e">
        <f>VLOOKUP($G704,'Philanthropist Ranking'!$K$5:$M$281,3,FALSE)</f>
        <v>#N/A</v>
      </c>
      <c r="C704" s="17" t="e">
        <f>VLOOKUP($G704,'Philanthropist Ranking'!$K$5:$M$281,2,FALSE)</f>
        <v>#N/A</v>
      </c>
      <c r="D704" s="15"/>
      <c r="E704" s="15"/>
      <c r="F704" s="462" t="s">
        <v>3040</v>
      </c>
      <c r="G704" s="463" t="s">
        <v>3041</v>
      </c>
      <c r="H704" s="440"/>
      <c r="I704" s="464"/>
      <c r="J704" s="465" t="s">
        <v>62</v>
      </c>
      <c r="K704" s="462" t="s">
        <v>78</v>
      </c>
      <c r="L704" s="465"/>
      <c r="M704" s="481" t="s">
        <v>80</v>
      </c>
      <c r="N704" s="441" t="s">
        <v>9</v>
      </c>
      <c r="O704" s="466"/>
      <c r="P704" s="441" t="s">
        <v>3042</v>
      </c>
      <c r="Q704" s="482" t="s">
        <v>70</v>
      </c>
      <c r="R704" s="441" t="s">
        <v>3043</v>
      </c>
      <c r="S704" s="482" t="s">
        <v>3044</v>
      </c>
      <c r="T704" s="441" t="s">
        <v>3045</v>
      </c>
      <c r="U704" s="483" t="s">
        <v>80</v>
      </c>
      <c r="V704" s="451"/>
      <c r="W704" s="448"/>
      <c r="X704" s="451"/>
      <c r="Y704" s="448"/>
      <c r="Z704" s="451"/>
      <c r="AA704" s="448"/>
      <c r="AB704" s="451"/>
      <c r="AC704" s="448"/>
      <c r="AD704" s="451"/>
      <c r="AE704" s="448"/>
      <c r="AF704" s="451"/>
      <c r="AG704" s="448"/>
      <c r="AH704" s="467" t="e">
        <f>VLOOKUP($AF704,'Program-Causes'!$C:$D,2,FALSE)</f>
        <v>#N/A</v>
      </c>
      <c r="AI704" s="448"/>
      <c r="AJ704" s="451"/>
      <c r="AK704" s="448"/>
      <c r="AL704" s="9" t="s">
        <v>3962</v>
      </c>
      <c r="AM704" s="13">
        <f>IF(ISNA(VLOOKUP($AL704,'Ash-Archive Data-Don''t Delete'!$AL:$AT,2,FALSE)),"",VLOOKUP($AL704,'Ash-Archive Data-Don''t Delete'!$AL:$AT,2,FALSE))</f>
        <v>0</v>
      </c>
      <c r="AN704" s="2">
        <f>IF(ISNA(VLOOKUP($AL704,'Ash-Archive Data-Don''t Delete'!$AL:$AT,3,FALSE)),"",VLOOKUP($AL704,'Ash-Archive Data-Don''t Delete'!$AL:$AT,3,FALSE))</f>
        <v>0</v>
      </c>
      <c r="AO704" s="13">
        <f>IF(ISNA(VLOOKUP($AL704,'Ash-Archive Data-Don''t Delete'!$AL:$AT,4,FALSE)),"",VLOOKUP($AL704,'Ash-Archive Data-Don''t Delete'!$AL:$AT,4,FALSE))</f>
        <v>0</v>
      </c>
      <c r="AP704" s="2">
        <f>IF(ISNA(VLOOKUP($AL704,'Ash-Archive Data-Don''t Delete'!$AL:$AT,5,FALSE)),"",VLOOKUP($AL704,'Ash-Archive Data-Don''t Delete'!$AL:$AT,5,FALSE))</f>
        <v>0</v>
      </c>
      <c r="AQ704" s="13"/>
      <c r="AR704" s="2"/>
      <c r="AS704" s="13"/>
      <c r="AT704" s="2"/>
      <c r="AU704" s="451"/>
      <c r="AV704" s="448"/>
      <c r="AW704" s="451"/>
      <c r="AX704" s="448"/>
      <c r="AY704" s="475" t="s">
        <v>103</v>
      </c>
      <c r="AZ704" s="476">
        <v>42706</v>
      </c>
      <c r="BA704" s="15"/>
      <c r="BB704" s="15"/>
      <c r="BC704" s="15"/>
      <c r="BD704" s="15"/>
      <c r="BE704" s="15"/>
      <c r="BF704" s="15"/>
      <c r="BG704" s="15"/>
      <c r="BH704" s="15"/>
      <c r="BI704" s="15"/>
      <c r="BJ704" s="15"/>
    </row>
    <row r="705" spans="1:62" ht="14.25">
      <c r="A705" s="16" t="str">
        <f>IF(ISNA(VLOOKUP($G705,'Philanthropist Ranking'!$E$5:$H$105,4,FALSE)),"N","Y")</f>
        <v>N</v>
      </c>
      <c r="B705" s="17" t="e">
        <f>VLOOKUP($G705,'Philanthropist Ranking'!$K$5:$M$281,3,FALSE)</f>
        <v>#N/A</v>
      </c>
      <c r="C705" s="17" t="e">
        <f>VLOOKUP($G705,'Philanthropist Ranking'!$K$5:$M$281,2,FALSE)</f>
        <v>#N/A</v>
      </c>
      <c r="D705" s="15"/>
      <c r="E705" s="15"/>
      <c r="F705" s="462" t="s">
        <v>3088</v>
      </c>
      <c r="G705" s="463" t="s">
        <v>3089</v>
      </c>
      <c r="H705" s="440"/>
      <c r="I705" s="464"/>
      <c r="J705" s="465" t="s">
        <v>62</v>
      </c>
      <c r="K705" s="462" t="s">
        <v>78</v>
      </c>
      <c r="L705" s="463" t="s">
        <v>79</v>
      </c>
      <c r="M705" s="481" t="s">
        <v>80</v>
      </c>
      <c r="N705" s="441" t="s">
        <v>1789</v>
      </c>
      <c r="O705" s="466"/>
      <c r="P705" s="441" t="s">
        <v>3090</v>
      </c>
      <c r="Q705" s="482" t="s">
        <v>70</v>
      </c>
      <c r="R705" s="450"/>
      <c r="S705" s="466"/>
      <c r="T705" s="450"/>
      <c r="U705" s="466"/>
      <c r="V705" s="451"/>
      <c r="W705" s="448"/>
      <c r="X705" s="451"/>
      <c r="Y705" s="448"/>
      <c r="Z705" s="451"/>
      <c r="AA705" s="448"/>
      <c r="AB705" s="451"/>
      <c r="AC705" s="448"/>
      <c r="AD705" s="451"/>
      <c r="AE705" s="448"/>
      <c r="AF705" s="451"/>
      <c r="AG705" s="448"/>
      <c r="AH705" s="467" t="e">
        <f>VLOOKUP($AF705,'Program-Causes'!$C:$D,2,FALSE)</f>
        <v>#N/A</v>
      </c>
      <c r="AI705" s="448"/>
      <c r="AJ705" s="451"/>
      <c r="AK705" s="448"/>
      <c r="AL705" s="9" t="s">
        <v>3963</v>
      </c>
      <c r="AM705" s="13">
        <f>IF(ISNA(VLOOKUP($AL705,'Ash-Archive Data-Don''t Delete'!$AL:$AT,2,FALSE)),"",VLOOKUP($AL705,'Ash-Archive Data-Don''t Delete'!$AL:$AT,2,FALSE))</f>
        <v>0</v>
      </c>
      <c r="AN705" s="2">
        <f>IF(ISNA(VLOOKUP($AL705,'Ash-Archive Data-Don''t Delete'!$AL:$AT,3,FALSE)),"",VLOOKUP($AL705,'Ash-Archive Data-Don''t Delete'!$AL:$AT,3,FALSE))</f>
        <v>0</v>
      </c>
      <c r="AO705" s="13">
        <f>IF(ISNA(VLOOKUP($AL705,'Ash-Archive Data-Don''t Delete'!$AL:$AT,4,FALSE)),"",VLOOKUP($AL705,'Ash-Archive Data-Don''t Delete'!$AL:$AT,4,FALSE))</f>
        <v>0</v>
      </c>
      <c r="AP705" s="2">
        <f>IF(ISNA(VLOOKUP($AL705,'Ash-Archive Data-Don''t Delete'!$AL:$AT,5,FALSE)),"",VLOOKUP($AL705,'Ash-Archive Data-Don''t Delete'!$AL:$AT,5,FALSE))</f>
        <v>0</v>
      </c>
      <c r="AQ705" s="13"/>
      <c r="AR705" s="2"/>
      <c r="AS705" s="13"/>
      <c r="AT705" s="2"/>
      <c r="AU705" s="451"/>
      <c r="AV705" s="448"/>
      <c r="AW705" s="451"/>
      <c r="AX705" s="448"/>
      <c r="AY705" s="475" t="s">
        <v>103</v>
      </c>
      <c r="AZ705" s="476">
        <v>42691</v>
      </c>
      <c r="BA705" s="15"/>
      <c r="BB705" s="15"/>
      <c r="BC705" s="15"/>
      <c r="BD705" s="15"/>
      <c r="BE705" s="15"/>
      <c r="BF705" s="15"/>
      <c r="BG705" s="15"/>
      <c r="BH705" s="15"/>
      <c r="BI705" s="15"/>
      <c r="BJ705" s="15"/>
    </row>
    <row r="706" spans="1:62" ht="14.25">
      <c r="A706" s="16" t="str">
        <f>IF(ISNA(VLOOKUP($G706,'Philanthropist Ranking'!$E$5:$H$105,4,FALSE)),"N","Y")</f>
        <v>N</v>
      </c>
      <c r="B706" s="17" t="e">
        <f>VLOOKUP($G706,'Philanthropist Ranking'!$K$5:$M$281,3,FALSE)</f>
        <v>#N/A</v>
      </c>
      <c r="C706" s="17" t="e">
        <f>VLOOKUP($G706,'Philanthropist Ranking'!$K$5:$M$281,2,FALSE)</f>
        <v>#N/A</v>
      </c>
      <c r="D706" s="15"/>
      <c r="E706" s="15"/>
      <c r="F706" s="462" t="s">
        <v>3081</v>
      </c>
      <c r="G706" s="463" t="s">
        <v>3082</v>
      </c>
      <c r="H706" s="440"/>
      <c r="I706" s="464"/>
      <c r="J706" s="465" t="s">
        <v>62</v>
      </c>
      <c r="K706" s="462" t="s">
        <v>78</v>
      </c>
      <c r="L706" s="463" t="s">
        <v>79</v>
      </c>
      <c r="M706" s="481" t="s">
        <v>80</v>
      </c>
      <c r="N706" s="441" t="s">
        <v>9</v>
      </c>
      <c r="O706" s="482" t="s">
        <v>3083</v>
      </c>
      <c r="P706" s="441" t="s">
        <v>3084</v>
      </c>
      <c r="Q706" s="466"/>
      <c r="R706" s="441" t="s">
        <v>336</v>
      </c>
      <c r="S706" s="482" t="s">
        <v>729</v>
      </c>
      <c r="T706" s="441" t="s">
        <v>730</v>
      </c>
      <c r="U706" s="483" t="s">
        <v>80</v>
      </c>
      <c r="V706" s="446" t="s">
        <v>3081</v>
      </c>
      <c r="W706" s="447">
        <v>1</v>
      </c>
      <c r="X706" s="446">
        <v>11</v>
      </c>
      <c r="Y706" s="447">
        <v>28</v>
      </c>
      <c r="Z706" s="189"/>
      <c r="AA706" s="448"/>
      <c r="AB706" s="446" t="s">
        <v>1294</v>
      </c>
      <c r="AC706" s="447" t="s">
        <v>2050</v>
      </c>
      <c r="AD706" s="451"/>
      <c r="AE706" s="448"/>
      <c r="AF706" s="451"/>
      <c r="AG706" s="447" t="s">
        <v>89</v>
      </c>
      <c r="AH706" s="467" t="s">
        <v>67</v>
      </c>
      <c r="AI706" s="447" t="s">
        <v>68</v>
      </c>
      <c r="AJ706" s="446" t="s">
        <v>69</v>
      </c>
      <c r="AK706" s="447" t="s">
        <v>84</v>
      </c>
      <c r="AL706" s="9" t="s">
        <v>3964</v>
      </c>
      <c r="AM706" s="13" t="str">
        <f>IF(ISNA(VLOOKUP($AL706,'Ash-Archive Data-Don''t Delete'!$AL:$AT,2,FALSE)),"",VLOOKUP($AL706,'Ash-Archive Data-Don''t Delete'!$AL:$AT,2,FALSE))</f>
        <v/>
      </c>
      <c r="AN706" s="2" t="str">
        <f>IF(ISNA(VLOOKUP($AL706,'Ash-Archive Data-Don''t Delete'!$AL:$AT,3,FALSE)),"",VLOOKUP($AL706,'Ash-Archive Data-Don''t Delete'!$AL:$AT,3,FALSE))</f>
        <v/>
      </c>
      <c r="AO706" s="13" t="str">
        <f>IF(ISNA(VLOOKUP($AL706,'Ash-Archive Data-Don''t Delete'!$AL:$AT,4,FALSE)),"",VLOOKUP($AL706,'Ash-Archive Data-Don''t Delete'!$AL:$AT,4,FALSE))</f>
        <v/>
      </c>
      <c r="AP706" s="2" t="str">
        <f>IF(ISNA(VLOOKUP($AL706,'Ash-Archive Data-Don''t Delete'!$AL:$AT,5,FALSE)),"",VLOOKUP($AL706,'Ash-Archive Data-Don''t Delete'!$AL:$AT,5,FALSE))</f>
        <v/>
      </c>
      <c r="AQ706" s="13" t="s">
        <v>62</v>
      </c>
      <c r="AR706" s="2" t="s">
        <v>62</v>
      </c>
      <c r="AS706" s="13" t="s">
        <v>62</v>
      </c>
      <c r="AT706" s="2" t="s">
        <v>62</v>
      </c>
      <c r="AU706" s="451"/>
      <c r="AV706" s="447" t="s">
        <v>766</v>
      </c>
      <c r="AW706" s="451"/>
      <c r="AX706" s="447" t="s">
        <v>84</v>
      </c>
      <c r="AY706" s="475" t="s">
        <v>103</v>
      </c>
      <c r="AZ706" s="476">
        <v>42706</v>
      </c>
      <c r="BA706" s="15"/>
      <c r="BB706" s="15"/>
      <c r="BC706" s="15"/>
      <c r="BD706" s="15"/>
      <c r="BE706" s="15"/>
      <c r="BF706" s="15"/>
      <c r="BG706" s="15"/>
      <c r="BH706" s="15"/>
      <c r="BI706" s="15"/>
      <c r="BJ706" s="15"/>
    </row>
    <row r="707" spans="1:62" ht="14.25">
      <c r="A707" s="16" t="str">
        <f>IF(ISNA(VLOOKUP($G707,'Philanthropist Ranking'!$E$5:$H$105,4,FALSE)),"N","Y")</f>
        <v>N</v>
      </c>
      <c r="B707" s="17" t="e">
        <f>VLOOKUP($G707,'Philanthropist Ranking'!$K$5:$M$281,3,FALSE)</f>
        <v>#N/A</v>
      </c>
      <c r="C707" s="17" t="e">
        <f>VLOOKUP($G707,'Philanthropist Ranking'!$K$5:$M$281,2,FALSE)</f>
        <v>#N/A</v>
      </c>
      <c r="D707" s="15"/>
      <c r="E707" s="15"/>
      <c r="F707" s="462" t="s">
        <v>3176</v>
      </c>
      <c r="G707" s="463" t="s">
        <v>3177</v>
      </c>
      <c r="H707" s="440"/>
      <c r="I707" s="464"/>
      <c r="J707" s="465" t="s">
        <v>62</v>
      </c>
      <c r="K707" s="462" t="s">
        <v>78</v>
      </c>
      <c r="L707" s="463" t="s">
        <v>79</v>
      </c>
      <c r="M707" s="481" t="s">
        <v>80</v>
      </c>
      <c r="N707" s="441" t="s">
        <v>125</v>
      </c>
      <c r="O707" s="482" t="s">
        <v>3178</v>
      </c>
      <c r="P707" s="441" t="s">
        <v>3179</v>
      </c>
      <c r="Q707" s="482" t="s">
        <v>84</v>
      </c>
      <c r="R707" s="441" t="s">
        <v>336</v>
      </c>
      <c r="S707" s="482" t="s">
        <v>63</v>
      </c>
      <c r="T707" s="441" t="s">
        <v>94</v>
      </c>
      <c r="U707" s="483" t="s">
        <v>80</v>
      </c>
      <c r="V707" s="451"/>
      <c r="W707" s="448"/>
      <c r="X707" s="451"/>
      <c r="Y707" s="448"/>
      <c r="Z707" s="451"/>
      <c r="AA707" s="448"/>
      <c r="AB707" s="451"/>
      <c r="AC707" s="448"/>
      <c r="AD707" s="451"/>
      <c r="AE707" s="448"/>
      <c r="AF707" s="451"/>
      <c r="AG707" s="448"/>
      <c r="AH707" s="467" t="e">
        <f>VLOOKUP($AF707,'Program-Causes'!$C:$D,2,FALSE)</f>
        <v>#N/A</v>
      </c>
      <c r="AI707" s="448"/>
      <c r="AJ707" s="451"/>
      <c r="AK707" s="448"/>
      <c r="AL707" s="9" t="s">
        <v>3965</v>
      </c>
      <c r="AM707" s="13">
        <f>IF(ISNA(VLOOKUP($AL707,'Ash-Archive Data-Don''t Delete'!$AL:$AT,2,FALSE)),"",VLOOKUP($AL707,'Ash-Archive Data-Don''t Delete'!$AL:$AT,2,FALSE))</f>
        <v>0</v>
      </c>
      <c r="AN707" s="2">
        <f>IF(ISNA(VLOOKUP($AL707,'Ash-Archive Data-Don''t Delete'!$AL:$AT,3,FALSE)),"",VLOOKUP($AL707,'Ash-Archive Data-Don''t Delete'!$AL:$AT,3,FALSE))</f>
        <v>0</v>
      </c>
      <c r="AO707" s="13">
        <f>IF(ISNA(VLOOKUP($AL707,'Ash-Archive Data-Don''t Delete'!$AL:$AT,4,FALSE)),"",VLOOKUP($AL707,'Ash-Archive Data-Don''t Delete'!$AL:$AT,4,FALSE))</f>
        <v>0</v>
      </c>
      <c r="AP707" s="2">
        <f>IF(ISNA(VLOOKUP($AL707,'Ash-Archive Data-Don''t Delete'!$AL:$AT,5,FALSE)),"",VLOOKUP($AL707,'Ash-Archive Data-Don''t Delete'!$AL:$AT,5,FALSE))</f>
        <v>0</v>
      </c>
      <c r="AQ707" s="13"/>
      <c r="AR707" s="2"/>
      <c r="AS707" s="13"/>
      <c r="AT707" s="2"/>
      <c r="AU707" s="451"/>
      <c r="AV707" s="448"/>
      <c r="AW707" s="451"/>
      <c r="AX707" s="448"/>
      <c r="AY707" s="475" t="s">
        <v>103</v>
      </c>
      <c r="AZ707" s="476">
        <v>42691</v>
      </c>
      <c r="BA707" s="15"/>
      <c r="BB707" s="15"/>
      <c r="BC707" s="15"/>
      <c r="BD707" s="15"/>
      <c r="BE707" s="15"/>
      <c r="BF707" s="15"/>
      <c r="BG707" s="15"/>
      <c r="BH707" s="15"/>
      <c r="BI707" s="15"/>
      <c r="BJ707" s="15"/>
    </row>
    <row r="708" spans="1:62" ht="14.25">
      <c r="A708" s="16" t="str">
        <f>IF(ISNA(VLOOKUP($G708,'Philanthropist Ranking'!$E$5:$H$105,4,FALSE)),"N","Y")</f>
        <v>N</v>
      </c>
      <c r="B708" s="17" t="e">
        <f>VLOOKUP($G708,'Philanthropist Ranking'!$K$5:$M$281,3,FALSE)</f>
        <v>#N/A</v>
      </c>
      <c r="C708" s="17" t="e">
        <f>VLOOKUP($G708,'Philanthropist Ranking'!$K$5:$M$281,2,FALSE)</f>
        <v>#N/A</v>
      </c>
      <c r="D708" s="15"/>
      <c r="E708" s="15"/>
      <c r="F708" s="464"/>
      <c r="G708" s="463" t="s">
        <v>3279</v>
      </c>
      <c r="H708" s="440"/>
      <c r="I708" s="464"/>
      <c r="J708" s="465" t="s">
        <v>62</v>
      </c>
      <c r="K708" s="464"/>
      <c r="L708" s="465"/>
      <c r="M708" s="464"/>
      <c r="N708" s="450"/>
      <c r="O708" s="482" t="s">
        <v>3280</v>
      </c>
      <c r="P708" s="450"/>
      <c r="Q708" s="466"/>
      <c r="R708" s="450"/>
      <c r="S708" s="466"/>
      <c r="T708" s="450"/>
      <c r="U708" s="466"/>
      <c r="V708" s="446" t="s">
        <v>3280</v>
      </c>
      <c r="W708" s="447">
        <v>2.5299999999999998</v>
      </c>
      <c r="X708" s="446">
        <v>6</v>
      </c>
      <c r="Y708" s="447" t="s">
        <v>173</v>
      </c>
      <c r="Z708" s="189"/>
      <c r="AA708" s="448"/>
      <c r="AB708" s="451"/>
      <c r="AC708" s="448"/>
      <c r="AD708" s="451"/>
      <c r="AE708" s="447" t="s">
        <v>1507</v>
      </c>
      <c r="AF708" s="446" t="s">
        <v>2938</v>
      </c>
      <c r="AG708" s="447" t="s">
        <v>109</v>
      </c>
      <c r="AH708" s="467" t="str">
        <f>VLOOKUP($AF708,'Program-Causes'!$C:$D,2,FALSE)</f>
        <v>Social Welfare &amp; Poverty Alleviation</v>
      </c>
      <c r="AI708" s="447" t="s">
        <v>100</v>
      </c>
      <c r="AJ708" s="446" t="s">
        <v>1484</v>
      </c>
      <c r="AK708" s="447" t="s">
        <v>70</v>
      </c>
      <c r="AL708" s="9" t="s">
        <v>3966</v>
      </c>
      <c r="AM708" s="13" t="str">
        <f>IF(ISNA(VLOOKUP($AL708,'Ash-Archive Data-Don''t Delete'!$AL:$AT,2,FALSE)),"",VLOOKUP($AL708,'Ash-Archive Data-Don''t Delete'!$AL:$AT,2,FALSE))</f>
        <v/>
      </c>
      <c r="AN708" s="2" t="str">
        <f>IF(ISNA(VLOOKUP($AL708,'Ash-Archive Data-Don''t Delete'!$AL:$AT,3,FALSE)),"",VLOOKUP($AL708,'Ash-Archive Data-Don''t Delete'!$AL:$AT,3,FALSE))</f>
        <v/>
      </c>
      <c r="AO708" s="13" t="str">
        <f>IF(ISNA(VLOOKUP($AL708,'Ash-Archive Data-Don''t Delete'!$AL:$AT,4,FALSE)),"",VLOOKUP($AL708,'Ash-Archive Data-Don''t Delete'!$AL:$AT,4,FALSE))</f>
        <v/>
      </c>
      <c r="AP708" s="2" t="str">
        <f>IF(ISNA(VLOOKUP($AL708,'Ash-Archive Data-Don''t Delete'!$AL:$AT,5,FALSE)),"",VLOOKUP($AL708,'Ash-Archive Data-Don''t Delete'!$AL:$AT,5,FALSE))</f>
        <v/>
      </c>
      <c r="AQ708" s="13" t="s">
        <v>62</v>
      </c>
      <c r="AR708" s="2" t="s">
        <v>62</v>
      </c>
      <c r="AS708" s="13" t="s">
        <v>62</v>
      </c>
      <c r="AT708" s="2" t="s">
        <v>74</v>
      </c>
      <c r="AU708" s="451"/>
      <c r="AV708" s="448"/>
      <c r="AW708" s="451"/>
      <c r="AX708" s="448"/>
      <c r="AY708" s="475" t="s">
        <v>118</v>
      </c>
      <c r="AZ708" s="484">
        <v>42744</v>
      </c>
      <c r="BA708" s="15"/>
      <c r="BB708" s="15"/>
      <c r="BC708" s="15"/>
      <c r="BD708" s="15"/>
      <c r="BE708" s="15"/>
      <c r="BF708" s="15"/>
      <c r="BG708" s="15"/>
      <c r="BH708" s="15"/>
      <c r="BI708" s="15"/>
      <c r="BJ708" s="15"/>
    </row>
    <row r="709" spans="1:62" ht="14.25">
      <c r="A709" s="16" t="str">
        <f>IF(ISNA(VLOOKUP($G709,'Philanthropist Ranking'!$E$5:$H$105,4,FALSE)),"N","Y")</f>
        <v>N</v>
      </c>
      <c r="B709" s="17" t="e">
        <f>VLOOKUP($G709,'Philanthropist Ranking'!$K$5:$M$281,3,FALSE)</f>
        <v>#N/A</v>
      </c>
      <c r="C709" s="17" t="e">
        <f>VLOOKUP($G709,'Philanthropist Ranking'!$K$5:$M$281,2,FALSE)</f>
        <v>#N/A</v>
      </c>
      <c r="D709" s="15"/>
      <c r="E709" s="486" t="s">
        <v>84</v>
      </c>
      <c r="F709" s="462" t="s">
        <v>1123</v>
      </c>
      <c r="G709" s="463" t="s">
        <v>1124</v>
      </c>
      <c r="H709" s="440"/>
      <c r="I709" s="462">
        <v>1965</v>
      </c>
      <c r="J709" s="465">
        <v>51</v>
      </c>
      <c r="K709" s="462" t="s">
        <v>78</v>
      </c>
      <c r="L709" s="463" t="s">
        <v>79</v>
      </c>
      <c r="M709" s="481" t="s">
        <v>80</v>
      </c>
      <c r="N709" s="441" t="s">
        <v>1736</v>
      </c>
      <c r="O709" s="482" t="s">
        <v>3049</v>
      </c>
      <c r="P709" s="441" t="s">
        <v>1125</v>
      </c>
      <c r="Q709" s="466"/>
      <c r="R709" s="441" t="s">
        <v>336</v>
      </c>
      <c r="S709" s="482" t="s">
        <v>748</v>
      </c>
      <c r="T709" s="441" t="s">
        <v>749</v>
      </c>
      <c r="U709" s="483" t="s">
        <v>80</v>
      </c>
      <c r="V709" s="446" t="s">
        <v>3049</v>
      </c>
      <c r="W709" s="447">
        <v>200</v>
      </c>
      <c r="X709" s="446">
        <v>2</v>
      </c>
      <c r="Y709" s="447">
        <v>1</v>
      </c>
      <c r="Z709" s="446" t="s">
        <v>748</v>
      </c>
      <c r="AA709" s="447" t="s">
        <v>749</v>
      </c>
      <c r="AB709" s="446" t="s">
        <v>222</v>
      </c>
      <c r="AC709" s="447" t="s">
        <v>222</v>
      </c>
      <c r="AD709" s="446" t="s">
        <v>3052</v>
      </c>
      <c r="AE709" s="447" t="s">
        <v>3053</v>
      </c>
      <c r="AF709" s="451"/>
      <c r="AG709" s="447" t="s">
        <v>138</v>
      </c>
      <c r="AH709" s="467" t="s">
        <v>67</v>
      </c>
      <c r="AI709" s="447" t="s">
        <v>100</v>
      </c>
      <c r="AJ709" s="446" t="s">
        <v>69</v>
      </c>
      <c r="AK709" s="447" t="s">
        <v>70</v>
      </c>
      <c r="AL709" s="9" t="s">
        <v>3967</v>
      </c>
      <c r="AM709" s="35" t="str">
        <f>IF(ISNA(VLOOKUP($AL709,'Ash-Archive Data-Don''t Delete'!$AL:$AT,2,FALSE)),"",VLOOKUP($AL709,'Ash-Archive Data-Don''t Delete'!$AL:$AT,2,FALSE))</f>
        <v>Link</v>
      </c>
      <c r="AN709" s="2">
        <f>IF(ISNA(VLOOKUP($AL709,'Ash-Archive Data-Don''t Delete'!$AL:$AT,3,FALSE)),"",VLOOKUP($AL709,'Ash-Archive Data-Don''t Delete'!$AL:$AT,3,FALSE))</f>
        <v>0</v>
      </c>
      <c r="AO709" s="13">
        <f>IF(ISNA(VLOOKUP($AL709,'Ash-Archive Data-Don''t Delete'!$AL:$AT,4,FALSE)),"",VLOOKUP($AL709,'Ash-Archive Data-Don''t Delete'!$AL:$AT,4,FALSE))</f>
        <v>0</v>
      </c>
      <c r="AP709" s="2">
        <f>IF(ISNA(VLOOKUP($AL709,'Ash-Archive Data-Don''t Delete'!$AL:$AT,5,FALSE)),"",VLOOKUP($AL709,'Ash-Archive Data-Don''t Delete'!$AL:$AT,5,FALSE))</f>
        <v>0</v>
      </c>
      <c r="AQ709" s="13" t="s">
        <v>74</v>
      </c>
      <c r="AR709" s="2"/>
      <c r="AS709" s="13"/>
      <c r="AT709" s="2"/>
      <c r="AU709" s="451"/>
      <c r="AV709" s="447" t="s">
        <v>766</v>
      </c>
      <c r="AW709" s="451"/>
      <c r="AX709" s="447" t="s">
        <v>84</v>
      </c>
      <c r="AY709" s="475" t="s">
        <v>103</v>
      </c>
      <c r="AZ709" s="476">
        <v>42692</v>
      </c>
      <c r="BA709" s="15"/>
      <c r="BB709" s="15"/>
      <c r="BC709" s="15"/>
      <c r="BD709" s="15"/>
      <c r="BE709" s="15"/>
      <c r="BF709" s="15"/>
      <c r="BG709" s="15"/>
      <c r="BH709" s="15"/>
      <c r="BI709" s="15"/>
      <c r="BJ709" s="15"/>
    </row>
    <row r="710" spans="1:62" ht="14.25">
      <c r="A710" s="16" t="str">
        <f>IF(ISNA(VLOOKUP($G710,'Philanthropist Ranking'!$E$5:$H$105,4,FALSE)),"N","Y")</f>
        <v>N</v>
      </c>
      <c r="B710" s="17" t="e">
        <f>VLOOKUP($G710,'Philanthropist Ranking'!$K$5:$M$281,3,FALSE)</f>
        <v>#N/A</v>
      </c>
      <c r="C710" s="17" t="e">
        <f>VLOOKUP($G710,'Philanthropist Ranking'!$K$5:$M$281,2,FALSE)</f>
        <v>#N/A</v>
      </c>
      <c r="D710" s="15"/>
      <c r="E710" s="15"/>
      <c r="F710" s="462" t="s">
        <v>3124</v>
      </c>
      <c r="G710" s="463" t="s">
        <v>3125</v>
      </c>
      <c r="H710" s="440"/>
      <c r="I710" s="464"/>
      <c r="J710" s="465" t="s">
        <v>62</v>
      </c>
      <c r="K710" s="462" t="s">
        <v>703</v>
      </c>
      <c r="L710" s="463" t="s">
        <v>79</v>
      </c>
      <c r="M710" s="481" t="s">
        <v>80</v>
      </c>
      <c r="N710" s="441" t="s">
        <v>9</v>
      </c>
      <c r="O710" s="482" t="s">
        <v>3126</v>
      </c>
      <c r="P710" s="441" t="s">
        <v>3127</v>
      </c>
      <c r="Q710" s="482" t="s">
        <v>84</v>
      </c>
      <c r="R710" s="441" t="s">
        <v>336</v>
      </c>
      <c r="S710" s="482" t="s">
        <v>222</v>
      </c>
      <c r="T710" s="441" t="s">
        <v>222</v>
      </c>
      <c r="U710" s="483" t="s">
        <v>80</v>
      </c>
      <c r="V710" s="446" t="s">
        <v>3124</v>
      </c>
      <c r="W710" s="448"/>
      <c r="X710" s="451"/>
      <c r="Y710" s="448"/>
      <c r="Z710" s="451"/>
      <c r="AA710" s="448"/>
      <c r="AB710" s="451"/>
      <c r="AC710" s="448"/>
      <c r="AD710" s="451"/>
      <c r="AE710" s="448"/>
      <c r="AF710" s="451"/>
      <c r="AG710" s="448"/>
      <c r="AH710" s="467" t="e">
        <f>VLOOKUP($AF710,'Program-Causes'!$C:$D,2,FALSE)</f>
        <v>#N/A</v>
      </c>
      <c r="AI710" s="448"/>
      <c r="AJ710" s="451"/>
      <c r="AK710" s="448"/>
      <c r="AL710" s="9" t="s">
        <v>3968</v>
      </c>
      <c r="AM710" s="13">
        <f>IF(ISNA(VLOOKUP($AL710,'Ash-Archive Data-Don''t Delete'!$AL:$AT,2,FALSE)),"",VLOOKUP($AL710,'Ash-Archive Data-Don''t Delete'!$AL:$AT,2,FALSE))</f>
        <v>0</v>
      </c>
      <c r="AN710" s="2">
        <f>IF(ISNA(VLOOKUP($AL710,'Ash-Archive Data-Don''t Delete'!$AL:$AT,3,FALSE)),"",VLOOKUP($AL710,'Ash-Archive Data-Don''t Delete'!$AL:$AT,3,FALSE))</f>
        <v>0</v>
      </c>
      <c r="AO710" s="13">
        <f>IF(ISNA(VLOOKUP($AL710,'Ash-Archive Data-Don''t Delete'!$AL:$AT,4,FALSE)),"",VLOOKUP($AL710,'Ash-Archive Data-Don''t Delete'!$AL:$AT,4,FALSE))</f>
        <v>0</v>
      </c>
      <c r="AP710" s="2">
        <f>IF(ISNA(VLOOKUP($AL710,'Ash-Archive Data-Don''t Delete'!$AL:$AT,5,FALSE)),"",VLOOKUP($AL710,'Ash-Archive Data-Don''t Delete'!$AL:$AT,5,FALSE))</f>
        <v>0</v>
      </c>
      <c r="AQ710" s="13"/>
      <c r="AR710" s="2"/>
      <c r="AS710" s="13"/>
      <c r="AT710" s="2"/>
      <c r="AU710" s="451"/>
      <c r="AV710" s="448"/>
      <c r="AW710" s="451"/>
      <c r="AX710" s="448"/>
      <c r="AY710" s="475" t="s">
        <v>103</v>
      </c>
      <c r="AZ710" s="476">
        <v>42691</v>
      </c>
      <c r="BA710" s="15"/>
      <c r="BB710" s="15"/>
      <c r="BC710" s="15"/>
      <c r="BD710" s="15"/>
      <c r="BE710" s="15"/>
      <c r="BF710" s="15"/>
      <c r="BG710" s="15"/>
      <c r="BH710" s="15"/>
      <c r="BI710" s="15"/>
      <c r="BJ710" s="15"/>
    </row>
    <row r="711" spans="1:62" ht="14.25">
      <c r="A711" s="16" t="str">
        <f>IF(ISNA(VLOOKUP($G711,'Philanthropist Ranking'!$E$5:$H$105,4,FALSE)),"N","Y")</f>
        <v>N</v>
      </c>
      <c r="B711" s="17" t="e">
        <f>VLOOKUP($G711,'Philanthropist Ranking'!$K$5:$M$281,3,FALSE)</f>
        <v>#N/A</v>
      </c>
      <c r="C711" s="17" t="e">
        <f>VLOOKUP($G711,'Philanthropist Ranking'!$K$5:$M$281,2,FALSE)</f>
        <v>#N/A</v>
      </c>
      <c r="D711" s="15"/>
      <c r="E711" s="15"/>
      <c r="F711" s="462" t="s">
        <v>3131</v>
      </c>
      <c r="G711" s="463" t="s">
        <v>3132</v>
      </c>
      <c r="H711" s="440"/>
      <c r="I711" s="464"/>
      <c r="J711" s="465" t="s">
        <v>62</v>
      </c>
      <c r="K711" s="464"/>
      <c r="L711" s="465"/>
      <c r="M711" s="464"/>
      <c r="N711" s="450"/>
      <c r="O711" s="466"/>
      <c r="P711" s="441" t="s">
        <v>3133</v>
      </c>
      <c r="Q711" s="466"/>
      <c r="R711" s="441" t="s">
        <v>336</v>
      </c>
      <c r="S711" s="482" t="s">
        <v>223</v>
      </c>
      <c r="T711" s="441" t="s">
        <v>223</v>
      </c>
      <c r="U711" s="466"/>
      <c r="V711" s="446" t="s">
        <v>3133</v>
      </c>
      <c r="W711" s="447">
        <v>50</v>
      </c>
      <c r="X711" s="446">
        <v>4</v>
      </c>
      <c r="Y711" s="447">
        <v>25</v>
      </c>
      <c r="Z711" s="189"/>
      <c r="AA711" s="447" t="s">
        <v>223</v>
      </c>
      <c r="AB711" s="446" t="s">
        <v>223</v>
      </c>
      <c r="AC711" s="447" t="s">
        <v>223</v>
      </c>
      <c r="AD711" s="446" t="s">
        <v>223</v>
      </c>
      <c r="AE711" s="447" t="s">
        <v>2064</v>
      </c>
      <c r="AF711" s="451"/>
      <c r="AG711" s="447" t="s">
        <v>136</v>
      </c>
      <c r="AH711" s="467" t="e">
        <f>VLOOKUP($AF711,'Program-Causes'!$C:$D,2,FALSE)</f>
        <v>#N/A</v>
      </c>
      <c r="AI711" s="447" t="s">
        <v>100</v>
      </c>
      <c r="AJ711" s="446" t="s">
        <v>69</v>
      </c>
      <c r="AK711" s="447" t="s">
        <v>84</v>
      </c>
      <c r="AL711" s="9" t="s">
        <v>3969</v>
      </c>
      <c r="AM711" s="13" t="str">
        <f>IF(ISNA(VLOOKUP($AL711,'Ash-Archive Data-Don''t Delete'!$AL:$AT,2,FALSE)),"",VLOOKUP($AL711,'Ash-Archive Data-Don''t Delete'!$AL:$AT,2,FALSE))</f>
        <v/>
      </c>
      <c r="AN711" s="2" t="str">
        <f>IF(ISNA(VLOOKUP($AL711,'Ash-Archive Data-Don''t Delete'!$AL:$AT,3,FALSE)),"",VLOOKUP($AL711,'Ash-Archive Data-Don''t Delete'!$AL:$AT,3,FALSE))</f>
        <v/>
      </c>
      <c r="AO711" s="13" t="str">
        <f>IF(ISNA(VLOOKUP($AL711,'Ash-Archive Data-Don''t Delete'!$AL:$AT,4,FALSE)),"",VLOOKUP($AL711,'Ash-Archive Data-Don''t Delete'!$AL:$AT,4,FALSE))</f>
        <v/>
      </c>
      <c r="AP711" s="2" t="str">
        <f>IF(ISNA(VLOOKUP($AL711,'Ash-Archive Data-Don''t Delete'!$AL:$AT,5,FALSE)),"",VLOOKUP($AL711,'Ash-Archive Data-Don''t Delete'!$AL:$AT,5,FALSE))</f>
        <v/>
      </c>
      <c r="AQ711" s="13" t="s">
        <v>62</v>
      </c>
      <c r="AR711" s="2" t="s">
        <v>62</v>
      </c>
      <c r="AS711" s="13" t="s">
        <v>62</v>
      </c>
      <c r="AT711" s="2" t="s">
        <v>62</v>
      </c>
      <c r="AU711" s="451"/>
      <c r="AV711" s="447" t="s">
        <v>280</v>
      </c>
      <c r="AW711" s="451"/>
      <c r="AX711" s="447" t="s">
        <v>3135</v>
      </c>
      <c r="AY711" s="475" t="s">
        <v>103</v>
      </c>
      <c r="AZ711" s="476">
        <v>42711</v>
      </c>
      <c r="BA711" s="15"/>
      <c r="BB711" s="15"/>
      <c r="BC711" s="15"/>
      <c r="BD711" s="15"/>
      <c r="BE711" s="15"/>
      <c r="BF711" s="15"/>
      <c r="BG711" s="15"/>
      <c r="BH711" s="15"/>
      <c r="BI711" s="15"/>
      <c r="BJ711" s="15"/>
    </row>
    <row r="712" spans="1:62" ht="14.25">
      <c r="A712" s="16" t="str">
        <f>IF(ISNA(VLOOKUP($G712,'Philanthropist Ranking'!$E$5:$H$105,4,FALSE)),"N","Y")</f>
        <v>N</v>
      </c>
      <c r="B712" s="17" t="e">
        <f>VLOOKUP($G712,'Philanthropist Ranking'!$K$5:$M$281,3,FALSE)</f>
        <v>#N/A</v>
      </c>
      <c r="C712" s="17" t="e">
        <f>VLOOKUP($G712,'Philanthropist Ranking'!$K$5:$M$281,2,FALSE)</f>
        <v>#N/A</v>
      </c>
      <c r="D712" s="15"/>
      <c r="E712" s="15"/>
      <c r="F712" s="462" t="s">
        <v>3236</v>
      </c>
      <c r="G712" s="463" t="s">
        <v>3237</v>
      </c>
      <c r="H712" s="440"/>
      <c r="I712" s="464"/>
      <c r="J712" s="465" t="s">
        <v>62</v>
      </c>
      <c r="K712" s="462" t="s">
        <v>78</v>
      </c>
      <c r="L712" s="463" t="s">
        <v>79</v>
      </c>
      <c r="M712" s="481" t="s">
        <v>80</v>
      </c>
      <c r="N712" s="441" t="s">
        <v>122</v>
      </c>
      <c r="O712" s="482" t="s">
        <v>3238</v>
      </c>
      <c r="P712" s="441" t="s">
        <v>3239</v>
      </c>
      <c r="Q712" s="482" t="s">
        <v>84</v>
      </c>
      <c r="R712" s="441" t="s">
        <v>336</v>
      </c>
      <c r="S712" s="482" t="s">
        <v>105</v>
      </c>
      <c r="T712" s="441" t="s">
        <v>738</v>
      </c>
      <c r="U712" s="483" t="s">
        <v>80</v>
      </c>
      <c r="V712" s="451"/>
      <c r="W712" s="448"/>
      <c r="X712" s="451"/>
      <c r="Y712" s="448"/>
      <c r="Z712" s="189"/>
      <c r="AA712" s="448"/>
      <c r="AB712" s="451"/>
      <c r="AC712" s="448"/>
      <c r="AD712" s="451"/>
      <c r="AE712" s="448"/>
      <c r="AF712" s="451"/>
      <c r="AG712" s="448"/>
      <c r="AH712" s="467" t="e">
        <f>VLOOKUP($AF712,'Program-Causes'!$C:$D,2,FALSE)</f>
        <v>#N/A</v>
      </c>
      <c r="AI712" s="448"/>
      <c r="AJ712" s="451"/>
      <c r="AK712" s="448"/>
      <c r="AL712" s="9" t="s">
        <v>3970</v>
      </c>
      <c r="AM712" s="13">
        <f>IF(ISNA(VLOOKUP($AL712,'Ash-Archive Data-Don''t Delete'!$AL:$AT,2,FALSE)),"",VLOOKUP($AL712,'Ash-Archive Data-Don''t Delete'!$AL:$AT,2,FALSE))</f>
        <v>0</v>
      </c>
      <c r="AN712" s="2">
        <f>IF(ISNA(VLOOKUP($AL712,'Ash-Archive Data-Don''t Delete'!$AL:$AT,3,FALSE)),"",VLOOKUP($AL712,'Ash-Archive Data-Don''t Delete'!$AL:$AT,3,FALSE))</f>
        <v>0</v>
      </c>
      <c r="AO712" s="13">
        <f>IF(ISNA(VLOOKUP($AL712,'Ash-Archive Data-Don''t Delete'!$AL:$AT,4,FALSE)),"",VLOOKUP($AL712,'Ash-Archive Data-Don''t Delete'!$AL:$AT,4,FALSE))</f>
        <v>0</v>
      </c>
      <c r="AP712" s="2">
        <f>IF(ISNA(VLOOKUP($AL712,'Ash-Archive Data-Don''t Delete'!$AL:$AT,5,FALSE)),"",VLOOKUP($AL712,'Ash-Archive Data-Don''t Delete'!$AL:$AT,5,FALSE))</f>
        <v>0</v>
      </c>
      <c r="AQ712" s="13"/>
      <c r="AR712" s="2"/>
      <c r="AS712" s="13"/>
      <c r="AT712" s="2"/>
      <c r="AU712" s="451"/>
      <c r="AV712" s="448"/>
      <c r="AW712" s="451"/>
      <c r="AX712" s="448"/>
      <c r="AY712" s="475" t="s">
        <v>103</v>
      </c>
      <c r="AZ712" s="476">
        <v>42692</v>
      </c>
      <c r="BA712" s="15"/>
      <c r="BB712" s="15"/>
      <c r="BC712" s="15"/>
      <c r="BD712" s="15"/>
      <c r="BE712" s="15"/>
      <c r="BF712" s="15"/>
      <c r="BG712" s="15"/>
      <c r="BH712" s="15"/>
      <c r="BI712" s="15"/>
      <c r="BJ712" s="15"/>
    </row>
    <row r="713" spans="1:62" ht="14.25">
      <c r="A713" s="16" t="str">
        <f>IF(ISNA(VLOOKUP($G713,'Philanthropist Ranking'!$E$5:$H$105,4,FALSE)),"N","Y")</f>
        <v>N</v>
      </c>
      <c r="B713" s="17" t="e">
        <f>VLOOKUP($G713,'Philanthropist Ranking'!$K$5:$M$281,3,FALSE)</f>
        <v>#N/A</v>
      </c>
      <c r="C713" s="17" t="e">
        <f>VLOOKUP($G713,'Philanthropist Ranking'!$K$5:$M$281,2,FALSE)</f>
        <v>#N/A</v>
      </c>
      <c r="D713" s="15"/>
      <c r="E713" s="15"/>
      <c r="F713" s="462" t="s">
        <v>3230</v>
      </c>
      <c r="G713" s="463" t="s">
        <v>3231</v>
      </c>
      <c r="H713" s="440"/>
      <c r="I713" s="464"/>
      <c r="J713" s="465" t="s">
        <v>62</v>
      </c>
      <c r="K713" s="462" t="s">
        <v>78</v>
      </c>
      <c r="L713" s="465"/>
      <c r="M713" s="481" t="s">
        <v>80</v>
      </c>
      <c r="N713" s="441" t="s">
        <v>121</v>
      </c>
      <c r="O713" s="482" t="s">
        <v>3232</v>
      </c>
      <c r="P713" s="441" t="s">
        <v>3233</v>
      </c>
      <c r="Q713" s="482" t="s">
        <v>84</v>
      </c>
      <c r="R713" s="441" t="s">
        <v>336</v>
      </c>
      <c r="S713" s="482" t="s">
        <v>748</v>
      </c>
      <c r="T713" s="441" t="s">
        <v>1703</v>
      </c>
      <c r="U713" s="483" t="s">
        <v>80</v>
      </c>
      <c r="V713" s="451"/>
      <c r="W713" s="448"/>
      <c r="X713" s="451"/>
      <c r="Y713" s="448"/>
      <c r="Z713" s="451"/>
      <c r="AA713" s="448"/>
      <c r="AB713" s="451"/>
      <c r="AC713" s="448"/>
      <c r="AD713" s="451"/>
      <c r="AE713" s="448"/>
      <c r="AF713" s="451"/>
      <c r="AG713" s="448"/>
      <c r="AH713" s="467" t="e">
        <f>VLOOKUP($AF713,'Program-Causes'!$C:$D,2,FALSE)</f>
        <v>#N/A</v>
      </c>
      <c r="AI713" s="448"/>
      <c r="AJ713" s="451"/>
      <c r="AK713" s="448"/>
      <c r="AL713" s="9" t="s">
        <v>3971</v>
      </c>
      <c r="AM713" s="13">
        <f>IF(ISNA(VLOOKUP($AL713,'Ash-Archive Data-Don''t Delete'!$AL:$AT,2,FALSE)),"",VLOOKUP($AL713,'Ash-Archive Data-Don''t Delete'!$AL:$AT,2,FALSE))</f>
        <v>0</v>
      </c>
      <c r="AN713" s="2">
        <f>IF(ISNA(VLOOKUP($AL713,'Ash-Archive Data-Don''t Delete'!$AL:$AT,3,FALSE)),"",VLOOKUP($AL713,'Ash-Archive Data-Don''t Delete'!$AL:$AT,3,FALSE))</f>
        <v>0</v>
      </c>
      <c r="AO713" s="13">
        <f>IF(ISNA(VLOOKUP($AL713,'Ash-Archive Data-Don''t Delete'!$AL:$AT,4,FALSE)),"",VLOOKUP($AL713,'Ash-Archive Data-Don''t Delete'!$AL:$AT,4,FALSE))</f>
        <v>0</v>
      </c>
      <c r="AP713" s="2">
        <f>IF(ISNA(VLOOKUP($AL713,'Ash-Archive Data-Don''t Delete'!$AL:$AT,5,FALSE)),"",VLOOKUP($AL713,'Ash-Archive Data-Don''t Delete'!$AL:$AT,5,FALSE))</f>
        <v>0</v>
      </c>
      <c r="AQ713" s="13"/>
      <c r="AR713" s="2"/>
      <c r="AS713" s="13"/>
      <c r="AT713" s="2"/>
      <c r="AU713" s="451"/>
      <c r="AV713" s="448"/>
      <c r="AW713" s="451"/>
      <c r="AX713" s="448"/>
      <c r="AY713" s="475" t="s">
        <v>103</v>
      </c>
      <c r="AZ713" s="476">
        <v>42692</v>
      </c>
      <c r="BA713" s="15"/>
      <c r="BB713" s="15"/>
      <c r="BC713" s="15"/>
      <c r="BD713" s="15"/>
      <c r="BE713" s="15"/>
      <c r="BF713" s="15"/>
      <c r="BG713" s="15"/>
      <c r="BH713" s="15"/>
      <c r="BI713" s="15"/>
      <c r="BJ713" s="15"/>
    </row>
    <row r="714" spans="1:62" ht="14.25">
      <c r="A714" s="16" t="str">
        <f>IF(ISNA(VLOOKUP($G714,'Philanthropist Ranking'!$E$5:$H$105,4,FALSE)),"N","Y")</f>
        <v>N</v>
      </c>
      <c r="B714" s="17" t="e">
        <f>VLOOKUP($G714,'Philanthropist Ranking'!$K$5:$M$281,3,FALSE)</f>
        <v>#N/A</v>
      </c>
      <c r="C714" s="17" t="e">
        <f>VLOOKUP($G714,'Philanthropist Ranking'!$K$5:$M$281,2,FALSE)</f>
        <v>#N/A</v>
      </c>
      <c r="D714" s="15"/>
      <c r="E714" s="486" t="s">
        <v>84</v>
      </c>
      <c r="F714" s="462" t="s">
        <v>528</v>
      </c>
      <c r="G714" s="463" t="s">
        <v>529</v>
      </c>
      <c r="H714" s="440"/>
      <c r="I714" s="464"/>
      <c r="J714" s="465" t="s">
        <v>62</v>
      </c>
      <c r="K714" s="462" t="s">
        <v>78</v>
      </c>
      <c r="L714" s="465"/>
      <c r="M714" s="481" t="s">
        <v>80</v>
      </c>
      <c r="N714" s="441" t="s">
        <v>9</v>
      </c>
      <c r="O714" s="482" t="s">
        <v>3247</v>
      </c>
      <c r="P714" s="441" t="s">
        <v>3248</v>
      </c>
      <c r="Q714" s="482" t="s">
        <v>84</v>
      </c>
      <c r="R714" s="441" t="s">
        <v>1550</v>
      </c>
      <c r="S714" s="482" t="s">
        <v>1824</v>
      </c>
      <c r="T714" s="441" t="s">
        <v>1824</v>
      </c>
      <c r="U714" s="483" t="s">
        <v>80</v>
      </c>
      <c r="V714" s="446" t="s">
        <v>3247</v>
      </c>
      <c r="W714" s="447">
        <v>1</v>
      </c>
      <c r="X714" s="446">
        <v>6</v>
      </c>
      <c r="Y714" s="447">
        <v>7</v>
      </c>
      <c r="Z714" s="446" t="s">
        <v>3661</v>
      </c>
      <c r="AA714" s="447" t="s">
        <v>3661</v>
      </c>
      <c r="AB714" s="446" t="s">
        <v>969</v>
      </c>
      <c r="AC714" s="447" t="s">
        <v>3741</v>
      </c>
      <c r="AD714" s="446" t="s">
        <v>3252</v>
      </c>
      <c r="AE714" s="448"/>
      <c r="AF714" s="451"/>
      <c r="AG714" s="447" t="s">
        <v>98</v>
      </c>
      <c r="AH714" s="467" t="e">
        <f>VLOOKUP($AF714,'Program-Causes'!$C:$D,2,FALSE)</f>
        <v>#N/A</v>
      </c>
      <c r="AI714" s="447" t="s">
        <v>100</v>
      </c>
      <c r="AJ714" s="446" t="s">
        <v>69</v>
      </c>
      <c r="AK714" s="447" t="s">
        <v>70</v>
      </c>
      <c r="AL714" s="9" t="s">
        <v>3972</v>
      </c>
      <c r="AM714" s="35" t="str">
        <f>IF(ISNA(VLOOKUP($AL714,'Ash-Archive Data-Don''t Delete'!$AL:$AT,2,FALSE)),"",VLOOKUP($AL714,'Ash-Archive Data-Don''t Delete'!$AL:$AT,2,FALSE))</f>
        <v>Link</v>
      </c>
      <c r="AN714" s="2">
        <f>IF(ISNA(VLOOKUP($AL714,'Ash-Archive Data-Don''t Delete'!$AL:$AT,3,FALSE)),"",VLOOKUP($AL714,'Ash-Archive Data-Don''t Delete'!$AL:$AT,3,FALSE))</f>
        <v>0</v>
      </c>
      <c r="AO714" s="13">
        <f>IF(ISNA(VLOOKUP($AL714,'Ash-Archive Data-Don''t Delete'!$AL:$AT,4,FALSE)),"",VLOOKUP($AL714,'Ash-Archive Data-Don''t Delete'!$AL:$AT,4,FALSE))</f>
        <v>0</v>
      </c>
      <c r="AP714" s="2">
        <f>IF(ISNA(VLOOKUP($AL714,'Ash-Archive Data-Don''t Delete'!$AL:$AT,5,FALSE)),"",VLOOKUP($AL714,'Ash-Archive Data-Don''t Delete'!$AL:$AT,5,FALSE))</f>
        <v>0</v>
      </c>
      <c r="AQ714" s="13" t="s">
        <v>74</v>
      </c>
      <c r="AR714" s="2"/>
      <c r="AS714" s="13"/>
      <c r="AT714" s="2"/>
      <c r="AU714" s="451"/>
      <c r="AV714" s="447" t="s">
        <v>421</v>
      </c>
      <c r="AW714" s="451"/>
      <c r="AX714" s="447" t="s">
        <v>76</v>
      </c>
      <c r="AY714" s="475" t="s">
        <v>103</v>
      </c>
      <c r="AZ714" s="476">
        <v>42706</v>
      </c>
      <c r="BA714" s="15"/>
      <c r="BB714" s="15"/>
      <c r="BC714" s="15"/>
      <c r="BD714" s="15"/>
      <c r="BE714" s="15"/>
      <c r="BF714" s="15"/>
      <c r="BG714" s="15"/>
      <c r="BH714" s="15"/>
      <c r="BI714" s="15"/>
      <c r="BJ714" s="15"/>
    </row>
    <row r="715" spans="1:62" ht="14.25">
      <c r="A715" s="16" t="str">
        <f>IF(ISNA(VLOOKUP($G715,'Philanthropist Ranking'!$E$5:$H$105,4,FALSE)),"N","Y")</f>
        <v>N</v>
      </c>
      <c r="B715" s="17" t="e">
        <f>VLOOKUP($G715,'Philanthropist Ranking'!$K$5:$M$281,3,FALSE)</f>
        <v>#N/A</v>
      </c>
      <c r="C715" s="17" t="e">
        <f>VLOOKUP($G715,'Philanthropist Ranking'!$K$5:$M$281,2,FALSE)</f>
        <v>#N/A</v>
      </c>
      <c r="D715" s="15"/>
      <c r="E715" s="15"/>
      <c r="F715" s="462" t="s">
        <v>3244</v>
      </c>
      <c r="G715" s="463" t="s">
        <v>3245</v>
      </c>
      <c r="H715" s="440"/>
      <c r="I715" s="464"/>
      <c r="J715" s="465" t="s">
        <v>62</v>
      </c>
      <c r="K715" s="464"/>
      <c r="L715" s="465"/>
      <c r="M715" s="464"/>
      <c r="N715" s="450"/>
      <c r="O715" s="482" t="s">
        <v>3246</v>
      </c>
      <c r="P715" s="450"/>
      <c r="Q715" s="466"/>
      <c r="R715" s="450"/>
      <c r="S715" s="466"/>
      <c r="T715" s="450"/>
      <c r="U715" s="466"/>
      <c r="V715" s="446" t="s">
        <v>3246</v>
      </c>
      <c r="W715" s="447">
        <v>7.13</v>
      </c>
      <c r="X715" s="446">
        <v>2</v>
      </c>
      <c r="Y715" s="447" t="s">
        <v>173</v>
      </c>
      <c r="Z715" s="189"/>
      <c r="AA715" s="448"/>
      <c r="AB715" s="451"/>
      <c r="AC715" s="448"/>
      <c r="AD715" s="451"/>
      <c r="AE715" s="447" t="s">
        <v>1507</v>
      </c>
      <c r="AF715" s="446" t="s">
        <v>2938</v>
      </c>
      <c r="AG715" s="447" t="s">
        <v>109</v>
      </c>
      <c r="AH715" s="467" t="str">
        <f>VLOOKUP($AF715,'Program-Causes'!$C:$D,2,FALSE)</f>
        <v>Social Welfare &amp; Poverty Alleviation</v>
      </c>
      <c r="AI715" s="447" t="s">
        <v>100</v>
      </c>
      <c r="AJ715" s="446" t="s">
        <v>1484</v>
      </c>
      <c r="AK715" s="447" t="s">
        <v>70</v>
      </c>
      <c r="AL715" s="9" t="s">
        <v>3973</v>
      </c>
      <c r="AM715" s="13" t="str">
        <f>IF(ISNA(VLOOKUP($AL715,'Ash-Archive Data-Don''t Delete'!$AL:$AT,2,FALSE)),"",VLOOKUP($AL715,'Ash-Archive Data-Don''t Delete'!$AL:$AT,2,FALSE))</f>
        <v/>
      </c>
      <c r="AN715" s="2" t="str">
        <f>IF(ISNA(VLOOKUP($AL715,'Ash-Archive Data-Don''t Delete'!$AL:$AT,3,FALSE)),"",VLOOKUP($AL715,'Ash-Archive Data-Don''t Delete'!$AL:$AT,3,FALSE))</f>
        <v/>
      </c>
      <c r="AO715" s="13" t="str">
        <f>IF(ISNA(VLOOKUP($AL715,'Ash-Archive Data-Don''t Delete'!$AL:$AT,4,FALSE)),"",VLOOKUP($AL715,'Ash-Archive Data-Don''t Delete'!$AL:$AT,4,FALSE))</f>
        <v/>
      </c>
      <c r="AP715" s="2" t="str">
        <f>IF(ISNA(VLOOKUP($AL715,'Ash-Archive Data-Don''t Delete'!$AL:$AT,5,FALSE)),"",VLOOKUP($AL715,'Ash-Archive Data-Don''t Delete'!$AL:$AT,5,FALSE))</f>
        <v/>
      </c>
      <c r="AQ715" s="13" t="s">
        <v>62</v>
      </c>
      <c r="AR715" s="2" t="s">
        <v>62</v>
      </c>
      <c r="AS715" s="13" t="s">
        <v>62</v>
      </c>
      <c r="AT715" s="2" t="s">
        <v>74</v>
      </c>
      <c r="AU715" s="451"/>
      <c r="AV715" s="448"/>
      <c r="AW715" s="451"/>
      <c r="AX715" s="448"/>
      <c r="AY715" s="475" t="s">
        <v>118</v>
      </c>
      <c r="AZ715" s="484">
        <v>42744</v>
      </c>
      <c r="BA715" s="15"/>
      <c r="BB715" s="15"/>
      <c r="BC715" s="15"/>
      <c r="BD715" s="15"/>
      <c r="BE715" s="15"/>
      <c r="BF715" s="15"/>
      <c r="BG715" s="15"/>
      <c r="BH715" s="15"/>
      <c r="BI715" s="15"/>
      <c r="BJ715" s="15"/>
    </row>
    <row r="716" spans="1:62" ht="14.25">
      <c r="A716" s="16" t="str">
        <f>IF(ISNA(VLOOKUP($G716,'Philanthropist Ranking'!$E$5:$H$105,4,FALSE)),"N","Y")</f>
        <v>N</v>
      </c>
      <c r="B716" s="17" t="e">
        <f>VLOOKUP($G716,'Philanthropist Ranking'!$K$5:$M$281,3,FALSE)</f>
        <v>#N/A</v>
      </c>
      <c r="C716" s="17" t="e">
        <f>VLOOKUP($G716,'Philanthropist Ranking'!$K$5:$M$281,2,FALSE)</f>
        <v>#N/A</v>
      </c>
      <c r="D716" s="15"/>
      <c r="E716" s="15"/>
      <c r="F716" s="462" t="s">
        <v>3190</v>
      </c>
      <c r="G716" s="463" t="s">
        <v>3191</v>
      </c>
      <c r="H716" s="440"/>
      <c r="I716" s="464"/>
      <c r="J716" s="465" t="s">
        <v>62</v>
      </c>
      <c r="K716" s="462" t="s">
        <v>78</v>
      </c>
      <c r="L716" s="465"/>
      <c r="M716" s="481" t="s">
        <v>80</v>
      </c>
      <c r="N716" s="441" t="s">
        <v>121</v>
      </c>
      <c r="O716" s="482" t="s">
        <v>3192</v>
      </c>
      <c r="P716" s="441" t="s">
        <v>3193</v>
      </c>
      <c r="Q716" s="482" t="s">
        <v>70</v>
      </c>
      <c r="R716" s="441" t="s">
        <v>336</v>
      </c>
      <c r="S716" s="482" t="s">
        <v>105</v>
      </c>
      <c r="T716" s="441" t="s">
        <v>2147</v>
      </c>
      <c r="U716" s="483" t="s">
        <v>80</v>
      </c>
      <c r="V716" s="451"/>
      <c r="W716" s="448"/>
      <c r="X716" s="451"/>
      <c r="Y716" s="448"/>
      <c r="Z716" s="189"/>
      <c r="AA716" s="448"/>
      <c r="AB716" s="451"/>
      <c r="AC716" s="448"/>
      <c r="AD716" s="451"/>
      <c r="AE716" s="448"/>
      <c r="AF716" s="451"/>
      <c r="AG716" s="448"/>
      <c r="AH716" s="467" t="e">
        <f>VLOOKUP($AF716,'Program-Causes'!$C:$D,2,FALSE)</f>
        <v>#N/A</v>
      </c>
      <c r="AI716" s="448"/>
      <c r="AJ716" s="451"/>
      <c r="AK716" s="448"/>
      <c r="AL716" s="9" t="s">
        <v>3974</v>
      </c>
      <c r="AM716" s="13">
        <f>IF(ISNA(VLOOKUP($AL716,'Ash-Archive Data-Don''t Delete'!$AL:$AT,2,FALSE)),"",VLOOKUP($AL716,'Ash-Archive Data-Don''t Delete'!$AL:$AT,2,FALSE))</f>
        <v>0</v>
      </c>
      <c r="AN716" s="2">
        <f>IF(ISNA(VLOOKUP($AL716,'Ash-Archive Data-Don''t Delete'!$AL:$AT,3,FALSE)),"",VLOOKUP($AL716,'Ash-Archive Data-Don''t Delete'!$AL:$AT,3,FALSE))</f>
        <v>0</v>
      </c>
      <c r="AO716" s="13">
        <f>IF(ISNA(VLOOKUP($AL716,'Ash-Archive Data-Don''t Delete'!$AL:$AT,4,FALSE)),"",VLOOKUP($AL716,'Ash-Archive Data-Don''t Delete'!$AL:$AT,4,FALSE))</f>
        <v>0</v>
      </c>
      <c r="AP716" s="2">
        <f>IF(ISNA(VLOOKUP($AL716,'Ash-Archive Data-Don''t Delete'!$AL:$AT,5,FALSE)),"",VLOOKUP($AL716,'Ash-Archive Data-Don''t Delete'!$AL:$AT,5,FALSE))</f>
        <v>0</v>
      </c>
      <c r="AQ716" s="13"/>
      <c r="AR716" s="2"/>
      <c r="AS716" s="13"/>
      <c r="AT716" s="2"/>
      <c r="AU716" s="451"/>
      <c r="AV716" s="448"/>
      <c r="AW716" s="451"/>
      <c r="AX716" s="448"/>
      <c r="AY716" s="475" t="s">
        <v>103</v>
      </c>
      <c r="AZ716" s="476">
        <v>42691</v>
      </c>
      <c r="BA716" s="15"/>
      <c r="BB716" s="15"/>
      <c r="BC716" s="15"/>
      <c r="BD716" s="15"/>
      <c r="BE716" s="15"/>
      <c r="BF716" s="15"/>
      <c r="BG716" s="15"/>
      <c r="BH716" s="15"/>
      <c r="BI716" s="15"/>
      <c r="BJ716" s="15"/>
    </row>
    <row r="717" spans="1:62" ht="14.25">
      <c r="A717" s="16" t="str">
        <f>IF(ISNA(VLOOKUP($G717,'Philanthropist Ranking'!$E$5:$H$105,4,FALSE)),"N","Y")</f>
        <v>N</v>
      </c>
      <c r="B717" s="17" t="e">
        <f>VLOOKUP($G717,'Philanthropist Ranking'!$K$5:$M$281,3,FALSE)</f>
        <v>#N/A</v>
      </c>
      <c r="C717" s="17" t="e">
        <f>VLOOKUP($G717,'Philanthropist Ranking'!$K$5:$M$281,2,FALSE)</f>
        <v>#N/A</v>
      </c>
      <c r="D717" s="15"/>
      <c r="E717" s="15"/>
      <c r="F717" s="464"/>
      <c r="G717" s="463" t="s">
        <v>3260</v>
      </c>
      <c r="H717" s="440"/>
      <c r="I717" s="464"/>
      <c r="J717" s="465" t="s">
        <v>62</v>
      </c>
      <c r="K717" s="464"/>
      <c r="L717" s="465"/>
      <c r="M717" s="464"/>
      <c r="N717" s="450"/>
      <c r="O717" s="482" t="s">
        <v>3261</v>
      </c>
      <c r="P717" s="450"/>
      <c r="Q717" s="466"/>
      <c r="R717" s="450"/>
      <c r="S717" s="466"/>
      <c r="T717" s="450"/>
      <c r="U717" s="466"/>
      <c r="V717" s="446" t="s">
        <v>3261</v>
      </c>
      <c r="W717" s="447">
        <v>3</v>
      </c>
      <c r="X717" s="446">
        <v>7</v>
      </c>
      <c r="Y717" s="447">
        <v>19</v>
      </c>
      <c r="Z717" s="189"/>
      <c r="AA717" s="448"/>
      <c r="AB717" s="451"/>
      <c r="AC717" s="448"/>
      <c r="AD717" s="451"/>
      <c r="AE717" s="447" t="s">
        <v>2568</v>
      </c>
      <c r="AF717" s="446" t="s">
        <v>3262</v>
      </c>
      <c r="AG717" s="447" t="s">
        <v>109</v>
      </c>
      <c r="AH717" s="467" t="str">
        <f>VLOOKUP($AF717,'Program-Causes'!$C:$D,2,FALSE)</f>
        <v>Education</v>
      </c>
      <c r="AI717" s="447" t="s">
        <v>100</v>
      </c>
      <c r="AJ717" s="446" t="s">
        <v>1484</v>
      </c>
      <c r="AK717" s="447" t="s">
        <v>70</v>
      </c>
      <c r="AL717" s="9" t="s">
        <v>3975</v>
      </c>
      <c r="AM717" s="13" t="str">
        <f>IF(ISNA(VLOOKUP($AL717,'Ash-Archive Data-Don''t Delete'!$AL:$AT,2,FALSE)),"",VLOOKUP($AL717,'Ash-Archive Data-Don''t Delete'!$AL:$AT,2,FALSE))</f>
        <v/>
      </c>
      <c r="AN717" s="2" t="str">
        <f>IF(ISNA(VLOOKUP($AL717,'Ash-Archive Data-Don''t Delete'!$AL:$AT,3,FALSE)),"",VLOOKUP($AL717,'Ash-Archive Data-Don''t Delete'!$AL:$AT,3,FALSE))</f>
        <v/>
      </c>
      <c r="AO717" s="13" t="str">
        <f>IF(ISNA(VLOOKUP($AL717,'Ash-Archive Data-Don''t Delete'!$AL:$AT,4,FALSE)),"",VLOOKUP($AL717,'Ash-Archive Data-Don''t Delete'!$AL:$AT,4,FALSE))</f>
        <v/>
      </c>
      <c r="AP717" s="2" t="str">
        <f>IF(ISNA(VLOOKUP($AL717,'Ash-Archive Data-Don''t Delete'!$AL:$AT,5,FALSE)),"",VLOOKUP($AL717,'Ash-Archive Data-Don''t Delete'!$AL:$AT,5,FALSE))</f>
        <v/>
      </c>
      <c r="AQ717" s="13" t="s">
        <v>62</v>
      </c>
      <c r="AR717" s="2" t="s">
        <v>62</v>
      </c>
      <c r="AS717" s="13" t="s">
        <v>62</v>
      </c>
      <c r="AT717" s="2" t="s">
        <v>74</v>
      </c>
      <c r="AU717" s="451"/>
      <c r="AV717" s="448"/>
      <c r="AW717" s="451"/>
      <c r="AX717" s="448"/>
      <c r="AY717" s="475" t="s">
        <v>118</v>
      </c>
      <c r="AZ717" s="484">
        <v>42744</v>
      </c>
      <c r="BA717" s="15"/>
      <c r="BB717" s="15"/>
      <c r="BC717" s="15"/>
      <c r="BD717" s="15"/>
      <c r="BE717" s="15"/>
      <c r="BF717" s="15"/>
      <c r="BG717" s="15"/>
      <c r="BH717" s="15"/>
      <c r="BI717" s="15"/>
      <c r="BJ717" s="15"/>
    </row>
    <row r="718" spans="1:62" ht="14.25">
      <c r="A718" s="16" t="str">
        <f>IF(ISNA(VLOOKUP($G718,'Philanthropist Ranking'!$E$5:$H$105,4,FALSE)),"N","Y")</f>
        <v>N</v>
      </c>
      <c r="B718" s="17" t="e">
        <f>VLOOKUP($G718,'Philanthropist Ranking'!$K$5:$M$281,3,FALSE)</f>
        <v>#N/A</v>
      </c>
      <c r="C718" s="17" t="e">
        <f>VLOOKUP($G718,'Philanthropist Ranking'!$K$5:$M$281,2,FALSE)</f>
        <v>#N/A</v>
      </c>
      <c r="D718" s="15"/>
      <c r="E718" s="15"/>
      <c r="F718" s="462" t="s">
        <v>3253</v>
      </c>
      <c r="G718" s="463" t="s">
        <v>3254</v>
      </c>
      <c r="H718" s="440"/>
      <c r="I718" s="464"/>
      <c r="J718" s="465" t="s">
        <v>62</v>
      </c>
      <c r="K718" s="462" t="s">
        <v>78</v>
      </c>
      <c r="L718" s="463" t="s">
        <v>79</v>
      </c>
      <c r="M718" s="481" t="s">
        <v>80</v>
      </c>
      <c r="N718" s="441" t="s">
        <v>122</v>
      </c>
      <c r="O718" s="482" t="s">
        <v>3255</v>
      </c>
      <c r="P718" s="441" t="s">
        <v>3256</v>
      </c>
      <c r="Q718" s="482" t="s">
        <v>70</v>
      </c>
      <c r="R718" s="441" t="s">
        <v>336</v>
      </c>
      <c r="S718" s="482" t="s">
        <v>748</v>
      </c>
      <c r="T718" s="441" t="s">
        <v>749</v>
      </c>
      <c r="U718" s="483" t="s">
        <v>80</v>
      </c>
      <c r="V718" s="451"/>
      <c r="W718" s="448"/>
      <c r="X718" s="451"/>
      <c r="Y718" s="448"/>
      <c r="Z718" s="451"/>
      <c r="AA718" s="448"/>
      <c r="AB718" s="451"/>
      <c r="AC718" s="448"/>
      <c r="AD718" s="451"/>
      <c r="AE718" s="448"/>
      <c r="AF718" s="451"/>
      <c r="AG718" s="448"/>
      <c r="AH718" s="467" t="e">
        <f>VLOOKUP($AF718,'Program-Causes'!$C:$D,2,FALSE)</f>
        <v>#N/A</v>
      </c>
      <c r="AI718" s="448"/>
      <c r="AJ718" s="451"/>
      <c r="AK718" s="448"/>
      <c r="AL718" s="9" t="s">
        <v>3976</v>
      </c>
      <c r="AM718" s="13">
        <f>IF(ISNA(VLOOKUP($AL718,'Ash-Archive Data-Don''t Delete'!$AL:$AT,2,FALSE)),"",VLOOKUP($AL718,'Ash-Archive Data-Don''t Delete'!$AL:$AT,2,FALSE))</f>
        <v>0</v>
      </c>
      <c r="AN718" s="2">
        <f>IF(ISNA(VLOOKUP($AL718,'Ash-Archive Data-Don''t Delete'!$AL:$AT,3,FALSE)),"",VLOOKUP($AL718,'Ash-Archive Data-Don''t Delete'!$AL:$AT,3,FALSE))</f>
        <v>0</v>
      </c>
      <c r="AO718" s="13">
        <f>IF(ISNA(VLOOKUP($AL718,'Ash-Archive Data-Don''t Delete'!$AL:$AT,4,FALSE)),"",VLOOKUP($AL718,'Ash-Archive Data-Don''t Delete'!$AL:$AT,4,FALSE))</f>
        <v>0</v>
      </c>
      <c r="AP718" s="2">
        <f>IF(ISNA(VLOOKUP($AL718,'Ash-Archive Data-Don''t Delete'!$AL:$AT,5,FALSE)),"",VLOOKUP($AL718,'Ash-Archive Data-Don''t Delete'!$AL:$AT,5,FALSE))</f>
        <v>0</v>
      </c>
      <c r="AQ718" s="13"/>
      <c r="AR718" s="2"/>
      <c r="AS718" s="13"/>
      <c r="AT718" s="2"/>
      <c r="AU718" s="451"/>
      <c r="AV718" s="448"/>
      <c r="AW718" s="451"/>
      <c r="AX718" s="448"/>
      <c r="AY718" s="475" t="s">
        <v>103</v>
      </c>
      <c r="AZ718" s="476">
        <v>42706</v>
      </c>
      <c r="BA718" s="15"/>
      <c r="BB718" s="15"/>
      <c r="BC718" s="15"/>
      <c r="BD718" s="15"/>
      <c r="BE718" s="15"/>
      <c r="BF718" s="15"/>
      <c r="BG718" s="15"/>
      <c r="BH718" s="15"/>
      <c r="BI718" s="15"/>
      <c r="BJ718" s="15"/>
    </row>
    <row r="719" spans="1:62" ht="14.25">
      <c r="A719" s="16" t="str">
        <f>IF(ISNA(VLOOKUP($G719,'Philanthropist Ranking'!$E$5:$H$105,4,FALSE)),"N","Y")</f>
        <v>N</v>
      </c>
      <c r="B719" s="17" t="e">
        <f>VLOOKUP($G719,'Philanthropist Ranking'!$K$5:$M$281,3,FALSE)</f>
        <v>#N/A</v>
      </c>
      <c r="C719" s="17" t="e">
        <f>VLOOKUP($G719,'Philanthropist Ranking'!$K$5:$M$281,2,FALSE)</f>
        <v>#N/A</v>
      </c>
      <c r="D719" s="15"/>
      <c r="E719" s="15"/>
      <c r="F719" s="462" t="s">
        <v>3020</v>
      </c>
      <c r="G719" s="463" t="s">
        <v>3021</v>
      </c>
      <c r="H719" s="440"/>
      <c r="I719" s="464"/>
      <c r="J719" s="465" t="s">
        <v>62</v>
      </c>
      <c r="K719" s="462" t="s">
        <v>78</v>
      </c>
      <c r="L719" s="465"/>
      <c r="M719" s="481" t="s">
        <v>80</v>
      </c>
      <c r="N719" s="441" t="s">
        <v>1400</v>
      </c>
      <c r="O719" s="482" t="s">
        <v>3022</v>
      </c>
      <c r="P719" s="441" t="s">
        <v>3023</v>
      </c>
      <c r="Q719" s="482" t="s">
        <v>70</v>
      </c>
      <c r="R719" s="441" t="s">
        <v>1550</v>
      </c>
      <c r="S719" s="482" t="s">
        <v>961</v>
      </c>
      <c r="T719" s="441" t="s">
        <v>1058</v>
      </c>
      <c r="U719" s="483" t="s">
        <v>80</v>
      </c>
      <c r="V719" s="451"/>
      <c r="W719" s="448"/>
      <c r="X719" s="451"/>
      <c r="Y719" s="448"/>
      <c r="Z719" s="451"/>
      <c r="AA719" s="448"/>
      <c r="AB719" s="451"/>
      <c r="AC719" s="448"/>
      <c r="AD719" s="451"/>
      <c r="AE719" s="448"/>
      <c r="AF719" s="451"/>
      <c r="AG719" s="448"/>
      <c r="AH719" s="467" t="e">
        <f>VLOOKUP($AF719,'Program-Causes'!$C:$D,2,FALSE)</f>
        <v>#N/A</v>
      </c>
      <c r="AI719" s="448"/>
      <c r="AJ719" s="451"/>
      <c r="AK719" s="448"/>
      <c r="AL719" s="9" t="s">
        <v>3977</v>
      </c>
      <c r="AM719" s="13">
        <f>IF(ISNA(VLOOKUP($AL719,'Ash-Archive Data-Don''t Delete'!$AL:$AT,2,FALSE)),"",VLOOKUP($AL719,'Ash-Archive Data-Don''t Delete'!$AL:$AT,2,FALSE))</f>
        <v>0</v>
      </c>
      <c r="AN719" s="2">
        <f>IF(ISNA(VLOOKUP($AL719,'Ash-Archive Data-Don''t Delete'!$AL:$AT,3,FALSE)),"",VLOOKUP($AL719,'Ash-Archive Data-Don''t Delete'!$AL:$AT,3,FALSE))</f>
        <v>0</v>
      </c>
      <c r="AO719" s="13">
        <f>IF(ISNA(VLOOKUP($AL719,'Ash-Archive Data-Don''t Delete'!$AL:$AT,4,FALSE)),"",VLOOKUP($AL719,'Ash-Archive Data-Don''t Delete'!$AL:$AT,4,FALSE))</f>
        <v>0</v>
      </c>
      <c r="AP719" s="2">
        <f>IF(ISNA(VLOOKUP($AL719,'Ash-Archive Data-Don''t Delete'!$AL:$AT,5,FALSE)),"",VLOOKUP($AL719,'Ash-Archive Data-Don''t Delete'!$AL:$AT,5,FALSE))</f>
        <v>0</v>
      </c>
      <c r="AQ719" s="13"/>
      <c r="AR719" s="2"/>
      <c r="AS719" s="13"/>
      <c r="AT719" s="2"/>
      <c r="AU719" s="451"/>
      <c r="AV719" s="448"/>
      <c r="AW719" s="451"/>
      <c r="AX719" s="448"/>
      <c r="AY719" s="475" t="s">
        <v>103</v>
      </c>
      <c r="AZ719" s="476">
        <v>42706</v>
      </c>
      <c r="BA719" s="15"/>
      <c r="BB719" s="15"/>
      <c r="BC719" s="15"/>
      <c r="BD719" s="15"/>
      <c r="BE719" s="15"/>
      <c r="BF719" s="15"/>
      <c r="BG719" s="15"/>
      <c r="BH719" s="15"/>
      <c r="BI719" s="15"/>
      <c r="BJ719" s="15"/>
    </row>
    <row r="720" spans="1:62" ht="14.25">
      <c r="A720" s="16" t="str">
        <f>IF(ISNA(VLOOKUP($G720,'Philanthropist Ranking'!$E$5:$H$105,4,FALSE)),"N","Y")</f>
        <v>N</v>
      </c>
      <c r="B720" s="17" t="e">
        <f>VLOOKUP($G720,'Philanthropist Ranking'!$K$5:$M$281,3,FALSE)</f>
        <v>#N/A</v>
      </c>
      <c r="C720" s="17" t="e">
        <f>VLOOKUP($G720,'Philanthropist Ranking'!$K$5:$M$281,2,FALSE)</f>
        <v>#N/A</v>
      </c>
      <c r="D720" s="15"/>
      <c r="E720" s="15"/>
      <c r="F720" s="462" t="s">
        <v>3197</v>
      </c>
      <c r="G720" s="463" t="s">
        <v>3198</v>
      </c>
      <c r="H720" s="440"/>
      <c r="I720" s="464"/>
      <c r="J720" s="465" t="s">
        <v>62</v>
      </c>
      <c r="K720" s="462" t="s">
        <v>78</v>
      </c>
      <c r="L720" s="463" t="s">
        <v>79</v>
      </c>
      <c r="M720" s="481" t="s">
        <v>80</v>
      </c>
      <c r="N720" s="441" t="s">
        <v>121</v>
      </c>
      <c r="O720" s="482" t="s">
        <v>3199</v>
      </c>
      <c r="P720" s="441" t="s">
        <v>3200</v>
      </c>
      <c r="Q720" s="482" t="s">
        <v>84</v>
      </c>
      <c r="R720" s="441" t="s">
        <v>336</v>
      </c>
      <c r="S720" s="482" t="s">
        <v>276</v>
      </c>
      <c r="T720" s="441" t="s">
        <v>3201</v>
      </c>
      <c r="U720" s="483" t="s">
        <v>80</v>
      </c>
      <c r="V720" s="451"/>
      <c r="W720" s="448"/>
      <c r="X720" s="451"/>
      <c r="Y720" s="448"/>
      <c r="Z720" s="451"/>
      <c r="AA720" s="448"/>
      <c r="AB720" s="451"/>
      <c r="AC720" s="448"/>
      <c r="AD720" s="451"/>
      <c r="AE720" s="448"/>
      <c r="AF720" s="451"/>
      <c r="AG720" s="448"/>
      <c r="AH720" s="467" t="e">
        <f>VLOOKUP($AF720,'Program-Causes'!$C:$D,2,FALSE)</f>
        <v>#N/A</v>
      </c>
      <c r="AI720" s="448"/>
      <c r="AJ720" s="451"/>
      <c r="AK720" s="448"/>
      <c r="AL720" s="9" t="s">
        <v>3978</v>
      </c>
      <c r="AM720" s="13">
        <f>IF(ISNA(VLOOKUP($AL720,'Ash-Archive Data-Don''t Delete'!$AL:$AT,2,FALSE)),"",VLOOKUP($AL720,'Ash-Archive Data-Don''t Delete'!$AL:$AT,2,FALSE))</f>
        <v>0</v>
      </c>
      <c r="AN720" s="2">
        <f>IF(ISNA(VLOOKUP($AL720,'Ash-Archive Data-Don''t Delete'!$AL:$AT,3,FALSE)),"",VLOOKUP($AL720,'Ash-Archive Data-Don''t Delete'!$AL:$AT,3,FALSE))</f>
        <v>0</v>
      </c>
      <c r="AO720" s="13">
        <f>IF(ISNA(VLOOKUP($AL720,'Ash-Archive Data-Don''t Delete'!$AL:$AT,4,FALSE)),"",VLOOKUP($AL720,'Ash-Archive Data-Don''t Delete'!$AL:$AT,4,FALSE))</f>
        <v>0</v>
      </c>
      <c r="AP720" s="2">
        <f>IF(ISNA(VLOOKUP($AL720,'Ash-Archive Data-Don''t Delete'!$AL:$AT,5,FALSE)),"",VLOOKUP($AL720,'Ash-Archive Data-Don''t Delete'!$AL:$AT,5,FALSE))</f>
        <v>0</v>
      </c>
      <c r="AQ720" s="13"/>
      <c r="AR720" s="2"/>
      <c r="AS720" s="13"/>
      <c r="AT720" s="2"/>
      <c r="AU720" s="451"/>
      <c r="AV720" s="448"/>
      <c r="AW720" s="451"/>
      <c r="AX720" s="448"/>
      <c r="AY720" s="475" t="s">
        <v>103</v>
      </c>
      <c r="AZ720" s="476">
        <v>42692</v>
      </c>
      <c r="BA720" s="15"/>
      <c r="BB720" s="15"/>
      <c r="BC720" s="15"/>
      <c r="BD720" s="15"/>
      <c r="BE720" s="15"/>
      <c r="BF720" s="15"/>
      <c r="BG720" s="15"/>
      <c r="BH720" s="15"/>
      <c r="BI720" s="15"/>
      <c r="BJ720" s="15"/>
    </row>
    <row r="721" spans="1:62" ht="14.25">
      <c r="A721" s="16" t="str">
        <f>IF(ISNA(VLOOKUP($G721,'Philanthropist Ranking'!$E$5:$H$105,4,FALSE)),"N","Y")</f>
        <v>N</v>
      </c>
      <c r="B721" s="17" t="e">
        <f>VLOOKUP($G721,'Philanthropist Ranking'!$K$5:$M$281,3,FALSE)</f>
        <v>#N/A</v>
      </c>
      <c r="C721" s="17" t="e">
        <f>VLOOKUP($G721,'Philanthropist Ranking'!$K$5:$M$281,2,FALSE)</f>
        <v>#N/A</v>
      </c>
      <c r="D721" s="15"/>
      <c r="E721" s="15"/>
      <c r="F721" s="462" t="s">
        <v>3204</v>
      </c>
      <c r="G721" s="463" t="s">
        <v>3205</v>
      </c>
      <c r="H721" s="440"/>
      <c r="I721" s="464"/>
      <c r="J721" s="465" t="s">
        <v>62</v>
      </c>
      <c r="K721" s="462" t="s">
        <v>703</v>
      </c>
      <c r="L721" s="463" t="s">
        <v>79</v>
      </c>
      <c r="M721" s="481" t="s">
        <v>80</v>
      </c>
      <c r="N721" s="441" t="s">
        <v>9</v>
      </c>
      <c r="O721" s="482" t="s">
        <v>3206</v>
      </c>
      <c r="P721" s="441" t="s">
        <v>3207</v>
      </c>
      <c r="Q721" s="482" t="s">
        <v>84</v>
      </c>
      <c r="R721" s="441" t="s">
        <v>3208</v>
      </c>
      <c r="S721" s="482" t="s">
        <v>222</v>
      </c>
      <c r="T721" s="441" t="s">
        <v>222</v>
      </c>
      <c r="U721" s="483" t="s">
        <v>80</v>
      </c>
      <c r="V721" s="446" t="s">
        <v>3206</v>
      </c>
      <c r="W721" s="447">
        <v>1</v>
      </c>
      <c r="X721" s="446">
        <v>7</v>
      </c>
      <c r="Y721" s="447">
        <v>13</v>
      </c>
      <c r="Z721" s="446" t="s">
        <v>222</v>
      </c>
      <c r="AA721" s="447" t="s">
        <v>222</v>
      </c>
      <c r="AB721" s="446" t="s">
        <v>959</v>
      </c>
      <c r="AC721" s="447" t="s">
        <v>3979</v>
      </c>
      <c r="AD721" s="446" t="s">
        <v>3212</v>
      </c>
      <c r="AE721" s="447" t="s">
        <v>3213</v>
      </c>
      <c r="AF721" s="451"/>
      <c r="AG721" s="447" t="s">
        <v>138</v>
      </c>
      <c r="AH721" s="467" t="s">
        <v>67</v>
      </c>
      <c r="AI721" s="447" t="s">
        <v>100</v>
      </c>
      <c r="AJ721" s="446" t="s">
        <v>1484</v>
      </c>
      <c r="AK721" s="447" t="s">
        <v>70</v>
      </c>
      <c r="AL721" s="9" t="s">
        <v>3980</v>
      </c>
      <c r="AM721" s="35" t="str">
        <f>IF(ISNA(VLOOKUP($AL721,'Ash-Archive Data-Don''t Delete'!$AL:$AT,2,FALSE)),"",VLOOKUP($AL721,'Ash-Archive Data-Don''t Delete'!$AL:$AT,2,FALSE))</f>
        <v>Link1</v>
      </c>
      <c r="AN721" s="2">
        <f>IF(ISNA(VLOOKUP($AL721,'Ash-Archive Data-Don''t Delete'!$AL:$AT,3,FALSE)),"",VLOOKUP($AL721,'Ash-Archive Data-Don''t Delete'!$AL:$AT,3,FALSE))</f>
        <v>0</v>
      </c>
      <c r="AO721" s="13">
        <f>IF(ISNA(VLOOKUP($AL721,'Ash-Archive Data-Don''t Delete'!$AL:$AT,4,FALSE)),"",VLOOKUP($AL721,'Ash-Archive Data-Don''t Delete'!$AL:$AT,4,FALSE))</f>
        <v>0</v>
      </c>
      <c r="AP721" s="2">
        <f>IF(ISNA(VLOOKUP($AL721,'Ash-Archive Data-Don''t Delete'!$AL:$AT,5,FALSE)),"",VLOOKUP($AL721,'Ash-Archive Data-Don''t Delete'!$AL:$AT,5,FALSE))</f>
        <v>0</v>
      </c>
      <c r="AQ721" s="13" t="s">
        <v>74</v>
      </c>
      <c r="AR721" s="2"/>
      <c r="AS721" s="13"/>
      <c r="AT721" s="2"/>
      <c r="AU721" s="451"/>
      <c r="AV721" s="447" t="s">
        <v>3214</v>
      </c>
      <c r="AW721" s="451"/>
      <c r="AX721" s="447" t="s">
        <v>84</v>
      </c>
      <c r="AY721" s="475" t="s">
        <v>103</v>
      </c>
      <c r="AZ721" s="476">
        <v>42706</v>
      </c>
      <c r="BA721" s="15"/>
      <c r="BB721" s="15"/>
      <c r="BC721" s="15"/>
      <c r="BD721" s="15"/>
      <c r="BE721" s="15"/>
      <c r="BF721" s="15"/>
      <c r="BG721" s="15"/>
      <c r="BH721" s="15"/>
      <c r="BI721" s="15"/>
      <c r="BJ721" s="15"/>
    </row>
    <row r="722" spans="1:62" ht="14.25">
      <c r="A722" s="16" t="str">
        <f>IF(ISNA(VLOOKUP($G722,'Philanthropist Ranking'!$E$5:$H$105,4,FALSE)),"N","Y")</f>
        <v>N</v>
      </c>
      <c r="B722" s="17" t="e">
        <f>VLOOKUP($G722,'Philanthropist Ranking'!$K$5:$M$281,3,FALSE)</f>
        <v>#N/A</v>
      </c>
      <c r="C722" s="17" t="e">
        <f>VLOOKUP($G722,'Philanthropist Ranking'!$K$5:$M$281,2,FALSE)</f>
        <v>#N/A</v>
      </c>
      <c r="D722" s="15"/>
      <c r="E722" s="15"/>
      <c r="F722" s="462" t="s">
        <v>3145</v>
      </c>
      <c r="G722" s="463" t="s">
        <v>3146</v>
      </c>
      <c r="H722" s="440"/>
      <c r="I722" s="464"/>
      <c r="J722" s="465" t="s">
        <v>62</v>
      </c>
      <c r="K722" s="462" t="s">
        <v>78</v>
      </c>
      <c r="L722" s="463" t="s">
        <v>79</v>
      </c>
      <c r="M722" s="481" t="s">
        <v>80</v>
      </c>
      <c r="N722" s="441" t="s">
        <v>123</v>
      </c>
      <c r="O722" s="482" t="s">
        <v>3147</v>
      </c>
      <c r="P722" s="441" t="s">
        <v>3148</v>
      </c>
      <c r="Q722" s="482" t="s">
        <v>84</v>
      </c>
      <c r="R722" s="441" t="s">
        <v>336</v>
      </c>
      <c r="S722" s="482" t="s">
        <v>63</v>
      </c>
      <c r="T722" s="441" t="s">
        <v>64</v>
      </c>
      <c r="U722" s="483" t="s">
        <v>80</v>
      </c>
      <c r="V722" s="451"/>
      <c r="W722" s="448"/>
      <c r="X722" s="451"/>
      <c r="Y722" s="448"/>
      <c r="Z722" s="451"/>
      <c r="AA722" s="448"/>
      <c r="AB722" s="451"/>
      <c r="AC722" s="448"/>
      <c r="AD722" s="451"/>
      <c r="AE722" s="448"/>
      <c r="AF722" s="451"/>
      <c r="AG722" s="448"/>
      <c r="AH722" s="467" t="e">
        <f>VLOOKUP($AF722,'Program-Causes'!$C:$D,2,FALSE)</f>
        <v>#N/A</v>
      </c>
      <c r="AI722" s="448"/>
      <c r="AJ722" s="451"/>
      <c r="AK722" s="448"/>
      <c r="AL722" s="9" t="s">
        <v>3981</v>
      </c>
      <c r="AM722" s="13">
        <f>IF(ISNA(VLOOKUP($AL722,'Ash-Archive Data-Don''t Delete'!$AL:$AT,2,FALSE)),"",VLOOKUP($AL722,'Ash-Archive Data-Don''t Delete'!$AL:$AT,2,FALSE))</f>
        <v>0</v>
      </c>
      <c r="AN722" s="2">
        <f>IF(ISNA(VLOOKUP($AL722,'Ash-Archive Data-Don''t Delete'!$AL:$AT,3,FALSE)),"",VLOOKUP($AL722,'Ash-Archive Data-Don''t Delete'!$AL:$AT,3,FALSE))</f>
        <v>0</v>
      </c>
      <c r="AO722" s="13">
        <f>IF(ISNA(VLOOKUP($AL722,'Ash-Archive Data-Don''t Delete'!$AL:$AT,4,FALSE)),"",VLOOKUP($AL722,'Ash-Archive Data-Don''t Delete'!$AL:$AT,4,FALSE))</f>
        <v>0</v>
      </c>
      <c r="AP722" s="2">
        <f>IF(ISNA(VLOOKUP($AL722,'Ash-Archive Data-Don''t Delete'!$AL:$AT,5,FALSE)),"",VLOOKUP($AL722,'Ash-Archive Data-Don''t Delete'!$AL:$AT,5,FALSE))</f>
        <v>0</v>
      </c>
      <c r="AQ722" s="13"/>
      <c r="AR722" s="2"/>
      <c r="AS722" s="13"/>
      <c r="AT722" s="2"/>
      <c r="AU722" s="451"/>
      <c r="AV722" s="448"/>
      <c r="AW722" s="451"/>
      <c r="AX722" s="448"/>
      <c r="AY722" s="475" t="s">
        <v>103</v>
      </c>
      <c r="AZ722" s="476">
        <v>42691</v>
      </c>
      <c r="BA722" s="15"/>
      <c r="BB722" s="15"/>
      <c r="BC722" s="15"/>
      <c r="BD722" s="15"/>
      <c r="BE722" s="15"/>
      <c r="BF722" s="15"/>
      <c r="BG722" s="15"/>
      <c r="BH722" s="15"/>
      <c r="BI722" s="15"/>
      <c r="BJ722" s="15"/>
    </row>
    <row r="723" spans="1:62" ht="14.25">
      <c r="A723" s="16" t="str">
        <f>IF(ISNA(VLOOKUP($G723,'Philanthropist Ranking'!$E$5:$H$105,4,FALSE)),"N","Y")</f>
        <v>N</v>
      </c>
      <c r="B723" s="17" t="e">
        <f>VLOOKUP($G723,'Philanthropist Ranking'!$K$5:$M$281,3,FALSE)</f>
        <v>#N/A</v>
      </c>
      <c r="C723" s="17" t="e">
        <f>VLOOKUP($G723,'Philanthropist Ranking'!$K$5:$M$281,2,FALSE)</f>
        <v>#N/A</v>
      </c>
      <c r="D723" s="15"/>
      <c r="E723" s="15"/>
      <c r="F723" s="462" t="s">
        <v>2903</v>
      </c>
      <c r="G723" s="463" t="s">
        <v>2904</v>
      </c>
      <c r="H723" s="440"/>
      <c r="I723" s="464"/>
      <c r="J723" s="465" t="s">
        <v>62</v>
      </c>
      <c r="K723" s="464"/>
      <c r="L723" s="465"/>
      <c r="M723" s="464"/>
      <c r="N723" s="450"/>
      <c r="O723" s="482" t="s">
        <v>2905</v>
      </c>
      <c r="P723" s="450"/>
      <c r="Q723" s="466"/>
      <c r="R723" s="450"/>
      <c r="S723" s="466"/>
      <c r="T723" s="450"/>
      <c r="U723" s="466"/>
      <c r="V723" s="446" t="s">
        <v>2905</v>
      </c>
      <c r="W723" s="447">
        <v>7.38</v>
      </c>
      <c r="X723" s="446">
        <v>5</v>
      </c>
      <c r="Y723" s="447" t="s">
        <v>173</v>
      </c>
      <c r="Z723" s="189"/>
      <c r="AA723" s="448"/>
      <c r="AB723" s="451"/>
      <c r="AC723" s="448"/>
      <c r="AD723" s="451"/>
      <c r="AE723" s="447" t="s">
        <v>1507</v>
      </c>
      <c r="AF723" s="446" t="s">
        <v>2906</v>
      </c>
      <c r="AG723" s="447" t="s">
        <v>109</v>
      </c>
      <c r="AH723" s="467" t="str">
        <f>VLOOKUP($AF723,'Program-Causes'!$C:$D,2,FALSE)</f>
        <v>Education</v>
      </c>
      <c r="AI723" s="447" t="s">
        <v>100</v>
      </c>
      <c r="AJ723" s="446" t="s">
        <v>1484</v>
      </c>
      <c r="AK723" s="447" t="s">
        <v>70</v>
      </c>
      <c r="AL723" s="9" t="s">
        <v>3982</v>
      </c>
      <c r="AM723" s="13" t="str">
        <f>IF(ISNA(VLOOKUP($AL723,'Ash-Archive Data-Don''t Delete'!$AL:$AT,2,FALSE)),"",VLOOKUP($AL723,'Ash-Archive Data-Don''t Delete'!$AL:$AT,2,FALSE))</f>
        <v/>
      </c>
      <c r="AN723" s="2" t="str">
        <f>IF(ISNA(VLOOKUP($AL723,'Ash-Archive Data-Don''t Delete'!$AL:$AT,3,FALSE)),"",VLOOKUP($AL723,'Ash-Archive Data-Don''t Delete'!$AL:$AT,3,FALSE))</f>
        <v/>
      </c>
      <c r="AO723" s="13" t="str">
        <f>IF(ISNA(VLOOKUP($AL723,'Ash-Archive Data-Don''t Delete'!$AL:$AT,4,FALSE)),"",VLOOKUP($AL723,'Ash-Archive Data-Don''t Delete'!$AL:$AT,4,FALSE))</f>
        <v/>
      </c>
      <c r="AP723" s="2" t="str">
        <f>IF(ISNA(VLOOKUP($AL723,'Ash-Archive Data-Don''t Delete'!$AL:$AT,5,FALSE)),"",VLOOKUP($AL723,'Ash-Archive Data-Don''t Delete'!$AL:$AT,5,FALSE))</f>
        <v/>
      </c>
      <c r="AQ723" s="13" t="s">
        <v>62</v>
      </c>
      <c r="AR723" s="2" t="s">
        <v>62</v>
      </c>
      <c r="AS723" s="13" t="s">
        <v>62</v>
      </c>
      <c r="AT723" s="2" t="s">
        <v>74</v>
      </c>
      <c r="AU723" s="451"/>
      <c r="AV723" s="448"/>
      <c r="AW723" s="451"/>
      <c r="AX723" s="448"/>
      <c r="AY723" s="475" t="s">
        <v>118</v>
      </c>
      <c r="AZ723" s="484">
        <v>42744</v>
      </c>
      <c r="BA723" s="15"/>
      <c r="BB723" s="15"/>
      <c r="BC723" s="15"/>
      <c r="BD723" s="15"/>
      <c r="BE723" s="15"/>
      <c r="BF723" s="15"/>
      <c r="BG723" s="15"/>
      <c r="BH723" s="15"/>
      <c r="BI723" s="15"/>
      <c r="BJ723" s="15"/>
    </row>
    <row r="724" spans="1:62" ht="14.25">
      <c r="A724" s="16" t="str">
        <f>IF(ISNA(VLOOKUP($G724,'Philanthropist Ranking'!$E$5:$H$105,4,FALSE)),"N","Y")</f>
        <v>N</v>
      </c>
      <c r="B724" s="17" t="e">
        <f>VLOOKUP($G724,'Philanthropist Ranking'!$K$5:$M$281,3,FALSE)</f>
        <v>#N/A</v>
      </c>
      <c r="C724" s="17" t="e">
        <f>VLOOKUP($G724,'Philanthropist Ranking'!$K$5:$M$281,2,FALSE)</f>
        <v>#N/A</v>
      </c>
      <c r="D724" s="15"/>
      <c r="E724" s="15"/>
      <c r="F724" s="462" t="s">
        <v>2903</v>
      </c>
      <c r="G724" s="463" t="s">
        <v>2904</v>
      </c>
      <c r="H724" s="440"/>
      <c r="I724" s="464"/>
      <c r="J724" s="465" t="s">
        <v>62</v>
      </c>
      <c r="K724" s="464"/>
      <c r="L724" s="465"/>
      <c r="M724" s="464"/>
      <c r="N724" s="450"/>
      <c r="O724" s="482" t="s">
        <v>2905</v>
      </c>
      <c r="P724" s="450"/>
      <c r="Q724" s="466"/>
      <c r="R724" s="450"/>
      <c r="S724" s="466"/>
      <c r="T724" s="450"/>
      <c r="U724" s="466"/>
      <c r="V724" s="446" t="s">
        <v>2905</v>
      </c>
      <c r="W724" s="447">
        <v>6.53</v>
      </c>
      <c r="X724" s="446">
        <v>4</v>
      </c>
      <c r="Y724" s="447" t="s">
        <v>173</v>
      </c>
      <c r="Z724" s="189"/>
      <c r="AA724" s="448"/>
      <c r="AB724" s="451"/>
      <c r="AC724" s="448"/>
      <c r="AD724" s="451"/>
      <c r="AE724" s="447" t="s">
        <v>1507</v>
      </c>
      <c r="AF724" s="446" t="s">
        <v>2906</v>
      </c>
      <c r="AG724" s="447" t="s">
        <v>109</v>
      </c>
      <c r="AH724" s="467" t="str">
        <f>VLOOKUP($AF724,'Program-Causes'!$C:$D,2,FALSE)</f>
        <v>Education</v>
      </c>
      <c r="AI724" s="447" t="s">
        <v>100</v>
      </c>
      <c r="AJ724" s="446" t="s">
        <v>1484</v>
      </c>
      <c r="AK724" s="447" t="s">
        <v>70</v>
      </c>
      <c r="AL724" s="9" t="s">
        <v>3983</v>
      </c>
      <c r="AM724" s="13" t="str">
        <f>IF(ISNA(VLOOKUP($AL724,'Ash-Archive Data-Don''t Delete'!$AL:$AT,2,FALSE)),"",VLOOKUP($AL724,'Ash-Archive Data-Don''t Delete'!$AL:$AT,2,FALSE))</f>
        <v/>
      </c>
      <c r="AN724" s="2" t="str">
        <f>IF(ISNA(VLOOKUP($AL724,'Ash-Archive Data-Don''t Delete'!$AL:$AT,3,FALSE)),"",VLOOKUP($AL724,'Ash-Archive Data-Don''t Delete'!$AL:$AT,3,FALSE))</f>
        <v/>
      </c>
      <c r="AO724" s="13" t="str">
        <f>IF(ISNA(VLOOKUP($AL724,'Ash-Archive Data-Don''t Delete'!$AL:$AT,4,FALSE)),"",VLOOKUP($AL724,'Ash-Archive Data-Don''t Delete'!$AL:$AT,4,FALSE))</f>
        <v/>
      </c>
      <c r="AP724" s="2" t="str">
        <f>IF(ISNA(VLOOKUP($AL724,'Ash-Archive Data-Don''t Delete'!$AL:$AT,5,FALSE)),"",VLOOKUP($AL724,'Ash-Archive Data-Don''t Delete'!$AL:$AT,5,FALSE))</f>
        <v/>
      </c>
      <c r="AQ724" s="13" t="s">
        <v>62</v>
      </c>
      <c r="AR724" s="2" t="s">
        <v>62</v>
      </c>
      <c r="AS724" s="13" t="s">
        <v>62</v>
      </c>
      <c r="AT724" s="2" t="s">
        <v>74</v>
      </c>
      <c r="AU724" s="451"/>
      <c r="AV724" s="448"/>
      <c r="AW724" s="451"/>
      <c r="AX724" s="448"/>
      <c r="AY724" s="475" t="s">
        <v>118</v>
      </c>
      <c r="AZ724" s="484">
        <v>42744</v>
      </c>
      <c r="BA724" s="15"/>
      <c r="BB724" s="15"/>
      <c r="BC724" s="15"/>
      <c r="BD724" s="15"/>
      <c r="BE724" s="15"/>
      <c r="BF724" s="15"/>
      <c r="BG724" s="15"/>
      <c r="BH724" s="15"/>
      <c r="BI724" s="15"/>
      <c r="BJ724" s="15"/>
    </row>
    <row r="725" spans="1:62" ht="14.25">
      <c r="A725" s="16" t="str">
        <f>IF(ISNA(VLOOKUP($G725,'Philanthropist Ranking'!$E$5:$H$105,4,FALSE)),"N","Y")</f>
        <v>N</v>
      </c>
      <c r="B725" s="17" t="e">
        <f>VLOOKUP($G725,'Philanthropist Ranking'!$K$5:$M$281,3,FALSE)</f>
        <v>#N/A</v>
      </c>
      <c r="C725" s="17" t="e">
        <f>VLOOKUP($G725,'Philanthropist Ranking'!$K$5:$M$281,2,FALSE)</f>
        <v>#N/A</v>
      </c>
      <c r="D725" s="15"/>
      <c r="E725" s="15"/>
      <c r="F725" s="462" t="s">
        <v>2903</v>
      </c>
      <c r="G725" s="463" t="s">
        <v>2904</v>
      </c>
      <c r="H725" s="440"/>
      <c r="I725" s="464"/>
      <c r="J725" s="465" t="s">
        <v>62</v>
      </c>
      <c r="K725" s="464"/>
      <c r="L725" s="465"/>
      <c r="M725" s="464"/>
      <c r="N725" s="450"/>
      <c r="O725" s="482" t="s">
        <v>2905</v>
      </c>
      <c r="P725" s="450"/>
      <c r="Q725" s="466"/>
      <c r="R725" s="450"/>
      <c r="S725" s="466"/>
      <c r="T725" s="450"/>
      <c r="U725" s="466"/>
      <c r="V725" s="446" t="s">
        <v>2905</v>
      </c>
      <c r="W725" s="447">
        <v>3.65</v>
      </c>
      <c r="X725" s="446">
        <v>7</v>
      </c>
      <c r="Y725" s="447" t="s">
        <v>173</v>
      </c>
      <c r="Z725" s="189"/>
      <c r="AA725" s="448"/>
      <c r="AB725" s="451"/>
      <c r="AC725" s="448"/>
      <c r="AD725" s="451"/>
      <c r="AE725" s="447" t="s">
        <v>1507</v>
      </c>
      <c r="AF725" s="446" t="s">
        <v>2906</v>
      </c>
      <c r="AG725" s="447" t="s">
        <v>109</v>
      </c>
      <c r="AH725" s="467" t="str">
        <f>VLOOKUP($AF725,'Program-Causes'!$C:$D,2,FALSE)</f>
        <v>Education</v>
      </c>
      <c r="AI725" s="447" t="s">
        <v>100</v>
      </c>
      <c r="AJ725" s="446" t="s">
        <v>1484</v>
      </c>
      <c r="AK725" s="447" t="s">
        <v>70</v>
      </c>
      <c r="AL725" s="9" t="s">
        <v>3984</v>
      </c>
      <c r="AM725" s="13" t="str">
        <f>IF(ISNA(VLOOKUP($AL725,'Ash-Archive Data-Don''t Delete'!$AL:$AT,2,FALSE)),"",VLOOKUP($AL725,'Ash-Archive Data-Don''t Delete'!$AL:$AT,2,FALSE))</f>
        <v/>
      </c>
      <c r="AN725" s="2" t="str">
        <f>IF(ISNA(VLOOKUP($AL725,'Ash-Archive Data-Don''t Delete'!$AL:$AT,3,FALSE)),"",VLOOKUP($AL725,'Ash-Archive Data-Don''t Delete'!$AL:$AT,3,FALSE))</f>
        <v/>
      </c>
      <c r="AO725" s="13" t="str">
        <f>IF(ISNA(VLOOKUP($AL725,'Ash-Archive Data-Don''t Delete'!$AL:$AT,4,FALSE)),"",VLOOKUP($AL725,'Ash-Archive Data-Don''t Delete'!$AL:$AT,4,FALSE))</f>
        <v/>
      </c>
      <c r="AP725" s="2" t="str">
        <f>IF(ISNA(VLOOKUP($AL725,'Ash-Archive Data-Don''t Delete'!$AL:$AT,5,FALSE)),"",VLOOKUP($AL725,'Ash-Archive Data-Don''t Delete'!$AL:$AT,5,FALSE))</f>
        <v/>
      </c>
      <c r="AQ725" s="13" t="s">
        <v>62</v>
      </c>
      <c r="AR725" s="2" t="s">
        <v>62</v>
      </c>
      <c r="AS725" s="13" t="s">
        <v>62</v>
      </c>
      <c r="AT725" s="2" t="s">
        <v>74</v>
      </c>
      <c r="AU725" s="451"/>
      <c r="AV725" s="448"/>
      <c r="AW725" s="451"/>
      <c r="AX725" s="448"/>
      <c r="AY725" s="475" t="s">
        <v>118</v>
      </c>
      <c r="AZ725" s="484">
        <v>42744</v>
      </c>
      <c r="BA725" s="15"/>
      <c r="BB725" s="15"/>
      <c r="BC725" s="15"/>
      <c r="BD725" s="15"/>
      <c r="BE725" s="15"/>
      <c r="BF725" s="15"/>
      <c r="BG725" s="15"/>
      <c r="BH725" s="15"/>
      <c r="BI725" s="15"/>
      <c r="BJ725" s="15"/>
    </row>
    <row r="726" spans="1:62" ht="14.25">
      <c r="A726" s="16" t="str">
        <f>IF(ISNA(VLOOKUP($G726,'Philanthropist Ranking'!$E$5:$H$105,4,FALSE)),"N","Y")</f>
        <v>N</v>
      </c>
      <c r="B726" s="17" t="e">
        <f>VLOOKUP($G726,'Philanthropist Ranking'!$K$5:$M$281,3,FALSE)</f>
        <v>#N/A</v>
      </c>
      <c r="C726" s="17" t="e">
        <f>VLOOKUP($G726,'Philanthropist Ranking'!$K$5:$M$281,2,FALSE)</f>
        <v>#N/A</v>
      </c>
      <c r="D726" s="15"/>
      <c r="E726" s="486" t="s">
        <v>84</v>
      </c>
      <c r="F726" s="462" t="s">
        <v>1081</v>
      </c>
      <c r="G726" s="463" t="s">
        <v>1082</v>
      </c>
      <c r="H726" s="440"/>
      <c r="I726" s="462">
        <v>1946</v>
      </c>
      <c r="J726" s="465">
        <v>70</v>
      </c>
      <c r="K726" s="462" t="s">
        <v>78</v>
      </c>
      <c r="L726" s="463" t="s">
        <v>79</v>
      </c>
      <c r="M726" s="481" t="s">
        <v>80</v>
      </c>
      <c r="N726" s="441" t="s">
        <v>121</v>
      </c>
      <c r="O726" s="482" t="s">
        <v>2896</v>
      </c>
      <c r="P726" s="441" t="s">
        <v>1083</v>
      </c>
      <c r="Q726" s="466"/>
      <c r="R726" s="441" t="s">
        <v>336</v>
      </c>
      <c r="S726" s="482" t="s">
        <v>1294</v>
      </c>
      <c r="T726" s="441" t="s">
        <v>1295</v>
      </c>
      <c r="U726" s="483" t="s">
        <v>80</v>
      </c>
      <c r="V726" s="446" t="s">
        <v>1081</v>
      </c>
      <c r="W726" s="447">
        <v>10</v>
      </c>
      <c r="X726" s="446">
        <v>11</v>
      </c>
      <c r="Y726" s="447">
        <v>14</v>
      </c>
      <c r="Z726" s="446" t="s">
        <v>1294</v>
      </c>
      <c r="AA726" s="447" t="s">
        <v>1295</v>
      </c>
      <c r="AB726" s="446" t="s">
        <v>1294</v>
      </c>
      <c r="AC726" s="447" t="s">
        <v>1295</v>
      </c>
      <c r="AD726" s="446" t="s">
        <v>2900</v>
      </c>
      <c r="AE726" s="447" t="s">
        <v>2901</v>
      </c>
      <c r="AF726" s="451"/>
      <c r="AG726" s="447" t="s">
        <v>1371</v>
      </c>
      <c r="AH726" s="467" t="e">
        <f>VLOOKUP($AF726,'Program-Causes'!$C:$D,2,FALSE)</f>
        <v>#N/A</v>
      </c>
      <c r="AI726" s="447" t="s">
        <v>68</v>
      </c>
      <c r="AJ726" s="446" t="s">
        <v>69</v>
      </c>
      <c r="AK726" s="447" t="s">
        <v>70</v>
      </c>
      <c r="AL726" s="9" t="s">
        <v>3985</v>
      </c>
      <c r="AM726" s="35" t="str">
        <f>IF(ISNA(VLOOKUP($AL726,'Ash-Archive Data-Don''t Delete'!$AL:$AT,2,FALSE)),"",VLOOKUP($AL726,'Ash-Archive Data-Don''t Delete'!$AL:$AT,2,FALSE))</f>
        <v>Link</v>
      </c>
      <c r="AN726" s="2">
        <f>IF(ISNA(VLOOKUP($AL726,'Ash-Archive Data-Don''t Delete'!$AL:$AT,3,FALSE)),"",VLOOKUP($AL726,'Ash-Archive Data-Don''t Delete'!$AL:$AT,3,FALSE))</f>
        <v>0</v>
      </c>
      <c r="AO726" s="13">
        <f>IF(ISNA(VLOOKUP($AL726,'Ash-Archive Data-Don''t Delete'!$AL:$AT,4,FALSE)),"",VLOOKUP($AL726,'Ash-Archive Data-Don''t Delete'!$AL:$AT,4,FALSE))</f>
        <v>0</v>
      </c>
      <c r="AP726" s="2">
        <f>IF(ISNA(VLOOKUP($AL726,'Ash-Archive Data-Don''t Delete'!$AL:$AT,5,FALSE)),"",VLOOKUP($AL726,'Ash-Archive Data-Don''t Delete'!$AL:$AT,5,FALSE))</f>
        <v>0</v>
      </c>
      <c r="AQ726" s="13" t="s">
        <v>74</v>
      </c>
      <c r="AR726" s="2"/>
      <c r="AS726" s="13"/>
      <c r="AT726" s="2"/>
      <c r="AU726" s="451"/>
      <c r="AV726" s="447" t="s">
        <v>421</v>
      </c>
      <c r="AW726" s="451"/>
      <c r="AX726" s="447" t="s">
        <v>76</v>
      </c>
      <c r="AY726" s="475" t="s">
        <v>103</v>
      </c>
      <c r="AZ726" s="476">
        <v>42704</v>
      </c>
      <c r="BA726" s="15"/>
      <c r="BB726" s="15"/>
      <c r="BC726" s="15"/>
      <c r="BD726" s="15"/>
      <c r="BE726" s="15"/>
      <c r="BF726" s="15"/>
      <c r="BG726" s="15"/>
      <c r="BH726" s="15"/>
      <c r="BI726" s="15"/>
      <c r="BJ726" s="15"/>
    </row>
    <row r="727" spans="1:62" ht="14.25">
      <c r="A727" s="16" t="str">
        <f>IF(ISNA(VLOOKUP($G727,'Philanthropist Ranking'!$E$5:$H$105,4,FALSE)),"N","Y")</f>
        <v>N</v>
      </c>
      <c r="B727" s="17" t="e">
        <f>VLOOKUP($G727,'Philanthropist Ranking'!$K$5:$M$281,3,FALSE)</f>
        <v>#N/A</v>
      </c>
      <c r="C727" s="17" t="e">
        <f>VLOOKUP($G727,'Philanthropist Ranking'!$K$5:$M$281,2,FALSE)</f>
        <v>#N/A</v>
      </c>
      <c r="D727" s="486" t="s">
        <v>1380</v>
      </c>
      <c r="E727" s="486" t="s">
        <v>84</v>
      </c>
      <c r="F727" s="462" t="s">
        <v>1158</v>
      </c>
      <c r="G727" s="463" t="s">
        <v>1159</v>
      </c>
      <c r="H727" s="494" t="str">
        <f>HYPERLINK("http://baike.baidu.com/link?url=vqGXKDz2sZbh2UJd-E9QnTXs-8CkYN1jN_OBPI9FfPMhsIiXPIkCqZO_brFLYmdmZ2CBE4HTPGLsScq8SY1gEG6m51bR2fN03c88blQqsmCPMH-Ee1n1P-SJ92-lzUPv","佐证：Link")</f>
        <v>佐证：Link</v>
      </c>
      <c r="I727" s="464"/>
      <c r="J727" s="465" t="s">
        <v>62</v>
      </c>
      <c r="K727" s="464"/>
      <c r="L727" s="465"/>
      <c r="M727" s="464"/>
      <c r="N727" s="450"/>
      <c r="O727" s="466"/>
      <c r="P727" s="450"/>
      <c r="Q727" s="466"/>
      <c r="R727" s="450"/>
      <c r="S727" s="466"/>
      <c r="T727" s="450"/>
      <c r="U727" s="466"/>
      <c r="V727" s="446" t="s">
        <v>1159</v>
      </c>
      <c r="W727" s="447">
        <v>15</v>
      </c>
      <c r="X727" s="446">
        <v>4</v>
      </c>
      <c r="Y727" s="447">
        <v>2</v>
      </c>
      <c r="Z727" s="189"/>
      <c r="AA727" s="448"/>
      <c r="AB727" s="446" t="s">
        <v>1294</v>
      </c>
      <c r="AC727" s="447" t="s">
        <v>2050</v>
      </c>
      <c r="AD727" s="495" t="s">
        <v>1890</v>
      </c>
      <c r="AE727" s="496" t="s">
        <v>1733</v>
      </c>
      <c r="AF727" s="446" t="s">
        <v>1734</v>
      </c>
      <c r="AG727" s="447" t="s">
        <v>89</v>
      </c>
      <c r="AH727" s="467" t="str">
        <f>VLOOKUP($AF727,'Program-Causes'!$C:$D,2,FALSE)</f>
        <v>Education</v>
      </c>
      <c r="AI727" s="447" t="s">
        <v>68</v>
      </c>
      <c r="AJ727" s="446" t="s">
        <v>69</v>
      </c>
      <c r="AK727" s="447" t="s">
        <v>70</v>
      </c>
      <c r="AL727" s="9" t="s">
        <v>3986</v>
      </c>
      <c r="AM727" s="13" t="str">
        <f>IF(ISNA(VLOOKUP($AL727,'Ash-Archive Data-Don''t Delete'!$AL:$AT,2,FALSE)),"",VLOOKUP($AL727,'Ash-Archive Data-Don''t Delete'!$AL:$AT,2,FALSE))</f>
        <v/>
      </c>
      <c r="AN727" s="2" t="str">
        <f>IF(ISNA(VLOOKUP($AL727,'Ash-Archive Data-Don''t Delete'!$AL:$AT,3,FALSE)),"",VLOOKUP($AL727,'Ash-Archive Data-Don''t Delete'!$AL:$AT,3,FALSE))</f>
        <v/>
      </c>
      <c r="AO727" s="13" t="str">
        <f>IF(ISNA(VLOOKUP($AL727,'Ash-Archive Data-Don''t Delete'!$AL:$AT,4,FALSE)),"",VLOOKUP($AL727,'Ash-Archive Data-Don''t Delete'!$AL:$AT,4,FALSE))</f>
        <v/>
      </c>
      <c r="AP727" s="2" t="str">
        <f>IF(ISNA(VLOOKUP($AL727,'Ash-Archive Data-Don''t Delete'!$AL:$AT,5,FALSE)),"",VLOOKUP($AL727,'Ash-Archive Data-Don''t Delete'!$AL:$AT,5,FALSE))</f>
        <v/>
      </c>
      <c r="AQ727" s="13" t="s">
        <v>62</v>
      </c>
      <c r="AR727" s="2" t="s">
        <v>62</v>
      </c>
      <c r="AS727" s="13" t="s">
        <v>62</v>
      </c>
      <c r="AT727" s="2" t="s">
        <v>74</v>
      </c>
      <c r="AU727" s="451"/>
      <c r="AV727" s="448"/>
      <c r="AW727" s="451"/>
      <c r="AX727" s="448"/>
      <c r="AY727" s="475" t="s">
        <v>118</v>
      </c>
      <c r="AZ727" s="484">
        <v>42747</v>
      </c>
      <c r="BA727" s="15"/>
      <c r="BB727" s="15"/>
      <c r="BC727" s="15"/>
      <c r="BD727" s="15"/>
      <c r="BE727" s="15"/>
      <c r="BF727" s="15"/>
      <c r="BG727" s="15"/>
      <c r="BH727" s="15"/>
      <c r="BI727" s="15"/>
      <c r="BJ727" s="15"/>
    </row>
    <row r="728" spans="1:62" ht="14.25">
      <c r="A728" s="16" t="str">
        <f>IF(ISNA(VLOOKUP($G728,'Philanthropist Ranking'!$E$5:$H$105,4,FALSE)),"N","Y")</f>
        <v>N</v>
      </c>
      <c r="B728" s="17" t="e">
        <f>VLOOKUP($G728,'Philanthropist Ranking'!$K$5:$M$281,3,FALSE)</f>
        <v>#N/A</v>
      </c>
      <c r="C728" s="17" t="e">
        <f>VLOOKUP($G728,'Philanthropist Ranking'!$K$5:$M$281,2,FALSE)</f>
        <v>#N/A</v>
      </c>
      <c r="D728" s="486" t="s">
        <v>1380</v>
      </c>
      <c r="E728" s="486" t="s">
        <v>84</v>
      </c>
      <c r="F728" s="462" t="s">
        <v>1158</v>
      </c>
      <c r="G728" s="463" t="s">
        <v>1159</v>
      </c>
      <c r="H728" s="468" t="s">
        <v>3515</v>
      </c>
      <c r="I728" s="464"/>
      <c r="J728" s="465" t="s">
        <v>62</v>
      </c>
      <c r="K728" s="497" t="s">
        <v>78</v>
      </c>
      <c r="L728" s="465"/>
      <c r="M728" s="498" t="str">
        <f>HYPERLINK("http://baike.baidu.com/link?url=vqGXKDz2sZbh2UJd-E9QnTXs-8CkYN1jN_OBPI9FfPMhsIiXPIkCqZO_brFLYmdmZ2CBE4HTPGLsScq8SY1gEG6m51bR2fN03c88blQqsmCPMH-Ee1n1P-SJ92-lzUPv","Link")</f>
        <v>Link</v>
      </c>
      <c r="N728" s="470" t="s">
        <v>119</v>
      </c>
      <c r="O728" s="499" t="s">
        <v>3516</v>
      </c>
      <c r="P728" s="470" t="s">
        <v>1160</v>
      </c>
      <c r="Q728" s="482" t="s">
        <v>70</v>
      </c>
      <c r="R728" s="470" t="s">
        <v>336</v>
      </c>
      <c r="S728" s="499" t="s">
        <v>1294</v>
      </c>
      <c r="T728" s="470" t="s">
        <v>2050</v>
      </c>
      <c r="U728" s="466"/>
      <c r="V728" s="446" t="s">
        <v>1159</v>
      </c>
      <c r="W728" s="447">
        <v>7</v>
      </c>
      <c r="X728" s="446">
        <v>1</v>
      </c>
      <c r="Y728" s="447">
        <v>6</v>
      </c>
      <c r="Z728" s="189"/>
      <c r="AA728" s="448"/>
      <c r="AB728" s="446" t="s">
        <v>1294</v>
      </c>
      <c r="AC728" s="447" t="s">
        <v>2050</v>
      </c>
      <c r="AD728" s="495" t="s">
        <v>1890</v>
      </c>
      <c r="AE728" s="496" t="s">
        <v>1733</v>
      </c>
      <c r="AF728" s="446" t="s">
        <v>1735</v>
      </c>
      <c r="AG728" s="447" t="s">
        <v>89</v>
      </c>
      <c r="AH728" s="467" t="str">
        <f>VLOOKUP($AF728,'Program-Causes'!$C:$D,2,FALSE)</f>
        <v>Education</v>
      </c>
      <c r="AI728" s="447" t="s">
        <v>68</v>
      </c>
      <c r="AJ728" s="446" t="s">
        <v>69</v>
      </c>
      <c r="AK728" s="447" t="s">
        <v>70</v>
      </c>
      <c r="AL728" s="9" t="s">
        <v>3987</v>
      </c>
      <c r="AM728" s="13" t="str">
        <f>IF(ISNA(VLOOKUP($AL728,'Ash-Archive Data-Don''t Delete'!$AL:$AT,2,FALSE)),"",VLOOKUP($AL728,'Ash-Archive Data-Don''t Delete'!$AL:$AT,2,FALSE))</f>
        <v/>
      </c>
      <c r="AN728" s="2" t="str">
        <f>IF(ISNA(VLOOKUP($AL728,'Ash-Archive Data-Don''t Delete'!$AL:$AT,3,FALSE)),"",VLOOKUP($AL728,'Ash-Archive Data-Don''t Delete'!$AL:$AT,3,FALSE))</f>
        <v/>
      </c>
      <c r="AO728" s="13" t="str">
        <f>IF(ISNA(VLOOKUP($AL728,'Ash-Archive Data-Don''t Delete'!$AL:$AT,4,FALSE)),"",VLOOKUP($AL728,'Ash-Archive Data-Don''t Delete'!$AL:$AT,4,FALSE))</f>
        <v/>
      </c>
      <c r="AP728" s="2" t="str">
        <f>IF(ISNA(VLOOKUP($AL728,'Ash-Archive Data-Don''t Delete'!$AL:$AT,5,FALSE)),"",VLOOKUP($AL728,'Ash-Archive Data-Don''t Delete'!$AL:$AT,5,FALSE))</f>
        <v/>
      </c>
      <c r="AQ728" s="13" t="s">
        <v>62</v>
      </c>
      <c r="AR728" s="2" t="s">
        <v>62</v>
      </c>
      <c r="AS728" s="13" t="s">
        <v>62</v>
      </c>
      <c r="AT728" s="2" t="s">
        <v>74</v>
      </c>
      <c r="AU728" s="451"/>
      <c r="AV728" s="448"/>
      <c r="AW728" s="451"/>
      <c r="AX728" s="448"/>
      <c r="AY728" s="475" t="s">
        <v>118</v>
      </c>
      <c r="AZ728" s="484">
        <v>42747</v>
      </c>
      <c r="BA728" s="15"/>
      <c r="BB728" s="15"/>
      <c r="BC728" s="15"/>
      <c r="BD728" s="15"/>
      <c r="BE728" s="15"/>
      <c r="BF728" s="15"/>
      <c r="BG728" s="15"/>
      <c r="BH728" s="15"/>
      <c r="BI728" s="15"/>
      <c r="BJ728" s="15"/>
    </row>
    <row r="729" spans="1:62" ht="14.25">
      <c r="A729" s="16" t="str">
        <f>IF(ISNA(VLOOKUP($G729,'Philanthropist Ranking'!$E$5:$H$105,4,FALSE)),"N","Y")</f>
        <v>N</v>
      </c>
      <c r="B729" s="17" t="e">
        <f>VLOOKUP($G729,'Philanthropist Ranking'!$K$5:$M$281,3,FALSE)</f>
        <v>#N/A</v>
      </c>
      <c r="C729" s="17" t="e">
        <f>VLOOKUP($G729,'Philanthropist Ranking'!$K$5:$M$281,2,FALSE)</f>
        <v>#N/A</v>
      </c>
      <c r="D729" s="15"/>
      <c r="E729" s="15"/>
      <c r="F729" s="462" t="s">
        <v>3000</v>
      </c>
      <c r="G729" s="463" t="s">
        <v>3001</v>
      </c>
      <c r="H729" s="440"/>
      <c r="I729" s="464"/>
      <c r="J729" s="465" t="s">
        <v>62</v>
      </c>
      <c r="K729" s="462" t="s">
        <v>78</v>
      </c>
      <c r="L729" s="465"/>
      <c r="M729" s="464"/>
      <c r="N729" s="441" t="s">
        <v>122</v>
      </c>
      <c r="O729" s="482" t="s">
        <v>3002</v>
      </c>
      <c r="P729" s="441" t="s">
        <v>3003</v>
      </c>
      <c r="Q729" s="482" t="s">
        <v>70</v>
      </c>
      <c r="R729" s="441" t="s">
        <v>336</v>
      </c>
      <c r="S729" s="482" t="s">
        <v>324</v>
      </c>
      <c r="T729" s="441" t="s">
        <v>3004</v>
      </c>
      <c r="U729" s="483" t="s">
        <v>80</v>
      </c>
      <c r="V729" s="451"/>
      <c r="W729" s="448"/>
      <c r="X729" s="451"/>
      <c r="Y729" s="448"/>
      <c r="Z729" s="451"/>
      <c r="AA729" s="448"/>
      <c r="AB729" s="451"/>
      <c r="AC729" s="448"/>
      <c r="AD729" s="451"/>
      <c r="AE729" s="448"/>
      <c r="AF729" s="451"/>
      <c r="AG729" s="448"/>
      <c r="AH729" s="467" t="e">
        <f>VLOOKUP($AF729,'Program-Causes'!$C:$D,2,FALSE)</f>
        <v>#N/A</v>
      </c>
      <c r="AI729" s="448"/>
      <c r="AJ729" s="451"/>
      <c r="AK729" s="448"/>
      <c r="AL729" s="9" t="s">
        <v>3988</v>
      </c>
      <c r="AM729" s="13">
        <f>IF(ISNA(VLOOKUP($AL729,'Ash-Archive Data-Don''t Delete'!$AL:$AT,2,FALSE)),"",VLOOKUP($AL729,'Ash-Archive Data-Don''t Delete'!$AL:$AT,2,FALSE))</f>
        <v>0</v>
      </c>
      <c r="AN729" s="2">
        <f>IF(ISNA(VLOOKUP($AL729,'Ash-Archive Data-Don''t Delete'!$AL:$AT,3,FALSE)),"",VLOOKUP($AL729,'Ash-Archive Data-Don''t Delete'!$AL:$AT,3,FALSE))</f>
        <v>0</v>
      </c>
      <c r="AO729" s="13">
        <f>IF(ISNA(VLOOKUP($AL729,'Ash-Archive Data-Don''t Delete'!$AL:$AT,4,FALSE)),"",VLOOKUP($AL729,'Ash-Archive Data-Don''t Delete'!$AL:$AT,4,FALSE))</f>
        <v>0</v>
      </c>
      <c r="AP729" s="2">
        <f>IF(ISNA(VLOOKUP($AL729,'Ash-Archive Data-Don''t Delete'!$AL:$AT,5,FALSE)),"",VLOOKUP($AL729,'Ash-Archive Data-Don''t Delete'!$AL:$AT,5,FALSE))</f>
        <v>0</v>
      </c>
      <c r="AQ729" s="13"/>
      <c r="AR729" s="2"/>
      <c r="AS729" s="13"/>
      <c r="AT729" s="2"/>
      <c r="AU729" s="451"/>
      <c r="AV729" s="448"/>
      <c r="AW729" s="451"/>
      <c r="AX729" s="448"/>
      <c r="AY729" s="475" t="s">
        <v>103</v>
      </c>
      <c r="AZ729" s="476">
        <v>42690</v>
      </c>
      <c r="BA729" s="15"/>
      <c r="BB729" s="15"/>
      <c r="BC729" s="15"/>
      <c r="BD729" s="15"/>
      <c r="BE729" s="15"/>
      <c r="BF729" s="15"/>
      <c r="BG729" s="15"/>
      <c r="BH729" s="15"/>
      <c r="BI729" s="15"/>
      <c r="BJ729" s="15"/>
    </row>
    <row r="730" spans="1:62" ht="14.25">
      <c r="A730" s="16" t="str">
        <f>IF(ISNA(VLOOKUP($G730,'Philanthropist Ranking'!$E$5:$H$105,4,FALSE)),"N","Y")</f>
        <v>N</v>
      </c>
      <c r="B730" s="17" t="e">
        <f>VLOOKUP($G730,'Philanthropist Ranking'!$K$5:$M$281,3,FALSE)</f>
        <v>#N/A</v>
      </c>
      <c r="C730" s="17" t="e">
        <f>VLOOKUP($G730,'Philanthropist Ranking'!$K$5:$M$281,2,FALSE)</f>
        <v>#N/A</v>
      </c>
      <c r="D730" s="15"/>
      <c r="E730" s="15"/>
      <c r="F730" s="462" t="s">
        <v>2993</v>
      </c>
      <c r="G730" s="463" t="s">
        <v>2994</v>
      </c>
      <c r="H730" s="440"/>
      <c r="I730" s="464"/>
      <c r="J730" s="465" t="s">
        <v>62</v>
      </c>
      <c r="K730" s="462" t="s">
        <v>78</v>
      </c>
      <c r="L730" s="463" t="s">
        <v>79</v>
      </c>
      <c r="M730" s="481" t="s">
        <v>80</v>
      </c>
      <c r="N730" s="441" t="s">
        <v>1736</v>
      </c>
      <c r="O730" s="482" t="s">
        <v>2995</v>
      </c>
      <c r="P730" s="441" t="s">
        <v>2996</v>
      </c>
      <c r="Q730" s="482" t="s">
        <v>84</v>
      </c>
      <c r="R730" s="441" t="s">
        <v>336</v>
      </c>
      <c r="S730" s="482" t="s">
        <v>1337</v>
      </c>
      <c r="T730" s="441" t="s">
        <v>1337</v>
      </c>
      <c r="U730" s="483" t="s">
        <v>80</v>
      </c>
      <c r="V730" s="451"/>
      <c r="W730" s="448"/>
      <c r="X730" s="451"/>
      <c r="Y730" s="448"/>
      <c r="Z730" s="451"/>
      <c r="AA730" s="448"/>
      <c r="AB730" s="451"/>
      <c r="AC730" s="448"/>
      <c r="AD730" s="451"/>
      <c r="AE730" s="448"/>
      <c r="AF730" s="451"/>
      <c r="AG730" s="448"/>
      <c r="AH730" s="467" t="e">
        <f>VLOOKUP($AF730,'Program-Causes'!$C:$D,2,FALSE)</f>
        <v>#N/A</v>
      </c>
      <c r="AI730" s="448"/>
      <c r="AJ730" s="451"/>
      <c r="AK730" s="448"/>
      <c r="AL730" s="9" t="s">
        <v>3989</v>
      </c>
      <c r="AM730" s="13">
        <f>IF(ISNA(VLOOKUP($AL730,'Ash-Archive Data-Don''t Delete'!$AL:$AT,2,FALSE)),"",VLOOKUP($AL730,'Ash-Archive Data-Don''t Delete'!$AL:$AT,2,FALSE))</f>
        <v>0</v>
      </c>
      <c r="AN730" s="2">
        <f>IF(ISNA(VLOOKUP($AL730,'Ash-Archive Data-Don''t Delete'!$AL:$AT,3,FALSE)),"",VLOOKUP($AL730,'Ash-Archive Data-Don''t Delete'!$AL:$AT,3,FALSE))</f>
        <v>0</v>
      </c>
      <c r="AO730" s="13">
        <f>IF(ISNA(VLOOKUP($AL730,'Ash-Archive Data-Don''t Delete'!$AL:$AT,4,FALSE)),"",VLOOKUP($AL730,'Ash-Archive Data-Don''t Delete'!$AL:$AT,4,FALSE))</f>
        <v>0</v>
      </c>
      <c r="AP730" s="2">
        <f>IF(ISNA(VLOOKUP($AL730,'Ash-Archive Data-Don''t Delete'!$AL:$AT,5,FALSE)),"",VLOOKUP($AL730,'Ash-Archive Data-Don''t Delete'!$AL:$AT,5,FALSE))</f>
        <v>0</v>
      </c>
      <c r="AQ730" s="13"/>
      <c r="AR730" s="2"/>
      <c r="AS730" s="13"/>
      <c r="AT730" s="2"/>
      <c r="AU730" s="451"/>
      <c r="AV730" s="448"/>
      <c r="AW730" s="451"/>
      <c r="AX730" s="448"/>
      <c r="AY730" s="475" t="s">
        <v>488</v>
      </c>
      <c r="AZ730" s="476">
        <v>42430</v>
      </c>
      <c r="BA730" s="15"/>
      <c r="BB730" s="15"/>
      <c r="BC730" s="15"/>
      <c r="BD730" s="15"/>
      <c r="BE730" s="15"/>
      <c r="BF730" s="15"/>
      <c r="BG730" s="15"/>
      <c r="BH730" s="15"/>
      <c r="BI730" s="15"/>
      <c r="BJ730" s="15"/>
    </row>
    <row r="731" spans="1:62" ht="14.25">
      <c r="A731" s="16" t="str">
        <f>IF(ISNA(VLOOKUP($G731,'Philanthropist Ranking'!$E$5:$H$105,4,FALSE)),"N","Y")</f>
        <v>N</v>
      </c>
      <c r="B731" s="17" t="e">
        <f>VLOOKUP($G731,'Philanthropist Ranking'!$K$5:$M$281,3,FALSE)</f>
        <v>#N/A</v>
      </c>
      <c r="C731" s="17" t="e">
        <f>VLOOKUP($G731,'Philanthropist Ranking'!$K$5:$M$281,2,FALSE)</f>
        <v>#N/A</v>
      </c>
      <c r="D731" s="15"/>
      <c r="E731" s="15"/>
      <c r="F731" s="462" t="s">
        <v>3008</v>
      </c>
      <c r="G731" s="463" t="s">
        <v>3009</v>
      </c>
      <c r="H731" s="440"/>
      <c r="I731" s="464"/>
      <c r="J731" s="465" t="s">
        <v>62</v>
      </c>
      <c r="K731" s="462" t="s">
        <v>78</v>
      </c>
      <c r="L731" s="463" t="s">
        <v>79</v>
      </c>
      <c r="M731" s="481" t="s">
        <v>80</v>
      </c>
      <c r="N731" s="441" t="s">
        <v>125</v>
      </c>
      <c r="O731" s="482" t="s">
        <v>3010</v>
      </c>
      <c r="P731" s="441" t="s">
        <v>3011</v>
      </c>
      <c r="Q731" s="482" t="s">
        <v>84</v>
      </c>
      <c r="R731" s="441" t="s">
        <v>1550</v>
      </c>
      <c r="S731" s="482" t="s">
        <v>222</v>
      </c>
      <c r="T731" s="441" t="s">
        <v>222</v>
      </c>
      <c r="U731" s="483" t="s">
        <v>80</v>
      </c>
      <c r="V731" s="451"/>
      <c r="W731" s="448"/>
      <c r="X731" s="451"/>
      <c r="Y731" s="448"/>
      <c r="Z731" s="189"/>
      <c r="AA731" s="448"/>
      <c r="AB731" s="451"/>
      <c r="AC731" s="448"/>
      <c r="AD731" s="451"/>
      <c r="AE731" s="448"/>
      <c r="AF731" s="451"/>
      <c r="AG731" s="448"/>
      <c r="AH731" s="467" t="e">
        <f>VLOOKUP($AF731,'Program-Causes'!$C:$D,2,FALSE)</f>
        <v>#N/A</v>
      </c>
      <c r="AI731" s="448"/>
      <c r="AJ731" s="451"/>
      <c r="AK731" s="448"/>
      <c r="AL731" s="9" t="s">
        <v>3990</v>
      </c>
      <c r="AM731" s="13">
        <f>IF(ISNA(VLOOKUP($AL731,'Ash-Archive Data-Don''t Delete'!$AL:$AT,2,FALSE)),"",VLOOKUP($AL731,'Ash-Archive Data-Don''t Delete'!$AL:$AT,2,FALSE))</f>
        <v>0</v>
      </c>
      <c r="AN731" s="2">
        <f>IF(ISNA(VLOOKUP($AL731,'Ash-Archive Data-Don''t Delete'!$AL:$AT,3,FALSE)),"",VLOOKUP($AL731,'Ash-Archive Data-Don''t Delete'!$AL:$AT,3,FALSE))</f>
        <v>0</v>
      </c>
      <c r="AO731" s="13">
        <f>IF(ISNA(VLOOKUP($AL731,'Ash-Archive Data-Don''t Delete'!$AL:$AT,4,FALSE)),"",VLOOKUP($AL731,'Ash-Archive Data-Don''t Delete'!$AL:$AT,4,FALSE))</f>
        <v>0</v>
      </c>
      <c r="AP731" s="2">
        <f>IF(ISNA(VLOOKUP($AL731,'Ash-Archive Data-Don''t Delete'!$AL:$AT,5,FALSE)),"",VLOOKUP($AL731,'Ash-Archive Data-Don''t Delete'!$AL:$AT,5,FALSE))</f>
        <v>0</v>
      </c>
      <c r="AQ731" s="13"/>
      <c r="AR731" s="2"/>
      <c r="AS731" s="13"/>
      <c r="AT731" s="2"/>
      <c r="AU731" s="451"/>
      <c r="AV731" s="448"/>
      <c r="AW731" s="451"/>
      <c r="AX731" s="448"/>
      <c r="AY731" s="475" t="s">
        <v>103</v>
      </c>
      <c r="AZ731" s="476">
        <v>42706</v>
      </c>
      <c r="BA731" s="15"/>
      <c r="BB731" s="15"/>
      <c r="BC731" s="15"/>
      <c r="BD731" s="15"/>
      <c r="BE731" s="15"/>
      <c r="BF731" s="15"/>
      <c r="BG731" s="15"/>
      <c r="BH731" s="15"/>
      <c r="BI731" s="15"/>
      <c r="BJ731" s="15"/>
    </row>
    <row r="732" spans="1:62" ht="14.25">
      <c r="A732" s="16" t="str">
        <f>IF(ISNA(VLOOKUP($G732,'Philanthropist Ranking'!$E$5:$H$105,4,FALSE)),"N","Y")</f>
        <v>N</v>
      </c>
      <c r="B732" s="17" t="e">
        <f>VLOOKUP($G732,'Philanthropist Ranking'!$K$5:$M$281,3,FALSE)</f>
        <v>#N/A</v>
      </c>
      <c r="C732" s="17" t="e">
        <f>VLOOKUP($G732,'Philanthropist Ranking'!$K$5:$M$281,2,FALSE)</f>
        <v>#N/A</v>
      </c>
      <c r="D732" s="486"/>
      <c r="E732" s="486" t="s">
        <v>84</v>
      </c>
      <c r="F732" s="462" t="s">
        <v>3991</v>
      </c>
      <c r="G732" s="463" t="s">
        <v>3992</v>
      </c>
      <c r="H732" s="475"/>
      <c r="I732" s="464"/>
      <c r="J732" s="465" t="s">
        <v>62</v>
      </c>
      <c r="K732" s="462" t="s">
        <v>703</v>
      </c>
      <c r="L732" s="465"/>
      <c r="M732" s="464"/>
      <c r="N732" s="441" t="s">
        <v>1400</v>
      </c>
      <c r="O732" s="482" t="s">
        <v>3435</v>
      </c>
      <c r="P732" s="470" t="s">
        <v>1168</v>
      </c>
      <c r="Q732" s="499" t="s">
        <v>70</v>
      </c>
      <c r="R732" s="441" t="s">
        <v>3993</v>
      </c>
      <c r="S732" s="499" t="s">
        <v>1337</v>
      </c>
      <c r="T732" s="470" t="s">
        <v>1337</v>
      </c>
      <c r="U732" s="466"/>
      <c r="V732" s="446" t="s">
        <v>1168</v>
      </c>
      <c r="W732" s="447">
        <v>13</v>
      </c>
      <c r="X732" s="446">
        <v>3</v>
      </c>
      <c r="Y732" s="447">
        <v>3</v>
      </c>
      <c r="Z732" s="446" t="s">
        <v>1337</v>
      </c>
      <c r="AA732" s="447" t="s">
        <v>1337</v>
      </c>
      <c r="AB732" s="446" t="s">
        <v>1337</v>
      </c>
      <c r="AC732" s="447" t="s">
        <v>1337</v>
      </c>
      <c r="AD732" s="451"/>
      <c r="AE732" s="447" t="s">
        <v>1929</v>
      </c>
      <c r="AF732" s="446" t="s">
        <v>1930</v>
      </c>
      <c r="AG732" s="447" t="s">
        <v>89</v>
      </c>
      <c r="AH732" s="467" t="s">
        <v>67</v>
      </c>
      <c r="AI732" s="447" t="s">
        <v>100</v>
      </c>
      <c r="AJ732" s="446" t="s">
        <v>69</v>
      </c>
      <c r="AK732" s="447" t="s">
        <v>70</v>
      </c>
      <c r="AL732" s="9" t="s">
        <v>3994</v>
      </c>
      <c r="AM732" s="13" t="str">
        <f>IF(ISNA(VLOOKUP($AL732,'Ash-Archive Data-Don''t Delete'!$AL:$AT,2,FALSE)),"",VLOOKUP($AL732,'Ash-Archive Data-Don''t Delete'!$AL:$AT,2,FALSE))</f>
        <v/>
      </c>
      <c r="AN732" s="2" t="str">
        <f>IF(ISNA(VLOOKUP($AL732,'Ash-Archive Data-Don''t Delete'!$AL:$AT,3,FALSE)),"",VLOOKUP($AL732,'Ash-Archive Data-Don''t Delete'!$AL:$AT,3,FALSE))</f>
        <v/>
      </c>
      <c r="AO732" s="13" t="str">
        <f>IF(ISNA(VLOOKUP($AL732,'Ash-Archive Data-Don''t Delete'!$AL:$AT,4,FALSE)),"",VLOOKUP($AL732,'Ash-Archive Data-Don''t Delete'!$AL:$AT,4,FALSE))</f>
        <v/>
      </c>
      <c r="AP732" s="2" t="str">
        <f>IF(ISNA(VLOOKUP($AL732,'Ash-Archive Data-Don''t Delete'!$AL:$AT,5,FALSE)),"",VLOOKUP($AL732,'Ash-Archive Data-Don''t Delete'!$AL:$AT,5,FALSE))</f>
        <v/>
      </c>
      <c r="AQ732" s="13" t="s">
        <v>62</v>
      </c>
      <c r="AR732" s="2" t="s">
        <v>62</v>
      </c>
      <c r="AS732" s="13" t="s">
        <v>62</v>
      </c>
      <c r="AT732" s="2" t="s">
        <v>74</v>
      </c>
      <c r="AU732" s="451"/>
      <c r="AV732" s="448"/>
      <c r="AW732" s="451"/>
      <c r="AX732" s="448"/>
      <c r="AY732" s="475" t="s">
        <v>118</v>
      </c>
      <c r="AZ732" s="484">
        <v>42744</v>
      </c>
      <c r="BA732" s="15"/>
      <c r="BB732" s="15"/>
      <c r="BC732" s="15"/>
      <c r="BD732" s="15"/>
      <c r="BE732" s="15"/>
      <c r="BF732" s="15"/>
      <c r="BG732" s="15"/>
      <c r="BH732" s="15"/>
      <c r="BI732" s="15"/>
      <c r="BJ732" s="15"/>
    </row>
    <row r="733" spans="1:62" ht="14.25">
      <c r="A733" s="16" t="str">
        <f>IF(ISNA(VLOOKUP($G733,'Philanthropist Ranking'!$E$5:$H$105,4,FALSE)),"N","Y")</f>
        <v>N</v>
      </c>
      <c r="B733" s="17" t="e">
        <f>VLOOKUP($G733,'Philanthropist Ranking'!$K$5:$M$281,3,FALSE)</f>
        <v>#N/A</v>
      </c>
      <c r="C733" s="17" t="e">
        <f>VLOOKUP($G733,'Philanthropist Ranking'!$K$5:$M$281,2,FALSE)</f>
        <v>#N/A</v>
      </c>
      <c r="D733" s="15"/>
      <c r="E733" s="15"/>
      <c r="F733" s="464"/>
      <c r="G733" s="463" t="s">
        <v>3264</v>
      </c>
      <c r="H733" s="440"/>
      <c r="I733" s="464"/>
      <c r="J733" s="465" t="s">
        <v>62</v>
      </c>
      <c r="K733" s="464"/>
      <c r="L733" s="465"/>
      <c r="M733" s="464"/>
      <c r="N733" s="450"/>
      <c r="O733" s="482" t="s">
        <v>3265</v>
      </c>
      <c r="P733" s="450"/>
      <c r="Q733" s="466"/>
      <c r="R733" s="450"/>
      <c r="S733" s="466"/>
      <c r="T733" s="450"/>
      <c r="U733" s="466"/>
      <c r="V733" s="446" t="s">
        <v>3265</v>
      </c>
      <c r="W733" s="447">
        <v>3</v>
      </c>
      <c r="X733" s="446">
        <v>9</v>
      </c>
      <c r="Y733" s="447">
        <v>17</v>
      </c>
      <c r="Z733" s="189"/>
      <c r="AA733" s="448"/>
      <c r="AB733" s="451"/>
      <c r="AC733" s="448"/>
      <c r="AD733" s="451"/>
      <c r="AE733" s="447" t="s">
        <v>2568</v>
      </c>
      <c r="AF733" s="446" t="s">
        <v>3266</v>
      </c>
      <c r="AG733" s="447" t="s">
        <v>109</v>
      </c>
      <c r="AH733" s="467" t="str">
        <f>VLOOKUP($AF733,'Program-Causes'!$C:$D,2,FALSE)</f>
        <v>Education</v>
      </c>
      <c r="AI733" s="447" t="s">
        <v>100</v>
      </c>
      <c r="AJ733" s="446" t="s">
        <v>1484</v>
      </c>
      <c r="AK733" s="447" t="s">
        <v>70</v>
      </c>
      <c r="AL733" s="9" t="s">
        <v>3995</v>
      </c>
      <c r="AM733" s="13" t="str">
        <f>IF(ISNA(VLOOKUP($AL733,'Ash-Archive Data-Don''t Delete'!$AL:$AT,2,FALSE)),"",VLOOKUP($AL733,'Ash-Archive Data-Don''t Delete'!$AL:$AT,2,FALSE))</f>
        <v/>
      </c>
      <c r="AN733" s="2" t="str">
        <f>IF(ISNA(VLOOKUP($AL733,'Ash-Archive Data-Don''t Delete'!$AL:$AT,3,FALSE)),"",VLOOKUP($AL733,'Ash-Archive Data-Don''t Delete'!$AL:$AT,3,FALSE))</f>
        <v/>
      </c>
      <c r="AO733" s="13" t="str">
        <f>IF(ISNA(VLOOKUP($AL733,'Ash-Archive Data-Don''t Delete'!$AL:$AT,4,FALSE)),"",VLOOKUP($AL733,'Ash-Archive Data-Don''t Delete'!$AL:$AT,4,FALSE))</f>
        <v/>
      </c>
      <c r="AP733" s="2" t="str">
        <f>IF(ISNA(VLOOKUP($AL733,'Ash-Archive Data-Don''t Delete'!$AL:$AT,5,FALSE)),"",VLOOKUP($AL733,'Ash-Archive Data-Don''t Delete'!$AL:$AT,5,FALSE))</f>
        <v/>
      </c>
      <c r="AQ733" s="13" t="s">
        <v>62</v>
      </c>
      <c r="AR733" s="2" t="s">
        <v>62</v>
      </c>
      <c r="AS733" s="13" t="s">
        <v>62</v>
      </c>
      <c r="AT733" s="2" t="s">
        <v>74</v>
      </c>
      <c r="AU733" s="451"/>
      <c r="AV733" s="448"/>
      <c r="AW733" s="451"/>
      <c r="AX733" s="448"/>
      <c r="AY733" s="475" t="s">
        <v>118</v>
      </c>
      <c r="AZ733" s="484">
        <v>42744</v>
      </c>
      <c r="BA733" s="15"/>
      <c r="BB733" s="15"/>
      <c r="BC733" s="15"/>
      <c r="BD733" s="15"/>
      <c r="BE733" s="15"/>
      <c r="BF733" s="15"/>
      <c r="BG733" s="15"/>
      <c r="BH733" s="15"/>
      <c r="BI733" s="15"/>
      <c r="BJ733" s="15"/>
    </row>
    <row r="734" spans="1:62" ht="14.25">
      <c r="A734" s="16" t="str">
        <f>IF(ISNA(VLOOKUP($G734,'Philanthropist Ranking'!$E$5:$H$105,4,FALSE)),"N","Y")</f>
        <v>N</v>
      </c>
      <c r="B734" s="17" t="e">
        <f>VLOOKUP($G734,'Philanthropist Ranking'!$K$5:$M$281,3,FALSE)</f>
        <v>#N/A</v>
      </c>
      <c r="C734" s="17" t="e">
        <f>VLOOKUP($G734,'Philanthropist Ranking'!$K$5:$M$281,2,FALSE)</f>
        <v>#N/A</v>
      </c>
      <c r="D734" s="15"/>
      <c r="E734" s="486" t="s">
        <v>84</v>
      </c>
      <c r="F734" s="462" t="s">
        <v>1115</v>
      </c>
      <c r="G734" s="463" t="s">
        <v>1116</v>
      </c>
      <c r="H734" s="440"/>
      <c r="I734" s="464"/>
      <c r="J734" s="465" t="s">
        <v>62</v>
      </c>
      <c r="K734" s="462" t="s">
        <v>78</v>
      </c>
      <c r="L734" s="463" t="s">
        <v>79</v>
      </c>
      <c r="M734" s="481" t="s">
        <v>80</v>
      </c>
      <c r="N734" s="441" t="s">
        <v>121</v>
      </c>
      <c r="O734" s="482" t="s">
        <v>3015</v>
      </c>
      <c r="P734" s="441" t="s">
        <v>1118</v>
      </c>
      <c r="Q734" s="482" t="s">
        <v>84</v>
      </c>
      <c r="R734" s="441" t="s">
        <v>336</v>
      </c>
      <c r="S734" s="482" t="s">
        <v>1824</v>
      </c>
      <c r="T734" s="441" t="s">
        <v>1824</v>
      </c>
      <c r="U734" s="483" t="s">
        <v>80</v>
      </c>
      <c r="V734" s="451"/>
      <c r="W734" s="448"/>
      <c r="X734" s="451"/>
      <c r="Y734" s="448"/>
      <c r="Z734" s="451"/>
      <c r="AA734" s="448"/>
      <c r="AB734" s="451"/>
      <c r="AC734" s="448"/>
      <c r="AD734" s="451"/>
      <c r="AE734" s="448"/>
      <c r="AF734" s="451"/>
      <c r="AG734" s="448"/>
      <c r="AH734" s="467" t="e">
        <f>VLOOKUP($AF734,'Program-Causes'!$C:$D,2,FALSE)</f>
        <v>#N/A</v>
      </c>
      <c r="AI734" s="448"/>
      <c r="AJ734" s="451"/>
      <c r="AK734" s="448"/>
      <c r="AL734" s="9" t="s">
        <v>3996</v>
      </c>
      <c r="AM734" s="13">
        <f>IF(ISNA(VLOOKUP($AL734,'Ash-Archive Data-Don''t Delete'!$AL:$AT,2,FALSE)),"",VLOOKUP($AL734,'Ash-Archive Data-Don''t Delete'!$AL:$AT,2,FALSE))</f>
        <v>0</v>
      </c>
      <c r="AN734" s="2">
        <f>IF(ISNA(VLOOKUP($AL734,'Ash-Archive Data-Don''t Delete'!$AL:$AT,3,FALSE)),"",VLOOKUP($AL734,'Ash-Archive Data-Don''t Delete'!$AL:$AT,3,FALSE))</f>
        <v>0</v>
      </c>
      <c r="AO734" s="13">
        <f>IF(ISNA(VLOOKUP($AL734,'Ash-Archive Data-Don''t Delete'!$AL:$AT,4,FALSE)),"",VLOOKUP($AL734,'Ash-Archive Data-Don''t Delete'!$AL:$AT,4,FALSE))</f>
        <v>0</v>
      </c>
      <c r="AP734" s="2">
        <f>IF(ISNA(VLOOKUP($AL734,'Ash-Archive Data-Don''t Delete'!$AL:$AT,5,FALSE)),"",VLOOKUP($AL734,'Ash-Archive Data-Don''t Delete'!$AL:$AT,5,FALSE))</f>
        <v>0</v>
      </c>
      <c r="AQ734" s="13"/>
      <c r="AR734" s="2"/>
      <c r="AS734" s="13"/>
      <c r="AT734" s="2"/>
      <c r="AU734" s="451"/>
      <c r="AV734" s="448"/>
      <c r="AW734" s="451"/>
      <c r="AX734" s="447">
        <v>0</v>
      </c>
      <c r="AY734" s="475" t="s">
        <v>77</v>
      </c>
      <c r="AZ734" s="476">
        <v>42446</v>
      </c>
      <c r="BA734" s="15"/>
      <c r="BB734" s="15"/>
      <c r="BC734" s="15"/>
      <c r="BD734" s="15"/>
      <c r="BE734" s="15"/>
      <c r="BF734" s="15"/>
      <c r="BG734" s="15"/>
      <c r="BH734" s="15"/>
      <c r="BI734" s="15"/>
      <c r="BJ734" s="15"/>
    </row>
    <row r="735" spans="1:62" ht="14.25">
      <c r="A735" s="16" t="str">
        <f>IF(ISNA(VLOOKUP($G735,'Philanthropist Ranking'!$E$5:$H$105,4,FALSE)),"N","Y")</f>
        <v>N</v>
      </c>
      <c r="B735" s="17" t="e">
        <f>VLOOKUP($G735,'Philanthropist Ranking'!$K$5:$M$281,3,FALSE)</f>
        <v>#N/A</v>
      </c>
      <c r="C735" s="17" t="e">
        <f>VLOOKUP($G735,'Philanthropist Ranking'!$K$5:$M$281,2,FALSE)</f>
        <v>#N/A</v>
      </c>
      <c r="D735" s="15"/>
      <c r="E735" s="486" t="s">
        <v>84</v>
      </c>
      <c r="F735" s="462" t="s">
        <v>1109</v>
      </c>
      <c r="G735" s="463" t="s">
        <v>1112</v>
      </c>
      <c r="H735" s="440"/>
      <c r="I735" s="464"/>
      <c r="J735" s="465" t="s">
        <v>62</v>
      </c>
      <c r="K735" s="464"/>
      <c r="L735" s="465"/>
      <c r="M735" s="464"/>
      <c r="N735" s="450"/>
      <c r="O735" s="466"/>
      <c r="P735" s="450"/>
      <c r="Q735" s="466"/>
      <c r="R735" s="450"/>
      <c r="S735" s="466"/>
      <c r="T735" s="450"/>
      <c r="U735" s="466"/>
      <c r="V735" s="446" t="s">
        <v>1109</v>
      </c>
      <c r="W735" s="447">
        <v>100</v>
      </c>
      <c r="X735" s="446">
        <v>12</v>
      </c>
      <c r="Y735" s="447">
        <v>15</v>
      </c>
      <c r="Z735" s="189"/>
      <c r="AA735" s="447" t="s">
        <v>1824</v>
      </c>
      <c r="AB735" s="451"/>
      <c r="AC735" s="447" t="s">
        <v>1824</v>
      </c>
      <c r="AD735" s="451"/>
      <c r="AE735" s="448"/>
      <c r="AF735" s="451"/>
      <c r="AG735" s="447" t="s">
        <v>1390</v>
      </c>
      <c r="AH735" s="467" t="s">
        <v>67</v>
      </c>
      <c r="AI735" s="447" t="s">
        <v>68</v>
      </c>
      <c r="AJ735" s="446" t="s">
        <v>69</v>
      </c>
      <c r="AK735" s="447" t="s">
        <v>70</v>
      </c>
      <c r="AL735" s="9" t="s">
        <v>3997</v>
      </c>
      <c r="AM735" s="13" t="str">
        <f>IF(ISNA(VLOOKUP($AL735,'Ash-Archive Data-Don''t Delete'!$AL:$AT,2,FALSE)),"",VLOOKUP($AL735,'Ash-Archive Data-Don''t Delete'!$AL:$AT,2,FALSE))</f>
        <v/>
      </c>
      <c r="AN735" s="2" t="str">
        <f>IF(ISNA(VLOOKUP($AL735,'Ash-Archive Data-Don''t Delete'!$AL:$AT,3,FALSE)),"",VLOOKUP($AL735,'Ash-Archive Data-Don''t Delete'!$AL:$AT,3,FALSE))</f>
        <v/>
      </c>
      <c r="AO735" s="13" t="str">
        <f>IF(ISNA(VLOOKUP($AL735,'Ash-Archive Data-Don''t Delete'!$AL:$AT,4,FALSE)),"",VLOOKUP($AL735,'Ash-Archive Data-Don''t Delete'!$AL:$AT,4,FALSE))</f>
        <v/>
      </c>
      <c r="AP735" s="2" t="str">
        <f>IF(ISNA(VLOOKUP($AL735,'Ash-Archive Data-Don''t Delete'!$AL:$AT,5,FALSE)),"",VLOOKUP($AL735,'Ash-Archive Data-Don''t Delete'!$AL:$AT,5,FALSE))</f>
        <v/>
      </c>
      <c r="AQ735" s="13" t="s">
        <v>62</v>
      </c>
      <c r="AR735" s="2" t="s">
        <v>62</v>
      </c>
      <c r="AS735" s="13" t="s">
        <v>62</v>
      </c>
      <c r="AT735" s="2" t="s">
        <v>62</v>
      </c>
      <c r="AU735" s="451"/>
      <c r="AV735" s="447" t="s">
        <v>487</v>
      </c>
      <c r="AW735" s="446" t="s">
        <v>84</v>
      </c>
      <c r="AX735" s="448"/>
      <c r="AY735" s="475" t="s">
        <v>77</v>
      </c>
      <c r="AZ735" s="476">
        <v>42432</v>
      </c>
      <c r="BA735" s="15"/>
      <c r="BB735" s="15"/>
      <c r="BC735" s="15"/>
      <c r="BD735" s="15"/>
      <c r="BE735" s="15"/>
      <c r="BF735" s="15"/>
      <c r="BG735" s="15"/>
      <c r="BH735" s="15"/>
      <c r="BI735" s="15"/>
      <c r="BJ735" s="15"/>
    </row>
    <row r="736" spans="1:62" ht="14.25">
      <c r="A736" s="16" t="str">
        <f>IF(ISNA(VLOOKUP($G736,'Philanthropist Ranking'!$E$5:$H$105,4,FALSE)),"N","Y")</f>
        <v>N</v>
      </c>
      <c r="B736" s="17" t="e">
        <f>VLOOKUP($G736,'Philanthropist Ranking'!$K$5:$M$281,3,FALSE)</f>
        <v>#N/A</v>
      </c>
      <c r="C736" s="17" t="e">
        <f>VLOOKUP($G736,'Philanthropist Ranking'!$K$5:$M$281,2,FALSE)</f>
        <v>#N/A</v>
      </c>
      <c r="D736" s="15"/>
      <c r="E736" s="486" t="s">
        <v>84</v>
      </c>
      <c r="F736" s="462" t="s">
        <v>1109</v>
      </c>
      <c r="G736" s="463" t="s">
        <v>1112</v>
      </c>
      <c r="H736" s="440"/>
      <c r="I736" s="464"/>
      <c r="J736" s="465" t="s">
        <v>62</v>
      </c>
      <c r="K736" s="464"/>
      <c r="L736" s="465"/>
      <c r="M736" s="464"/>
      <c r="N736" s="450"/>
      <c r="O736" s="466"/>
      <c r="P736" s="450"/>
      <c r="Q736" s="466"/>
      <c r="R736" s="450"/>
      <c r="S736" s="466"/>
      <c r="T736" s="450"/>
      <c r="U736" s="466"/>
      <c r="V736" s="446" t="s">
        <v>1109</v>
      </c>
      <c r="W736" s="447">
        <v>100</v>
      </c>
      <c r="X736" s="446">
        <v>12</v>
      </c>
      <c r="Y736" s="447">
        <v>15</v>
      </c>
      <c r="Z736" s="189"/>
      <c r="AA736" s="447" t="s">
        <v>1824</v>
      </c>
      <c r="AB736" s="451"/>
      <c r="AC736" s="447" t="s">
        <v>1824</v>
      </c>
      <c r="AD736" s="451"/>
      <c r="AE736" s="448"/>
      <c r="AF736" s="451"/>
      <c r="AG736" s="447" t="s">
        <v>1390</v>
      </c>
      <c r="AH736" s="467" t="s">
        <v>67</v>
      </c>
      <c r="AI736" s="447" t="s">
        <v>68</v>
      </c>
      <c r="AJ736" s="446" t="s">
        <v>69</v>
      </c>
      <c r="AK736" s="447" t="s">
        <v>70</v>
      </c>
      <c r="AL736" s="9" t="s">
        <v>3997</v>
      </c>
      <c r="AM736" s="13" t="str">
        <f>IF(ISNA(VLOOKUP($AL736,'Ash-Archive Data-Don''t Delete'!$AL:$AT,2,FALSE)),"",VLOOKUP($AL736,'Ash-Archive Data-Don''t Delete'!$AL:$AT,2,FALSE))</f>
        <v/>
      </c>
      <c r="AN736" s="2" t="str">
        <f>IF(ISNA(VLOOKUP($AL736,'Ash-Archive Data-Don''t Delete'!$AL:$AT,3,FALSE)),"",VLOOKUP($AL736,'Ash-Archive Data-Don''t Delete'!$AL:$AT,3,FALSE))</f>
        <v/>
      </c>
      <c r="AO736" s="13" t="str">
        <f>IF(ISNA(VLOOKUP($AL736,'Ash-Archive Data-Don''t Delete'!$AL:$AT,4,FALSE)),"",VLOOKUP($AL736,'Ash-Archive Data-Don''t Delete'!$AL:$AT,4,FALSE))</f>
        <v/>
      </c>
      <c r="AP736" s="2" t="str">
        <f>IF(ISNA(VLOOKUP($AL736,'Ash-Archive Data-Don''t Delete'!$AL:$AT,5,FALSE)),"",VLOOKUP($AL736,'Ash-Archive Data-Don''t Delete'!$AL:$AT,5,FALSE))</f>
        <v/>
      </c>
      <c r="AQ736" s="13" t="s">
        <v>62</v>
      </c>
      <c r="AR736" s="2" t="s">
        <v>62</v>
      </c>
      <c r="AS736" s="13" t="s">
        <v>62</v>
      </c>
      <c r="AT736" s="2" t="s">
        <v>62</v>
      </c>
      <c r="AU736" s="451"/>
      <c r="AV736" s="447" t="s">
        <v>487</v>
      </c>
      <c r="AW736" s="446" t="s">
        <v>84</v>
      </c>
      <c r="AX736" s="448"/>
      <c r="AY736" s="475" t="s">
        <v>77</v>
      </c>
      <c r="AZ736" s="476">
        <v>42432</v>
      </c>
      <c r="BA736" s="15"/>
      <c r="BB736" s="15"/>
      <c r="BC736" s="15"/>
      <c r="BD736" s="15"/>
      <c r="BE736" s="15"/>
      <c r="BF736" s="15"/>
      <c r="BG736" s="15"/>
      <c r="BH736" s="15"/>
      <c r="BI736" s="15"/>
      <c r="BJ736" s="15"/>
    </row>
    <row r="737" spans="1:62" ht="14.25">
      <c r="A737" s="16" t="str">
        <f>IF(ISNA(VLOOKUP($G737,'Philanthropist Ranking'!$E$5:$H$105,4,FALSE)),"N","Y")</f>
        <v>N</v>
      </c>
      <c r="B737" s="17" t="e">
        <f>VLOOKUP($G737,'Philanthropist Ranking'!$K$5:$M$281,3,FALSE)</f>
        <v>#N/A</v>
      </c>
      <c r="C737" s="17" t="e">
        <f>VLOOKUP($G737,'Philanthropist Ranking'!$K$5:$M$281,2,FALSE)</f>
        <v>#N/A</v>
      </c>
      <c r="D737" s="15"/>
      <c r="E737" s="486" t="s">
        <v>84</v>
      </c>
      <c r="F737" s="462" t="s">
        <v>1109</v>
      </c>
      <c r="G737" s="463" t="s">
        <v>1112</v>
      </c>
      <c r="H737" s="440"/>
      <c r="I737" s="464"/>
      <c r="J737" s="465" t="s">
        <v>62</v>
      </c>
      <c r="K737" s="464"/>
      <c r="L737" s="465"/>
      <c r="M737" s="464"/>
      <c r="N737" s="450"/>
      <c r="O737" s="466"/>
      <c r="P737" s="450"/>
      <c r="Q737" s="466"/>
      <c r="R737" s="450"/>
      <c r="S737" s="466"/>
      <c r="T737" s="450"/>
      <c r="U737" s="466"/>
      <c r="V737" s="446" t="s">
        <v>1109</v>
      </c>
      <c r="W737" s="447">
        <v>100</v>
      </c>
      <c r="X737" s="446">
        <v>12</v>
      </c>
      <c r="Y737" s="447">
        <v>15</v>
      </c>
      <c r="Z737" s="189"/>
      <c r="AA737" s="447" t="s">
        <v>1824</v>
      </c>
      <c r="AB737" s="451"/>
      <c r="AC737" s="447" t="s">
        <v>1824</v>
      </c>
      <c r="AD737" s="451"/>
      <c r="AE737" s="448"/>
      <c r="AF737" s="446" t="s">
        <v>1390</v>
      </c>
      <c r="AG737" s="448"/>
      <c r="AH737" s="467" t="e">
        <v>#N/A</v>
      </c>
      <c r="AI737" s="485" t="e">
        <f>VLOOKUP($AF737,'Program-Causes'!$C:$D,2,FALSE)</f>
        <v>#N/A</v>
      </c>
      <c r="AJ737" s="446" t="s">
        <v>69</v>
      </c>
      <c r="AK737" s="447" t="s">
        <v>70</v>
      </c>
      <c r="AL737" s="9" t="s">
        <v>3997</v>
      </c>
      <c r="AM737" s="13" t="str">
        <f>IF(ISNA(VLOOKUP($AL737,'Ash-Archive Data-Don''t Delete'!$AL:$AT,2,FALSE)),"",VLOOKUP($AL737,'Ash-Archive Data-Don''t Delete'!$AL:$AT,2,FALSE))</f>
        <v/>
      </c>
      <c r="AN737" s="2" t="str">
        <f>IF(ISNA(VLOOKUP($AL737,'Ash-Archive Data-Don''t Delete'!$AL:$AT,3,FALSE)),"",VLOOKUP($AL737,'Ash-Archive Data-Don''t Delete'!$AL:$AT,3,FALSE))</f>
        <v/>
      </c>
      <c r="AO737" s="13" t="str">
        <f>IF(ISNA(VLOOKUP($AL737,'Ash-Archive Data-Don''t Delete'!$AL:$AT,4,FALSE)),"",VLOOKUP($AL737,'Ash-Archive Data-Don''t Delete'!$AL:$AT,4,FALSE))</f>
        <v/>
      </c>
      <c r="AP737" s="2" t="str">
        <f>IF(ISNA(VLOOKUP($AL737,'Ash-Archive Data-Don''t Delete'!$AL:$AT,5,FALSE)),"",VLOOKUP($AL737,'Ash-Archive Data-Don''t Delete'!$AL:$AT,5,FALSE))</f>
        <v/>
      </c>
      <c r="AQ737" s="13" t="s">
        <v>62</v>
      </c>
      <c r="AR737" s="2" t="s">
        <v>62</v>
      </c>
      <c r="AS737" s="13" t="s">
        <v>62</v>
      </c>
      <c r="AT737" s="2" t="s">
        <v>62</v>
      </c>
      <c r="AU737" s="451"/>
      <c r="AV737" s="448"/>
      <c r="AW737" s="451"/>
      <c r="AX737" s="448"/>
      <c r="AY737" s="475" t="s">
        <v>77</v>
      </c>
      <c r="AZ737" s="476">
        <v>42432</v>
      </c>
      <c r="BA737" s="15"/>
      <c r="BB737" s="15"/>
      <c r="BC737" s="15"/>
      <c r="BD737" s="15"/>
      <c r="BE737" s="15"/>
      <c r="BF737" s="15"/>
      <c r="BG737" s="15"/>
      <c r="BH737" s="15"/>
      <c r="BI737" s="15"/>
      <c r="BJ737" s="15"/>
    </row>
    <row r="738" spans="1:62" ht="14.25">
      <c r="A738" s="16" t="str">
        <f>IF(ISNA(VLOOKUP($G738,'Philanthropist Ranking'!$E$5:$H$105,4,FALSE)),"N","Y")</f>
        <v>N</v>
      </c>
      <c r="B738" s="17" t="e">
        <f>VLOOKUP($G738,'Philanthropist Ranking'!$K$5:$M$281,3,FALSE)</f>
        <v>#N/A</v>
      </c>
      <c r="C738" s="17" t="e">
        <f>VLOOKUP($G738,'Philanthropist Ranking'!$K$5:$M$281,2,FALSE)</f>
        <v>#N/A</v>
      </c>
      <c r="D738" s="15"/>
      <c r="E738" s="486" t="s">
        <v>84</v>
      </c>
      <c r="F738" s="462" t="s">
        <v>1109</v>
      </c>
      <c r="G738" s="463" t="s">
        <v>1112</v>
      </c>
      <c r="H738" s="440"/>
      <c r="I738" s="464"/>
      <c r="J738" s="465" t="s">
        <v>62</v>
      </c>
      <c r="K738" s="462" t="s">
        <v>78</v>
      </c>
      <c r="L738" s="463" t="s">
        <v>79</v>
      </c>
      <c r="M738" s="481" t="s">
        <v>80</v>
      </c>
      <c r="N738" s="441" t="s">
        <v>122</v>
      </c>
      <c r="O738" s="466"/>
      <c r="P738" s="441" t="s">
        <v>1113</v>
      </c>
      <c r="Q738" s="466"/>
      <c r="R738" s="441" t="s">
        <v>336</v>
      </c>
      <c r="S738" s="482" t="s">
        <v>1824</v>
      </c>
      <c r="T738" s="441" t="s">
        <v>1824</v>
      </c>
      <c r="U738" s="466"/>
      <c r="V738" s="446" t="s">
        <v>1109</v>
      </c>
      <c r="W738" s="447">
        <v>100</v>
      </c>
      <c r="X738" s="446">
        <v>12</v>
      </c>
      <c r="Y738" s="447">
        <v>21</v>
      </c>
      <c r="Z738" s="189"/>
      <c r="AA738" s="448"/>
      <c r="AB738" s="451"/>
      <c r="AC738" s="448"/>
      <c r="AD738" s="189"/>
      <c r="AE738" s="448"/>
      <c r="AF738" s="451"/>
      <c r="AG738" s="447" t="s">
        <v>1390</v>
      </c>
      <c r="AH738" s="467" t="e">
        <v>#N/A</v>
      </c>
      <c r="AI738" s="485" t="e">
        <f>VLOOKUP($AG738,'Program-Causes'!$C:$D,2,FALSE)</f>
        <v>#N/A</v>
      </c>
      <c r="AJ738" s="446" t="s">
        <v>69</v>
      </c>
      <c r="AK738" s="447" t="s">
        <v>70</v>
      </c>
      <c r="AL738" s="9" t="s">
        <v>3997</v>
      </c>
      <c r="AM738" s="13" t="str">
        <f>IF(ISNA(VLOOKUP($AL738,'Ash-Archive Data-Don''t Delete'!$AL:$AT,2,FALSE)),"",VLOOKUP($AL738,'Ash-Archive Data-Don''t Delete'!$AL:$AT,2,FALSE))</f>
        <v/>
      </c>
      <c r="AN738" s="2" t="str">
        <f>IF(ISNA(VLOOKUP($AL738,'Ash-Archive Data-Don''t Delete'!$AL:$AT,3,FALSE)),"",VLOOKUP($AL738,'Ash-Archive Data-Don''t Delete'!$AL:$AT,3,FALSE))</f>
        <v/>
      </c>
      <c r="AO738" s="13" t="str">
        <f>IF(ISNA(VLOOKUP($AL738,'Ash-Archive Data-Don''t Delete'!$AL:$AT,4,FALSE)),"",VLOOKUP($AL738,'Ash-Archive Data-Don''t Delete'!$AL:$AT,4,FALSE))</f>
        <v/>
      </c>
      <c r="AP738" s="2" t="str">
        <f>IF(ISNA(VLOOKUP($AL738,'Ash-Archive Data-Don''t Delete'!$AL:$AT,5,FALSE)),"",VLOOKUP($AL738,'Ash-Archive Data-Don''t Delete'!$AL:$AT,5,FALSE))</f>
        <v/>
      </c>
      <c r="AQ738" s="13" t="s">
        <v>62</v>
      </c>
      <c r="AR738" s="2" t="s">
        <v>62</v>
      </c>
      <c r="AS738" s="13" t="s">
        <v>62</v>
      </c>
      <c r="AT738" s="2" t="s">
        <v>62</v>
      </c>
      <c r="AU738" s="451"/>
      <c r="AV738" s="447" t="s">
        <v>487</v>
      </c>
      <c r="AW738" s="446" t="s">
        <v>84</v>
      </c>
      <c r="AX738" s="448"/>
      <c r="AY738" s="475" t="s">
        <v>77</v>
      </c>
      <c r="AZ738" s="476">
        <v>42432</v>
      </c>
      <c r="BA738" s="15"/>
      <c r="BB738" s="15"/>
      <c r="BC738" s="15"/>
      <c r="BD738" s="15"/>
      <c r="BE738" s="15"/>
      <c r="BF738" s="15"/>
      <c r="BG738" s="15"/>
      <c r="BH738" s="15"/>
      <c r="BI738" s="15"/>
      <c r="BJ738" s="15"/>
    </row>
    <row r="739" spans="1:62" ht="14.25">
      <c r="A739" s="16" t="str">
        <f>IF(ISNA(VLOOKUP($G739,'Philanthropist Ranking'!$E$5:$H$105,4,FALSE)),"N","Y")</f>
        <v>N</v>
      </c>
      <c r="B739" s="17" t="e">
        <f>VLOOKUP($G739,'Philanthropist Ranking'!$K$5:$M$281,3,FALSE)</f>
        <v>#N/A</v>
      </c>
      <c r="C739" s="17" t="e">
        <f>VLOOKUP($G739,'Philanthropist Ranking'!$K$5:$M$281,2,FALSE)</f>
        <v>#N/A</v>
      </c>
      <c r="D739" s="15"/>
      <c r="E739" s="15"/>
      <c r="F739" s="464"/>
      <c r="G739" s="463" t="s">
        <v>3284</v>
      </c>
      <c r="H739" s="440"/>
      <c r="I739" s="464"/>
      <c r="J739" s="465" t="s">
        <v>62</v>
      </c>
      <c r="K739" s="464"/>
      <c r="L739" s="465"/>
      <c r="M739" s="464"/>
      <c r="N739" s="450"/>
      <c r="O739" s="482" t="s">
        <v>3285</v>
      </c>
      <c r="P739" s="450"/>
      <c r="Q739" s="466"/>
      <c r="R739" s="450"/>
      <c r="S739" s="466"/>
      <c r="T739" s="450"/>
      <c r="U739" s="466"/>
      <c r="V739" s="446" t="s">
        <v>3285</v>
      </c>
      <c r="W739" s="447">
        <v>39.200000000000003</v>
      </c>
      <c r="X739" s="446">
        <v>12</v>
      </c>
      <c r="Y739" s="447">
        <v>8</v>
      </c>
      <c r="Z739" s="189"/>
      <c r="AA739" s="448"/>
      <c r="AB739" s="451"/>
      <c r="AC739" s="448"/>
      <c r="AD739" s="451"/>
      <c r="AE739" s="447" t="s">
        <v>2568</v>
      </c>
      <c r="AF739" s="446" t="s">
        <v>3283</v>
      </c>
      <c r="AG739" s="447" t="s">
        <v>109</v>
      </c>
      <c r="AH739" s="467" t="str">
        <f>VLOOKUP($AF739,'Program-Causes'!$C:$D,2,FALSE)</f>
        <v>Education</v>
      </c>
      <c r="AI739" s="447" t="s">
        <v>100</v>
      </c>
      <c r="AJ739" s="446" t="s">
        <v>1484</v>
      </c>
      <c r="AK739" s="447" t="s">
        <v>70</v>
      </c>
      <c r="AL739" s="9" t="s">
        <v>3998</v>
      </c>
      <c r="AM739" s="13" t="str">
        <f>IF(ISNA(VLOOKUP($AL739,'Ash-Archive Data-Don''t Delete'!$AL:$AT,2,FALSE)),"",VLOOKUP($AL739,'Ash-Archive Data-Don''t Delete'!$AL:$AT,2,FALSE))</f>
        <v/>
      </c>
      <c r="AN739" s="2" t="str">
        <f>IF(ISNA(VLOOKUP($AL739,'Ash-Archive Data-Don''t Delete'!$AL:$AT,3,FALSE)),"",VLOOKUP($AL739,'Ash-Archive Data-Don''t Delete'!$AL:$AT,3,FALSE))</f>
        <v/>
      </c>
      <c r="AO739" s="13" t="str">
        <f>IF(ISNA(VLOOKUP($AL739,'Ash-Archive Data-Don''t Delete'!$AL:$AT,4,FALSE)),"",VLOOKUP($AL739,'Ash-Archive Data-Don''t Delete'!$AL:$AT,4,FALSE))</f>
        <v/>
      </c>
      <c r="AP739" s="2" t="str">
        <f>IF(ISNA(VLOOKUP($AL739,'Ash-Archive Data-Don''t Delete'!$AL:$AT,5,FALSE)),"",VLOOKUP($AL739,'Ash-Archive Data-Don''t Delete'!$AL:$AT,5,FALSE))</f>
        <v/>
      </c>
      <c r="AQ739" s="13" t="s">
        <v>62</v>
      </c>
      <c r="AR739" s="2" t="s">
        <v>62</v>
      </c>
      <c r="AS739" s="13" t="s">
        <v>62</v>
      </c>
      <c r="AT739" s="2" t="s">
        <v>74</v>
      </c>
      <c r="AU739" s="451"/>
      <c r="AV739" s="448"/>
      <c r="AW739" s="451"/>
      <c r="AX739" s="448"/>
      <c r="AY739" s="475" t="s">
        <v>118</v>
      </c>
      <c r="AZ739" s="484">
        <v>42744</v>
      </c>
      <c r="BA739" s="15"/>
      <c r="BB739" s="15"/>
      <c r="BC739" s="15"/>
      <c r="BD739" s="15"/>
      <c r="BE739" s="15"/>
      <c r="BF739" s="15"/>
      <c r="BG739" s="15"/>
      <c r="BH739" s="15"/>
      <c r="BI739" s="15"/>
      <c r="BJ739" s="15"/>
    </row>
    <row r="740" spans="1:62" ht="14.25">
      <c r="A740" s="16" t="str">
        <f>IF(ISNA(VLOOKUP($G740,'Philanthropist Ranking'!$E$5:$H$105,4,FALSE)),"N","Y")</f>
        <v>N</v>
      </c>
      <c r="B740" s="17" t="e">
        <f>VLOOKUP($G740,'Philanthropist Ranking'!$K$5:$M$281,3,FALSE)</f>
        <v>#N/A</v>
      </c>
      <c r="C740" s="17" t="e">
        <f>VLOOKUP($G740,'Philanthropist Ranking'!$K$5:$M$281,2,FALSE)</f>
        <v>#N/A</v>
      </c>
      <c r="D740" s="15"/>
      <c r="E740" s="15"/>
      <c r="F740" s="464"/>
      <c r="G740" s="463" t="s">
        <v>3284</v>
      </c>
      <c r="H740" s="440"/>
      <c r="I740" s="464"/>
      <c r="J740" s="465" t="s">
        <v>62</v>
      </c>
      <c r="K740" s="464"/>
      <c r="L740" s="465"/>
      <c r="M740" s="464"/>
      <c r="N740" s="450"/>
      <c r="O740" s="482" t="s">
        <v>3286</v>
      </c>
      <c r="P740" s="450"/>
      <c r="Q740" s="466"/>
      <c r="R740" s="450"/>
      <c r="S740" s="466"/>
      <c r="T740" s="450"/>
      <c r="U740" s="466"/>
      <c r="V740" s="446" t="s">
        <v>3286</v>
      </c>
      <c r="W740" s="447">
        <v>29.4</v>
      </c>
      <c r="X740" s="446">
        <v>12</v>
      </c>
      <c r="Y740" s="447">
        <v>15</v>
      </c>
      <c r="Z740" s="189"/>
      <c r="AA740" s="448"/>
      <c r="AB740" s="451"/>
      <c r="AC740" s="448"/>
      <c r="AD740" s="451"/>
      <c r="AE740" s="447" t="s">
        <v>2568</v>
      </c>
      <c r="AF740" s="446" t="s">
        <v>3287</v>
      </c>
      <c r="AG740" s="447" t="s">
        <v>109</v>
      </c>
      <c r="AH740" s="467" t="str">
        <f>VLOOKUP($AF740,'Program-Causes'!$C:$D,2,FALSE)</f>
        <v>Education</v>
      </c>
      <c r="AI740" s="447" t="s">
        <v>100</v>
      </c>
      <c r="AJ740" s="446" t="s">
        <v>1484</v>
      </c>
      <c r="AK740" s="447" t="s">
        <v>70</v>
      </c>
      <c r="AL740" s="9" t="s">
        <v>3999</v>
      </c>
      <c r="AM740" s="13" t="str">
        <f>IF(ISNA(VLOOKUP($AL740,'Ash-Archive Data-Don''t Delete'!$AL:$AT,2,FALSE)),"",VLOOKUP($AL740,'Ash-Archive Data-Don''t Delete'!$AL:$AT,2,FALSE))</f>
        <v/>
      </c>
      <c r="AN740" s="2" t="str">
        <f>IF(ISNA(VLOOKUP($AL740,'Ash-Archive Data-Don''t Delete'!$AL:$AT,3,FALSE)),"",VLOOKUP($AL740,'Ash-Archive Data-Don''t Delete'!$AL:$AT,3,FALSE))</f>
        <v/>
      </c>
      <c r="AO740" s="13" t="str">
        <f>IF(ISNA(VLOOKUP($AL740,'Ash-Archive Data-Don''t Delete'!$AL:$AT,4,FALSE)),"",VLOOKUP($AL740,'Ash-Archive Data-Don''t Delete'!$AL:$AT,4,FALSE))</f>
        <v/>
      </c>
      <c r="AP740" s="2" t="str">
        <f>IF(ISNA(VLOOKUP($AL740,'Ash-Archive Data-Don''t Delete'!$AL:$AT,5,FALSE)),"",VLOOKUP($AL740,'Ash-Archive Data-Don''t Delete'!$AL:$AT,5,FALSE))</f>
        <v/>
      </c>
      <c r="AQ740" s="13" t="s">
        <v>62</v>
      </c>
      <c r="AR740" s="2" t="s">
        <v>62</v>
      </c>
      <c r="AS740" s="13" t="s">
        <v>62</v>
      </c>
      <c r="AT740" s="2" t="s">
        <v>74</v>
      </c>
      <c r="AU740" s="451"/>
      <c r="AV740" s="448"/>
      <c r="AW740" s="451"/>
      <c r="AX740" s="448"/>
      <c r="AY740" s="475" t="s">
        <v>118</v>
      </c>
      <c r="AZ740" s="484">
        <v>42744</v>
      </c>
      <c r="BA740" s="15"/>
      <c r="BB740" s="15"/>
      <c r="BC740" s="15"/>
      <c r="BD740" s="15"/>
      <c r="BE740" s="15"/>
      <c r="BF740" s="15"/>
      <c r="BG740" s="15"/>
      <c r="BH740" s="15"/>
      <c r="BI740" s="15"/>
      <c r="BJ740" s="15"/>
    </row>
    <row r="741" spans="1:62" ht="14.25">
      <c r="A741" s="16" t="str">
        <f>IF(ISNA(VLOOKUP($G741,'Philanthropist Ranking'!$E$5:$H$105,4,FALSE)),"N","Y")</f>
        <v>N</v>
      </c>
      <c r="B741" s="17" t="e">
        <f>VLOOKUP($G741,'Philanthropist Ranking'!$K$5:$M$281,3,FALSE)</f>
        <v>#N/A</v>
      </c>
      <c r="C741" s="17" t="e">
        <f>VLOOKUP($G741,'Philanthropist Ranking'!$K$5:$M$281,2,FALSE)</f>
        <v>#N/A</v>
      </c>
      <c r="D741" s="15"/>
      <c r="E741" s="15"/>
      <c r="F741" s="462" t="s">
        <v>3071</v>
      </c>
      <c r="G741" s="463" t="s">
        <v>3072</v>
      </c>
      <c r="H741" s="440"/>
      <c r="I741" s="464"/>
      <c r="J741" s="465" t="s">
        <v>62</v>
      </c>
      <c r="K741" s="462" t="s">
        <v>78</v>
      </c>
      <c r="L741" s="463" t="s">
        <v>79</v>
      </c>
      <c r="M741" s="481" t="s">
        <v>80</v>
      </c>
      <c r="N741" s="441" t="s">
        <v>9</v>
      </c>
      <c r="O741" s="482" t="s">
        <v>3073</v>
      </c>
      <c r="P741" s="441" t="s">
        <v>3074</v>
      </c>
      <c r="Q741" s="482" t="s">
        <v>70</v>
      </c>
      <c r="R741" s="441" t="s">
        <v>336</v>
      </c>
      <c r="S741" s="482" t="s">
        <v>1294</v>
      </c>
      <c r="T741" s="441" t="s">
        <v>1295</v>
      </c>
      <c r="U741" s="483" t="s">
        <v>80</v>
      </c>
      <c r="V741" s="451"/>
      <c r="W741" s="448"/>
      <c r="X741" s="451"/>
      <c r="Y741" s="448"/>
      <c r="Z741" s="189"/>
      <c r="AA741" s="448"/>
      <c r="AB741" s="451"/>
      <c r="AC741" s="448"/>
      <c r="AD741" s="451"/>
      <c r="AE741" s="448"/>
      <c r="AF741" s="451"/>
      <c r="AG741" s="448"/>
      <c r="AH741" s="467" t="e">
        <f>VLOOKUP($AF741,'Program-Causes'!$C:$D,2,FALSE)</f>
        <v>#N/A</v>
      </c>
      <c r="AI741" s="448"/>
      <c r="AJ741" s="451"/>
      <c r="AK741" s="448"/>
      <c r="AL741" s="9" t="s">
        <v>4000</v>
      </c>
      <c r="AM741" s="13">
        <f>IF(ISNA(VLOOKUP($AL741,'Ash-Archive Data-Don''t Delete'!$AL:$AT,2,FALSE)),"",VLOOKUP($AL741,'Ash-Archive Data-Don''t Delete'!$AL:$AT,2,FALSE))</f>
        <v>0</v>
      </c>
      <c r="AN741" s="2">
        <f>IF(ISNA(VLOOKUP($AL741,'Ash-Archive Data-Don''t Delete'!$AL:$AT,3,FALSE)),"",VLOOKUP($AL741,'Ash-Archive Data-Don''t Delete'!$AL:$AT,3,FALSE))</f>
        <v>0</v>
      </c>
      <c r="AO741" s="13">
        <f>IF(ISNA(VLOOKUP($AL741,'Ash-Archive Data-Don''t Delete'!$AL:$AT,4,FALSE)),"",VLOOKUP($AL741,'Ash-Archive Data-Don''t Delete'!$AL:$AT,4,FALSE))</f>
        <v>0</v>
      </c>
      <c r="AP741" s="2">
        <f>IF(ISNA(VLOOKUP($AL741,'Ash-Archive Data-Don''t Delete'!$AL:$AT,5,FALSE)),"",VLOOKUP($AL741,'Ash-Archive Data-Don''t Delete'!$AL:$AT,5,FALSE))</f>
        <v>0</v>
      </c>
      <c r="AQ741" s="13"/>
      <c r="AR741" s="2"/>
      <c r="AS741" s="13"/>
      <c r="AT741" s="2"/>
      <c r="AU741" s="451"/>
      <c r="AV741" s="448"/>
      <c r="AW741" s="451"/>
      <c r="AX741" s="448"/>
      <c r="AY741" s="475" t="s">
        <v>103</v>
      </c>
      <c r="AZ741" s="476">
        <v>42691</v>
      </c>
      <c r="BA741" s="15"/>
      <c r="BB741" s="15"/>
      <c r="BC741" s="15"/>
      <c r="BD741" s="15"/>
      <c r="BE741" s="15"/>
      <c r="BF741" s="15"/>
      <c r="BG741" s="15"/>
      <c r="BH741" s="15"/>
      <c r="BI741" s="15"/>
      <c r="BJ741" s="15"/>
    </row>
    <row r="742" spans="1:62" ht="14.25">
      <c r="A742" s="16" t="str">
        <f>IF(ISNA(VLOOKUP($G742,'Philanthropist Ranking'!$E$5:$H$105,4,FALSE)),"N","Y")</f>
        <v>N</v>
      </c>
      <c r="B742" s="17" t="e">
        <f>VLOOKUP($G742,'Philanthropist Ranking'!$K$5:$M$281,3,FALSE)</f>
        <v>#N/A</v>
      </c>
      <c r="C742" s="17" t="e">
        <f>VLOOKUP($G742,'Philanthropist Ranking'!$K$5:$M$281,2,FALSE)</f>
        <v>#N/A</v>
      </c>
      <c r="D742" s="15"/>
      <c r="E742" s="15"/>
      <c r="F742" s="462" t="s">
        <v>2979</v>
      </c>
      <c r="G742" s="463" t="s">
        <v>2980</v>
      </c>
      <c r="H742" s="440"/>
      <c r="I742" s="464"/>
      <c r="J742" s="465" t="s">
        <v>62</v>
      </c>
      <c r="K742" s="464"/>
      <c r="L742" s="465"/>
      <c r="M742" s="464"/>
      <c r="N742" s="450"/>
      <c r="O742" s="482" t="s">
        <v>2981</v>
      </c>
      <c r="P742" s="450"/>
      <c r="Q742" s="466"/>
      <c r="R742" s="450"/>
      <c r="S742" s="466"/>
      <c r="T742" s="450"/>
      <c r="U742" s="466"/>
      <c r="V742" s="446" t="s">
        <v>2981</v>
      </c>
      <c r="W742" s="447">
        <v>3.5</v>
      </c>
      <c r="X742" s="446">
        <v>4</v>
      </c>
      <c r="Y742" s="447" t="s">
        <v>173</v>
      </c>
      <c r="Z742" s="189"/>
      <c r="AA742" s="448"/>
      <c r="AB742" s="451"/>
      <c r="AC742" s="448"/>
      <c r="AD742" s="451"/>
      <c r="AE742" s="447" t="s">
        <v>1507</v>
      </c>
      <c r="AF742" s="446" t="s">
        <v>2938</v>
      </c>
      <c r="AG742" s="447" t="s">
        <v>109</v>
      </c>
      <c r="AH742" s="467" t="str">
        <f>VLOOKUP($AF742,'Program-Causes'!$C:$D,2,FALSE)</f>
        <v>Social Welfare &amp; Poverty Alleviation</v>
      </c>
      <c r="AI742" s="447" t="s">
        <v>100</v>
      </c>
      <c r="AJ742" s="446" t="s">
        <v>1484</v>
      </c>
      <c r="AK742" s="447" t="s">
        <v>70</v>
      </c>
      <c r="AL742" s="9" t="s">
        <v>4001</v>
      </c>
      <c r="AM742" s="13" t="str">
        <f>IF(ISNA(VLOOKUP($AL742,'Ash-Archive Data-Don''t Delete'!$AL:$AT,2,FALSE)),"",VLOOKUP($AL742,'Ash-Archive Data-Don''t Delete'!$AL:$AT,2,FALSE))</f>
        <v/>
      </c>
      <c r="AN742" s="2" t="str">
        <f>IF(ISNA(VLOOKUP($AL742,'Ash-Archive Data-Don''t Delete'!$AL:$AT,3,FALSE)),"",VLOOKUP($AL742,'Ash-Archive Data-Don''t Delete'!$AL:$AT,3,FALSE))</f>
        <v/>
      </c>
      <c r="AO742" s="13" t="str">
        <f>IF(ISNA(VLOOKUP($AL742,'Ash-Archive Data-Don''t Delete'!$AL:$AT,4,FALSE)),"",VLOOKUP($AL742,'Ash-Archive Data-Don''t Delete'!$AL:$AT,4,FALSE))</f>
        <v/>
      </c>
      <c r="AP742" s="2" t="str">
        <f>IF(ISNA(VLOOKUP($AL742,'Ash-Archive Data-Don''t Delete'!$AL:$AT,5,FALSE)),"",VLOOKUP($AL742,'Ash-Archive Data-Don''t Delete'!$AL:$AT,5,FALSE))</f>
        <v/>
      </c>
      <c r="AQ742" s="13" t="s">
        <v>62</v>
      </c>
      <c r="AR742" s="2" t="s">
        <v>62</v>
      </c>
      <c r="AS742" s="13" t="s">
        <v>62</v>
      </c>
      <c r="AT742" s="2" t="s">
        <v>74</v>
      </c>
      <c r="AU742" s="451"/>
      <c r="AV742" s="448"/>
      <c r="AW742" s="451"/>
      <c r="AX742" s="448"/>
      <c r="AY742" s="475" t="s">
        <v>118</v>
      </c>
      <c r="AZ742" s="484">
        <v>42744</v>
      </c>
      <c r="BA742" s="15"/>
      <c r="BB742" s="15"/>
      <c r="BC742" s="15"/>
      <c r="BD742" s="15"/>
      <c r="BE742" s="15"/>
      <c r="BF742" s="15"/>
      <c r="BG742" s="15"/>
      <c r="BH742" s="15"/>
      <c r="BI742" s="15"/>
      <c r="BJ742" s="15"/>
    </row>
    <row r="743" spans="1:62" ht="14.25">
      <c r="A743" s="16" t="str">
        <f>IF(ISNA(VLOOKUP($G743,'Philanthropist Ranking'!$E$5:$H$105,4,FALSE)),"N","Y")</f>
        <v>N</v>
      </c>
      <c r="B743" s="17" t="e">
        <f>VLOOKUP($G743,'Philanthropist Ranking'!$K$5:$M$281,3,FALSE)</f>
        <v>#N/A</v>
      </c>
      <c r="C743" s="17" t="e">
        <f>VLOOKUP($G743,'Philanthropist Ranking'!$K$5:$M$281,2,FALSE)</f>
        <v>#N/A</v>
      </c>
      <c r="D743" s="15"/>
      <c r="E743" s="15"/>
      <c r="F743" s="462" t="s">
        <v>3118</v>
      </c>
      <c r="G743" s="463" t="s">
        <v>3119</v>
      </c>
      <c r="H743" s="440"/>
      <c r="I743" s="464"/>
      <c r="J743" s="465" t="s">
        <v>62</v>
      </c>
      <c r="K743" s="462" t="s">
        <v>78</v>
      </c>
      <c r="L743" s="463" t="s">
        <v>79</v>
      </c>
      <c r="M743" s="481" t="s">
        <v>80</v>
      </c>
      <c r="N743" s="441" t="s">
        <v>122</v>
      </c>
      <c r="O743" s="482" t="s">
        <v>3120</v>
      </c>
      <c r="P743" s="441" t="s">
        <v>3121</v>
      </c>
      <c r="Q743" s="482" t="s">
        <v>70</v>
      </c>
      <c r="R743" s="441" t="s">
        <v>194</v>
      </c>
      <c r="S743" s="482" t="s">
        <v>968</v>
      </c>
      <c r="T743" s="441" t="s">
        <v>2210</v>
      </c>
      <c r="U743" s="483" t="s">
        <v>80</v>
      </c>
      <c r="V743" s="451"/>
      <c r="W743" s="448"/>
      <c r="X743" s="451"/>
      <c r="Y743" s="448"/>
      <c r="Z743" s="451"/>
      <c r="AA743" s="448"/>
      <c r="AB743" s="451"/>
      <c r="AC743" s="448"/>
      <c r="AD743" s="451"/>
      <c r="AE743" s="448"/>
      <c r="AF743" s="451"/>
      <c r="AG743" s="448"/>
      <c r="AH743" s="467" t="e">
        <f>VLOOKUP($AF743,'Program-Causes'!$C:$D,2,FALSE)</f>
        <v>#N/A</v>
      </c>
      <c r="AI743" s="448"/>
      <c r="AJ743" s="451"/>
      <c r="AK743" s="448"/>
      <c r="AL743" s="9" t="s">
        <v>4002</v>
      </c>
      <c r="AM743" s="13">
        <f>IF(ISNA(VLOOKUP($AL743,'Ash-Archive Data-Don''t Delete'!$AL:$AT,2,FALSE)),"",VLOOKUP($AL743,'Ash-Archive Data-Don''t Delete'!$AL:$AT,2,FALSE))</f>
        <v>0</v>
      </c>
      <c r="AN743" s="2">
        <f>IF(ISNA(VLOOKUP($AL743,'Ash-Archive Data-Don''t Delete'!$AL:$AT,3,FALSE)),"",VLOOKUP($AL743,'Ash-Archive Data-Don''t Delete'!$AL:$AT,3,FALSE))</f>
        <v>0</v>
      </c>
      <c r="AO743" s="13">
        <f>IF(ISNA(VLOOKUP($AL743,'Ash-Archive Data-Don''t Delete'!$AL:$AT,4,FALSE)),"",VLOOKUP($AL743,'Ash-Archive Data-Don''t Delete'!$AL:$AT,4,FALSE))</f>
        <v>0</v>
      </c>
      <c r="AP743" s="2">
        <f>IF(ISNA(VLOOKUP($AL743,'Ash-Archive Data-Don''t Delete'!$AL:$AT,5,FALSE)),"",VLOOKUP($AL743,'Ash-Archive Data-Don''t Delete'!$AL:$AT,5,FALSE))</f>
        <v>0</v>
      </c>
      <c r="AQ743" s="13"/>
      <c r="AR743" s="2"/>
      <c r="AS743" s="13"/>
      <c r="AT743" s="2"/>
      <c r="AU743" s="451"/>
      <c r="AV743" s="448"/>
      <c r="AW743" s="451"/>
      <c r="AX743" s="448"/>
      <c r="AY743" s="475" t="s">
        <v>103</v>
      </c>
      <c r="AZ743" s="476">
        <v>42692</v>
      </c>
      <c r="BA743" s="15"/>
      <c r="BB743" s="15"/>
      <c r="BC743" s="15"/>
      <c r="BD743" s="15"/>
      <c r="BE743" s="15"/>
      <c r="BF743" s="15"/>
      <c r="BG743" s="15"/>
      <c r="BH743" s="15"/>
      <c r="BI743" s="15"/>
      <c r="BJ743" s="15"/>
    </row>
    <row r="744" spans="1:62" ht="14.25">
      <c r="A744" s="16" t="str">
        <f>IF(ISNA(VLOOKUP($G744,'Philanthropist Ranking'!$E$5:$H$105,4,FALSE)),"N","Y")</f>
        <v>N</v>
      </c>
      <c r="B744" s="17" t="e">
        <f>VLOOKUP($G744,'Philanthropist Ranking'!$K$5:$M$281,3,FALSE)</f>
        <v>#N/A</v>
      </c>
      <c r="C744" s="17" t="e">
        <f>VLOOKUP($G744,'Philanthropist Ranking'!$K$5:$M$281,2,FALSE)</f>
        <v>#N/A</v>
      </c>
      <c r="D744" s="15"/>
      <c r="E744" s="15"/>
      <c r="F744" s="462" t="s">
        <v>3105</v>
      </c>
      <c r="G744" s="463" t="s">
        <v>3106</v>
      </c>
      <c r="H744" s="440"/>
      <c r="I744" s="464"/>
      <c r="J744" s="465" t="s">
        <v>62</v>
      </c>
      <c r="K744" s="464"/>
      <c r="L744" s="465"/>
      <c r="M744" s="464"/>
      <c r="N744" s="450"/>
      <c r="O744" s="482" t="s">
        <v>3107</v>
      </c>
      <c r="P744" s="450"/>
      <c r="Q744" s="466"/>
      <c r="R744" s="450"/>
      <c r="S744" s="466"/>
      <c r="T744" s="450"/>
      <c r="U744" s="466"/>
      <c r="V744" s="446" t="s">
        <v>3107</v>
      </c>
      <c r="W744" s="447">
        <v>4.28</v>
      </c>
      <c r="X744" s="446">
        <v>4</v>
      </c>
      <c r="Y744" s="447" t="s">
        <v>173</v>
      </c>
      <c r="Z744" s="189"/>
      <c r="AA744" s="448"/>
      <c r="AB744" s="451"/>
      <c r="AC744" s="448"/>
      <c r="AD744" s="451"/>
      <c r="AE744" s="447" t="s">
        <v>1507</v>
      </c>
      <c r="AF744" s="446" t="s">
        <v>2938</v>
      </c>
      <c r="AG744" s="447" t="s">
        <v>109</v>
      </c>
      <c r="AH744" s="467" t="str">
        <f>VLOOKUP($AF744,'Program-Causes'!$C:$D,2,FALSE)</f>
        <v>Social Welfare &amp; Poverty Alleviation</v>
      </c>
      <c r="AI744" s="447" t="s">
        <v>100</v>
      </c>
      <c r="AJ744" s="446" t="s">
        <v>1484</v>
      </c>
      <c r="AK744" s="447" t="s">
        <v>70</v>
      </c>
      <c r="AL744" s="9" t="s">
        <v>4003</v>
      </c>
      <c r="AM744" s="13" t="str">
        <f>IF(ISNA(VLOOKUP($AL744,'Ash-Archive Data-Don''t Delete'!$AL:$AT,2,FALSE)),"",VLOOKUP($AL744,'Ash-Archive Data-Don''t Delete'!$AL:$AT,2,FALSE))</f>
        <v/>
      </c>
      <c r="AN744" s="2" t="str">
        <f>IF(ISNA(VLOOKUP($AL744,'Ash-Archive Data-Don''t Delete'!$AL:$AT,3,FALSE)),"",VLOOKUP($AL744,'Ash-Archive Data-Don''t Delete'!$AL:$AT,3,FALSE))</f>
        <v/>
      </c>
      <c r="AO744" s="13" t="str">
        <f>IF(ISNA(VLOOKUP($AL744,'Ash-Archive Data-Don''t Delete'!$AL:$AT,4,FALSE)),"",VLOOKUP($AL744,'Ash-Archive Data-Don''t Delete'!$AL:$AT,4,FALSE))</f>
        <v/>
      </c>
      <c r="AP744" s="2" t="str">
        <f>IF(ISNA(VLOOKUP($AL744,'Ash-Archive Data-Don''t Delete'!$AL:$AT,5,FALSE)),"",VLOOKUP($AL744,'Ash-Archive Data-Don''t Delete'!$AL:$AT,5,FALSE))</f>
        <v/>
      </c>
      <c r="AQ744" s="13" t="s">
        <v>62</v>
      </c>
      <c r="AR744" s="2" t="s">
        <v>62</v>
      </c>
      <c r="AS744" s="13" t="s">
        <v>62</v>
      </c>
      <c r="AT744" s="2" t="s">
        <v>74</v>
      </c>
      <c r="AU744" s="451"/>
      <c r="AV744" s="448"/>
      <c r="AW744" s="451"/>
      <c r="AX744" s="448"/>
      <c r="AY744" s="475" t="s">
        <v>118</v>
      </c>
      <c r="AZ744" s="484">
        <v>42744</v>
      </c>
      <c r="BA744" s="15"/>
      <c r="BB744" s="15"/>
      <c r="BC744" s="15"/>
      <c r="BD744" s="15"/>
      <c r="BE744" s="15"/>
      <c r="BF744" s="15"/>
      <c r="BG744" s="15"/>
      <c r="BH744" s="15"/>
      <c r="BI744" s="15"/>
      <c r="BJ744" s="15"/>
    </row>
    <row r="745" spans="1:62" ht="14.25">
      <c r="A745" s="16" t="str">
        <f>IF(ISNA(VLOOKUP($G745,'Philanthropist Ranking'!$E$5:$H$105,4,FALSE)),"N","Y")</f>
        <v>N</v>
      </c>
      <c r="B745" s="17" t="e">
        <f>VLOOKUP($G745,'Philanthropist Ranking'!$K$5:$M$281,3,FALSE)</f>
        <v>#N/A</v>
      </c>
      <c r="C745" s="17" t="e">
        <f>VLOOKUP($G745,'Philanthropist Ranking'!$K$5:$M$281,2,FALSE)</f>
        <v>#N/A</v>
      </c>
      <c r="D745" s="15"/>
      <c r="E745" s="15"/>
      <c r="F745" s="462" t="s">
        <v>3100</v>
      </c>
      <c r="G745" s="463" t="s">
        <v>3101</v>
      </c>
      <c r="H745" s="440"/>
      <c r="I745" s="464"/>
      <c r="J745" s="465" t="s">
        <v>62</v>
      </c>
      <c r="K745" s="464"/>
      <c r="L745" s="465"/>
      <c r="M745" s="464"/>
      <c r="N745" s="450"/>
      <c r="O745" s="482" t="s">
        <v>3102</v>
      </c>
      <c r="P745" s="450"/>
      <c r="Q745" s="466"/>
      <c r="R745" s="450"/>
      <c r="S745" s="466"/>
      <c r="T745" s="450"/>
      <c r="U745" s="466"/>
      <c r="V745" s="446" t="s">
        <v>3102</v>
      </c>
      <c r="W745" s="447">
        <v>9.75</v>
      </c>
      <c r="X745" s="446">
        <v>6</v>
      </c>
      <c r="Y745" s="447" t="s">
        <v>173</v>
      </c>
      <c r="Z745" s="189"/>
      <c r="AA745" s="448"/>
      <c r="AB745" s="451"/>
      <c r="AC745" s="448"/>
      <c r="AD745" s="451"/>
      <c r="AE745" s="447" t="s">
        <v>1507</v>
      </c>
      <c r="AF745" s="446" t="s">
        <v>2906</v>
      </c>
      <c r="AG745" s="447" t="s">
        <v>109</v>
      </c>
      <c r="AH745" s="467" t="str">
        <f>VLOOKUP($AF745,'Program-Causes'!$C:$D,2,FALSE)</f>
        <v>Education</v>
      </c>
      <c r="AI745" s="447" t="s">
        <v>100</v>
      </c>
      <c r="AJ745" s="446" t="s">
        <v>1484</v>
      </c>
      <c r="AK745" s="447" t="s">
        <v>70</v>
      </c>
      <c r="AL745" s="9" t="s">
        <v>4004</v>
      </c>
      <c r="AM745" s="13" t="str">
        <f>IF(ISNA(VLOOKUP($AL745,'Ash-Archive Data-Don''t Delete'!$AL:$AT,2,FALSE)),"",VLOOKUP($AL745,'Ash-Archive Data-Don''t Delete'!$AL:$AT,2,FALSE))</f>
        <v/>
      </c>
      <c r="AN745" s="2" t="str">
        <f>IF(ISNA(VLOOKUP($AL745,'Ash-Archive Data-Don''t Delete'!$AL:$AT,3,FALSE)),"",VLOOKUP($AL745,'Ash-Archive Data-Don''t Delete'!$AL:$AT,3,FALSE))</f>
        <v/>
      </c>
      <c r="AO745" s="13" t="str">
        <f>IF(ISNA(VLOOKUP($AL745,'Ash-Archive Data-Don''t Delete'!$AL:$AT,4,FALSE)),"",VLOOKUP($AL745,'Ash-Archive Data-Don''t Delete'!$AL:$AT,4,FALSE))</f>
        <v/>
      </c>
      <c r="AP745" s="2" t="str">
        <f>IF(ISNA(VLOOKUP($AL745,'Ash-Archive Data-Don''t Delete'!$AL:$AT,5,FALSE)),"",VLOOKUP($AL745,'Ash-Archive Data-Don''t Delete'!$AL:$AT,5,FALSE))</f>
        <v/>
      </c>
      <c r="AQ745" s="13" t="s">
        <v>62</v>
      </c>
      <c r="AR745" s="2" t="s">
        <v>62</v>
      </c>
      <c r="AS745" s="13" t="s">
        <v>62</v>
      </c>
      <c r="AT745" s="2" t="s">
        <v>74</v>
      </c>
      <c r="AU745" s="451"/>
      <c r="AV745" s="448"/>
      <c r="AW745" s="451"/>
      <c r="AX745" s="448"/>
      <c r="AY745" s="475" t="s">
        <v>118</v>
      </c>
      <c r="AZ745" s="484">
        <v>42744</v>
      </c>
      <c r="BA745" s="15"/>
      <c r="BB745" s="15"/>
      <c r="BC745" s="15"/>
      <c r="BD745" s="15"/>
      <c r="BE745" s="15"/>
      <c r="BF745" s="15"/>
      <c r="BG745" s="15"/>
      <c r="BH745" s="15"/>
      <c r="BI745" s="15"/>
      <c r="BJ745" s="15"/>
    </row>
    <row r="746" spans="1:62" ht="14.25">
      <c r="A746" s="16" t="str">
        <f>IF(ISNA(VLOOKUP($G746,'Philanthropist Ranking'!$E$5:$H$105,4,FALSE)),"N","Y")</f>
        <v>N</v>
      </c>
      <c r="B746" s="17" t="e">
        <f>VLOOKUP($G746,'Philanthropist Ranking'!$K$5:$M$281,3,FALSE)</f>
        <v>#N/A</v>
      </c>
      <c r="C746" s="17" t="e">
        <f>VLOOKUP($G746,'Philanthropist Ranking'!$K$5:$M$281,2,FALSE)</f>
        <v>#N/A</v>
      </c>
      <c r="D746" s="15"/>
      <c r="E746" s="15"/>
      <c r="F746" s="462" t="s">
        <v>3100</v>
      </c>
      <c r="G746" s="463" t="s">
        <v>3101</v>
      </c>
      <c r="H746" s="440"/>
      <c r="I746" s="464"/>
      <c r="J746" s="465" t="s">
        <v>62</v>
      </c>
      <c r="K746" s="464"/>
      <c r="L746" s="465"/>
      <c r="M746" s="464"/>
      <c r="N746" s="450"/>
      <c r="O746" s="482" t="s">
        <v>3102</v>
      </c>
      <c r="P746" s="450"/>
      <c r="Q746" s="466"/>
      <c r="R746" s="450"/>
      <c r="S746" s="466"/>
      <c r="T746" s="450"/>
      <c r="U746" s="466"/>
      <c r="V746" s="446" t="s">
        <v>3102</v>
      </c>
      <c r="W746" s="447">
        <v>2.4300000000000002</v>
      </c>
      <c r="X746" s="446">
        <v>7</v>
      </c>
      <c r="Y746" s="447" t="s">
        <v>173</v>
      </c>
      <c r="Z746" s="189"/>
      <c r="AA746" s="448"/>
      <c r="AB746" s="451"/>
      <c r="AC746" s="448"/>
      <c r="AD746" s="451"/>
      <c r="AE746" s="447" t="s">
        <v>1507</v>
      </c>
      <c r="AF746" s="446" t="s">
        <v>2906</v>
      </c>
      <c r="AG746" s="447" t="s">
        <v>109</v>
      </c>
      <c r="AH746" s="467" t="str">
        <f>VLOOKUP($AF746,'Program-Causes'!$C:$D,2,FALSE)</f>
        <v>Education</v>
      </c>
      <c r="AI746" s="447" t="s">
        <v>100</v>
      </c>
      <c r="AJ746" s="446" t="s">
        <v>1484</v>
      </c>
      <c r="AK746" s="447" t="s">
        <v>70</v>
      </c>
      <c r="AL746" s="9" t="s">
        <v>4005</v>
      </c>
      <c r="AM746" s="13" t="str">
        <f>IF(ISNA(VLOOKUP($AL746,'Ash-Archive Data-Don''t Delete'!$AL:$AT,2,FALSE)),"",VLOOKUP($AL746,'Ash-Archive Data-Don''t Delete'!$AL:$AT,2,FALSE))</f>
        <v/>
      </c>
      <c r="AN746" s="2" t="str">
        <f>IF(ISNA(VLOOKUP($AL746,'Ash-Archive Data-Don''t Delete'!$AL:$AT,3,FALSE)),"",VLOOKUP($AL746,'Ash-Archive Data-Don''t Delete'!$AL:$AT,3,FALSE))</f>
        <v/>
      </c>
      <c r="AO746" s="13" t="str">
        <f>IF(ISNA(VLOOKUP($AL746,'Ash-Archive Data-Don''t Delete'!$AL:$AT,4,FALSE)),"",VLOOKUP($AL746,'Ash-Archive Data-Don''t Delete'!$AL:$AT,4,FALSE))</f>
        <v/>
      </c>
      <c r="AP746" s="2" t="str">
        <f>IF(ISNA(VLOOKUP($AL746,'Ash-Archive Data-Don''t Delete'!$AL:$AT,5,FALSE)),"",VLOOKUP($AL746,'Ash-Archive Data-Don''t Delete'!$AL:$AT,5,FALSE))</f>
        <v/>
      </c>
      <c r="AQ746" s="13" t="s">
        <v>62</v>
      </c>
      <c r="AR746" s="2" t="s">
        <v>62</v>
      </c>
      <c r="AS746" s="13" t="s">
        <v>62</v>
      </c>
      <c r="AT746" s="2" t="s">
        <v>74</v>
      </c>
      <c r="AU746" s="451"/>
      <c r="AV746" s="448"/>
      <c r="AW746" s="451"/>
      <c r="AX746" s="448"/>
      <c r="AY746" s="475" t="s">
        <v>118</v>
      </c>
      <c r="AZ746" s="484">
        <v>42744</v>
      </c>
      <c r="BA746" s="15"/>
      <c r="BB746" s="15"/>
      <c r="BC746" s="15"/>
      <c r="BD746" s="15"/>
      <c r="BE746" s="15"/>
      <c r="BF746" s="15"/>
      <c r="BG746" s="15"/>
      <c r="BH746" s="15"/>
      <c r="BI746" s="15"/>
      <c r="BJ746" s="15"/>
    </row>
    <row r="747" spans="1:62" ht="14.25">
      <c r="A747" s="16" t="str">
        <f>IF(ISNA(VLOOKUP($G747,'Philanthropist Ranking'!$E$5:$H$105,4,FALSE)),"N","Y")</f>
        <v>N</v>
      </c>
      <c r="B747" s="17" t="e">
        <f>VLOOKUP($G747,'Philanthropist Ranking'!$K$5:$M$281,3,FALSE)</f>
        <v>#N/A</v>
      </c>
      <c r="C747" s="17" t="e">
        <f>VLOOKUP($G747,'Philanthropist Ranking'!$K$5:$M$281,2,FALSE)</f>
        <v>#N/A</v>
      </c>
      <c r="D747" s="15"/>
      <c r="E747" s="486" t="s">
        <v>84</v>
      </c>
      <c r="F747" s="462" t="s">
        <v>1964</v>
      </c>
      <c r="G747" s="463" t="s">
        <v>1965</v>
      </c>
      <c r="H747" s="440"/>
      <c r="I747" s="464"/>
      <c r="J747" s="465" t="s">
        <v>62</v>
      </c>
      <c r="K747" s="464"/>
      <c r="L747" s="465"/>
      <c r="M747" s="464"/>
      <c r="N747" s="450"/>
      <c r="O747" s="466"/>
      <c r="P747" s="450"/>
      <c r="Q747" s="466"/>
      <c r="R747" s="450"/>
      <c r="S747" s="466"/>
      <c r="T747" s="450"/>
      <c r="U747" s="466"/>
      <c r="V747" s="446" t="s">
        <v>1166</v>
      </c>
      <c r="W747" s="447">
        <v>5</v>
      </c>
      <c r="X747" s="446">
        <v>8</v>
      </c>
      <c r="Y747" s="447">
        <v>16</v>
      </c>
      <c r="Z747" s="446" t="s">
        <v>222</v>
      </c>
      <c r="AA747" s="447" t="s">
        <v>222</v>
      </c>
      <c r="AB747" s="446" t="s">
        <v>222</v>
      </c>
      <c r="AC747" s="447" t="s">
        <v>222</v>
      </c>
      <c r="AD747" s="192" t="s">
        <v>963</v>
      </c>
      <c r="AE747" s="448"/>
      <c r="AF747" s="446" t="s">
        <v>1969</v>
      </c>
      <c r="AG747" s="447" t="s">
        <v>109</v>
      </c>
      <c r="AH747" s="467" t="str">
        <f>VLOOKUP($AF747,'Program-Causes'!$C:$D,2,FALSE)</f>
        <v>Social Welfare &amp; Poverty Alleviation</v>
      </c>
      <c r="AI747" s="447" t="s">
        <v>100</v>
      </c>
      <c r="AJ747" s="446" t="s">
        <v>69</v>
      </c>
      <c r="AK747" s="447" t="s">
        <v>70</v>
      </c>
      <c r="AL747" s="9" t="s">
        <v>4006</v>
      </c>
      <c r="AM747" s="35" t="str">
        <f>IF(ISNA(VLOOKUP($AL747,'Ash-Archive Data-Don''t Delete'!$AL:$AT,2,FALSE)),"",VLOOKUP($AL747,'Ash-Archive Data-Don''t Delete'!$AL:$AT,2,FALSE))</f>
        <v>Link</v>
      </c>
      <c r="AN747" s="2">
        <f>IF(ISNA(VLOOKUP($AL747,'Ash-Archive Data-Don''t Delete'!$AL:$AT,3,FALSE)),"",VLOOKUP($AL747,'Ash-Archive Data-Don''t Delete'!$AL:$AT,3,FALSE))</f>
        <v>0</v>
      </c>
      <c r="AO747" s="13">
        <f>IF(ISNA(VLOOKUP($AL747,'Ash-Archive Data-Don''t Delete'!$AL:$AT,4,FALSE)),"",VLOOKUP($AL747,'Ash-Archive Data-Don''t Delete'!$AL:$AT,4,FALSE))</f>
        <v>0</v>
      </c>
      <c r="AP747" s="2">
        <f>IF(ISNA(VLOOKUP($AL747,'Ash-Archive Data-Don''t Delete'!$AL:$AT,5,FALSE)),"",VLOOKUP($AL747,'Ash-Archive Data-Don''t Delete'!$AL:$AT,5,FALSE))</f>
        <v>0</v>
      </c>
      <c r="AQ747" s="13"/>
      <c r="AR747" s="2"/>
      <c r="AS747" s="13"/>
      <c r="AT747" s="2" t="s">
        <v>74</v>
      </c>
      <c r="AU747" s="451"/>
      <c r="AV747" s="448"/>
      <c r="AW747" s="451"/>
      <c r="AX747" s="448"/>
      <c r="AY747" s="475" t="s">
        <v>103</v>
      </c>
      <c r="AZ747" s="464"/>
      <c r="BA747" s="15"/>
      <c r="BB747" s="15"/>
      <c r="BC747" s="15"/>
      <c r="BD747" s="15"/>
      <c r="BE747" s="15"/>
      <c r="BF747" s="15"/>
      <c r="BG747" s="15"/>
      <c r="BH747" s="15"/>
      <c r="BI747" s="15"/>
      <c r="BJ747" s="15"/>
    </row>
    <row r="748" spans="1:62" ht="14.25">
      <c r="A748" s="16" t="str">
        <f>IF(ISNA(VLOOKUP($G748,'Philanthropist Ranking'!$E$5:$H$105,4,FALSE)),"N","Y")</f>
        <v>N</v>
      </c>
      <c r="B748" s="17" t="e">
        <f>VLOOKUP($G748,'Philanthropist Ranking'!$K$5:$M$281,3,FALSE)</f>
        <v>#N/A</v>
      </c>
      <c r="C748" s="17" t="e">
        <f>VLOOKUP($G748,'Philanthropist Ranking'!$K$5:$M$281,2,FALSE)</f>
        <v>#N/A</v>
      </c>
      <c r="D748" s="15"/>
      <c r="E748" s="486" t="s">
        <v>84</v>
      </c>
      <c r="F748" s="462" t="s">
        <v>1964</v>
      </c>
      <c r="G748" s="463" t="s">
        <v>1965</v>
      </c>
      <c r="H748" s="440"/>
      <c r="I748" s="464"/>
      <c r="J748" s="465" t="s">
        <v>62</v>
      </c>
      <c r="K748" s="464"/>
      <c r="L748" s="465"/>
      <c r="M748" s="464"/>
      <c r="N748" s="450"/>
      <c r="O748" s="466"/>
      <c r="P748" s="450"/>
      <c r="Q748" s="466"/>
      <c r="R748" s="450"/>
      <c r="S748" s="466"/>
      <c r="T748" s="450"/>
      <c r="U748" s="466"/>
      <c r="V748" s="446" t="s">
        <v>1166</v>
      </c>
      <c r="W748" s="447">
        <v>3.3</v>
      </c>
      <c r="X748" s="446">
        <v>12</v>
      </c>
      <c r="Y748" s="447">
        <v>30</v>
      </c>
      <c r="Z748" s="446" t="s">
        <v>222</v>
      </c>
      <c r="AA748" s="447" t="s">
        <v>222</v>
      </c>
      <c r="AB748" s="446" t="s">
        <v>222</v>
      </c>
      <c r="AC748" s="447" t="s">
        <v>222</v>
      </c>
      <c r="AD748" s="192" t="s">
        <v>963</v>
      </c>
      <c r="AE748" s="448"/>
      <c r="AF748" s="446" t="s">
        <v>1970</v>
      </c>
      <c r="AG748" s="447" t="s">
        <v>109</v>
      </c>
      <c r="AH748" s="467" t="str">
        <f>VLOOKUP($AF748,'Program-Causes'!$C:$D,2,FALSE)</f>
        <v>Social Welfare &amp; Poverty Alleviation; Education</v>
      </c>
      <c r="AI748" s="447" t="s">
        <v>100</v>
      </c>
      <c r="AJ748" s="446" t="s">
        <v>69</v>
      </c>
      <c r="AK748" s="447" t="s">
        <v>70</v>
      </c>
      <c r="AL748" s="9" t="s">
        <v>4007</v>
      </c>
      <c r="AM748" s="35" t="str">
        <f>IF(ISNA(VLOOKUP($AL748,'Ash-Archive Data-Don''t Delete'!$AL:$AT,2,FALSE)),"",VLOOKUP($AL748,'Ash-Archive Data-Don''t Delete'!$AL:$AT,2,FALSE))</f>
        <v>Link</v>
      </c>
      <c r="AN748" s="2">
        <f>IF(ISNA(VLOOKUP($AL748,'Ash-Archive Data-Don''t Delete'!$AL:$AT,3,FALSE)),"",VLOOKUP($AL748,'Ash-Archive Data-Don''t Delete'!$AL:$AT,3,FALSE))</f>
        <v>0</v>
      </c>
      <c r="AO748" s="13">
        <f>IF(ISNA(VLOOKUP($AL748,'Ash-Archive Data-Don''t Delete'!$AL:$AT,4,FALSE)),"",VLOOKUP($AL748,'Ash-Archive Data-Don''t Delete'!$AL:$AT,4,FALSE))</f>
        <v>0</v>
      </c>
      <c r="AP748" s="2">
        <f>IF(ISNA(VLOOKUP($AL748,'Ash-Archive Data-Don''t Delete'!$AL:$AT,5,FALSE)),"",VLOOKUP($AL748,'Ash-Archive Data-Don''t Delete'!$AL:$AT,5,FALSE))</f>
        <v>0</v>
      </c>
      <c r="AQ748" s="13"/>
      <c r="AR748" s="2"/>
      <c r="AS748" s="13"/>
      <c r="AT748" s="2" t="s">
        <v>74</v>
      </c>
      <c r="AU748" s="451"/>
      <c r="AV748" s="448"/>
      <c r="AW748" s="451"/>
      <c r="AX748" s="448"/>
      <c r="AY748" s="475" t="s">
        <v>103</v>
      </c>
      <c r="AZ748" s="464"/>
      <c r="BA748" s="15"/>
      <c r="BB748" s="15"/>
      <c r="BC748" s="15"/>
      <c r="BD748" s="15"/>
      <c r="BE748" s="15"/>
      <c r="BF748" s="15"/>
      <c r="BG748" s="15"/>
      <c r="BH748" s="15"/>
      <c r="BI748" s="15"/>
      <c r="BJ748" s="15"/>
    </row>
    <row r="749" spans="1:62" ht="14.25">
      <c r="A749" s="16" t="str">
        <f>IF(ISNA(VLOOKUP($G749,'Philanthropist Ranking'!$E$5:$H$105,4,FALSE)),"N","Y")</f>
        <v>N</v>
      </c>
      <c r="B749" s="17" t="e">
        <f>VLOOKUP($G749,'Philanthropist Ranking'!$K$5:$M$281,3,FALSE)</f>
        <v>#N/A</v>
      </c>
      <c r="C749" s="17" t="e">
        <f>VLOOKUP($G749,'Philanthropist Ranking'!$K$5:$M$281,2,FALSE)</f>
        <v>#N/A</v>
      </c>
      <c r="D749" s="15"/>
      <c r="E749" s="486" t="s">
        <v>84</v>
      </c>
      <c r="F749" s="462" t="s">
        <v>1964</v>
      </c>
      <c r="G749" s="463" t="s">
        <v>1965</v>
      </c>
      <c r="H749" s="440"/>
      <c r="I749" s="464"/>
      <c r="J749" s="465" t="s">
        <v>62</v>
      </c>
      <c r="K749" s="464"/>
      <c r="L749" s="465"/>
      <c r="M749" s="464"/>
      <c r="N749" s="450"/>
      <c r="O749" s="466"/>
      <c r="P749" s="450"/>
      <c r="Q749" s="466"/>
      <c r="R749" s="450"/>
      <c r="S749" s="466"/>
      <c r="T749" s="450"/>
      <c r="U749" s="466"/>
      <c r="V749" s="446" t="s">
        <v>1166</v>
      </c>
      <c r="W749" s="447">
        <v>3.08</v>
      </c>
      <c r="X749" s="446">
        <v>12</v>
      </c>
      <c r="Y749" s="447">
        <v>21</v>
      </c>
      <c r="Z749" s="446" t="s">
        <v>222</v>
      </c>
      <c r="AA749" s="447" t="s">
        <v>222</v>
      </c>
      <c r="AB749" s="446" t="s">
        <v>222</v>
      </c>
      <c r="AC749" s="447" t="s">
        <v>222</v>
      </c>
      <c r="AD749" s="192" t="s">
        <v>963</v>
      </c>
      <c r="AE749" s="448"/>
      <c r="AF749" s="446" t="s">
        <v>1969</v>
      </c>
      <c r="AG749" s="447" t="s">
        <v>109</v>
      </c>
      <c r="AH749" s="467" t="str">
        <f>VLOOKUP($AF749,'Program-Causes'!$C:$D,2,FALSE)</f>
        <v>Social Welfare &amp; Poverty Alleviation</v>
      </c>
      <c r="AI749" s="447" t="s">
        <v>100</v>
      </c>
      <c r="AJ749" s="446" t="s">
        <v>69</v>
      </c>
      <c r="AK749" s="447" t="s">
        <v>70</v>
      </c>
      <c r="AL749" s="9" t="s">
        <v>4008</v>
      </c>
      <c r="AM749" s="35" t="str">
        <f>IF(ISNA(VLOOKUP($AL749,'Ash-Archive Data-Don''t Delete'!$AL:$AT,2,FALSE)),"",VLOOKUP($AL749,'Ash-Archive Data-Don''t Delete'!$AL:$AT,2,FALSE))</f>
        <v>Link</v>
      </c>
      <c r="AN749" s="2">
        <f>IF(ISNA(VLOOKUP($AL749,'Ash-Archive Data-Don''t Delete'!$AL:$AT,3,FALSE)),"",VLOOKUP($AL749,'Ash-Archive Data-Don''t Delete'!$AL:$AT,3,FALSE))</f>
        <v>0</v>
      </c>
      <c r="AO749" s="13">
        <f>IF(ISNA(VLOOKUP($AL749,'Ash-Archive Data-Don''t Delete'!$AL:$AT,4,FALSE)),"",VLOOKUP($AL749,'Ash-Archive Data-Don''t Delete'!$AL:$AT,4,FALSE))</f>
        <v>0</v>
      </c>
      <c r="AP749" s="2">
        <f>IF(ISNA(VLOOKUP($AL749,'Ash-Archive Data-Don''t Delete'!$AL:$AT,5,FALSE)),"",VLOOKUP($AL749,'Ash-Archive Data-Don''t Delete'!$AL:$AT,5,FALSE))</f>
        <v>0</v>
      </c>
      <c r="AQ749" s="13"/>
      <c r="AR749" s="2"/>
      <c r="AS749" s="13"/>
      <c r="AT749" s="2" t="s">
        <v>74</v>
      </c>
      <c r="AU749" s="451"/>
      <c r="AV749" s="448"/>
      <c r="AW749" s="451"/>
      <c r="AX749" s="448"/>
      <c r="AY749" s="475" t="s">
        <v>103</v>
      </c>
      <c r="AZ749" s="464"/>
      <c r="BA749" s="15"/>
      <c r="BB749" s="15"/>
      <c r="BC749" s="15"/>
      <c r="BD749" s="15"/>
      <c r="BE749" s="15"/>
      <c r="BF749" s="15"/>
      <c r="BG749" s="15"/>
      <c r="BH749" s="15"/>
      <c r="BI749" s="15"/>
      <c r="BJ749" s="15"/>
    </row>
    <row r="750" spans="1:62" ht="14.25">
      <c r="A750" s="16" t="str">
        <f>IF(ISNA(VLOOKUP($G750,'Philanthropist Ranking'!$E$5:$H$105,4,FALSE)),"N","Y")</f>
        <v>N</v>
      </c>
      <c r="B750" s="17" t="e">
        <f>VLOOKUP($G750,'Philanthropist Ranking'!$K$5:$M$281,3,FALSE)</f>
        <v>#N/A</v>
      </c>
      <c r="C750" s="17" t="e">
        <f>VLOOKUP($G750,'Philanthropist Ranking'!$K$5:$M$281,2,FALSE)</f>
        <v>#N/A</v>
      </c>
      <c r="D750" s="15"/>
      <c r="E750" s="486" t="s">
        <v>84</v>
      </c>
      <c r="F750" s="462" t="s">
        <v>1964</v>
      </c>
      <c r="G750" s="463" t="s">
        <v>1965</v>
      </c>
      <c r="H750" s="440"/>
      <c r="I750" s="464"/>
      <c r="J750" s="465" t="s">
        <v>62</v>
      </c>
      <c r="K750" s="464"/>
      <c r="L750" s="465"/>
      <c r="M750" s="464"/>
      <c r="N750" s="450"/>
      <c r="O750" s="466"/>
      <c r="P750" s="450"/>
      <c r="Q750" s="466"/>
      <c r="R750" s="450"/>
      <c r="S750" s="466"/>
      <c r="T750" s="450"/>
      <c r="U750" s="466"/>
      <c r="V750" s="446" t="s">
        <v>1166</v>
      </c>
      <c r="W750" s="447">
        <v>1</v>
      </c>
      <c r="X750" s="446">
        <v>12</v>
      </c>
      <c r="Y750" s="447">
        <v>29</v>
      </c>
      <c r="Z750" s="446" t="s">
        <v>222</v>
      </c>
      <c r="AA750" s="447" t="s">
        <v>222</v>
      </c>
      <c r="AB750" s="446" t="s">
        <v>222</v>
      </c>
      <c r="AC750" s="447" t="s">
        <v>222</v>
      </c>
      <c r="AD750" s="192" t="s">
        <v>963</v>
      </c>
      <c r="AE750" s="448"/>
      <c r="AF750" s="446" t="s">
        <v>1971</v>
      </c>
      <c r="AG750" s="447" t="s">
        <v>109</v>
      </c>
      <c r="AH750" s="467" t="str">
        <f>VLOOKUP($AF750,'Program-Causes'!$C:$D,2,FALSE)</f>
        <v>Social Welfare &amp; Poverty Alleviation</v>
      </c>
      <c r="AI750" s="447" t="s">
        <v>100</v>
      </c>
      <c r="AJ750" s="446" t="s">
        <v>69</v>
      </c>
      <c r="AK750" s="447" t="s">
        <v>70</v>
      </c>
      <c r="AL750" s="9" t="s">
        <v>4009</v>
      </c>
      <c r="AM750" s="35" t="str">
        <f>IF(ISNA(VLOOKUP($AL750,'Ash-Archive Data-Don''t Delete'!$AL:$AT,2,FALSE)),"",VLOOKUP($AL750,'Ash-Archive Data-Don''t Delete'!$AL:$AT,2,FALSE))</f>
        <v>Link</v>
      </c>
      <c r="AN750" s="2">
        <f>IF(ISNA(VLOOKUP($AL750,'Ash-Archive Data-Don''t Delete'!$AL:$AT,3,FALSE)),"",VLOOKUP($AL750,'Ash-Archive Data-Don''t Delete'!$AL:$AT,3,FALSE))</f>
        <v>0</v>
      </c>
      <c r="AO750" s="13">
        <f>IF(ISNA(VLOOKUP($AL750,'Ash-Archive Data-Don''t Delete'!$AL:$AT,4,FALSE)),"",VLOOKUP($AL750,'Ash-Archive Data-Don''t Delete'!$AL:$AT,4,FALSE))</f>
        <v>0</v>
      </c>
      <c r="AP750" s="2">
        <f>IF(ISNA(VLOOKUP($AL750,'Ash-Archive Data-Don''t Delete'!$AL:$AT,5,FALSE)),"",VLOOKUP($AL750,'Ash-Archive Data-Don''t Delete'!$AL:$AT,5,FALSE))</f>
        <v>0</v>
      </c>
      <c r="AQ750" s="13"/>
      <c r="AR750" s="2"/>
      <c r="AS750" s="13"/>
      <c r="AT750" s="2" t="s">
        <v>74</v>
      </c>
      <c r="AU750" s="451"/>
      <c r="AV750" s="448"/>
      <c r="AW750" s="451"/>
      <c r="AX750" s="448"/>
      <c r="AY750" s="475" t="s">
        <v>103</v>
      </c>
      <c r="AZ750" s="464"/>
      <c r="BA750" s="15"/>
      <c r="BB750" s="15"/>
      <c r="BC750" s="15"/>
      <c r="BD750" s="15"/>
      <c r="BE750" s="15"/>
      <c r="BF750" s="15"/>
      <c r="BG750" s="15"/>
      <c r="BH750" s="15"/>
      <c r="BI750" s="15"/>
      <c r="BJ750" s="15"/>
    </row>
    <row r="751" spans="1:62" ht="14.25">
      <c r="A751" s="16" t="str">
        <f>IF(ISNA(VLOOKUP($G751,'Philanthropist Ranking'!$E$5:$H$105,4,FALSE)),"N","Y")</f>
        <v>N</v>
      </c>
      <c r="B751" s="17" t="e">
        <f>VLOOKUP($G751,'Philanthropist Ranking'!$K$5:$M$281,3,FALSE)</f>
        <v>#N/A</v>
      </c>
      <c r="C751" s="17" t="e">
        <f>VLOOKUP($G751,'Philanthropist Ranking'!$K$5:$M$281,2,FALSE)</f>
        <v>#N/A</v>
      </c>
      <c r="D751" s="15"/>
      <c r="E751" s="486" t="s">
        <v>84</v>
      </c>
      <c r="F751" s="462" t="s">
        <v>1964</v>
      </c>
      <c r="G751" s="463" t="s">
        <v>1965</v>
      </c>
      <c r="H751" s="440"/>
      <c r="I751" s="464"/>
      <c r="J751" s="465" t="s">
        <v>62</v>
      </c>
      <c r="K751" s="464"/>
      <c r="L751" s="465"/>
      <c r="M751" s="464"/>
      <c r="N751" s="450"/>
      <c r="O751" s="466"/>
      <c r="P751" s="450"/>
      <c r="Q751" s="466"/>
      <c r="R751" s="450"/>
      <c r="S751" s="466"/>
      <c r="T751" s="450"/>
      <c r="U751" s="466"/>
      <c r="V751" s="446" t="s">
        <v>1166</v>
      </c>
      <c r="W751" s="447">
        <v>0.85</v>
      </c>
      <c r="X751" s="446">
        <v>8</v>
      </c>
      <c r="Y751" s="447">
        <v>16</v>
      </c>
      <c r="Z751" s="446" t="s">
        <v>222</v>
      </c>
      <c r="AA751" s="447" t="s">
        <v>222</v>
      </c>
      <c r="AB751" s="446" t="s">
        <v>222</v>
      </c>
      <c r="AC751" s="447" t="s">
        <v>222</v>
      </c>
      <c r="AD751" s="192" t="s">
        <v>963</v>
      </c>
      <c r="AE751" s="448"/>
      <c r="AF751" s="446" t="s">
        <v>1971</v>
      </c>
      <c r="AG751" s="447" t="s">
        <v>109</v>
      </c>
      <c r="AH751" s="467" t="str">
        <f>VLOOKUP($AF751,'Program-Causes'!$C:$D,2,FALSE)</f>
        <v>Social Welfare &amp; Poverty Alleviation</v>
      </c>
      <c r="AI751" s="447" t="s">
        <v>100</v>
      </c>
      <c r="AJ751" s="446" t="s">
        <v>69</v>
      </c>
      <c r="AK751" s="447" t="s">
        <v>70</v>
      </c>
      <c r="AL751" s="9" t="s">
        <v>4010</v>
      </c>
      <c r="AM751" s="35" t="str">
        <f>IF(ISNA(VLOOKUP($AL751,'Ash-Archive Data-Don''t Delete'!$AL:$AT,2,FALSE)),"",VLOOKUP($AL751,'Ash-Archive Data-Don''t Delete'!$AL:$AT,2,FALSE))</f>
        <v>Link</v>
      </c>
      <c r="AN751" s="2">
        <f>IF(ISNA(VLOOKUP($AL751,'Ash-Archive Data-Don''t Delete'!$AL:$AT,3,FALSE)),"",VLOOKUP($AL751,'Ash-Archive Data-Don''t Delete'!$AL:$AT,3,FALSE))</f>
        <v>0</v>
      </c>
      <c r="AO751" s="13">
        <f>IF(ISNA(VLOOKUP($AL751,'Ash-Archive Data-Don''t Delete'!$AL:$AT,4,FALSE)),"",VLOOKUP($AL751,'Ash-Archive Data-Don''t Delete'!$AL:$AT,4,FALSE))</f>
        <v>0</v>
      </c>
      <c r="AP751" s="2">
        <f>IF(ISNA(VLOOKUP($AL751,'Ash-Archive Data-Don''t Delete'!$AL:$AT,5,FALSE)),"",VLOOKUP($AL751,'Ash-Archive Data-Don''t Delete'!$AL:$AT,5,FALSE))</f>
        <v>0</v>
      </c>
      <c r="AQ751" s="13"/>
      <c r="AR751" s="2"/>
      <c r="AS751" s="13"/>
      <c r="AT751" s="2" t="s">
        <v>74</v>
      </c>
      <c r="AU751" s="451"/>
      <c r="AV751" s="448"/>
      <c r="AW751" s="451"/>
      <c r="AX751" s="448"/>
      <c r="AY751" s="475" t="s">
        <v>103</v>
      </c>
      <c r="AZ751" s="464"/>
      <c r="BA751" s="15"/>
      <c r="BB751" s="15"/>
      <c r="BC751" s="15"/>
      <c r="BD751" s="15"/>
      <c r="BE751" s="15"/>
      <c r="BF751" s="15"/>
      <c r="BG751" s="15"/>
      <c r="BH751" s="15"/>
      <c r="BI751" s="15"/>
      <c r="BJ751" s="15"/>
    </row>
    <row r="752" spans="1:62" ht="14.25">
      <c r="A752" s="16" t="str">
        <f>IF(ISNA(VLOOKUP($G752,'Philanthropist Ranking'!$E$5:$H$105,4,FALSE)),"N","Y")</f>
        <v>N</v>
      </c>
      <c r="B752" s="17" t="e">
        <f>VLOOKUP($G752,'Philanthropist Ranking'!$K$5:$M$281,3,FALSE)</f>
        <v>#N/A</v>
      </c>
      <c r="C752" s="17" t="e">
        <f>VLOOKUP($G752,'Philanthropist Ranking'!$K$5:$M$281,2,FALSE)</f>
        <v>#N/A</v>
      </c>
      <c r="D752" s="15"/>
      <c r="E752" s="486" t="s">
        <v>84</v>
      </c>
      <c r="F752" s="462" t="s">
        <v>1964</v>
      </c>
      <c r="G752" s="463" t="s">
        <v>1965</v>
      </c>
      <c r="H752" s="440"/>
      <c r="I752" s="464"/>
      <c r="J752" s="465" t="s">
        <v>62</v>
      </c>
      <c r="K752" s="462" t="s">
        <v>78</v>
      </c>
      <c r="L752" s="465"/>
      <c r="M752" s="481" t="s">
        <v>80</v>
      </c>
      <c r="N752" s="441" t="s">
        <v>125</v>
      </c>
      <c r="O752" s="482" t="s">
        <v>1966</v>
      </c>
      <c r="P752" s="441" t="s">
        <v>1166</v>
      </c>
      <c r="Q752" s="482" t="s">
        <v>84</v>
      </c>
      <c r="R752" s="441" t="s">
        <v>336</v>
      </c>
      <c r="S752" s="482" t="s">
        <v>222</v>
      </c>
      <c r="T752" s="441" t="s">
        <v>222</v>
      </c>
      <c r="U752" s="483" t="s">
        <v>80</v>
      </c>
      <c r="V752" s="446" t="s">
        <v>1166</v>
      </c>
      <c r="W752" s="447">
        <v>0.15</v>
      </c>
      <c r="X752" s="446">
        <v>8</v>
      </c>
      <c r="Y752" s="447">
        <v>16</v>
      </c>
      <c r="Z752" s="446" t="s">
        <v>222</v>
      </c>
      <c r="AA752" s="447" t="s">
        <v>222</v>
      </c>
      <c r="AB752" s="446" t="s">
        <v>222</v>
      </c>
      <c r="AC752" s="447" t="s">
        <v>222</v>
      </c>
      <c r="AD752" s="192" t="s">
        <v>963</v>
      </c>
      <c r="AE752" s="448"/>
      <c r="AF752" s="446" t="s">
        <v>1967</v>
      </c>
      <c r="AG752" s="447" t="s">
        <v>109</v>
      </c>
      <c r="AH752" s="467" t="str">
        <f>VLOOKUP($AF752,'Program-Causes'!$C:$D,2,FALSE)</f>
        <v>Social Welfare &amp; Poverty Alleviation</v>
      </c>
      <c r="AI752" s="447" t="s">
        <v>100</v>
      </c>
      <c r="AJ752" s="446" t="s">
        <v>69</v>
      </c>
      <c r="AK752" s="447" t="s">
        <v>70</v>
      </c>
      <c r="AL752" s="9" t="s">
        <v>4011</v>
      </c>
      <c r="AM752" s="35" t="str">
        <f>IF(ISNA(VLOOKUP($AL752,'Ash-Archive Data-Don''t Delete'!$AL:$AT,2,FALSE)),"",VLOOKUP($AL752,'Ash-Archive Data-Don''t Delete'!$AL:$AT,2,FALSE))</f>
        <v>Link</v>
      </c>
      <c r="AN752" s="2">
        <f>IF(ISNA(VLOOKUP($AL752,'Ash-Archive Data-Don''t Delete'!$AL:$AT,3,FALSE)),"",VLOOKUP($AL752,'Ash-Archive Data-Don''t Delete'!$AL:$AT,3,FALSE))</f>
        <v>0</v>
      </c>
      <c r="AO752" s="13">
        <f>IF(ISNA(VLOOKUP($AL752,'Ash-Archive Data-Don''t Delete'!$AL:$AT,4,FALSE)),"",VLOOKUP($AL752,'Ash-Archive Data-Don''t Delete'!$AL:$AT,4,FALSE))</f>
        <v>0</v>
      </c>
      <c r="AP752" s="2">
        <f>IF(ISNA(VLOOKUP($AL752,'Ash-Archive Data-Don''t Delete'!$AL:$AT,5,FALSE)),"",VLOOKUP($AL752,'Ash-Archive Data-Don''t Delete'!$AL:$AT,5,FALSE))</f>
        <v>0</v>
      </c>
      <c r="AQ752" s="13"/>
      <c r="AR752" s="2"/>
      <c r="AS752" s="13"/>
      <c r="AT752" s="2" t="s">
        <v>74</v>
      </c>
      <c r="AU752" s="451"/>
      <c r="AV752" s="448"/>
      <c r="AW752" s="451"/>
      <c r="AX752" s="448"/>
      <c r="AY752" s="475" t="s">
        <v>103</v>
      </c>
      <c r="AZ752" s="464"/>
      <c r="BA752" s="15"/>
      <c r="BB752" s="15"/>
      <c r="BC752" s="15"/>
      <c r="BD752" s="15"/>
      <c r="BE752" s="15"/>
      <c r="BF752" s="15"/>
      <c r="BG752" s="15"/>
      <c r="BH752" s="15"/>
      <c r="BI752" s="15"/>
      <c r="BJ752" s="15"/>
    </row>
    <row r="753" spans="1:62" ht="14.25">
      <c r="A753" s="16" t="str">
        <f>IF(ISNA(VLOOKUP($G753,'Philanthropist Ranking'!$E$5:$H$105,4,FALSE)),"N","Y")</f>
        <v>N</v>
      </c>
      <c r="B753" s="17" t="e">
        <f>VLOOKUP($G753,'Philanthropist Ranking'!$K$5:$M$281,3,FALSE)</f>
        <v>#N/A</v>
      </c>
      <c r="C753" s="17" t="e">
        <f>VLOOKUP($G753,'Philanthropist Ranking'!$K$5:$M$281,2,FALSE)</f>
        <v>#N/A</v>
      </c>
      <c r="D753" s="15"/>
      <c r="E753" s="15"/>
      <c r="F753" s="462" t="s">
        <v>3110</v>
      </c>
      <c r="G753" s="463" t="s">
        <v>3112</v>
      </c>
      <c r="H753" s="440"/>
      <c r="I753" s="464"/>
      <c r="J753" s="465" t="s">
        <v>62</v>
      </c>
      <c r="K753" s="462" t="s">
        <v>78</v>
      </c>
      <c r="L753" s="465"/>
      <c r="M753" s="481" t="s">
        <v>80</v>
      </c>
      <c r="N753" s="441" t="s">
        <v>121</v>
      </c>
      <c r="O753" s="482" t="s">
        <v>3113</v>
      </c>
      <c r="P753" s="441" t="s">
        <v>3114</v>
      </c>
      <c r="Q753" s="482" t="s">
        <v>84</v>
      </c>
      <c r="R753" s="441" t="s">
        <v>1550</v>
      </c>
      <c r="S753" s="482" t="s">
        <v>748</v>
      </c>
      <c r="T753" s="441" t="s">
        <v>1915</v>
      </c>
      <c r="U753" s="483" t="s">
        <v>80</v>
      </c>
      <c r="V753" s="451"/>
      <c r="W753" s="448"/>
      <c r="X753" s="451"/>
      <c r="Y753" s="448"/>
      <c r="Z753" s="451"/>
      <c r="AA753" s="448"/>
      <c r="AB753" s="451"/>
      <c r="AC753" s="448"/>
      <c r="AD753" s="451"/>
      <c r="AE753" s="448"/>
      <c r="AF753" s="451"/>
      <c r="AG753" s="448"/>
      <c r="AH753" s="467" t="e">
        <f>VLOOKUP($AF753,'Program-Causes'!$C:$D,2,FALSE)</f>
        <v>#N/A</v>
      </c>
      <c r="AI753" s="448"/>
      <c r="AJ753" s="451"/>
      <c r="AK753" s="448"/>
      <c r="AL753" s="9" t="s">
        <v>4012</v>
      </c>
      <c r="AM753" s="13">
        <f>IF(ISNA(VLOOKUP($AL753,'Ash-Archive Data-Don''t Delete'!$AL:$AT,2,FALSE)),"",VLOOKUP($AL753,'Ash-Archive Data-Don''t Delete'!$AL:$AT,2,FALSE))</f>
        <v>0</v>
      </c>
      <c r="AN753" s="2">
        <f>IF(ISNA(VLOOKUP($AL753,'Ash-Archive Data-Don''t Delete'!$AL:$AT,3,FALSE)),"",VLOOKUP($AL753,'Ash-Archive Data-Don''t Delete'!$AL:$AT,3,FALSE))</f>
        <v>0</v>
      </c>
      <c r="AO753" s="13">
        <f>IF(ISNA(VLOOKUP($AL753,'Ash-Archive Data-Don''t Delete'!$AL:$AT,4,FALSE)),"",VLOOKUP($AL753,'Ash-Archive Data-Don''t Delete'!$AL:$AT,4,FALSE))</f>
        <v>0</v>
      </c>
      <c r="AP753" s="2">
        <f>IF(ISNA(VLOOKUP($AL753,'Ash-Archive Data-Don''t Delete'!$AL:$AT,5,FALSE)),"",VLOOKUP($AL753,'Ash-Archive Data-Don''t Delete'!$AL:$AT,5,FALSE))</f>
        <v>0</v>
      </c>
      <c r="AQ753" s="13"/>
      <c r="AR753" s="2"/>
      <c r="AS753" s="13"/>
      <c r="AT753" s="2"/>
      <c r="AU753" s="451"/>
      <c r="AV753" s="448"/>
      <c r="AW753" s="451"/>
      <c r="AX753" s="448"/>
      <c r="AY753" s="475" t="s">
        <v>103</v>
      </c>
      <c r="AZ753" s="476">
        <v>42691</v>
      </c>
      <c r="BA753" s="15"/>
      <c r="BB753" s="15"/>
      <c r="BC753" s="15"/>
      <c r="BD753" s="15"/>
      <c r="BE753" s="15"/>
      <c r="BF753" s="15"/>
      <c r="BG753" s="15"/>
      <c r="BH753" s="15"/>
      <c r="BI753" s="15"/>
      <c r="BJ753" s="15"/>
    </row>
    <row r="754" spans="1:62" ht="14.25">
      <c r="A754" s="16" t="str">
        <f>IF(ISNA(VLOOKUP($G754,'Philanthropist Ranking'!$E$5:$H$105,4,FALSE)),"N","Y")</f>
        <v>N</v>
      </c>
      <c r="B754" s="17" t="e">
        <f>VLOOKUP($G754,'Philanthropist Ranking'!$K$5:$M$281,3,FALSE)</f>
        <v>#N/A</v>
      </c>
      <c r="C754" s="17" t="e">
        <f>VLOOKUP($G754,'Philanthropist Ranking'!$K$5:$M$281,2,FALSE)</f>
        <v>#N/A</v>
      </c>
      <c r="D754" s="15"/>
      <c r="E754" s="15"/>
      <c r="F754" s="464"/>
      <c r="G754" s="463" t="s">
        <v>3281</v>
      </c>
      <c r="H754" s="440"/>
      <c r="I754" s="464"/>
      <c r="J754" s="465" t="s">
        <v>62</v>
      </c>
      <c r="K754" s="464"/>
      <c r="L754" s="465"/>
      <c r="M754" s="464"/>
      <c r="N754" s="450"/>
      <c r="O754" s="482" t="s">
        <v>3282</v>
      </c>
      <c r="P754" s="450"/>
      <c r="Q754" s="466"/>
      <c r="R754" s="450"/>
      <c r="S754" s="466"/>
      <c r="T754" s="450"/>
      <c r="U754" s="466"/>
      <c r="V754" s="446" t="s">
        <v>3282</v>
      </c>
      <c r="W754" s="447">
        <v>5.4</v>
      </c>
      <c r="X754" s="446">
        <v>12</v>
      </c>
      <c r="Y754" s="447">
        <v>8</v>
      </c>
      <c r="Z754" s="189"/>
      <c r="AA754" s="448"/>
      <c r="AB754" s="451"/>
      <c r="AC754" s="448"/>
      <c r="AD754" s="451"/>
      <c r="AE754" s="447" t="s">
        <v>2568</v>
      </c>
      <c r="AF754" s="446" t="s">
        <v>3283</v>
      </c>
      <c r="AG754" s="447" t="s">
        <v>109</v>
      </c>
      <c r="AH754" s="467" t="str">
        <f>VLOOKUP($AF754,'Program-Causes'!$C:$D,2,FALSE)</f>
        <v>Education</v>
      </c>
      <c r="AI754" s="447" t="s">
        <v>100</v>
      </c>
      <c r="AJ754" s="446" t="s">
        <v>1484</v>
      </c>
      <c r="AK754" s="447" t="s">
        <v>70</v>
      </c>
      <c r="AL754" s="9" t="s">
        <v>4013</v>
      </c>
      <c r="AM754" s="13" t="str">
        <f>IF(ISNA(VLOOKUP($AL754,'Ash-Archive Data-Don''t Delete'!$AL:$AT,2,FALSE)),"",VLOOKUP($AL754,'Ash-Archive Data-Don''t Delete'!$AL:$AT,2,FALSE))</f>
        <v/>
      </c>
      <c r="AN754" s="2" t="str">
        <f>IF(ISNA(VLOOKUP($AL754,'Ash-Archive Data-Don''t Delete'!$AL:$AT,3,FALSE)),"",VLOOKUP($AL754,'Ash-Archive Data-Don''t Delete'!$AL:$AT,3,FALSE))</f>
        <v/>
      </c>
      <c r="AO754" s="13" t="str">
        <f>IF(ISNA(VLOOKUP($AL754,'Ash-Archive Data-Don''t Delete'!$AL:$AT,4,FALSE)),"",VLOOKUP($AL754,'Ash-Archive Data-Don''t Delete'!$AL:$AT,4,FALSE))</f>
        <v/>
      </c>
      <c r="AP754" s="2" t="str">
        <f>IF(ISNA(VLOOKUP($AL754,'Ash-Archive Data-Don''t Delete'!$AL:$AT,5,FALSE)),"",VLOOKUP($AL754,'Ash-Archive Data-Don''t Delete'!$AL:$AT,5,FALSE))</f>
        <v/>
      </c>
      <c r="AQ754" s="13" t="s">
        <v>62</v>
      </c>
      <c r="AR754" s="2" t="s">
        <v>62</v>
      </c>
      <c r="AS754" s="13" t="s">
        <v>62</v>
      </c>
      <c r="AT754" s="2" t="s">
        <v>74</v>
      </c>
      <c r="AU754" s="451"/>
      <c r="AV754" s="448"/>
      <c r="AW754" s="451"/>
      <c r="AX754" s="448"/>
      <c r="AY754" s="475" t="s">
        <v>118</v>
      </c>
      <c r="AZ754" s="484">
        <v>42744</v>
      </c>
      <c r="BA754" s="15"/>
      <c r="BB754" s="15"/>
      <c r="BC754" s="15"/>
      <c r="BD754" s="15"/>
      <c r="BE754" s="15"/>
      <c r="BF754" s="15"/>
      <c r="BG754" s="15"/>
      <c r="BH754" s="15"/>
      <c r="BI754" s="15"/>
      <c r="BJ754" s="15"/>
    </row>
    <row r="755" spans="1:62" ht="14.25">
      <c r="A755" s="16" t="str">
        <f>IF(ISNA(VLOOKUP($G755,'Philanthropist Ranking'!$E$5:$H$105,4,FALSE)),"N","Y")</f>
        <v>N</v>
      </c>
      <c r="B755" s="17" t="e">
        <f>VLOOKUP($G755,'Philanthropist Ranking'!$K$5:$M$281,3,FALSE)</f>
        <v>#N/A</v>
      </c>
      <c r="C755" s="17" t="e">
        <f>VLOOKUP($G755,'Philanthropist Ranking'!$K$5:$M$281,2,FALSE)</f>
        <v>#N/A</v>
      </c>
      <c r="D755" s="15"/>
      <c r="E755" s="15"/>
      <c r="F755" s="462" t="s">
        <v>3097</v>
      </c>
      <c r="G755" s="463" t="s">
        <v>3098</v>
      </c>
      <c r="H755" s="440"/>
      <c r="I755" s="464"/>
      <c r="J755" s="465" t="s">
        <v>62</v>
      </c>
      <c r="K755" s="464"/>
      <c r="L755" s="465"/>
      <c r="M755" s="464"/>
      <c r="N755" s="450"/>
      <c r="O755" s="482" t="s">
        <v>3099</v>
      </c>
      <c r="P755" s="450"/>
      <c r="Q755" s="466"/>
      <c r="R755" s="450"/>
      <c r="S755" s="466"/>
      <c r="T755" s="450"/>
      <c r="U755" s="466"/>
      <c r="V755" s="446" t="s">
        <v>3099</v>
      </c>
      <c r="W755" s="447">
        <v>5.27</v>
      </c>
      <c r="X755" s="446">
        <v>4</v>
      </c>
      <c r="Y755" s="447" t="s">
        <v>173</v>
      </c>
      <c r="Z755" s="189"/>
      <c r="AA755" s="448"/>
      <c r="AB755" s="451"/>
      <c r="AC755" s="448"/>
      <c r="AD755" s="451"/>
      <c r="AE755" s="447" t="s">
        <v>1507</v>
      </c>
      <c r="AF755" s="446" t="s">
        <v>2938</v>
      </c>
      <c r="AG755" s="447" t="s">
        <v>109</v>
      </c>
      <c r="AH755" s="467" t="str">
        <f>VLOOKUP($AF755,'Program-Causes'!$C:$D,2,FALSE)</f>
        <v>Social Welfare &amp; Poverty Alleviation</v>
      </c>
      <c r="AI755" s="447" t="s">
        <v>100</v>
      </c>
      <c r="AJ755" s="446" t="s">
        <v>1484</v>
      </c>
      <c r="AK755" s="447" t="s">
        <v>70</v>
      </c>
      <c r="AL755" s="9" t="s">
        <v>4014</v>
      </c>
      <c r="AM755" s="13" t="str">
        <f>IF(ISNA(VLOOKUP($AL755,'Ash-Archive Data-Don''t Delete'!$AL:$AT,2,FALSE)),"",VLOOKUP($AL755,'Ash-Archive Data-Don''t Delete'!$AL:$AT,2,FALSE))</f>
        <v/>
      </c>
      <c r="AN755" s="2" t="str">
        <f>IF(ISNA(VLOOKUP($AL755,'Ash-Archive Data-Don''t Delete'!$AL:$AT,3,FALSE)),"",VLOOKUP($AL755,'Ash-Archive Data-Don''t Delete'!$AL:$AT,3,FALSE))</f>
        <v/>
      </c>
      <c r="AO755" s="13" t="str">
        <f>IF(ISNA(VLOOKUP($AL755,'Ash-Archive Data-Don''t Delete'!$AL:$AT,4,FALSE)),"",VLOOKUP($AL755,'Ash-Archive Data-Don''t Delete'!$AL:$AT,4,FALSE))</f>
        <v/>
      </c>
      <c r="AP755" s="2" t="str">
        <f>IF(ISNA(VLOOKUP($AL755,'Ash-Archive Data-Don''t Delete'!$AL:$AT,5,FALSE)),"",VLOOKUP($AL755,'Ash-Archive Data-Don''t Delete'!$AL:$AT,5,FALSE))</f>
        <v/>
      </c>
      <c r="AQ755" s="13" t="s">
        <v>62</v>
      </c>
      <c r="AR755" s="2" t="s">
        <v>62</v>
      </c>
      <c r="AS755" s="13" t="s">
        <v>62</v>
      </c>
      <c r="AT755" s="2" t="s">
        <v>74</v>
      </c>
      <c r="AU755" s="451"/>
      <c r="AV755" s="448"/>
      <c r="AW755" s="451"/>
      <c r="AX755" s="448"/>
      <c r="AY755" s="475" t="s">
        <v>118</v>
      </c>
      <c r="AZ755" s="484">
        <v>42744</v>
      </c>
      <c r="BA755" s="15"/>
      <c r="BB755" s="15"/>
      <c r="BC755" s="15"/>
      <c r="BD755" s="15"/>
      <c r="BE755" s="15"/>
      <c r="BF755" s="15"/>
      <c r="BG755" s="15"/>
      <c r="BH755" s="15"/>
      <c r="BI755" s="15"/>
      <c r="BJ755" s="15"/>
    </row>
    <row r="756" spans="1:62" ht="14.25">
      <c r="A756" s="16" t="str">
        <f>IF(ISNA(VLOOKUP($G756,'Philanthropist Ranking'!$E$5:$H$105,4,FALSE)),"N","Y")</f>
        <v>N</v>
      </c>
      <c r="B756" s="17" t="e">
        <f>VLOOKUP($G756,'Philanthropist Ranking'!$K$5:$M$281,3,FALSE)</f>
        <v>#N/A</v>
      </c>
      <c r="C756" s="17" t="e">
        <f>VLOOKUP($G756,'Philanthropist Ranking'!$K$5:$M$281,2,FALSE)</f>
        <v>#N/A</v>
      </c>
      <c r="D756" s="15"/>
      <c r="E756" s="15"/>
      <c r="F756" s="462" t="s">
        <v>3094</v>
      </c>
      <c r="G756" s="463" t="s">
        <v>3095</v>
      </c>
      <c r="H756" s="440"/>
      <c r="I756" s="464"/>
      <c r="J756" s="465" t="s">
        <v>62</v>
      </c>
      <c r="K756" s="464"/>
      <c r="L756" s="465"/>
      <c r="M756" s="464"/>
      <c r="N756" s="450"/>
      <c r="O756" s="482" t="s">
        <v>3096</v>
      </c>
      <c r="P756" s="450"/>
      <c r="Q756" s="466"/>
      <c r="R756" s="450"/>
      <c r="S756" s="466"/>
      <c r="T756" s="450"/>
      <c r="U756" s="466"/>
      <c r="V756" s="446" t="s">
        <v>3096</v>
      </c>
      <c r="W756" s="447">
        <v>2.15</v>
      </c>
      <c r="X756" s="446">
        <v>2</v>
      </c>
      <c r="Y756" s="447" t="s">
        <v>173</v>
      </c>
      <c r="Z756" s="189"/>
      <c r="AA756" s="448"/>
      <c r="AB756" s="451"/>
      <c r="AC756" s="448"/>
      <c r="AD756" s="451"/>
      <c r="AE756" s="447" t="s">
        <v>1507</v>
      </c>
      <c r="AF756" s="446" t="s">
        <v>2938</v>
      </c>
      <c r="AG756" s="447" t="s">
        <v>109</v>
      </c>
      <c r="AH756" s="467" t="str">
        <f>VLOOKUP($AF756,'Program-Causes'!$C:$D,2,FALSE)</f>
        <v>Social Welfare &amp; Poverty Alleviation</v>
      </c>
      <c r="AI756" s="447" t="s">
        <v>100</v>
      </c>
      <c r="AJ756" s="446" t="s">
        <v>1484</v>
      </c>
      <c r="AK756" s="447" t="s">
        <v>70</v>
      </c>
      <c r="AL756" s="9" t="s">
        <v>4015</v>
      </c>
      <c r="AM756" s="13" t="str">
        <f>IF(ISNA(VLOOKUP($AL756,'Ash-Archive Data-Don''t Delete'!$AL:$AT,2,FALSE)),"",VLOOKUP($AL756,'Ash-Archive Data-Don''t Delete'!$AL:$AT,2,FALSE))</f>
        <v/>
      </c>
      <c r="AN756" s="2" t="str">
        <f>IF(ISNA(VLOOKUP($AL756,'Ash-Archive Data-Don''t Delete'!$AL:$AT,3,FALSE)),"",VLOOKUP($AL756,'Ash-Archive Data-Don''t Delete'!$AL:$AT,3,FALSE))</f>
        <v/>
      </c>
      <c r="AO756" s="13" t="str">
        <f>IF(ISNA(VLOOKUP($AL756,'Ash-Archive Data-Don''t Delete'!$AL:$AT,4,FALSE)),"",VLOOKUP($AL756,'Ash-Archive Data-Don''t Delete'!$AL:$AT,4,FALSE))</f>
        <v/>
      </c>
      <c r="AP756" s="2" t="str">
        <f>IF(ISNA(VLOOKUP($AL756,'Ash-Archive Data-Don''t Delete'!$AL:$AT,5,FALSE)),"",VLOOKUP($AL756,'Ash-Archive Data-Don''t Delete'!$AL:$AT,5,FALSE))</f>
        <v/>
      </c>
      <c r="AQ756" s="13" t="s">
        <v>62</v>
      </c>
      <c r="AR756" s="2" t="s">
        <v>62</v>
      </c>
      <c r="AS756" s="13" t="s">
        <v>62</v>
      </c>
      <c r="AT756" s="2" t="s">
        <v>74</v>
      </c>
      <c r="AU756" s="451"/>
      <c r="AV756" s="448"/>
      <c r="AW756" s="451"/>
      <c r="AX756" s="448"/>
      <c r="AY756" s="475" t="s">
        <v>118</v>
      </c>
      <c r="AZ756" s="484">
        <v>42744</v>
      </c>
      <c r="BA756" s="15"/>
      <c r="BB756" s="15"/>
      <c r="BC756" s="15"/>
      <c r="BD756" s="15"/>
      <c r="BE756" s="15"/>
      <c r="BF756" s="15"/>
      <c r="BG756" s="15"/>
      <c r="BH756" s="15"/>
      <c r="BI756" s="15"/>
      <c r="BJ756" s="15"/>
    </row>
    <row r="757" spans="1:62" ht="14.25">
      <c r="A757" s="16" t="str">
        <f>IF(ISNA(VLOOKUP($G757,'Philanthropist Ranking'!$E$5:$H$105,4,FALSE)),"N","Y")</f>
        <v>N</v>
      </c>
      <c r="B757" s="17" t="e">
        <f>VLOOKUP($G757,'Philanthropist Ranking'!$K$5:$M$281,3,FALSE)</f>
        <v>#N/A</v>
      </c>
      <c r="C757" s="17" t="e">
        <f>VLOOKUP($G757,'Philanthropist Ranking'!$K$5:$M$281,2,FALSE)</f>
        <v>#N/A</v>
      </c>
      <c r="D757" s="15"/>
      <c r="E757" s="15"/>
      <c r="F757" s="464"/>
      <c r="G757" s="463" t="s">
        <v>3267</v>
      </c>
      <c r="H757" s="440"/>
      <c r="I757" s="464"/>
      <c r="J757" s="465" t="s">
        <v>62</v>
      </c>
      <c r="K757" s="464"/>
      <c r="L757" s="465"/>
      <c r="M757" s="464"/>
      <c r="N757" s="450"/>
      <c r="O757" s="482" t="s">
        <v>3268</v>
      </c>
      <c r="P757" s="450"/>
      <c r="Q757" s="466"/>
      <c r="R757" s="450"/>
      <c r="S757" s="466"/>
      <c r="T757" s="450"/>
      <c r="U757" s="466"/>
      <c r="V757" s="446" t="s">
        <v>3268</v>
      </c>
      <c r="W757" s="447">
        <v>14.04</v>
      </c>
      <c r="X757" s="446">
        <v>7</v>
      </c>
      <c r="Y757" s="447" t="s">
        <v>173</v>
      </c>
      <c r="Z757" s="189"/>
      <c r="AA757" s="448"/>
      <c r="AB757" s="451"/>
      <c r="AC757" s="448"/>
      <c r="AD757" s="451"/>
      <c r="AE757" s="447" t="s">
        <v>1507</v>
      </c>
      <c r="AF757" s="446" t="s">
        <v>2906</v>
      </c>
      <c r="AG757" s="447" t="s">
        <v>109</v>
      </c>
      <c r="AH757" s="467" t="str">
        <f>VLOOKUP($AF757,'Program-Causes'!$C:$D,2,FALSE)</f>
        <v>Education</v>
      </c>
      <c r="AI757" s="447" t="s">
        <v>100</v>
      </c>
      <c r="AJ757" s="446" t="s">
        <v>1484</v>
      </c>
      <c r="AK757" s="447" t="s">
        <v>70</v>
      </c>
      <c r="AL757" s="9" t="s">
        <v>4016</v>
      </c>
      <c r="AM757" s="13" t="str">
        <f>IF(ISNA(VLOOKUP($AL757,'Ash-Archive Data-Don''t Delete'!$AL:$AT,2,FALSE)),"",VLOOKUP($AL757,'Ash-Archive Data-Don''t Delete'!$AL:$AT,2,FALSE))</f>
        <v/>
      </c>
      <c r="AN757" s="2" t="str">
        <f>IF(ISNA(VLOOKUP($AL757,'Ash-Archive Data-Don''t Delete'!$AL:$AT,3,FALSE)),"",VLOOKUP($AL757,'Ash-Archive Data-Don''t Delete'!$AL:$AT,3,FALSE))</f>
        <v/>
      </c>
      <c r="AO757" s="13" t="str">
        <f>IF(ISNA(VLOOKUP($AL757,'Ash-Archive Data-Don''t Delete'!$AL:$AT,4,FALSE)),"",VLOOKUP($AL757,'Ash-Archive Data-Don''t Delete'!$AL:$AT,4,FALSE))</f>
        <v/>
      </c>
      <c r="AP757" s="2" t="str">
        <f>IF(ISNA(VLOOKUP($AL757,'Ash-Archive Data-Don''t Delete'!$AL:$AT,5,FALSE)),"",VLOOKUP($AL757,'Ash-Archive Data-Don''t Delete'!$AL:$AT,5,FALSE))</f>
        <v/>
      </c>
      <c r="AQ757" s="13" t="s">
        <v>62</v>
      </c>
      <c r="AR757" s="2" t="s">
        <v>62</v>
      </c>
      <c r="AS757" s="13" t="s">
        <v>62</v>
      </c>
      <c r="AT757" s="2" t="s">
        <v>74</v>
      </c>
      <c r="AU757" s="451"/>
      <c r="AV757" s="448"/>
      <c r="AW757" s="451"/>
      <c r="AX757" s="448"/>
      <c r="AY757" s="475" t="s">
        <v>118</v>
      </c>
      <c r="AZ757" s="484">
        <v>42744</v>
      </c>
      <c r="BA757" s="15"/>
      <c r="BB757" s="15"/>
      <c r="BC757" s="15"/>
      <c r="BD757" s="15"/>
      <c r="BE757" s="15"/>
      <c r="BF757" s="15"/>
      <c r="BG757" s="15"/>
      <c r="BH757" s="15"/>
      <c r="BI757" s="15"/>
      <c r="BJ757" s="15"/>
    </row>
    <row r="758" spans="1:62" ht="14.25">
      <c r="A758" s="16" t="str">
        <f>IF(ISNA(VLOOKUP($G758,'Philanthropist Ranking'!$E$5:$H$105,4,FALSE)),"N","Y")</f>
        <v>N</v>
      </c>
      <c r="B758" s="17" t="e">
        <f>VLOOKUP($G758,'Philanthropist Ranking'!$K$5:$M$281,3,FALSE)</f>
        <v>#N/A</v>
      </c>
      <c r="C758" s="17" t="e">
        <f>VLOOKUP($G758,'Philanthropist Ranking'!$K$5:$M$281,2,FALSE)</f>
        <v>#N/A</v>
      </c>
      <c r="D758" s="15"/>
      <c r="E758" s="15"/>
      <c r="F758" s="462" t="s">
        <v>2930</v>
      </c>
      <c r="G758" s="463" t="s">
        <v>2931</v>
      </c>
      <c r="H758" s="440"/>
      <c r="I758" s="464"/>
      <c r="J758" s="465" t="s">
        <v>62</v>
      </c>
      <c r="K758" s="462" t="s">
        <v>703</v>
      </c>
      <c r="L758" s="465"/>
      <c r="M758" s="481" t="s">
        <v>80</v>
      </c>
      <c r="N758" s="441" t="s">
        <v>9</v>
      </c>
      <c r="O758" s="466"/>
      <c r="P758" s="441" t="s">
        <v>2932</v>
      </c>
      <c r="Q758" s="482" t="s">
        <v>70</v>
      </c>
      <c r="R758" s="441" t="s">
        <v>1550</v>
      </c>
      <c r="S758" s="482" t="s">
        <v>292</v>
      </c>
      <c r="T758" s="441" t="s">
        <v>776</v>
      </c>
      <c r="U758" s="483" t="s">
        <v>80</v>
      </c>
      <c r="V758" s="451"/>
      <c r="W758" s="448"/>
      <c r="X758" s="451"/>
      <c r="Y758" s="448"/>
      <c r="Z758" s="451"/>
      <c r="AA758" s="448"/>
      <c r="AB758" s="451"/>
      <c r="AC758" s="448"/>
      <c r="AD758" s="451"/>
      <c r="AE758" s="448"/>
      <c r="AF758" s="451"/>
      <c r="AG758" s="448"/>
      <c r="AH758" s="467" t="e">
        <f>VLOOKUP($AF758,'Program-Causes'!$C:$D,2,FALSE)</f>
        <v>#N/A</v>
      </c>
      <c r="AI758" s="448"/>
      <c r="AJ758" s="451"/>
      <c r="AK758" s="448"/>
      <c r="AL758" s="9" t="s">
        <v>4017</v>
      </c>
      <c r="AM758" s="13">
        <f>IF(ISNA(VLOOKUP($AL758,'Ash-Archive Data-Don''t Delete'!$AL:$AT,2,FALSE)),"",VLOOKUP($AL758,'Ash-Archive Data-Don''t Delete'!$AL:$AT,2,FALSE))</f>
        <v>0</v>
      </c>
      <c r="AN758" s="2">
        <f>IF(ISNA(VLOOKUP($AL758,'Ash-Archive Data-Don''t Delete'!$AL:$AT,3,FALSE)),"",VLOOKUP($AL758,'Ash-Archive Data-Don''t Delete'!$AL:$AT,3,FALSE))</f>
        <v>0</v>
      </c>
      <c r="AO758" s="13">
        <f>IF(ISNA(VLOOKUP($AL758,'Ash-Archive Data-Don''t Delete'!$AL:$AT,4,FALSE)),"",VLOOKUP($AL758,'Ash-Archive Data-Don''t Delete'!$AL:$AT,4,FALSE))</f>
        <v>0</v>
      </c>
      <c r="AP758" s="2">
        <f>IF(ISNA(VLOOKUP($AL758,'Ash-Archive Data-Don''t Delete'!$AL:$AT,5,FALSE)),"",VLOOKUP($AL758,'Ash-Archive Data-Don''t Delete'!$AL:$AT,5,FALSE))</f>
        <v>0</v>
      </c>
      <c r="AQ758" s="13"/>
      <c r="AR758" s="2"/>
      <c r="AS758" s="13"/>
      <c r="AT758" s="2"/>
      <c r="AU758" s="451"/>
      <c r="AV758" s="448"/>
      <c r="AW758" s="451"/>
      <c r="AX758" s="448"/>
      <c r="AY758" s="475" t="s">
        <v>488</v>
      </c>
      <c r="AZ758" s="476">
        <v>42453</v>
      </c>
      <c r="BA758" s="15"/>
      <c r="BB758" s="15"/>
      <c r="BC758" s="15"/>
      <c r="BD758" s="15"/>
      <c r="BE758" s="15"/>
      <c r="BF758" s="15"/>
      <c r="BG758" s="15"/>
      <c r="BH758" s="15"/>
      <c r="BI758" s="15"/>
      <c r="BJ758" s="15"/>
    </row>
    <row r="759" spans="1:62" ht="14.25">
      <c r="A759" s="16" t="str">
        <f>IF(ISNA(VLOOKUP($G759,'Philanthropist Ranking'!$E$5:$H$105,4,FALSE)),"N","Y")</f>
        <v>N</v>
      </c>
      <c r="B759" s="17" t="e">
        <f>VLOOKUP($G759,'Philanthropist Ranking'!$K$5:$M$281,3,FALSE)</f>
        <v>#N/A</v>
      </c>
      <c r="C759" s="17" t="e">
        <f>VLOOKUP($G759,'Philanthropist Ranking'!$K$5:$M$281,2,FALSE)</f>
        <v>#N/A</v>
      </c>
      <c r="D759" s="486" t="s">
        <v>1626</v>
      </c>
      <c r="E759" s="15"/>
      <c r="F759" s="462" t="s">
        <v>3091</v>
      </c>
      <c r="G759" s="463" t="s">
        <v>3092</v>
      </c>
      <c r="H759" s="440"/>
      <c r="I759" s="464"/>
      <c r="J759" s="465" t="s">
        <v>62</v>
      </c>
      <c r="K759" s="464"/>
      <c r="L759" s="465"/>
      <c r="M759" s="464"/>
      <c r="N759" s="450"/>
      <c r="O759" s="466"/>
      <c r="P759" s="450"/>
      <c r="Q759" s="466"/>
      <c r="R759" s="450"/>
      <c r="S759" s="466"/>
      <c r="T759" s="450"/>
      <c r="U759" s="466"/>
      <c r="V759" s="446" t="s">
        <v>1998</v>
      </c>
      <c r="W759" s="447">
        <v>1.2</v>
      </c>
      <c r="X759" s="446">
        <v>12</v>
      </c>
      <c r="Y759" s="447">
        <v>22</v>
      </c>
      <c r="Z759" s="451"/>
      <c r="AA759" s="448"/>
      <c r="AB759" s="451"/>
      <c r="AC759" s="448"/>
      <c r="AD759" s="451"/>
      <c r="AE759" s="448"/>
      <c r="AF759" s="451"/>
      <c r="AG759" s="447" t="s">
        <v>109</v>
      </c>
      <c r="AH759" s="467" t="e">
        <f>VLOOKUP($AF759,'Program-Causes'!$C:$D,2,FALSE)</f>
        <v>#N/A</v>
      </c>
      <c r="AI759" s="448"/>
      <c r="AJ759" s="451"/>
      <c r="AK759" s="448"/>
      <c r="AL759" s="9" t="s">
        <v>4018</v>
      </c>
      <c r="AM759" s="13">
        <f>IF(ISNA(VLOOKUP($AL759,'Ash-Archive Data-Don''t Delete'!$AL:$AT,2,FALSE)),"",VLOOKUP($AL759,'Ash-Archive Data-Don''t Delete'!$AL:$AT,2,FALSE))</f>
        <v>0</v>
      </c>
      <c r="AN759" s="2">
        <f>IF(ISNA(VLOOKUP($AL759,'Ash-Archive Data-Don''t Delete'!$AL:$AT,3,FALSE)),"",VLOOKUP($AL759,'Ash-Archive Data-Don''t Delete'!$AL:$AT,3,FALSE))</f>
        <v>0</v>
      </c>
      <c r="AO759" s="13">
        <f>IF(ISNA(VLOOKUP($AL759,'Ash-Archive Data-Don''t Delete'!$AL:$AT,4,FALSE)),"",VLOOKUP($AL759,'Ash-Archive Data-Don''t Delete'!$AL:$AT,4,FALSE))</f>
        <v>0</v>
      </c>
      <c r="AP759" s="2">
        <f>IF(ISNA(VLOOKUP($AL759,'Ash-Archive Data-Don''t Delete'!$AL:$AT,5,FALSE)),"",VLOOKUP($AL759,'Ash-Archive Data-Don''t Delete'!$AL:$AT,5,FALSE))</f>
        <v>0</v>
      </c>
      <c r="AQ759" s="13"/>
      <c r="AR759" s="2"/>
      <c r="AS759" s="13"/>
      <c r="AT759" s="2"/>
      <c r="AU759" s="451"/>
      <c r="AV759" s="448"/>
      <c r="AW759" s="451"/>
      <c r="AX759" s="448"/>
      <c r="AY759" s="440"/>
      <c r="AZ759" s="464"/>
      <c r="BA759" s="15"/>
      <c r="BB759" s="15"/>
      <c r="BC759" s="15"/>
      <c r="BD759" s="15"/>
      <c r="BE759" s="15"/>
      <c r="BF759" s="15"/>
      <c r="BG759" s="15"/>
      <c r="BH759" s="15"/>
      <c r="BI759" s="15"/>
      <c r="BJ759" s="15"/>
    </row>
    <row r="760" spans="1:62" ht="14.25">
      <c r="A760" s="16" t="str">
        <f>IF(ISNA(VLOOKUP($G760,'Philanthropist Ranking'!$E$5:$H$105,4,FALSE)),"N","Y")</f>
        <v>N</v>
      </c>
      <c r="B760" s="17" t="e">
        <f>VLOOKUP($G760,'Philanthropist Ranking'!$K$5:$M$281,3,FALSE)</f>
        <v>#N/A</v>
      </c>
      <c r="C760" s="17" t="e">
        <f>VLOOKUP($G760,'Philanthropist Ranking'!$K$5:$M$281,2,FALSE)</f>
        <v>#N/A</v>
      </c>
      <c r="D760" s="15"/>
      <c r="E760" s="15"/>
      <c r="F760" s="462" t="s">
        <v>2964</v>
      </c>
      <c r="G760" s="463" t="s">
        <v>2965</v>
      </c>
      <c r="H760" s="440"/>
      <c r="I760" s="462">
        <v>1967</v>
      </c>
      <c r="J760" s="465">
        <v>49</v>
      </c>
      <c r="K760" s="462" t="s">
        <v>78</v>
      </c>
      <c r="L760" s="463" t="s">
        <v>79</v>
      </c>
      <c r="M760" s="481" t="s">
        <v>80</v>
      </c>
      <c r="N760" s="441" t="s">
        <v>9</v>
      </c>
      <c r="O760" s="482" t="s">
        <v>2966</v>
      </c>
      <c r="P760" s="441" t="s">
        <v>2967</v>
      </c>
      <c r="Q760" s="466"/>
      <c r="R760" s="441" t="s">
        <v>336</v>
      </c>
      <c r="S760" s="482" t="s">
        <v>63</v>
      </c>
      <c r="T760" s="441" t="s">
        <v>64</v>
      </c>
      <c r="U760" s="483" t="s">
        <v>80</v>
      </c>
      <c r="V760" s="446" t="s">
        <v>2964</v>
      </c>
      <c r="W760" s="447">
        <v>100</v>
      </c>
      <c r="X760" s="446">
        <v>2</v>
      </c>
      <c r="Y760" s="447">
        <v>17</v>
      </c>
      <c r="Z760" s="446" t="s">
        <v>63</v>
      </c>
      <c r="AA760" s="447" t="s">
        <v>64</v>
      </c>
      <c r="AB760" s="446" t="s">
        <v>63</v>
      </c>
      <c r="AC760" s="447" t="s">
        <v>64</v>
      </c>
      <c r="AD760" s="446" t="s">
        <v>2970</v>
      </c>
      <c r="AE760" s="447" t="s">
        <v>2971</v>
      </c>
      <c r="AF760" s="451"/>
      <c r="AG760" s="447" t="s">
        <v>136</v>
      </c>
      <c r="AH760" s="467" t="e">
        <f>VLOOKUP($AF760,'Program-Causes'!$C:$D,2,FALSE)</f>
        <v>#N/A</v>
      </c>
      <c r="AI760" s="447" t="s">
        <v>68</v>
      </c>
      <c r="AJ760" s="446" t="s">
        <v>69</v>
      </c>
      <c r="AK760" s="447" t="s">
        <v>84</v>
      </c>
      <c r="AL760" s="9" t="s">
        <v>4019</v>
      </c>
      <c r="AM760" s="35" t="str">
        <f>IF(ISNA(VLOOKUP($AL760,'Ash-Archive Data-Don''t Delete'!$AL:$AT,2,FALSE)),"",VLOOKUP($AL760,'Ash-Archive Data-Don''t Delete'!$AL:$AT,2,FALSE))</f>
        <v>Link1</v>
      </c>
      <c r="AN760" s="36" t="str">
        <f>IF(ISNA(VLOOKUP($AL760,'Ash-Archive Data-Don''t Delete'!$AL:$AT,3,FALSE)),"",VLOOKUP($AL760,'Ash-Archive Data-Don''t Delete'!$AL:$AT,3,FALSE))</f>
        <v>Link2</v>
      </c>
      <c r="AO760" s="13">
        <f>IF(ISNA(VLOOKUP($AL760,'Ash-Archive Data-Don''t Delete'!$AL:$AT,4,FALSE)),"",VLOOKUP($AL760,'Ash-Archive Data-Don''t Delete'!$AL:$AT,4,FALSE))</f>
        <v>0</v>
      </c>
      <c r="AP760" s="2">
        <f>IF(ISNA(VLOOKUP($AL760,'Ash-Archive Data-Don''t Delete'!$AL:$AT,5,FALSE)),"",VLOOKUP($AL760,'Ash-Archive Data-Don''t Delete'!$AL:$AT,5,FALSE))</f>
        <v>0</v>
      </c>
      <c r="AQ760" s="13" t="s">
        <v>74</v>
      </c>
      <c r="AR760" s="2"/>
      <c r="AS760" s="13"/>
      <c r="AT760" s="2"/>
      <c r="AU760" s="451"/>
      <c r="AV760" s="447" t="s">
        <v>1535</v>
      </c>
      <c r="AW760" s="451"/>
      <c r="AX760" s="447" t="s">
        <v>76</v>
      </c>
      <c r="AY760" s="475" t="s">
        <v>103</v>
      </c>
      <c r="AZ760" s="476">
        <v>42692</v>
      </c>
      <c r="BA760" s="15"/>
      <c r="BB760" s="15"/>
      <c r="BC760" s="15"/>
      <c r="BD760" s="15"/>
      <c r="BE760" s="15"/>
      <c r="BF760" s="15"/>
      <c r="BG760" s="15"/>
      <c r="BH760" s="15"/>
      <c r="BI760" s="15"/>
      <c r="BJ760" s="15"/>
    </row>
    <row r="761" spans="1:62" ht="14.25">
      <c r="A761" s="16" t="str">
        <f>IF(ISNA(VLOOKUP($G761,'Philanthropist Ranking'!$E$5:$H$105,4,FALSE)),"N","Y")</f>
        <v>N</v>
      </c>
      <c r="B761" s="17" t="e">
        <f>VLOOKUP($G761,'Philanthropist Ranking'!$K$5:$M$281,3,FALSE)</f>
        <v>#N/A</v>
      </c>
      <c r="C761" s="17" t="e">
        <f>VLOOKUP($G761,'Philanthropist Ranking'!$K$5:$M$281,2,FALSE)</f>
        <v>#N/A</v>
      </c>
      <c r="D761" s="15"/>
      <c r="E761" s="15"/>
      <c r="F761" s="464"/>
      <c r="G761" s="463" t="s">
        <v>3272</v>
      </c>
      <c r="H761" s="440"/>
      <c r="I761" s="464"/>
      <c r="J761" s="465" t="s">
        <v>62</v>
      </c>
      <c r="K761" s="464"/>
      <c r="L761" s="465"/>
      <c r="M761" s="464"/>
      <c r="N761" s="450"/>
      <c r="O761" s="482" t="s">
        <v>3273</v>
      </c>
      <c r="P761" s="450"/>
      <c r="Q761" s="466"/>
      <c r="R761" s="450"/>
      <c r="S761" s="466"/>
      <c r="T761" s="450"/>
      <c r="U761" s="466"/>
      <c r="V761" s="446" t="s">
        <v>3273</v>
      </c>
      <c r="W761" s="447">
        <v>2</v>
      </c>
      <c r="X761" s="446">
        <v>12</v>
      </c>
      <c r="Y761" s="447">
        <v>16</v>
      </c>
      <c r="Z761" s="189"/>
      <c r="AA761" s="448"/>
      <c r="AB761" s="451"/>
      <c r="AC761" s="448"/>
      <c r="AD761" s="451"/>
      <c r="AE761" s="447" t="s">
        <v>2568</v>
      </c>
      <c r="AF761" s="446" t="s">
        <v>3274</v>
      </c>
      <c r="AG761" s="447" t="s">
        <v>109</v>
      </c>
      <c r="AH761" s="467" t="str">
        <f>VLOOKUP($AF761,'Program-Causes'!$C:$D,2,FALSE)</f>
        <v>Education</v>
      </c>
      <c r="AI761" s="447" t="s">
        <v>100</v>
      </c>
      <c r="AJ761" s="446" t="s">
        <v>1484</v>
      </c>
      <c r="AK761" s="447" t="s">
        <v>70</v>
      </c>
      <c r="AL761" s="9" t="s">
        <v>4020</v>
      </c>
      <c r="AM761" s="13" t="str">
        <f>IF(ISNA(VLOOKUP($AL761,'Ash-Archive Data-Don''t Delete'!$AL:$AT,2,FALSE)),"",VLOOKUP($AL761,'Ash-Archive Data-Don''t Delete'!$AL:$AT,2,FALSE))</f>
        <v/>
      </c>
      <c r="AN761" s="2" t="str">
        <f>IF(ISNA(VLOOKUP($AL761,'Ash-Archive Data-Don''t Delete'!$AL:$AT,3,FALSE)),"",VLOOKUP($AL761,'Ash-Archive Data-Don''t Delete'!$AL:$AT,3,FALSE))</f>
        <v/>
      </c>
      <c r="AO761" s="13" t="str">
        <f>IF(ISNA(VLOOKUP($AL761,'Ash-Archive Data-Don''t Delete'!$AL:$AT,4,FALSE)),"",VLOOKUP($AL761,'Ash-Archive Data-Don''t Delete'!$AL:$AT,4,FALSE))</f>
        <v/>
      </c>
      <c r="AP761" s="2" t="str">
        <f>IF(ISNA(VLOOKUP($AL761,'Ash-Archive Data-Don''t Delete'!$AL:$AT,5,FALSE)),"",VLOOKUP($AL761,'Ash-Archive Data-Don''t Delete'!$AL:$AT,5,FALSE))</f>
        <v/>
      </c>
      <c r="AQ761" s="13" t="s">
        <v>62</v>
      </c>
      <c r="AR761" s="2" t="s">
        <v>62</v>
      </c>
      <c r="AS761" s="13" t="s">
        <v>62</v>
      </c>
      <c r="AT761" s="2" t="s">
        <v>74</v>
      </c>
      <c r="AU761" s="451"/>
      <c r="AV761" s="448"/>
      <c r="AW761" s="451"/>
      <c r="AX761" s="448"/>
      <c r="AY761" s="475" t="s">
        <v>118</v>
      </c>
      <c r="AZ761" s="484">
        <v>42744</v>
      </c>
      <c r="BA761" s="15"/>
      <c r="BB761" s="15"/>
      <c r="BC761" s="15"/>
      <c r="BD761" s="15"/>
      <c r="BE761" s="15"/>
      <c r="BF761" s="15"/>
      <c r="BG761" s="15"/>
      <c r="BH761" s="15"/>
      <c r="BI761" s="15"/>
      <c r="BJ761" s="15"/>
    </row>
    <row r="762" spans="1:62" ht="14.25">
      <c r="A762" s="16" t="str">
        <f>IF(ISNA(VLOOKUP($G762,'Philanthropist Ranking'!$E$5:$H$105,4,FALSE)),"N","Y")</f>
        <v>N</v>
      </c>
      <c r="B762" s="17" t="e">
        <f>VLOOKUP($G762,'Philanthropist Ranking'!$K$5:$M$281,3,FALSE)</f>
        <v>#N/A</v>
      </c>
      <c r="C762" s="17" t="e">
        <f>VLOOKUP($G762,'Philanthropist Ranking'!$K$5:$M$281,2,FALSE)</f>
        <v>#N/A</v>
      </c>
      <c r="D762" s="15"/>
      <c r="E762" s="15"/>
      <c r="F762" s="462" t="s">
        <v>3054</v>
      </c>
      <c r="G762" s="463" t="s">
        <v>3055</v>
      </c>
      <c r="H762" s="440"/>
      <c r="I762" s="464"/>
      <c r="J762" s="465" t="s">
        <v>62</v>
      </c>
      <c r="K762" s="462" t="s">
        <v>78</v>
      </c>
      <c r="L762" s="465"/>
      <c r="M762" s="481" t="s">
        <v>80</v>
      </c>
      <c r="N762" s="441" t="s">
        <v>122</v>
      </c>
      <c r="O762" s="482" t="s">
        <v>3056</v>
      </c>
      <c r="P762" s="441" t="s">
        <v>3057</v>
      </c>
      <c r="Q762" s="482" t="s">
        <v>70</v>
      </c>
      <c r="R762" s="441" t="s">
        <v>336</v>
      </c>
      <c r="S762" s="482" t="s">
        <v>748</v>
      </c>
      <c r="T762" s="441" t="s">
        <v>1703</v>
      </c>
      <c r="U762" s="483" t="s">
        <v>80</v>
      </c>
      <c r="V762" s="451"/>
      <c r="W762" s="448"/>
      <c r="X762" s="451"/>
      <c r="Y762" s="448"/>
      <c r="Z762" s="451"/>
      <c r="AA762" s="448"/>
      <c r="AB762" s="451"/>
      <c r="AC762" s="448"/>
      <c r="AD762" s="451"/>
      <c r="AE762" s="448"/>
      <c r="AF762" s="451"/>
      <c r="AG762" s="448"/>
      <c r="AH762" s="467" t="e">
        <f>VLOOKUP($AF762,'Program-Causes'!$C:$D,2,FALSE)</f>
        <v>#N/A</v>
      </c>
      <c r="AI762" s="448"/>
      <c r="AJ762" s="451"/>
      <c r="AK762" s="448"/>
      <c r="AL762" s="9" t="s">
        <v>4021</v>
      </c>
      <c r="AM762" s="13">
        <f>IF(ISNA(VLOOKUP($AL762,'Ash-Archive Data-Don''t Delete'!$AL:$AT,2,FALSE)),"",VLOOKUP($AL762,'Ash-Archive Data-Don''t Delete'!$AL:$AT,2,FALSE))</f>
        <v>0</v>
      </c>
      <c r="AN762" s="2">
        <f>IF(ISNA(VLOOKUP($AL762,'Ash-Archive Data-Don''t Delete'!$AL:$AT,3,FALSE)),"",VLOOKUP($AL762,'Ash-Archive Data-Don''t Delete'!$AL:$AT,3,FALSE))</f>
        <v>0</v>
      </c>
      <c r="AO762" s="13">
        <f>IF(ISNA(VLOOKUP($AL762,'Ash-Archive Data-Don''t Delete'!$AL:$AT,4,FALSE)),"",VLOOKUP($AL762,'Ash-Archive Data-Don''t Delete'!$AL:$AT,4,FALSE))</f>
        <v>0</v>
      </c>
      <c r="AP762" s="2">
        <f>IF(ISNA(VLOOKUP($AL762,'Ash-Archive Data-Don''t Delete'!$AL:$AT,5,FALSE)),"",VLOOKUP($AL762,'Ash-Archive Data-Don''t Delete'!$AL:$AT,5,FALSE))</f>
        <v>0</v>
      </c>
      <c r="AQ762" s="13"/>
      <c r="AR762" s="2"/>
      <c r="AS762" s="13"/>
      <c r="AT762" s="2"/>
      <c r="AU762" s="451"/>
      <c r="AV762" s="448"/>
      <c r="AW762" s="451"/>
      <c r="AX762" s="448"/>
      <c r="AY762" s="475" t="s">
        <v>103</v>
      </c>
      <c r="AZ762" s="476">
        <v>42691</v>
      </c>
      <c r="BA762" s="15"/>
      <c r="BB762" s="15"/>
      <c r="BC762" s="15"/>
      <c r="BD762" s="15"/>
      <c r="BE762" s="15"/>
      <c r="BF762" s="15"/>
      <c r="BG762" s="15"/>
      <c r="BH762" s="15"/>
      <c r="BI762" s="15"/>
      <c r="BJ762" s="15"/>
    </row>
    <row r="763" spans="1:62" ht="14.25">
      <c r="A763" s="16" t="str">
        <f>IF(ISNA(VLOOKUP($G763,'Philanthropist Ranking'!$E$5:$H$105,4,FALSE)),"N","Y")</f>
        <v>N</v>
      </c>
      <c r="B763" s="17" t="e">
        <f>VLOOKUP($G763,'Philanthropist Ranking'!$K$5:$M$281,3,FALSE)</f>
        <v>#N/A</v>
      </c>
      <c r="C763" s="17" t="e">
        <f>VLOOKUP($G763,'Philanthropist Ranking'!$K$5:$M$281,2,FALSE)</f>
        <v>#N/A</v>
      </c>
      <c r="D763" s="15"/>
      <c r="E763" s="15"/>
      <c r="F763" s="462" t="s">
        <v>2972</v>
      </c>
      <c r="G763" s="463" t="s">
        <v>2973</v>
      </c>
      <c r="H763" s="440"/>
      <c r="I763" s="464"/>
      <c r="J763" s="465" t="s">
        <v>62</v>
      </c>
      <c r="K763" s="462" t="s">
        <v>78</v>
      </c>
      <c r="L763" s="463" t="s">
        <v>79</v>
      </c>
      <c r="M763" s="481" t="s">
        <v>80</v>
      </c>
      <c r="N763" s="441" t="s">
        <v>123</v>
      </c>
      <c r="O763" s="482" t="s">
        <v>2974</v>
      </c>
      <c r="P763" s="441" t="s">
        <v>2975</v>
      </c>
      <c r="Q763" s="482" t="s">
        <v>84</v>
      </c>
      <c r="R763" s="441" t="s">
        <v>1550</v>
      </c>
      <c r="S763" s="482" t="s">
        <v>319</v>
      </c>
      <c r="T763" s="441" t="s">
        <v>319</v>
      </c>
      <c r="U763" s="483" t="s">
        <v>80</v>
      </c>
      <c r="V763" s="451"/>
      <c r="W763" s="448"/>
      <c r="X763" s="451"/>
      <c r="Y763" s="448"/>
      <c r="Z763" s="451"/>
      <c r="AA763" s="448"/>
      <c r="AB763" s="451"/>
      <c r="AC763" s="448"/>
      <c r="AD763" s="451"/>
      <c r="AE763" s="448"/>
      <c r="AF763" s="451"/>
      <c r="AG763" s="448"/>
      <c r="AH763" s="467" t="e">
        <f>VLOOKUP($AF763,'Program-Causes'!$C:$D,2,FALSE)</f>
        <v>#N/A</v>
      </c>
      <c r="AI763" s="448"/>
      <c r="AJ763" s="451"/>
      <c r="AK763" s="448"/>
      <c r="AL763" s="9" t="s">
        <v>4022</v>
      </c>
      <c r="AM763" s="13">
        <f>IF(ISNA(VLOOKUP($AL763,'Ash-Archive Data-Don''t Delete'!$AL:$AT,2,FALSE)),"",VLOOKUP($AL763,'Ash-Archive Data-Don''t Delete'!$AL:$AT,2,FALSE))</f>
        <v>0</v>
      </c>
      <c r="AN763" s="2">
        <f>IF(ISNA(VLOOKUP($AL763,'Ash-Archive Data-Don''t Delete'!$AL:$AT,3,FALSE)),"",VLOOKUP($AL763,'Ash-Archive Data-Don''t Delete'!$AL:$AT,3,FALSE))</f>
        <v>0</v>
      </c>
      <c r="AO763" s="13">
        <f>IF(ISNA(VLOOKUP($AL763,'Ash-Archive Data-Don''t Delete'!$AL:$AT,4,FALSE)),"",VLOOKUP($AL763,'Ash-Archive Data-Don''t Delete'!$AL:$AT,4,FALSE))</f>
        <v>0</v>
      </c>
      <c r="AP763" s="2">
        <f>IF(ISNA(VLOOKUP($AL763,'Ash-Archive Data-Don''t Delete'!$AL:$AT,5,FALSE)),"",VLOOKUP($AL763,'Ash-Archive Data-Don''t Delete'!$AL:$AT,5,FALSE))</f>
        <v>0</v>
      </c>
      <c r="AQ763" s="13"/>
      <c r="AR763" s="2"/>
      <c r="AS763" s="13"/>
      <c r="AT763" s="2"/>
      <c r="AU763" s="451"/>
      <c r="AV763" s="448"/>
      <c r="AW763" s="451"/>
      <c r="AX763" s="448"/>
      <c r="AY763" s="475" t="s">
        <v>103</v>
      </c>
      <c r="AZ763" s="476">
        <v>42690</v>
      </c>
      <c r="BA763" s="15"/>
      <c r="BB763" s="15"/>
      <c r="BC763" s="15"/>
      <c r="BD763" s="15"/>
      <c r="BE763" s="15"/>
      <c r="BF763" s="15"/>
      <c r="BG763" s="15"/>
      <c r="BH763" s="15"/>
      <c r="BI763" s="15"/>
      <c r="BJ763" s="15"/>
    </row>
    <row r="764" spans="1:62" ht="14.25">
      <c r="A764" s="16" t="str">
        <f>IF(ISNA(VLOOKUP($G764,'Philanthropist Ranking'!$E$5:$H$105,4,FALSE)),"N","Y")</f>
        <v>N</v>
      </c>
      <c r="B764" s="17" t="e">
        <f>VLOOKUP($G764,'Philanthropist Ranking'!$K$5:$M$281,3,FALSE)</f>
        <v>#N/A</v>
      </c>
      <c r="C764" s="17" t="e">
        <f>VLOOKUP($G764,'Philanthropist Ranking'!$K$5:$M$281,2,FALSE)</f>
        <v>#N/A</v>
      </c>
      <c r="D764" s="15"/>
      <c r="E764" s="15"/>
      <c r="F764" s="462" t="s">
        <v>2982</v>
      </c>
      <c r="G764" s="463" t="s">
        <v>2983</v>
      </c>
      <c r="H764" s="440"/>
      <c r="I764" s="464"/>
      <c r="J764" s="465" t="s">
        <v>62</v>
      </c>
      <c r="K764" s="464"/>
      <c r="L764" s="465"/>
      <c r="M764" s="464"/>
      <c r="N764" s="450"/>
      <c r="O764" s="482" t="s">
        <v>2984</v>
      </c>
      <c r="P764" s="450"/>
      <c r="Q764" s="466"/>
      <c r="R764" s="450"/>
      <c r="S764" s="466"/>
      <c r="T764" s="450"/>
      <c r="U764" s="466"/>
      <c r="V764" s="446" t="s">
        <v>2984</v>
      </c>
      <c r="W764" s="447">
        <v>2</v>
      </c>
      <c r="X764" s="446">
        <v>10</v>
      </c>
      <c r="Y764" s="447" t="s">
        <v>173</v>
      </c>
      <c r="Z764" s="189"/>
      <c r="AA764" s="448"/>
      <c r="AB764" s="451"/>
      <c r="AC764" s="448"/>
      <c r="AD764" s="451"/>
      <c r="AE764" s="447" t="s">
        <v>1507</v>
      </c>
      <c r="AF764" s="446" t="s">
        <v>2938</v>
      </c>
      <c r="AG764" s="447" t="s">
        <v>109</v>
      </c>
      <c r="AH764" s="467" t="str">
        <f>VLOOKUP($AF764,'Program-Causes'!$C:$D,2,FALSE)</f>
        <v>Social Welfare &amp; Poverty Alleviation</v>
      </c>
      <c r="AI764" s="447" t="s">
        <v>100</v>
      </c>
      <c r="AJ764" s="446" t="s">
        <v>1484</v>
      </c>
      <c r="AK764" s="447" t="s">
        <v>70</v>
      </c>
      <c r="AL764" s="9" t="s">
        <v>4023</v>
      </c>
      <c r="AM764" s="13" t="str">
        <f>IF(ISNA(VLOOKUP($AL764,'Ash-Archive Data-Don''t Delete'!$AL:$AT,2,FALSE)),"",VLOOKUP($AL764,'Ash-Archive Data-Don''t Delete'!$AL:$AT,2,FALSE))</f>
        <v/>
      </c>
      <c r="AN764" s="2" t="str">
        <f>IF(ISNA(VLOOKUP($AL764,'Ash-Archive Data-Don''t Delete'!$AL:$AT,3,FALSE)),"",VLOOKUP($AL764,'Ash-Archive Data-Don''t Delete'!$AL:$AT,3,FALSE))</f>
        <v/>
      </c>
      <c r="AO764" s="13" t="str">
        <f>IF(ISNA(VLOOKUP($AL764,'Ash-Archive Data-Don''t Delete'!$AL:$AT,4,FALSE)),"",VLOOKUP($AL764,'Ash-Archive Data-Don''t Delete'!$AL:$AT,4,FALSE))</f>
        <v/>
      </c>
      <c r="AP764" s="2" t="str">
        <f>IF(ISNA(VLOOKUP($AL764,'Ash-Archive Data-Don''t Delete'!$AL:$AT,5,FALSE)),"",VLOOKUP($AL764,'Ash-Archive Data-Don''t Delete'!$AL:$AT,5,FALSE))</f>
        <v/>
      </c>
      <c r="AQ764" s="13" t="s">
        <v>62</v>
      </c>
      <c r="AR764" s="2" t="s">
        <v>62</v>
      </c>
      <c r="AS764" s="13" t="s">
        <v>62</v>
      </c>
      <c r="AT764" s="2" t="s">
        <v>74</v>
      </c>
      <c r="AU764" s="451"/>
      <c r="AV764" s="448"/>
      <c r="AW764" s="451"/>
      <c r="AX764" s="448"/>
      <c r="AY764" s="475" t="s">
        <v>118</v>
      </c>
      <c r="AZ764" s="484">
        <v>42744</v>
      </c>
      <c r="BA764" s="15"/>
      <c r="BB764" s="15"/>
      <c r="BC764" s="15"/>
      <c r="BD764" s="15"/>
      <c r="BE764" s="15"/>
      <c r="BF764" s="15"/>
      <c r="BG764" s="15"/>
      <c r="BH764" s="15"/>
      <c r="BI764" s="15"/>
      <c r="BJ764" s="15"/>
    </row>
    <row r="765" spans="1:62" ht="14.25">
      <c r="A765" s="16" t="str">
        <f>IF(ISNA(VLOOKUP($G765,'Philanthropist Ranking'!$E$5:$H$105,4,FALSE)),"N","Y")</f>
        <v>N</v>
      </c>
      <c r="B765" s="17" t="e">
        <f>VLOOKUP($G765,'Philanthropist Ranking'!$K$5:$M$281,3,FALSE)</f>
        <v>#N/A</v>
      </c>
      <c r="C765" s="17" t="e">
        <f>VLOOKUP($G765,'Philanthropist Ranking'!$K$5:$M$281,2,FALSE)</f>
        <v>#N/A</v>
      </c>
      <c r="D765" s="15"/>
      <c r="E765" s="15"/>
      <c r="F765" s="462" t="s">
        <v>3162</v>
      </c>
      <c r="G765" s="463" t="s">
        <v>3163</v>
      </c>
      <c r="H765" s="440"/>
      <c r="I765" s="464"/>
      <c r="J765" s="465" t="s">
        <v>62</v>
      </c>
      <c r="K765" s="462" t="s">
        <v>78</v>
      </c>
      <c r="L765" s="465"/>
      <c r="M765" s="481" t="s">
        <v>80</v>
      </c>
      <c r="N765" s="441" t="s">
        <v>119</v>
      </c>
      <c r="O765" s="482" t="s">
        <v>3164</v>
      </c>
      <c r="P765" s="441" t="s">
        <v>3165</v>
      </c>
      <c r="Q765" s="482" t="s">
        <v>70</v>
      </c>
      <c r="R765" s="441" t="s">
        <v>336</v>
      </c>
      <c r="S765" s="482" t="s">
        <v>223</v>
      </c>
      <c r="T765" s="441" t="s">
        <v>223</v>
      </c>
      <c r="U765" s="483" t="s">
        <v>80</v>
      </c>
      <c r="V765" s="451"/>
      <c r="W765" s="448"/>
      <c r="X765" s="451"/>
      <c r="Y765" s="448"/>
      <c r="Z765" s="451"/>
      <c r="AA765" s="448"/>
      <c r="AB765" s="451"/>
      <c r="AC765" s="448"/>
      <c r="AD765" s="451"/>
      <c r="AE765" s="448"/>
      <c r="AF765" s="451"/>
      <c r="AG765" s="448"/>
      <c r="AH765" s="467" t="e">
        <f>VLOOKUP($AF765,'Program-Causes'!$C:$D,2,FALSE)</f>
        <v>#N/A</v>
      </c>
      <c r="AI765" s="448"/>
      <c r="AJ765" s="451"/>
      <c r="AK765" s="448"/>
      <c r="AL765" s="9" t="s">
        <v>4024</v>
      </c>
      <c r="AM765" s="13">
        <f>IF(ISNA(VLOOKUP($AL765,'Ash-Archive Data-Don''t Delete'!$AL:$AT,2,FALSE)),"",VLOOKUP($AL765,'Ash-Archive Data-Don''t Delete'!$AL:$AT,2,FALSE))</f>
        <v>0</v>
      </c>
      <c r="AN765" s="2">
        <f>IF(ISNA(VLOOKUP($AL765,'Ash-Archive Data-Don''t Delete'!$AL:$AT,3,FALSE)),"",VLOOKUP($AL765,'Ash-Archive Data-Don''t Delete'!$AL:$AT,3,FALSE))</f>
        <v>0</v>
      </c>
      <c r="AO765" s="13">
        <f>IF(ISNA(VLOOKUP($AL765,'Ash-Archive Data-Don''t Delete'!$AL:$AT,4,FALSE)),"",VLOOKUP($AL765,'Ash-Archive Data-Don''t Delete'!$AL:$AT,4,FALSE))</f>
        <v>0</v>
      </c>
      <c r="AP765" s="2">
        <f>IF(ISNA(VLOOKUP($AL765,'Ash-Archive Data-Don''t Delete'!$AL:$AT,5,FALSE)),"",VLOOKUP($AL765,'Ash-Archive Data-Don''t Delete'!$AL:$AT,5,FALSE))</f>
        <v>0</v>
      </c>
      <c r="AQ765" s="13"/>
      <c r="AR765" s="2"/>
      <c r="AS765" s="13"/>
      <c r="AT765" s="2"/>
      <c r="AU765" s="451"/>
      <c r="AV765" s="448"/>
      <c r="AW765" s="451"/>
      <c r="AX765" s="448"/>
      <c r="AY765" s="475" t="s">
        <v>103</v>
      </c>
      <c r="AZ765" s="476">
        <v>42691</v>
      </c>
      <c r="BA765" s="15"/>
      <c r="BB765" s="15"/>
      <c r="BC765" s="15"/>
      <c r="BD765" s="15"/>
      <c r="BE765" s="15"/>
      <c r="BF765" s="15"/>
      <c r="BG765" s="15"/>
      <c r="BH765" s="15"/>
      <c r="BI765" s="15"/>
      <c r="BJ765" s="15"/>
    </row>
    <row r="766" spans="1:62" ht="14.25">
      <c r="A766" s="16" t="str">
        <f>IF(ISNA(VLOOKUP($G766,'Philanthropist Ranking'!$E$5:$H$105,4,FALSE)),"N","Y")</f>
        <v>N</v>
      </c>
      <c r="B766" s="17" t="e">
        <f>VLOOKUP($G766,'Philanthropist Ranking'!$K$5:$M$281,3,FALSE)</f>
        <v>#N/A</v>
      </c>
      <c r="C766" s="17" t="e">
        <f>VLOOKUP($G766,'Philanthropist Ranking'!$K$5:$M$281,2,FALSE)</f>
        <v>#N/A</v>
      </c>
      <c r="D766" s="15"/>
      <c r="E766" s="15"/>
      <c r="F766" s="462" t="s">
        <v>3154</v>
      </c>
      <c r="G766" s="463" t="s">
        <v>3155</v>
      </c>
      <c r="H766" s="440"/>
      <c r="I766" s="464"/>
      <c r="J766" s="465" t="s">
        <v>62</v>
      </c>
      <c r="K766" s="462" t="s">
        <v>78</v>
      </c>
      <c r="L766" s="465"/>
      <c r="M766" s="481" t="s">
        <v>80</v>
      </c>
      <c r="N766" s="441" t="s">
        <v>122</v>
      </c>
      <c r="O766" s="482" t="s">
        <v>3156</v>
      </c>
      <c r="P766" s="441" t="s">
        <v>3157</v>
      </c>
      <c r="Q766" s="482" t="s">
        <v>70</v>
      </c>
      <c r="R766" s="441" t="s">
        <v>953</v>
      </c>
      <c r="S766" s="482" t="s">
        <v>1294</v>
      </c>
      <c r="T766" s="441" t="s">
        <v>1295</v>
      </c>
      <c r="U766" s="466"/>
      <c r="V766" s="451"/>
      <c r="W766" s="448"/>
      <c r="X766" s="451"/>
      <c r="Y766" s="448"/>
      <c r="Z766" s="451"/>
      <c r="AA766" s="448"/>
      <c r="AB766" s="451"/>
      <c r="AC766" s="448"/>
      <c r="AD766" s="451"/>
      <c r="AE766" s="448"/>
      <c r="AF766" s="451"/>
      <c r="AG766" s="448"/>
      <c r="AH766" s="467" t="e">
        <f>VLOOKUP($AF766,'Program-Causes'!$C:$D,2,FALSE)</f>
        <v>#N/A</v>
      </c>
      <c r="AI766" s="448"/>
      <c r="AJ766" s="451"/>
      <c r="AK766" s="448"/>
      <c r="AL766" s="9" t="s">
        <v>4025</v>
      </c>
      <c r="AM766" s="13">
        <f>IF(ISNA(VLOOKUP($AL766,'Ash-Archive Data-Don''t Delete'!$AL:$AT,2,FALSE)),"",VLOOKUP($AL766,'Ash-Archive Data-Don''t Delete'!$AL:$AT,2,FALSE))</f>
        <v>0</v>
      </c>
      <c r="AN766" s="2">
        <f>IF(ISNA(VLOOKUP($AL766,'Ash-Archive Data-Don''t Delete'!$AL:$AT,3,FALSE)),"",VLOOKUP($AL766,'Ash-Archive Data-Don''t Delete'!$AL:$AT,3,FALSE))</f>
        <v>0</v>
      </c>
      <c r="AO766" s="13">
        <f>IF(ISNA(VLOOKUP($AL766,'Ash-Archive Data-Don''t Delete'!$AL:$AT,4,FALSE)),"",VLOOKUP($AL766,'Ash-Archive Data-Don''t Delete'!$AL:$AT,4,FALSE))</f>
        <v>0</v>
      </c>
      <c r="AP766" s="2">
        <f>IF(ISNA(VLOOKUP($AL766,'Ash-Archive Data-Don''t Delete'!$AL:$AT,5,FALSE)),"",VLOOKUP($AL766,'Ash-Archive Data-Don''t Delete'!$AL:$AT,5,FALSE))</f>
        <v>0</v>
      </c>
      <c r="AQ766" s="13"/>
      <c r="AR766" s="2"/>
      <c r="AS766" s="13"/>
      <c r="AT766" s="2"/>
      <c r="AU766" s="451"/>
      <c r="AV766" s="448"/>
      <c r="AW766" s="451"/>
      <c r="AX766" s="448"/>
      <c r="AY766" s="475" t="s">
        <v>103</v>
      </c>
      <c r="AZ766" s="476">
        <v>42691</v>
      </c>
      <c r="BA766" s="15"/>
      <c r="BB766" s="15"/>
      <c r="BC766" s="15"/>
      <c r="BD766" s="15"/>
      <c r="BE766" s="15"/>
      <c r="BF766" s="15"/>
      <c r="BG766" s="15"/>
      <c r="BH766" s="15"/>
      <c r="BI766" s="15"/>
      <c r="BJ766" s="15"/>
    </row>
    <row r="767" spans="1:62" ht="14.25">
      <c r="A767" s="16" t="str">
        <f>IF(ISNA(VLOOKUP($G767,'Philanthropist Ranking'!$E$5:$H$105,4,FALSE)),"N","Y")</f>
        <v>N</v>
      </c>
      <c r="B767" s="17" t="e">
        <f>VLOOKUP($G767,'Philanthropist Ranking'!$K$5:$M$281,3,FALSE)</f>
        <v>#N/A</v>
      </c>
      <c r="C767" s="17" t="e">
        <f>VLOOKUP($G767,'Philanthropist Ranking'!$K$5:$M$281,2,FALSE)</f>
        <v>#N/A</v>
      </c>
      <c r="D767" s="15"/>
      <c r="E767" s="486" t="s">
        <v>84</v>
      </c>
      <c r="F767" s="462" t="s">
        <v>672</v>
      </c>
      <c r="G767" s="463" t="s">
        <v>673</v>
      </c>
      <c r="H767" s="440"/>
      <c r="I767" s="464"/>
      <c r="J767" s="465" t="s">
        <v>62</v>
      </c>
      <c r="K767" s="464"/>
      <c r="L767" s="465"/>
      <c r="M767" s="464"/>
      <c r="N767" s="450"/>
      <c r="O767" s="466"/>
      <c r="P767" s="450"/>
      <c r="Q767" s="466"/>
      <c r="R767" s="450"/>
      <c r="S767" s="466"/>
      <c r="T767" s="450"/>
      <c r="U767" s="466"/>
      <c r="V767" s="451"/>
      <c r="W767" s="447">
        <v>2</v>
      </c>
      <c r="X767" s="446">
        <v>9</v>
      </c>
      <c r="Y767" s="447">
        <v>30</v>
      </c>
      <c r="Z767" s="189"/>
      <c r="AA767" s="447" t="s">
        <v>94</v>
      </c>
      <c r="AB767" s="446" t="s">
        <v>63</v>
      </c>
      <c r="AC767" s="447" t="s">
        <v>94</v>
      </c>
      <c r="AD767" s="446" t="s">
        <v>63</v>
      </c>
      <c r="AE767" s="447" t="s">
        <v>3152</v>
      </c>
      <c r="AF767" s="451"/>
      <c r="AG767" s="447" t="s">
        <v>136</v>
      </c>
      <c r="AH767" s="467" t="e">
        <f>VLOOKUP($AF767,'Program-Causes'!$C:$D,2,FALSE)</f>
        <v>#N/A</v>
      </c>
      <c r="AI767" s="447" t="s">
        <v>68</v>
      </c>
      <c r="AJ767" s="446" t="s">
        <v>69</v>
      </c>
      <c r="AK767" s="447" t="s">
        <v>70</v>
      </c>
      <c r="AL767" s="9" t="s">
        <v>4026</v>
      </c>
      <c r="AM767" s="13" t="str">
        <f>IF(ISNA(VLOOKUP($AL767,'Ash-Archive Data-Don''t Delete'!$AL:$AT,2,FALSE)),"",VLOOKUP($AL767,'Ash-Archive Data-Don''t Delete'!$AL:$AT,2,FALSE))</f>
        <v/>
      </c>
      <c r="AN767" s="2" t="str">
        <f>IF(ISNA(VLOOKUP($AL767,'Ash-Archive Data-Don''t Delete'!$AL:$AT,3,FALSE)),"",VLOOKUP($AL767,'Ash-Archive Data-Don''t Delete'!$AL:$AT,3,FALSE))</f>
        <v/>
      </c>
      <c r="AO767" s="13" t="str">
        <f>IF(ISNA(VLOOKUP($AL767,'Ash-Archive Data-Don''t Delete'!$AL:$AT,4,FALSE)),"",VLOOKUP($AL767,'Ash-Archive Data-Don''t Delete'!$AL:$AT,4,FALSE))</f>
        <v/>
      </c>
      <c r="AP767" s="2" t="str">
        <f>IF(ISNA(VLOOKUP($AL767,'Ash-Archive Data-Don''t Delete'!$AL:$AT,5,FALSE)),"",VLOOKUP($AL767,'Ash-Archive Data-Don''t Delete'!$AL:$AT,5,FALSE))</f>
        <v/>
      </c>
      <c r="AQ767" s="13" t="s">
        <v>62</v>
      </c>
      <c r="AR767" s="2" t="s">
        <v>62</v>
      </c>
      <c r="AS767" s="13" t="s">
        <v>62</v>
      </c>
      <c r="AT767" s="2"/>
      <c r="AU767" s="451"/>
      <c r="AV767" s="447" t="s">
        <v>3153</v>
      </c>
      <c r="AW767" s="451"/>
      <c r="AX767" s="447" t="s">
        <v>84</v>
      </c>
      <c r="AY767" s="440"/>
      <c r="AZ767" s="464"/>
      <c r="BA767" s="15"/>
      <c r="BB767" s="15"/>
      <c r="BC767" s="15"/>
      <c r="BD767" s="15"/>
      <c r="BE767" s="15"/>
      <c r="BF767" s="15"/>
      <c r="BG767" s="15"/>
      <c r="BH767" s="15"/>
      <c r="BI767" s="15"/>
      <c r="BJ767" s="15"/>
    </row>
    <row r="768" spans="1:62" ht="14.25">
      <c r="A768" s="16" t="str">
        <f>IF(ISNA(VLOOKUP($G768,'Philanthropist Ranking'!$E$5:$H$105,4,FALSE)),"N","Y")</f>
        <v>N</v>
      </c>
      <c r="B768" s="17" t="e">
        <f>VLOOKUP($G768,'Philanthropist Ranking'!$K$5:$M$281,3,FALSE)</f>
        <v>#N/A</v>
      </c>
      <c r="C768" s="17" t="e">
        <f>VLOOKUP($G768,'Philanthropist Ranking'!$K$5:$M$281,2,FALSE)</f>
        <v>#N/A</v>
      </c>
      <c r="D768" s="15"/>
      <c r="E768" s="15"/>
      <c r="F768" s="462" t="s">
        <v>3221</v>
      </c>
      <c r="G768" s="463" t="s">
        <v>3222</v>
      </c>
      <c r="H768" s="440"/>
      <c r="I768" s="464"/>
      <c r="J768" s="465" t="s">
        <v>62</v>
      </c>
      <c r="K768" s="462" t="s">
        <v>703</v>
      </c>
      <c r="L768" s="463" t="s">
        <v>79</v>
      </c>
      <c r="M768" s="481" t="s">
        <v>80</v>
      </c>
      <c r="N768" s="441" t="s">
        <v>121</v>
      </c>
      <c r="O768" s="482" t="s">
        <v>3223</v>
      </c>
      <c r="P768" s="441" t="s">
        <v>3224</v>
      </c>
      <c r="Q768" s="482" t="s">
        <v>70</v>
      </c>
      <c r="R768" s="441" t="s">
        <v>336</v>
      </c>
      <c r="S768" s="482" t="s">
        <v>1337</v>
      </c>
      <c r="T768" s="441" t="s">
        <v>1337</v>
      </c>
      <c r="U768" s="483" t="s">
        <v>80</v>
      </c>
      <c r="V768" s="451"/>
      <c r="W768" s="448"/>
      <c r="X768" s="451"/>
      <c r="Y768" s="448"/>
      <c r="Z768" s="451"/>
      <c r="AA768" s="448"/>
      <c r="AB768" s="451"/>
      <c r="AC768" s="448"/>
      <c r="AD768" s="451"/>
      <c r="AE768" s="448"/>
      <c r="AF768" s="451"/>
      <c r="AG768" s="448"/>
      <c r="AH768" s="467" t="e">
        <f>VLOOKUP($AF768,'Program-Causes'!$C:$D,2,FALSE)</f>
        <v>#N/A</v>
      </c>
      <c r="AI768" s="448"/>
      <c r="AJ768" s="451"/>
      <c r="AK768" s="448"/>
      <c r="AL768" s="9" t="s">
        <v>4027</v>
      </c>
      <c r="AM768" s="13">
        <f>IF(ISNA(VLOOKUP($AL768,'Ash-Archive Data-Don''t Delete'!$AL:$AT,2,FALSE)),"",VLOOKUP($AL768,'Ash-Archive Data-Don''t Delete'!$AL:$AT,2,FALSE))</f>
        <v>0</v>
      </c>
      <c r="AN768" s="2">
        <f>IF(ISNA(VLOOKUP($AL768,'Ash-Archive Data-Don''t Delete'!$AL:$AT,3,FALSE)),"",VLOOKUP($AL768,'Ash-Archive Data-Don''t Delete'!$AL:$AT,3,FALSE))</f>
        <v>0</v>
      </c>
      <c r="AO768" s="13">
        <f>IF(ISNA(VLOOKUP($AL768,'Ash-Archive Data-Don''t Delete'!$AL:$AT,4,FALSE)),"",VLOOKUP($AL768,'Ash-Archive Data-Don''t Delete'!$AL:$AT,4,FALSE))</f>
        <v>0</v>
      </c>
      <c r="AP768" s="2">
        <f>IF(ISNA(VLOOKUP($AL768,'Ash-Archive Data-Don''t Delete'!$AL:$AT,5,FALSE)),"",VLOOKUP($AL768,'Ash-Archive Data-Don''t Delete'!$AL:$AT,5,FALSE))</f>
        <v>0</v>
      </c>
      <c r="AQ768" s="13"/>
      <c r="AR768" s="2"/>
      <c r="AS768" s="13"/>
      <c r="AT768" s="2" t="s">
        <v>74</v>
      </c>
      <c r="AU768" s="451"/>
      <c r="AV768" s="448"/>
      <c r="AW768" s="451"/>
      <c r="AX768" s="448"/>
      <c r="AY768" s="475" t="s">
        <v>103</v>
      </c>
      <c r="AZ768" s="476">
        <v>42692</v>
      </c>
      <c r="BA768" s="15"/>
      <c r="BB768" s="15"/>
      <c r="BC768" s="15"/>
      <c r="BD768" s="15"/>
      <c r="BE768" s="15"/>
      <c r="BF768" s="15"/>
      <c r="BG768" s="15"/>
      <c r="BH768" s="15"/>
      <c r="BI768" s="15"/>
      <c r="BJ768" s="15"/>
    </row>
    <row r="769" spans="1:62" ht="14.25">
      <c r="A769" s="16" t="str">
        <f>IF(ISNA(VLOOKUP($G769,'Philanthropist Ranking'!$E$5:$H$105,4,FALSE)),"N","Y")</f>
        <v>N</v>
      </c>
      <c r="B769" s="17" t="e">
        <f>VLOOKUP($G769,'Philanthropist Ranking'!$K$5:$M$281,3,FALSE)</f>
        <v>#N/A</v>
      </c>
      <c r="C769" s="17" t="e">
        <f>VLOOKUP($G769,'Philanthropist Ranking'!$K$5:$M$281,2,FALSE)</f>
        <v>#N/A</v>
      </c>
      <c r="D769" s="15"/>
      <c r="E769" s="15"/>
      <c r="F769" s="462" t="s">
        <v>3215</v>
      </c>
      <c r="G769" s="463" t="s">
        <v>3216</v>
      </c>
      <c r="H769" s="440"/>
      <c r="I769" s="464"/>
      <c r="J769" s="465" t="s">
        <v>62</v>
      </c>
      <c r="K769" s="462" t="s">
        <v>78</v>
      </c>
      <c r="L769" s="465"/>
      <c r="M769" s="481" t="s">
        <v>80</v>
      </c>
      <c r="N769" s="441" t="s">
        <v>123</v>
      </c>
      <c r="O769" s="482" t="s">
        <v>3217</v>
      </c>
      <c r="P769" s="441" t="s">
        <v>3218</v>
      </c>
      <c r="Q769" s="482" t="s">
        <v>70</v>
      </c>
      <c r="R769" s="441" t="s">
        <v>1756</v>
      </c>
      <c r="S769" s="482" t="s">
        <v>292</v>
      </c>
      <c r="T769" s="441" t="s">
        <v>1565</v>
      </c>
      <c r="U769" s="483" t="s">
        <v>80</v>
      </c>
      <c r="V769" s="451"/>
      <c r="W769" s="448"/>
      <c r="X769" s="451"/>
      <c r="Y769" s="448"/>
      <c r="Z769" s="451"/>
      <c r="AA769" s="448"/>
      <c r="AB769" s="451"/>
      <c r="AC769" s="448"/>
      <c r="AD769" s="451"/>
      <c r="AE769" s="448"/>
      <c r="AF769" s="451"/>
      <c r="AG769" s="448"/>
      <c r="AH769" s="467" t="e">
        <f>VLOOKUP($AF769,'Program-Causes'!$C:$D,2,FALSE)</f>
        <v>#N/A</v>
      </c>
      <c r="AI769" s="448"/>
      <c r="AJ769" s="451"/>
      <c r="AK769" s="448"/>
      <c r="AL769" s="9" t="s">
        <v>4028</v>
      </c>
      <c r="AM769" s="13">
        <f>IF(ISNA(VLOOKUP($AL769,'Ash-Archive Data-Don''t Delete'!$AL:$AT,2,FALSE)),"",VLOOKUP($AL769,'Ash-Archive Data-Don''t Delete'!$AL:$AT,2,FALSE))</f>
        <v>0</v>
      </c>
      <c r="AN769" s="2">
        <f>IF(ISNA(VLOOKUP($AL769,'Ash-Archive Data-Don''t Delete'!$AL:$AT,3,FALSE)),"",VLOOKUP($AL769,'Ash-Archive Data-Don''t Delete'!$AL:$AT,3,FALSE))</f>
        <v>0</v>
      </c>
      <c r="AO769" s="13">
        <f>IF(ISNA(VLOOKUP($AL769,'Ash-Archive Data-Don''t Delete'!$AL:$AT,4,FALSE)),"",VLOOKUP($AL769,'Ash-Archive Data-Don''t Delete'!$AL:$AT,4,FALSE))</f>
        <v>0</v>
      </c>
      <c r="AP769" s="2">
        <f>IF(ISNA(VLOOKUP($AL769,'Ash-Archive Data-Don''t Delete'!$AL:$AT,5,FALSE)),"",VLOOKUP($AL769,'Ash-Archive Data-Don''t Delete'!$AL:$AT,5,FALSE))</f>
        <v>0</v>
      </c>
      <c r="AQ769" s="13"/>
      <c r="AR769" s="2"/>
      <c r="AS769" s="13"/>
      <c r="AT769" s="2"/>
      <c r="AU769" s="451"/>
      <c r="AV769" s="448"/>
      <c r="AW769" s="451"/>
      <c r="AX769" s="448"/>
      <c r="AY769" s="475" t="s">
        <v>103</v>
      </c>
      <c r="AZ769" s="476">
        <v>42692</v>
      </c>
      <c r="BA769" s="15"/>
      <c r="BB769" s="15"/>
      <c r="BC769" s="15"/>
      <c r="BD769" s="15"/>
      <c r="BE769" s="15"/>
      <c r="BF769" s="15"/>
      <c r="BG769" s="15"/>
      <c r="BH769" s="15"/>
      <c r="BI769" s="15"/>
      <c r="BJ769" s="15"/>
    </row>
    <row r="770" spans="1:62" ht="14.25">
      <c r="A770" s="16" t="str">
        <f>IF(ISNA(VLOOKUP($G770,'Philanthropist Ranking'!$E$5:$H$105,4,FALSE)),"N","Y")</f>
        <v>N</v>
      </c>
      <c r="B770" s="17" t="e">
        <f>VLOOKUP($G770,'Philanthropist Ranking'!$K$5:$M$281,3,FALSE)</f>
        <v>#N/A</v>
      </c>
      <c r="C770" s="17" t="e">
        <f>VLOOKUP($G770,'Philanthropist Ranking'!$K$5:$M$281,2,FALSE)</f>
        <v>#N/A</v>
      </c>
      <c r="D770" s="15"/>
      <c r="E770" s="486" t="s">
        <v>84</v>
      </c>
      <c r="F770" s="462" t="s">
        <v>1162</v>
      </c>
      <c r="G770" s="463" t="s">
        <v>1163</v>
      </c>
      <c r="H770" s="475"/>
      <c r="I770" s="464"/>
      <c r="J770" s="465" t="s">
        <v>62</v>
      </c>
      <c r="K770" s="464"/>
      <c r="L770" s="465"/>
      <c r="M770" s="464"/>
      <c r="N770" s="450"/>
      <c r="O770" s="482"/>
      <c r="P770" s="450"/>
      <c r="Q770" s="466"/>
      <c r="R770" s="450"/>
      <c r="S770" s="466"/>
      <c r="T770" s="450"/>
      <c r="U770" s="466"/>
      <c r="V770" s="446" t="s">
        <v>2162</v>
      </c>
      <c r="W770" s="447">
        <v>4.13</v>
      </c>
      <c r="X770" s="446">
        <v>5</v>
      </c>
      <c r="Y770" s="447" t="s">
        <v>173</v>
      </c>
      <c r="Z770" s="189"/>
      <c r="AA770" s="448"/>
      <c r="AB770" s="451"/>
      <c r="AC770" s="448"/>
      <c r="AD770" s="451"/>
      <c r="AE770" s="447" t="s">
        <v>1507</v>
      </c>
      <c r="AF770" s="446" t="s">
        <v>2163</v>
      </c>
      <c r="AG770" s="447" t="s">
        <v>109</v>
      </c>
      <c r="AH770" s="467" t="str">
        <f>VLOOKUP($AF770,'Program-Causes'!$C:$D,2,FALSE)</f>
        <v>Public Health</v>
      </c>
      <c r="AI770" s="447" t="s">
        <v>100</v>
      </c>
      <c r="AJ770" s="446" t="s">
        <v>69</v>
      </c>
      <c r="AK770" s="447" t="s">
        <v>70</v>
      </c>
      <c r="AL770" s="9" t="s">
        <v>4029</v>
      </c>
      <c r="AM770" s="13" t="str">
        <f>IF(ISNA(VLOOKUP($AL770,'Ash-Archive Data-Don''t Delete'!$AL:$AT,2,FALSE)),"",VLOOKUP($AL770,'Ash-Archive Data-Don''t Delete'!$AL:$AT,2,FALSE))</f>
        <v/>
      </c>
      <c r="AN770" s="2" t="str">
        <f>IF(ISNA(VLOOKUP($AL770,'Ash-Archive Data-Don''t Delete'!$AL:$AT,3,FALSE)),"",VLOOKUP($AL770,'Ash-Archive Data-Don''t Delete'!$AL:$AT,3,FALSE))</f>
        <v/>
      </c>
      <c r="AO770" s="13" t="str">
        <f>IF(ISNA(VLOOKUP($AL770,'Ash-Archive Data-Don''t Delete'!$AL:$AT,4,FALSE)),"",VLOOKUP($AL770,'Ash-Archive Data-Don''t Delete'!$AL:$AT,4,FALSE))</f>
        <v/>
      </c>
      <c r="AP770" s="2" t="str">
        <f>IF(ISNA(VLOOKUP($AL770,'Ash-Archive Data-Don''t Delete'!$AL:$AT,5,FALSE)),"",VLOOKUP($AL770,'Ash-Archive Data-Don''t Delete'!$AL:$AT,5,FALSE))</f>
        <v/>
      </c>
      <c r="AQ770" s="13" t="s">
        <v>62</v>
      </c>
      <c r="AR770" s="2" t="s">
        <v>62</v>
      </c>
      <c r="AS770" s="13" t="s">
        <v>62</v>
      </c>
      <c r="AT770" s="2" t="s">
        <v>74</v>
      </c>
      <c r="AU770" s="451"/>
      <c r="AV770" s="448"/>
      <c r="AW770" s="451"/>
      <c r="AX770" s="448"/>
      <c r="AY770" s="475" t="s">
        <v>118</v>
      </c>
      <c r="AZ770" s="484">
        <v>42744</v>
      </c>
      <c r="BA770" s="15"/>
      <c r="BB770" s="15"/>
      <c r="BC770" s="15"/>
      <c r="BD770" s="15"/>
      <c r="BE770" s="15"/>
      <c r="BF770" s="15"/>
      <c r="BG770" s="15"/>
      <c r="BH770" s="15"/>
      <c r="BI770" s="15"/>
      <c r="BJ770" s="15"/>
    </row>
    <row r="771" spans="1:62" ht="14.25">
      <c r="A771" s="16" t="str">
        <f>IF(ISNA(VLOOKUP($G771,'Philanthropist Ranking'!$E$5:$H$105,4,FALSE)),"N","Y")</f>
        <v>N</v>
      </c>
      <c r="B771" s="17" t="e">
        <f>VLOOKUP($G771,'Philanthropist Ranking'!$K$5:$M$281,3,FALSE)</f>
        <v>#N/A</v>
      </c>
      <c r="C771" s="17" t="e">
        <f>VLOOKUP($G771,'Philanthropist Ranking'!$K$5:$M$281,2,FALSE)</f>
        <v>#N/A</v>
      </c>
      <c r="D771" s="15"/>
      <c r="E771" s="486" t="s">
        <v>84</v>
      </c>
      <c r="F771" s="462" t="s">
        <v>1162</v>
      </c>
      <c r="G771" s="463" t="s">
        <v>1163</v>
      </c>
      <c r="H771" s="475"/>
      <c r="I771" s="464"/>
      <c r="J771" s="465" t="s">
        <v>62</v>
      </c>
      <c r="K771" s="462" t="s">
        <v>78</v>
      </c>
      <c r="L771" s="463" t="s">
        <v>79</v>
      </c>
      <c r="M771" s="481" t="s">
        <v>4030</v>
      </c>
      <c r="N771" s="500" t="s">
        <v>123</v>
      </c>
      <c r="O771" s="501" t="s">
        <v>4031</v>
      </c>
      <c r="P771" s="441" t="s">
        <v>1164</v>
      </c>
      <c r="Q771" s="466"/>
      <c r="R771" s="441" t="s">
        <v>336</v>
      </c>
      <c r="S771" s="482" t="s">
        <v>276</v>
      </c>
      <c r="T771" s="441" t="s">
        <v>4032</v>
      </c>
      <c r="U771" s="483" t="s">
        <v>4033</v>
      </c>
      <c r="V771" s="446" t="s">
        <v>1164</v>
      </c>
      <c r="W771" s="447">
        <v>3.95</v>
      </c>
      <c r="X771" s="446">
        <v>9</v>
      </c>
      <c r="Y771" s="447" t="s">
        <v>173</v>
      </c>
      <c r="Z771" s="189"/>
      <c r="AA771" s="448"/>
      <c r="AB771" s="451"/>
      <c r="AC771" s="448"/>
      <c r="AD771" s="451"/>
      <c r="AE771" s="447" t="s">
        <v>1507</v>
      </c>
      <c r="AF771" s="446" t="s">
        <v>2163</v>
      </c>
      <c r="AG771" s="447" t="s">
        <v>109</v>
      </c>
      <c r="AH771" s="467" t="str">
        <f>VLOOKUP($AF771,'Program-Causes'!$C:$D,2,FALSE)</f>
        <v>Public Health</v>
      </c>
      <c r="AI771" s="447" t="s">
        <v>100</v>
      </c>
      <c r="AJ771" s="446" t="s">
        <v>69</v>
      </c>
      <c r="AK771" s="447" t="s">
        <v>70</v>
      </c>
      <c r="AL771" s="9" t="s">
        <v>4034</v>
      </c>
      <c r="AM771" s="13" t="str">
        <f>IF(ISNA(VLOOKUP($AL771,'Ash-Archive Data-Don''t Delete'!$AL:$AT,2,FALSE)),"",VLOOKUP($AL771,'Ash-Archive Data-Don''t Delete'!$AL:$AT,2,FALSE))</f>
        <v/>
      </c>
      <c r="AN771" s="2" t="str">
        <f>IF(ISNA(VLOOKUP($AL771,'Ash-Archive Data-Don''t Delete'!$AL:$AT,3,FALSE)),"",VLOOKUP($AL771,'Ash-Archive Data-Don''t Delete'!$AL:$AT,3,FALSE))</f>
        <v/>
      </c>
      <c r="AO771" s="13" t="str">
        <f>IF(ISNA(VLOOKUP($AL771,'Ash-Archive Data-Don''t Delete'!$AL:$AT,4,FALSE)),"",VLOOKUP($AL771,'Ash-Archive Data-Don''t Delete'!$AL:$AT,4,FALSE))</f>
        <v/>
      </c>
      <c r="AP771" s="2" t="str">
        <f>IF(ISNA(VLOOKUP($AL771,'Ash-Archive Data-Don''t Delete'!$AL:$AT,5,FALSE)),"",VLOOKUP($AL771,'Ash-Archive Data-Don''t Delete'!$AL:$AT,5,FALSE))</f>
        <v/>
      </c>
      <c r="AQ771" s="13" t="s">
        <v>62</v>
      </c>
      <c r="AR771" s="2" t="s">
        <v>62</v>
      </c>
      <c r="AS771" s="13" t="s">
        <v>62</v>
      </c>
      <c r="AT771" s="2" t="s">
        <v>74</v>
      </c>
      <c r="AU771" s="451"/>
      <c r="AV771" s="448"/>
      <c r="AW771" s="451"/>
      <c r="AX771" s="448"/>
      <c r="AY771" s="475" t="s">
        <v>118</v>
      </c>
      <c r="AZ771" s="484">
        <v>42744</v>
      </c>
      <c r="BA771" s="15"/>
      <c r="BB771" s="15"/>
      <c r="BC771" s="15"/>
      <c r="BD771" s="15"/>
      <c r="BE771" s="15"/>
      <c r="BF771" s="15"/>
      <c r="BG771" s="15"/>
      <c r="BH771" s="15"/>
      <c r="BI771" s="15"/>
      <c r="BJ771" s="15"/>
    </row>
    <row r="772" spans="1:62" ht="14.25">
      <c r="A772" s="16" t="str">
        <f>IF(ISNA(VLOOKUP($G772,'Philanthropist Ranking'!$E$5:$H$105,4,FALSE)),"N","Y")</f>
        <v>N</v>
      </c>
      <c r="B772" s="17" t="e">
        <f>VLOOKUP($G772,'Philanthropist Ranking'!$K$5:$M$281,3,FALSE)</f>
        <v>#N/A</v>
      </c>
      <c r="C772" s="17" t="e">
        <f>VLOOKUP($G772,'Philanthropist Ranking'!$K$5:$M$281,2,FALSE)</f>
        <v>#N/A</v>
      </c>
      <c r="D772" s="486" t="s">
        <v>1626</v>
      </c>
      <c r="E772" s="15"/>
      <c r="F772" s="462" t="s">
        <v>3136</v>
      </c>
      <c r="G772" s="463" t="s">
        <v>3137</v>
      </c>
      <c r="H772" s="440"/>
      <c r="I772" s="464"/>
      <c r="J772" s="465" t="s">
        <v>62</v>
      </c>
      <c r="K772" s="462" t="s">
        <v>78</v>
      </c>
      <c r="L772" s="465"/>
      <c r="M772" s="464"/>
      <c r="N772" s="441" t="s">
        <v>9</v>
      </c>
      <c r="O772" s="482" t="s">
        <v>3138</v>
      </c>
      <c r="P772" s="441" t="s">
        <v>3139</v>
      </c>
      <c r="Q772" s="482" t="s">
        <v>70</v>
      </c>
      <c r="R772" s="441" t="s">
        <v>336</v>
      </c>
      <c r="S772" s="482" t="s">
        <v>2763</v>
      </c>
      <c r="T772" s="441" t="s">
        <v>3141</v>
      </c>
      <c r="U772" s="483" t="s">
        <v>80</v>
      </c>
      <c r="V772" s="451"/>
      <c r="W772" s="448"/>
      <c r="X772" s="451"/>
      <c r="Y772" s="448"/>
      <c r="Z772" s="451"/>
      <c r="AA772" s="448"/>
      <c r="AB772" s="451"/>
      <c r="AC772" s="448"/>
      <c r="AD772" s="451"/>
      <c r="AE772" s="448"/>
      <c r="AF772" s="451"/>
      <c r="AG772" s="448"/>
      <c r="AH772" s="467" t="e">
        <f>VLOOKUP($AF772,'Program-Causes'!$C:$D,2,FALSE)</f>
        <v>#N/A</v>
      </c>
      <c r="AI772" s="448"/>
      <c r="AJ772" s="451"/>
      <c r="AK772" s="448"/>
      <c r="AL772" s="9" t="s">
        <v>4035</v>
      </c>
      <c r="AM772" s="13">
        <f>IF(ISNA(VLOOKUP($AL772,'Ash-Archive Data-Don''t Delete'!$AL:$AT,2,FALSE)),"",VLOOKUP($AL772,'Ash-Archive Data-Don''t Delete'!$AL:$AT,2,FALSE))</f>
        <v>0</v>
      </c>
      <c r="AN772" s="2">
        <f>IF(ISNA(VLOOKUP($AL772,'Ash-Archive Data-Don''t Delete'!$AL:$AT,3,FALSE)),"",VLOOKUP($AL772,'Ash-Archive Data-Don''t Delete'!$AL:$AT,3,FALSE))</f>
        <v>0</v>
      </c>
      <c r="AO772" s="13">
        <f>IF(ISNA(VLOOKUP($AL772,'Ash-Archive Data-Don''t Delete'!$AL:$AT,4,FALSE)),"",VLOOKUP($AL772,'Ash-Archive Data-Don''t Delete'!$AL:$AT,4,FALSE))</f>
        <v>0</v>
      </c>
      <c r="AP772" s="2">
        <f>IF(ISNA(VLOOKUP($AL772,'Ash-Archive Data-Don''t Delete'!$AL:$AT,5,FALSE)),"",VLOOKUP($AL772,'Ash-Archive Data-Don''t Delete'!$AL:$AT,5,FALSE))</f>
        <v>0</v>
      </c>
      <c r="AQ772" s="13"/>
      <c r="AR772" s="2"/>
      <c r="AS772" s="13"/>
      <c r="AT772" s="2"/>
      <c r="AU772" s="451"/>
      <c r="AV772" s="448"/>
      <c r="AW772" s="451"/>
      <c r="AX772" s="448"/>
      <c r="AY772" s="475" t="s">
        <v>103</v>
      </c>
      <c r="AZ772" s="476">
        <v>42691</v>
      </c>
      <c r="BA772" s="15"/>
      <c r="BB772" s="15"/>
      <c r="BC772" s="15"/>
      <c r="BD772" s="15"/>
      <c r="BE772" s="15"/>
      <c r="BF772" s="15"/>
      <c r="BG772" s="15"/>
      <c r="BH772" s="15"/>
      <c r="BI772" s="15"/>
      <c r="BJ772" s="15"/>
    </row>
    <row r="773" spans="1:62" ht="14.25">
      <c r="A773" s="16" t="str">
        <f>IF(ISNA(VLOOKUP($G773,'Philanthropist Ranking'!$E$5:$H$105,4,FALSE)),"N","Y")</f>
        <v>N</v>
      </c>
      <c r="B773" s="17" t="e">
        <f>VLOOKUP($G773,'Philanthropist Ranking'!$K$5:$M$281,3,FALSE)</f>
        <v>#N/A</v>
      </c>
      <c r="C773" s="17" t="e">
        <f>VLOOKUP($G773,'Philanthropist Ranking'!$K$5:$M$281,2,FALSE)</f>
        <v>#N/A</v>
      </c>
      <c r="D773" s="15"/>
      <c r="E773" s="15"/>
      <c r="F773" s="462" t="s">
        <v>3228</v>
      </c>
      <c r="G773" s="463" t="s">
        <v>3229</v>
      </c>
      <c r="H773" s="440"/>
      <c r="I773" s="464"/>
      <c r="J773" s="465" t="s">
        <v>62</v>
      </c>
      <c r="K773" s="462" t="s">
        <v>78</v>
      </c>
      <c r="L773" s="465"/>
      <c r="M773" s="481" t="s">
        <v>80</v>
      </c>
      <c r="N773" s="441" t="s">
        <v>119</v>
      </c>
      <c r="O773" s="466"/>
      <c r="P773" s="450"/>
      <c r="Q773" s="482" t="s">
        <v>70</v>
      </c>
      <c r="R773" s="450"/>
      <c r="S773" s="466"/>
      <c r="T773" s="450"/>
      <c r="U773" s="466"/>
      <c r="V773" s="451"/>
      <c r="W773" s="448"/>
      <c r="X773" s="451"/>
      <c r="Y773" s="448"/>
      <c r="Z773" s="451"/>
      <c r="AA773" s="448"/>
      <c r="AB773" s="451"/>
      <c r="AC773" s="448"/>
      <c r="AD773" s="451"/>
      <c r="AE773" s="448"/>
      <c r="AF773" s="451"/>
      <c r="AG773" s="448"/>
      <c r="AH773" s="467" t="e">
        <f>VLOOKUP($AF773,'Program-Causes'!$C:$D,2,FALSE)</f>
        <v>#N/A</v>
      </c>
      <c r="AI773" s="448"/>
      <c r="AJ773" s="451"/>
      <c r="AK773" s="448"/>
      <c r="AL773" s="9" t="s">
        <v>4036</v>
      </c>
      <c r="AM773" s="13">
        <f>IF(ISNA(VLOOKUP($AL773,'Ash-Archive Data-Don''t Delete'!$AL:$AT,2,FALSE)),"",VLOOKUP($AL773,'Ash-Archive Data-Don''t Delete'!$AL:$AT,2,FALSE))</f>
        <v>0</v>
      </c>
      <c r="AN773" s="2">
        <f>IF(ISNA(VLOOKUP($AL773,'Ash-Archive Data-Don''t Delete'!$AL:$AT,3,FALSE)),"",VLOOKUP($AL773,'Ash-Archive Data-Don''t Delete'!$AL:$AT,3,FALSE))</f>
        <v>0</v>
      </c>
      <c r="AO773" s="13">
        <f>IF(ISNA(VLOOKUP($AL773,'Ash-Archive Data-Don''t Delete'!$AL:$AT,4,FALSE)),"",VLOOKUP($AL773,'Ash-Archive Data-Don''t Delete'!$AL:$AT,4,FALSE))</f>
        <v>0</v>
      </c>
      <c r="AP773" s="2">
        <f>IF(ISNA(VLOOKUP($AL773,'Ash-Archive Data-Don''t Delete'!$AL:$AT,5,FALSE)),"",VLOOKUP($AL773,'Ash-Archive Data-Don''t Delete'!$AL:$AT,5,FALSE))</f>
        <v>0</v>
      </c>
      <c r="AQ773" s="13"/>
      <c r="AR773" s="2"/>
      <c r="AS773" s="13"/>
      <c r="AT773" s="2"/>
      <c r="AU773" s="451"/>
      <c r="AV773" s="448"/>
      <c r="AW773" s="451"/>
      <c r="AX773" s="448"/>
      <c r="AY773" s="475" t="s">
        <v>103</v>
      </c>
      <c r="AZ773" s="476">
        <v>42692</v>
      </c>
      <c r="BA773" s="15"/>
      <c r="BB773" s="15"/>
      <c r="BC773" s="15"/>
      <c r="BD773" s="15"/>
      <c r="BE773" s="15"/>
      <c r="BF773" s="15"/>
      <c r="BG773" s="15"/>
      <c r="BH773" s="15"/>
      <c r="BI773" s="15"/>
      <c r="BJ773" s="15"/>
    </row>
    <row r="774" spans="1:62" ht="14.25">
      <c r="A774" s="16" t="str">
        <f>IF(ISNA(VLOOKUP($G774,'Philanthropist Ranking'!$E$5:$H$105,4,FALSE)),"N","Y")</f>
        <v>N</v>
      </c>
      <c r="B774" s="17" t="e">
        <f>VLOOKUP($G774,'Philanthropist Ranking'!$K$5:$M$281,3,FALSE)</f>
        <v>#N/A</v>
      </c>
      <c r="C774" s="17" t="e">
        <f>VLOOKUP($G774,'Philanthropist Ranking'!$K$5:$M$281,2,FALSE)</f>
        <v>#N/A</v>
      </c>
      <c r="D774" s="15"/>
      <c r="E774" s="15"/>
      <c r="F774" s="462" t="s">
        <v>2958</v>
      </c>
      <c r="G774" s="463" t="s">
        <v>2959</v>
      </c>
      <c r="H774" s="440"/>
      <c r="I774" s="464"/>
      <c r="J774" s="465" t="s">
        <v>62</v>
      </c>
      <c r="K774" s="464"/>
      <c r="L774" s="465"/>
      <c r="M774" s="464"/>
      <c r="N774" s="450"/>
      <c r="O774" s="482" t="s">
        <v>2960</v>
      </c>
      <c r="P774" s="450"/>
      <c r="Q774" s="466"/>
      <c r="R774" s="450"/>
      <c r="S774" s="466"/>
      <c r="T774" s="450"/>
      <c r="U774" s="466"/>
      <c r="V774" s="446" t="s">
        <v>2960</v>
      </c>
      <c r="W774" s="447">
        <v>10.5</v>
      </c>
      <c r="X774" s="446">
        <v>6</v>
      </c>
      <c r="Y774" s="447" t="s">
        <v>173</v>
      </c>
      <c r="Z774" s="189"/>
      <c r="AA774" s="448"/>
      <c r="AB774" s="451"/>
      <c r="AC774" s="448"/>
      <c r="AD774" s="451"/>
      <c r="AE774" s="447" t="s">
        <v>1507</v>
      </c>
      <c r="AF774" s="446" t="s">
        <v>2938</v>
      </c>
      <c r="AG774" s="447" t="s">
        <v>109</v>
      </c>
      <c r="AH774" s="467" t="str">
        <f>VLOOKUP($AF774,'Program-Causes'!$C:$D,2,FALSE)</f>
        <v>Social Welfare &amp; Poverty Alleviation</v>
      </c>
      <c r="AI774" s="447" t="s">
        <v>100</v>
      </c>
      <c r="AJ774" s="446" t="s">
        <v>1484</v>
      </c>
      <c r="AK774" s="447" t="s">
        <v>70</v>
      </c>
      <c r="AL774" s="9" t="s">
        <v>4037</v>
      </c>
      <c r="AM774" s="13" t="str">
        <f>IF(ISNA(VLOOKUP($AL774,'Ash-Archive Data-Don''t Delete'!$AL:$AT,2,FALSE)),"",VLOOKUP($AL774,'Ash-Archive Data-Don''t Delete'!$AL:$AT,2,FALSE))</f>
        <v/>
      </c>
      <c r="AN774" s="2" t="str">
        <f>IF(ISNA(VLOOKUP($AL774,'Ash-Archive Data-Don''t Delete'!$AL:$AT,3,FALSE)),"",VLOOKUP($AL774,'Ash-Archive Data-Don''t Delete'!$AL:$AT,3,FALSE))</f>
        <v/>
      </c>
      <c r="AO774" s="13" t="str">
        <f>IF(ISNA(VLOOKUP($AL774,'Ash-Archive Data-Don''t Delete'!$AL:$AT,4,FALSE)),"",VLOOKUP($AL774,'Ash-Archive Data-Don''t Delete'!$AL:$AT,4,FALSE))</f>
        <v/>
      </c>
      <c r="AP774" s="2" t="str">
        <f>IF(ISNA(VLOOKUP($AL774,'Ash-Archive Data-Don''t Delete'!$AL:$AT,5,FALSE)),"",VLOOKUP($AL774,'Ash-Archive Data-Don''t Delete'!$AL:$AT,5,FALSE))</f>
        <v/>
      </c>
      <c r="AQ774" s="13" t="s">
        <v>62</v>
      </c>
      <c r="AR774" s="2" t="s">
        <v>62</v>
      </c>
      <c r="AS774" s="13" t="s">
        <v>62</v>
      </c>
      <c r="AT774" s="2" t="s">
        <v>74</v>
      </c>
      <c r="AU774" s="451"/>
      <c r="AV774" s="448"/>
      <c r="AW774" s="451"/>
      <c r="AX774" s="448"/>
      <c r="AY774" s="475" t="s">
        <v>118</v>
      </c>
      <c r="AZ774" s="484">
        <v>42744</v>
      </c>
      <c r="BA774" s="15"/>
      <c r="BB774" s="15"/>
      <c r="BC774" s="15"/>
      <c r="BD774" s="15"/>
      <c r="BE774" s="15"/>
      <c r="BF774" s="15"/>
      <c r="BG774" s="15"/>
      <c r="BH774" s="15"/>
      <c r="BI774" s="15"/>
      <c r="BJ774" s="15"/>
    </row>
    <row r="775" spans="1:62" ht="14.25">
      <c r="A775" s="16" t="str">
        <f>IF(ISNA(VLOOKUP($G775,'Philanthropist Ranking'!$E$5:$H$105,4,FALSE)),"N","Y")</f>
        <v>N</v>
      </c>
      <c r="B775" s="17" t="e">
        <f>VLOOKUP($G775,'Philanthropist Ranking'!$K$5:$M$281,3,FALSE)</f>
        <v>#N/A</v>
      </c>
      <c r="C775" s="17" t="e">
        <f>VLOOKUP($G775,'Philanthropist Ranking'!$K$5:$M$281,2,FALSE)</f>
        <v>#N/A</v>
      </c>
      <c r="D775" s="15"/>
      <c r="E775" s="15"/>
      <c r="F775" s="462" t="s">
        <v>2951</v>
      </c>
      <c r="G775" s="463" t="s">
        <v>2952</v>
      </c>
      <c r="H775" s="440"/>
      <c r="I775" s="464"/>
      <c r="J775" s="465" t="s">
        <v>62</v>
      </c>
      <c r="K775" s="462" t="s">
        <v>78</v>
      </c>
      <c r="L775" s="465"/>
      <c r="M775" s="481" t="s">
        <v>80</v>
      </c>
      <c r="N775" s="441" t="s">
        <v>119</v>
      </c>
      <c r="O775" s="482" t="s">
        <v>2953</v>
      </c>
      <c r="P775" s="441" t="s">
        <v>2954</v>
      </c>
      <c r="Q775" s="482" t="s">
        <v>84</v>
      </c>
      <c r="R775" s="441" t="s">
        <v>336</v>
      </c>
      <c r="S775" s="482" t="s">
        <v>223</v>
      </c>
      <c r="T775" s="441" t="s">
        <v>223</v>
      </c>
      <c r="U775" s="483" t="s">
        <v>80</v>
      </c>
      <c r="V775" s="451"/>
      <c r="W775" s="448"/>
      <c r="X775" s="451"/>
      <c r="Y775" s="448"/>
      <c r="Z775" s="451"/>
      <c r="AA775" s="448"/>
      <c r="AB775" s="451"/>
      <c r="AC775" s="448"/>
      <c r="AD775" s="451"/>
      <c r="AE775" s="448"/>
      <c r="AF775" s="451"/>
      <c r="AG775" s="448"/>
      <c r="AH775" s="467" t="e">
        <f>VLOOKUP($AF775,'Program-Causes'!$C:$D,2,FALSE)</f>
        <v>#N/A</v>
      </c>
      <c r="AI775" s="448"/>
      <c r="AJ775" s="451"/>
      <c r="AK775" s="448"/>
      <c r="AL775" s="9" t="s">
        <v>4038</v>
      </c>
      <c r="AM775" s="13">
        <f>IF(ISNA(VLOOKUP($AL775,'Ash-Archive Data-Don''t Delete'!$AL:$AT,2,FALSE)),"",VLOOKUP($AL775,'Ash-Archive Data-Don''t Delete'!$AL:$AT,2,FALSE))</f>
        <v>0</v>
      </c>
      <c r="AN775" s="2">
        <f>IF(ISNA(VLOOKUP($AL775,'Ash-Archive Data-Don''t Delete'!$AL:$AT,3,FALSE)),"",VLOOKUP($AL775,'Ash-Archive Data-Don''t Delete'!$AL:$AT,3,FALSE))</f>
        <v>0</v>
      </c>
      <c r="AO775" s="13">
        <f>IF(ISNA(VLOOKUP($AL775,'Ash-Archive Data-Don''t Delete'!$AL:$AT,4,FALSE)),"",VLOOKUP($AL775,'Ash-Archive Data-Don''t Delete'!$AL:$AT,4,FALSE))</f>
        <v>0</v>
      </c>
      <c r="AP775" s="2">
        <f>IF(ISNA(VLOOKUP($AL775,'Ash-Archive Data-Don''t Delete'!$AL:$AT,5,FALSE)),"",VLOOKUP($AL775,'Ash-Archive Data-Don''t Delete'!$AL:$AT,5,FALSE))</f>
        <v>0</v>
      </c>
      <c r="AQ775" s="13"/>
      <c r="AR775" s="2"/>
      <c r="AS775" s="13"/>
      <c r="AT775" s="2"/>
      <c r="AU775" s="451"/>
      <c r="AV775" s="448"/>
      <c r="AW775" s="451"/>
      <c r="AX775" s="448"/>
      <c r="AY775" s="475" t="s">
        <v>103</v>
      </c>
      <c r="AZ775" s="476">
        <v>42705</v>
      </c>
      <c r="BA775" s="15"/>
      <c r="BB775" s="15"/>
      <c r="BC775" s="15"/>
      <c r="BD775" s="15"/>
      <c r="BE775" s="15"/>
      <c r="BF775" s="15"/>
      <c r="BG775" s="15"/>
      <c r="BH775" s="15"/>
      <c r="BI775" s="15"/>
      <c r="BJ775" s="15"/>
    </row>
    <row r="776" spans="1:62" ht="14.25">
      <c r="A776" s="16" t="str">
        <f>IF(ISNA(VLOOKUP($G776,'Philanthropist Ranking'!$E$5:$H$105,4,FALSE)),"N","Y")</f>
        <v>N</v>
      </c>
      <c r="B776" s="17" t="e">
        <f>VLOOKUP($G776,'Philanthropist Ranking'!$K$5:$M$281,3,FALSE)</f>
        <v>#N/A</v>
      </c>
      <c r="C776" s="17" t="e">
        <f>VLOOKUP($G776,'Philanthropist Ranking'!$K$5:$M$281,2,FALSE)</f>
        <v>#N/A</v>
      </c>
      <c r="D776" s="15"/>
      <c r="E776" s="15"/>
      <c r="F776" s="462" t="s">
        <v>3169</v>
      </c>
      <c r="G776" s="463" t="s">
        <v>3170</v>
      </c>
      <c r="H776" s="440"/>
      <c r="I776" s="464"/>
      <c r="J776" s="465" t="s">
        <v>62</v>
      </c>
      <c r="K776" s="462" t="s">
        <v>78</v>
      </c>
      <c r="L776" s="463" t="s">
        <v>79</v>
      </c>
      <c r="M776" s="481" t="s">
        <v>80</v>
      </c>
      <c r="N776" s="441" t="s">
        <v>123</v>
      </c>
      <c r="O776" s="482" t="s">
        <v>3171</v>
      </c>
      <c r="P776" s="441" t="s">
        <v>3172</v>
      </c>
      <c r="Q776" s="482" t="s">
        <v>70</v>
      </c>
      <c r="R776" s="441" t="s">
        <v>953</v>
      </c>
      <c r="S776" s="482" t="s">
        <v>1337</v>
      </c>
      <c r="T776" s="441" t="s">
        <v>1337</v>
      </c>
      <c r="U776" s="483" t="s">
        <v>80</v>
      </c>
      <c r="V776" s="451"/>
      <c r="W776" s="448"/>
      <c r="X776" s="451"/>
      <c r="Y776" s="448"/>
      <c r="Z776" s="189"/>
      <c r="AA776" s="448"/>
      <c r="AB776" s="451"/>
      <c r="AC776" s="448"/>
      <c r="AD776" s="451"/>
      <c r="AE776" s="448"/>
      <c r="AF776" s="451"/>
      <c r="AG776" s="448"/>
      <c r="AH776" s="467" t="e">
        <f>VLOOKUP($AF776,'Program-Causes'!$C:$D,2,FALSE)</f>
        <v>#N/A</v>
      </c>
      <c r="AI776" s="448"/>
      <c r="AJ776" s="451"/>
      <c r="AK776" s="448"/>
      <c r="AL776" s="9" t="s">
        <v>4039</v>
      </c>
      <c r="AM776" s="13">
        <f>IF(ISNA(VLOOKUP($AL776,'Ash-Archive Data-Don''t Delete'!$AL:$AT,2,FALSE)),"",VLOOKUP($AL776,'Ash-Archive Data-Don''t Delete'!$AL:$AT,2,FALSE))</f>
        <v>0</v>
      </c>
      <c r="AN776" s="2">
        <f>IF(ISNA(VLOOKUP($AL776,'Ash-Archive Data-Don''t Delete'!$AL:$AT,3,FALSE)),"",VLOOKUP($AL776,'Ash-Archive Data-Don''t Delete'!$AL:$AT,3,FALSE))</f>
        <v>0</v>
      </c>
      <c r="AO776" s="13">
        <f>IF(ISNA(VLOOKUP($AL776,'Ash-Archive Data-Don''t Delete'!$AL:$AT,4,FALSE)),"",VLOOKUP($AL776,'Ash-Archive Data-Don''t Delete'!$AL:$AT,4,FALSE))</f>
        <v>0</v>
      </c>
      <c r="AP776" s="2">
        <f>IF(ISNA(VLOOKUP($AL776,'Ash-Archive Data-Don''t Delete'!$AL:$AT,5,FALSE)),"",VLOOKUP($AL776,'Ash-Archive Data-Don''t Delete'!$AL:$AT,5,FALSE))</f>
        <v>0</v>
      </c>
      <c r="AQ776" s="13"/>
      <c r="AR776" s="2"/>
      <c r="AS776" s="13"/>
      <c r="AT776" s="2"/>
      <c r="AU776" s="451"/>
      <c r="AV776" s="448"/>
      <c r="AW776" s="451"/>
      <c r="AX776" s="448"/>
      <c r="AY776" s="475" t="s">
        <v>103</v>
      </c>
      <c r="AZ776" s="476">
        <v>42691</v>
      </c>
      <c r="BA776" s="15"/>
      <c r="BB776" s="15"/>
      <c r="BC776" s="15"/>
      <c r="BD776" s="15"/>
      <c r="BE776" s="15"/>
      <c r="BF776" s="15"/>
      <c r="BG776" s="15"/>
      <c r="BH776" s="15"/>
      <c r="BI776" s="15"/>
      <c r="BJ776" s="15"/>
    </row>
    <row r="777" spans="1:62" ht="14.25">
      <c r="A777" s="16" t="str">
        <f>IF(ISNA(VLOOKUP($G777,'Philanthropist Ranking'!$E$5:$H$105,4,FALSE)),"N","Y")</f>
        <v>N</v>
      </c>
      <c r="B777" s="17" t="e">
        <f>VLOOKUP($G777,'Philanthropist Ranking'!$K$5:$M$281,3,FALSE)</f>
        <v>#N/A</v>
      </c>
      <c r="C777" s="17" t="e">
        <f>VLOOKUP($G777,'Philanthropist Ranking'!$K$5:$M$281,2,FALSE)</f>
        <v>#N/A</v>
      </c>
      <c r="D777" s="15"/>
      <c r="E777" s="15"/>
      <c r="F777" s="464"/>
      <c r="G777" s="463" t="s">
        <v>3276</v>
      </c>
      <c r="H777" s="440"/>
      <c r="I777" s="464"/>
      <c r="J777" s="465" t="s">
        <v>62</v>
      </c>
      <c r="K777" s="464"/>
      <c r="L777" s="465"/>
      <c r="M777" s="464"/>
      <c r="N777" s="450"/>
      <c r="O777" s="482" t="s">
        <v>3277</v>
      </c>
      <c r="P777" s="450"/>
      <c r="Q777" s="466"/>
      <c r="R777" s="450"/>
      <c r="S777" s="466"/>
      <c r="T777" s="450"/>
      <c r="U777" s="466"/>
      <c r="V777" s="446" t="s">
        <v>3277</v>
      </c>
      <c r="W777" s="447">
        <v>23.52</v>
      </c>
      <c r="X777" s="446">
        <v>12</v>
      </c>
      <c r="Y777" s="447">
        <v>15</v>
      </c>
      <c r="Z777" s="189"/>
      <c r="AA777" s="448"/>
      <c r="AB777" s="451"/>
      <c r="AC777" s="448"/>
      <c r="AD777" s="451"/>
      <c r="AE777" s="447" t="s">
        <v>2568</v>
      </c>
      <c r="AF777" s="446" t="s">
        <v>3278</v>
      </c>
      <c r="AG777" s="447" t="s">
        <v>109</v>
      </c>
      <c r="AH777" s="467" t="str">
        <f>VLOOKUP($AF777,'Program-Causes'!$C:$D,2,FALSE)</f>
        <v>Education</v>
      </c>
      <c r="AI777" s="447" t="s">
        <v>100</v>
      </c>
      <c r="AJ777" s="446" t="s">
        <v>1484</v>
      </c>
      <c r="AK777" s="447" t="s">
        <v>70</v>
      </c>
      <c r="AL777" s="9" t="s">
        <v>4040</v>
      </c>
      <c r="AM777" s="13" t="str">
        <f>IF(ISNA(VLOOKUP($AL777,'Ash-Archive Data-Don''t Delete'!$AL:$AT,2,FALSE)),"",VLOOKUP($AL777,'Ash-Archive Data-Don''t Delete'!$AL:$AT,2,FALSE))</f>
        <v/>
      </c>
      <c r="AN777" s="2" t="str">
        <f>IF(ISNA(VLOOKUP($AL777,'Ash-Archive Data-Don''t Delete'!$AL:$AT,3,FALSE)),"",VLOOKUP($AL777,'Ash-Archive Data-Don''t Delete'!$AL:$AT,3,FALSE))</f>
        <v/>
      </c>
      <c r="AO777" s="13" t="str">
        <f>IF(ISNA(VLOOKUP($AL777,'Ash-Archive Data-Don''t Delete'!$AL:$AT,4,FALSE)),"",VLOOKUP($AL777,'Ash-Archive Data-Don''t Delete'!$AL:$AT,4,FALSE))</f>
        <v/>
      </c>
      <c r="AP777" s="2" t="str">
        <f>IF(ISNA(VLOOKUP($AL777,'Ash-Archive Data-Don''t Delete'!$AL:$AT,5,FALSE)),"",VLOOKUP($AL777,'Ash-Archive Data-Don''t Delete'!$AL:$AT,5,FALSE))</f>
        <v/>
      </c>
      <c r="AQ777" s="13" t="s">
        <v>62</v>
      </c>
      <c r="AR777" s="2" t="s">
        <v>62</v>
      </c>
      <c r="AS777" s="13" t="s">
        <v>62</v>
      </c>
      <c r="AT777" s="2" t="s">
        <v>74</v>
      </c>
      <c r="AU777" s="451"/>
      <c r="AV777" s="448"/>
      <c r="AW777" s="451"/>
      <c r="AX777" s="448"/>
      <c r="AY777" s="475" t="s">
        <v>118</v>
      </c>
      <c r="AZ777" s="484">
        <v>42744</v>
      </c>
      <c r="BA777" s="15"/>
      <c r="BB777" s="15"/>
      <c r="BC777" s="15"/>
      <c r="BD777" s="15"/>
      <c r="BE777" s="15"/>
      <c r="BF777" s="15"/>
      <c r="BG777" s="15"/>
      <c r="BH777" s="15"/>
      <c r="BI777" s="15"/>
      <c r="BJ777" s="15"/>
    </row>
    <row r="778" spans="1:62" ht="14.25">
      <c r="A778" s="16" t="str">
        <f>IF(ISNA(VLOOKUP($G778,'Philanthropist Ranking'!$E$5:$H$105,4,FALSE)),"N","Y")</f>
        <v>N</v>
      </c>
      <c r="B778" s="17" t="e">
        <f>VLOOKUP($G778,'Philanthropist Ranking'!$K$5:$M$281,3,FALSE)</f>
        <v>#N/A</v>
      </c>
      <c r="C778" s="17" t="e">
        <f>VLOOKUP($G778,'Philanthropist Ranking'!$K$5:$M$281,2,FALSE)</f>
        <v>#N/A</v>
      </c>
      <c r="D778" s="15"/>
      <c r="E778" s="486" t="s">
        <v>84</v>
      </c>
      <c r="F778" s="462" t="s">
        <v>1085</v>
      </c>
      <c r="G778" s="463" t="s">
        <v>1086</v>
      </c>
      <c r="H778" s="440"/>
      <c r="I778" s="464"/>
      <c r="J778" s="465" t="s">
        <v>62</v>
      </c>
      <c r="K778" s="464"/>
      <c r="L778" s="465"/>
      <c r="M778" s="481" t="s">
        <v>80</v>
      </c>
      <c r="N778" s="441" t="s">
        <v>122</v>
      </c>
      <c r="O778" s="482" t="s">
        <v>2917</v>
      </c>
      <c r="P778" s="441" t="s">
        <v>1087</v>
      </c>
      <c r="Q778" s="466"/>
      <c r="R778" s="441" t="s">
        <v>336</v>
      </c>
      <c r="S778" s="482" t="s">
        <v>292</v>
      </c>
      <c r="T778" s="441" t="s">
        <v>776</v>
      </c>
      <c r="U778" s="483" t="s">
        <v>80</v>
      </c>
      <c r="V778" s="446" t="s">
        <v>2921</v>
      </c>
      <c r="W778" s="447">
        <v>10</v>
      </c>
      <c r="X778" s="446">
        <v>1</v>
      </c>
      <c r="Y778" s="447">
        <v>28</v>
      </c>
      <c r="Z778" s="189"/>
      <c r="AA778" s="448"/>
      <c r="AB778" s="451"/>
      <c r="AC778" s="448"/>
      <c r="AD778" s="189"/>
      <c r="AE778" s="448"/>
      <c r="AF778" s="451"/>
      <c r="AG778" s="447" t="s">
        <v>109</v>
      </c>
      <c r="AH778" s="467" t="e">
        <v>#N/A</v>
      </c>
      <c r="AI778" s="485" t="e">
        <f>VLOOKUP($AG778,'Program-Causes'!$C:$D,2,FALSE)</f>
        <v>#N/A</v>
      </c>
      <c r="AJ778" s="446" t="s">
        <v>69</v>
      </c>
      <c r="AK778" s="447" t="s">
        <v>70</v>
      </c>
      <c r="AL778" s="9" t="s">
        <v>4041</v>
      </c>
      <c r="AM778" s="13" t="str">
        <f>IF(ISNA(VLOOKUP($AL778,'Ash-Archive Data-Don''t Delete'!$AL:$AT,2,FALSE)),"",VLOOKUP($AL778,'Ash-Archive Data-Don''t Delete'!$AL:$AT,2,FALSE))</f>
        <v/>
      </c>
      <c r="AN778" s="2" t="str">
        <f>IF(ISNA(VLOOKUP($AL778,'Ash-Archive Data-Don''t Delete'!$AL:$AT,3,FALSE)),"",VLOOKUP($AL778,'Ash-Archive Data-Don''t Delete'!$AL:$AT,3,FALSE))</f>
        <v/>
      </c>
      <c r="AO778" s="13" t="str">
        <f>IF(ISNA(VLOOKUP($AL778,'Ash-Archive Data-Don''t Delete'!$AL:$AT,4,FALSE)),"",VLOOKUP($AL778,'Ash-Archive Data-Don''t Delete'!$AL:$AT,4,FALSE))</f>
        <v/>
      </c>
      <c r="AP778" s="2" t="str">
        <f>IF(ISNA(VLOOKUP($AL778,'Ash-Archive Data-Don''t Delete'!$AL:$AT,5,FALSE)),"",VLOOKUP($AL778,'Ash-Archive Data-Don''t Delete'!$AL:$AT,5,FALSE))</f>
        <v/>
      </c>
      <c r="AQ778" s="13" t="s">
        <v>62</v>
      </c>
      <c r="AR778" s="2" t="s">
        <v>62</v>
      </c>
      <c r="AS778" s="13" t="s">
        <v>62</v>
      </c>
      <c r="AT778" s="2" t="s">
        <v>62</v>
      </c>
      <c r="AU778" s="451"/>
      <c r="AV778" s="447" t="s">
        <v>744</v>
      </c>
      <c r="AW778" s="451"/>
      <c r="AX778" s="447" t="s">
        <v>76</v>
      </c>
      <c r="AY778" s="475" t="s">
        <v>77</v>
      </c>
      <c r="AZ778" s="476">
        <v>42439</v>
      </c>
      <c r="BA778" s="15"/>
      <c r="BB778" s="15"/>
      <c r="BC778" s="15"/>
      <c r="BD778" s="15"/>
      <c r="BE778" s="15"/>
      <c r="BF778" s="15"/>
      <c r="BG778" s="15"/>
      <c r="BH778" s="15"/>
      <c r="BI778" s="15"/>
      <c r="BJ778" s="15"/>
    </row>
    <row r="779" spans="1:62" ht="14.25">
      <c r="A779" s="16" t="str">
        <f>IF(ISNA(VLOOKUP($G779,'Philanthropist Ranking'!$E$5:$H$105,4,FALSE)),"N","Y")</f>
        <v>N</v>
      </c>
      <c r="B779" s="17" t="e">
        <f>VLOOKUP($G779,'Philanthropist Ranking'!$K$5:$M$281,3,FALSE)</f>
        <v>#N/A</v>
      </c>
      <c r="C779" s="17" t="e">
        <f>VLOOKUP($G779,'Philanthropist Ranking'!$K$5:$M$281,2,FALSE)</f>
        <v>#N/A</v>
      </c>
      <c r="D779" s="15"/>
      <c r="E779" s="15"/>
      <c r="F779" s="462" t="s">
        <v>2927</v>
      </c>
      <c r="G779" s="463" t="s">
        <v>2928</v>
      </c>
      <c r="H779" s="440"/>
      <c r="I779" s="464"/>
      <c r="J779" s="465" t="s">
        <v>62</v>
      </c>
      <c r="K779" s="464"/>
      <c r="L779" s="465"/>
      <c r="M779" s="464"/>
      <c r="N779" s="450"/>
      <c r="O779" s="482" t="s">
        <v>2929</v>
      </c>
      <c r="P779" s="450"/>
      <c r="Q779" s="466"/>
      <c r="R779" s="450"/>
      <c r="S779" s="466"/>
      <c r="T779" s="450"/>
      <c r="U779" s="466"/>
      <c r="V779" s="446" t="s">
        <v>2929</v>
      </c>
      <c r="W779" s="447">
        <v>4.66</v>
      </c>
      <c r="X779" s="446">
        <v>6</v>
      </c>
      <c r="Y779" s="447" t="s">
        <v>173</v>
      </c>
      <c r="Z779" s="189"/>
      <c r="AA779" s="448"/>
      <c r="AB779" s="451"/>
      <c r="AC779" s="448"/>
      <c r="AD779" s="451"/>
      <c r="AE779" s="447" t="s">
        <v>1507</v>
      </c>
      <c r="AF779" s="446" t="s">
        <v>2906</v>
      </c>
      <c r="AG779" s="447" t="s">
        <v>109</v>
      </c>
      <c r="AH779" s="467" t="str">
        <f>VLOOKUP($AF779,'Program-Causes'!$C:$D,2,FALSE)</f>
        <v>Education</v>
      </c>
      <c r="AI779" s="447" t="s">
        <v>100</v>
      </c>
      <c r="AJ779" s="446" t="s">
        <v>1484</v>
      </c>
      <c r="AK779" s="447" t="s">
        <v>70</v>
      </c>
      <c r="AL779" s="9" t="s">
        <v>4042</v>
      </c>
      <c r="AM779" s="13" t="str">
        <f>IF(ISNA(VLOOKUP($AL779,'Ash-Archive Data-Don''t Delete'!$AL:$AT,2,FALSE)),"",VLOOKUP($AL779,'Ash-Archive Data-Don''t Delete'!$AL:$AT,2,FALSE))</f>
        <v/>
      </c>
      <c r="AN779" s="2" t="str">
        <f>IF(ISNA(VLOOKUP($AL779,'Ash-Archive Data-Don''t Delete'!$AL:$AT,3,FALSE)),"",VLOOKUP($AL779,'Ash-Archive Data-Don''t Delete'!$AL:$AT,3,FALSE))</f>
        <v/>
      </c>
      <c r="AO779" s="13" t="str">
        <f>IF(ISNA(VLOOKUP($AL779,'Ash-Archive Data-Don''t Delete'!$AL:$AT,4,FALSE)),"",VLOOKUP($AL779,'Ash-Archive Data-Don''t Delete'!$AL:$AT,4,FALSE))</f>
        <v/>
      </c>
      <c r="AP779" s="2" t="str">
        <f>IF(ISNA(VLOOKUP($AL779,'Ash-Archive Data-Don''t Delete'!$AL:$AT,5,FALSE)),"",VLOOKUP($AL779,'Ash-Archive Data-Don''t Delete'!$AL:$AT,5,FALSE))</f>
        <v/>
      </c>
      <c r="AQ779" s="13" t="s">
        <v>62</v>
      </c>
      <c r="AR779" s="2" t="s">
        <v>62</v>
      </c>
      <c r="AS779" s="13" t="s">
        <v>62</v>
      </c>
      <c r="AT779" s="2" t="s">
        <v>74</v>
      </c>
      <c r="AU779" s="451"/>
      <c r="AV779" s="448"/>
      <c r="AW779" s="451"/>
      <c r="AX779" s="448"/>
      <c r="AY779" s="475" t="s">
        <v>118</v>
      </c>
      <c r="AZ779" s="484">
        <v>42744</v>
      </c>
      <c r="BA779" s="15"/>
      <c r="BB779" s="15"/>
      <c r="BC779" s="15"/>
      <c r="BD779" s="15"/>
      <c r="BE779" s="15"/>
      <c r="BF779" s="15"/>
      <c r="BG779" s="15"/>
      <c r="BH779" s="15"/>
      <c r="BI779" s="15"/>
      <c r="BJ779" s="15"/>
    </row>
    <row r="780" spans="1:62" ht="14.25">
      <c r="A780" s="16" t="str">
        <f>IF(ISNA(VLOOKUP($G780,'Philanthropist Ranking'!$E$5:$H$105,4,FALSE)),"N","Y")</f>
        <v>N</v>
      </c>
      <c r="B780" s="17" t="e">
        <f>VLOOKUP($G780,'Philanthropist Ranking'!$K$5:$M$281,3,FALSE)</f>
        <v>#N/A</v>
      </c>
      <c r="C780" s="17" t="e">
        <f>VLOOKUP($G780,'Philanthropist Ranking'!$K$5:$M$281,2,FALSE)</f>
        <v>#N/A</v>
      </c>
      <c r="D780" s="15"/>
      <c r="E780" s="15"/>
      <c r="F780" s="462" t="s">
        <v>2927</v>
      </c>
      <c r="G780" s="463" t="s">
        <v>2928</v>
      </c>
      <c r="H780" s="440"/>
      <c r="I780" s="464"/>
      <c r="J780" s="465" t="s">
        <v>62</v>
      </c>
      <c r="K780" s="464"/>
      <c r="L780" s="465"/>
      <c r="M780" s="464"/>
      <c r="N780" s="450"/>
      <c r="O780" s="482" t="s">
        <v>2929</v>
      </c>
      <c r="P780" s="450"/>
      <c r="Q780" s="466"/>
      <c r="R780" s="450"/>
      <c r="S780" s="466"/>
      <c r="T780" s="450"/>
      <c r="U780" s="466"/>
      <c r="V780" s="446" t="s">
        <v>2929</v>
      </c>
      <c r="W780" s="447">
        <v>4.58</v>
      </c>
      <c r="X780" s="446">
        <v>7</v>
      </c>
      <c r="Y780" s="447" t="s">
        <v>173</v>
      </c>
      <c r="Z780" s="189"/>
      <c r="AA780" s="448"/>
      <c r="AB780" s="451"/>
      <c r="AC780" s="448"/>
      <c r="AD780" s="451"/>
      <c r="AE780" s="447" t="s">
        <v>1507</v>
      </c>
      <c r="AF780" s="446" t="s">
        <v>2906</v>
      </c>
      <c r="AG780" s="447" t="s">
        <v>109</v>
      </c>
      <c r="AH780" s="467" t="str">
        <f>VLOOKUP($AF780,'Program-Causes'!$C:$D,2,FALSE)</f>
        <v>Education</v>
      </c>
      <c r="AI780" s="447" t="s">
        <v>100</v>
      </c>
      <c r="AJ780" s="446" t="s">
        <v>1484</v>
      </c>
      <c r="AK780" s="447" t="s">
        <v>70</v>
      </c>
      <c r="AL780" s="9" t="s">
        <v>4043</v>
      </c>
      <c r="AM780" s="13" t="str">
        <f>IF(ISNA(VLOOKUP($AL780,'Ash-Archive Data-Don''t Delete'!$AL:$AT,2,FALSE)),"",VLOOKUP($AL780,'Ash-Archive Data-Don''t Delete'!$AL:$AT,2,FALSE))</f>
        <v/>
      </c>
      <c r="AN780" s="2" t="str">
        <f>IF(ISNA(VLOOKUP($AL780,'Ash-Archive Data-Don''t Delete'!$AL:$AT,3,FALSE)),"",VLOOKUP($AL780,'Ash-Archive Data-Don''t Delete'!$AL:$AT,3,FALSE))</f>
        <v/>
      </c>
      <c r="AO780" s="13" t="str">
        <f>IF(ISNA(VLOOKUP($AL780,'Ash-Archive Data-Don''t Delete'!$AL:$AT,4,FALSE)),"",VLOOKUP($AL780,'Ash-Archive Data-Don''t Delete'!$AL:$AT,4,FALSE))</f>
        <v/>
      </c>
      <c r="AP780" s="2" t="str">
        <f>IF(ISNA(VLOOKUP($AL780,'Ash-Archive Data-Don''t Delete'!$AL:$AT,5,FALSE)),"",VLOOKUP($AL780,'Ash-Archive Data-Don''t Delete'!$AL:$AT,5,FALSE))</f>
        <v/>
      </c>
      <c r="AQ780" s="13" t="s">
        <v>62</v>
      </c>
      <c r="AR780" s="2" t="s">
        <v>62</v>
      </c>
      <c r="AS780" s="13" t="s">
        <v>62</v>
      </c>
      <c r="AT780" s="2" t="s">
        <v>74</v>
      </c>
      <c r="AU780" s="451"/>
      <c r="AV780" s="448"/>
      <c r="AW780" s="451"/>
      <c r="AX780" s="448"/>
      <c r="AY780" s="475" t="s">
        <v>118</v>
      </c>
      <c r="AZ780" s="484">
        <v>42744</v>
      </c>
      <c r="BA780" s="15"/>
      <c r="BB780" s="15"/>
      <c r="BC780" s="15"/>
      <c r="BD780" s="15"/>
      <c r="BE780" s="15"/>
      <c r="BF780" s="15"/>
      <c r="BG780" s="15"/>
      <c r="BH780" s="15"/>
      <c r="BI780" s="15"/>
      <c r="BJ780" s="15"/>
    </row>
    <row r="781" spans="1:62" ht="14.25">
      <c r="A781" s="16" t="str">
        <f>IF(ISNA(VLOOKUP($G781,'Philanthropist Ranking'!$E$5:$H$105,4,FALSE)),"N","Y")</f>
        <v>N</v>
      </c>
      <c r="B781" s="17" t="e">
        <f>VLOOKUP($G781,'Philanthropist Ranking'!$K$5:$M$281,3,FALSE)</f>
        <v>#N/A</v>
      </c>
      <c r="C781" s="17" t="e">
        <f>VLOOKUP($G781,'Philanthropist Ranking'!$K$5:$M$281,2,FALSE)</f>
        <v>#N/A</v>
      </c>
      <c r="D781" s="15"/>
      <c r="E781" s="15"/>
      <c r="F781" s="462" t="s">
        <v>2922</v>
      </c>
      <c r="G781" s="463" t="s">
        <v>2923</v>
      </c>
      <c r="H781" s="440"/>
      <c r="I781" s="464"/>
      <c r="J781" s="465" t="s">
        <v>62</v>
      </c>
      <c r="K781" s="462" t="s">
        <v>78</v>
      </c>
      <c r="L781" s="465"/>
      <c r="M781" s="481" t="s">
        <v>80</v>
      </c>
      <c r="N781" s="450"/>
      <c r="O781" s="466"/>
      <c r="P781" s="441" t="s">
        <v>2924</v>
      </c>
      <c r="Q781" s="482" t="s">
        <v>70</v>
      </c>
      <c r="R781" s="441" t="s">
        <v>336</v>
      </c>
      <c r="S781" s="482" t="s">
        <v>961</v>
      </c>
      <c r="T781" s="441" t="s">
        <v>1058</v>
      </c>
      <c r="U781" s="466"/>
      <c r="V781" s="451"/>
      <c r="W781" s="448"/>
      <c r="X781" s="451"/>
      <c r="Y781" s="448"/>
      <c r="Z781" s="451"/>
      <c r="AA781" s="448"/>
      <c r="AB781" s="451"/>
      <c r="AC781" s="448"/>
      <c r="AD781" s="451"/>
      <c r="AE781" s="448"/>
      <c r="AF781" s="451"/>
      <c r="AG781" s="448"/>
      <c r="AH781" s="467" t="e">
        <f>VLOOKUP($AF781,'Program-Causes'!$C:$D,2,FALSE)</f>
        <v>#N/A</v>
      </c>
      <c r="AI781" s="448"/>
      <c r="AJ781" s="451"/>
      <c r="AK781" s="448"/>
      <c r="AL781" s="9" t="s">
        <v>4044</v>
      </c>
      <c r="AM781" s="13">
        <f>IF(ISNA(VLOOKUP($AL781,'Ash-Archive Data-Don''t Delete'!$AL:$AT,2,FALSE)),"",VLOOKUP($AL781,'Ash-Archive Data-Don''t Delete'!$AL:$AT,2,FALSE))</f>
        <v>0</v>
      </c>
      <c r="AN781" s="2">
        <f>IF(ISNA(VLOOKUP($AL781,'Ash-Archive Data-Don''t Delete'!$AL:$AT,3,FALSE)),"",VLOOKUP($AL781,'Ash-Archive Data-Don''t Delete'!$AL:$AT,3,FALSE))</f>
        <v>0</v>
      </c>
      <c r="AO781" s="13">
        <f>IF(ISNA(VLOOKUP($AL781,'Ash-Archive Data-Don''t Delete'!$AL:$AT,4,FALSE)),"",VLOOKUP($AL781,'Ash-Archive Data-Don''t Delete'!$AL:$AT,4,FALSE))</f>
        <v>0</v>
      </c>
      <c r="AP781" s="2">
        <f>IF(ISNA(VLOOKUP($AL781,'Ash-Archive Data-Don''t Delete'!$AL:$AT,5,FALSE)),"",VLOOKUP($AL781,'Ash-Archive Data-Don''t Delete'!$AL:$AT,5,FALSE))</f>
        <v>0</v>
      </c>
      <c r="AQ781" s="13"/>
      <c r="AR781" s="2"/>
      <c r="AS781" s="13"/>
      <c r="AT781" s="2"/>
      <c r="AU781" s="451"/>
      <c r="AV781" s="448"/>
      <c r="AW781" s="451"/>
      <c r="AX781" s="448"/>
      <c r="AY781" s="475" t="s">
        <v>103</v>
      </c>
      <c r="AZ781" s="476">
        <v>42705</v>
      </c>
      <c r="BA781" s="15"/>
      <c r="BB781" s="15"/>
      <c r="BC781" s="15"/>
      <c r="BD781" s="15"/>
      <c r="BE781" s="15"/>
      <c r="BF781" s="15"/>
      <c r="BG781" s="15"/>
      <c r="BH781" s="15"/>
      <c r="BI781" s="15"/>
      <c r="BJ781" s="15"/>
    </row>
    <row r="782" spans="1:62" ht="14.25">
      <c r="A782" s="16" t="str">
        <f>IF(ISNA(VLOOKUP($G782,'Philanthropist Ranking'!$E$5:$H$105,4,FALSE)),"N","Y")</f>
        <v>N</v>
      </c>
      <c r="B782" s="17" t="e">
        <f>VLOOKUP($G782,'Philanthropist Ranking'!$K$5:$M$281,3,FALSE)</f>
        <v>#N/A</v>
      </c>
      <c r="C782" s="17" t="e">
        <f>VLOOKUP($G782,'Philanthropist Ranking'!$K$5:$M$281,2,FALSE)</f>
        <v>#N/A</v>
      </c>
      <c r="D782" s="15"/>
      <c r="E782" s="15"/>
      <c r="F782" s="462" t="s">
        <v>2909</v>
      </c>
      <c r="G782" s="463" t="s">
        <v>2910</v>
      </c>
      <c r="H782" s="440"/>
      <c r="I782" s="464"/>
      <c r="J782" s="463">
        <v>45</v>
      </c>
      <c r="K782" s="462" t="s">
        <v>78</v>
      </c>
      <c r="L782" s="465"/>
      <c r="M782" s="481" t="s">
        <v>80</v>
      </c>
      <c r="N782" s="441" t="s">
        <v>67</v>
      </c>
      <c r="O782" s="482" t="s">
        <v>2911</v>
      </c>
      <c r="P782" s="441" t="s">
        <v>2912</v>
      </c>
      <c r="Q782" s="482" t="s">
        <v>84</v>
      </c>
      <c r="R782" s="441" t="s">
        <v>336</v>
      </c>
      <c r="S782" s="482" t="s">
        <v>63</v>
      </c>
      <c r="T782" s="441" t="s">
        <v>2913</v>
      </c>
      <c r="U782" s="483" t="s">
        <v>80</v>
      </c>
      <c r="V782" s="451"/>
      <c r="W782" s="448"/>
      <c r="X782" s="451"/>
      <c r="Y782" s="448"/>
      <c r="Z782" s="451"/>
      <c r="AA782" s="448"/>
      <c r="AB782" s="451"/>
      <c r="AC782" s="448"/>
      <c r="AD782" s="451"/>
      <c r="AE782" s="448"/>
      <c r="AF782" s="451"/>
      <c r="AG782" s="448"/>
      <c r="AH782" s="467" t="e">
        <f>VLOOKUP($AF782,'Program-Causes'!$C:$D,2,FALSE)</f>
        <v>#N/A</v>
      </c>
      <c r="AI782" s="448"/>
      <c r="AJ782" s="451"/>
      <c r="AK782" s="448"/>
      <c r="AL782" s="9" t="s">
        <v>4045</v>
      </c>
      <c r="AM782" s="13"/>
      <c r="AN782" s="2"/>
      <c r="AO782" s="13"/>
      <c r="AP782" s="2"/>
      <c r="AQ782" s="13"/>
      <c r="AR782" s="2"/>
      <c r="AS782" s="13"/>
      <c r="AT782" s="2"/>
      <c r="AU782" s="451"/>
      <c r="AV782" s="448"/>
      <c r="AW782" s="451"/>
      <c r="AX782" s="448"/>
      <c r="AY782" s="475" t="s">
        <v>945</v>
      </c>
      <c r="AZ782" s="476">
        <v>42705</v>
      </c>
      <c r="BA782" s="15"/>
      <c r="BB782" s="15"/>
      <c r="BC782" s="15"/>
      <c r="BD782" s="15"/>
      <c r="BE782" s="15"/>
      <c r="BF782" s="15"/>
      <c r="BG782" s="15"/>
      <c r="BH782" s="15"/>
      <c r="BI782" s="15"/>
      <c r="BJ782" s="15"/>
    </row>
    <row r="783" spans="1:62" ht="14.25">
      <c r="A783" s="455"/>
      <c r="B783" s="455"/>
      <c r="C783" s="455"/>
      <c r="D783" s="456"/>
      <c r="E783" s="456"/>
      <c r="F783" s="457"/>
      <c r="G783" s="457"/>
      <c r="H783" s="456"/>
      <c r="I783" s="456"/>
      <c r="J783" s="456"/>
      <c r="K783" s="456"/>
      <c r="L783" s="456"/>
      <c r="M783" s="456"/>
      <c r="N783" s="456"/>
      <c r="O783" s="456"/>
      <c r="P783" s="456"/>
      <c r="Q783" s="456"/>
      <c r="R783" s="456"/>
      <c r="S783" s="456"/>
      <c r="T783" s="456"/>
      <c r="U783" s="456"/>
      <c r="V783" s="457"/>
      <c r="W783" s="457"/>
      <c r="X783" s="457"/>
      <c r="Y783" s="457"/>
      <c r="Z783" s="458"/>
      <c r="AA783" s="457"/>
      <c r="AB783" s="456"/>
      <c r="AC783" s="456"/>
      <c r="AD783" s="457"/>
      <c r="AE783" s="456"/>
      <c r="AF783" s="457"/>
      <c r="AG783" s="457"/>
      <c r="AH783" s="459"/>
      <c r="AI783" s="457"/>
      <c r="AJ783" s="457"/>
      <c r="AK783" s="457"/>
      <c r="AL783" s="460" t="s">
        <v>4046</v>
      </c>
      <c r="AM783" s="460">
        <f>IF(ISNA(VLOOKUP($AL783,'Ash-Archive Data-Don''t Delete'!$AL:$AT,2,FALSE)),"",VLOOKUP($AL783,'Ash-Archive Data-Don''t Delete'!$AL:$AT,2,FALSE))</f>
        <v>0</v>
      </c>
      <c r="AN783" s="460">
        <f>IF(ISNA(VLOOKUP($AL783,'Ash-Archive Data-Don''t Delete'!$AL:$AT,3,FALSE)),"",VLOOKUP($AL783,'Ash-Archive Data-Don''t Delete'!$AL:$AT,3,FALSE))</f>
        <v>0</v>
      </c>
      <c r="AO783" s="460">
        <f>IF(ISNA(VLOOKUP($AL783,'Ash-Archive Data-Don''t Delete'!$AL:$AT,4,FALSE)),"",VLOOKUP($AL783,'Ash-Archive Data-Don''t Delete'!$AL:$AT,4,FALSE))</f>
        <v>0</v>
      </c>
      <c r="AP783" s="460">
        <f>IF(ISNA(VLOOKUP($AL783,'Ash-Archive Data-Don''t Delete'!$AL:$AT,5,FALSE)),"",VLOOKUP($AL783,'Ash-Archive Data-Don''t Delete'!$AL:$AT,5,FALSE))</f>
        <v>0</v>
      </c>
      <c r="AQ783" s="460"/>
      <c r="AR783" s="460"/>
      <c r="AS783" s="460"/>
      <c r="AT783" s="460"/>
      <c r="AU783" s="456"/>
      <c r="AV783" s="456"/>
      <c r="AW783" s="456"/>
      <c r="AX783" s="456"/>
      <c r="AY783" s="457"/>
      <c r="AZ783" s="461"/>
      <c r="BA783" s="456"/>
      <c r="BB783" s="456"/>
      <c r="BC783" s="456"/>
      <c r="BD783" s="456"/>
      <c r="BE783" s="456"/>
      <c r="BF783" s="456"/>
      <c r="BG783" s="456"/>
      <c r="BH783" s="456"/>
      <c r="BI783" s="456"/>
      <c r="BJ783" s="456"/>
    </row>
    <row r="784" spans="1:62" ht="14.25">
      <c r="A784" s="502"/>
      <c r="B784" s="16"/>
      <c r="C784" s="17"/>
      <c r="D784" s="15"/>
      <c r="E784" s="15"/>
      <c r="F784" s="464"/>
      <c r="G784" s="465"/>
      <c r="H784" s="440"/>
      <c r="I784" s="464"/>
      <c r="J784" s="465"/>
      <c r="K784" s="464"/>
      <c r="L784" s="465"/>
      <c r="M784" s="464"/>
      <c r="N784" s="450"/>
      <c r="O784" s="466"/>
      <c r="P784" s="450"/>
      <c r="Q784" s="466"/>
      <c r="R784" s="450"/>
      <c r="S784" s="466"/>
      <c r="T784" s="450"/>
      <c r="U784" s="466"/>
      <c r="V784" s="451"/>
      <c r="W784" s="448"/>
      <c r="X784" s="451"/>
      <c r="Y784" s="448"/>
      <c r="Z784" s="451"/>
      <c r="AA784" s="448"/>
      <c r="AB784" s="451"/>
      <c r="AC784" s="448"/>
      <c r="AD784" s="451"/>
      <c r="AE784" s="448"/>
      <c r="AF784" s="451"/>
      <c r="AG784" s="448"/>
      <c r="AH784" s="503"/>
      <c r="AI784" s="448"/>
      <c r="AJ784" s="451"/>
      <c r="AK784" s="448"/>
      <c r="AL784" s="440"/>
      <c r="AM784" s="13"/>
      <c r="AN784" s="2"/>
      <c r="AO784" s="13"/>
      <c r="AP784" s="2"/>
      <c r="AQ784" s="13"/>
      <c r="AR784" s="2"/>
      <c r="AS784" s="13"/>
      <c r="AT784" s="2"/>
      <c r="AU784" s="451"/>
      <c r="AV784" s="448"/>
      <c r="AW784" s="451"/>
      <c r="AX784" s="448"/>
      <c r="AY784" s="440"/>
      <c r="AZ784" s="464"/>
      <c r="BA784" s="15"/>
      <c r="BB784" s="15"/>
      <c r="BC784" s="15"/>
      <c r="BD784" s="15"/>
      <c r="BE784" s="15"/>
      <c r="BF784" s="15"/>
      <c r="BG784" s="15"/>
      <c r="BH784" s="15"/>
      <c r="BI784" s="15"/>
      <c r="BJ784" s="15"/>
    </row>
    <row r="785" spans="1:62" ht="14.25">
      <c r="A785" s="502"/>
      <c r="B785" s="502"/>
      <c r="C785" s="17"/>
      <c r="D785" s="15"/>
      <c r="E785" s="15"/>
      <c r="F785" s="464"/>
      <c r="G785" s="465"/>
      <c r="H785" s="440"/>
      <c r="I785" s="464"/>
      <c r="J785" s="465"/>
      <c r="K785" s="464"/>
      <c r="L785" s="465"/>
      <c r="M785" s="464"/>
      <c r="N785" s="450"/>
      <c r="O785" s="466"/>
      <c r="P785" s="450"/>
      <c r="Q785" s="466"/>
      <c r="R785" s="450"/>
      <c r="S785" s="466"/>
      <c r="T785" s="450"/>
      <c r="U785" s="466"/>
      <c r="V785" s="451"/>
      <c r="W785" s="448"/>
      <c r="X785" s="451"/>
      <c r="Y785" s="448"/>
      <c r="Z785" s="451"/>
      <c r="AA785" s="448"/>
      <c r="AB785" s="451"/>
      <c r="AC785" s="448"/>
      <c r="AD785" s="451"/>
      <c r="AE785" s="448"/>
      <c r="AF785" s="451"/>
      <c r="AG785" s="448"/>
      <c r="AH785" s="504"/>
      <c r="AI785" s="448"/>
      <c r="AJ785" s="451"/>
      <c r="AK785" s="448"/>
      <c r="AL785" s="440"/>
      <c r="AM785" s="13"/>
      <c r="AN785" s="2"/>
      <c r="AO785" s="13"/>
      <c r="AP785" s="2"/>
      <c r="AQ785" s="13"/>
      <c r="AR785" s="2"/>
      <c r="AS785" s="13"/>
      <c r="AT785" s="2"/>
      <c r="AU785" s="451"/>
      <c r="AV785" s="448"/>
      <c r="AW785" s="451"/>
      <c r="AX785" s="448"/>
      <c r="AY785" s="440"/>
      <c r="AZ785" s="464"/>
      <c r="BA785" s="15"/>
      <c r="BB785" s="15"/>
      <c r="BC785" s="15"/>
      <c r="BD785" s="15"/>
      <c r="BE785" s="15"/>
      <c r="BF785" s="15"/>
      <c r="BG785" s="15"/>
      <c r="BH785" s="15"/>
      <c r="BI785" s="15"/>
      <c r="BJ785" s="15"/>
    </row>
    <row r="786" spans="1:62" ht="14.25">
      <c r="A786" s="502"/>
      <c r="B786" s="502"/>
      <c r="C786" s="17"/>
      <c r="D786" s="15"/>
      <c r="E786" s="15"/>
      <c r="F786" s="464"/>
      <c r="G786" s="465"/>
      <c r="H786" s="440"/>
      <c r="I786" s="464"/>
      <c r="J786" s="465"/>
      <c r="K786" s="464"/>
      <c r="L786" s="465"/>
      <c r="M786" s="464"/>
      <c r="N786" s="450"/>
      <c r="O786" s="466"/>
      <c r="P786" s="450"/>
      <c r="Q786" s="466"/>
      <c r="R786" s="450"/>
      <c r="S786" s="466"/>
      <c r="T786" s="450"/>
      <c r="U786" s="466"/>
      <c r="V786" s="451"/>
      <c r="W786" s="448"/>
      <c r="X786" s="451"/>
      <c r="Y786" s="448"/>
      <c r="Z786" s="451"/>
      <c r="AA786" s="448"/>
      <c r="AB786" s="451"/>
      <c r="AC786" s="448"/>
      <c r="AD786" s="451"/>
      <c r="AE786" s="448"/>
      <c r="AF786" s="451"/>
      <c r="AG786" s="448"/>
      <c r="AH786" s="504"/>
      <c r="AI786" s="448"/>
      <c r="AJ786" s="451"/>
      <c r="AK786" s="448"/>
      <c r="AL786" s="440"/>
      <c r="AM786" s="13"/>
      <c r="AN786" s="2"/>
      <c r="AO786" s="13"/>
      <c r="AP786" s="2"/>
      <c r="AQ786" s="13"/>
      <c r="AR786" s="2"/>
      <c r="AS786" s="13"/>
      <c r="AT786" s="2"/>
      <c r="AU786" s="451"/>
      <c r="AV786" s="448"/>
      <c r="AW786" s="451"/>
      <c r="AX786" s="448"/>
      <c r="AY786" s="440"/>
      <c r="AZ786" s="464"/>
      <c r="BA786" s="15"/>
      <c r="BB786" s="15"/>
      <c r="BC786" s="15"/>
      <c r="BD786" s="15"/>
      <c r="BE786" s="15"/>
      <c r="BF786" s="15"/>
      <c r="BG786" s="15"/>
      <c r="BH786" s="15"/>
      <c r="BI786" s="15"/>
      <c r="BJ786" s="15"/>
    </row>
    <row r="787" spans="1:62" ht="14.25">
      <c r="A787" s="502"/>
      <c r="B787" s="502"/>
      <c r="C787" s="17"/>
      <c r="D787" s="15"/>
      <c r="E787" s="15"/>
      <c r="F787" s="464"/>
      <c r="G787" s="465"/>
      <c r="H787" s="440"/>
      <c r="I787" s="464"/>
      <c r="J787" s="465"/>
      <c r="K787" s="464"/>
      <c r="L787" s="465"/>
      <c r="M787" s="464"/>
      <c r="N787" s="450"/>
      <c r="O787" s="466"/>
      <c r="P787" s="450"/>
      <c r="Q787" s="466"/>
      <c r="R787" s="450"/>
      <c r="S787" s="466"/>
      <c r="T787" s="450"/>
      <c r="U787" s="466"/>
      <c r="V787" s="451"/>
      <c r="W787" s="448"/>
      <c r="X787" s="451"/>
      <c r="Y787" s="448"/>
      <c r="Z787" s="451"/>
      <c r="AA787" s="448"/>
      <c r="AB787" s="451"/>
      <c r="AC787" s="448"/>
      <c r="AD787" s="451"/>
      <c r="AE787" s="448"/>
      <c r="AF787" s="451"/>
      <c r="AG787" s="448"/>
      <c r="AH787" s="504"/>
      <c r="AI787" s="448"/>
      <c r="AJ787" s="451"/>
      <c r="AK787" s="448"/>
      <c r="AL787" s="440"/>
      <c r="AM787" s="13"/>
      <c r="AN787" s="2"/>
      <c r="AO787" s="13"/>
      <c r="AP787" s="2"/>
      <c r="AQ787" s="13"/>
      <c r="AR787" s="2"/>
      <c r="AS787" s="13"/>
      <c r="AT787" s="2"/>
      <c r="AU787" s="451"/>
      <c r="AV787" s="448"/>
      <c r="AW787" s="451"/>
      <c r="AX787" s="448"/>
      <c r="AY787" s="440"/>
      <c r="AZ787" s="464"/>
      <c r="BA787" s="15"/>
      <c r="BB787" s="15"/>
      <c r="BC787" s="15"/>
      <c r="BD787" s="15"/>
      <c r="BE787" s="15"/>
      <c r="BF787" s="15"/>
      <c r="BG787" s="15"/>
      <c r="BH787" s="15"/>
      <c r="BI787" s="15"/>
      <c r="BJ787" s="15"/>
    </row>
    <row r="788" spans="1:62" ht="14.25">
      <c r="A788" s="502"/>
      <c r="B788" s="502"/>
      <c r="C788" s="17"/>
      <c r="D788" s="15"/>
      <c r="E788" s="15"/>
      <c r="F788" s="464"/>
      <c r="G788" s="465"/>
      <c r="H788" s="440"/>
      <c r="I788" s="464"/>
      <c r="J788" s="465"/>
      <c r="K788" s="464"/>
      <c r="L788" s="465"/>
      <c r="M788" s="464"/>
      <c r="N788" s="450"/>
      <c r="O788" s="466"/>
      <c r="P788" s="450"/>
      <c r="Q788" s="466"/>
      <c r="R788" s="450"/>
      <c r="S788" s="466"/>
      <c r="T788" s="450"/>
      <c r="U788" s="466"/>
      <c r="V788" s="451"/>
      <c r="W788" s="448"/>
      <c r="X788" s="451"/>
      <c r="Y788" s="448"/>
      <c r="Z788" s="451"/>
      <c r="AA788" s="448"/>
      <c r="AB788" s="451"/>
      <c r="AC788" s="448"/>
      <c r="AD788" s="451"/>
      <c r="AE788" s="448"/>
      <c r="AF788" s="451"/>
      <c r="AG788" s="448"/>
      <c r="AH788" s="504"/>
      <c r="AI788" s="448"/>
      <c r="AJ788" s="451"/>
      <c r="AK788" s="448"/>
      <c r="AL788" s="440"/>
      <c r="AM788" s="13"/>
      <c r="AN788" s="2"/>
      <c r="AO788" s="13"/>
      <c r="AP788" s="2"/>
      <c r="AQ788" s="13"/>
      <c r="AR788" s="2"/>
      <c r="AS788" s="13"/>
      <c r="AT788" s="2"/>
      <c r="AU788" s="451"/>
      <c r="AV788" s="448"/>
      <c r="AW788" s="451"/>
      <c r="AX788" s="448"/>
      <c r="AY788" s="440"/>
      <c r="AZ788" s="464"/>
      <c r="BA788" s="15"/>
      <c r="BB788" s="15"/>
      <c r="BC788" s="15"/>
      <c r="BD788" s="15"/>
      <c r="BE788" s="15"/>
      <c r="BF788" s="15"/>
      <c r="BG788" s="15"/>
      <c r="BH788" s="15"/>
      <c r="BI788" s="15"/>
      <c r="BJ788" s="15"/>
    </row>
    <row r="789" spans="1:62" ht="14.25">
      <c r="A789" s="502"/>
      <c r="B789" s="502"/>
      <c r="C789" s="17"/>
      <c r="D789" s="15"/>
      <c r="E789" s="15"/>
      <c r="F789" s="464"/>
      <c r="G789" s="465"/>
      <c r="H789" s="440"/>
      <c r="I789" s="464"/>
      <c r="J789" s="465"/>
      <c r="K789" s="464"/>
      <c r="L789" s="465"/>
      <c r="M789" s="464"/>
      <c r="N789" s="450"/>
      <c r="O789" s="466"/>
      <c r="P789" s="450"/>
      <c r="Q789" s="466"/>
      <c r="R789" s="450"/>
      <c r="S789" s="466"/>
      <c r="T789" s="450"/>
      <c r="U789" s="466"/>
      <c r="V789" s="451"/>
      <c r="W789" s="448"/>
      <c r="X789" s="451"/>
      <c r="Y789" s="448"/>
      <c r="Z789" s="451"/>
      <c r="AA789" s="448"/>
      <c r="AB789" s="451"/>
      <c r="AC789" s="448"/>
      <c r="AD789" s="451"/>
      <c r="AE789" s="448"/>
      <c r="AF789" s="451"/>
      <c r="AG789" s="448"/>
      <c r="AH789" s="504"/>
      <c r="AI789" s="448"/>
      <c r="AJ789" s="451"/>
      <c r="AK789" s="448"/>
      <c r="AL789" s="440"/>
      <c r="AM789" s="13"/>
      <c r="AN789" s="2"/>
      <c r="AO789" s="13"/>
      <c r="AP789" s="2"/>
      <c r="AQ789" s="13"/>
      <c r="AR789" s="2"/>
      <c r="AS789" s="13"/>
      <c r="AT789" s="2"/>
      <c r="AU789" s="451"/>
      <c r="AV789" s="448"/>
      <c r="AW789" s="451"/>
      <c r="AX789" s="448"/>
      <c r="AY789" s="440"/>
      <c r="AZ789" s="464"/>
      <c r="BA789" s="15"/>
      <c r="BB789" s="15"/>
      <c r="BC789" s="15"/>
      <c r="BD789" s="15"/>
      <c r="BE789" s="15"/>
      <c r="BF789" s="15"/>
      <c r="BG789" s="15"/>
      <c r="BH789" s="15"/>
      <c r="BI789" s="15"/>
      <c r="BJ789" s="15"/>
    </row>
    <row r="790" spans="1:62" ht="14.25">
      <c r="A790" s="502"/>
      <c r="B790" s="502"/>
      <c r="C790" s="17"/>
      <c r="D790" s="15"/>
      <c r="E790" s="15"/>
      <c r="F790" s="464"/>
      <c r="G790" s="465"/>
      <c r="H790" s="440"/>
      <c r="I790" s="464"/>
      <c r="J790" s="465"/>
      <c r="K790" s="464"/>
      <c r="L790" s="465"/>
      <c r="M790" s="464"/>
      <c r="N790" s="450"/>
      <c r="O790" s="466"/>
      <c r="P790" s="450"/>
      <c r="Q790" s="466"/>
      <c r="R790" s="450"/>
      <c r="S790" s="466"/>
      <c r="T790" s="450"/>
      <c r="U790" s="466"/>
      <c r="V790" s="451"/>
      <c r="W790" s="448"/>
      <c r="X790" s="451"/>
      <c r="Y790" s="448"/>
      <c r="Z790" s="451"/>
      <c r="AA790" s="448"/>
      <c r="AB790" s="451"/>
      <c r="AC790" s="448"/>
      <c r="AD790" s="451"/>
      <c r="AE790" s="448"/>
      <c r="AF790" s="451"/>
      <c r="AG790" s="448"/>
      <c r="AH790" s="504"/>
      <c r="AI790" s="448"/>
      <c r="AJ790" s="451"/>
      <c r="AK790" s="448"/>
      <c r="AL790" s="440"/>
      <c r="AM790" s="13"/>
      <c r="AN790" s="2"/>
      <c r="AO790" s="13"/>
      <c r="AP790" s="2"/>
      <c r="AQ790" s="13"/>
      <c r="AR790" s="2"/>
      <c r="AS790" s="13"/>
      <c r="AT790" s="2"/>
      <c r="AU790" s="451"/>
      <c r="AV790" s="448"/>
      <c r="AW790" s="451"/>
      <c r="AX790" s="448"/>
      <c r="AY790" s="440"/>
      <c r="AZ790" s="464"/>
      <c r="BA790" s="15"/>
      <c r="BB790" s="15"/>
      <c r="BC790" s="15"/>
      <c r="BD790" s="15"/>
      <c r="BE790" s="15"/>
      <c r="BF790" s="15"/>
      <c r="BG790" s="15"/>
      <c r="BH790" s="15"/>
      <c r="BI790" s="15"/>
      <c r="BJ790" s="15"/>
    </row>
    <row r="791" spans="1:62" ht="14.25">
      <c r="A791" s="502"/>
      <c r="B791" s="502"/>
      <c r="C791" s="17"/>
      <c r="D791" s="15"/>
      <c r="E791" s="15"/>
      <c r="F791" s="464"/>
      <c r="G791" s="465"/>
      <c r="H791" s="440"/>
      <c r="I791" s="464"/>
      <c r="J791" s="465"/>
      <c r="K791" s="464"/>
      <c r="L791" s="465"/>
      <c r="M791" s="464"/>
      <c r="N791" s="450"/>
      <c r="O791" s="466"/>
      <c r="P791" s="450"/>
      <c r="Q791" s="466"/>
      <c r="R791" s="450"/>
      <c r="S791" s="466"/>
      <c r="T791" s="450"/>
      <c r="U791" s="466"/>
      <c r="V791" s="451"/>
      <c r="W791" s="448"/>
      <c r="X791" s="451"/>
      <c r="Y791" s="448"/>
      <c r="Z791" s="451"/>
      <c r="AA791" s="448"/>
      <c r="AB791" s="451"/>
      <c r="AC791" s="448"/>
      <c r="AD791" s="451"/>
      <c r="AE791" s="448"/>
      <c r="AF791" s="451"/>
      <c r="AG791" s="448"/>
      <c r="AH791" s="504"/>
      <c r="AI791" s="448"/>
      <c r="AJ791" s="451"/>
      <c r="AK791" s="448"/>
      <c r="AL791" s="440"/>
      <c r="AM791" s="13"/>
      <c r="AN791" s="2"/>
      <c r="AO791" s="13"/>
      <c r="AP791" s="2"/>
      <c r="AQ791" s="13"/>
      <c r="AR791" s="2"/>
      <c r="AS791" s="13"/>
      <c r="AT791" s="2"/>
      <c r="AU791" s="451"/>
      <c r="AV791" s="448"/>
      <c r="AW791" s="451"/>
      <c r="AX791" s="448"/>
      <c r="AY791" s="440"/>
      <c r="AZ791" s="464"/>
      <c r="BA791" s="15"/>
      <c r="BB791" s="15"/>
      <c r="BC791" s="15"/>
      <c r="BD791" s="15"/>
      <c r="BE791" s="15"/>
      <c r="BF791" s="15"/>
      <c r="BG791" s="15"/>
      <c r="BH791" s="15"/>
      <c r="BI791" s="15"/>
      <c r="BJ791" s="15"/>
    </row>
    <row r="792" spans="1:62" ht="14.25">
      <c r="A792" s="502"/>
      <c r="B792" s="502"/>
      <c r="C792" s="17"/>
      <c r="D792" s="15"/>
      <c r="E792" s="15"/>
      <c r="F792" s="464"/>
      <c r="G792" s="465"/>
      <c r="H792" s="440"/>
      <c r="I792" s="464"/>
      <c r="J792" s="465"/>
      <c r="K792" s="464"/>
      <c r="L792" s="465"/>
      <c r="M792" s="464"/>
      <c r="N792" s="450"/>
      <c r="O792" s="466"/>
      <c r="P792" s="450"/>
      <c r="Q792" s="466"/>
      <c r="R792" s="450"/>
      <c r="S792" s="466"/>
      <c r="T792" s="450"/>
      <c r="U792" s="466"/>
      <c r="V792" s="451"/>
      <c r="W792" s="448"/>
      <c r="X792" s="451"/>
      <c r="Y792" s="448"/>
      <c r="Z792" s="451"/>
      <c r="AA792" s="448"/>
      <c r="AB792" s="451"/>
      <c r="AC792" s="448"/>
      <c r="AD792" s="451"/>
      <c r="AE792" s="448"/>
      <c r="AF792" s="451"/>
      <c r="AG792" s="448"/>
      <c r="AH792" s="504"/>
      <c r="AI792" s="448"/>
      <c r="AJ792" s="451"/>
      <c r="AK792" s="448"/>
      <c r="AL792" s="440"/>
      <c r="AM792" s="13"/>
      <c r="AN792" s="2"/>
      <c r="AO792" s="13"/>
      <c r="AP792" s="2"/>
      <c r="AQ792" s="13"/>
      <c r="AR792" s="2"/>
      <c r="AS792" s="13"/>
      <c r="AT792" s="2"/>
      <c r="AU792" s="451"/>
      <c r="AV792" s="448"/>
      <c r="AW792" s="451"/>
      <c r="AX792" s="448"/>
      <c r="AY792" s="440"/>
      <c r="AZ792" s="464"/>
      <c r="BA792" s="15"/>
      <c r="BB792" s="15"/>
      <c r="BC792" s="15"/>
      <c r="BD792" s="15"/>
      <c r="BE792" s="15"/>
      <c r="BF792" s="15"/>
      <c r="BG792" s="15"/>
      <c r="BH792" s="15"/>
      <c r="BI792" s="15"/>
      <c r="BJ792" s="15"/>
    </row>
    <row r="793" spans="1:62" ht="14.25">
      <c r="A793" s="502"/>
      <c r="B793" s="502"/>
      <c r="C793" s="17"/>
      <c r="D793" s="15"/>
      <c r="E793" s="15"/>
      <c r="F793" s="464"/>
      <c r="G793" s="465"/>
      <c r="H793" s="440"/>
      <c r="I793" s="464"/>
      <c r="J793" s="465"/>
      <c r="K793" s="464"/>
      <c r="L793" s="465"/>
      <c r="M793" s="464"/>
      <c r="N793" s="450"/>
      <c r="O793" s="466"/>
      <c r="P793" s="450"/>
      <c r="Q793" s="466"/>
      <c r="R793" s="450"/>
      <c r="S793" s="466"/>
      <c r="T793" s="450"/>
      <c r="U793" s="466"/>
      <c r="V793" s="451"/>
      <c r="W793" s="448"/>
      <c r="X793" s="451"/>
      <c r="Y793" s="448"/>
      <c r="Z793" s="451"/>
      <c r="AA793" s="448"/>
      <c r="AB793" s="451"/>
      <c r="AC793" s="448"/>
      <c r="AD793" s="451"/>
      <c r="AE793" s="448"/>
      <c r="AF793" s="451"/>
      <c r="AG793" s="448"/>
      <c r="AH793" s="504"/>
      <c r="AI793" s="448"/>
      <c r="AJ793" s="451"/>
      <c r="AK793" s="448"/>
      <c r="AL793" s="440"/>
      <c r="AM793" s="13"/>
      <c r="AN793" s="2"/>
      <c r="AO793" s="13"/>
      <c r="AP793" s="2"/>
      <c r="AQ793" s="13"/>
      <c r="AR793" s="2"/>
      <c r="AS793" s="13"/>
      <c r="AT793" s="2"/>
      <c r="AU793" s="451"/>
      <c r="AV793" s="448"/>
      <c r="AW793" s="451"/>
      <c r="AX793" s="448"/>
      <c r="AY793" s="440"/>
      <c r="AZ793" s="464"/>
      <c r="BA793" s="15"/>
      <c r="BB793" s="15"/>
      <c r="BC793" s="15"/>
      <c r="BD793" s="15"/>
      <c r="BE793" s="15"/>
      <c r="BF793" s="15"/>
      <c r="BG793" s="15"/>
      <c r="BH793" s="15"/>
      <c r="BI793" s="15"/>
      <c r="BJ793" s="15"/>
    </row>
    <row r="794" spans="1:62" ht="14.25">
      <c r="A794" s="502"/>
      <c r="B794" s="502"/>
      <c r="C794" s="17"/>
      <c r="D794" s="15"/>
      <c r="E794" s="15"/>
      <c r="F794" s="464"/>
      <c r="G794" s="465"/>
      <c r="H794" s="440"/>
      <c r="I794" s="464"/>
      <c r="J794" s="465"/>
      <c r="K794" s="464"/>
      <c r="L794" s="465"/>
      <c r="M794" s="464"/>
      <c r="N794" s="450"/>
      <c r="O794" s="466"/>
      <c r="P794" s="450"/>
      <c r="Q794" s="466"/>
      <c r="R794" s="450"/>
      <c r="S794" s="466"/>
      <c r="T794" s="450"/>
      <c r="U794" s="466"/>
      <c r="V794" s="451"/>
      <c r="W794" s="448"/>
      <c r="X794" s="451"/>
      <c r="Y794" s="448"/>
      <c r="Z794" s="451"/>
      <c r="AA794" s="448"/>
      <c r="AB794" s="451"/>
      <c r="AC794" s="448"/>
      <c r="AD794" s="451"/>
      <c r="AE794" s="448"/>
      <c r="AF794" s="451"/>
      <c r="AG794" s="448"/>
      <c r="AH794" s="504"/>
      <c r="AI794" s="448"/>
      <c r="AJ794" s="451"/>
      <c r="AK794" s="448"/>
      <c r="AL794" s="440"/>
      <c r="AM794" s="13"/>
      <c r="AN794" s="2"/>
      <c r="AO794" s="13"/>
      <c r="AP794" s="2"/>
      <c r="AQ794" s="13"/>
      <c r="AR794" s="2"/>
      <c r="AS794" s="13"/>
      <c r="AT794" s="2"/>
      <c r="AU794" s="451"/>
      <c r="AV794" s="448"/>
      <c r="AW794" s="451"/>
      <c r="AX794" s="448"/>
      <c r="AY794" s="440"/>
      <c r="AZ794" s="464"/>
      <c r="BA794" s="15"/>
      <c r="BB794" s="15"/>
      <c r="BC794" s="15"/>
      <c r="BD794" s="15"/>
      <c r="BE794" s="15"/>
      <c r="BF794" s="15"/>
      <c r="BG794" s="15"/>
      <c r="BH794" s="15"/>
      <c r="BI794" s="15"/>
      <c r="BJ794" s="15"/>
    </row>
    <row r="795" spans="1:62" ht="14.25">
      <c r="A795" s="502"/>
      <c r="B795" s="502"/>
      <c r="C795" s="17"/>
      <c r="D795" s="15"/>
      <c r="E795" s="15"/>
      <c r="F795" s="464"/>
      <c r="G795" s="465"/>
      <c r="H795" s="440"/>
      <c r="I795" s="464"/>
      <c r="J795" s="465"/>
      <c r="K795" s="464"/>
      <c r="L795" s="465"/>
      <c r="M795" s="464"/>
      <c r="N795" s="450"/>
      <c r="O795" s="466"/>
      <c r="P795" s="450"/>
      <c r="Q795" s="466"/>
      <c r="R795" s="450"/>
      <c r="S795" s="466"/>
      <c r="T795" s="450"/>
      <c r="U795" s="466"/>
      <c r="V795" s="451"/>
      <c r="W795" s="448"/>
      <c r="X795" s="451"/>
      <c r="Y795" s="448"/>
      <c r="Z795" s="451"/>
      <c r="AA795" s="448"/>
      <c r="AB795" s="451"/>
      <c r="AC795" s="448"/>
      <c r="AD795" s="451"/>
      <c r="AE795" s="448"/>
      <c r="AF795" s="451"/>
      <c r="AG795" s="448"/>
      <c r="AH795" s="504"/>
      <c r="AI795" s="448"/>
      <c r="AJ795" s="451"/>
      <c r="AK795" s="448"/>
      <c r="AL795" s="440"/>
      <c r="AM795" s="13"/>
      <c r="AN795" s="2"/>
      <c r="AO795" s="13"/>
      <c r="AP795" s="2"/>
      <c r="AQ795" s="13"/>
      <c r="AR795" s="2"/>
      <c r="AS795" s="13"/>
      <c r="AT795" s="2"/>
      <c r="AU795" s="451"/>
      <c r="AV795" s="448"/>
      <c r="AW795" s="451"/>
      <c r="AX795" s="448"/>
      <c r="AY795" s="440"/>
      <c r="AZ795" s="464"/>
      <c r="BA795" s="15"/>
      <c r="BB795" s="15"/>
      <c r="BC795" s="15"/>
      <c r="BD795" s="15"/>
      <c r="BE795" s="15"/>
      <c r="BF795" s="15"/>
      <c r="BG795" s="15"/>
      <c r="BH795" s="15"/>
      <c r="BI795" s="15"/>
      <c r="BJ795" s="15"/>
    </row>
    <row r="796" spans="1:62" ht="14.25">
      <c r="A796" s="502"/>
      <c r="B796" s="502"/>
      <c r="C796" s="17"/>
      <c r="D796" s="15"/>
      <c r="E796" s="15"/>
      <c r="F796" s="464"/>
      <c r="G796" s="465"/>
      <c r="H796" s="440"/>
      <c r="I796" s="464"/>
      <c r="J796" s="465"/>
      <c r="K796" s="464"/>
      <c r="L796" s="465"/>
      <c r="M796" s="464"/>
      <c r="N796" s="450"/>
      <c r="O796" s="466"/>
      <c r="P796" s="450"/>
      <c r="Q796" s="466"/>
      <c r="R796" s="450"/>
      <c r="S796" s="466"/>
      <c r="T796" s="450"/>
      <c r="U796" s="466"/>
      <c r="V796" s="451"/>
      <c r="W796" s="448"/>
      <c r="X796" s="451"/>
      <c r="Y796" s="448"/>
      <c r="Z796" s="451"/>
      <c r="AA796" s="448"/>
      <c r="AB796" s="451"/>
      <c r="AC796" s="448"/>
      <c r="AD796" s="451"/>
      <c r="AE796" s="448"/>
      <c r="AF796" s="451"/>
      <c r="AG796" s="448"/>
      <c r="AH796" s="504"/>
      <c r="AI796" s="448"/>
      <c r="AJ796" s="451"/>
      <c r="AK796" s="448"/>
      <c r="AL796" s="440"/>
      <c r="AM796" s="13"/>
      <c r="AN796" s="2"/>
      <c r="AO796" s="13"/>
      <c r="AP796" s="2"/>
      <c r="AQ796" s="13"/>
      <c r="AR796" s="2"/>
      <c r="AS796" s="13"/>
      <c r="AT796" s="2"/>
      <c r="AU796" s="451"/>
      <c r="AV796" s="448"/>
      <c r="AW796" s="451"/>
      <c r="AX796" s="448"/>
      <c r="AY796" s="440"/>
      <c r="AZ796" s="464"/>
      <c r="BA796" s="15"/>
      <c r="BB796" s="15"/>
      <c r="BC796" s="15"/>
      <c r="BD796" s="15"/>
      <c r="BE796" s="15"/>
      <c r="BF796" s="15"/>
      <c r="BG796" s="15"/>
      <c r="BH796" s="15"/>
      <c r="BI796" s="15"/>
      <c r="BJ796" s="15"/>
    </row>
    <row r="797" spans="1:62" ht="14.25">
      <c r="A797" s="502"/>
      <c r="B797" s="502"/>
      <c r="C797" s="17"/>
      <c r="D797" s="15"/>
      <c r="E797" s="15"/>
      <c r="F797" s="464"/>
      <c r="G797" s="465"/>
      <c r="H797" s="440"/>
      <c r="I797" s="464"/>
      <c r="J797" s="465"/>
      <c r="K797" s="464"/>
      <c r="L797" s="465"/>
      <c r="M797" s="464"/>
      <c r="N797" s="450"/>
      <c r="O797" s="466"/>
      <c r="P797" s="450"/>
      <c r="Q797" s="466"/>
      <c r="R797" s="450"/>
      <c r="S797" s="466"/>
      <c r="T797" s="450"/>
      <c r="U797" s="466"/>
      <c r="V797" s="451"/>
      <c r="W797" s="448"/>
      <c r="X797" s="451"/>
      <c r="Y797" s="448"/>
      <c r="Z797" s="451"/>
      <c r="AA797" s="448"/>
      <c r="AB797" s="451"/>
      <c r="AC797" s="448"/>
      <c r="AD797" s="451"/>
      <c r="AE797" s="448"/>
      <c r="AF797" s="451"/>
      <c r="AG797" s="448"/>
      <c r="AH797" s="504"/>
      <c r="AI797" s="448"/>
      <c r="AJ797" s="451"/>
      <c r="AK797" s="448"/>
      <c r="AL797" s="440"/>
      <c r="AM797" s="13"/>
      <c r="AN797" s="2"/>
      <c r="AO797" s="13"/>
      <c r="AP797" s="2"/>
      <c r="AQ797" s="13"/>
      <c r="AR797" s="2"/>
      <c r="AS797" s="13"/>
      <c r="AT797" s="2"/>
      <c r="AU797" s="451"/>
      <c r="AV797" s="448"/>
      <c r="AW797" s="451"/>
      <c r="AX797" s="448"/>
      <c r="AY797" s="440"/>
      <c r="AZ797" s="464"/>
      <c r="BA797" s="15"/>
      <c r="BB797" s="15"/>
      <c r="BC797" s="15"/>
      <c r="BD797" s="15"/>
      <c r="BE797" s="15"/>
      <c r="BF797" s="15"/>
      <c r="BG797" s="15"/>
      <c r="BH797" s="15"/>
      <c r="BI797" s="15"/>
      <c r="BJ797" s="15"/>
    </row>
    <row r="798" spans="1:62" ht="14.25">
      <c r="A798" s="502"/>
      <c r="B798" s="502"/>
      <c r="C798" s="17"/>
      <c r="D798" s="15"/>
      <c r="E798" s="15"/>
      <c r="F798" s="464"/>
      <c r="G798" s="465"/>
      <c r="H798" s="440"/>
      <c r="I798" s="464"/>
      <c r="J798" s="465"/>
      <c r="K798" s="464"/>
      <c r="L798" s="465"/>
      <c r="M798" s="464"/>
      <c r="N798" s="450"/>
      <c r="O798" s="466"/>
      <c r="P798" s="450"/>
      <c r="Q798" s="466"/>
      <c r="R798" s="450"/>
      <c r="S798" s="466"/>
      <c r="T798" s="450"/>
      <c r="U798" s="466"/>
      <c r="V798" s="451"/>
      <c r="W798" s="448"/>
      <c r="X798" s="451"/>
      <c r="Y798" s="448"/>
      <c r="Z798" s="451"/>
      <c r="AA798" s="448"/>
      <c r="AB798" s="451"/>
      <c r="AC798" s="448"/>
      <c r="AD798" s="451"/>
      <c r="AE798" s="448"/>
      <c r="AF798" s="451"/>
      <c r="AG798" s="448"/>
      <c r="AH798" s="504"/>
      <c r="AI798" s="448"/>
      <c r="AJ798" s="451"/>
      <c r="AK798" s="448"/>
      <c r="AL798" s="440"/>
      <c r="AM798" s="13"/>
      <c r="AN798" s="2"/>
      <c r="AO798" s="13"/>
      <c r="AP798" s="2"/>
      <c r="AQ798" s="13"/>
      <c r="AR798" s="2"/>
      <c r="AS798" s="13"/>
      <c r="AT798" s="2"/>
      <c r="AU798" s="451"/>
      <c r="AV798" s="448"/>
      <c r="AW798" s="451"/>
      <c r="AX798" s="448"/>
      <c r="AY798" s="440"/>
      <c r="AZ798" s="464"/>
      <c r="BA798" s="15"/>
      <c r="BB798" s="15"/>
      <c r="BC798" s="15"/>
      <c r="BD798" s="15"/>
      <c r="BE798" s="15"/>
      <c r="BF798" s="15"/>
      <c r="BG798" s="15"/>
      <c r="BH798" s="15"/>
      <c r="BI798" s="15"/>
      <c r="BJ798" s="15"/>
    </row>
    <row r="799" spans="1:62" ht="14.25">
      <c r="A799" s="502"/>
      <c r="B799" s="502"/>
      <c r="C799" s="17"/>
      <c r="D799" s="15"/>
      <c r="E799" s="15"/>
      <c r="F799" s="464"/>
      <c r="G799" s="465"/>
      <c r="H799" s="440"/>
      <c r="I799" s="464"/>
      <c r="J799" s="465"/>
      <c r="K799" s="464"/>
      <c r="L799" s="465"/>
      <c r="M799" s="464"/>
      <c r="N799" s="450"/>
      <c r="O799" s="466"/>
      <c r="P799" s="450"/>
      <c r="Q799" s="466"/>
      <c r="R799" s="450"/>
      <c r="S799" s="466"/>
      <c r="T799" s="450"/>
      <c r="U799" s="466"/>
      <c r="V799" s="451"/>
      <c r="W799" s="448"/>
      <c r="X799" s="451"/>
      <c r="Y799" s="448"/>
      <c r="Z799" s="451"/>
      <c r="AA799" s="448"/>
      <c r="AB799" s="451"/>
      <c r="AC799" s="448"/>
      <c r="AD799" s="451"/>
      <c r="AE799" s="448"/>
      <c r="AF799" s="451"/>
      <c r="AG799" s="448"/>
      <c r="AH799" s="504"/>
      <c r="AI799" s="448"/>
      <c r="AJ799" s="451"/>
      <c r="AK799" s="448"/>
      <c r="AL799" s="440"/>
      <c r="AM799" s="13"/>
      <c r="AN799" s="2"/>
      <c r="AO799" s="13"/>
      <c r="AP799" s="2"/>
      <c r="AQ799" s="13"/>
      <c r="AR799" s="2"/>
      <c r="AS799" s="13"/>
      <c r="AT799" s="2"/>
      <c r="AU799" s="451"/>
      <c r="AV799" s="448"/>
      <c r="AW799" s="451"/>
      <c r="AX799" s="448"/>
      <c r="AY799" s="440"/>
      <c r="AZ799" s="464"/>
      <c r="BA799" s="15"/>
      <c r="BB799" s="15"/>
      <c r="BC799" s="15"/>
      <c r="BD799" s="15"/>
      <c r="BE799" s="15"/>
      <c r="BF799" s="15"/>
      <c r="BG799" s="15"/>
      <c r="BH799" s="15"/>
      <c r="BI799" s="15"/>
      <c r="BJ799" s="15"/>
    </row>
    <row r="800" spans="1:62" ht="14.25">
      <c r="A800" s="502"/>
      <c r="B800" s="502"/>
      <c r="C800" s="17"/>
      <c r="D800" s="15"/>
      <c r="E800" s="15"/>
      <c r="F800" s="464"/>
      <c r="G800" s="465"/>
      <c r="H800" s="440"/>
      <c r="I800" s="464"/>
      <c r="J800" s="465"/>
      <c r="K800" s="464"/>
      <c r="L800" s="465"/>
      <c r="M800" s="464"/>
      <c r="N800" s="450"/>
      <c r="O800" s="466"/>
      <c r="P800" s="450"/>
      <c r="Q800" s="466"/>
      <c r="R800" s="450"/>
      <c r="S800" s="466"/>
      <c r="T800" s="450"/>
      <c r="U800" s="466"/>
      <c r="V800" s="451"/>
      <c r="W800" s="448"/>
      <c r="X800" s="451"/>
      <c r="Y800" s="448"/>
      <c r="Z800" s="451"/>
      <c r="AA800" s="448"/>
      <c r="AB800" s="451"/>
      <c r="AC800" s="448"/>
      <c r="AD800" s="451"/>
      <c r="AE800" s="448"/>
      <c r="AF800" s="451"/>
      <c r="AG800" s="448"/>
      <c r="AH800" s="504"/>
      <c r="AI800" s="448"/>
      <c r="AJ800" s="451"/>
      <c r="AK800" s="448"/>
      <c r="AL800" s="440"/>
      <c r="AM800" s="13"/>
      <c r="AN800" s="2"/>
      <c r="AO800" s="13"/>
      <c r="AP800" s="2"/>
      <c r="AQ800" s="13"/>
      <c r="AR800" s="2"/>
      <c r="AS800" s="13"/>
      <c r="AT800" s="2"/>
      <c r="AU800" s="451"/>
      <c r="AV800" s="448"/>
      <c r="AW800" s="451"/>
      <c r="AX800" s="448"/>
      <c r="AY800" s="440"/>
      <c r="AZ800" s="464"/>
      <c r="BA800" s="15"/>
      <c r="BB800" s="15"/>
      <c r="BC800" s="15"/>
      <c r="BD800" s="15"/>
      <c r="BE800" s="15"/>
      <c r="BF800" s="15"/>
      <c r="BG800" s="15"/>
      <c r="BH800" s="15"/>
      <c r="BI800" s="15"/>
      <c r="BJ800" s="15"/>
    </row>
    <row r="801" spans="1:62" ht="14.25">
      <c r="A801" s="502"/>
      <c r="B801" s="502"/>
      <c r="C801" s="17"/>
      <c r="D801" s="15"/>
      <c r="E801" s="15"/>
      <c r="F801" s="464"/>
      <c r="G801" s="465"/>
      <c r="H801" s="440"/>
      <c r="I801" s="464"/>
      <c r="J801" s="465"/>
      <c r="K801" s="464"/>
      <c r="L801" s="465"/>
      <c r="M801" s="464"/>
      <c r="N801" s="450"/>
      <c r="O801" s="466"/>
      <c r="P801" s="450"/>
      <c r="Q801" s="466"/>
      <c r="R801" s="450"/>
      <c r="S801" s="466"/>
      <c r="T801" s="450"/>
      <c r="U801" s="466"/>
      <c r="V801" s="451"/>
      <c r="W801" s="448"/>
      <c r="X801" s="451"/>
      <c r="Y801" s="448"/>
      <c r="Z801" s="451"/>
      <c r="AA801" s="448"/>
      <c r="AB801" s="451"/>
      <c r="AC801" s="448"/>
      <c r="AD801" s="451"/>
      <c r="AE801" s="448"/>
      <c r="AF801" s="451"/>
      <c r="AG801" s="448"/>
      <c r="AH801" s="504"/>
      <c r="AI801" s="448"/>
      <c r="AJ801" s="451"/>
      <c r="AK801" s="448"/>
      <c r="AL801" s="440"/>
      <c r="AM801" s="451"/>
      <c r="AN801" s="448"/>
      <c r="AO801" s="451"/>
      <c r="AP801" s="448"/>
      <c r="AQ801" s="451"/>
      <c r="AR801" s="448"/>
      <c r="AS801" s="451"/>
      <c r="AT801" s="448"/>
      <c r="AU801" s="451"/>
      <c r="AV801" s="448"/>
      <c r="AW801" s="451"/>
      <c r="AX801" s="448"/>
      <c r="AY801" s="440"/>
      <c r="AZ801" s="464"/>
      <c r="BA801" s="15"/>
      <c r="BB801" s="15"/>
      <c r="BC801" s="15"/>
      <c r="BD801" s="15"/>
      <c r="BE801" s="15"/>
      <c r="BF801" s="15"/>
      <c r="BG801" s="15"/>
      <c r="BH801" s="15"/>
      <c r="BI801" s="15"/>
      <c r="BJ801" s="15"/>
    </row>
    <row r="802" spans="1:62" ht="14.25">
      <c r="A802" s="502"/>
      <c r="B802" s="502"/>
      <c r="C802" s="448"/>
      <c r="D802" s="15"/>
      <c r="E802" s="15"/>
      <c r="F802" s="464"/>
      <c r="G802" s="465"/>
      <c r="H802" s="440"/>
      <c r="I802" s="464"/>
      <c r="J802" s="465"/>
      <c r="K802" s="464"/>
      <c r="L802" s="465"/>
      <c r="M802" s="464"/>
      <c r="N802" s="450"/>
      <c r="O802" s="466"/>
      <c r="P802" s="450"/>
      <c r="Q802" s="466"/>
      <c r="R802" s="450"/>
      <c r="S802" s="466"/>
      <c r="T802" s="450"/>
      <c r="U802" s="466"/>
      <c r="V802" s="451"/>
      <c r="W802" s="448"/>
      <c r="X802" s="451"/>
      <c r="Y802" s="448"/>
      <c r="Z802" s="451"/>
      <c r="AA802" s="448"/>
      <c r="AB802" s="451"/>
      <c r="AC802" s="448"/>
      <c r="AD802" s="451"/>
      <c r="AE802" s="448"/>
      <c r="AF802" s="451"/>
      <c r="AG802" s="448"/>
      <c r="AH802" s="504"/>
      <c r="AI802" s="448"/>
      <c r="AJ802" s="451"/>
      <c r="AK802" s="448"/>
      <c r="AL802" s="440"/>
      <c r="AM802" s="451"/>
      <c r="AN802" s="448"/>
      <c r="AO802" s="451"/>
      <c r="AP802" s="448"/>
      <c r="AQ802" s="451"/>
      <c r="AR802" s="448"/>
      <c r="AS802" s="451"/>
      <c r="AT802" s="448"/>
      <c r="AU802" s="451"/>
      <c r="AV802" s="448"/>
      <c r="AW802" s="451"/>
      <c r="AX802" s="448"/>
      <c r="AY802" s="440"/>
      <c r="AZ802" s="464"/>
      <c r="BA802" s="15"/>
      <c r="BB802" s="15"/>
      <c r="BC802" s="15"/>
      <c r="BD802" s="15"/>
      <c r="BE802" s="15"/>
      <c r="BF802" s="15"/>
      <c r="BG802" s="15"/>
      <c r="BH802" s="15"/>
      <c r="BI802" s="15"/>
      <c r="BJ802" s="15"/>
    </row>
    <row r="803" spans="1:62" ht="14.25">
      <c r="A803" s="502"/>
      <c r="B803" s="502"/>
      <c r="C803" s="448"/>
      <c r="D803" s="15"/>
      <c r="E803" s="15"/>
      <c r="F803" s="464"/>
      <c r="G803" s="465"/>
      <c r="H803" s="440"/>
      <c r="I803" s="464"/>
      <c r="J803" s="465"/>
      <c r="K803" s="464"/>
      <c r="L803" s="465"/>
      <c r="M803" s="464"/>
      <c r="N803" s="450"/>
      <c r="O803" s="466"/>
      <c r="P803" s="450"/>
      <c r="Q803" s="466"/>
      <c r="R803" s="450"/>
      <c r="S803" s="466"/>
      <c r="T803" s="450"/>
      <c r="U803" s="466"/>
      <c r="V803" s="451"/>
      <c r="W803" s="448"/>
      <c r="X803" s="451"/>
      <c r="Y803" s="448"/>
      <c r="Z803" s="451"/>
      <c r="AA803" s="448"/>
      <c r="AB803" s="451"/>
      <c r="AC803" s="448"/>
      <c r="AD803" s="451"/>
      <c r="AE803" s="448"/>
      <c r="AF803" s="451"/>
      <c r="AG803" s="448"/>
      <c r="AH803" s="504"/>
      <c r="AI803" s="448"/>
      <c r="AJ803" s="451"/>
      <c r="AK803" s="448"/>
      <c r="AL803" s="440"/>
      <c r="AM803" s="451"/>
      <c r="AN803" s="448"/>
      <c r="AO803" s="451"/>
      <c r="AP803" s="448"/>
      <c r="AQ803" s="451"/>
      <c r="AR803" s="448"/>
      <c r="AS803" s="451"/>
      <c r="AT803" s="448"/>
      <c r="AU803" s="451"/>
      <c r="AV803" s="448"/>
      <c r="AW803" s="451"/>
      <c r="AX803" s="448"/>
      <c r="AY803" s="440"/>
      <c r="AZ803" s="464"/>
      <c r="BA803" s="15"/>
      <c r="BB803" s="15"/>
      <c r="BC803" s="15"/>
      <c r="BD803" s="15"/>
      <c r="BE803" s="15"/>
      <c r="BF803" s="15"/>
      <c r="BG803" s="15"/>
      <c r="BH803" s="15"/>
      <c r="BI803" s="15"/>
      <c r="BJ803" s="15"/>
    </row>
    <row r="804" spans="1:62" ht="14.25">
      <c r="A804" s="502"/>
      <c r="B804" s="502"/>
      <c r="C804" s="448"/>
      <c r="D804" s="15"/>
      <c r="E804" s="15"/>
      <c r="F804" s="464"/>
      <c r="G804" s="465"/>
      <c r="H804" s="440"/>
      <c r="I804" s="464"/>
      <c r="J804" s="465"/>
      <c r="K804" s="464"/>
      <c r="L804" s="465"/>
      <c r="M804" s="464"/>
      <c r="N804" s="450"/>
      <c r="O804" s="466"/>
      <c r="P804" s="450"/>
      <c r="Q804" s="466"/>
      <c r="R804" s="450"/>
      <c r="S804" s="466"/>
      <c r="T804" s="450"/>
      <c r="U804" s="466"/>
      <c r="V804" s="451"/>
      <c r="W804" s="448"/>
      <c r="X804" s="451"/>
      <c r="Y804" s="448"/>
      <c r="Z804" s="451"/>
      <c r="AA804" s="448"/>
      <c r="AB804" s="451"/>
      <c r="AC804" s="448"/>
      <c r="AD804" s="451"/>
      <c r="AE804" s="448"/>
      <c r="AF804" s="451"/>
      <c r="AG804" s="448"/>
      <c r="AH804" s="504"/>
      <c r="AI804" s="448"/>
      <c r="AJ804" s="451"/>
      <c r="AK804" s="448"/>
      <c r="AL804" s="440"/>
      <c r="AM804" s="451"/>
      <c r="AN804" s="448"/>
      <c r="AO804" s="451"/>
      <c r="AP804" s="448"/>
      <c r="AQ804" s="451"/>
      <c r="AR804" s="448"/>
      <c r="AS804" s="451"/>
      <c r="AT804" s="448"/>
      <c r="AU804" s="451"/>
      <c r="AV804" s="448"/>
      <c r="AW804" s="451"/>
      <c r="AX804" s="448"/>
      <c r="AY804" s="440"/>
      <c r="AZ804" s="464"/>
      <c r="BA804" s="15"/>
      <c r="BB804" s="15"/>
      <c r="BC804" s="15"/>
      <c r="BD804" s="15"/>
      <c r="BE804" s="15"/>
      <c r="BF804" s="15"/>
      <c r="BG804" s="15"/>
      <c r="BH804" s="15"/>
      <c r="BI804" s="15"/>
      <c r="BJ804" s="15"/>
    </row>
    <row r="805" spans="1:62" ht="14.25">
      <c r="A805" s="502"/>
      <c r="B805" s="502"/>
      <c r="C805" s="448"/>
      <c r="D805" s="15"/>
      <c r="E805" s="15"/>
      <c r="F805" s="464"/>
      <c r="G805" s="465"/>
      <c r="H805" s="440"/>
      <c r="I805" s="464"/>
      <c r="J805" s="465"/>
      <c r="K805" s="464"/>
      <c r="L805" s="465"/>
      <c r="M805" s="464"/>
      <c r="N805" s="450"/>
      <c r="O805" s="466"/>
      <c r="P805" s="450"/>
      <c r="Q805" s="466"/>
      <c r="R805" s="450"/>
      <c r="S805" s="466"/>
      <c r="T805" s="450"/>
      <c r="U805" s="466"/>
      <c r="V805" s="451"/>
      <c r="W805" s="448"/>
      <c r="X805" s="451"/>
      <c r="Y805" s="448"/>
      <c r="Z805" s="451"/>
      <c r="AA805" s="448"/>
      <c r="AB805" s="451"/>
      <c r="AC805" s="448"/>
      <c r="AD805" s="451"/>
      <c r="AE805" s="448"/>
      <c r="AF805" s="451"/>
      <c r="AG805" s="448"/>
      <c r="AH805" s="504"/>
      <c r="AI805" s="448"/>
      <c r="AJ805" s="451"/>
      <c r="AK805" s="448"/>
      <c r="AL805" s="440"/>
      <c r="AM805" s="451"/>
      <c r="AN805" s="448"/>
      <c r="AO805" s="451"/>
      <c r="AP805" s="448"/>
      <c r="AQ805" s="451"/>
      <c r="AR805" s="448"/>
      <c r="AS805" s="451"/>
      <c r="AT805" s="448"/>
      <c r="AU805" s="451"/>
      <c r="AV805" s="448"/>
      <c r="AW805" s="451"/>
      <c r="AX805" s="448"/>
      <c r="AY805" s="440"/>
      <c r="AZ805" s="464"/>
      <c r="BA805" s="15"/>
      <c r="BB805" s="15"/>
      <c r="BC805" s="15"/>
      <c r="BD805" s="15"/>
      <c r="BE805" s="15"/>
      <c r="BF805" s="15"/>
      <c r="BG805" s="15"/>
      <c r="BH805" s="15"/>
      <c r="BI805" s="15"/>
      <c r="BJ805" s="15"/>
    </row>
    <row r="806" spans="1:62" ht="14.25">
      <c r="A806" s="502"/>
      <c r="B806" s="502"/>
      <c r="C806" s="448"/>
      <c r="D806" s="15"/>
      <c r="E806" s="15"/>
      <c r="F806" s="464"/>
      <c r="G806" s="465"/>
      <c r="H806" s="440"/>
      <c r="I806" s="464"/>
      <c r="J806" s="465"/>
      <c r="K806" s="464"/>
      <c r="L806" s="465"/>
      <c r="M806" s="464"/>
      <c r="N806" s="450"/>
      <c r="O806" s="466"/>
      <c r="P806" s="450"/>
      <c r="Q806" s="466"/>
      <c r="R806" s="450"/>
      <c r="S806" s="466"/>
      <c r="T806" s="450"/>
      <c r="U806" s="466"/>
      <c r="V806" s="451"/>
      <c r="W806" s="448"/>
      <c r="X806" s="451"/>
      <c r="Y806" s="448"/>
      <c r="Z806" s="451"/>
      <c r="AA806" s="448"/>
      <c r="AB806" s="451"/>
      <c r="AC806" s="448"/>
      <c r="AD806" s="451"/>
      <c r="AE806" s="448"/>
      <c r="AF806" s="451"/>
      <c r="AG806" s="448"/>
      <c r="AH806" s="504"/>
      <c r="AI806" s="448"/>
      <c r="AJ806" s="451"/>
      <c r="AK806" s="448"/>
      <c r="AL806" s="440"/>
      <c r="AM806" s="451"/>
      <c r="AN806" s="448"/>
      <c r="AO806" s="451"/>
      <c r="AP806" s="448"/>
      <c r="AQ806" s="451"/>
      <c r="AR806" s="448"/>
      <c r="AS806" s="451"/>
      <c r="AT806" s="448"/>
      <c r="AU806" s="451"/>
      <c r="AV806" s="448"/>
      <c r="AW806" s="451"/>
      <c r="AX806" s="448"/>
      <c r="AY806" s="440"/>
      <c r="AZ806" s="464"/>
      <c r="BA806" s="15"/>
      <c r="BB806" s="15"/>
      <c r="BC806" s="15"/>
      <c r="BD806" s="15"/>
      <c r="BE806" s="15"/>
      <c r="BF806" s="15"/>
      <c r="BG806" s="15"/>
      <c r="BH806" s="15"/>
      <c r="BI806" s="15"/>
      <c r="BJ806" s="15"/>
    </row>
    <row r="807" spans="1:62" ht="14.25">
      <c r="A807" s="502"/>
      <c r="B807" s="502"/>
      <c r="C807" s="448"/>
      <c r="D807" s="15"/>
      <c r="E807" s="15"/>
      <c r="F807" s="464"/>
      <c r="G807" s="465"/>
      <c r="H807" s="440"/>
      <c r="I807" s="464"/>
      <c r="J807" s="465"/>
      <c r="K807" s="464"/>
      <c r="L807" s="465"/>
      <c r="M807" s="464"/>
      <c r="N807" s="450"/>
      <c r="O807" s="466"/>
      <c r="P807" s="450"/>
      <c r="Q807" s="466"/>
      <c r="R807" s="450"/>
      <c r="S807" s="466"/>
      <c r="T807" s="450"/>
      <c r="U807" s="466"/>
      <c r="V807" s="451"/>
      <c r="W807" s="448"/>
      <c r="X807" s="451"/>
      <c r="Y807" s="448"/>
      <c r="Z807" s="451"/>
      <c r="AA807" s="448"/>
      <c r="AB807" s="451"/>
      <c r="AC807" s="448"/>
      <c r="AD807" s="451"/>
      <c r="AE807" s="448"/>
      <c r="AF807" s="451"/>
      <c r="AG807" s="448"/>
      <c r="AH807" s="504"/>
      <c r="AI807" s="448"/>
      <c r="AJ807" s="451"/>
      <c r="AK807" s="448"/>
      <c r="AL807" s="440"/>
      <c r="AM807" s="451"/>
      <c r="AN807" s="448"/>
      <c r="AO807" s="451"/>
      <c r="AP807" s="448"/>
      <c r="AQ807" s="451"/>
      <c r="AR807" s="448"/>
      <c r="AS807" s="451"/>
      <c r="AT807" s="448"/>
      <c r="AU807" s="451"/>
      <c r="AV807" s="448"/>
      <c r="AW807" s="451"/>
      <c r="AX807" s="448"/>
      <c r="AY807" s="440"/>
      <c r="AZ807" s="464"/>
      <c r="BA807" s="15"/>
      <c r="BB807" s="15"/>
      <c r="BC807" s="15"/>
      <c r="BD807" s="15"/>
      <c r="BE807" s="15"/>
      <c r="BF807" s="15"/>
      <c r="BG807" s="15"/>
      <c r="BH807" s="15"/>
      <c r="BI807" s="15"/>
      <c r="BJ807" s="15"/>
    </row>
    <row r="808" spans="1:62" ht="14.25">
      <c r="A808" s="502"/>
      <c r="B808" s="502"/>
      <c r="C808" s="448"/>
      <c r="D808" s="15"/>
      <c r="E808" s="15"/>
      <c r="F808" s="464"/>
      <c r="G808" s="465"/>
      <c r="H808" s="440"/>
      <c r="I808" s="464"/>
      <c r="J808" s="465"/>
      <c r="K808" s="464"/>
      <c r="L808" s="465"/>
      <c r="M808" s="464"/>
      <c r="N808" s="450"/>
      <c r="O808" s="466"/>
      <c r="P808" s="450"/>
      <c r="Q808" s="466"/>
      <c r="R808" s="450"/>
      <c r="S808" s="466"/>
      <c r="T808" s="450"/>
      <c r="U808" s="466"/>
      <c r="V808" s="451"/>
      <c r="W808" s="448"/>
      <c r="X808" s="451"/>
      <c r="Y808" s="448"/>
      <c r="Z808" s="451"/>
      <c r="AA808" s="448"/>
      <c r="AB808" s="451"/>
      <c r="AC808" s="448"/>
      <c r="AD808" s="451"/>
      <c r="AE808" s="448"/>
      <c r="AF808" s="451"/>
      <c r="AG808" s="448"/>
      <c r="AH808" s="504"/>
      <c r="AI808" s="448"/>
      <c r="AJ808" s="451"/>
      <c r="AK808" s="448"/>
      <c r="AL808" s="440"/>
      <c r="AM808" s="451"/>
      <c r="AN808" s="448"/>
      <c r="AO808" s="451"/>
      <c r="AP808" s="448"/>
      <c r="AQ808" s="451"/>
      <c r="AR808" s="448"/>
      <c r="AS808" s="451"/>
      <c r="AT808" s="448"/>
      <c r="AU808" s="451"/>
      <c r="AV808" s="448"/>
      <c r="AW808" s="451"/>
      <c r="AX808" s="448"/>
      <c r="AY808" s="440"/>
      <c r="AZ808" s="464"/>
      <c r="BA808" s="15"/>
      <c r="BB808" s="15"/>
      <c r="BC808" s="15"/>
      <c r="BD808" s="15"/>
      <c r="BE808" s="15"/>
      <c r="BF808" s="15"/>
      <c r="BG808" s="15"/>
      <c r="BH808" s="15"/>
      <c r="BI808" s="15"/>
      <c r="BJ808" s="15"/>
    </row>
    <row r="809" spans="1:62" ht="14.25">
      <c r="A809" s="502"/>
      <c r="B809" s="502"/>
      <c r="C809" s="448"/>
      <c r="D809" s="15"/>
      <c r="E809" s="15"/>
      <c r="F809" s="464"/>
      <c r="G809" s="465"/>
      <c r="H809" s="440"/>
      <c r="I809" s="464"/>
      <c r="J809" s="465"/>
      <c r="K809" s="464"/>
      <c r="L809" s="465"/>
      <c r="M809" s="464"/>
      <c r="N809" s="450"/>
      <c r="O809" s="466"/>
      <c r="P809" s="450"/>
      <c r="Q809" s="466"/>
      <c r="R809" s="450"/>
      <c r="S809" s="466"/>
      <c r="T809" s="450"/>
      <c r="U809" s="466"/>
      <c r="V809" s="451"/>
      <c r="W809" s="448"/>
      <c r="X809" s="451"/>
      <c r="Y809" s="448"/>
      <c r="Z809" s="451"/>
      <c r="AA809" s="448"/>
      <c r="AB809" s="451"/>
      <c r="AC809" s="448"/>
      <c r="AD809" s="451"/>
      <c r="AE809" s="448"/>
      <c r="AF809" s="451"/>
      <c r="AG809" s="448"/>
      <c r="AH809" s="504"/>
      <c r="AI809" s="448"/>
      <c r="AJ809" s="451"/>
      <c r="AK809" s="448"/>
      <c r="AL809" s="440"/>
      <c r="AM809" s="451"/>
      <c r="AN809" s="448"/>
      <c r="AO809" s="451"/>
      <c r="AP809" s="448"/>
      <c r="AQ809" s="451"/>
      <c r="AR809" s="448"/>
      <c r="AS809" s="451"/>
      <c r="AT809" s="448"/>
      <c r="AU809" s="451"/>
      <c r="AV809" s="448"/>
      <c r="AW809" s="451"/>
      <c r="AX809" s="448"/>
      <c r="AY809" s="440"/>
      <c r="AZ809" s="464"/>
      <c r="BA809" s="15"/>
      <c r="BB809" s="15"/>
      <c r="BC809" s="15"/>
      <c r="BD809" s="15"/>
      <c r="BE809" s="15"/>
      <c r="BF809" s="15"/>
      <c r="BG809" s="15"/>
      <c r="BH809" s="15"/>
      <c r="BI809" s="15"/>
      <c r="BJ809" s="15"/>
    </row>
    <row r="810" spans="1:62" ht="14.25">
      <c r="A810" s="502"/>
      <c r="B810" s="502"/>
      <c r="C810" s="448"/>
      <c r="D810" s="15"/>
      <c r="E810" s="15"/>
      <c r="F810" s="464"/>
      <c r="G810" s="465"/>
      <c r="H810" s="440"/>
      <c r="I810" s="464"/>
      <c r="J810" s="465"/>
      <c r="K810" s="464"/>
      <c r="L810" s="465"/>
      <c r="M810" s="464"/>
      <c r="N810" s="450"/>
      <c r="O810" s="466"/>
      <c r="P810" s="450"/>
      <c r="Q810" s="466"/>
      <c r="R810" s="450"/>
      <c r="S810" s="466"/>
      <c r="T810" s="450"/>
      <c r="U810" s="466"/>
      <c r="V810" s="451"/>
      <c r="W810" s="448"/>
      <c r="X810" s="451"/>
      <c r="Y810" s="448"/>
      <c r="Z810" s="451"/>
      <c r="AA810" s="448"/>
      <c r="AB810" s="451"/>
      <c r="AC810" s="448"/>
      <c r="AD810" s="451"/>
      <c r="AE810" s="448"/>
      <c r="AF810" s="451"/>
      <c r="AG810" s="448"/>
      <c r="AH810" s="504"/>
      <c r="AI810" s="448"/>
      <c r="AJ810" s="451"/>
      <c r="AK810" s="448"/>
      <c r="AL810" s="440"/>
      <c r="AM810" s="451"/>
      <c r="AN810" s="448"/>
      <c r="AO810" s="451"/>
      <c r="AP810" s="448"/>
      <c r="AQ810" s="451"/>
      <c r="AR810" s="448"/>
      <c r="AS810" s="451"/>
      <c r="AT810" s="448"/>
      <c r="AU810" s="451"/>
      <c r="AV810" s="448"/>
      <c r="AW810" s="451"/>
      <c r="AX810" s="448"/>
      <c r="AY810" s="440"/>
      <c r="AZ810" s="464"/>
      <c r="BA810" s="15"/>
      <c r="BB810" s="15"/>
      <c r="BC810" s="15"/>
      <c r="BD810" s="15"/>
      <c r="BE810" s="15"/>
      <c r="BF810" s="15"/>
      <c r="BG810" s="15"/>
      <c r="BH810" s="15"/>
      <c r="BI810" s="15"/>
      <c r="BJ810" s="15"/>
    </row>
    <row r="811" spans="1:62" ht="14.25">
      <c r="A811" s="502"/>
      <c r="B811" s="502"/>
      <c r="C811" s="448"/>
      <c r="D811" s="15"/>
      <c r="E811" s="15"/>
      <c r="F811" s="464"/>
      <c r="G811" s="465"/>
      <c r="H811" s="440"/>
      <c r="I811" s="464"/>
      <c r="J811" s="465"/>
      <c r="K811" s="464"/>
      <c r="L811" s="465"/>
      <c r="M811" s="464"/>
      <c r="N811" s="450"/>
      <c r="O811" s="466"/>
      <c r="P811" s="450"/>
      <c r="Q811" s="466"/>
      <c r="R811" s="450"/>
      <c r="S811" s="466"/>
      <c r="T811" s="450"/>
      <c r="U811" s="466"/>
      <c r="V811" s="451"/>
      <c r="W811" s="448"/>
      <c r="X811" s="451"/>
      <c r="Y811" s="448"/>
      <c r="Z811" s="451"/>
      <c r="AA811" s="448"/>
      <c r="AB811" s="451"/>
      <c r="AC811" s="448"/>
      <c r="AD811" s="451"/>
      <c r="AE811" s="448"/>
      <c r="AF811" s="451"/>
      <c r="AG811" s="448"/>
      <c r="AH811" s="504"/>
      <c r="AI811" s="448"/>
      <c r="AJ811" s="451"/>
      <c r="AK811" s="448"/>
      <c r="AL811" s="440"/>
      <c r="AM811" s="451"/>
      <c r="AN811" s="448"/>
      <c r="AO811" s="451"/>
      <c r="AP811" s="448"/>
      <c r="AQ811" s="451"/>
      <c r="AR811" s="448"/>
      <c r="AS811" s="451"/>
      <c r="AT811" s="448"/>
      <c r="AU811" s="451"/>
      <c r="AV811" s="448"/>
      <c r="AW811" s="451"/>
      <c r="AX811" s="448"/>
      <c r="AY811" s="440"/>
      <c r="AZ811" s="464"/>
      <c r="BA811" s="15"/>
      <c r="BB811" s="15"/>
      <c r="BC811" s="15"/>
      <c r="BD811" s="15"/>
      <c r="BE811" s="15"/>
      <c r="BF811" s="15"/>
      <c r="BG811" s="15"/>
      <c r="BH811" s="15"/>
      <c r="BI811" s="15"/>
      <c r="BJ811" s="15"/>
    </row>
    <row r="812" spans="1:62" ht="14.25">
      <c r="A812" s="502"/>
      <c r="B812" s="502"/>
      <c r="C812" s="448"/>
      <c r="D812" s="15"/>
      <c r="E812" s="15"/>
      <c r="F812" s="464"/>
      <c r="G812" s="465"/>
      <c r="H812" s="440"/>
      <c r="I812" s="464"/>
      <c r="J812" s="465"/>
      <c r="K812" s="464"/>
      <c r="L812" s="465"/>
      <c r="M812" s="464"/>
      <c r="N812" s="450"/>
      <c r="O812" s="466"/>
      <c r="P812" s="450"/>
      <c r="Q812" s="466"/>
      <c r="R812" s="450"/>
      <c r="S812" s="466"/>
      <c r="T812" s="450"/>
      <c r="U812" s="466"/>
      <c r="V812" s="451"/>
      <c r="W812" s="448"/>
      <c r="X812" s="451"/>
      <c r="Y812" s="448"/>
      <c r="Z812" s="451"/>
      <c r="AA812" s="448"/>
      <c r="AB812" s="451"/>
      <c r="AC812" s="448"/>
      <c r="AD812" s="451"/>
      <c r="AE812" s="448"/>
      <c r="AF812" s="451"/>
      <c r="AG812" s="448"/>
      <c r="AH812" s="504"/>
      <c r="AI812" s="448"/>
      <c r="AJ812" s="451"/>
      <c r="AK812" s="448"/>
      <c r="AL812" s="440"/>
      <c r="AM812" s="451"/>
      <c r="AN812" s="448"/>
      <c r="AO812" s="451"/>
      <c r="AP812" s="448"/>
      <c r="AQ812" s="451"/>
      <c r="AR812" s="448"/>
      <c r="AS812" s="451"/>
      <c r="AT812" s="448"/>
      <c r="AU812" s="451"/>
      <c r="AV812" s="448"/>
      <c r="AW812" s="451"/>
      <c r="AX812" s="448"/>
      <c r="AY812" s="440"/>
      <c r="AZ812" s="464"/>
      <c r="BA812" s="15"/>
      <c r="BB812" s="15"/>
      <c r="BC812" s="15"/>
      <c r="BD812" s="15"/>
      <c r="BE812" s="15"/>
      <c r="BF812" s="15"/>
      <c r="BG812" s="15"/>
      <c r="BH812" s="15"/>
      <c r="BI812" s="15"/>
      <c r="BJ812" s="15"/>
    </row>
    <row r="813" spans="1:62" ht="14.25">
      <c r="A813" s="502"/>
      <c r="B813" s="502"/>
      <c r="C813" s="448"/>
      <c r="D813" s="15"/>
      <c r="E813" s="15"/>
      <c r="F813" s="464"/>
      <c r="G813" s="465"/>
      <c r="H813" s="440"/>
      <c r="I813" s="464"/>
      <c r="J813" s="465"/>
      <c r="K813" s="464"/>
      <c r="L813" s="465"/>
      <c r="M813" s="464"/>
      <c r="N813" s="450"/>
      <c r="O813" s="466"/>
      <c r="P813" s="450"/>
      <c r="Q813" s="466"/>
      <c r="R813" s="450"/>
      <c r="S813" s="466"/>
      <c r="T813" s="450"/>
      <c r="U813" s="466"/>
      <c r="V813" s="451"/>
      <c r="W813" s="448"/>
      <c r="X813" s="451"/>
      <c r="Y813" s="448"/>
      <c r="Z813" s="451"/>
      <c r="AA813" s="448"/>
      <c r="AB813" s="451"/>
      <c r="AC813" s="448"/>
      <c r="AD813" s="451"/>
      <c r="AE813" s="448"/>
      <c r="AF813" s="451"/>
      <c r="AG813" s="448"/>
      <c r="AH813" s="504"/>
      <c r="AI813" s="448"/>
      <c r="AJ813" s="451"/>
      <c r="AK813" s="448"/>
      <c r="AL813" s="440"/>
      <c r="AM813" s="451"/>
      <c r="AN813" s="448"/>
      <c r="AO813" s="451"/>
      <c r="AP813" s="448"/>
      <c r="AQ813" s="451"/>
      <c r="AR813" s="448"/>
      <c r="AS813" s="451"/>
      <c r="AT813" s="448"/>
      <c r="AU813" s="451"/>
      <c r="AV813" s="448"/>
      <c r="AW813" s="451"/>
      <c r="AX813" s="448"/>
      <c r="AY813" s="440"/>
      <c r="AZ813" s="464"/>
      <c r="BA813" s="15"/>
      <c r="BB813" s="15"/>
      <c r="BC813" s="15"/>
      <c r="BD813" s="15"/>
      <c r="BE813" s="15"/>
      <c r="BF813" s="15"/>
      <c r="BG813" s="15"/>
      <c r="BH813" s="15"/>
      <c r="BI813" s="15"/>
      <c r="BJ813" s="15"/>
    </row>
    <row r="814" spans="1:62" ht="14.25">
      <c r="A814" s="502"/>
      <c r="B814" s="502"/>
      <c r="C814" s="448"/>
      <c r="D814" s="15"/>
      <c r="E814" s="15"/>
      <c r="F814" s="464"/>
      <c r="G814" s="465"/>
      <c r="H814" s="440"/>
      <c r="I814" s="464"/>
      <c r="J814" s="465"/>
      <c r="K814" s="464"/>
      <c r="L814" s="465"/>
      <c r="M814" s="464"/>
      <c r="N814" s="450"/>
      <c r="O814" s="466"/>
      <c r="P814" s="450"/>
      <c r="Q814" s="466"/>
      <c r="R814" s="450"/>
      <c r="S814" s="466"/>
      <c r="T814" s="450"/>
      <c r="U814" s="466"/>
      <c r="V814" s="451"/>
      <c r="W814" s="448"/>
      <c r="X814" s="451"/>
      <c r="Y814" s="448"/>
      <c r="Z814" s="451"/>
      <c r="AA814" s="448"/>
      <c r="AB814" s="451"/>
      <c r="AC814" s="448"/>
      <c r="AD814" s="451"/>
      <c r="AE814" s="448"/>
      <c r="AF814" s="451"/>
      <c r="AG814" s="448"/>
      <c r="AH814" s="504"/>
      <c r="AI814" s="448"/>
      <c r="AJ814" s="451"/>
      <c r="AK814" s="448"/>
      <c r="AL814" s="440"/>
      <c r="AM814" s="451"/>
      <c r="AN814" s="448"/>
      <c r="AO814" s="451"/>
      <c r="AP814" s="448"/>
      <c r="AQ814" s="451"/>
      <c r="AR814" s="448"/>
      <c r="AS814" s="451"/>
      <c r="AT814" s="448"/>
      <c r="AU814" s="451"/>
      <c r="AV814" s="448"/>
      <c r="AW814" s="451"/>
      <c r="AX814" s="448"/>
      <c r="AY814" s="440"/>
      <c r="AZ814" s="464"/>
      <c r="BA814" s="15"/>
      <c r="BB814" s="15"/>
      <c r="BC814" s="15"/>
      <c r="BD814" s="15"/>
      <c r="BE814" s="15"/>
      <c r="BF814" s="15"/>
      <c r="BG814" s="15"/>
      <c r="BH814" s="15"/>
      <c r="BI814" s="15"/>
      <c r="BJ814" s="15"/>
    </row>
    <row r="815" spans="1:62" ht="14.25">
      <c r="A815" s="502"/>
      <c r="B815" s="502"/>
      <c r="C815" s="448"/>
      <c r="D815" s="15"/>
      <c r="E815" s="15"/>
      <c r="F815" s="464"/>
      <c r="G815" s="465"/>
      <c r="H815" s="440"/>
      <c r="I815" s="464"/>
      <c r="J815" s="465"/>
      <c r="K815" s="464"/>
      <c r="L815" s="465"/>
      <c r="M815" s="464"/>
      <c r="N815" s="450"/>
      <c r="O815" s="466"/>
      <c r="P815" s="450"/>
      <c r="Q815" s="466"/>
      <c r="R815" s="450"/>
      <c r="S815" s="466"/>
      <c r="T815" s="450"/>
      <c r="U815" s="466"/>
      <c r="V815" s="451"/>
      <c r="W815" s="448"/>
      <c r="X815" s="451"/>
      <c r="Y815" s="448"/>
      <c r="Z815" s="451"/>
      <c r="AA815" s="448"/>
      <c r="AB815" s="451"/>
      <c r="AC815" s="448"/>
      <c r="AD815" s="451"/>
      <c r="AE815" s="448"/>
      <c r="AF815" s="451"/>
      <c r="AG815" s="448"/>
      <c r="AH815" s="504"/>
      <c r="AI815" s="448"/>
      <c r="AJ815" s="451"/>
      <c r="AK815" s="448"/>
      <c r="AL815" s="440"/>
      <c r="AM815" s="451"/>
      <c r="AN815" s="448"/>
      <c r="AO815" s="451"/>
      <c r="AP815" s="448"/>
      <c r="AQ815" s="451"/>
      <c r="AR815" s="448"/>
      <c r="AS815" s="451"/>
      <c r="AT815" s="448"/>
      <c r="AU815" s="451"/>
      <c r="AV815" s="448"/>
      <c r="AW815" s="451"/>
      <c r="AX815" s="448"/>
      <c r="AY815" s="440"/>
      <c r="AZ815" s="464"/>
      <c r="BA815" s="15"/>
      <c r="BB815" s="15"/>
      <c r="BC815" s="15"/>
      <c r="BD815" s="15"/>
      <c r="BE815" s="15"/>
      <c r="BF815" s="15"/>
      <c r="BG815" s="15"/>
      <c r="BH815" s="15"/>
      <c r="BI815" s="15"/>
      <c r="BJ815" s="15"/>
    </row>
    <row r="816" spans="1:62" ht="14.25">
      <c r="A816" s="502"/>
      <c r="B816" s="502"/>
      <c r="C816" s="448"/>
      <c r="D816" s="15"/>
      <c r="E816" s="15"/>
      <c r="F816" s="464"/>
      <c r="G816" s="465"/>
      <c r="H816" s="440"/>
      <c r="I816" s="464"/>
      <c r="J816" s="465"/>
      <c r="K816" s="464"/>
      <c r="L816" s="465"/>
      <c r="M816" s="464"/>
      <c r="N816" s="450"/>
      <c r="O816" s="466"/>
      <c r="P816" s="450"/>
      <c r="Q816" s="466"/>
      <c r="R816" s="450"/>
      <c r="S816" s="466"/>
      <c r="T816" s="450"/>
      <c r="U816" s="466"/>
      <c r="V816" s="451"/>
      <c r="W816" s="448"/>
      <c r="X816" s="451"/>
      <c r="Y816" s="448"/>
      <c r="Z816" s="451"/>
      <c r="AA816" s="448"/>
      <c r="AB816" s="451"/>
      <c r="AC816" s="448"/>
      <c r="AD816" s="451"/>
      <c r="AE816" s="448"/>
      <c r="AF816" s="451"/>
      <c r="AG816" s="448"/>
      <c r="AH816" s="504"/>
      <c r="AI816" s="448"/>
      <c r="AJ816" s="451"/>
      <c r="AK816" s="448"/>
      <c r="AL816" s="440"/>
      <c r="AM816" s="451"/>
      <c r="AN816" s="448"/>
      <c r="AO816" s="451"/>
      <c r="AP816" s="448"/>
      <c r="AQ816" s="451"/>
      <c r="AR816" s="448"/>
      <c r="AS816" s="451"/>
      <c r="AT816" s="448"/>
      <c r="AU816" s="451"/>
      <c r="AV816" s="448"/>
      <c r="AW816" s="451"/>
      <c r="AX816" s="448"/>
      <c r="AY816" s="440"/>
      <c r="AZ816" s="464"/>
      <c r="BA816" s="15"/>
      <c r="BB816" s="15"/>
      <c r="BC816" s="15"/>
      <c r="BD816" s="15"/>
      <c r="BE816" s="15"/>
      <c r="BF816" s="15"/>
      <c r="BG816" s="15"/>
      <c r="BH816" s="15"/>
      <c r="BI816" s="15"/>
      <c r="BJ816" s="15"/>
    </row>
    <row r="817" spans="1:62" ht="14.25">
      <c r="A817" s="502"/>
      <c r="B817" s="502"/>
      <c r="C817" s="448"/>
      <c r="D817" s="15"/>
      <c r="E817" s="15"/>
      <c r="F817" s="464"/>
      <c r="G817" s="465"/>
      <c r="H817" s="440"/>
      <c r="I817" s="464"/>
      <c r="J817" s="465"/>
      <c r="K817" s="464"/>
      <c r="L817" s="465"/>
      <c r="M817" s="464"/>
      <c r="N817" s="450"/>
      <c r="O817" s="466"/>
      <c r="P817" s="450"/>
      <c r="Q817" s="466"/>
      <c r="R817" s="450"/>
      <c r="S817" s="466"/>
      <c r="T817" s="450"/>
      <c r="U817" s="466"/>
      <c r="V817" s="451"/>
      <c r="W817" s="448"/>
      <c r="X817" s="451"/>
      <c r="Y817" s="448"/>
      <c r="Z817" s="451"/>
      <c r="AA817" s="448"/>
      <c r="AB817" s="451"/>
      <c r="AC817" s="448"/>
      <c r="AD817" s="451"/>
      <c r="AE817" s="448"/>
      <c r="AF817" s="451"/>
      <c r="AG817" s="448"/>
      <c r="AH817" s="504"/>
      <c r="AI817" s="448"/>
      <c r="AJ817" s="451"/>
      <c r="AK817" s="448"/>
      <c r="AL817" s="440"/>
      <c r="AM817" s="451"/>
      <c r="AN817" s="448"/>
      <c r="AO817" s="451"/>
      <c r="AP817" s="448"/>
      <c r="AQ817" s="451"/>
      <c r="AR817" s="448"/>
      <c r="AS817" s="451"/>
      <c r="AT817" s="448"/>
      <c r="AU817" s="451"/>
      <c r="AV817" s="448"/>
      <c r="AW817" s="451"/>
      <c r="AX817" s="448"/>
      <c r="AY817" s="440"/>
      <c r="AZ817" s="464"/>
      <c r="BA817" s="15"/>
      <c r="BB817" s="15"/>
      <c r="BC817" s="15"/>
      <c r="BD817" s="15"/>
      <c r="BE817" s="15"/>
      <c r="BF817" s="15"/>
      <c r="BG817" s="15"/>
      <c r="BH817" s="15"/>
      <c r="BI817" s="15"/>
      <c r="BJ817" s="15"/>
    </row>
    <row r="818" spans="1:62" ht="14.25">
      <c r="A818" s="502"/>
      <c r="B818" s="502"/>
      <c r="C818" s="448"/>
      <c r="D818" s="15"/>
      <c r="E818" s="15"/>
      <c r="F818" s="464"/>
      <c r="G818" s="465"/>
      <c r="H818" s="440"/>
      <c r="I818" s="464"/>
      <c r="J818" s="465"/>
      <c r="K818" s="464"/>
      <c r="L818" s="465"/>
      <c r="M818" s="464"/>
      <c r="N818" s="450"/>
      <c r="O818" s="466"/>
      <c r="P818" s="450"/>
      <c r="Q818" s="466"/>
      <c r="R818" s="450"/>
      <c r="S818" s="466"/>
      <c r="T818" s="450"/>
      <c r="U818" s="466"/>
      <c r="V818" s="451"/>
      <c r="W818" s="448"/>
      <c r="X818" s="451"/>
      <c r="Y818" s="448"/>
      <c r="Z818" s="451"/>
      <c r="AA818" s="448"/>
      <c r="AB818" s="451"/>
      <c r="AC818" s="448"/>
      <c r="AD818" s="451"/>
      <c r="AE818" s="448"/>
      <c r="AF818" s="451"/>
      <c r="AG818" s="448"/>
      <c r="AH818" s="504"/>
      <c r="AI818" s="448"/>
      <c r="AJ818" s="451"/>
      <c r="AK818" s="448"/>
      <c r="AL818" s="440"/>
      <c r="AM818" s="451"/>
      <c r="AN818" s="448"/>
      <c r="AO818" s="451"/>
      <c r="AP818" s="448"/>
      <c r="AQ818" s="451"/>
      <c r="AR818" s="448"/>
      <c r="AS818" s="451"/>
      <c r="AT818" s="448"/>
      <c r="AU818" s="451"/>
      <c r="AV818" s="448"/>
      <c r="AW818" s="451"/>
      <c r="AX818" s="448"/>
      <c r="AY818" s="440"/>
      <c r="AZ818" s="464"/>
      <c r="BA818" s="15"/>
      <c r="BB818" s="15"/>
      <c r="BC818" s="15"/>
      <c r="BD818" s="15"/>
      <c r="BE818" s="15"/>
      <c r="BF818" s="15"/>
      <c r="BG818" s="15"/>
      <c r="BH818" s="15"/>
      <c r="BI818" s="15"/>
      <c r="BJ818" s="15"/>
    </row>
    <row r="819" spans="1:62" ht="14.25">
      <c r="A819" s="502"/>
      <c r="B819" s="502"/>
      <c r="C819" s="448"/>
      <c r="D819" s="15"/>
      <c r="E819" s="15"/>
      <c r="F819" s="464"/>
      <c r="G819" s="465"/>
      <c r="H819" s="440"/>
      <c r="I819" s="464"/>
      <c r="J819" s="465"/>
      <c r="K819" s="464"/>
      <c r="L819" s="465"/>
      <c r="M819" s="464"/>
      <c r="N819" s="450"/>
      <c r="O819" s="466"/>
      <c r="P819" s="450"/>
      <c r="Q819" s="466"/>
      <c r="R819" s="450"/>
      <c r="S819" s="466"/>
      <c r="T819" s="450"/>
      <c r="U819" s="466"/>
      <c r="V819" s="451"/>
      <c r="W819" s="448"/>
      <c r="X819" s="451"/>
      <c r="Y819" s="448"/>
      <c r="Z819" s="451"/>
      <c r="AA819" s="448"/>
      <c r="AB819" s="451"/>
      <c r="AC819" s="448"/>
      <c r="AD819" s="451"/>
      <c r="AE819" s="448"/>
      <c r="AF819" s="451"/>
      <c r="AG819" s="448"/>
      <c r="AH819" s="504"/>
      <c r="AI819" s="448"/>
      <c r="AJ819" s="451"/>
      <c r="AK819" s="448"/>
      <c r="AL819" s="440"/>
      <c r="AM819" s="451"/>
      <c r="AN819" s="448"/>
      <c r="AO819" s="451"/>
      <c r="AP819" s="448"/>
      <c r="AQ819" s="451"/>
      <c r="AR819" s="448"/>
      <c r="AS819" s="451"/>
      <c r="AT819" s="448"/>
      <c r="AU819" s="451"/>
      <c r="AV819" s="448"/>
      <c r="AW819" s="451"/>
      <c r="AX819" s="448"/>
      <c r="AY819" s="440"/>
      <c r="AZ819" s="464"/>
      <c r="BA819" s="15"/>
      <c r="BB819" s="15"/>
      <c r="BC819" s="15"/>
      <c r="BD819" s="15"/>
      <c r="BE819" s="15"/>
      <c r="BF819" s="15"/>
      <c r="BG819" s="15"/>
      <c r="BH819" s="15"/>
      <c r="BI819" s="15"/>
      <c r="BJ819" s="15"/>
    </row>
    <row r="820" spans="1:62" ht="14.25">
      <c r="A820" s="502"/>
      <c r="B820" s="502"/>
      <c r="C820" s="448"/>
      <c r="D820" s="15"/>
      <c r="E820" s="15"/>
      <c r="F820" s="464"/>
      <c r="G820" s="465"/>
      <c r="H820" s="440"/>
      <c r="I820" s="464"/>
      <c r="J820" s="465"/>
      <c r="K820" s="464"/>
      <c r="L820" s="465"/>
      <c r="M820" s="464"/>
      <c r="N820" s="450"/>
      <c r="O820" s="466"/>
      <c r="P820" s="450"/>
      <c r="Q820" s="466"/>
      <c r="R820" s="450"/>
      <c r="S820" s="466"/>
      <c r="T820" s="450"/>
      <c r="U820" s="466"/>
      <c r="V820" s="451"/>
      <c r="W820" s="448"/>
      <c r="X820" s="451"/>
      <c r="Y820" s="448"/>
      <c r="Z820" s="451"/>
      <c r="AA820" s="448"/>
      <c r="AB820" s="451"/>
      <c r="AC820" s="448"/>
      <c r="AD820" s="451"/>
      <c r="AE820" s="448"/>
      <c r="AF820" s="451"/>
      <c r="AG820" s="448"/>
      <c r="AH820" s="504"/>
      <c r="AI820" s="448"/>
      <c r="AJ820" s="451"/>
      <c r="AK820" s="448"/>
      <c r="AL820" s="440"/>
      <c r="AM820" s="451"/>
      <c r="AN820" s="448"/>
      <c r="AO820" s="451"/>
      <c r="AP820" s="448"/>
      <c r="AQ820" s="451"/>
      <c r="AR820" s="448"/>
      <c r="AS820" s="451"/>
      <c r="AT820" s="448"/>
      <c r="AU820" s="451"/>
      <c r="AV820" s="448"/>
      <c r="AW820" s="451"/>
      <c r="AX820" s="448"/>
      <c r="AY820" s="440"/>
      <c r="AZ820" s="464"/>
      <c r="BA820" s="15"/>
      <c r="BB820" s="15"/>
      <c r="BC820" s="15"/>
      <c r="BD820" s="15"/>
      <c r="BE820" s="15"/>
      <c r="BF820" s="15"/>
      <c r="BG820" s="15"/>
      <c r="BH820" s="15"/>
      <c r="BI820" s="15"/>
      <c r="BJ820" s="15"/>
    </row>
    <row r="821" spans="1:62" ht="14.25">
      <c r="A821" s="502"/>
      <c r="B821" s="502"/>
      <c r="C821" s="448"/>
      <c r="D821" s="15"/>
      <c r="E821" s="15"/>
      <c r="F821" s="464"/>
      <c r="G821" s="465"/>
      <c r="H821" s="440"/>
      <c r="I821" s="464"/>
      <c r="J821" s="465"/>
      <c r="K821" s="464"/>
      <c r="L821" s="465"/>
      <c r="M821" s="464"/>
      <c r="N821" s="450"/>
      <c r="O821" s="466"/>
      <c r="P821" s="450"/>
      <c r="Q821" s="466"/>
      <c r="R821" s="450"/>
      <c r="S821" s="466"/>
      <c r="T821" s="450"/>
      <c r="U821" s="466"/>
      <c r="V821" s="451"/>
      <c r="W821" s="448"/>
      <c r="X821" s="451"/>
      <c r="Y821" s="448"/>
      <c r="Z821" s="451"/>
      <c r="AA821" s="448"/>
      <c r="AB821" s="451"/>
      <c r="AC821" s="448"/>
      <c r="AD821" s="451"/>
      <c r="AE821" s="448"/>
      <c r="AF821" s="451"/>
      <c r="AG821" s="448"/>
      <c r="AH821" s="504"/>
      <c r="AI821" s="448"/>
      <c r="AJ821" s="451"/>
      <c r="AK821" s="448"/>
      <c r="AL821" s="440"/>
      <c r="AM821" s="451"/>
      <c r="AN821" s="448"/>
      <c r="AO821" s="451"/>
      <c r="AP821" s="448"/>
      <c r="AQ821" s="451"/>
      <c r="AR821" s="448"/>
      <c r="AS821" s="451"/>
      <c r="AT821" s="448"/>
      <c r="AU821" s="451"/>
      <c r="AV821" s="448"/>
      <c r="AW821" s="451"/>
      <c r="AX821" s="448"/>
      <c r="AY821" s="440"/>
      <c r="AZ821" s="464"/>
      <c r="BA821" s="15"/>
      <c r="BB821" s="15"/>
      <c r="BC821" s="15"/>
      <c r="BD821" s="15"/>
      <c r="BE821" s="15"/>
      <c r="BF821" s="15"/>
      <c r="BG821" s="15"/>
      <c r="BH821" s="15"/>
      <c r="BI821" s="15"/>
      <c r="BJ821" s="15"/>
    </row>
    <row r="822" spans="1:62" ht="14.25">
      <c r="A822" s="502"/>
      <c r="B822" s="502"/>
      <c r="C822" s="448"/>
      <c r="D822" s="15"/>
      <c r="E822" s="15"/>
      <c r="F822" s="464"/>
      <c r="G822" s="465"/>
      <c r="H822" s="440"/>
      <c r="I822" s="464"/>
      <c r="J822" s="465"/>
      <c r="K822" s="464"/>
      <c r="L822" s="465"/>
      <c r="M822" s="464"/>
      <c r="N822" s="450"/>
      <c r="O822" s="466"/>
      <c r="P822" s="450"/>
      <c r="Q822" s="466"/>
      <c r="R822" s="450"/>
      <c r="S822" s="466"/>
      <c r="T822" s="450"/>
      <c r="U822" s="466"/>
      <c r="V822" s="451"/>
      <c r="W822" s="448"/>
      <c r="X822" s="451"/>
      <c r="Y822" s="448"/>
      <c r="Z822" s="451"/>
      <c r="AA822" s="448"/>
      <c r="AB822" s="451"/>
      <c r="AC822" s="448"/>
      <c r="AD822" s="451"/>
      <c r="AE822" s="448"/>
      <c r="AF822" s="451"/>
      <c r="AG822" s="448"/>
      <c r="AH822" s="504"/>
      <c r="AI822" s="448"/>
      <c r="AJ822" s="451"/>
      <c r="AK822" s="448"/>
      <c r="AL822" s="440"/>
      <c r="AM822" s="451"/>
      <c r="AN822" s="448"/>
      <c r="AO822" s="451"/>
      <c r="AP822" s="448"/>
      <c r="AQ822" s="451"/>
      <c r="AR822" s="448"/>
      <c r="AS822" s="451"/>
      <c r="AT822" s="448"/>
      <c r="AU822" s="451"/>
      <c r="AV822" s="448"/>
      <c r="AW822" s="451"/>
      <c r="AX822" s="448"/>
      <c r="AY822" s="440"/>
      <c r="AZ822" s="464"/>
      <c r="BA822" s="15"/>
      <c r="BB822" s="15"/>
      <c r="BC822" s="15"/>
      <c r="BD822" s="15"/>
      <c r="BE822" s="15"/>
      <c r="BF822" s="15"/>
      <c r="BG822" s="15"/>
      <c r="BH822" s="15"/>
      <c r="BI822" s="15"/>
      <c r="BJ822" s="15"/>
    </row>
    <row r="823" spans="1:62" ht="14.25">
      <c r="A823" s="502"/>
      <c r="B823" s="502"/>
      <c r="C823" s="448"/>
      <c r="D823" s="15"/>
      <c r="E823" s="15"/>
      <c r="F823" s="464"/>
      <c r="G823" s="465"/>
      <c r="H823" s="440"/>
      <c r="I823" s="464"/>
      <c r="J823" s="465"/>
      <c r="K823" s="464"/>
      <c r="L823" s="465"/>
      <c r="M823" s="464"/>
      <c r="N823" s="450"/>
      <c r="O823" s="466"/>
      <c r="P823" s="450"/>
      <c r="Q823" s="466"/>
      <c r="R823" s="450"/>
      <c r="S823" s="466"/>
      <c r="T823" s="450"/>
      <c r="U823" s="466"/>
      <c r="V823" s="451"/>
      <c r="W823" s="448"/>
      <c r="X823" s="451"/>
      <c r="Y823" s="448"/>
      <c r="Z823" s="451"/>
      <c r="AA823" s="448"/>
      <c r="AB823" s="451"/>
      <c r="AC823" s="448"/>
      <c r="AD823" s="451"/>
      <c r="AE823" s="448"/>
      <c r="AF823" s="451"/>
      <c r="AG823" s="448"/>
      <c r="AH823" s="504"/>
      <c r="AI823" s="448"/>
      <c r="AJ823" s="451"/>
      <c r="AK823" s="448"/>
      <c r="AL823" s="440"/>
      <c r="AM823" s="451"/>
      <c r="AN823" s="448"/>
      <c r="AO823" s="451"/>
      <c r="AP823" s="448"/>
      <c r="AQ823" s="451"/>
      <c r="AR823" s="448"/>
      <c r="AS823" s="451"/>
      <c r="AT823" s="448"/>
      <c r="AU823" s="451"/>
      <c r="AV823" s="448"/>
      <c r="AW823" s="451"/>
      <c r="AX823" s="448"/>
      <c r="AY823" s="440"/>
      <c r="AZ823" s="464"/>
      <c r="BA823" s="15"/>
      <c r="BB823" s="15"/>
      <c r="BC823" s="15"/>
      <c r="BD823" s="15"/>
      <c r="BE823" s="15"/>
      <c r="BF823" s="15"/>
      <c r="BG823" s="15"/>
      <c r="BH823" s="15"/>
      <c r="BI823" s="15"/>
      <c r="BJ823" s="15"/>
    </row>
    <row r="824" spans="1:62" ht="14.25">
      <c r="A824" s="502"/>
      <c r="B824" s="502"/>
      <c r="C824" s="448"/>
      <c r="D824" s="15"/>
      <c r="E824" s="15"/>
      <c r="F824" s="464"/>
      <c r="G824" s="465"/>
      <c r="H824" s="440"/>
      <c r="I824" s="464"/>
      <c r="J824" s="465"/>
      <c r="K824" s="464"/>
      <c r="L824" s="465"/>
      <c r="M824" s="464"/>
      <c r="N824" s="450"/>
      <c r="O824" s="466"/>
      <c r="P824" s="450"/>
      <c r="Q824" s="466"/>
      <c r="R824" s="450"/>
      <c r="S824" s="466"/>
      <c r="T824" s="450"/>
      <c r="U824" s="466"/>
      <c r="V824" s="451"/>
      <c r="W824" s="448"/>
      <c r="X824" s="451"/>
      <c r="Y824" s="448"/>
      <c r="Z824" s="451"/>
      <c r="AA824" s="448"/>
      <c r="AB824" s="451"/>
      <c r="AC824" s="448"/>
      <c r="AD824" s="451"/>
      <c r="AE824" s="448"/>
      <c r="AF824" s="451"/>
      <c r="AG824" s="448"/>
      <c r="AH824" s="504"/>
      <c r="AI824" s="448"/>
      <c r="AJ824" s="451"/>
      <c r="AK824" s="448"/>
      <c r="AL824" s="440"/>
      <c r="AM824" s="451"/>
      <c r="AN824" s="448"/>
      <c r="AO824" s="451"/>
      <c r="AP824" s="448"/>
      <c r="AQ824" s="451"/>
      <c r="AR824" s="448"/>
      <c r="AS824" s="451"/>
      <c r="AT824" s="448"/>
      <c r="AU824" s="451"/>
      <c r="AV824" s="448"/>
      <c r="AW824" s="451"/>
      <c r="AX824" s="448"/>
      <c r="AY824" s="440"/>
      <c r="AZ824" s="464"/>
      <c r="BA824" s="15"/>
      <c r="BB824" s="15"/>
      <c r="BC824" s="15"/>
      <c r="BD824" s="15"/>
      <c r="BE824" s="15"/>
      <c r="BF824" s="15"/>
      <c r="BG824" s="15"/>
      <c r="BH824" s="15"/>
      <c r="BI824" s="15"/>
      <c r="BJ824" s="15"/>
    </row>
    <row r="825" spans="1:62" ht="14.25">
      <c r="A825" s="502"/>
      <c r="B825" s="502"/>
      <c r="C825" s="448"/>
      <c r="D825" s="15"/>
      <c r="E825" s="15"/>
      <c r="F825" s="464"/>
      <c r="G825" s="465"/>
      <c r="H825" s="440"/>
      <c r="I825" s="464"/>
      <c r="J825" s="465"/>
      <c r="K825" s="464"/>
      <c r="L825" s="465"/>
      <c r="M825" s="464"/>
      <c r="N825" s="450"/>
      <c r="O825" s="466"/>
      <c r="P825" s="450"/>
      <c r="Q825" s="466"/>
      <c r="R825" s="450"/>
      <c r="S825" s="466"/>
      <c r="T825" s="450"/>
      <c r="U825" s="466"/>
      <c r="V825" s="451"/>
      <c r="W825" s="448"/>
      <c r="X825" s="451"/>
      <c r="Y825" s="448"/>
      <c r="Z825" s="451"/>
      <c r="AA825" s="448"/>
      <c r="AB825" s="451"/>
      <c r="AC825" s="448"/>
      <c r="AD825" s="451"/>
      <c r="AE825" s="448"/>
      <c r="AF825" s="451"/>
      <c r="AG825" s="448"/>
      <c r="AH825" s="504"/>
      <c r="AI825" s="448"/>
      <c r="AJ825" s="451"/>
      <c r="AK825" s="448"/>
      <c r="AL825" s="440"/>
      <c r="AM825" s="451"/>
      <c r="AN825" s="448"/>
      <c r="AO825" s="451"/>
      <c r="AP825" s="448"/>
      <c r="AQ825" s="451"/>
      <c r="AR825" s="448"/>
      <c r="AS825" s="451"/>
      <c r="AT825" s="448"/>
      <c r="AU825" s="451"/>
      <c r="AV825" s="448"/>
      <c r="AW825" s="451"/>
      <c r="AX825" s="448"/>
      <c r="AY825" s="440"/>
      <c r="AZ825" s="464"/>
      <c r="BA825" s="15"/>
      <c r="BB825" s="15"/>
      <c r="BC825" s="15"/>
      <c r="BD825" s="15"/>
      <c r="BE825" s="15"/>
      <c r="BF825" s="15"/>
      <c r="BG825" s="15"/>
      <c r="BH825" s="15"/>
      <c r="BI825" s="15"/>
      <c r="BJ825" s="15"/>
    </row>
    <row r="826" spans="1:62" ht="14.25">
      <c r="A826" s="502"/>
      <c r="B826" s="502"/>
      <c r="C826" s="448"/>
      <c r="D826" s="15"/>
      <c r="E826" s="15"/>
      <c r="F826" s="464"/>
      <c r="G826" s="465"/>
      <c r="H826" s="440"/>
      <c r="I826" s="464"/>
      <c r="J826" s="465"/>
      <c r="K826" s="464"/>
      <c r="L826" s="465"/>
      <c r="M826" s="464"/>
      <c r="N826" s="450"/>
      <c r="O826" s="466"/>
      <c r="P826" s="450"/>
      <c r="Q826" s="466"/>
      <c r="R826" s="450"/>
      <c r="S826" s="466"/>
      <c r="T826" s="450"/>
      <c r="U826" s="466"/>
      <c r="V826" s="451"/>
      <c r="W826" s="448"/>
      <c r="X826" s="451"/>
      <c r="Y826" s="448"/>
      <c r="Z826" s="451"/>
      <c r="AA826" s="448"/>
      <c r="AB826" s="451"/>
      <c r="AC826" s="448"/>
      <c r="AD826" s="451"/>
      <c r="AE826" s="448"/>
      <c r="AF826" s="451"/>
      <c r="AG826" s="448"/>
      <c r="AH826" s="504"/>
      <c r="AI826" s="448"/>
      <c r="AJ826" s="451"/>
      <c r="AK826" s="448"/>
      <c r="AL826" s="440"/>
      <c r="AM826" s="451"/>
      <c r="AN826" s="448"/>
      <c r="AO826" s="451"/>
      <c r="AP826" s="448"/>
      <c r="AQ826" s="451"/>
      <c r="AR826" s="448"/>
      <c r="AS826" s="451"/>
      <c r="AT826" s="448"/>
      <c r="AU826" s="451"/>
      <c r="AV826" s="448"/>
      <c r="AW826" s="451"/>
      <c r="AX826" s="448"/>
      <c r="AY826" s="440"/>
      <c r="AZ826" s="464"/>
      <c r="BA826" s="15"/>
      <c r="BB826" s="15"/>
      <c r="BC826" s="15"/>
      <c r="BD826" s="15"/>
      <c r="BE826" s="15"/>
      <c r="BF826" s="15"/>
      <c r="BG826" s="15"/>
      <c r="BH826" s="15"/>
      <c r="BI826" s="15"/>
      <c r="BJ826" s="15"/>
    </row>
    <row r="827" spans="1:62" ht="14.25">
      <c r="A827" s="502"/>
      <c r="B827" s="502"/>
      <c r="C827" s="448"/>
      <c r="D827" s="15"/>
      <c r="E827" s="15"/>
      <c r="F827" s="464"/>
      <c r="G827" s="465"/>
      <c r="H827" s="440"/>
      <c r="I827" s="464"/>
      <c r="J827" s="465"/>
      <c r="K827" s="464"/>
      <c r="L827" s="465"/>
      <c r="M827" s="464"/>
      <c r="N827" s="450"/>
      <c r="O827" s="466"/>
      <c r="P827" s="450"/>
      <c r="Q827" s="466"/>
      <c r="R827" s="450"/>
      <c r="S827" s="466"/>
      <c r="T827" s="450"/>
      <c r="U827" s="466"/>
      <c r="V827" s="451"/>
      <c r="W827" s="448"/>
      <c r="X827" s="451"/>
      <c r="Y827" s="448"/>
      <c r="Z827" s="451"/>
      <c r="AA827" s="448"/>
      <c r="AB827" s="451"/>
      <c r="AC827" s="448"/>
      <c r="AD827" s="451"/>
      <c r="AE827" s="448"/>
      <c r="AF827" s="451"/>
      <c r="AG827" s="448"/>
      <c r="AH827" s="504"/>
      <c r="AI827" s="448"/>
      <c r="AJ827" s="451"/>
      <c r="AK827" s="448"/>
      <c r="AL827" s="440"/>
      <c r="AM827" s="451"/>
      <c r="AN827" s="448"/>
      <c r="AO827" s="451"/>
      <c r="AP827" s="448"/>
      <c r="AQ827" s="451"/>
      <c r="AR827" s="448"/>
      <c r="AS827" s="451"/>
      <c r="AT827" s="448"/>
      <c r="AU827" s="451"/>
      <c r="AV827" s="448"/>
      <c r="AW827" s="451"/>
      <c r="AX827" s="448"/>
      <c r="AY827" s="440"/>
      <c r="AZ827" s="464"/>
      <c r="BA827" s="15"/>
      <c r="BB827" s="15"/>
      <c r="BC827" s="15"/>
      <c r="BD827" s="15"/>
      <c r="BE827" s="15"/>
      <c r="BF827" s="15"/>
      <c r="BG827" s="15"/>
      <c r="BH827" s="15"/>
      <c r="BI827" s="15"/>
      <c r="BJ827" s="15"/>
    </row>
    <row r="828" spans="1:62" ht="14.25">
      <c r="A828" s="502"/>
      <c r="B828" s="502"/>
      <c r="C828" s="448"/>
      <c r="D828" s="15"/>
      <c r="E828" s="15"/>
      <c r="F828" s="464"/>
      <c r="G828" s="465"/>
      <c r="H828" s="440"/>
      <c r="I828" s="464"/>
      <c r="J828" s="465"/>
      <c r="K828" s="464"/>
      <c r="L828" s="465"/>
      <c r="M828" s="464"/>
      <c r="N828" s="450"/>
      <c r="O828" s="466"/>
      <c r="P828" s="450"/>
      <c r="Q828" s="466"/>
      <c r="R828" s="450"/>
      <c r="S828" s="466"/>
      <c r="T828" s="450"/>
      <c r="U828" s="466"/>
      <c r="V828" s="451"/>
      <c r="W828" s="448"/>
      <c r="X828" s="451"/>
      <c r="Y828" s="448"/>
      <c r="Z828" s="451"/>
      <c r="AA828" s="448"/>
      <c r="AB828" s="451"/>
      <c r="AC828" s="448"/>
      <c r="AD828" s="451"/>
      <c r="AE828" s="448"/>
      <c r="AF828" s="451"/>
      <c r="AG828" s="448"/>
      <c r="AH828" s="504"/>
      <c r="AI828" s="448"/>
      <c r="AJ828" s="451"/>
      <c r="AK828" s="448"/>
      <c r="AL828" s="440"/>
      <c r="AM828" s="451"/>
      <c r="AN828" s="448"/>
      <c r="AO828" s="451"/>
      <c r="AP828" s="448"/>
      <c r="AQ828" s="451"/>
      <c r="AR828" s="448"/>
      <c r="AS828" s="451"/>
      <c r="AT828" s="448"/>
      <c r="AU828" s="451"/>
      <c r="AV828" s="448"/>
      <c r="AW828" s="451"/>
      <c r="AX828" s="448"/>
      <c r="AY828" s="440"/>
      <c r="AZ828" s="464"/>
      <c r="BA828" s="15"/>
      <c r="BB828" s="15"/>
      <c r="BC828" s="15"/>
      <c r="BD828" s="15"/>
      <c r="BE828" s="15"/>
      <c r="BF828" s="15"/>
      <c r="BG828" s="15"/>
      <c r="BH828" s="15"/>
      <c r="BI828" s="15"/>
      <c r="BJ828" s="15"/>
    </row>
    <row r="829" spans="1:62" ht="14.25">
      <c r="A829" s="502"/>
      <c r="B829" s="502"/>
      <c r="C829" s="448"/>
      <c r="D829" s="15"/>
      <c r="E829" s="15"/>
      <c r="F829" s="464"/>
      <c r="G829" s="465"/>
      <c r="H829" s="440"/>
      <c r="I829" s="464"/>
      <c r="J829" s="465"/>
      <c r="K829" s="464"/>
      <c r="L829" s="465"/>
      <c r="M829" s="464"/>
      <c r="N829" s="450"/>
      <c r="O829" s="466"/>
      <c r="P829" s="450"/>
      <c r="Q829" s="466"/>
      <c r="R829" s="450"/>
      <c r="S829" s="466"/>
      <c r="T829" s="450"/>
      <c r="U829" s="466"/>
      <c r="V829" s="451"/>
      <c r="W829" s="448"/>
      <c r="X829" s="451"/>
      <c r="Y829" s="448"/>
      <c r="Z829" s="451"/>
      <c r="AA829" s="448"/>
      <c r="AB829" s="451"/>
      <c r="AC829" s="448"/>
      <c r="AD829" s="451"/>
      <c r="AE829" s="448"/>
      <c r="AF829" s="451"/>
      <c r="AG829" s="448"/>
      <c r="AH829" s="504"/>
      <c r="AI829" s="448"/>
      <c r="AJ829" s="451"/>
      <c r="AK829" s="448"/>
      <c r="AL829" s="440"/>
      <c r="AM829" s="451"/>
      <c r="AN829" s="448"/>
      <c r="AO829" s="451"/>
      <c r="AP829" s="448"/>
      <c r="AQ829" s="451"/>
      <c r="AR829" s="448"/>
      <c r="AS829" s="451"/>
      <c r="AT829" s="448"/>
      <c r="AU829" s="451"/>
      <c r="AV829" s="448"/>
      <c r="AW829" s="451"/>
      <c r="AX829" s="448"/>
      <c r="AY829" s="440"/>
      <c r="AZ829" s="464"/>
      <c r="BA829" s="15"/>
      <c r="BB829" s="15"/>
      <c r="BC829" s="15"/>
      <c r="BD829" s="15"/>
      <c r="BE829" s="15"/>
      <c r="BF829" s="15"/>
      <c r="BG829" s="15"/>
      <c r="BH829" s="15"/>
      <c r="BI829" s="15"/>
      <c r="BJ829" s="15"/>
    </row>
    <row r="830" spans="1:62" ht="14.25">
      <c r="A830" s="502"/>
      <c r="B830" s="502"/>
      <c r="C830" s="448"/>
      <c r="D830" s="15"/>
      <c r="E830" s="15"/>
      <c r="F830" s="464"/>
      <c r="G830" s="465"/>
      <c r="H830" s="440"/>
      <c r="I830" s="464"/>
      <c r="J830" s="465"/>
      <c r="K830" s="464"/>
      <c r="L830" s="465"/>
      <c r="M830" s="464"/>
      <c r="N830" s="450"/>
      <c r="O830" s="466"/>
      <c r="P830" s="450"/>
      <c r="Q830" s="466"/>
      <c r="R830" s="450"/>
      <c r="S830" s="466"/>
      <c r="T830" s="450"/>
      <c r="U830" s="466"/>
      <c r="V830" s="451"/>
      <c r="W830" s="448"/>
      <c r="X830" s="451"/>
      <c r="Y830" s="448"/>
      <c r="Z830" s="451"/>
      <c r="AA830" s="448"/>
      <c r="AB830" s="451"/>
      <c r="AC830" s="448"/>
      <c r="AD830" s="451"/>
      <c r="AE830" s="448"/>
      <c r="AF830" s="451"/>
      <c r="AG830" s="448"/>
      <c r="AH830" s="504"/>
      <c r="AI830" s="448"/>
      <c r="AJ830" s="451"/>
      <c r="AK830" s="448"/>
      <c r="AL830" s="440"/>
      <c r="AM830" s="451"/>
      <c r="AN830" s="448"/>
      <c r="AO830" s="451"/>
      <c r="AP830" s="448"/>
      <c r="AQ830" s="451"/>
      <c r="AR830" s="448"/>
      <c r="AS830" s="451"/>
      <c r="AT830" s="448"/>
      <c r="AU830" s="451"/>
      <c r="AV830" s="448"/>
      <c r="AW830" s="451"/>
      <c r="AX830" s="448"/>
      <c r="AY830" s="440"/>
      <c r="AZ830" s="464"/>
      <c r="BA830" s="15"/>
      <c r="BB830" s="15"/>
      <c r="BC830" s="15"/>
      <c r="BD830" s="15"/>
      <c r="BE830" s="15"/>
      <c r="BF830" s="15"/>
      <c r="BG830" s="15"/>
      <c r="BH830" s="15"/>
      <c r="BI830" s="15"/>
      <c r="BJ830" s="15"/>
    </row>
    <row r="831" spans="1:62" ht="14.25">
      <c r="A831" s="502"/>
      <c r="B831" s="502"/>
      <c r="C831" s="448"/>
      <c r="D831" s="15"/>
      <c r="E831" s="15"/>
      <c r="F831" s="464"/>
      <c r="G831" s="465"/>
      <c r="H831" s="440"/>
      <c r="I831" s="464"/>
      <c r="J831" s="465"/>
      <c r="K831" s="464"/>
      <c r="L831" s="465"/>
      <c r="M831" s="464"/>
      <c r="N831" s="450"/>
      <c r="O831" s="466"/>
      <c r="P831" s="450"/>
      <c r="Q831" s="466"/>
      <c r="R831" s="450"/>
      <c r="S831" s="466"/>
      <c r="T831" s="450"/>
      <c r="U831" s="466"/>
      <c r="V831" s="451"/>
      <c r="W831" s="448"/>
      <c r="X831" s="451"/>
      <c r="Y831" s="448"/>
      <c r="Z831" s="451"/>
      <c r="AA831" s="448"/>
      <c r="AB831" s="451"/>
      <c r="AC831" s="448"/>
      <c r="AD831" s="451"/>
      <c r="AE831" s="448"/>
      <c r="AF831" s="451"/>
      <c r="AG831" s="448"/>
      <c r="AH831" s="504"/>
      <c r="AI831" s="448"/>
      <c r="AJ831" s="451"/>
      <c r="AK831" s="448"/>
      <c r="AL831" s="440"/>
      <c r="AM831" s="451"/>
      <c r="AN831" s="448"/>
      <c r="AO831" s="451"/>
      <c r="AP831" s="448"/>
      <c r="AQ831" s="451"/>
      <c r="AR831" s="448"/>
      <c r="AS831" s="451"/>
      <c r="AT831" s="448"/>
      <c r="AU831" s="451"/>
      <c r="AV831" s="448"/>
      <c r="AW831" s="451"/>
      <c r="AX831" s="448"/>
      <c r="AY831" s="440"/>
      <c r="AZ831" s="464"/>
      <c r="BA831" s="15"/>
      <c r="BB831" s="15"/>
      <c r="BC831" s="15"/>
      <c r="BD831" s="15"/>
      <c r="BE831" s="15"/>
      <c r="BF831" s="15"/>
      <c r="BG831" s="15"/>
      <c r="BH831" s="15"/>
      <c r="BI831" s="15"/>
      <c r="BJ831" s="15"/>
    </row>
    <row r="832" spans="1:62" ht="14.25">
      <c r="A832" s="502"/>
      <c r="B832" s="502"/>
      <c r="C832" s="448"/>
      <c r="D832" s="15"/>
      <c r="E832" s="15"/>
      <c r="F832" s="464"/>
      <c r="G832" s="465"/>
      <c r="H832" s="440"/>
      <c r="I832" s="464"/>
      <c r="J832" s="465"/>
      <c r="K832" s="464"/>
      <c r="L832" s="465"/>
      <c r="M832" s="464"/>
      <c r="N832" s="450"/>
      <c r="O832" s="466"/>
      <c r="P832" s="450"/>
      <c r="Q832" s="466"/>
      <c r="R832" s="450"/>
      <c r="S832" s="466"/>
      <c r="T832" s="450"/>
      <c r="U832" s="466"/>
      <c r="V832" s="451"/>
      <c r="W832" s="448"/>
      <c r="X832" s="451"/>
      <c r="Y832" s="448"/>
      <c r="Z832" s="451"/>
      <c r="AA832" s="448"/>
      <c r="AB832" s="451"/>
      <c r="AC832" s="448"/>
      <c r="AD832" s="451"/>
      <c r="AE832" s="448"/>
      <c r="AF832" s="451"/>
      <c r="AG832" s="448"/>
      <c r="AH832" s="504"/>
      <c r="AI832" s="448"/>
      <c r="AJ832" s="451"/>
      <c r="AK832" s="448"/>
      <c r="AL832" s="440"/>
      <c r="AM832" s="451"/>
      <c r="AN832" s="448"/>
      <c r="AO832" s="451"/>
      <c r="AP832" s="448"/>
      <c r="AQ832" s="451"/>
      <c r="AR832" s="448"/>
      <c r="AS832" s="451"/>
      <c r="AT832" s="448"/>
      <c r="AU832" s="451"/>
      <c r="AV832" s="448"/>
      <c r="AW832" s="451"/>
      <c r="AX832" s="448"/>
      <c r="AY832" s="440"/>
      <c r="AZ832" s="464"/>
      <c r="BA832" s="15"/>
      <c r="BB832" s="15"/>
      <c r="BC832" s="15"/>
      <c r="BD832" s="15"/>
      <c r="BE832" s="15"/>
      <c r="BF832" s="15"/>
      <c r="BG832" s="15"/>
      <c r="BH832" s="15"/>
      <c r="BI832" s="15"/>
      <c r="BJ832" s="15"/>
    </row>
    <row r="833" spans="1:62" ht="14.25">
      <c r="A833" s="502"/>
      <c r="B833" s="502"/>
      <c r="C833" s="448"/>
      <c r="D833" s="15"/>
      <c r="E833" s="15"/>
      <c r="F833" s="464"/>
      <c r="G833" s="465"/>
      <c r="H833" s="440"/>
      <c r="I833" s="464"/>
      <c r="J833" s="465"/>
      <c r="K833" s="464"/>
      <c r="L833" s="465"/>
      <c r="M833" s="464"/>
      <c r="N833" s="450"/>
      <c r="O833" s="466"/>
      <c r="P833" s="450"/>
      <c r="Q833" s="466"/>
      <c r="R833" s="450"/>
      <c r="S833" s="466"/>
      <c r="T833" s="450"/>
      <c r="U833" s="466"/>
      <c r="V833" s="451"/>
      <c r="W833" s="448"/>
      <c r="X833" s="451"/>
      <c r="Y833" s="448"/>
      <c r="Z833" s="451"/>
      <c r="AA833" s="448"/>
      <c r="AB833" s="451"/>
      <c r="AC833" s="448"/>
      <c r="AD833" s="451"/>
      <c r="AE833" s="448"/>
      <c r="AF833" s="451"/>
      <c r="AG833" s="448"/>
      <c r="AH833" s="504"/>
      <c r="AI833" s="448"/>
      <c r="AJ833" s="451"/>
      <c r="AK833" s="448"/>
      <c r="AL833" s="440"/>
      <c r="AM833" s="451"/>
      <c r="AN833" s="448"/>
      <c r="AO833" s="451"/>
      <c r="AP833" s="448"/>
      <c r="AQ833" s="451"/>
      <c r="AR833" s="448"/>
      <c r="AS833" s="451"/>
      <c r="AT833" s="448"/>
      <c r="AU833" s="451"/>
      <c r="AV833" s="448"/>
      <c r="AW833" s="451"/>
      <c r="AX833" s="448"/>
      <c r="AY833" s="440"/>
      <c r="AZ833" s="464"/>
      <c r="BA833" s="15"/>
      <c r="BB833" s="15"/>
      <c r="BC833" s="15"/>
      <c r="BD833" s="15"/>
      <c r="BE833" s="15"/>
      <c r="BF833" s="15"/>
      <c r="BG833" s="15"/>
      <c r="BH833" s="15"/>
      <c r="BI833" s="15"/>
      <c r="BJ833" s="15"/>
    </row>
    <row r="834" spans="1:62" ht="14.25">
      <c r="A834" s="502"/>
      <c r="B834" s="502"/>
      <c r="C834" s="448"/>
      <c r="D834" s="15"/>
      <c r="E834" s="15"/>
      <c r="F834" s="464"/>
      <c r="G834" s="465"/>
      <c r="H834" s="440"/>
      <c r="I834" s="464"/>
      <c r="J834" s="465"/>
      <c r="K834" s="464"/>
      <c r="L834" s="465"/>
      <c r="M834" s="464"/>
      <c r="N834" s="450"/>
      <c r="O834" s="466"/>
      <c r="P834" s="450"/>
      <c r="Q834" s="466"/>
      <c r="R834" s="450"/>
      <c r="S834" s="466"/>
      <c r="T834" s="450"/>
      <c r="U834" s="466"/>
      <c r="V834" s="451"/>
      <c r="W834" s="448"/>
      <c r="X834" s="451"/>
      <c r="Y834" s="448"/>
      <c r="Z834" s="451"/>
      <c r="AA834" s="448"/>
      <c r="AB834" s="451"/>
      <c r="AC834" s="448"/>
      <c r="AD834" s="451"/>
      <c r="AE834" s="448"/>
      <c r="AF834" s="451"/>
      <c r="AG834" s="448"/>
      <c r="AH834" s="504"/>
      <c r="AI834" s="448"/>
      <c r="AJ834" s="451"/>
      <c r="AK834" s="448"/>
      <c r="AL834" s="440"/>
      <c r="AM834" s="451"/>
      <c r="AN834" s="448"/>
      <c r="AO834" s="451"/>
      <c r="AP834" s="448"/>
      <c r="AQ834" s="451"/>
      <c r="AR834" s="448"/>
      <c r="AS834" s="451"/>
      <c r="AT834" s="448"/>
      <c r="AU834" s="451"/>
      <c r="AV834" s="448"/>
      <c r="AW834" s="451"/>
      <c r="AX834" s="448"/>
      <c r="AY834" s="440"/>
      <c r="AZ834" s="464"/>
      <c r="BA834" s="15"/>
      <c r="BB834" s="15"/>
      <c r="BC834" s="15"/>
      <c r="BD834" s="15"/>
      <c r="BE834" s="15"/>
      <c r="BF834" s="15"/>
      <c r="BG834" s="15"/>
      <c r="BH834" s="15"/>
      <c r="BI834" s="15"/>
      <c r="BJ834" s="15"/>
    </row>
    <row r="835" spans="1:62" ht="14.25">
      <c r="A835" s="502"/>
      <c r="B835" s="502"/>
      <c r="C835" s="448"/>
      <c r="D835" s="15"/>
      <c r="E835" s="15"/>
      <c r="F835" s="464"/>
      <c r="G835" s="465"/>
      <c r="H835" s="440"/>
      <c r="I835" s="464"/>
      <c r="J835" s="465"/>
      <c r="K835" s="464"/>
      <c r="L835" s="465"/>
      <c r="M835" s="464"/>
      <c r="N835" s="450"/>
      <c r="O835" s="466"/>
      <c r="P835" s="450"/>
      <c r="Q835" s="466"/>
      <c r="R835" s="450"/>
      <c r="S835" s="466"/>
      <c r="T835" s="450"/>
      <c r="U835" s="466"/>
      <c r="V835" s="451"/>
      <c r="W835" s="448"/>
      <c r="X835" s="451"/>
      <c r="Y835" s="448"/>
      <c r="Z835" s="451"/>
      <c r="AA835" s="448"/>
      <c r="AB835" s="451"/>
      <c r="AC835" s="448"/>
      <c r="AD835" s="451"/>
      <c r="AE835" s="448"/>
      <c r="AF835" s="451"/>
      <c r="AG835" s="448"/>
      <c r="AH835" s="504"/>
      <c r="AI835" s="448"/>
      <c r="AJ835" s="451"/>
      <c r="AK835" s="448"/>
      <c r="AL835" s="440"/>
      <c r="AM835" s="451"/>
      <c r="AN835" s="448"/>
      <c r="AO835" s="451"/>
      <c r="AP835" s="448"/>
      <c r="AQ835" s="451"/>
      <c r="AR835" s="448"/>
      <c r="AS835" s="451"/>
      <c r="AT835" s="448"/>
      <c r="AU835" s="451"/>
      <c r="AV835" s="448"/>
      <c r="AW835" s="451"/>
      <c r="AX835" s="448"/>
      <c r="AY835" s="440"/>
      <c r="AZ835" s="464"/>
      <c r="BA835" s="15"/>
      <c r="BB835" s="15"/>
      <c r="BC835" s="15"/>
      <c r="BD835" s="15"/>
      <c r="BE835" s="15"/>
      <c r="BF835" s="15"/>
      <c r="BG835" s="15"/>
      <c r="BH835" s="15"/>
      <c r="BI835" s="15"/>
      <c r="BJ835" s="15"/>
    </row>
    <row r="836" spans="1:62" ht="14.25">
      <c r="A836" s="502"/>
      <c r="B836" s="502"/>
      <c r="C836" s="448"/>
      <c r="D836" s="15"/>
      <c r="E836" s="15"/>
      <c r="F836" s="464"/>
      <c r="G836" s="465"/>
      <c r="H836" s="440"/>
      <c r="I836" s="464"/>
      <c r="J836" s="465"/>
      <c r="K836" s="464"/>
      <c r="L836" s="465"/>
      <c r="M836" s="464"/>
      <c r="N836" s="450"/>
      <c r="O836" s="466"/>
      <c r="P836" s="450"/>
      <c r="Q836" s="466"/>
      <c r="R836" s="450"/>
      <c r="S836" s="466"/>
      <c r="T836" s="450"/>
      <c r="U836" s="466"/>
      <c r="V836" s="451"/>
      <c r="W836" s="448"/>
      <c r="X836" s="451"/>
      <c r="Y836" s="448"/>
      <c r="Z836" s="451"/>
      <c r="AA836" s="448"/>
      <c r="AB836" s="451"/>
      <c r="AC836" s="448"/>
      <c r="AD836" s="451"/>
      <c r="AE836" s="448"/>
      <c r="AF836" s="451"/>
      <c r="AG836" s="448"/>
      <c r="AH836" s="504"/>
      <c r="AI836" s="448"/>
      <c r="AJ836" s="451"/>
      <c r="AK836" s="448"/>
      <c r="AL836" s="440"/>
      <c r="AM836" s="451"/>
      <c r="AN836" s="448"/>
      <c r="AO836" s="451"/>
      <c r="AP836" s="448"/>
      <c r="AQ836" s="451"/>
      <c r="AR836" s="448"/>
      <c r="AS836" s="451"/>
      <c r="AT836" s="448"/>
      <c r="AU836" s="451"/>
      <c r="AV836" s="448"/>
      <c r="AW836" s="451"/>
      <c r="AX836" s="448"/>
      <c r="AY836" s="440"/>
      <c r="AZ836" s="464"/>
      <c r="BA836" s="15"/>
      <c r="BB836" s="15"/>
      <c r="BC836" s="15"/>
      <c r="BD836" s="15"/>
      <c r="BE836" s="15"/>
      <c r="BF836" s="15"/>
      <c r="BG836" s="15"/>
      <c r="BH836" s="15"/>
      <c r="BI836" s="15"/>
      <c r="BJ836" s="15"/>
    </row>
    <row r="837" spans="1:62" ht="14.25">
      <c r="A837" s="502"/>
      <c r="B837" s="502"/>
      <c r="C837" s="448"/>
      <c r="D837" s="15"/>
      <c r="E837" s="15"/>
      <c r="F837" s="464"/>
      <c r="G837" s="465"/>
      <c r="H837" s="440"/>
      <c r="I837" s="464"/>
      <c r="J837" s="465"/>
      <c r="K837" s="464"/>
      <c r="L837" s="465"/>
      <c r="M837" s="464"/>
      <c r="N837" s="450"/>
      <c r="O837" s="466"/>
      <c r="P837" s="450"/>
      <c r="Q837" s="466"/>
      <c r="R837" s="450"/>
      <c r="S837" s="466"/>
      <c r="T837" s="450"/>
      <c r="U837" s="466"/>
      <c r="V837" s="451"/>
      <c r="W837" s="448"/>
      <c r="X837" s="451"/>
      <c r="Y837" s="448"/>
      <c r="Z837" s="451"/>
      <c r="AA837" s="448"/>
      <c r="AB837" s="451"/>
      <c r="AC837" s="448"/>
      <c r="AD837" s="451"/>
      <c r="AE837" s="448"/>
      <c r="AF837" s="451"/>
      <c r="AG837" s="448"/>
      <c r="AH837" s="504"/>
      <c r="AI837" s="448"/>
      <c r="AJ837" s="451"/>
      <c r="AK837" s="448"/>
      <c r="AL837" s="440"/>
      <c r="AM837" s="451"/>
      <c r="AN837" s="448"/>
      <c r="AO837" s="451"/>
      <c r="AP837" s="448"/>
      <c r="AQ837" s="451"/>
      <c r="AR837" s="448"/>
      <c r="AS837" s="451"/>
      <c r="AT837" s="448"/>
      <c r="AU837" s="451"/>
      <c r="AV837" s="448"/>
      <c r="AW837" s="451"/>
      <c r="AX837" s="448"/>
      <c r="AY837" s="440"/>
      <c r="AZ837" s="464"/>
      <c r="BA837" s="15"/>
      <c r="BB837" s="15"/>
      <c r="BC837" s="15"/>
      <c r="BD837" s="15"/>
      <c r="BE837" s="15"/>
      <c r="BF837" s="15"/>
      <c r="BG837" s="15"/>
      <c r="BH837" s="15"/>
      <c r="BI837" s="15"/>
      <c r="BJ837" s="15"/>
    </row>
    <row r="838" spans="1:62" ht="14.25">
      <c r="A838" s="502"/>
      <c r="B838" s="502"/>
      <c r="C838" s="448"/>
      <c r="D838" s="15"/>
      <c r="E838" s="15"/>
      <c r="F838" s="464"/>
      <c r="G838" s="465"/>
      <c r="H838" s="440"/>
      <c r="I838" s="464"/>
      <c r="J838" s="465"/>
      <c r="K838" s="464"/>
      <c r="L838" s="465"/>
      <c r="M838" s="464"/>
      <c r="N838" s="450"/>
      <c r="O838" s="466"/>
      <c r="P838" s="450"/>
      <c r="Q838" s="466"/>
      <c r="R838" s="450"/>
      <c r="S838" s="466"/>
      <c r="T838" s="450"/>
      <c r="U838" s="466"/>
      <c r="V838" s="451"/>
      <c r="W838" s="448"/>
      <c r="X838" s="451"/>
      <c r="Y838" s="448"/>
      <c r="Z838" s="451"/>
      <c r="AA838" s="448"/>
      <c r="AB838" s="451"/>
      <c r="AC838" s="448"/>
      <c r="AD838" s="451"/>
      <c r="AE838" s="448"/>
      <c r="AF838" s="451"/>
      <c r="AG838" s="448"/>
      <c r="AH838" s="504"/>
      <c r="AI838" s="448"/>
      <c r="AJ838" s="451"/>
      <c r="AK838" s="448"/>
      <c r="AL838" s="440"/>
      <c r="AM838" s="451"/>
      <c r="AN838" s="448"/>
      <c r="AO838" s="451"/>
      <c r="AP838" s="448"/>
      <c r="AQ838" s="451"/>
      <c r="AR838" s="448"/>
      <c r="AS838" s="451"/>
      <c r="AT838" s="448"/>
      <c r="AU838" s="451"/>
      <c r="AV838" s="448"/>
      <c r="AW838" s="451"/>
      <c r="AX838" s="448"/>
      <c r="AY838" s="440"/>
      <c r="AZ838" s="464"/>
      <c r="BA838" s="15"/>
      <c r="BB838" s="15"/>
      <c r="BC838" s="15"/>
      <c r="BD838" s="15"/>
      <c r="BE838" s="15"/>
      <c r="BF838" s="15"/>
      <c r="BG838" s="15"/>
      <c r="BH838" s="15"/>
      <c r="BI838" s="15"/>
      <c r="BJ838" s="15"/>
    </row>
    <row r="839" spans="1:62" ht="14.25">
      <c r="A839" s="502"/>
      <c r="B839" s="502"/>
      <c r="C839" s="448"/>
      <c r="D839" s="15"/>
      <c r="E839" s="15"/>
      <c r="F839" s="464"/>
      <c r="G839" s="465"/>
      <c r="H839" s="440"/>
      <c r="I839" s="464"/>
      <c r="J839" s="465"/>
      <c r="K839" s="464"/>
      <c r="L839" s="465"/>
      <c r="M839" s="464"/>
      <c r="N839" s="450"/>
      <c r="O839" s="466"/>
      <c r="P839" s="450"/>
      <c r="Q839" s="466"/>
      <c r="R839" s="450"/>
      <c r="S839" s="466"/>
      <c r="T839" s="450"/>
      <c r="U839" s="466"/>
      <c r="V839" s="451"/>
      <c r="W839" s="448"/>
      <c r="X839" s="451"/>
      <c r="Y839" s="448"/>
      <c r="Z839" s="451"/>
      <c r="AA839" s="448"/>
      <c r="AB839" s="451"/>
      <c r="AC839" s="448"/>
      <c r="AD839" s="451"/>
      <c r="AE839" s="448"/>
      <c r="AF839" s="451"/>
      <c r="AG839" s="448"/>
      <c r="AH839" s="504"/>
      <c r="AI839" s="448"/>
      <c r="AJ839" s="451"/>
      <c r="AK839" s="448"/>
      <c r="AL839" s="440"/>
      <c r="AM839" s="451"/>
      <c r="AN839" s="448"/>
      <c r="AO839" s="451"/>
      <c r="AP839" s="448"/>
      <c r="AQ839" s="451"/>
      <c r="AR839" s="448"/>
      <c r="AS839" s="451"/>
      <c r="AT839" s="448"/>
      <c r="AU839" s="451"/>
      <c r="AV839" s="448"/>
      <c r="AW839" s="451"/>
      <c r="AX839" s="448"/>
      <c r="AY839" s="440"/>
      <c r="AZ839" s="464"/>
      <c r="BA839" s="15"/>
      <c r="BB839" s="15"/>
      <c r="BC839" s="15"/>
      <c r="BD839" s="15"/>
      <c r="BE839" s="15"/>
      <c r="BF839" s="15"/>
      <c r="BG839" s="15"/>
      <c r="BH839" s="15"/>
      <c r="BI839" s="15"/>
      <c r="BJ839" s="15"/>
    </row>
    <row r="840" spans="1:62" ht="14.25">
      <c r="A840" s="502"/>
      <c r="B840" s="502"/>
      <c r="C840" s="448"/>
      <c r="D840" s="15"/>
      <c r="E840" s="15"/>
      <c r="F840" s="464"/>
      <c r="G840" s="465"/>
      <c r="H840" s="440"/>
      <c r="I840" s="464"/>
      <c r="J840" s="465"/>
      <c r="K840" s="464"/>
      <c r="L840" s="465"/>
      <c r="M840" s="464"/>
      <c r="N840" s="450"/>
      <c r="O840" s="466"/>
      <c r="P840" s="450"/>
      <c r="Q840" s="466"/>
      <c r="R840" s="450"/>
      <c r="S840" s="466"/>
      <c r="T840" s="450"/>
      <c r="U840" s="466"/>
      <c r="V840" s="451"/>
      <c r="W840" s="448"/>
      <c r="X840" s="451"/>
      <c r="Y840" s="448"/>
      <c r="Z840" s="451"/>
      <c r="AA840" s="448"/>
      <c r="AB840" s="451"/>
      <c r="AC840" s="448"/>
      <c r="AD840" s="451"/>
      <c r="AE840" s="448"/>
      <c r="AF840" s="451"/>
      <c r="AG840" s="448"/>
      <c r="AH840" s="504"/>
      <c r="AI840" s="448"/>
      <c r="AJ840" s="451"/>
      <c r="AK840" s="448"/>
      <c r="AL840" s="440"/>
      <c r="AM840" s="451"/>
      <c r="AN840" s="448"/>
      <c r="AO840" s="451"/>
      <c r="AP840" s="448"/>
      <c r="AQ840" s="451"/>
      <c r="AR840" s="448"/>
      <c r="AS840" s="451"/>
      <c r="AT840" s="448"/>
      <c r="AU840" s="451"/>
      <c r="AV840" s="448"/>
      <c r="AW840" s="451"/>
      <c r="AX840" s="448"/>
      <c r="AY840" s="440"/>
      <c r="AZ840" s="464"/>
      <c r="BA840" s="15"/>
      <c r="BB840" s="15"/>
      <c r="BC840" s="15"/>
      <c r="BD840" s="15"/>
      <c r="BE840" s="15"/>
      <c r="BF840" s="15"/>
      <c r="BG840" s="15"/>
      <c r="BH840" s="15"/>
      <c r="BI840" s="15"/>
      <c r="BJ840" s="15"/>
    </row>
    <row r="841" spans="1:62" ht="14.25">
      <c r="A841" s="502"/>
      <c r="B841" s="502"/>
      <c r="C841" s="448"/>
      <c r="D841" s="15"/>
      <c r="E841" s="15"/>
      <c r="F841" s="464"/>
      <c r="G841" s="465"/>
      <c r="H841" s="440"/>
      <c r="I841" s="464"/>
      <c r="J841" s="465"/>
      <c r="K841" s="464"/>
      <c r="L841" s="465"/>
      <c r="M841" s="464"/>
      <c r="N841" s="450"/>
      <c r="O841" s="466"/>
      <c r="P841" s="450"/>
      <c r="Q841" s="466"/>
      <c r="R841" s="450"/>
      <c r="S841" s="466"/>
      <c r="T841" s="450"/>
      <c r="U841" s="466"/>
      <c r="V841" s="451"/>
      <c r="W841" s="448"/>
      <c r="X841" s="451"/>
      <c r="Y841" s="448"/>
      <c r="Z841" s="451"/>
      <c r="AA841" s="448"/>
      <c r="AB841" s="451"/>
      <c r="AC841" s="448"/>
      <c r="AD841" s="451"/>
      <c r="AE841" s="448"/>
      <c r="AF841" s="451"/>
      <c r="AG841" s="448"/>
      <c r="AH841" s="504"/>
      <c r="AI841" s="448"/>
      <c r="AJ841" s="451"/>
      <c r="AK841" s="448"/>
      <c r="AL841" s="440"/>
      <c r="AM841" s="451"/>
      <c r="AN841" s="448"/>
      <c r="AO841" s="451"/>
      <c r="AP841" s="448"/>
      <c r="AQ841" s="451"/>
      <c r="AR841" s="448"/>
      <c r="AS841" s="451"/>
      <c r="AT841" s="448"/>
      <c r="AU841" s="451"/>
      <c r="AV841" s="448"/>
      <c r="AW841" s="451"/>
      <c r="AX841" s="448"/>
      <c r="AY841" s="440"/>
      <c r="AZ841" s="464"/>
      <c r="BA841" s="15"/>
      <c r="BB841" s="15"/>
      <c r="BC841" s="15"/>
      <c r="BD841" s="15"/>
      <c r="BE841" s="15"/>
      <c r="BF841" s="15"/>
      <c r="BG841" s="15"/>
      <c r="BH841" s="15"/>
      <c r="BI841" s="15"/>
      <c r="BJ841" s="15"/>
    </row>
    <row r="842" spans="1:62" ht="14.25">
      <c r="A842" s="502"/>
      <c r="B842" s="502"/>
      <c r="C842" s="448"/>
      <c r="D842" s="15"/>
      <c r="E842" s="15"/>
      <c r="F842" s="464"/>
      <c r="G842" s="465"/>
      <c r="H842" s="440"/>
      <c r="I842" s="464"/>
      <c r="J842" s="465"/>
      <c r="K842" s="464"/>
      <c r="L842" s="465"/>
      <c r="M842" s="464"/>
      <c r="N842" s="450"/>
      <c r="O842" s="466"/>
      <c r="P842" s="450"/>
      <c r="Q842" s="466"/>
      <c r="R842" s="450"/>
      <c r="S842" s="466"/>
      <c r="T842" s="450"/>
      <c r="U842" s="466"/>
      <c r="V842" s="451"/>
      <c r="W842" s="448"/>
      <c r="X842" s="451"/>
      <c r="Y842" s="448"/>
      <c r="Z842" s="451"/>
      <c r="AA842" s="448"/>
      <c r="AB842" s="451"/>
      <c r="AC842" s="448"/>
      <c r="AD842" s="451"/>
      <c r="AE842" s="448"/>
      <c r="AF842" s="451"/>
      <c r="AG842" s="448"/>
      <c r="AH842" s="504"/>
      <c r="AI842" s="448"/>
      <c r="AJ842" s="451"/>
      <c r="AK842" s="448"/>
      <c r="AL842" s="440"/>
      <c r="AM842" s="451"/>
      <c r="AN842" s="448"/>
      <c r="AO842" s="451"/>
      <c r="AP842" s="448"/>
      <c r="AQ842" s="451"/>
      <c r="AR842" s="448"/>
      <c r="AS842" s="451"/>
      <c r="AT842" s="448"/>
      <c r="AU842" s="451"/>
      <c r="AV842" s="448"/>
      <c r="AW842" s="451"/>
      <c r="AX842" s="448"/>
      <c r="AY842" s="440"/>
      <c r="AZ842" s="464"/>
      <c r="BA842" s="15"/>
      <c r="BB842" s="15"/>
      <c r="BC842" s="15"/>
      <c r="BD842" s="15"/>
      <c r="BE842" s="15"/>
      <c r="BF842" s="15"/>
      <c r="BG842" s="15"/>
      <c r="BH842" s="15"/>
      <c r="BI842" s="15"/>
      <c r="BJ842" s="15"/>
    </row>
    <row r="843" spans="1:62" ht="14.25">
      <c r="A843" s="502"/>
      <c r="B843" s="502"/>
      <c r="C843" s="448"/>
      <c r="D843" s="15"/>
      <c r="E843" s="15"/>
      <c r="F843" s="464"/>
      <c r="G843" s="465"/>
      <c r="H843" s="440"/>
      <c r="I843" s="464"/>
      <c r="J843" s="465"/>
      <c r="K843" s="464"/>
      <c r="L843" s="465"/>
      <c r="M843" s="464"/>
      <c r="N843" s="450"/>
      <c r="O843" s="466"/>
      <c r="P843" s="450"/>
      <c r="Q843" s="466"/>
      <c r="R843" s="450"/>
      <c r="S843" s="466"/>
      <c r="T843" s="450"/>
      <c r="U843" s="466"/>
      <c r="V843" s="451"/>
      <c r="W843" s="448"/>
      <c r="X843" s="451"/>
      <c r="Y843" s="448"/>
      <c r="Z843" s="451"/>
      <c r="AA843" s="448"/>
      <c r="AB843" s="451"/>
      <c r="AC843" s="448"/>
      <c r="AD843" s="451"/>
      <c r="AE843" s="448"/>
      <c r="AF843" s="451"/>
      <c r="AG843" s="448"/>
      <c r="AH843" s="504"/>
      <c r="AI843" s="448"/>
      <c r="AJ843" s="451"/>
      <c r="AK843" s="448"/>
      <c r="AL843" s="440"/>
      <c r="AM843" s="451"/>
      <c r="AN843" s="448"/>
      <c r="AO843" s="451"/>
      <c r="AP843" s="448"/>
      <c r="AQ843" s="451"/>
      <c r="AR843" s="448"/>
      <c r="AS843" s="451"/>
      <c r="AT843" s="448"/>
      <c r="AU843" s="451"/>
      <c r="AV843" s="448"/>
      <c r="AW843" s="451"/>
      <c r="AX843" s="448"/>
      <c r="AY843" s="440"/>
      <c r="AZ843" s="464"/>
      <c r="BA843" s="15"/>
      <c r="BB843" s="15"/>
      <c r="BC843" s="15"/>
      <c r="BD843" s="15"/>
      <c r="BE843" s="15"/>
      <c r="BF843" s="15"/>
      <c r="BG843" s="15"/>
      <c r="BH843" s="15"/>
      <c r="BI843" s="15"/>
      <c r="BJ843" s="15"/>
    </row>
    <row r="844" spans="1:62" ht="14.25">
      <c r="A844" s="502"/>
      <c r="B844" s="502"/>
      <c r="C844" s="448"/>
      <c r="D844" s="15"/>
      <c r="E844" s="15"/>
      <c r="F844" s="464"/>
      <c r="G844" s="465"/>
      <c r="H844" s="440"/>
      <c r="I844" s="464"/>
      <c r="J844" s="465"/>
      <c r="K844" s="464"/>
      <c r="L844" s="465"/>
      <c r="M844" s="464"/>
      <c r="N844" s="450"/>
      <c r="O844" s="466"/>
      <c r="P844" s="450"/>
      <c r="Q844" s="466"/>
      <c r="R844" s="450"/>
      <c r="S844" s="466"/>
      <c r="T844" s="450"/>
      <c r="U844" s="466"/>
      <c r="V844" s="451"/>
      <c r="W844" s="448"/>
      <c r="X844" s="451"/>
      <c r="Y844" s="448"/>
      <c r="Z844" s="451"/>
      <c r="AA844" s="448"/>
      <c r="AB844" s="451"/>
      <c r="AC844" s="448"/>
      <c r="AD844" s="451"/>
      <c r="AE844" s="448"/>
      <c r="AF844" s="451"/>
      <c r="AG844" s="448"/>
      <c r="AH844" s="504"/>
      <c r="AI844" s="448"/>
      <c r="AJ844" s="451"/>
      <c r="AK844" s="448"/>
      <c r="AL844" s="440"/>
      <c r="AM844" s="451"/>
      <c r="AN844" s="448"/>
      <c r="AO844" s="451"/>
      <c r="AP844" s="448"/>
      <c r="AQ844" s="451"/>
      <c r="AR844" s="448"/>
      <c r="AS844" s="451"/>
      <c r="AT844" s="448"/>
      <c r="AU844" s="451"/>
      <c r="AV844" s="448"/>
      <c r="AW844" s="451"/>
      <c r="AX844" s="448"/>
      <c r="AY844" s="440"/>
      <c r="AZ844" s="464"/>
      <c r="BA844" s="15"/>
      <c r="BB844" s="15"/>
      <c r="BC844" s="15"/>
      <c r="BD844" s="15"/>
      <c r="BE844" s="15"/>
      <c r="BF844" s="15"/>
      <c r="BG844" s="15"/>
      <c r="BH844" s="15"/>
      <c r="BI844" s="15"/>
      <c r="BJ844" s="15"/>
    </row>
    <row r="845" spans="1:62" ht="14.25">
      <c r="A845" s="502"/>
      <c r="B845" s="502"/>
      <c r="C845" s="448"/>
      <c r="D845" s="15"/>
      <c r="E845" s="15"/>
      <c r="F845" s="464"/>
      <c r="G845" s="465"/>
      <c r="H845" s="440"/>
      <c r="I845" s="464"/>
      <c r="J845" s="465"/>
      <c r="K845" s="464"/>
      <c r="L845" s="465"/>
      <c r="M845" s="464"/>
      <c r="N845" s="450"/>
      <c r="O845" s="466"/>
      <c r="P845" s="450"/>
      <c r="Q845" s="466"/>
      <c r="R845" s="450"/>
      <c r="S845" s="466"/>
      <c r="T845" s="450"/>
      <c r="U845" s="466"/>
      <c r="V845" s="451"/>
      <c r="W845" s="448"/>
      <c r="X845" s="451"/>
      <c r="Y845" s="448"/>
      <c r="Z845" s="451"/>
      <c r="AA845" s="448"/>
      <c r="AB845" s="451"/>
      <c r="AC845" s="448"/>
      <c r="AD845" s="451"/>
      <c r="AE845" s="448"/>
      <c r="AF845" s="451"/>
      <c r="AG845" s="448"/>
      <c r="AH845" s="504"/>
      <c r="AI845" s="448"/>
      <c r="AJ845" s="451"/>
      <c r="AK845" s="448"/>
      <c r="AL845" s="440"/>
      <c r="AM845" s="451"/>
      <c r="AN845" s="448"/>
      <c r="AO845" s="451"/>
      <c r="AP845" s="448"/>
      <c r="AQ845" s="451"/>
      <c r="AR845" s="448"/>
      <c r="AS845" s="451"/>
      <c r="AT845" s="448"/>
      <c r="AU845" s="451"/>
      <c r="AV845" s="448"/>
      <c r="AW845" s="451"/>
      <c r="AX845" s="448"/>
      <c r="AY845" s="440"/>
      <c r="AZ845" s="464"/>
      <c r="BA845" s="15"/>
      <c r="BB845" s="15"/>
      <c r="BC845" s="15"/>
      <c r="BD845" s="15"/>
      <c r="BE845" s="15"/>
      <c r="BF845" s="15"/>
      <c r="BG845" s="15"/>
      <c r="BH845" s="15"/>
      <c r="BI845" s="15"/>
      <c r="BJ845" s="15"/>
    </row>
    <row r="846" spans="1:62" ht="14.25">
      <c r="A846" s="502"/>
      <c r="B846" s="502"/>
      <c r="C846" s="448"/>
      <c r="D846" s="15"/>
      <c r="E846" s="15"/>
      <c r="F846" s="464"/>
      <c r="G846" s="465"/>
      <c r="H846" s="440"/>
      <c r="I846" s="464"/>
      <c r="J846" s="465"/>
      <c r="K846" s="464"/>
      <c r="L846" s="465"/>
      <c r="M846" s="464"/>
      <c r="N846" s="450"/>
      <c r="O846" s="466"/>
      <c r="P846" s="450"/>
      <c r="Q846" s="466"/>
      <c r="R846" s="450"/>
      <c r="S846" s="466"/>
      <c r="T846" s="450"/>
      <c r="U846" s="466"/>
      <c r="V846" s="451"/>
      <c r="W846" s="448"/>
      <c r="X846" s="451"/>
      <c r="Y846" s="448"/>
      <c r="Z846" s="451"/>
      <c r="AA846" s="448"/>
      <c r="AB846" s="451"/>
      <c r="AC846" s="448"/>
      <c r="AD846" s="451"/>
      <c r="AE846" s="448"/>
      <c r="AF846" s="451"/>
      <c r="AG846" s="448"/>
      <c r="AH846" s="504"/>
      <c r="AI846" s="448"/>
      <c r="AJ846" s="451"/>
      <c r="AK846" s="448"/>
      <c r="AL846" s="440"/>
      <c r="AM846" s="451"/>
      <c r="AN846" s="448"/>
      <c r="AO846" s="451"/>
      <c r="AP846" s="448"/>
      <c r="AQ846" s="451"/>
      <c r="AR846" s="448"/>
      <c r="AS846" s="451"/>
      <c r="AT846" s="448"/>
      <c r="AU846" s="451"/>
      <c r="AV846" s="448"/>
      <c r="AW846" s="451"/>
      <c r="AX846" s="448"/>
      <c r="AY846" s="440"/>
      <c r="AZ846" s="464"/>
      <c r="BA846" s="15"/>
      <c r="BB846" s="15"/>
      <c r="BC846" s="15"/>
      <c r="BD846" s="15"/>
      <c r="BE846" s="15"/>
      <c r="BF846" s="15"/>
      <c r="BG846" s="15"/>
      <c r="BH846" s="15"/>
      <c r="BI846" s="15"/>
      <c r="BJ846" s="15"/>
    </row>
    <row r="847" spans="1:62" ht="14.25">
      <c r="A847" s="502"/>
      <c r="B847" s="502"/>
      <c r="C847" s="448"/>
      <c r="D847" s="15"/>
      <c r="E847" s="15"/>
      <c r="F847" s="464"/>
      <c r="G847" s="465"/>
      <c r="H847" s="440"/>
      <c r="I847" s="464"/>
      <c r="J847" s="465"/>
      <c r="K847" s="464"/>
      <c r="L847" s="465"/>
      <c r="M847" s="464"/>
      <c r="N847" s="450"/>
      <c r="O847" s="466"/>
      <c r="P847" s="450"/>
      <c r="Q847" s="466"/>
      <c r="R847" s="450"/>
      <c r="S847" s="466"/>
      <c r="T847" s="450"/>
      <c r="U847" s="466"/>
      <c r="V847" s="451"/>
      <c r="W847" s="448"/>
      <c r="X847" s="451"/>
      <c r="Y847" s="448"/>
      <c r="Z847" s="451"/>
      <c r="AA847" s="448"/>
      <c r="AB847" s="451"/>
      <c r="AC847" s="448"/>
      <c r="AD847" s="451"/>
      <c r="AE847" s="448"/>
      <c r="AF847" s="451"/>
      <c r="AG847" s="448"/>
      <c r="AH847" s="504"/>
      <c r="AI847" s="448"/>
      <c r="AJ847" s="451"/>
      <c r="AK847" s="448"/>
      <c r="AL847" s="440"/>
      <c r="AM847" s="451"/>
      <c r="AN847" s="448"/>
      <c r="AO847" s="451"/>
      <c r="AP847" s="448"/>
      <c r="AQ847" s="451"/>
      <c r="AR847" s="448"/>
      <c r="AS847" s="451"/>
      <c r="AT847" s="448"/>
      <c r="AU847" s="451"/>
      <c r="AV847" s="448"/>
      <c r="AW847" s="451"/>
      <c r="AX847" s="448"/>
      <c r="AY847" s="440"/>
      <c r="AZ847" s="464"/>
      <c r="BA847" s="15"/>
      <c r="BB847" s="15"/>
      <c r="BC847" s="15"/>
      <c r="BD847" s="15"/>
      <c r="BE847" s="15"/>
      <c r="BF847" s="15"/>
      <c r="BG847" s="15"/>
      <c r="BH847" s="15"/>
      <c r="BI847" s="15"/>
      <c r="BJ847" s="15"/>
    </row>
    <row r="848" spans="1:62" ht="14.25">
      <c r="A848" s="502"/>
      <c r="B848" s="502"/>
      <c r="C848" s="448"/>
      <c r="D848" s="15"/>
      <c r="E848" s="15"/>
      <c r="F848" s="464"/>
      <c r="G848" s="465"/>
      <c r="H848" s="440"/>
      <c r="I848" s="464"/>
      <c r="J848" s="465"/>
      <c r="K848" s="464"/>
      <c r="L848" s="465"/>
      <c r="M848" s="464"/>
      <c r="N848" s="450"/>
      <c r="O848" s="466"/>
      <c r="P848" s="450"/>
      <c r="Q848" s="466"/>
      <c r="R848" s="450"/>
      <c r="S848" s="466"/>
      <c r="T848" s="450"/>
      <c r="U848" s="466"/>
      <c r="V848" s="451"/>
      <c r="W848" s="448"/>
      <c r="X848" s="451"/>
      <c r="Y848" s="448"/>
      <c r="Z848" s="451"/>
      <c r="AA848" s="448"/>
      <c r="AB848" s="451"/>
      <c r="AC848" s="448"/>
      <c r="AD848" s="451"/>
      <c r="AE848" s="448"/>
      <c r="AF848" s="451"/>
      <c r="AG848" s="448"/>
      <c r="AH848" s="504"/>
      <c r="AI848" s="448"/>
      <c r="AJ848" s="451"/>
      <c r="AK848" s="448"/>
      <c r="AL848" s="440"/>
      <c r="AM848" s="451"/>
      <c r="AN848" s="448"/>
      <c r="AO848" s="451"/>
      <c r="AP848" s="448"/>
      <c r="AQ848" s="451"/>
      <c r="AR848" s="448"/>
      <c r="AS848" s="451"/>
      <c r="AT848" s="448"/>
      <c r="AU848" s="451"/>
      <c r="AV848" s="448"/>
      <c r="AW848" s="451"/>
      <c r="AX848" s="448"/>
      <c r="AY848" s="440"/>
      <c r="AZ848" s="464"/>
      <c r="BA848" s="15"/>
      <c r="BB848" s="15"/>
      <c r="BC848" s="15"/>
      <c r="BD848" s="15"/>
      <c r="BE848" s="15"/>
      <c r="BF848" s="15"/>
      <c r="BG848" s="15"/>
      <c r="BH848" s="15"/>
      <c r="BI848" s="15"/>
      <c r="BJ848" s="15"/>
    </row>
    <row r="849" spans="1:62" ht="14.25">
      <c r="A849" s="502"/>
      <c r="B849" s="502"/>
      <c r="C849" s="448"/>
      <c r="D849" s="15"/>
      <c r="E849" s="15"/>
      <c r="F849" s="464"/>
      <c r="G849" s="465"/>
      <c r="H849" s="440"/>
      <c r="I849" s="464"/>
      <c r="J849" s="465"/>
      <c r="K849" s="464"/>
      <c r="L849" s="465"/>
      <c r="M849" s="464"/>
      <c r="N849" s="450"/>
      <c r="O849" s="466"/>
      <c r="P849" s="450"/>
      <c r="Q849" s="466"/>
      <c r="R849" s="450"/>
      <c r="S849" s="466"/>
      <c r="T849" s="450"/>
      <c r="U849" s="466"/>
      <c r="V849" s="451"/>
      <c r="W849" s="448"/>
      <c r="X849" s="451"/>
      <c r="Y849" s="448"/>
      <c r="Z849" s="451"/>
      <c r="AA849" s="448"/>
      <c r="AB849" s="451"/>
      <c r="AC849" s="448"/>
      <c r="AD849" s="451"/>
      <c r="AE849" s="448"/>
      <c r="AF849" s="451"/>
      <c r="AG849" s="448"/>
      <c r="AH849" s="504"/>
      <c r="AI849" s="448"/>
      <c r="AJ849" s="451"/>
      <c r="AK849" s="448"/>
      <c r="AL849" s="440"/>
      <c r="AM849" s="451"/>
      <c r="AN849" s="448"/>
      <c r="AO849" s="451"/>
      <c r="AP849" s="448"/>
      <c r="AQ849" s="451"/>
      <c r="AR849" s="448"/>
      <c r="AS849" s="451"/>
      <c r="AT849" s="448"/>
      <c r="AU849" s="451"/>
      <c r="AV849" s="448"/>
      <c r="AW849" s="451"/>
      <c r="AX849" s="448"/>
      <c r="AY849" s="440"/>
      <c r="AZ849" s="464"/>
      <c r="BA849" s="15"/>
      <c r="BB849" s="15"/>
      <c r="BC849" s="15"/>
      <c r="BD849" s="15"/>
      <c r="BE849" s="15"/>
      <c r="BF849" s="15"/>
      <c r="BG849" s="15"/>
      <c r="BH849" s="15"/>
      <c r="BI849" s="15"/>
      <c r="BJ849" s="15"/>
    </row>
    <row r="850" spans="1:62" ht="14.25">
      <c r="A850" s="502"/>
      <c r="B850" s="502"/>
      <c r="C850" s="448"/>
      <c r="D850" s="15"/>
      <c r="E850" s="15"/>
      <c r="F850" s="464"/>
      <c r="G850" s="465"/>
      <c r="H850" s="440"/>
      <c r="I850" s="464"/>
      <c r="J850" s="465"/>
      <c r="K850" s="464"/>
      <c r="L850" s="465"/>
      <c r="M850" s="464"/>
      <c r="N850" s="450"/>
      <c r="O850" s="466"/>
      <c r="P850" s="450"/>
      <c r="Q850" s="466"/>
      <c r="R850" s="450"/>
      <c r="S850" s="466"/>
      <c r="T850" s="450"/>
      <c r="U850" s="466"/>
      <c r="V850" s="451"/>
      <c r="W850" s="448"/>
      <c r="X850" s="451"/>
      <c r="Y850" s="448"/>
      <c r="Z850" s="451"/>
      <c r="AA850" s="448"/>
      <c r="AB850" s="451"/>
      <c r="AC850" s="448"/>
      <c r="AD850" s="451"/>
      <c r="AE850" s="448"/>
      <c r="AF850" s="451"/>
      <c r="AG850" s="448"/>
      <c r="AH850" s="504"/>
      <c r="AI850" s="448"/>
      <c r="AJ850" s="451"/>
      <c r="AK850" s="448"/>
      <c r="AL850" s="440"/>
      <c r="AM850" s="451"/>
      <c r="AN850" s="448"/>
      <c r="AO850" s="451"/>
      <c r="AP850" s="448"/>
      <c r="AQ850" s="451"/>
      <c r="AR850" s="448"/>
      <c r="AS850" s="451"/>
      <c r="AT850" s="448"/>
      <c r="AU850" s="451"/>
      <c r="AV850" s="448"/>
      <c r="AW850" s="451"/>
      <c r="AX850" s="448"/>
      <c r="AY850" s="440"/>
      <c r="AZ850" s="464"/>
      <c r="BA850" s="15"/>
      <c r="BB850" s="15"/>
      <c r="BC850" s="15"/>
      <c r="BD850" s="15"/>
      <c r="BE850" s="15"/>
      <c r="BF850" s="15"/>
      <c r="BG850" s="15"/>
      <c r="BH850" s="15"/>
      <c r="BI850" s="15"/>
      <c r="BJ850" s="15"/>
    </row>
    <row r="851" spans="1:62" ht="14.25">
      <c r="A851" s="502"/>
      <c r="B851" s="502"/>
      <c r="C851" s="448"/>
      <c r="D851" s="15"/>
      <c r="E851" s="15"/>
      <c r="F851" s="464"/>
      <c r="G851" s="465"/>
      <c r="H851" s="440"/>
      <c r="I851" s="464"/>
      <c r="J851" s="465"/>
      <c r="K851" s="464"/>
      <c r="L851" s="465"/>
      <c r="M851" s="464"/>
      <c r="N851" s="450"/>
      <c r="O851" s="466"/>
      <c r="P851" s="450"/>
      <c r="Q851" s="466"/>
      <c r="R851" s="450"/>
      <c r="S851" s="466"/>
      <c r="T851" s="450"/>
      <c r="U851" s="466"/>
      <c r="V851" s="451"/>
      <c r="W851" s="448"/>
      <c r="X851" s="451"/>
      <c r="Y851" s="448"/>
      <c r="Z851" s="451"/>
      <c r="AA851" s="448"/>
      <c r="AB851" s="451"/>
      <c r="AC851" s="448"/>
      <c r="AD851" s="451"/>
      <c r="AE851" s="448"/>
      <c r="AF851" s="451"/>
      <c r="AG851" s="448"/>
      <c r="AH851" s="504"/>
      <c r="AI851" s="448"/>
      <c r="AJ851" s="451"/>
      <c r="AK851" s="448"/>
      <c r="AL851" s="440"/>
      <c r="AM851" s="451"/>
      <c r="AN851" s="448"/>
      <c r="AO851" s="451"/>
      <c r="AP851" s="448"/>
      <c r="AQ851" s="451"/>
      <c r="AR851" s="448"/>
      <c r="AS851" s="451"/>
      <c r="AT851" s="448"/>
      <c r="AU851" s="451"/>
      <c r="AV851" s="448"/>
      <c r="AW851" s="451"/>
      <c r="AX851" s="448"/>
      <c r="AY851" s="440"/>
      <c r="AZ851" s="464"/>
      <c r="BA851" s="15"/>
      <c r="BB851" s="15"/>
      <c r="BC851" s="15"/>
      <c r="BD851" s="15"/>
      <c r="BE851" s="15"/>
      <c r="BF851" s="15"/>
      <c r="BG851" s="15"/>
      <c r="BH851" s="15"/>
      <c r="BI851" s="15"/>
      <c r="BJ851" s="15"/>
    </row>
    <row r="852" spans="1:62" ht="14.25">
      <c r="A852" s="502"/>
      <c r="B852" s="502"/>
      <c r="C852" s="448"/>
      <c r="D852" s="15"/>
      <c r="E852" s="15"/>
      <c r="F852" s="464"/>
      <c r="G852" s="465"/>
      <c r="H852" s="440"/>
      <c r="I852" s="464"/>
      <c r="J852" s="465"/>
      <c r="K852" s="464"/>
      <c r="L852" s="465"/>
      <c r="M852" s="464"/>
      <c r="N852" s="450"/>
      <c r="O852" s="466"/>
      <c r="P852" s="450"/>
      <c r="Q852" s="466"/>
      <c r="R852" s="450"/>
      <c r="S852" s="466"/>
      <c r="T852" s="450"/>
      <c r="U852" s="466"/>
      <c r="V852" s="451"/>
      <c r="W852" s="448"/>
      <c r="X852" s="451"/>
      <c r="Y852" s="448"/>
      <c r="Z852" s="451"/>
      <c r="AA852" s="448"/>
      <c r="AB852" s="451"/>
      <c r="AC852" s="448"/>
      <c r="AD852" s="451"/>
      <c r="AE852" s="448"/>
      <c r="AF852" s="451"/>
      <c r="AG852" s="448"/>
      <c r="AH852" s="504"/>
      <c r="AI852" s="448"/>
      <c r="AJ852" s="451"/>
      <c r="AK852" s="448"/>
      <c r="AL852" s="440"/>
      <c r="AM852" s="451"/>
      <c r="AN852" s="448"/>
      <c r="AO852" s="451"/>
      <c r="AP852" s="448"/>
      <c r="AQ852" s="451"/>
      <c r="AR852" s="448"/>
      <c r="AS852" s="451"/>
      <c r="AT852" s="448"/>
      <c r="AU852" s="451"/>
      <c r="AV852" s="448"/>
      <c r="AW852" s="451"/>
      <c r="AX852" s="448"/>
      <c r="AY852" s="440"/>
      <c r="AZ852" s="464"/>
      <c r="BA852" s="15"/>
      <c r="BB852" s="15"/>
      <c r="BC852" s="15"/>
      <c r="BD852" s="15"/>
      <c r="BE852" s="15"/>
      <c r="BF852" s="15"/>
      <c r="BG852" s="15"/>
      <c r="BH852" s="15"/>
      <c r="BI852" s="15"/>
      <c r="BJ852" s="15"/>
    </row>
    <row r="853" spans="1:62" ht="14.25">
      <c r="A853" s="502"/>
      <c r="B853" s="502"/>
      <c r="C853" s="448"/>
      <c r="D853" s="15"/>
      <c r="E853" s="15"/>
      <c r="F853" s="464"/>
      <c r="G853" s="465"/>
      <c r="H853" s="440"/>
      <c r="I853" s="464"/>
      <c r="J853" s="465"/>
      <c r="K853" s="464"/>
      <c r="L853" s="465"/>
      <c r="M853" s="464"/>
      <c r="N853" s="450"/>
      <c r="O853" s="466"/>
      <c r="P853" s="450"/>
      <c r="Q853" s="466"/>
      <c r="R853" s="450"/>
      <c r="S853" s="466"/>
      <c r="T853" s="450"/>
      <c r="U853" s="466"/>
      <c r="V853" s="451"/>
      <c r="W853" s="448"/>
      <c r="X853" s="451"/>
      <c r="Y853" s="448"/>
      <c r="Z853" s="451"/>
      <c r="AA853" s="448"/>
      <c r="AB853" s="451"/>
      <c r="AC853" s="448"/>
      <c r="AD853" s="451"/>
      <c r="AE853" s="448"/>
      <c r="AF853" s="451"/>
      <c r="AG853" s="448"/>
      <c r="AH853" s="504"/>
      <c r="AI853" s="448"/>
      <c r="AJ853" s="451"/>
      <c r="AK853" s="448"/>
      <c r="AL853" s="440"/>
      <c r="AM853" s="451"/>
      <c r="AN853" s="448"/>
      <c r="AO853" s="451"/>
      <c r="AP853" s="448"/>
      <c r="AQ853" s="451"/>
      <c r="AR853" s="448"/>
      <c r="AS853" s="451"/>
      <c r="AT853" s="448"/>
      <c r="AU853" s="451"/>
      <c r="AV853" s="448"/>
      <c r="AW853" s="451"/>
      <c r="AX853" s="448"/>
      <c r="AY853" s="440"/>
      <c r="AZ853" s="464"/>
      <c r="BA853" s="15"/>
      <c r="BB853" s="15"/>
      <c r="BC853" s="15"/>
      <c r="BD853" s="15"/>
      <c r="BE853" s="15"/>
      <c r="BF853" s="15"/>
      <c r="BG853" s="15"/>
      <c r="BH853" s="15"/>
      <c r="BI853" s="15"/>
      <c r="BJ853" s="15"/>
    </row>
    <row r="854" spans="1:62" ht="14.25">
      <c r="A854" s="502"/>
      <c r="B854" s="502"/>
      <c r="C854" s="448"/>
      <c r="D854" s="15"/>
      <c r="E854" s="15"/>
      <c r="F854" s="464"/>
      <c r="G854" s="465"/>
      <c r="H854" s="440"/>
      <c r="I854" s="464"/>
      <c r="J854" s="465"/>
      <c r="K854" s="464"/>
      <c r="L854" s="465"/>
      <c r="M854" s="464"/>
      <c r="N854" s="450"/>
      <c r="O854" s="466"/>
      <c r="P854" s="450"/>
      <c r="Q854" s="466"/>
      <c r="R854" s="450"/>
      <c r="S854" s="466"/>
      <c r="T854" s="450"/>
      <c r="U854" s="466"/>
      <c r="V854" s="451"/>
      <c r="W854" s="448"/>
      <c r="X854" s="451"/>
      <c r="Y854" s="448"/>
      <c r="Z854" s="451"/>
      <c r="AA854" s="448"/>
      <c r="AB854" s="451"/>
      <c r="AC854" s="448"/>
      <c r="AD854" s="451"/>
      <c r="AE854" s="448"/>
      <c r="AF854" s="451"/>
      <c r="AG854" s="448"/>
      <c r="AH854" s="504"/>
      <c r="AI854" s="448"/>
      <c r="AJ854" s="451"/>
      <c r="AK854" s="448"/>
      <c r="AL854" s="440"/>
      <c r="AM854" s="451"/>
      <c r="AN854" s="448"/>
      <c r="AO854" s="451"/>
      <c r="AP854" s="448"/>
      <c r="AQ854" s="451"/>
      <c r="AR854" s="448"/>
      <c r="AS854" s="451"/>
      <c r="AT854" s="448"/>
      <c r="AU854" s="451"/>
      <c r="AV854" s="448"/>
      <c r="AW854" s="451"/>
      <c r="AX854" s="448"/>
      <c r="AY854" s="440"/>
      <c r="AZ854" s="464"/>
      <c r="BA854" s="15"/>
      <c r="BB854" s="15"/>
      <c r="BC854" s="15"/>
      <c r="BD854" s="15"/>
      <c r="BE854" s="15"/>
      <c r="BF854" s="15"/>
      <c r="BG854" s="15"/>
      <c r="BH854" s="15"/>
      <c r="BI854" s="15"/>
      <c r="BJ854" s="15"/>
    </row>
    <row r="855" spans="1:62" ht="14.25">
      <c r="A855" s="502"/>
      <c r="B855" s="502"/>
      <c r="C855" s="448"/>
      <c r="D855" s="15"/>
      <c r="E855" s="15"/>
      <c r="F855" s="464"/>
      <c r="G855" s="465"/>
      <c r="H855" s="440"/>
      <c r="I855" s="464"/>
      <c r="J855" s="465"/>
      <c r="K855" s="464"/>
      <c r="L855" s="465"/>
      <c r="M855" s="464"/>
      <c r="N855" s="450"/>
      <c r="O855" s="466"/>
      <c r="P855" s="450"/>
      <c r="Q855" s="466"/>
      <c r="R855" s="450"/>
      <c r="S855" s="466"/>
      <c r="T855" s="450"/>
      <c r="U855" s="466"/>
      <c r="V855" s="451"/>
      <c r="W855" s="448"/>
      <c r="X855" s="451"/>
      <c r="Y855" s="448"/>
      <c r="Z855" s="451"/>
      <c r="AA855" s="448"/>
      <c r="AB855" s="451"/>
      <c r="AC855" s="448"/>
      <c r="AD855" s="451"/>
      <c r="AE855" s="448"/>
      <c r="AF855" s="451"/>
      <c r="AG855" s="448"/>
      <c r="AH855" s="504"/>
      <c r="AI855" s="448"/>
      <c r="AJ855" s="451"/>
      <c r="AK855" s="448"/>
      <c r="AL855" s="440"/>
      <c r="AM855" s="451"/>
      <c r="AN855" s="448"/>
      <c r="AO855" s="451"/>
      <c r="AP855" s="448"/>
      <c r="AQ855" s="451"/>
      <c r="AR855" s="448"/>
      <c r="AS855" s="451"/>
      <c r="AT855" s="448"/>
      <c r="AU855" s="451"/>
      <c r="AV855" s="448"/>
      <c r="AW855" s="451"/>
      <c r="AX855" s="448"/>
      <c r="AY855" s="440"/>
      <c r="AZ855" s="464"/>
      <c r="BA855" s="15"/>
      <c r="BB855" s="15"/>
      <c r="BC855" s="15"/>
      <c r="BD855" s="15"/>
      <c r="BE855" s="15"/>
      <c r="BF855" s="15"/>
      <c r="BG855" s="15"/>
      <c r="BH855" s="15"/>
      <c r="BI855" s="15"/>
      <c r="BJ855" s="15"/>
    </row>
    <row r="856" spans="1:62" ht="14.25">
      <c r="A856" s="502"/>
      <c r="B856" s="502"/>
      <c r="C856" s="448"/>
      <c r="D856" s="15"/>
      <c r="E856" s="15"/>
      <c r="F856" s="464"/>
      <c r="G856" s="465"/>
      <c r="H856" s="440"/>
      <c r="I856" s="464"/>
      <c r="J856" s="465"/>
      <c r="K856" s="464"/>
      <c r="L856" s="465"/>
      <c r="M856" s="464"/>
      <c r="N856" s="450"/>
      <c r="O856" s="466"/>
      <c r="P856" s="450"/>
      <c r="Q856" s="466"/>
      <c r="R856" s="450"/>
      <c r="S856" s="466"/>
      <c r="T856" s="450"/>
      <c r="U856" s="466"/>
      <c r="V856" s="451"/>
      <c r="W856" s="448"/>
      <c r="X856" s="451"/>
      <c r="Y856" s="448"/>
      <c r="Z856" s="451"/>
      <c r="AA856" s="448"/>
      <c r="AB856" s="451"/>
      <c r="AC856" s="448"/>
      <c r="AD856" s="451"/>
      <c r="AE856" s="448"/>
      <c r="AF856" s="451"/>
      <c r="AG856" s="448"/>
      <c r="AH856" s="504"/>
      <c r="AI856" s="448"/>
      <c r="AJ856" s="451"/>
      <c r="AK856" s="448"/>
      <c r="AL856" s="440"/>
      <c r="AM856" s="451"/>
      <c r="AN856" s="448"/>
      <c r="AO856" s="451"/>
      <c r="AP856" s="448"/>
      <c r="AQ856" s="451"/>
      <c r="AR856" s="448"/>
      <c r="AS856" s="451"/>
      <c r="AT856" s="448"/>
      <c r="AU856" s="451"/>
      <c r="AV856" s="448"/>
      <c r="AW856" s="451"/>
      <c r="AX856" s="448"/>
      <c r="AY856" s="440"/>
      <c r="AZ856" s="464"/>
      <c r="BA856" s="15"/>
      <c r="BB856" s="15"/>
      <c r="BC856" s="15"/>
      <c r="BD856" s="15"/>
      <c r="BE856" s="15"/>
      <c r="BF856" s="15"/>
      <c r="BG856" s="15"/>
      <c r="BH856" s="15"/>
      <c r="BI856" s="15"/>
      <c r="BJ856" s="15"/>
    </row>
    <row r="857" spans="1:62" ht="14.25">
      <c r="A857" s="502"/>
      <c r="B857" s="502"/>
      <c r="C857" s="448"/>
      <c r="D857" s="15"/>
      <c r="E857" s="15"/>
      <c r="F857" s="464"/>
      <c r="G857" s="465"/>
      <c r="H857" s="440"/>
      <c r="I857" s="464"/>
      <c r="J857" s="465"/>
      <c r="K857" s="464"/>
      <c r="L857" s="465"/>
      <c r="M857" s="464"/>
      <c r="N857" s="450"/>
      <c r="O857" s="466"/>
      <c r="P857" s="450"/>
      <c r="Q857" s="466"/>
      <c r="R857" s="450"/>
      <c r="S857" s="466"/>
      <c r="T857" s="450"/>
      <c r="U857" s="466"/>
      <c r="V857" s="451"/>
      <c r="W857" s="448"/>
      <c r="X857" s="451"/>
      <c r="Y857" s="448"/>
      <c r="Z857" s="451"/>
      <c r="AA857" s="448"/>
      <c r="AB857" s="451"/>
      <c r="AC857" s="448"/>
      <c r="AD857" s="451"/>
      <c r="AE857" s="448"/>
      <c r="AF857" s="451"/>
      <c r="AG857" s="448"/>
      <c r="AH857" s="504"/>
      <c r="AI857" s="448"/>
      <c r="AJ857" s="451"/>
      <c r="AK857" s="448"/>
      <c r="AL857" s="440"/>
      <c r="AM857" s="451"/>
      <c r="AN857" s="448"/>
      <c r="AO857" s="451"/>
      <c r="AP857" s="448"/>
      <c r="AQ857" s="451"/>
      <c r="AR857" s="448"/>
      <c r="AS857" s="451"/>
      <c r="AT857" s="448"/>
      <c r="AU857" s="451"/>
      <c r="AV857" s="448"/>
      <c r="AW857" s="451"/>
      <c r="AX857" s="448"/>
      <c r="AY857" s="440"/>
      <c r="AZ857" s="464"/>
      <c r="BA857" s="15"/>
      <c r="BB857" s="15"/>
      <c r="BC857" s="15"/>
      <c r="BD857" s="15"/>
      <c r="BE857" s="15"/>
      <c r="BF857" s="15"/>
      <c r="BG857" s="15"/>
      <c r="BH857" s="15"/>
      <c r="BI857" s="15"/>
      <c r="BJ857" s="15"/>
    </row>
    <row r="858" spans="1:62" ht="14.25">
      <c r="A858" s="502"/>
      <c r="B858" s="502"/>
      <c r="C858" s="448"/>
      <c r="D858" s="15"/>
      <c r="E858" s="15"/>
      <c r="F858" s="464"/>
      <c r="G858" s="465"/>
      <c r="H858" s="440"/>
      <c r="I858" s="464"/>
      <c r="J858" s="465"/>
      <c r="K858" s="464"/>
      <c r="L858" s="465"/>
      <c r="M858" s="464"/>
      <c r="N858" s="450"/>
      <c r="O858" s="466"/>
      <c r="P858" s="450"/>
      <c r="Q858" s="466"/>
      <c r="R858" s="450"/>
      <c r="S858" s="466"/>
      <c r="T858" s="450"/>
      <c r="U858" s="466"/>
      <c r="V858" s="451"/>
      <c r="W858" s="448"/>
      <c r="X858" s="451"/>
      <c r="Y858" s="448"/>
      <c r="Z858" s="451"/>
      <c r="AA858" s="448"/>
      <c r="AB858" s="451"/>
      <c r="AC858" s="448"/>
      <c r="AD858" s="451"/>
      <c r="AE858" s="448"/>
      <c r="AF858" s="451"/>
      <c r="AG858" s="448"/>
      <c r="AH858" s="504"/>
      <c r="AI858" s="448"/>
      <c r="AJ858" s="451"/>
      <c r="AK858" s="448"/>
      <c r="AL858" s="440"/>
      <c r="AM858" s="451"/>
      <c r="AN858" s="448"/>
      <c r="AO858" s="451"/>
      <c r="AP858" s="448"/>
      <c r="AQ858" s="451"/>
      <c r="AR858" s="448"/>
      <c r="AS858" s="451"/>
      <c r="AT858" s="448"/>
      <c r="AU858" s="451"/>
      <c r="AV858" s="448"/>
      <c r="AW858" s="451"/>
      <c r="AX858" s="448"/>
      <c r="AY858" s="440"/>
      <c r="AZ858" s="464"/>
      <c r="BA858" s="15"/>
      <c r="BB858" s="15"/>
      <c r="BC858" s="15"/>
      <c r="BD858" s="15"/>
      <c r="BE858" s="15"/>
      <c r="BF858" s="15"/>
      <c r="BG858" s="15"/>
      <c r="BH858" s="15"/>
      <c r="BI858" s="15"/>
      <c r="BJ858" s="15"/>
    </row>
    <row r="859" spans="1:62" ht="14.25">
      <c r="A859" s="502"/>
      <c r="B859" s="502"/>
      <c r="C859" s="448"/>
      <c r="D859" s="15"/>
      <c r="E859" s="15"/>
      <c r="F859" s="464"/>
      <c r="G859" s="465"/>
      <c r="H859" s="440"/>
      <c r="I859" s="464"/>
      <c r="J859" s="465"/>
      <c r="K859" s="464"/>
      <c r="L859" s="465"/>
      <c r="M859" s="464"/>
      <c r="N859" s="450"/>
      <c r="O859" s="466"/>
      <c r="P859" s="450"/>
      <c r="Q859" s="466"/>
      <c r="R859" s="450"/>
      <c r="S859" s="466"/>
      <c r="T859" s="450"/>
      <c r="U859" s="466"/>
      <c r="V859" s="451"/>
      <c r="W859" s="448"/>
      <c r="X859" s="451"/>
      <c r="Y859" s="448"/>
      <c r="Z859" s="451"/>
      <c r="AA859" s="448"/>
      <c r="AB859" s="451"/>
      <c r="AC859" s="448"/>
      <c r="AD859" s="451"/>
      <c r="AE859" s="448"/>
      <c r="AF859" s="451"/>
      <c r="AG859" s="448"/>
      <c r="AH859" s="504"/>
      <c r="AI859" s="448"/>
      <c r="AJ859" s="451"/>
      <c r="AK859" s="448"/>
      <c r="AL859" s="440"/>
      <c r="AM859" s="451"/>
      <c r="AN859" s="448"/>
      <c r="AO859" s="451"/>
      <c r="AP859" s="448"/>
      <c r="AQ859" s="451"/>
      <c r="AR859" s="448"/>
      <c r="AS859" s="451"/>
      <c r="AT859" s="448"/>
      <c r="AU859" s="451"/>
      <c r="AV859" s="448"/>
      <c r="AW859" s="451"/>
      <c r="AX859" s="448"/>
      <c r="AY859" s="440"/>
      <c r="AZ859" s="464"/>
      <c r="BA859" s="15"/>
      <c r="BB859" s="15"/>
      <c r="BC859" s="15"/>
      <c r="BD859" s="15"/>
      <c r="BE859" s="15"/>
      <c r="BF859" s="15"/>
      <c r="BG859" s="15"/>
      <c r="BH859" s="15"/>
      <c r="BI859" s="15"/>
      <c r="BJ859" s="15"/>
    </row>
    <row r="860" spans="1:62" ht="14.25">
      <c r="A860" s="502"/>
      <c r="B860" s="502"/>
      <c r="C860" s="448"/>
      <c r="D860" s="15"/>
      <c r="E860" s="15"/>
      <c r="F860" s="464"/>
      <c r="G860" s="465"/>
      <c r="H860" s="440"/>
      <c r="I860" s="464"/>
      <c r="J860" s="465"/>
      <c r="K860" s="464"/>
      <c r="L860" s="465"/>
      <c r="M860" s="464"/>
      <c r="N860" s="450"/>
      <c r="O860" s="466"/>
      <c r="P860" s="450"/>
      <c r="Q860" s="466"/>
      <c r="R860" s="450"/>
      <c r="S860" s="466"/>
      <c r="T860" s="450"/>
      <c r="U860" s="466"/>
      <c r="V860" s="451"/>
      <c r="W860" s="448"/>
      <c r="X860" s="451"/>
      <c r="Y860" s="448"/>
      <c r="Z860" s="451"/>
      <c r="AA860" s="448"/>
      <c r="AB860" s="451"/>
      <c r="AC860" s="448"/>
      <c r="AD860" s="451"/>
      <c r="AE860" s="448"/>
      <c r="AF860" s="451"/>
      <c r="AG860" s="448"/>
      <c r="AH860" s="504"/>
      <c r="AI860" s="448"/>
      <c r="AJ860" s="451"/>
      <c r="AK860" s="448"/>
      <c r="AL860" s="440"/>
      <c r="AM860" s="451"/>
      <c r="AN860" s="448"/>
      <c r="AO860" s="451"/>
      <c r="AP860" s="448"/>
      <c r="AQ860" s="451"/>
      <c r="AR860" s="448"/>
      <c r="AS860" s="451"/>
      <c r="AT860" s="448"/>
      <c r="AU860" s="451"/>
      <c r="AV860" s="448"/>
      <c r="AW860" s="451"/>
      <c r="AX860" s="448"/>
      <c r="AY860" s="440"/>
      <c r="AZ860" s="464"/>
      <c r="BA860" s="15"/>
      <c r="BB860" s="15"/>
      <c r="BC860" s="15"/>
      <c r="BD860" s="15"/>
      <c r="BE860" s="15"/>
      <c r="BF860" s="15"/>
      <c r="BG860" s="15"/>
      <c r="BH860" s="15"/>
      <c r="BI860" s="15"/>
      <c r="BJ860" s="15"/>
    </row>
    <row r="861" spans="1:62" ht="14.25">
      <c r="A861" s="502"/>
      <c r="B861" s="502"/>
      <c r="C861" s="448"/>
      <c r="D861" s="15"/>
      <c r="E861" s="15"/>
      <c r="F861" s="464"/>
      <c r="G861" s="465"/>
      <c r="H861" s="440"/>
      <c r="I861" s="464"/>
      <c r="J861" s="465"/>
      <c r="K861" s="464"/>
      <c r="L861" s="465"/>
      <c r="M861" s="464"/>
      <c r="N861" s="450"/>
      <c r="O861" s="466"/>
      <c r="P861" s="450"/>
      <c r="Q861" s="466"/>
      <c r="R861" s="450"/>
      <c r="S861" s="466"/>
      <c r="T861" s="450"/>
      <c r="U861" s="466"/>
      <c r="V861" s="451"/>
      <c r="W861" s="448"/>
      <c r="X861" s="451"/>
      <c r="Y861" s="448"/>
      <c r="Z861" s="451"/>
      <c r="AA861" s="448"/>
      <c r="AB861" s="451"/>
      <c r="AC861" s="448"/>
      <c r="AD861" s="451"/>
      <c r="AE861" s="448"/>
      <c r="AF861" s="451"/>
      <c r="AG861" s="448"/>
      <c r="AH861" s="504"/>
      <c r="AI861" s="448"/>
      <c r="AJ861" s="451"/>
      <c r="AK861" s="448"/>
      <c r="AL861" s="440"/>
      <c r="AM861" s="451"/>
      <c r="AN861" s="448"/>
      <c r="AO861" s="451"/>
      <c r="AP861" s="448"/>
      <c r="AQ861" s="451"/>
      <c r="AR861" s="448"/>
      <c r="AS861" s="451"/>
      <c r="AT861" s="448"/>
      <c r="AU861" s="451"/>
      <c r="AV861" s="448"/>
      <c r="AW861" s="451"/>
      <c r="AX861" s="448"/>
      <c r="AY861" s="440"/>
      <c r="AZ861" s="464"/>
      <c r="BA861" s="15"/>
      <c r="BB861" s="15"/>
      <c r="BC861" s="15"/>
      <c r="BD861" s="15"/>
      <c r="BE861" s="15"/>
      <c r="BF861" s="15"/>
      <c r="BG861" s="15"/>
      <c r="BH861" s="15"/>
      <c r="BI861" s="15"/>
      <c r="BJ861" s="15"/>
    </row>
    <row r="862" spans="1:62" ht="14.25">
      <c r="A862" s="502"/>
      <c r="B862" s="502"/>
      <c r="C862" s="448"/>
      <c r="D862" s="15"/>
      <c r="E862" s="15"/>
      <c r="F862" s="464"/>
      <c r="G862" s="465"/>
      <c r="H862" s="440"/>
      <c r="I862" s="464"/>
      <c r="J862" s="465"/>
      <c r="K862" s="464"/>
      <c r="L862" s="465"/>
      <c r="M862" s="464"/>
      <c r="N862" s="450"/>
      <c r="O862" s="466"/>
      <c r="P862" s="450"/>
      <c r="Q862" s="466"/>
      <c r="R862" s="450"/>
      <c r="S862" s="466"/>
      <c r="T862" s="450"/>
      <c r="U862" s="466"/>
      <c r="V862" s="451"/>
      <c r="W862" s="448"/>
      <c r="X862" s="451"/>
      <c r="Y862" s="448"/>
      <c r="Z862" s="451"/>
      <c r="AA862" s="448"/>
      <c r="AB862" s="451"/>
      <c r="AC862" s="448"/>
      <c r="AD862" s="451"/>
      <c r="AE862" s="448"/>
      <c r="AF862" s="451"/>
      <c r="AG862" s="448"/>
      <c r="AH862" s="504"/>
      <c r="AI862" s="448"/>
      <c r="AJ862" s="451"/>
      <c r="AK862" s="448"/>
      <c r="AL862" s="440"/>
      <c r="AM862" s="451"/>
      <c r="AN862" s="448"/>
      <c r="AO862" s="451"/>
      <c r="AP862" s="448"/>
      <c r="AQ862" s="451"/>
      <c r="AR862" s="448"/>
      <c r="AS862" s="451"/>
      <c r="AT862" s="448"/>
      <c r="AU862" s="451"/>
      <c r="AV862" s="448"/>
      <c r="AW862" s="451"/>
      <c r="AX862" s="448"/>
      <c r="AY862" s="440"/>
      <c r="AZ862" s="464"/>
      <c r="BA862" s="15"/>
      <c r="BB862" s="15"/>
      <c r="BC862" s="15"/>
      <c r="BD862" s="15"/>
      <c r="BE862" s="15"/>
      <c r="BF862" s="15"/>
      <c r="BG862" s="15"/>
      <c r="BH862" s="15"/>
      <c r="BI862" s="15"/>
      <c r="BJ862" s="15"/>
    </row>
    <row r="863" spans="1:62" ht="14.25">
      <c r="A863" s="502"/>
      <c r="B863" s="502"/>
      <c r="C863" s="448"/>
      <c r="D863" s="15"/>
      <c r="E863" s="15"/>
      <c r="F863" s="464"/>
      <c r="G863" s="465"/>
      <c r="H863" s="440"/>
      <c r="I863" s="464"/>
      <c r="J863" s="465"/>
      <c r="K863" s="464"/>
      <c r="L863" s="465"/>
      <c r="M863" s="464"/>
      <c r="N863" s="450"/>
      <c r="O863" s="466"/>
      <c r="P863" s="450"/>
      <c r="Q863" s="466"/>
      <c r="R863" s="450"/>
      <c r="S863" s="466"/>
      <c r="T863" s="450"/>
      <c r="U863" s="466"/>
      <c r="V863" s="451"/>
      <c r="W863" s="448"/>
      <c r="X863" s="451"/>
      <c r="Y863" s="448"/>
      <c r="Z863" s="451"/>
      <c r="AA863" s="448"/>
      <c r="AB863" s="451"/>
      <c r="AC863" s="448"/>
      <c r="AD863" s="451"/>
      <c r="AE863" s="448"/>
      <c r="AF863" s="451"/>
      <c r="AG863" s="448"/>
      <c r="AH863" s="504"/>
      <c r="AI863" s="448"/>
      <c r="AJ863" s="451"/>
      <c r="AK863" s="448"/>
      <c r="AL863" s="440"/>
      <c r="AM863" s="451"/>
      <c r="AN863" s="448"/>
      <c r="AO863" s="451"/>
      <c r="AP863" s="448"/>
      <c r="AQ863" s="451"/>
      <c r="AR863" s="448"/>
      <c r="AS863" s="451"/>
      <c r="AT863" s="448"/>
      <c r="AU863" s="451"/>
      <c r="AV863" s="448"/>
      <c r="AW863" s="451"/>
      <c r="AX863" s="448"/>
      <c r="AY863" s="440"/>
      <c r="AZ863" s="464"/>
      <c r="BA863" s="15"/>
      <c r="BB863" s="15"/>
      <c r="BC863" s="15"/>
      <c r="BD863" s="15"/>
      <c r="BE863" s="15"/>
      <c r="BF863" s="15"/>
      <c r="BG863" s="15"/>
      <c r="BH863" s="15"/>
      <c r="BI863" s="15"/>
      <c r="BJ863" s="15"/>
    </row>
    <row r="864" spans="1:62" ht="14.25">
      <c r="A864" s="502"/>
      <c r="B864" s="502"/>
      <c r="C864" s="448"/>
      <c r="D864" s="15"/>
      <c r="E864" s="15"/>
      <c r="F864" s="464"/>
      <c r="G864" s="465"/>
      <c r="H864" s="440"/>
      <c r="I864" s="464"/>
      <c r="J864" s="465"/>
      <c r="K864" s="464"/>
      <c r="L864" s="465"/>
      <c r="M864" s="464"/>
      <c r="N864" s="450"/>
      <c r="O864" s="466"/>
      <c r="P864" s="450"/>
      <c r="Q864" s="466"/>
      <c r="R864" s="450"/>
      <c r="S864" s="466"/>
      <c r="T864" s="450"/>
      <c r="U864" s="466"/>
      <c r="V864" s="451"/>
      <c r="W864" s="448"/>
      <c r="X864" s="451"/>
      <c r="Y864" s="448"/>
      <c r="Z864" s="451"/>
      <c r="AA864" s="448"/>
      <c r="AB864" s="451"/>
      <c r="AC864" s="448"/>
      <c r="AD864" s="451"/>
      <c r="AE864" s="448"/>
      <c r="AF864" s="451"/>
      <c r="AG864" s="448"/>
      <c r="AH864" s="504"/>
      <c r="AI864" s="448"/>
      <c r="AJ864" s="451"/>
      <c r="AK864" s="448"/>
      <c r="AL864" s="440"/>
      <c r="AM864" s="451"/>
      <c r="AN864" s="448"/>
      <c r="AO864" s="451"/>
      <c r="AP864" s="448"/>
      <c r="AQ864" s="451"/>
      <c r="AR864" s="448"/>
      <c r="AS864" s="451"/>
      <c r="AT864" s="448"/>
      <c r="AU864" s="451"/>
      <c r="AV864" s="448"/>
      <c r="AW864" s="451"/>
      <c r="AX864" s="448"/>
      <c r="AY864" s="440"/>
      <c r="AZ864" s="464"/>
      <c r="BA864" s="15"/>
      <c r="BB864" s="15"/>
      <c r="BC864" s="15"/>
      <c r="BD864" s="15"/>
      <c r="BE864" s="15"/>
      <c r="BF864" s="15"/>
      <c r="BG864" s="15"/>
      <c r="BH864" s="15"/>
      <c r="BI864" s="15"/>
      <c r="BJ864" s="15"/>
    </row>
    <row r="865" spans="1:62" ht="14.25">
      <c r="A865" s="502"/>
      <c r="B865" s="502"/>
      <c r="C865" s="448"/>
      <c r="D865" s="15"/>
      <c r="E865" s="15"/>
      <c r="F865" s="464"/>
      <c r="G865" s="465"/>
      <c r="H865" s="440"/>
      <c r="I865" s="464"/>
      <c r="J865" s="465"/>
      <c r="K865" s="464"/>
      <c r="L865" s="465"/>
      <c r="M865" s="464"/>
      <c r="N865" s="450"/>
      <c r="O865" s="466"/>
      <c r="P865" s="450"/>
      <c r="Q865" s="466"/>
      <c r="R865" s="450"/>
      <c r="S865" s="466"/>
      <c r="T865" s="450"/>
      <c r="U865" s="466"/>
      <c r="V865" s="451"/>
      <c r="W865" s="448"/>
      <c r="X865" s="451"/>
      <c r="Y865" s="448"/>
      <c r="Z865" s="451"/>
      <c r="AA865" s="448"/>
      <c r="AB865" s="451"/>
      <c r="AC865" s="448"/>
      <c r="AD865" s="451"/>
      <c r="AE865" s="448"/>
      <c r="AF865" s="451"/>
      <c r="AG865" s="448"/>
      <c r="AH865" s="504"/>
      <c r="AI865" s="448"/>
      <c r="AJ865" s="451"/>
      <c r="AK865" s="448"/>
      <c r="AL865" s="440"/>
      <c r="AM865" s="451"/>
      <c r="AN865" s="448"/>
      <c r="AO865" s="451"/>
      <c r="AP865" s="448"/>
      <c r="AQ865" s="451"/>
      <c r="AR865" s="448"/>
      <c r="AS865" s="451"/>
      <c r="AT865" s="448"/>
      <c r="AU865" s="451"/>
      <c r="AV865" s="448"/>
      <c r="AW865" s="451"/>
      <c r="AX865" s="448"/>
      <c r="AY865" s="440"/>
      <c r="AZ865" s="464"/>
      <c r="BA865" s="15"/>
      <c r="BB865" s="15"/>
      <c r="BC865" s="15"/>
      <c r="BD865" s="15"/>
      <c r="BE865" s="15"/>
      <c r="BF865" s="15"/>
      <c r="BG865" s="15"/>
      <c r="BH865" s="15"/>
      <c r="BI865" s="15"/>
      <c r="BJ865" s="15"/>
    </row>
    <row r="866" spans="1:62" ht="14.25">
      <c r="A866" s="502"/>
      <c r="B866" s="502"/>
      <c r="C866" s="448"/>
      <c r="D866" s="15"/>
      <c r="E866" s="15"/>
      <c r="F866" s="464"/>
      <c r="G866" s="465"/>
      <c r="H866" s="440"/>
      <c r="I866" s="464"/>
      <c r="J866" s="465"/>
      <c r="K866" s="464"/>
      <c r="L866" s="465"/>
      <c r="M866" s="464"/>
      <c r="N866" s="450"/>
      <c r="O866" s="466"/>
      <c r="P866" s="450"/>
      <c r="Q866" s="466"/>
      <c r="R866" s="450"/>
      <c r="S866" s="466"/>
      <c r="T866" s="450"/>
      <c r="U866" s="466"/>
      <c r="V866" s="451"/>
      <c r="W866" s="448"/>
      <c r="X866" s="451"/>
      <c r="Y866" s="448"/>
      <c r="Z866" s="451"/>
      <c r="AA866" s="448"/>
      <c r="AB866" s="451"/>
      <c r="AC866" s="448"/>
      <c r="AD866" s="451"/>
      <c r="AE866" s="448"/>
      <c r="AF866" s="451"/>
      <c r="AG866" s="448"/>
      <c r="AH866" s="504"/>
      <c r="AI866" s="448"/>
      <c r="AJ866" s="451"/>
      <c r="AK866" s="448"/>
      <c r="AL866" s="440"/>
      <c r="AM866" s="451"/>
      <c r="AN866" s="448"/>
      <c r="AO866" s="451"/>
      <c r="AP866" s="448"/>
      <c r="AQ866" s="451"/>
      <c r="AR866" s="448"/>
      <c r="AS866" s="451"/>
      <c r="AT866" s="448"/>
      <c r="AU866" s="451"/>
      <c r="AV866" s="448"/>
      <c r="AW866" s="451"/>
      <c r="AX866" s="448"/>
      <c r="AY866" s="440"/>
      <c r="AZ866" s="464"/>
      <c r="BA866" s="15"/>
      <c r="BB866" s="15"/>
      <c r="BC866" s="15"/>
      <c r="BD866" s="15"/>
      <c r="BE866" s="15"/>
      <c r="BF866" s="15"/>
      <c r="BG866" s="15"/>
      <c r="BH866" s="15"/>
      <c r="BI866" s="15"/>
      <c r="BJ866" s="15"/>
    </row>
    <row r="867" spans="1:62" ht="14.25">
      <c r="A867" s="502"/>
      <c r="B867" s="502"/>
      <c r="C867" s="448"/>
      <c r="D867" s="15"/>
      <c r="E867" s="15"/>
      <c r="F867" s="464"/>
      <c r="G867" s="465"/>
      <c r="H867" s="440"/>
      <c r="I867" s="464"/>
      <c r="J867" s="465"/>
      <c r="K867" s="464"/>
      <c r="L867" s="465"/>
      <c r="M867" s="464"/>
      <c r="N867" s="450"/>
      <c r="O867" s="466"/>
      <c r="P867" s="450"/>
      <c r="Q867" s="466"/>
      <c r="R867" s="450"/>
      <c r="S867" s="466"/>
      <c r="T867" s="450"/>
      <c r="U867" s="466"/>
      <c r="V867" s="451"/>
      <c r="W867" s="448"/>
      <c r="X867" s="451"/>
      <c r="Y867" s="448"/>
      <c r="Z867" s="451"/>
      <c r="AA867" s="448"/>
      <c r="AB867" s="451"/>
      <c r="AC867" s="448"/>
      <c r="AD867" s="451"/>
      <c r="AE867" s="448"/>
      <c r="AF867" s="451"/>
      <c r="AG867" s="448"/>
      <c r="AH867" s="504"/>
      <c r="AI867" s="448"/>
      <c r="AJ867" s="451"/>
      <c r="AK867" s="448"/>
      <c r="AL867" s="440"/>
      <c r="AM867" s="451"/>
      <c r="AN867" s="448"/>
      <c r="AO867" s="451"/>
      <c r="AP867" s="448"/>
      <c r="AQ867" s="451"/>
      <c r="AR867" s="448"/>
      <c r="AS867" s="451"/>
      <c r="AT867" s="448"/>
      <c r="AU867" s="451"/>
      <c r="AV867" s="448"/>
      <c r="AW867" s="451"/>
      <c r="AX867" s="448"/>
      <c r="AY867" s="440"/>
      <c r="AZ867" s="464"/>
      <c r="BA867" s="15"/>
      <c r="BB867" s="15"/>
      <c r="BC867" s="15"/>
      <c r="BD867" s="15"/>
      <c r="BE867" s="15"/>
      <c r="BF867" s="15"/>
      <c r="BG867" s="15"/>
      <c r="BH867" s="15"/>
      <c r="BI867" s="15"/>
      <c r="BJ867" s="15"/>
    </row>
    <row r="868" spans="1:62" ht="14.25">
      <c r="A868" s="502"/>
      <c r="B868" s="502"/>
      <c r="C868" s="448"/>
      <c r="D868" s="15"/>
      <c r="E868" s="15"/>
      <c r="F868" s="464"/>
      <c r="G868" s="465"/>
      <c r="H868" s="440"/>
      <c r="I868" s="464"/>
      <c r="J868" s="465"/>
      <c r="K868" s="464"/>
      <c r="L868" s="465"/>
      <c r="M868" s="464"/>
      <c r="N868" s="450"/>
      <c r="O868" s="466"/>
      <c r="P868" s="450"/>
      <c r="Q868" s="466"/>
      <c r="R868" s="450"/>
      <c r="S868" s="466"/>
      <c r="T868" s="450"/>
      <c r="U868" s="466"/>
      <c r="V868" s="451"/>
      <c r="W868" s="448"/>
      <c r="X868" s="451"/>
      <c r="Y868" s="448"/>
      <c r="Z868" s="451"/>
      <c r="AA868" s="448"/>
      <c r="AB868" s="451"/>
      <c r="AC868" s="448"/>
      <c r="AD868" s="451"/>
      <c r="AE868" s="448"/>
      <c r="AF868" s="451"/>
      <c r="AG868" s="448"/>
      <c r="AH868" s="504"/>
      <c r="AI868" s="448"/>
      <c r="AJ868" s="451"/>
      <c r="AK868" s="448"/>
      <c r="AL868" s="440"/>
      <c r="AM868" s="451"/>
      <c r="AN868" s="448"/>
      <c r="AO868" s="451"/>
      <c r="AP868" s="448"/>
      <c r="AQ868" s="451"/>
      <c r="AR868" s="448"/>
      <c r="AS868" s="451"/>
      <c r="AT868" s="448"/>
      <c r="AU868" s="451"/>
      <c r="AV868" s="448"/>
      <c r="AW868" s="451"/>
      <c r="AX868" s="448"/>
      <c r="AY868" s="440"/>
      <c r="AZ868" s="464"/>
      <c r="BA868" s="15"/>
      <c r="BB868" s="15"/>
      <c r="BC868" s="15"/>
      <c r="BD868" s="15"/>
      <c r="BE868" s="15"/>
      <c r="BF868" s="15"/>
      <c r="BG868" s="15"/>
      <c r="BH868" s="15"/>
      <c r="BI868" s="15"/>
      <c r="BJ868" s="15"/>
    </row>
    <row r="869" spans="1:62" ht="14.25">
      <c r="A869" s="502"/>
      <c r="B869" s="502"/>
      <c r="C869" s="448"/>
      <c r="D869" s="15"/>
      <c r="E869" s="15"/>
      <c r="F869" s="464"/>
      <c r="G869" s="465"/>
      <c r="H869" s="440"/>
      <c r="I869" s="464"/>
      <c r="J869" s="465"/>
      <c r="K869" s="464"/>
      <c r="L869" s="465"/>
      <c r="M869" s="464"/>
      <c r="N869" s="450"/>
      <c r="O869" s="466"/>
      <c r="P869" s="450"/>
      <c r="Q869" s="466"/>
      <c r="R869" s="450"/>
      <c r="S869" s="466"/>
      <c r="T869" s="450"/>
      <c r="U869" s="466"/>
      <c r="V869" s="451"/>
      <c r="W869" s="448"/>
      <c r="X869" s="451"/>
      <c r="Y869" s="448"/>
      <c r="Z869" s="451"/>
      <c r="AA869" s="448"/>
      <c r="AB869" s="451"/>
      <c r="AC869" s="448"/>
      <c r="AD869" s="451"/>
      <c r="AE869" s="448"/>
      <c r="AF869" s="451"/>
      <c r="AG869" s="448"/>
      <c r="AH869" s="504"/>
      <c r="AI869" s="448"/>
      <c r="AJ869" s="451"/>
      <c r="AK869" s="448"/>
      <c r="AL869" s="440"/>
      <c r="AM869" s="451"/>
      <c r="AN869" s="448"/>
      <c r="AO869" s="451"/>
      <c r="AP869" s="448"/>
      <c r="AQ869" s="451"/>
      <c r="AR869" s="448"/>
      <c r="AS869" s="451"/>
      <c r="AT869" s="448"/>
      <c r="AU869" s="451"/>
      <c r="AV869" s="448"/>
      <c r="AW869" s="451"/>
      <c r="AX869" s="448"/>
      <c r="AY869" s="440"/>
      <c r="AZ869" s="464"/>
      <c r="BA869" s="15"/>
      <c r="BB869" s="15"/>
      <c r="BC869" s="15"/>
      <c r="BD869" s="15"/>
      <c r="BE869" s="15"/>
      <c r="BF869" s="15"/>
      <c r="BG869" s="15"/>
      <c r="BH869" s="15"/>
      <c r="BI869" s="15"/>
      <c r="BJ869" s="15"/>
    </row>
    <row r="870" spans="1:62" ht="14.25">
      <c r="A870" s="502"/>
      <c r="B870" s="502"/>
      <c r="C870" s="448"/>
      <c r="D870" s="15"/>
      <c r="E870" s="15"/>
      <c r="F870" s="464"/>
      <c r="G870" s="465"/>
      <c r="H870" s="440"/>
      <c r="I870" s="464"/>
      <c r="J870" s="465"/>
      <c r="K870" s="464"/>
      <c r="L870" s="465"/>
      <c r="M870" s="464"/>
      <c r="N870" s="450"/>
      <c r="O870" s="466"/>
      <c r="P870" s="450"/>
      <c r="Q870" s="466"/>
      <c r="R870" s="450"/>
      <c r="S870" s="466"/>
      <c r="T870" s="450"/>
      <c r="U870" s="466"/>
      <c r="V870" s="451"/>
      <c r="W870" s="448"/>
      <c r="X870" s="451"/>
      <c r="Y870" s="448"/>
      <c r="Z870" s="451"/>
      <c r="AA870" s="448"/>
      <c r="AB870" s="451"/>
      <c r="AC870" s="448"/>
      <c r="AD870" s="451"/>
      <c r="AE870" s="448"/>
      <c r="AF870" s="451"/>
      <c r="AG870" s="448"/>
      <c r="AH870" s="504"/>
      <c r="AI870" s="448"/>
      <c r="AJ870" s="451"/>
      <c r="AK870" s="448"/>
      <c r="AL870" s="440"/>
      <c r="AM870" s="451"/>
      <c r="AN870" s="448"/>
      <c r="AO870" s="451"/>
      <c r="AP870" s="448"/>
      <c r="AQ870" s="451"/>
      <c r="AR870" s="448"/>
      <c r="AS870" s="451"/>
      <c r="AT870" s="448"/>
      <c r="AU870" s="451"/>
      <c r="AV870" s="448"/>
      <c r="AW870" s="451"/>
      <c r="AX870" s="448"/>
      <c r="AY870" s="440"/>
      <c r="AZ870" s="464"/>
      <c r="BA870" s="15"/>
      <c r="BB870" s="15"/>
      <c r="BC870" s="15"/>
      <c r="BD870" s="15"/>
      <c r="BE870" s="15"/>
      <c r="BF870" s="15"/>
      <c r="BG870" s="15"/>
      <c r="BH870" s="15"/>
      <c r="BI870" s="15"/>
      <c r="BJ870" s="15"/>
    </row>
    <row r="871" spans="1:62" ht="14.25">
      <c r="A871" s="502"/>
      <c r="B871" s="502"/>
      <c r="C871" s="448"/>
      <c r="D871" s="15"/>
      <c r="E871" s="15"/>
      <c r="F871" s="464"/>
      <c r="G871" s="465"/>
      <c r="H871" s="440"/>
      <c r="I871" s="464"/>
      <c r="J871" s="465"/>
      <c r="K871" s="464"/>
      <c r="L871" s="465"/>
      <c r="M871" s="464"/>
      <c r="N871" s="450"/>
      <c r="O871" s="466"/>
      <c r="P871" s="450"/>
      <c r="Q871" s="466"/>
      <c r="R871" s="450"/>
      <c r="S871" s="466"/>
      <c r="T871" s="450"/>
      <c r="U871" s="466"/>
      <c r="V871" s="451"/>
      <c r="W871" s="448"/>
      <c r="X871" s="451"/>
      <c r="Y871" s="448"/>
      <c r="Z871" s="451"/>
      <c r="AA871" s="448"/>
      <c r="AB871" s="451"/>
      <c r="AC871" s="448"/>
      <c r="AD871" s="451"/>
      <c r="AE871" s="448"/>
      <c r="AF871" s="451"/>
      <c r="AG871" s="448"/>
      <c r="AH871" s="504"/>
      <c r="AI871" s="448"/>
      <c r="AJ871" s="451"/>
      <c r="AK871" s="448"/>
      <c r="AL871" s="440"/>
      <c r="AM871" s="451"/>
      <c r="AN871" s="448"/>
      <c r="AO871" s="451"/>
      <c r="AP871" s="448"/>
      <c r="AQ871" s="451"/>
      <c r="AR871" s="448"/>
      <c r="AS871" s="451"/>
      <c r="AT871" s="448"/>
      <c r="AU871" s="451"/>
      <c r="AV871" s="448"/>
      <c r="AW871" s="451"/>
      <c r="AX871" s="448"/>
      <c r="AY871" s="440"/>
      <c r="AZ871" s="464"/>
      <c r="BA871" s="15"/>
      <c r="BB871" s="15"/>
      <c r="BC871" s="15"/>
      <c r="BD871" s="15"/>
      <c r="BE871" s="15"/>
      <c r="BF871" s="15"/>
      <c r="BG871" s="15"/>
      <c r="BH871" s="15"/>
      <c r="BI871" s="15"/>
      <c r="BJ871" s="15"/>
    </row>
    <row r="872" spans="1:62" ht="14.25">
      <c r="A872" s="502"/>
      <c r="B872" s="502"/>
      <c r="C872" s="448"/>
      <c r="D872" s="15"/>
      <c r="E872" s="15"/>
      <c r="F872" s="464"/>
      <c r="G872" s="465"/>
      <c r="H872" s="440"/>
      <c r="I872" s="464"/>
      <c r="J872" s="465"/>
      <c r="K872" s="464"/>
      <c r="L872" s="465"/>
      <c r="M872" s="464"/>
      <c r="N872" s="450"/>
      <c r="O872" s="466"/>
      <c r="P872" s="450"/>
      <c r="Q872" s="466"/>
      <c r="R872" s="450"/>
      <c r="S872" s="466"/>
      <c r="T872" s="450"/>
      <c r="U872" s="466"/>
      <c r="V872" s="451"/>
      <c r="W872" s="448"/>
      <c r="X872" s="451"/>
      <c r="Y872" s="448"/>
      <c r="Z872" s="451"/>
      <c r="AA872" s="448"/>
      <c r="AB872" s="451"/>
      <c r="AC872" s="448"/>
      <c r="AD872" s="451"/>
      <c r="AE872" s="448"/>
      <c r="AF872" s="451"/>
      <c r="AG872" s="448"/>
      <c r="AH872" s="504"/>
      <c r="AI872" s="448"/>
      <c r="AJ872" s="451"/>
      <c r="AK872" s="448"/>
      <c r="AL872" s="440"/>
      <c r="AM872" s="451"/>
      <c r="AN872" s="448"/>
      <c r="AO872" s="451"/>
      <c r="AP872" s="448"/>
      <c r="AQ872" s="451"/>
      <c r="AR872" s="448"/>
      <c r="AS872" s="451"/>
      <c r="AT872" s="448"/>
      <c r="AU872" s="451"/>
      <c r="AV872" s="448"/>
      <c r="AW872" s="451"/>
      <c r="AX872" s="448"/>
      <c r="AY872" s="440"/>
      <c r="AZ872" s="464"/>
      <c r="BA872" s="15"/>
      <c r="BB872" s="15"/>
      <c r="BC872" s="15"/>
      <c r="BD872" s="15"/>
      <c r="BE872" s="15"/>
      <c r="BF872" s="15"/>
      <c r="BG872" s="15"/>
      <c r="BH872" s="15"/>
      <c r="BI872" s="15"/>
      <c r="BJ872" s="15"/>
    </row>
    <row r="873" spans="1:62" ht="14.25">
      <c r="A873" s="502"/>
      <c r="B873" s="502"/>
      <c r="C873" s="448"/>
      <c r="D873" s="15"/>
      <c r="E873" s="15"/>
      <c r="F873" s="464"/>
      <c r="G873" s="465"/>
      <c r="H873" s="440"/>
      <c r="I873" s="464"/>
      <c r="J873" s="465"/>
      <c r="K873" s="464"/>
      <c r="L873" s="465"/>
      <c r="M873" s="464"/>
      <c r="N873" s="450"/>
      <c r="O873" s="466"/>
      <c r="P873" s="450"/>
      <c r="Q873" s="466"/>
      <c r="R873" s="450"/>
      <c r="S873" s="466"/>
      <c r="T873" s="450"/>
      <c r="U873" s="466"/>
      <c r="V873" s="451"/>
      <c r="W873" s="448"/>
      <c r="X873" s="451"/>
      <c r="Y873" s="448"/>
      <c r="Z873" s="451"/>
      <c r="AA873" s="448"/>
      <c r="AB873" s="451"/>
      <c r="AC873" s="448"/>
      <c r="AD873" s="451"/>
      <c r="AE873" s="448"/>
      <c r="AF873" s="451"/>
      <c r="AG873" s="448"/>
      <c r="AH873" s="504"/>
      <c r="AI873" s="448"/>
      <c r="AJ873" s="451"/>
      <c r="AK873" s="448"/>
      <c r="AL873" s="440"/>
      <c r="AM873" s="451"/>
      <c r="AN873" s="448"/>
      <c r="AO873" s="451"/>
      <c r="AP873" s="448"/>
      <c r="AQ873" s="451"/>
      <c r="AR873" s="448"/>
      <c r="AS873" s="451"/>
      <c r="AT873" s="448"/>
      <c r="AU873" s="451"/>
      <c r="AV873" s="448"/>
      <c r="AW873" s="451"/>
      <c r="AX873" s="448"/>
      <c r="AY873" s="440"/>
      <c r="AZ873" s="464"/>
      <c r="BA873" s="15"/>
      <c r="BB873" s="15"/>
      <c r="BC873" s="15"/>
      <c r="BD873" s="15"/>
      <c r="BE873" s="15"/>
      <c r="BF873" s="15"/>
      <c r="BG873" s="15"/>
      <c r="BH873" s="15"/>
      <c r="BI873" s="15"/>
      <c r="BJ873" s="15"/>
    </row>
    <row r="874" spans="1:62" ht="14.25">
      <c r="A874" s="502"/>
      <c r="B874" s="502"/>
      <c r="C874" s="448"/>
      <c r="D874" s="15"/>
      <c r="E874" s="15"/>
      <c r="F874" s="464"/>
      <c r="G874" s="465"/>
      <c r="H874" s="440"/>
      <c r="I874" s="464"/>
      <c r="J874" s="465"/>
      <c r="K874" s="464"/>
      <c r="L874" s="465"/>
      <c r="M874" s="464"/>
      <c r="N874" s="450"/>
      <c r="O874" s="466"/>
      <c r="P874" s="450"/>
      <c r="Q874" s="466"/>
      <c r="R874" s="450"/>
      <c r="S874" s="466"/>
      <c r="T874" s="450"/>
      <c r="U874" s="466"/>
      <c r="V874" s="451"/>
      <c r="W874" s="448"/>
      <c r="X874" s="451"/>
      <c r="Y874" s="448"/>
      <c r="Z874" s="451"/>
      <c r="AA874" s="448"/>
      <c r="AB874" s="451"/>
      <c r="AC874" s="448"/>
      <c r="AD874" s="451"/>
      <c r="AE874" s="448"/>
      <c r="AF874" s="451"/>
      <c r="AG874" s="448"/>
      <c r="AH874" s="504"/>
      <c r="AI874" s="448"/>
      <c r="AJ874" s="451"/>
      <c r="AK874" s="448"/>
      <c r="AL874" s="440"/>
      <c r="AM874" s="451"/>
      <c r="AN874" s="448"/>
      <c r="AO874" s="451"/>
      <c r="AP874" s="448"/>
      <c r="AQ874" s="451"/>
      <c r="AR874" s="448"/>
      <c r="AS874" s="451"/>
      <c r="AT874" s="448"/>
      <c r="AU874" s="451"/>
      <c r="AV874" s="448"/>
      <c r="AW874" s="451"/>
      <c r="AX874" s="448"/>
      <c r="AY874" s="440"/>
      <c r="AZ874" s="464"/>
      <c r="BA874" s="15"/>
      <c r="BB874" s="15"/>
      <c r="BC874" s="15"/>
      <c r="BD874" s="15"/>
      <c r="BE874" s="15"/>
      <c r="BF874" s="15"/>
      <c r="BG874" s="15"/>
      <c r="BH874" s="15"/>
      <c r="BI874" s="15"/>
      <c r="BJ874" s="15"/>
    </row>
    <row r="875" spans="1:62" ht="14.25">
      <c r="A875" s="502"/>
      <c r="B875" s="502"/>
      <c r="C875" s="448"/>
      <c r="D875" s="15"/>
      <c r="E875" s="15"/>
      <c r="F875" s="464"/>
      <c r="G875" s="465"/>
      <c r="H875" s="440"/>
      <c r="I875" s="464"/>
      <c r="J875" s="465"/>
      <c r="K875" s="464"/>
      <c r="L875" s="465"/>
      <c r="M875" s="464"/>
      <c r="N875" s="450"/>
      <c r="O875" s="466"/>
      <c r="P875" s="450"/>
      <c r="Q875" s="466"/>
      <c r="R875" s="450"/>
      <c r="S875" s="466"/>
      <c r="T875" s="450"/>
      <c r="U875" s="466"/>
      <c r="V875" s="451"/>
      <c r="W875" s="448"/>
      <c r="X875" s="451"/>
      <c r="Y875" s="448"/>
      <c r="Z875" s="451"/>
      <c r="AA875" s="448"/>
      <c r="AB875" s="451"/>
      <c r="AC875" s="448"/>
      <c r="AD875" s="451"/>
      <c r="AE875" s="448"/>
      <c r="AF875" s="451"/>
      <c r="AG875" s="448"/>
      <c r="AH875" s="504"/>
      <c r="AI875" s="448"/>
      <c r="AJ875" s="451"/>
      <c r="AK875" s="448"/>
      <c r="AL875" s="440"/>
      <c r="AM875" s="451"/>
      <c r="AN875" s="448"/>
      <c r="AO875" s="451"/>
      <c r="AP875" s="448"/>
      <c r="AQ875" s="451"/>
      <c r="AR875" s="448"/>
      <c r="AS875" s="451"/>
      <c r="AT875" s="448"/>
      <c r="AU875" s="451"/>
      <c r="AV875" s="448"/>
      <c r="AW875" s="451"/>
      <c r="AX875" s="448"/>
      <c r="AY875" s="440"/>
      <c r="AZ875" s="464"/>
      <c r="BA875" s="15"/>
      <c r="BB875" s="15"/>
      <c r="BC875" s="15"/>
      <c r="BD875" s="15"/>
      <c r="BE875" s="15"/>
      <c r="BF875" s="15"/>
      <c r="BG875" s="15"/>
      <c r="BH875" s="15"/>
      <c r="BI875" s="15"/>
      <c r="BJ875" s="15"/>
    </row>
    <row r="876" spans="1:62" ht="14.25">
      <c r="A876" s="502"/>
      <c r="B876" s="502"/>
      <c r="C876" s="448"/>
      <c r="D876" s="15"/>
      <c r="E876" s="15"/>
      <c r="F876" s="464"/>
      <c r="G876" s="465"/>
      <c r="H876" s="440"/>
      <c r="I876" s="464"/>
      <c r="J876" s="465"/>
      <c r="K876" s="464"/>
      <c r="L876" s="465"/>
      <c r="M876" s="464"/>
      <c r="N876" s="450"/>
      <c r="O876" s="466"/>
      <c r="P876" s="450"/>
      <c r="Q876" s="466"/>
      <c r="R876" s="450"/>
      <c r="S876" s="466"/>
      <c r="T876" s="450"/>
      <c r="U876" s="466"/>
      <c r="V876" s="451"/>
      <c r="W876" s="448"/>
      <c r="X876" s="451"/>
      <c r="Y876" s="448"/>
      <c r="Z876" s="451"/>
      <c r="AA876" s="448"/>
      <c r="AB876" s="451"/>
      <c r="AC876" s="448"/>
      <c r="AD876" s="451"/>
      <c r="AE876" s="448"/>
      <c r="AF876" s="451"/>
      <c r="AG876" s="448"/>
      <c r="AH876" s="504"/>
      <c r="AI876" s="448"/>
      <c r="AJ876" s="451"/>
      <c r="AK876" s="448"/>
      <c r="AL876" s="440"/>
      <c r="AM876" s="451"/>
      <c r="AN876" s="448"/>
      <c r="AO876" s="451"/>
      <c r="AP876" s="448"/>
      <c r="AQ876" s="451"/>
      <c r="AR876" s="448"/>
      <c r="AS876" s="451"/>
      <c r="AT876" s="448"/>
      <c r="AU876" s="451"/>
      <c r="AV876" s="448"/>
      <c r="AW876" s="451"/>
      <c r="AX876" s="448"/>
      <c r="AY876" s="440"/>
      <c r="AZ876" s="464"/>
      <c r="BA876" s="15"/>
      <c r="BB876" s="15"/>
      <c r="BC876" s="15"/>
      <c r="BD876" s="15"/>
      <c r="BE876" s="15"/>
      <c r="BF876" s="15"/>
      <c r="BG876" s="15"/>
      <c r="BH876" s="15"/>
      <c r="BI876" s="15"/>
      <c r="BJ876" s="15"/>
    </row>
    <row r="877" spans="1:62" ht="14.25">
      <c r="A877" s="502"/>
      <c r="B877" s="502"/>
      <c r="C877" s="448"/>
      <c r="D877" s="15"/>
      <c r="E877" s="15"/>
      <c r="F877" s="464"/>
      <c r="G877" s="465"/>
      <c r="H877" s="440"/>
      <c r="I877" s="464"/>
      <c r="J877" s="465"/>
      <c r="K877" s="464"/>
      <c r="L877" s="465"/>
      <c r="M877" s="464"/>
      <c r="N877" s="450"/>
      <c r="O877" s="466"/>
      <c r="P877" s="450"/>
      <c r="Q877" s="466"/>
      <c r="R877" s="450"/>
      <c r="S877" s="466"/>
      <c r="T877" s="450"/>
      <c r="U877" s="466"/>
      <c r="V877" s="451"/>
      <c r="W877" s="448"/>
      <c r="X877" s="451"/>
      <c r="Y877" s="448"/>
      <c r="Z877" s="451"/>
      <c r="AA877" s="448"/>
      <c r="AB877" s="451"/>
      <c r="AC877" s="448"/>
      <c r="AD877" s="451"/>
      <c r="AE877" s="448"/>
      <c r="AF877" s="451"/>
      <c r="AG877" s="448"/>
      <c r="AH877" s="504"/>
      <c r="AI877" s="448"/>
      <c r="AJ877" s="451"/>
      <c r="AK877" s="448"/>
      <c r="AL877" s="440"/>
      <c r="AM877" s="451"/>
      <c r="AN877" s="448"/>
      <c r="AO877" s="451"/>
      <c r="AP877" s="448"/>
      <c r="AQ877" s="451"/>
      <c r="AR877" s="448"/>
      <c r="AS877" s="451"/>
      <c r="AT877" s="448"/>
      <c r="AU877" s="451"/>
      <c r="AV877" s="448"/>
      <c r="AW877" s="451"/>
      <c r="AX877" s="448"/>
      <c r="AY877" s="440"/>
      <c r="AZ877" s="464"/>
      <c r="BA877" s="15"/>
      <c r="BB877" s="15"/>
      <c r="BC877" s="15"/>
      <c r="BD877" s="15"/>
      <c r="BE877" s="15"/>
      <c r="BF877" s="15"/>
      <c r="BG877" s="15"/>
      <c r="BH877" s="15"/>
      <c r="BI877" s="15"/>
      <c r="BJ877" s="15"/>
    </row>
    <row r="878" spans="1:62" ht="14.25">
      <c r="A878" s="502"/>
      <c r="B878" s="502"/>
      <c r="C878" s="448"/>
      <c r="D878" s="15"/>
      <c r="E878" s="15"/>
      <c r="F878" s="464"/>
      <c r="G878" s="465"/>
      <c r="H878" s="440"/>
      <c r="I878" s="464"/>
      <c r="J878" s="465"/>
      <c r="K878" s="464"/>
      <c r="L878" s="465"/>
      <c r="M878" s="464"/>
      <c r="N878" s="450"/>
      <c r="O878" s="466"/>
      <c r="P878" s="450"/>
      <c r="Q878" s="466"/>
      <c r="R878" s="450"/>
      <c r="S878" s="466"/>
      <c r="T878" s="450"/>
      <c r="U878" s="466"/>
      <c r="V878" s="451"/>
      <c r="W878" s="448"/>
      <c r="X878" s="451"/>
      <c r="Y878" s="448"/>
      <c r="Z878" s="451"/>
      <c r="AA878" s="448"/>
      <c r="AB878" s="451"/>
      <c r="AC878" s="448"/>
      <c r="AD878" s="451"/>
      <c r="AE878" s="448"/>
      <c r="AF878" s="451"/>
      <c r="AG878" s="448"/>
      <c r="AH878" s="504"/>
      <c r="AI878" s="448"/>
      <c r="AJ878" s="451"/>
      <c r="AK878" s="448"/>
      <c r="AL878" s="440"/>
      <c r="AM878" s="451"/>
      <c r="AN878" s="448"/>
      <c r="AO878" s="451"/>
      <c r="AP878" s="448"/>
      <c r="AQ878" s="451"/>
      <c r="AR878" s="448"/>
      <c r="AS878" s="451"/>
      <c r="AT878" s="448"/>
      <c r="AU878" s="451"/>
      <c r="AV878" s="448"/>
      <c r="AW878" s="451"/>
      <c r="AX878" s="448"/>
      <c r="AY878" s="440"/>
      <c r="AZ878" s="464"/>
      <c r="BA878" s="15"/>
      <c r="BB878" s="15"/>
      <c r="BC878" s="15"/>
      <c r="BD878" s="15"/>
      <c r="BE878" s="15"/>
      <c r="BF878" s="15"/>
      <c r="BG878" s="15"/>
      <c r="BH878" s="15"/>
      <c r="BI878" s="15"/>
      <c r="BJ878" s="15"/>
    </row>
    <row r="879" spans="1:62" ht="14.25">
      <c r="A879" s="502"/>
      <c r="B879" s="502"/>
      <c r="C879" s="448"/>
      <c r="D879" s="15"/>
      <c r="E879" s="15"/>
      <c r="F879" s="464"/>
      <c r="G879" s="465"/>
      <c r="H879" s="440"/>
      <c r="I879" s="464"/>
      <c r="J879" s="465"/>
      <c r="K879" s="464"/>
      <c r="L879" s="465"/>
      <c r="M879" s="464"/>
      <c r="N879" s="450"/>
      <c r="O879" s="466"/>
      <c r="P879" s="450"/>
      <c r="Q879" s="466"/>
      <c r="R879" s="450"/>
      <c r="S879" s="466"/>
      <c r="T879" s="450"/>
      <c r="U879" s="466"/>
      <c r="V879" s="451"/>
      <c r="W879" s="448"/>
      <c r="X879" s="451"/>
      <c r="Y879" s="448"/>
      <c r="Z879" s="451"/>
      <c r="AA879" s="448"/>
      <c r="AB879" s="451"/>
      <c r="AC879" s="448"/>
      <c r="AD879" s="451"/>
      <c r="AE879" s="448"/>
      <c r="AF879" s="451"/>
      <c r="AG879" s="448"/>
      <c r="AH879" s="504"/>
      <c r="AI879" s="448"/>
      <c r="AJ879" s="451"/>
      <c r="AK879" s="448"/>
      <c r="AL879" s="440"/>
      <c r="AM879" s="451"/>
      <c r="AN879" s="448"/>
      <c r="AO879" s="451"/>
      <c r="AP879" s="448"/>
      <c r="AQ879" s="451"/>
      <c r="AR879" s="448"/>
      <c r="AS879" s="451"/>
      <c r="AT879" s="448"/>
      <c r="AU879" s="451"/>
      <c r="AV879" s="448"/>
      <c r="AW879" s="451"/>
      <c r="AX879" s="448"/>
      <c r="AY879" s="440"/>
      <c r="AZ879" s="464"/>
      <c r="BA879" s="15"/>
      <c r="BB879" s="15"/>
      <c r="BC879" s="15"/>
      <c r="BD879" s="15"/>
      <c r="BE879" s="15"/>
      <c r="BF879" s="15"/>
      <c r="BG879" s="15"/>
      <c r="BH879" s="15"/>
      <c r="BI879" s="15"/>
      <c r="BJ879" s="15"/>
    </row>
    <row r="880" spans="1:62" ht="14.25">
      <c r="A880" s="502"/>
      <c r="B880" s="502"/>
      <c r="C880" s="448"/>
      <c r="D880" s="15"/>
      <c r="E880" s="15"/>
      <c r="F880" s="464"/>
      <c r="G880" s="465"/>
      <c r="H880" s="440"/>
      <c r="I880" s="464"/>
      <c r="J880" s="465"/>
      <c r="K880" s="464"/>
      <c r="L880" s="465"/>
      <c r="M880" s="464"/>
      <c r="N880" s="450"/>
      <c r="O880" s="466"/>
      <c r="P880" s="450"/>
      <c r="Q880" s="466"/>
      <c r="R880" s="450"/>
      <c r="S880" s="466"/>
      <c r="T880" s="450"/>
      <c r="U880" s="466"/>
      <c r="V880" s="451"/>
      <c r="W880" s="448"/>
      <c r="X880" s="451"/>
      <c r="Y880" s="448"/>
      <c r="Z880" s="451"/>
      <c r="AA880" s="448"/>
      <c r="AB880" s="451"/>
      <c r="AC880" s="448"/>
      <c r="AD880" s="451"/>
      <c r="AE880" s="448"/>
      <c r="AF880" s="451"/>
      <c r="AG880" s="448"/>
      <c r="AH880" s="504"/>
      <c r="AI880" s="448"/>
      <c r="AJ880" s="451"/>
      <c r="AK880" s="448"/>
      <c r="AL880" s="440"/>
      <c r="AM880" s="451"/>
      <c r="AN880" s="448"/>
      <c r="AO880" s="451"/>
      <c r="AP880" s="448"/>
      <c r="AQ880" s="451"/>
      <c r="AR880" s="448"/>
      <c r="AS880" s="451"/>
      <c r="AT880" s="448"/>
      <c r="AU880" s="451"/>
      <c r="AV880" s="448"/>
      <c r="AW880" s="451"/>
      <c r="AX880" s="448"/>
      <c r="AY880" s="440"/>
      <c r="AZ880" s="464"/>
      <c r="BA880" s="15"/>
      <c r="BB880" s="15"/>
      <c r="BC880" s="15"/>
      <c r="BD880" s="15"/>
      <c r="BE880" s="15"/>
      <c r="BF880" s="15"/>
      <c r="BG880" s="15"/>
      <c r="BH880" s="15"/>
      <c r="BI880" s="15"/>
      <c r="BJ880" s="15"/>
    </row>
    <row r="881" spans="1:62" ht="14.25">
      <c r="A881" s="502"/>
      <c r="B881" s="502"/>
      <c r="C881" s="448"/>
      <c r="D881" s="15"/>
      <c r="E881" s="15"/>
      <c r="F881" s="464"/>
      <c r="G881" s="465"/>
      <c r="H881" s="440"/>
      <c r="I881" s="464"/>
      <c r="J881" s="465"/>
      <c r="K881" s="464"/>
      <c r="L881" s="465"/>
      <c r="M881" s="464"/>
      <c r="N881" s="450"/>
      <c r="O881" s="466"/>
      <c r="P881" s="450"/>
      <c r="Q881" s="466"/>
      <c r="R881" s="450"/>
      <c r="S881" s="466"/>
      <c r="T881" s="450"/>
      <c r="U881" s="466"/>
      <c r="V881" s="451"/>
      <c r="W881" s="448"/>
      <c r="X881" s="451"/>
      <c r="Y881" s="448"/>
      <c r="Z881" s="451"/>
      <c r="AA881" s="448"/>
      <c r="AB881" s="451"/>
      <c r="AC881" s="448"/>
      <c r="AD881" s="451"/>
      <c r="AE881" s="448"/>
      <c r="AF881" s="451"/>
      <c r="AG881" s="448"/>
      <c r="AH881" s="504"/>
      <c r="AI881" s="448"/>
      <c r="AJ881" s="451"/>
      <c r="AK881" s="448"/>
      <c r="AL881" s="440"/>
      <c r="AM881" s="451"/>
      <c r="AN881" s="448"/>
      <c r="AO881" s="451"/>
      <c r="AP881" s="448"/>
      <c r="AQ881" s="451"/>
      <c r="AR881" s="448"/>
      <c r="AS881" s="451"/>
      <c r="AT881" s="448"/>
      <c r="AU881" s="451"/>
      <c r="AV881" s="448"/>
      <c r="AW881" s="451"/>
      <c r="AX881" s="448"/>
      <c r="AY881" s="440"/>
      <c r="AZ881" s="464"/>
      <c r="BA881" s="15"/>
      <c r="BB881" s="15"/>
      <c r="BC881" s="15"/>
      <c r="BD881" s="15"/>
      <c r="BE881" s="15"/>
      <c r="BF881" s="15"/>
      <c r="BG881" s="15"/>
      <c r="BH881" s="15"/>
      <c r="BI881" s="15"/>
      <c r="BJ881" s="15"/>
    </row>
    <row r="882" spans="1:62" ht="14.25">
      <c r="A882" s="502"/>
      <c r="B882" s="502"/>
      <c r="C882" s="448"/>
      <c r="D882" s="15"/>
      <c r="E882" s="15"/>
      <c r="F882" s="464"/>
      <c r="G882" s="465"/>
      <c r="H882" s="440"/>
      <c r="I882" s="464"/>
      <c r="J882" s="465"/>
      <c r="K882" s="464"/>
      <c r="L882" s="465"/>
      <c r="M882" s="464"/>
      <c r="N882" s="450"/>
      <c r="O882" s="466"/>
      <c r="P882" s="450"/>
      <c r="Q882" s="466"/>
      <c r="R882" s="450"/>
      <c r="S882" s="466"/>
      <c r="T882" s="450"/>
      <c r="U882" s="466"/>
      <c r="V882" s="451"/>
      <c r="W882" s="448"/>
      <c r="X882" s="451"/>
      <c r="Y882" s="448"/>
      <c r="Z882" s="451"/>
      <c r="AA882" s="448"/>
      <c r="AB882" s="451"/>
      <c r="AC882" s="448"/>
      <c r="AD882" s="451"/>
      <c r="AE882" s="448"/>
      <c r="AF882" s="451"/>
      <c r="AG882" s="448"/>
      <c r="AH882" s="504"/>
      <c r="AI882" s="448"/>
      <c r="AJ882" s="451"/>
      <c r="AK882" s="448"/>
      <c r="AL882" s="440"/>
      <c r="AM882" s="451"/>
      <c r="AN882" s="448"/>
      <c r="AO882" s="451"/>
      <c r="AP882" s="448"/>
      <c r="AQ882" s="451"/>
      <c r="AR882" s="448"/>
      <c r="AS882" s="451"/>
      <c r="AT882" s="448"/>
      <c r="AU882" s="451"/>
      <c r="AV882" s="448"/>
      <c r="AW882" s="451"/>
      <c r="AX882" s="448"/>
      <c r="AY882" s="440"/>
      <c r="AZ882" s="464"/>
      <c r="BA882" s="15"/>
      <c r="BB882" s="15"/>
      <c r="BC882" s="15"/>
      <c r="BD882" s="15"/>
      <c r="BE882" s="15"/>
      <c r="BF882" s="15"/>
      <c r="BG882" s="15"/>
      <c r="BH882" s="15"/>
      <c r="BI882" s="15"/>
      <c r="BJ882" s="15"/>
    </row>
    <row r="883" spans="1:62" ht="14.25">
      <c r="A883" s="502"/>
      <c r="B883" s="502"/>
      <c r="C883" s="448"/>
      <c r="D883" s="15"/>
      <c r="E883" s="15"/>
      <c r="F883" s="464"/>
      <c r="G883" s="465"/>
      <c r="H883" s="440"/>
      <c r="I883" s="464"/>
      <c r="J883" s="465"/>
      <c r="K883" s="464"/>
      <c r="L883" s="465"/>
      <c r="M883" s="464"/>
      <c r="N883" s="450"/>
      <c r="O883" s="466"/>
      <c r="P883" s="450"/>
      <c r="Q883" s="466"/>
      <c r="R883" s="450"/>
      <c r="S883" s="466"/>
      <c r="T883" s="450"/>
      <c r="U883" s="466"/>
      <c r="V883" s="451"/>
      <c r="W883" s="448"/>
      <c r="X883" s="451"/>
      <c r="Y883" s="448"/>
      <c r="Z883" s="451"/>
      <c r="AA883" s="448"/>
      <c r="AB883" s="451"/>
      <c r="AC883" s="448"/>
      <c r="AD883" s="451"/>
      <c r="AE883" s="448"/>
      <c r="AF883" s="451"/>
      <c r="AG883" s="448"/>
      <c r="AH883" s="504"/>
      <c r="AI883" s="448"/>
      <c r="AJ883" s="451"/>
      <c r="AK883" s="448"/>
      <c r="AL883" s="440"/>
      <c r="AM883" s="451"/>
      <c r="AN883" s="448"/>
      <c r="AO883" s="451"/>
      <c r="AP883" s="448"/>
      <c r="AQ883" s="451"/>
      <c r="AR883" s="448"/>
      <c r="AS883" s="451"/>
      <c r="AT883" s="448"/>
      <c r="AU883" s="451"/>
      <c r="AV883" s="448"/>
      <c r="AW883" s="451"/>
      <c r="AX883" s="448"/>
      <c r="AY883" s="440"/>
      <c r="AZ883" s="464"/>
      <c r="BA883" s="15"/>
      <c r="BB883" s="15"/>
      <c r="BC883" s="15"/>
      <c r="BD883" s="15"/>
      <c r="BE883" s="15"/>
      <c r="BF883" s="15"/>
      <c r="BG883" s="15"/>
      <c r="BH883" s="15"/>
      <c r="BI883" s="15"/>
      <c r="BJ883" s="15"/>
    </row>
    <row r="884" spans="1:62" ht="14.25">
      <c r="A884" s="502"/>
      <c r="B884" s="502"/>
      <c r="C884" s="448"/>
      <c r="D884" s="15"/>
      <c r="E884" s="15"/>
      <c r="F884" s="464"/>
      <c r="G884" s="465"/>
      <c r="H884" s="440"/>
      <c r="I884" s="464"/>
      <c r="J884" s="465"/>
      <c r="K884" s="464"/>
      <c r="L884" s="465"/>
      <c r="M884" s="464"/>
      <c r="N884" s="450"/>
      <c r="O884" s="466"/>
      <c r="P884" s="450"/>
      <c r="Q884" s="466"/>
      <c r="R884" s="450"/>
      <c r="S884" s="466"/>
      <c r="T884" s="450"/>
      <c r="U884" s="466"/>
      <c r="V884" s="451"/>
      <c r="W884" s="448"/>
      <c r="X884" s="451"/>
      <c r="Y884" s="448"/>
      <c r="Z884" s="451"/>
      <c r="AA884" s="448"/>
      <c r="AB884" s="451"/>
      <c r="AC884" s="448"/>
      <c r="AD884" s="451"/>
      <c r="AE884" s="448"/>
      <c r="AF884" s="451"/>
      <c r="AG884" s="448"/>
      <c r="AH884" s="504"/>
      <c r="AI884" s="448"/>
      <c r="AJ884" s="451"/>
      <c r="AK884" s="448"/>
      <c r="AL884" s="440"/>
      <c r="AM884" s="451"/>
      <c r="AN884" s="448"/>
      <c r="AO884" s="451"/>
      <c r="AP884" s="448"/>
      <c r="AQ884" s="451"/>
      <c r="AR884" s="448"/>
      <c r="AS884" s="451"/>
      <c r="AT884" s="448"/>
      <c r="AU884" s="451"/>
      <c r="AV884" s="448"/>
      <c r="AW884" s="451"/>
      <c r="AX884" s="448"/>
      <c r="AY884" s="440"/>
      <c r="AZ884" s="464"/>
      <c r="BA884" s="15"/>
      <c r="BB884" s="15"/>
      <c r="BC884" s="15"/>
      <c r="BD884" s="15"/>
      <c r="BE884" s="15"/>
      <c r="BF884" s="15"/>
      <c r="BG884" s="15"/>
      <c r="BH884" s="15"/>
      <c r="BI884" s="15"/>
      <c r="BJ884" s="15"/>
    </row>
    <row r="885" spans="1:62" ht="14.25">
      <c r="A885" s="502"/>
      <c r="B885" s="502"/>
      <c r="C885" s="448"/>
      <c r="D885" s="15"/>
      <c r="E885" s="15"/>
      <c r="F885" s="464"/>
      <c r="G885" s="465"/>
      <c r="H885" s="440"/>
      <c r="I885" s="464"/>
      <c r="J885" s="465"/>
      <c r="K885" s="464"/>
      <c r="L885" s="465"/>
      <c r="M885" s="464"/>
      <c r="N885" s="450"/>
      <c r="O885" s="466"/>
      <c r="P885" s="450"/>
      <c r="Q885" s="466"/>
      <c r="R885" s="450"/>
      <c r="S885" s="466"/>
      <c r="T885" s="450"/>
      <c r="U885" s="466"/>
      <c r="V885" s="451"/>
      <c r="W885" s="448"/>
      <c r="X885" s="451"/>
      <c r="Y885" s="448"/>
      <c r="Z885" s="451"/>
      <c r="AA885" s="448"/>
      <c r="AB885" s="451"/>
      <c r="AC885" s="448"/>
      <c r="AD885" s="451"/>
      <c r="AE885" s="448"/>
      <c r="AF885" s="451"/>
      <c r="AG885" s="448"/>
      <c r="AH885" s="504"/>
      <c r="AI885" s="448"/>
      <c r="AJ885" s="451"/>
      <c r="AK885" s="448"/>
      <c r="AL885" s="440"/>
      <c r="AM885" s="451"/>
      <c r="AN885" s="448"/>
      <c r="AO885" s="451"/>
      <c r="AP885" s="448"/>
      <c r="AQ885" s="451"/>
      <c r="AR885" s="448"/>
      <c r="AS885" s="451"/>
      <c r="AT885" s="448"/>
      <c r="AU885" s="451"/>
      <c r="AV885" s="448"/>
      <c r="AW885" s="451"/>
      <c r="AX885" s="448"/>
      <c r="AY885" s="440"/>
      <c r="AZ885" s="464"/>
      <c r="BA885" s="15"/>
      <c r="BB885" s="15"/>
      <c r="BC885" s="15"/>
      <c r="BD885" s="15"/>
      <c r="BE885" s="15"/>
      <c r="BF885" s="15"/>
      <c r="BG885" s="15"/>
      <c r="BH885" s="15"/>
      <c r="BI885" s="15"/>
      <c r="BJ885" s="15"/>
    </row>
    <row r="886" spans="1:62" ht="14.25">
      <c r="A886" s="502"/>
      <c r="B886" s="502"/>
      <c r="C886" s="448"/>
      <c r="D886" s="15"/>
      <c r="E886" s="15"/>
      <c r="F886" s="464"/>
      <c r="G886" s="465"/>
      <c r="H886" s="440"/>
      <c r="I886" s="464"/>
      <c r="J886" s="465"/>
      <c r="K886" s="464"/>
      <c r="L886" s="465"/>
      <c r="M886" s="464"/>
      <c r="N886" s="450"/>
      <c r="O886" s="466"/>
      <c r="P886" s="450"/>
      <c r="Q886" s="466"/>
      <c r="R886" s="450"/>
      <c r="S886" s="466"/>
      <c r="T886" s="450"/>
      <c r="U886" s="466"/>
      <c r="V886" s="451"/>
      <c r="W886" s="448"/>
      <c r="X886" s="451"/>
      <c r="Y886" s="448"/>
      <c r="Z886" s="451"/>
      <c r="AA886" s="448"/>
      <c r="AB886" s="451"/>
      <c r="AC886" s="448"/>
      <c r="AD886" s="451"/>
      <c r="AE886" s="448"/>
      <c r="AF886" s="451"/>
      <c r="AG886" s="448"/>
      <c r="AH886" s="504"/>
      <c r="AI886" s="448"/>
      <c r="AJ886" s="451"/>
      <c r="AK886" s="448"/>
      <c r="AL886" s="440"/>
      <c r="AM886" s="451"/>
      <c r="AN886" s="448"/>
      <c r="AO886" s="451"/>
      <c r="AP886" s="448"/>
      <c r="AQ886" s="451"/>
      <c r="AR886" s="448"/>
      <c r="AS886" s="451"/>
      <c r="AT886" s="448"/>
      <c r="AU886" s="451"/>
      <c r="AV886" s="448"/>
      <c r="AW886" s="451"/>
      <c r="AX886" s="448"/>
      <c r="AY886" s="440"/>
      <c r="AZ886" s="464"/>
      <c r="BA886" s="15"/>
      <c r="BB886" s="15"/>
      <c r="BC886" s="15"/>
      <c r="BD886" s="15"/>
      <c r="BE886" s="15"/>
      <c r="BF886" s="15"/>
      <c r="BG886" s="15"/>
      <c r="BH886" s="15"/>
      <c r="BI886" s="15"/>
      <c r="BJ886" s="15"/>
    </row>
    <row r="887" spans="1:62" ht="14.25">
      <c r="A887" s="502"/>
      <c r="B887" s="502"/>
      <c r="C887" s="448"/>
      <c r="D887" s="15"/>
      <c r="E887" s="15"/>
      <c r="F887" s="464"/>
      <c r="G887" s="465"/>
      <c r="H887" s="440"/>
      <c r="I887" s="464"/>
      <c r="J887" s="465"/>
      <c r="K887" s="464"/>
      <c r="L887" s="465"/>
      <c r="M887" s="464"/>
      <c r="N887" s="450"/>
      <c r="O887" s="466"/>
      <c r="P887" s="450"/>
      <c r="Q887" s="466"/>
      <c r="R887" s="450"/>
      <c r="S887" s="466"/>
      <c r="T887" s="450"/>
      <c r="U887" s="466"/>
      <c r="V887" s="451"/>
      <c r="W887" s="448"/>
      <c r="X887" s="451"/>
      <c r="Y887" s="448"/>
      <c r="Z887" s="451"/>
      <c r="AA887" s="448"/>
      <c r="AB887" s="451"/>
      <c r="AC887" s="448"/>
      <c r="AD887" s="451"/>
      <c r="AE887" s="448"/>
      <c r="AF887" s="451"/>
      <c r="AG887" s="448"/>
      <c r="AH887" s="504"/>
      <c r="AI887" s="448"/>
      <c r="AJ887" s="451"/>
      <c r="AK887" s="448"/>
      <c r="AL887" s="440"/>
      <c r="AM887" s="451"/>
      <c r="AN887" s="448"/>
      <c r="AO887" s="451"/>
      <c r="AP887" s="448"/>
      <c r="AQ887" s="451"/>
      <c r="AR887" s="448"/>
      <c r="AS887" s="451"/>
      <c r="AT887" s="448"/>
      <c r="AU887" s="451"/>
      <c r="AV887" s="448"/>
      <c r="AW887" s="451"/>
      <c r="AX887" s="448"/>
      <c r="AY887" s="440"/>
      <c r="AZ887" s="464"/>
      <c r="BA887" s="15"/>
      <c r="BB887" s="15"/>
      <c r="BC887" s="15"/>
      <c r="BD887" s="15"/>
      <c r="BE887" s="15"/>
      <c r="BF887" s="15"/>
      <c r="BG887" s="15"/>
      <c r="BH887" s="15"/>
      <c r="BI887" s="15"/>
      <c r="BJ887" s="15"/>
    </row>
    <row r="888" spans="1:62" ht="14.25">
      <c r="A888" s="502"/>
      <c r="B888" s="502"/>
      <c r="C888" s="448"/>
      <c r="D888" s="15"/>
      <c r="E888" s="15"/>
      <c r="F888" s="464"/>
      <c r="G888" s="465"/>
      <c r="H888" s="440"/>
      <c r="I888" s="464"/>
      <c r="J888" s="465"/>
      <c r="K888" s="464"/>
      <c r="L888" s="465"/>
      <c r="M888" s="464"/>
      <c r="N888" s="450"/>
      <c r="O888" s="466"/>
      <c r="P888" s="450"/>
      <c r="Q888" s="466"/>
      <c r="R888" s="450"/>
      <c r="S888" s="466"/>
      <c r="T888" s="450"/>
      <c r="U888" s="466"/>
      <c r="V888" s="451"/>
      <c r="W888" s="448"/>
      <c r="X888" s="451"/>
      <c r="Y888" s="448"/>
      <c r="Z888" s="451"/>
      <c r="AA888" s="448"/>
      <c r="AB888" s="451"/>
      <c r="AC888" s="448"/>
      <c r="AD888" s="451"/>
      <c r="AE888" s="448"/>
      <c r="AF888" s="451"/>
      <c r="AG888" s="448"/>
      <c r="AH888" s="504"/>
      <c r="AI888" s="448"/>
      <c r="AJ888" s="451"/>
      <c r="AK888" s="448"/>
      <c r="AL888" s="440"/>
      <c r="AM888" s="451"/>
      <c r="AN888" s="448"/>
      <c r="AO888" s="451"/>
      <c r="AP888" s="448"/>
      <c r="AQ888" s="451"/>
      <c r="AR888" s="448"/>
      <c r="AS888" s="451"/>
      <c r="AT888" s="448"/>
      <c r="AU888" s="451"/>
      <c r="AV888" s="448"/>
      <c r="AW888" s="451"/>
      <c r="AX888" s="448"/>
      <c r="AY888" s="440"/>
      <c r="AZ888" s="464"/>
      <c r="BA888" s="15"/>
      <c r="BB888" s="15"/>
      <c r="BC888" s="15"/>
      <c r="BD888" s="15"/>
      <c r="BE888" s="15"/>
      <c r="BF888" s="15"/>
      <c r="BG888" s="15"/>
      <c r="BH888" s="15"/>
      <c r="BI888" s="15"/>
      <c r="BJ888" s="15"/>
    </row>
    <row r="889" spans="1:62" ht="14.25">
      <c r="A889" s="502"/>
      <c r="B889" s="502"/>
      <c r="C889" s="448"/>
      <c r="D889" s="15"/>
      <c r="E889" s="15"/>
      <c r="F889" s="464"/>
      <c r="G889" s="465"/>
      <c r="H889" s="440"/>
      <c r="I889" s="464"/>
      <c r="J889" s="465"/>
      <c r="K889" s="464"/>
      <c r="L889" s="465"/>
      <c r="M889" s="464"/>
      <c r="N889" s="450"/>
      <c r="O889" s="466"/>
      <c r="P889" s="450"/>
      <c r="Q889" s="466"/>
      <c r="R889" s="450"/>
      <c r="S889" s="466"/>
      <c r="T889" s="450"/>
      <c r="U889" s="466"/>
      <c r="V889" s="451"/>
      <c r="W889" s="448"/>
      <c r="X889" s="451"/>
      <c r="Y889" s="448"/>
      <c r="Z889" s="451"/>
      <c r="AA889" s="448"/>
      <c r="AB889" s="451"/>
      <c r="AC889" s="448"/>
      <c r="AD889" s="451"/>
      <c r="AE889" s="448"/>
      <c r="AF889" s="451"/>
      <c r="AG889" s="448"/>
      <c r="AH889" s="504"/>
      <c r="AI889" s="448"/>
      <c r="AJ889" s="451"/>
      <c r="AK889" s="448"/>
      <c r="AL889" s="440"/>
      <c r="AM889" s="451"/>
      <c r="AN889" s="448"/>
      <c r="AO889" s="451"/>
      <c r="AP889" s="448"/>
      <c r="AQ889" s="451"/>
      <c r="AR889" s="448"/>
      <c r="AS889" s="451"/>
      <c r="AT889" s="448"/>
      <c r="AU889" s="451"/>
      <c r="AV889" s="448"/>
      <c r="AW889" s="451"/>
      <c r="AX889" s="448"/>
      <c r="AY889" s="440"/>
      <c r="AZ889" s="464"/>
      <c r="BA889" s="15"/>
      <c r="BB889" s="15"/>
      <c r="BC889" s="15"/>
      <c r="BD889" s="15"/>
      <c r="BE889" s="15"/>
      <c r="BF889" s="15"/>
      <c r="BG889" s="15"/>
      <c r="BH889" s="15"/>
      <c r="BI889" s="15"/>
      <c r="BJ889" s="15"/>
    </row>
    <row r="890" spans="1:62" ht="14.25">
      <c r="A890" s="502"/>
      <c r="B890" s="502"/>
      <c r="C890" s="448"/>
      <c r="D890" s="15"/>
      <c r="E890" s="15"/>
      <c r="F890" s="464"/>
      <c r="G890" s="465"/>
      <c r="H890" s="440"/>
      <c r="I890" s="464"/>
      <c r="J890" s="465"/>
      <c r="K890" s="464"/>
      <c r="L890" s="465"/>
      <c r="M890" s="464"/>
      <c r="N890" s="450"/>
      <c r="O890" s="466"/>
      <c r="P890" s="450"/>
      <c r="Q890" s="466"/>
      <c r="R890" s="450"/>
      <c r="S890" s="466"/>
      <c r="T890" s="450"/>
      <c r="U890" s="466"/>
      <c r="V890" s="451"/>
      <c r="W890" s="448"/>
      <c r="X890" s="451"/>
      <c r="Y890" s="448"/>
      <c r="Z890" s="451"/>
      <c r="AA890" s="448"/>
      <c r="AB890" s="451"/>
      <c r="AC890" s="448"/>
      <c r="AD890" s="451"/>
      <c r="AE890" s="448"/>
      <c r="AF890" s="451"/>
      <c r="AG890" s="448"/>
      <c r="AH890" s="504"/>
      <c r="AI890" s="448"/>
      <c r="AJ890" s="451"/>
      <c r="AK890" s="448"/>
      <c r="AL890" s="440"/>
      <c r="AM890" s="451"/>
      <c r="AN890" s="448"/>
      <c r="AO890" s="451"/>
      <c r="AP890" s="448"/>
      <c r="AQ890" s="451"/>
      <c r="AR890" s="448"/>
      <c r="AS890" s="451"/>
      <c r="AT890" s="448"/>
      <c r="AU890" s="451"/>
      <c r="AV890" s="448"/>
      <c r="AW890" s="451"/>
      <c r="AX890" s="448"/>
      <c r="AY890" s="440"/>
      <c r="AZ890" s="464"/>
      <c r="BA890" s="15"/>
      <c r="BB890" s="15"/>
      <c r="BC890" s="15"/>
      <c r="BD890" s="15"/>
      <c r="BE890" s="15"/>
      <c r="BF890" s="15"/>
      <c r="BG890" s="15"/>
      <c r="BH890" s="15"/>
      <c r="BI890" s="15"/>
      <c r="BJ890" s="15"/>
    </row>
    <row r="891" spans="1:62" ht="14.25">
      <c r="A891" s="502"/>
      <c r="B891" s="502"/>
      <c r="C891" s="448"/>
      <c r="D891" s="15"/>
      <c r="E891" s="15"/>
      <c r="F891" s="464"/>
      <c r="G891" s="465"/>
      <c r="H891" s="440"/>
      <c r="I891" s="464"/>
      <c r="J891" s="465"/>
      <c r="K891" s="464"/>
      <c r="L891" s="465"/>
      <c r="M891" s="464"/>
      <c r="N891" s="450"/>
      <c r="O891" s="466"/>
      <c r="P891" s="450"/>
      <c r="Q891" s="466"/>
      <c r="R891" s="450"/>
      <c r="S891" s="466"/>
      <c r="T891" s="450"/>
      <c r="U891" s="466"/>
      <c r="V891" s="451"/>
      <c r="W891" s="448"/>
      <c r="X891" s="451"/>
      <c r="Y891" s="448"/>
      <c r="Z891" s="451"/>
      <c r="AA891" s="448"/>
      <c r="AB891" s="451"/>
      <c r="AC891" s="448"/>
      <c r="AD891" s="451"/>
      <c r="AE891" s="448"/>
      <c r="AF891" s="451"/>
      <c r="AG891" s="448"/>
      <c r="AH891" s="504"/>
      <c r="AI891" s="448"/>
      <c r="AJ891" s="451"/>
      <c r="AK891" s="448"/>
      <c r="AL891" s="440"/>
      <c r="AM891" s="451"/>
      <c r="AN891" s="448"/>
      <c r="AO891" s="451"/>
      <c r="AP891" s="448"/>
      <c r="AQ891" s="451"/>
      <c r="AR891" s="448"/>
      <c r="AS891" s="451"/>
      <c r="AT891" s="448"/>
      <c r="AU891" s="451"/>
      <c r="AV891" s="448"/>
      <c r="AW891" s="451"/>
      <c r="AX891" s="448"/>
      <c r="AY891" s="440"/>
      <c r="AZ891" s="464"/>
      <c r="BA891" s="15"/>
      <c r="BB891" s="15"/>
      <c r="BC891" s="15"/>
      <c r="BD891" s="15"/>
      <c r="BE891" s="15"/>
      <c r="BF891" s="15"/>
      <c r="BG891" s="15"/>
      <c r="BH891" s="15"/>
      <c r="BI891" s="15"/>
      <c r="BJ891" s="15"/>
    </row>
    <row r="892" spans="1:62" ht="14.25">
      <c r="A892" s="502"/>
      <c r="B892" s="502"/>
      <c r="C892" s="448"/>
      <c r="D892" s="15"/>
      <c r="E892" s="15"/>
      <c r="F892" s="464"/>
      <c r="G892" s="465"/>
      <c r="H892" s="440"/>
      <c r="I892" s="464"/>
      <c r="J892" s="465"/>
      <c r="K892" s="464"/>
      <c r="L892" s="465"/>
      <c r="M892" s="464"/>
      <c r="N892" s="450"/>
      <c r="O892" s="466"/>
      <c r="P892" s="450"/>
      <c r="Q892" s="466"/>
      <c r="R892" s="450"/>
      <c r="S892" s="466"/>
      <c r="T892" s="450"/>
      <c r="U892" s="466"/>
      <c r="V892" s="451"/>
      <c r="W892" s="448"/>
      <c r="X892" s="451"/>
      <c r="Y892" s="448"/>
      <c r="Z892" s="451"/>
      <c r="AA892" s="448"/>
      <c r="AB892" s="451"/>
      <c r="AC892" s="448"/>
      <c r="AD892" s="451"/>
      <c r="AE892" s="448"/>
      <c r="AF892" s="451"/>
      <c r="AG892" s="448"/>
      <c r="AH892" s="504"/>
      <c r="AI892" s="448"/>
      <c r="AJ892" s="451"/>
      <c r="AK892" s="448"/>
      <c r="AL892" s="440"/>
      <c r="AM892" s="451"/>
      <c r="AN892" s="448"/>
      <c r="AO892" s="451"/>
      <c r="AP892" s="448"/>
      <c r="AQ892" s="451"/>
      <c r="AR892" s="448"/>
      <c r="AS892" s="451"/>
      <c r="AT892" s="448"/>
      <c r="AU892" s="451"/>
      <c r="AV892" s="448"/>
      <c r="AW892" s="451"/>
      <c r="AX892" s="448"/>
      <c r="AY892" s="440"/>
      <c r="AZ892" s="464"/>
      <c r="BA892" s="15"/>
      <c r="BB892" s="15"/>
      <c r="BC892" s="15"/>
      <c r="BD892" s="15"/>
      <c r="BE892" s="15"/>
      <c r="BF892" s="15"/>
      <c r="BG892" s="15"/>
      <c r="BH892" s="15"/>
      <c r="BI892" s="15"/>
      <c r="BJ892" s="15"/>
    </row>
    <row r="893" spans="1:62" ht="14.25">
      <c r="A893" s="502"/>
      <c r="B893" s="502"/>
      <c r="C893" s="448"/>
      <c r="D893" s="15"/>
      <c r="E893" s="15"/>
      <c r="F893" s="464"/>
      <c r="G893" s="465"/>
      <c r="H893" s="440"/>
      <c r="I893" s="464"/>
      <c r="J893" s="465"/>
      <c r="K893" s="464"/>
      <c r="L893" s="465"/>
      <c r="M893" s="464"/>
      <c r="N893" s="450"/>
      <c r="O893" s="466"/>
      <c r="P893" s="450"/>
      <c r="Q893" s="466"/>
      <c r="R893" s="450"/>
      <c r="S893" s="466"/>
      <c r="T893" s="450"/>
      <c r="U893" s="466"/>
      <c r="V893" s="451"/>
      <c r="W893" s="448"/>
      <c r="X893" s="451"/>
      <c r="Y893" s="448"/>
      <c r="Z893" s="451"/>
      <c r="AA893" s="448"/>
      <c r="AB893" s="451"/>
      <c r="AC893" s="448"/>
      <c r="AD893" s="451"/>
      <c r="AE893" s="448"/>
      <c r="AF893" s="451"/>
      <c r="AG893" s="448"/>
      <c r="AH893" s="504"/>
      <c r="AI893" s="448"/>
      <c r="AJ893" s="451"/>
      <c r="AK893" s="448"/>
      <c r="AL893" s="440"/>
      <c r="AM893" s="451"/>
      <c r="AN893" s="448"/>
      <c r="AO893" s="451"/>
      <c r="AP893" s="448"/>
      <c r="AQ893" s="451"/>
      <c r="AR893" s="448"/>
      <c r="AS893" s="451"/>
      <c r="AT893" s="448"/>
      <c r="AU893" s="451"/>
      <c r="AV893" s="448"/>
      <c r="AW893" s="451"/>
      <c r="AX893" s="448"/>
      <c r="AY893" s="440"/>
      <c r="AZ893" s="464"/>
      <c r="BA893" s="15"/>
      <c r="BB893" s="15"/>
      <c r="BC893" s="15"/>
      <c r="BD893" s="15"/>
      <c r="BE893" s="15"/>
      <c r="BF893" s="15"/>
      <c r="BG893" s="15"/>
      <c r="BH893" s="15"/>
      <c r="BI893" s="15"/>
      <c r="BJ893" s="15"/>
    </row>
    <row r="894" spans="1:62" ht="14.25">
      <c r="A894" s="502"/>
      <c r="B894" s="502"/>
      <c r="C894" s="448"/>
      <c r="D894" s="15"/>
      <c r="E894" s="15"/>
      <c r="F894" s="464"/>
      <c r="G894" s="465"/>
      <c r="H894" s="440"/>
      <c r="I894" s="464"/>
      <c r="J894" s="465"/>
      <c r="K894" s="464"/>
      <c r="L894" s="465"/>
      <c r="M894" s="464"/>
      <c r="N894" s="450"/>
      <c r="O894" s="466"/>
      <c r="P894" s="450"/>
      <c r="Q894" s="466"/>
      <c r="R894" s="450"/>
      <c r="S894" s="466"/>
      <c r="T894" s="450"/>
      <c r="U894" s="466"/>
      <c r="V894" s="451"/>
      <c r="W894" s="448"/>
      <c r="X894" s="451"/>
      <c r="Y894" s="448"/>
      <c r="Z894" s="451"/>
      <c r="AA894" s="448"/>
      <c r="AB894" s="451"/>
      <c r="AC894" s="448"/>
      <c r="AD894" s="451"/>
      <c r="AE894" s="448"/>
      <c r="AF894" s="451"/>
      <c r="AG894" s="448"/>
      <c r="AH894" s="504"/>
      <c r="AI894" s="448"/>
      <c r="AJ894" s="451"/>
      <c r="AK894" s="448"/>
      <c r="AL894" s="440"/>
      <c r="AM894" s="451"/>
      <c r="AN894" s="448"/>
      <c r="AO894" s="451"/>
      <c r="AP894" s="448"/>
      <c r="AQ894" s="451"/>
      <c r="AR894" s="448"/>
      <c r="AS894" s="451"/>
      <c r="AT894" s="448"/>
      <c r="AU894" s="451"/>
      <c r="AV894" s="448"/>
      <c r="AW894" s="451"/>
      <c r="AX894" s="448"/>
      <c r="AY894" s="440"/>
      <c r="AZ894" s="464"/>
      <c r="BA894" s="15"/>
      <c r="BB894" s="15"/>
      <c r="BC894" s="15"/>
      <c r="BD894" s="15"/>
      <c r="BE894" s="15"/>
      <c r="BF894" s="15"/>
      <c r="BG894" s="15"/>
      <c r="BH894" s="15"/>
      <c r="BI894" s="15"/>
      <c r="BJ894" s="15"/>
    </row>
    <row r="895" spans="1:62" ht="14.25">
      <c r="A895" s="502"/>
      <c r="B895" s="502"/>
      <c r="C895" s="448"/>
      <c r="D895" s="15"/>
      <c r="E895" s="15"/>
      <c r="F895" s="464"/>
      <c r="G895" s="465"/>
      <c r="H895" s="440"/>
      <c r="I895" s="464"/>
      <c r="J895" s="465"/>
      <c r="K895" s="464"/>
      <c r="L895" s="465"/>
      <c r="M895" s="464"/>
      <c r="N895" s="450"/>
      <c r="O895" s="466"/>
      <c r="P895" s="450"/>
      <c r="Q895" s="466"/>
      <c r="R895" s="450"/>
      <c r="S895" s="466"/>
      <c r="T895" s="450"/>
      <c r="U895" s="466"/>
      <c r="V895" s="451"/>
      <c r="W895" s="448"/>
      <c r="X895" s="451"/>
      <c r="Y895" s="448"/>
      <c r="Z895" s="451"/>
      <c r="AA895" s="448"/>
      <c r="AB895" s="451"/>
      <c r="AC895" s="448"/>
      <c r="AD895" s="451"/>
      <c r="AE895" s="448"/>
      <c r="AF895" s="451"/>
      <c r="AG895" s="448"/>
      <c r="AH895" s="504"/>
      <c r="AI895" s="448"/>
      <c r="AJ895" s="451"/>
      <c r="AK895" s="448"/>
      <c r="AL895" s="440"/>
      <c r="AM895" s="451"/>
      <c r="AN895" s="448"/>
      <c r="AO895" s="451"/>
      <c r="AP895" s="448"/>
      <c r="AQ895" s="451"/>
      <c r="AR895" s="448"/>
      <c r="AS895" s="451"/>
      <c r="AT895" s="448"/>
      <c r="AU895" s="451"/>
      <c r="AV895" s="448"/>
      <c r="AW895" s="451"/>
      <c r="AX895" s="448"/>
      <c r="AY895" s="440"/>
      <c r="AZ895" s="464"/>
      <c r="BA895" s="15"/>
      <c r="BB895" s="15"/>
      <c r="BC895" s="15"/>
      <c r="BD895" s="15"/>
      <c r="BE895" s="15"/>
      <c r="BF895" s="15"/>
      <c r="BG895" s="15"/>
      <c r="BH895" s="15"/>
      <c r="BI895" s="15"/>
      <c r="BJ895" s="15"/>
    </row>
    <row r="896" spans="1:62" ht="14.25">
      <c r="A896" s="502"/>
      <c r="B896" s="502"/>
      <c r="C896" s="448"/>
      <c r="D896" s="15"/>
      <c r="E896" s="15"/>
      <c r="F896" s="464"/>
      <c r="G896" s="465"/>
      <c r="H896" s="440"/>
      <c r="I896" s="464"/>
      <c r="J896" s="465"/>
      <c r="K896" s="464"/>
      <c r="L896" s="465"/>
      <c r="M896" s="464"/>
      <c r="N896" s="450"/>
      <c r="O896" s="466"/>
      <c r="P896" s="450"/>
      <c r="Q896" s="466"/>
      <c r="R896" s="450"/>
      <c r="S896" s="466"/>
      <c r="T896" s="450"/>
      <c r="U896" s="466"/>
      <c r="V896" s="451"/>
      <c r="W896" s="448"/>
      <c r="X896" s="451"/>
      <c r="Y896" s="448"/>
      <c r="Z896" s="451"/>
      <c r="AA896" s="448"/>
      <c r="AB896" s="451"/>
      <c r="AC896" s="448"/>
      <c r="AD896" s="451"/>
      <c r="AE896" s="448"/>
      <c r="AF896" s="451"/>
      <c r="AG896" s="448"/>
      <c r="AH896" s="504"/>
      <c r="AI896" s="448"/>
      <c r="AJ896" s="451"/>
      <c r="AK896" s="448"/>
      <c r="AL896" s="440"/>
      <c r="AM896" s="451"/>
      <c r="AN896" s="448"/>
      <c r="AO896" s="451"/>
      <c r="AP896" s="448"/>
      <c r="AQ896" s="451"/>
      <c r="AR896" s="448"/>
      <c r="AS896" s="451"/>
      <c r="AT896" s="448"/>
      <c r="AU896" s="451"/>
      <c r="AV896" s="448"/>
      <c r="AW896" s="451"/>
      <c r="AX896" s="448"/>
      <c r="AY896" s="440"/>
      <c r="AZ896" s="464"/>
      <c r="BA896" s="15"/>
      <c r="BB896" s="15"/>
      <c r="BC896" s="15"/>
      <c r="BD896" s="15"/>
      <c r="BE896" s="15"/>
      <c r="BF896" s="15"/>
      <c r="BG896" s="15"/>
      <c r="BH896" s="15"/>
      <c r="BI896" s="15"/>
      <c r="BJ896" s="15"/>
    </row>
    <row r="897" spans="1:62" ht="14.25">
      <c r="A897" s="502"/>
      <c r="B897" s="502"/>
      <c r="C897" s="448"/>
      <c r="D897" s="15"/>
      <c r="E897" s="15"/>
      <c r="F897" s="464"/>
      <c r="G897" s="465"/>
      <c r="H897" s="440"/>
      <c r="I897" s="464"/>
      <c r="J897" s="465"/>
      <c r="K897" s="464"/>
      <c r="L897" s="465"/>
      <c r="M897" s="464"/>
      <c r="N897" s="450"/>
      <c r="O897" s="466"/>
      <c r="P897" s="450"/>
      <c r="Q897" s="466"/>
      <c r="R897" s="450"/>
      <c r="S897" s="466"/>
      <c r="T897" s="450"/>
      <c r="U897" s="466"/>
      <c r="V897" s="451"/>
      <c r="W897" s="448"/>
      <c r="X897" s="451"/>
      <c r="Y897" s="448"/>
      <c r="Z897" s="451"/>
      <c r="AA897" s="448"/>
      <c r="AB897" s="451"/>
      <c r="AC897" s="448"/>
      <c r="AD897" s="451"/>
      <c r="AE897" s="448"/>
      <c r="AF897" s="451"/>
      <c r="AG897" s="448"/>
      <c r="AH897" s="504"/>
      <c r="AI897" s="448"/>
      <c r="AJ897" s="451"/>
      <c r="AK897" s="448"/>
      <c r="AL897" s="440"/>
      <c r="AM897" s="451"/>
      <c r="AN897" s="448"/>
      <c r="AO897" s="451"/>
      <c r="AP897" s="448"/>
      <c r="AQ897" s="451"/>
      <c r="AR897" s="448"/>
      <c r="AS897" s="451"/>
      <c r="AT897" s="448"/>
      <c r="AU897" s="451"/>
      <c r="AV897" s="448"/>
      <c r="AW897" s="451"/>
      <c r="AX897" s="448"/>
      <c r="AY897" s="440"/>
      <c r="AZ897" s="464"/>
      <c r="BA897" s="15"/>
      <c r="BB897" s="15"/>
      <c r="BC897" s="15"/>
      <c r="BD897" s="15"/>
      <c r="BE897" s="15"/>
      <c r="BF897" s="15"/>
      <c r="BG897" s="15"/>
      <c r="BH897" s="15"/>
      <c r="BI897" s="15"/>
      <c r="BJ897" s="15"/>
    </row>
    <row r="898" spans="1:62" ht="14.25">
      <c r="A898" s="502"/>
      <c r="B898" s="502"/>
      <c r="C898" s="448"/>
      <c r="D898" s="15"/>
      <c r="E898" s="15"/>
      <c r="F898" s="464"/>
      <c r="G898" s="465"/>
      <c r="H898" s="440"/>
      <c r="I898" s="464"/>
      <c r="J898" s="465"/>
      <c r="K898" s="464"/>
      <c r="L898" s="465"/>
      <c r="M898" s="464"/>
      <c r="N898" s="450"/>
      <c r="O898" s="466"/>
      <c r="P898" s="450"/>
      <c r="Q898" s="466"/>
      <c r="R898" s="450"/>
      <c r="S898" s="466"/>
      <c r="T898" s="450"/>
      <c r="U898" s="466"/>
      <c r="V898" s="451"/>
      <c r="W898" s="448"/>
      <c r="X898" s="451"/>
      <c r="Y898" s="448"/>
      <c r="Z898" s="451"/>
      <c r="AA898" s="448"/>
      <c r="AB898" s="451"/>
      <c r="AC898" s="448"/>
      <c r="AD898" s="451"/>
      <c r="AE898" s="448"/>
      <c r="AF898" s="451"/>
      <c r="AG898" s="448"/>
      <c r="AH898" s="504"/>
      <c r="AI898" s="448"/>
      <c r="AJ898" s="451"/>
      <c r="AK898" s="448"/>
      <c r="AL898" s="440"/>
      <c r="AM898" s="451"/>
      <c r="AN898" s="448"/>
      <c r="AO898" s="451"/>
      <c r="AP898" s="448"/>
      <c r="AQ898" s="451"/>
      <c r="AR898" s="448"/>
      <c r="AS898" s="451"/>
      <c r="AT898" s="448"/>
      <c r="AU898" s="451"/>
      <c r="AV898" s="448"/>
      <c r="AW898" s="451"/>
      <c r="AX898" s="448"/>
      <c r="AY898" s="440"/>
      <c r="AZ898" s="464"/>
      <c r="BA898" s="15"/>
      <c r="BB898" s="15"/>
      <c r="BC898" s="15"/>
      <c r="BD898" s="15"/>
      <c r="BE898" s="15"/>
      <c r="BF898" s="15"/>
      <c r="BG898" s="15"/>
      <c r="BH898" s="15"/>
      <c r="BI898" s="15"/>
      <c r="BJ898" s="15"/>
    </row>
    <row r="899" spans="1:62" ht="14.25">
      <c r="A899" s="502"/>
      <c r="B899" s="502"/>
      <c r="C899" s="448"/>
      <c r="D899" s="15"/>
      <c r="E899" s="15"/>
      <c r="F899" s="464"/>
      <c r="G899" s="465"/>
      <c r="H899" s="440"/>
      <c r="I899" s="464"/>
      <c r="J899" s="465"/>
      <c r="K899" s="464"/>
      <c r="L899" s="465"/>
      <c r="M899" s="464"/>
      <c r="N899" s="450"/>
      <c r="O899" s="466"/>
      <c r="P899" s="450"/>
      <c r="Q899" s="466"/>
      <c r="R899" s="450"/>
      <c r="S899" s="466"/>
      <c r="T899" s="450"/>
      <c r="U899" s="466"/>
      <c r="V899" s="451"/>
      <c r="W899" s="448"/>
      <c r="X899" s="451"/>
      <c r="Y899" s="448"/>
      <c r="Z899" s="451"/>
      <c r="AA899" s="448"/>
      <c r="AB899" s="451"/>
      <c r="AC899" s="448"/>
      <c r="AD899" s="451"/>
      <c r="AE899" s="448"/>
      <c r="AF899" s="451"/>
      <c r="AG899" s="448"/>
      <c r="AH899" s="504"/>
      <c r="AI899" s="448"/>
      <c r="AJ899" s="451"/>
      <c r="AK899" s="448"/>
      <c r="AL899" s="440"/>
      <c r="AM899" s="451"/>
      <c r="AN899" s="448"/>
      <c r="AO899" s="451"/>
      <c r="AP899" s="448"/>
      <c r="AQ899" s="451"/>
      <c r="AR899" s="448"/>
      <c r="AS899" s="451"/>
      <c r="AT899" s="448"/>
      <c r="AU899" s="451"/>
      <c r="AV899" s="448"/>
      <c r="AW899" s="451"/>
      <c r="AX899" s="448"/>
      <c r="AY899" s="440"/>
      <c r="AZ899" s="464"/>
      <c r="BA899" s="15"/>
      <c r="BB899" s="15"/>
      <c r="BC899" s="15"/>
      <c r="BD899" s="15"/>
      <c r="BE899" s="15"/>
      <c r="BF899" s="15"/>
      <c r="BG899" s="15"/>
      <c r="BH899" s="15"/>
      <c r="BI899" s="15"/>
      <c r="BJ899" s="15"/>
    </row>
    <row r="900" spans="1:62" ht="14.25">
      <c r="A900" s="502"/>
      <c r="B900" s="502"/>
      <c r="C900" s="448"/>
      <c r="D900" s="15"/>
      <c r="E900" s="15"/>
      <c r="F900" s="464"/>
      <c r="G900" s="465"/>
      <c r="H900" s="440"/>
      <c r="I900" s="464"/>
      <c r="J900" s="465"/>
      <c r="K900" s="464"/>
      <c r="L900" s="465"/>
      <c r="M900" s="464"/>
      <c r="N900" s="450"/>
      <c r="O900" s="466"/>
      <c r="P900" s="450"/>
      <c r="Q900" s="466"/>
      <c r="R900" s="450"/>
      <c r="S900" s="466"/>
      <c r="T900" s="450"/>
      <c r="U900" s="466"/>
      <c r="V900" s="451"/>
      <c r="W900" s="448"/>
      <c r="X900" s="451"/>
      <c r="Y900" s="448"/>
      <c r="Z900" s="451"/>
      <c r="AA900" s="448"/>
      <c r="AB900" s="451"/>
      <c r="AC900" s="448"/>
      <c r="AD900" s="451"/>
      <c r="AE900" s="448"/>
      <c r="AF900" s="451"/>
      <c r="AG900" s="448"/>
      <c r="AH900" s="504"/>
      <c r="AI900" s="448"/>
      <c r="AJ900" s="451"/>
      <c r="AK900" s="448"/>
      <c r="AL900" s="440"/>
      <c r="AM900" s="451"/>
      <c r="AN900" s="448"/>
      <c r="AO900" s="451"/>
      <c r="AP900" s="448"/>
      <c r="AQ900" s="451"/>
      <c r="AR900" s="448"/>
      <c r="AS900" s="451"/>
      <c r="AT900" s="448"/>
      <c r="AU900" s="451"/>
      <c r="AV900" s="448"/>
      <c r="AW900" s="451"/>
      <c r="AX900" s="448"/>
      <c r="AY900" s="440"/>
      <c r="AZ900" s="464"/>
      <c r="BA900" s="15"/>
      <c r="BB900" s="15"/>
      <c r="BC900" s="15"/>
      <c r="BD900" s="15"/>
      <c r="BE900" s="15"/>
      <c r="BF900" s="15"/>
      <c r="BG900" s="15"/>
      <c r="BH900" s="15"/>
      <c r="BI900" s="15"/>
      <c r="BJ900" s="15"/>
    </row>
    <row r="901" spans="1:62" ht="14.25">
      <c r="A901" s="502"/>
      <c r="B901" s="502"/>
      <c r="C901" s="448"/>
      <c r="D901" s="15"/>
      <c r="E901" s="15"/>
      <c r="F901" s="464"/>
      <c r="G901" s="465"/>
      <c r="H901" s="440"/>
      <c r="I901" s="464"/>
      <c r="J901" s="465"/>
      <c r="K901" s="464"/>
      <c r="L901" s="465"/>
      <c r="M901" s="464"/>
      <c r="N901" s="450"/>
      <c r="O901" s="466"/>
      <c r="P901" s="450"/>
      <c r="Q901" s="466"/>
      <c r="R901" s="450"/>
      <c r="S901" s="466"/>
      <c r="T901" s="450"/>
      <c r="U901" s="466"/>
      <c r="V901" s="451"/>
      <c r="W901" s="448"/>
      <c r="X901" s="451"/>
      <c r="Y901" s="448"/>
      <c r="Z901" s="451"/>
      <c r="AA901" s="448"/>
      <c r="AB901" s="451"/>
      <c r="AC901" s="448"/>
      <c r="AD901" s="451"/>
      <c r="AE901" s="448"/>
      <c r="AF901" s="451"/>
      <c r="AG901" s="448"/>
      <c r="AH901" s="504"/>
      <c r="AI901" s="448"/>
      <c r="AJ901" s="451"/>
      <c r="AK901" s="448"/>
      <c r="AL901" s="440"/>
      <c r="AM901" s="451"/>
      <c r="AN901" s="448"/>
      <c r="AO901" s="451"/>
      <c r="AP901" s="448"/>
      <c r="AQ901" s="451"/>
      <c r="AR901" s="448"/>
      <c r="AS901" s="451"/>
      <c r="AT901" s="448"/>
      <c r="AU901" s="451"/>
      <c r="AV901" s="448"/>
      <c r="AW901" s="451"/>
      <c r="AX901" s="448"/>
      <c r="AY901" s="440"/>
      <c r="AZ901" s="464"/>
      <c r="BA901" s="15"/>
      <c r="BB901" s="15"/>
      <c r="BC901" s="15"/>
      <c r="BD901" s="15"/>
      <c r="BE901" s="15"/>
      <c r="BF901" s="15"/>
      <c r="BG901" s="15"/>
      <c r="BH901" s="15"/>
      <c r="BI901" s="15"/>
      <c r="BJ901" s="15"/>
    </row>
    <row r="902" spans="1:62" ht="14.25">
      <c r="A902" s="502"/>
      <c r="B902" s="502"/>
      <c r="C902" s="448"/>
      <c r="D902" s="15"/>
      <c r="E902" s="15"/>
      <c r="F902" s="464"/>
      <c r="G902" s="465"/>
      <c r="H902" s="440"/>
      <c r="I902" s="464"/>
      <c r="J902" s="465"/>
      <c r="K902" s="464"/>
      <c r="L902" s="465"/>
      <c r="M902" s="464"/>
      <c r="N902" s="450"/>
      <c r="O902" s="466"/>
      <c r="P902" s="450"/>
      <c r="Q902" s="466"/>
      <c r="R902" s="450"/>
      <c r="S902" s="466"/>
      <c r="T902" s="450"/>
      <c r="U902" s="466"/>
      <c r="V902" s="451"/>
      <c r="W902" s="448"/>
      <c r="X902" s="451"/>
      <c r="Y902" s="448"/>
      <c r="Z902" s="451"/>
      <c r="AA902" s="448"/>
      <c r="AB902" s="451"/>
      <c r="AC902" s="448"/>
      <c r="AD902" s="451"/>
      <c r="AE902" s="448"/>
      <c r="AF902" s="451"/>
      <c r="AG902" s="448"/>
      <c r="AH902" s="504"/>
      <c r="AI902" s="448"/>
      <c r="AJ902" s="451"/>
      <c r="AK902" s="448"/>
      <c r="AL902" s="440"/>
      <c r="AM902" s="451"/>
      <c r="AN902" s="448"/>
      <c r="AO902" s="451"/>
      <c r="AP902" s="448"/>
      <c r="AQ902" s="451"/>
      <c r="AR902" s="448"/>
      <c r="AS902" s="451"/>
      <c r="AT902" s="448"/>
      <c r="AU902" s="451"/>
      <c r="AV902" s="448"/>
      <c r="AW902" s="451"/>
      <c r="AX902" s="448"/>
      <c r="AY902" s="440"/>
      <c r="AZ902" s="464"/>
      <c r="BA902" s="15"/>
      <c r="BB902" s="15"/>
      <c r="BC902" s="15"/>
      <c r="BD902" s="15"/>
      <c r="BE902" s="15"/>
      <c r="BF902" s="15"/>
      <c r="BG902" s="15"/>
      <c r="BH902" s="15"/>
      <c r="BI902" s="15"/>
      <c r="BJ902" s="15"/>
    </row>
    <row r="903" spans="1:62" ht="14.25">
      <c r="A903" s="502"/>
      <c r="B903" s="502"/>
      <c r="C903" s="448"/>
      <c r="D903" s="15"/>
      <c r="E903" s="15"/>
      <c r="F903" s="464"/>
      <c r="G903" s="465"/>
      <c r="H903" s="440"/>
      <c r="I903" s="464"/>
      <c r="J903" s="465"/>
      <c r="K903" s="464"/>
      <c r="L903" s="465"/>
      <c r="M903" s="464"/>
      <c r="N903" s="450"/>
      <c r="O903" s="466"/>
      <c r="P903" s="450"/>
      <c r="Q903" s="466"/>
      <c r="R903" s="450"/>
      <c r="S903" s="466"/>
      <c r="T903" s="450"/>
      <c r="U903" s="466"/>
      <c r="V903" s="451"/>
      <c r="W903" s="448"/>
      <c r="X903" s="451"/>
      <c r="Y903" s="448"/>
      <c r="Z903" s="451"/>
      <c r="AA903" s="448"/>
      <c r="AB903" s="451"/>
      <c r="AC903" s="448"/>
      <c r="AD903" s="451"/>
      <c r="AE903" s="448"/>
      <c r="AF903" s="451"/>
      <c r="AG903" s="448"/>
      <c r="AH903" s="504"/>
      <c r="AI903" s="448"/>
      <c r="AJ903" s="451"/>
      <c r="AK903" s="448"/>
      <c r="AL903" s="440"/>
      <c r="AM903" s="451"/>
      <c r="AN903" s="448"/>
      <c r="AO903" s="451"/>
      <c r="AP903" s="448"/>
      <c r="AQ903" s="451"/>
      <c r="AR903" s="448"/>
      <c r="AS903" s="451"/>
      <c r="AT903" s="448"/>
      <c r="AU903" s="451"/>
      <c r="AV903" s="448"/>
      <c r="AW903" s="451"/>
      <c r="AX903" s="448"/>
      <c r="AY903" s="440"/>
      <c r="AZ903" s="464"/>
      <c r="BA903" s="15"/>
      <c r="BB903" s="15"/>
      <c r="BC903" s="15"/>
      <c r="BD903" s="15"/>
      <c r="BE903" s="15"/>
      <c r="BF903" s="15"/>
      <c r="BG903" s="15"/>
      <c r="BH903" s="15"/>
      <c r="BI903" s="15"/>
      <c r="BJ903" s="15"/>
    </row>
    <row r="904" spans="1:62" ht="14.25">
      <c r="A904" s="502"/>
      <c r="B904" s="502"/>
      <c r="C904" s="448"/>
      <c r="D904" s="15"/>
      <c r="E904" s="15"/>
      <c r="F904" s="464"/>
      <c r="G904" s="465"/>
      <c r="H904" s="440"/>
      <c r="I904" s="464"/>
      <c r="J904" s="465"/>
      <c r="K904" s="464"/>
      <c r="L904" s="465"/>
      <c r="M904" s="464"/>
      <c r="N904" s="450"/>
      <c r="O904" s="466"/>
      <c r="P904" s="450"/>
      <c r="Q904" s="466"/>
      <c r="R904" s="450"/>
      <c r="S904" s="466"/>
      <c r="T904" s="450"/>
      <c r="U904" s="466"/>
      <c r="V904" s="451"/>
      <c r="W904" s="448"/>
      <c r="X904" s="451"/>
      <c r="Y904" s="448"/>
      <c r="Z904" s="451"/>
      <c r="AA904" s="448"/>
      <c r="AB904" s="451"/>
      <c r="AC904" s="448"/>
      <c r="AD904" s="451"/>
      <c r="AE904" s="448"/>
      <c r="AF904" s="451"/>
      <c r="AG904" s="448"/>
      <c r="AH904" s="504"/>
      <c r="AI904" s="448"/>
      <c r="AJ904" s="451"/>
      <c r="AK904" s="448"/>
      <c r="AL904" s="440"/>
      <c r="AM904" s="451"/>
      <c r="AN904" s="448"/>
      <c r="AO904" s="451"/>
      <c r="AP904" s="448"/>
      <c r="AQ904" s="451"/>
      <c r="AR904" s="448"/>
      <c r="AS904" s="451"/>
      <c r="AT904" s="448"/>
      <c r="AU904" s="451"/>
      <c r="AV904" s="448"/>
      <c r="AW904" s="451"/>
      <c r="AX904" s="448"/>
      <c r="AY904" s="440"/>
      <c r="AZ904" s="464"/>
      <c r="BA904" s="15"/>
      <c r="BB904" s="15"/>
      <c r="BC904" s="15"/>
      <c r="BD904" s="15"/>
      <c r="BE904" s="15"/>
      <c r="BF904" s="15"/>
      <c r="BG904" s="15"/>
      <c r="BH904" s="15"/>
      <c r="BI904" s="15"/>
      <c r="BJ904" s="15"/>
    </row>
    <row r="905" spans="1:62" ht="14.25">
      <c r="A905" s="502"/>
      <c r="B905" s="502"/>
      <c r="C905" s="448"/>
      <c r="D905" s="15"/>
      <c r="E905" s="15"/>
      <c r="F905" s="464"/>
      <c r="G905" s="465"/>
      <c r="H905" s="440"/>
      <c r="I905" s="464"/>
      <c r="J905" s="465"/>
      <c r="K905" s="464"/>
      <c r="L905" s="465"/>
      <c r="M905" s="464"/>
      <c r="N905" s="450"/>
      <c r="O905" s="466"/>
      <c r="P905" s="450"/>
      <c r="Q905" s="466"/>
      <c r="R905" s="450"/>
      <c r="S905" s="466"/>
      <c r="T905" s="450"/>
      <c r="U905" s="466"/>
      <c r="V905" s="451"/>
      <c r="W905" s="448"/>
      <c r="X905" s="451"/>
      <c r="Y905" s="448"/>
      <c r="Z905" s="451"/>
      <c r="AA905" s="448"/>
      <c r="AB905" s="451"/>
      <c r="AC905" s="448"/>
      <c r="AD905" s="451"/>
      <c r="AE905" s="448"/>
      <c r="AF905" s="451"/>
      <c r="AG905" s="448"/>
      <c r="AH905" s="504"/>
      <c r="AI905" s="448"/>
      <c r="AJ905" s="451"/>
      <c r="AK905" s="448"/>
      <c r="AL905" s="440"/>
      <c r="AM905" s="451"/>
      <c r="AN905" s="448"/>
      <c r="AO905" s="451"/>
      <c r="AP905" s="448"/>
      <c r="AQ905" s="451"/>
      <c r="AR905" s="448"/>
      <c r="AS905" s="451"/>
      <c r="AT905" s="448"/>
      <c r="AU905" s="451"/>
      <c r="AV905" s="448"/>
      <c r="AW905" s="451"/>
      <c r="AX905" s="448"/>
      <c r="AY905" s="440"/>
      <c r="AZ905" s="464"/>
      <c r="BA905" s="15"/>
      <c r="BB905" s="15"/>
      <c r="BC905" s="15"/>
      <c r="BD905" s="15"/>
      <c r="BE905" s="15"/>
      <c r="BF905" s="15"/>
      <c r="BG905" s="15"/>
      <c r="BH905" s="15"/>
      <c r="BI905" s="15"/>
      <c r="BJ905" s="15"/>
    </row>
    <row r="906" spans="1:62" ht="14.25">
      <c r="A906" s="502"/>
      <c r="B906" s="502"/>
      <c r="C906" s="448"/>
      <c r="D906" s="15"/>
      <c r="E906" s="15"/>
      <c r="F906" s="464"/>
      <c r="G906" s="465"/>
      <c r="H906" s="440"/>
      <c r="I906" s="464"/>
      <c r="J906" s="465"/>
      <c r="K906" s="464"/>
      <c r="L906" s="465"/>
      <c r="M906" s="464"/>
      <c r="N906" s="450"/>
      <c r="O906" s="466"/>
      <c r="P906" s="450"/>
      <c r="Q906" s="466"/>
      <c r="R906" s="450"/>
      <c r="S906" s="466"/>
      <c r="T906" s="450"/>
      <c r="U906" s="466"/>
      <c r="V906" s="451"/>
      <c r="W906" s="448"/>
      <c r="X906" s="451"/>
      <c r="Y906" s="448"/>
      <c r="Z906" s="451"/>
      <c r="AA906" s="448"/>
      <c r="AB906" s="451"/>
      <c r="AC906" s="448"/>
      <c r="AD906" s="451"/>
      <c r="AE906" s="448"/>
      <c r="AF906" s="451"/>
      <c r="AG906" s="448"/>
      <c r="AH906" s="504"/>
      <c r="AI906" s="448"/>
      <c r="AJ906" s="451"/>
      <c r="AK906" s="448"/>
      <c r="AL906" s="440"/>
      <c r="AM906" s="451"/>
      <c r="AN906" s="448"/>
      <c r="AO906" s="451"/>
      <c r="AP906" s="448"/>
      <c r="AQ906" s="451"/>
      <c r="AR906" s="448"/>
      <c r="AS906" s="451"/>
      <c r="AT906" s="448"/>
      <c r="AU906" s="451"/>
      <c r="AV906" s="448"/>
      <c r="AW906" s="451"/>
      <c r="AX906" s="448"/>
      <c r="AY906" s="440"/>
      <c r="AZ906" s="464"/>
      <c r="BA906" s="15"/>
      <c r="BB906" s="15"/>
      <c r="BC906" s="15"/>
      <c r="BD906" s="15"/>
      <c r="BE906" s="15"/>
      <c r="BF906" s="15"/>
      <c r="BG906" s="15"/>
      <c r="BH906" s="15"/>
      <c r="BI906" s="15"/>
      <c r="BJ906" s="15"/>
    </row>
    <row r="907" spans="1:62" ht="14.25">
      <c r="A907" s="502"/>
      <c r="B907" s="502"/>
      <c r="C907" s="448"/>
      <c r="D907" s="15"/>
      <c r="E907" s="15"/>
      <c r="F907" s="464"/>
      <c r="G907" s="465"/>
      <c r="H907" s="440"/>
      <c r="I907" s="464"/>
      <c r="J907" s="465"/>
      <c r="K907" s="464"/>
      <c r="L907" s="465"/>
      <c r="M907" s="464"/>
      <c r="N907" s="450"/>
      <c r="O907" s="466"/>
      <c r="P907" s="450"/>
      <c r="Q907" s="466"/>
      <c r="R907" s="450"/>
      <c r="S907" s="466"/>
      <c r="T907" s="450"/>
      <c r="U907" s="466"/>
      <c r="V907" s="451"/>
      <c r="W907" s="448"/>
      <c r="X907" s="451"/>
      <c r="Y907" s="448"/>
      <c r="Z907" s="451"/>
      <c r="AA907" s="448"/>
      <c r="AB907" s="451"/>
      <c r="AC907" s="448"/>
      <c r="AD907" s="451"/>
      <c r="AE907" s="448"/>
      <c r="AF907" s="451"/>
      <c r="AG907" s="448"/>
      <c r="AH907" s="504"/>
      <c r="AI907" s="448"/>
      <c r="AJ907" s="451"/>
      <c r="AK907" s="448"/>
      <c r="AL907" s="440"/>
      <c r="AM907" s="451"/>
      <c r="AN907" s="448"/>
      <c r="AO907" s="451"/>
      <c r="AP907" s="448"/>
      <c r="AQ907" s="451"/>
      <c r="AR907" s="448"/>
      <c r="AS907" s="451"/>
      <c r="AT907" s="448"/>
      <c r="AU907" s="451"/>
      <c r="AV907" s="448"/>
      <c r="AW907" s="451"/>
      <c r="AX907" s="448"/>
      <c r="AY907" s="440"/>
      <c r="AZ907" s="464"/>
      <c r="BA907" s="15"/>
      <c r="BB907" s="15"/>
      <c r="BC907" s="15"/>
      <c r="BD907" s="15"/>
      <c r="BE907" s="15"/>
      <c r="BF907" s="15"/>
      <c r="BG907" s="15"/>
      <c r="BH907" s="15"/>
      <c r="BI907" s="15"/>
      <c r="BJ907" s="15"/>
    </row>
    <row r="908" spans="1:62" ht="14.25">
      <c r="A908" s="502"/>
      <c r="B908" s="502"/>
      <c r="C908" s="448"/>
      <c r="D908" s="15"/>
      <c r="E908" s="15"/>
      <c r="F908" s="464"/>
      <c r="G908" s="465"/>
      <c r="H908" s="440"/>
      <c r="I908" s="464"/>
      <c r="J908" s="465"/>
      <c r="K908" s="464"/>
      <c r="L908" s="465"/>
      <c r="M908" s="464"/>
      <c r="N908" s="450"/>
      <c r="O908" s="466"/>
      <c r="P908" s="450"/>
      <c r="Q908" s="466"/>
      <c r="R908" s="450"/>
      <c r="S908" s="466"/>
      <c r="T908" s="450"/>
      <c r="U908" s="466"/>
      <c r="V908" s="451"/>
      <c r="W908" s="448"/>
      <c r="X908" s="451"/>
      <c r="Y908" s="448"/>
      <c r="Z908" s="451"/>
      <c r="AA908" s="448"/>
      <c r="AB908" s="451"/>
      <c r="AC908" s="448"/>
      <c r="AD908" s="451"/>
      <c r="AE908" s="448"/>
      <c r="AF908" s="451"/>
      <c r="AG908" s="448"/>
      <c r="AH908" s="504"/>
      <c r="AI908" s="448"/>
      <c r="AJ908" s="451"/>
      <c r="AK908" s="448"/>
      <c r="AL908" s="440"/>
      <c r="AM908" s="451"/>
      <c r="AN908" s="448"/>
      <c r="AO908" s="451"/>
      <c r="AP908" s="448"/>
      <c r="AQ908" s="451"/>
      <c r="AR908" s="448"/>
      <c r="AS908" s="451"/>
      <c r="AT908" s="448"/>
      <c r="AU908" s="451"/>
      <c r="AV908" s="448"/>
      <c r="AW908" s="451"/>
      <c r="AX908" s="448"/>
      <c r="AY908" s="440"/>
      <c r="AZ908" s="464"/>
      <c r="BA908" s="15"/>
      <c r="BB908" s="15"/>
      <c r="BC908" s="15"/>
      <c r="BD908" s="15"/>
      <c r="BE908" s="15"/>
      <c r="BF908" s="15"/>
      <c r="BG908" s="15"/>
      <c r="BH908" s="15"/>
      <c r="BI908" s="15"/>
      <c r="BJ908" s="15"/>
    </row>
    <row r="909" spans="1:62" ht="14.25">
      <c r="A909" s="502"/>
      <c r="B909" s="502"/>
      <c r="C909" s="448"/>
      <c r="D909" s="15"/>
      <c r="E909" s="15"/>
      <c r="F909" s="464"/>
      <c r="G909" s="465"/>
      <c r="H909" s="440"/>
      <c r="I909" s="464"/>
      <c r="J909" s="465"/>
      <c r="K909" s="464"/>
      <c r="L909" s="465"/>
      <c r="M909" s="464"/>
      <c r="N909" s="450"/>
      <c r="O909" s="466"/>
      <c r="P909" s="450"/>
      <c r="Q909" s="466"/>
      <c r="R909" s="450"/>
      <c r="S909" s="466"/>
      <c r="T909" s="450"/>
      <c r="U909" s="466"/>
      <c r="V909" s="451"/>
      <c r="W909" s="448"/>
      <c r="X909" s="451"/>
      <c r="Y909" s="448"/>
      <c r="Z909" s="451"/>
      <c r="AA909" s="448"/>
      <c r="AB909" s="451"/>
      <c r="AC909" s="448"/>
      <c r="AD909" s="451"/>
      <c r="AE909" s="448"/>
      <c r="AF909" s="451"/>
      <c r="AG909" s="448"/>
      <c r="AH909" s="504"/>
      <c r="AI909" s="448"/>
      <c r="AJ909" s="451"/>
      <c r="AK909" s="448"/>
      <c r="AL909" s="440"/>
      <c r="AM909" s="451"/>
      <c r="AN909" s="448"/>
      <c r="AO909" s="451"/>
      <c r="AP909" s="448"/>
      <c r="AQ909" s="451"/>
      <c r="AR909" s="448"/>
      <c r="AS909" s="451"/>
      <c r="AT909" s="448"/>
      <c r="AU909" s="451"/>
      <c r="AV909" s="448"/>
      <c r="AW909" s="451"/>
      <c r="AX909" s="448"/>
      <c r="AY909" s="440"/>
      <c r="AZ909" s="464"/>
      <c r="BA909" s="15"/>
      <c r="BB909" s="15"/>
      <c r="BC909" s="15"/>
      <c r="BD909" s="15"/>
      <c r="BE909" s="15"/>
      <c r="BF909" s="15"/>
      <c r="BG909" s="15"/>
      <c r="BH909" s="15"/>
      <c r="BI909" s="15"/>
      <c r="BJ909" s="15"/>
    </row>
    <row r="910" spans="1:62" ht="14.25">
      <c r="A910" s="502"/>
      <c r="B910" s="502"/>
      <c r="C910" s="448"/>
      <c r="D910" s="15"/>
      <c r="E910" s="15"/>
      <c r="F910" s="464"/>
      <c r="G910" s="465"/>
      <c r="H910" s="440"/>
      <c r="I910" s="464"/>
      <c r="J910" s="465"/>
      <c r="K910" s="464"/>
      <c r="L910" s="465"/>
      <c r="M910" s="464"/>
      <c r="N910" s="450"/>
      <c r="O910" s="466"/>
      <c r="P910" s="450"/>
      <c r="Q910" s="466"/>
      <c r="R910" s="450"/>
      <c r="S910" s="466"/>
      <c r="T910" s="450"/>
      <c r="U910" s="466"/>
      <c r="V910" s="451"/>
      <c r="W910" s="448"/>
      <c r="X910" s="451"/>
      <c r="Y910" s="448"/>
      <c r="Z910" s="451"/>
      <c r="AA910" s="448"/>
      <c r="AB910" s="451"/>
      <c r="AC910" s="448"/>
      <c r="AD910" s="451"/>
      <c r="AE910" s="448"/>
      <c r="AF910" s="451"/>
      <c r="AG910" s="448"/>
      <c r="AH910" s="504"/>
      <c r="AI910" s="448"/>
      <c r="AJ910" s="451"/>
      <c r="AK910" s="448"/>
      <c r="AL910" s="440"/>
      <c r="AM910" s="451"/>
      <c r="AN910" s="448"/>
      <c r="AO910" s="451"/>
      <c r="AP910" s="448"/>
      <c r="AQ910" s="451"/>
      <c r="AR910" s="448"/>
      <c r="AS910" s="451"/>
      <c r="AT910" s="448"/>
      <c r="AU910" s="451"/>
      <c r="AV910" s="448"/>
      <c r="AW910" s="451"/>
      <c r="AX910" s="448"/>
      <c r="AY910" s="440"/>
      <c r="AZ910" s="464"/>
      <c r="BA910" s="15"/>
      <c r="BB910" s="15"/>
      <c r="BC910" s="15"/>
      <c r="BD910" s="15"/>
      <c r="BE910" s="15"/>
      <c r="BF910" s="15"/>
      <c r="BG910" s="15"/>
      <c r="BH910" s="15"/>
      <c r="BI910" s="15"/>
      <c r="BJ910" s="15"/>
    </row>
    <row r="911" spans="1:62" ht="14.25">
      <c r="A911" s="502"/>
      <c r="B911" s="502"/>
      <c r="C911" s="448"/>
      <c r="D911" s="15"/>
      <c r="E911" s="15"/>
      <c r="F911" s="464"/>
      <c r="G911" s="465"/>
      <c r="H911" s="440"/>
      <c r="I911" s="464"/>
      <c r="J911" s="465"/>
      <c r="K911" s="464"/>
      <c r="L911" s="465"/>
      <c r="M911" s="464"/>
      <c r="N911" s="450"/>
      <c r="O911" s="466"/>
      <c r="P911" s="450"/>
      <c r="Q911" s="466"/>
      <c r="R911" s="450"/>
      <c r="S911" s="466"/>
      <c r="T911" s="450"/>
      <c r="U911" s="466"/>
      <c r="V911" s="451"/>
      <c r="W911" s="448"/>
      <c r="X911" s="451"/>
      <c r="Y911" s="448"/>
      <c r="Z911" s="451"/>
      <c r="AA911" s="448"/>
      <c r="AB911" s="451"/>
      <c r="AC911" s="448"/>
      <c r="AD911" s="451"/>
      <c r="AE911" s="448"/>
      <c r="AF911" s="451"/>
      <c r="AG911" s="448"/>
      <c r="AH911" s="504"/>
      <c r="AI911" s="448"/>
      <c r="AJ911" s="451"/>
      <c r="AK911" s="448"/>
      <c r="AL911" s="440"/>
      <c r="AM911" s="451"/>
      <c r="AN911" s="448"/>
      <c r="AO911" s="451"/>
      <c r="AP911" s="448"/>
      <c r="AQ911" s="451"/>
      <c r="AR911" s="448"/>
      <c r="AS911" s="451"/>
      <c r="AT911" s="448"/>
      <c r="AU911" s="451"/>
      <c r="AV911" s="448"/>
      <c r="AW911" s="451"/>
      <c r="AX911" s="448"/>
      <c r="AY911" s="440"/>
      <c r="AZ911" s="464"/>
      <c r="BA911" s="15"/>
      <c r="BB911" s="15"/>
      <c r="BC911" s="15"/>
      <c r="BD911" s="15"/>
      <c r="BE911" s="15"/>
      <c r="BF911" s="15"/>
      <c r="BG911" s="15"/>
      <c r="BH911" s="15"/>
      <c r="BI911" s="15"/>
      <c r="BJ911" s="15"/>
    </row>
    <row r="912" spans="1:62" ht="14.25">
      <c r="A912" s="502"/>
      <c r="B912" s="502"/>
      <c r="C912" s="448"/>
      <c r="D912" s="15"/>
      <c r="E912" s="15"/>
      <c r="F912" s="464"/>
      <c r="G912" s="465"/>
      <c r="H912" s="440"/>
      <c r="I912" s="464"/>
      <c r="J912" s="465"/>
      <c r="K912" s="464"/>
      <c r="L912" s="465"/>
      <c r="M912" s="464"/>
      <c r="N912" s="450"/>
      <c r="O912" s="466"/>
      <c r="P912" s="450"/>
      <c r="Q912" s="466"/>
      <c r="R912" s="450"/>
      <c r="S912" s="466"/>
      <c r="T912" s="450"/>
      <c r="U912" s="466"/>
      <c r="V912" s="451"/>
      <c r="W912" s="448"/>
      <c r="X912" s="451"/>
      <c r="Y912" s="448"/>
      <c r="Z912" s="451"/>
      <c r="AA912" s="448"/>
      <c r="AB912" s="451"/>
      <c r="AC912" s="448"/>
      <c r="AD912" s="451"/>
      <c r="AE912" s="448"/>
      <c r="AF912" s="451"/>
      <c r="AG912" s="448"/>
      <c r="AH912" s="504"/>
      <c r="AI912" s="448"/>
      <c r="AJ912" s="451"/>
      <c r="AK912" s="448"/>
      <c r="AL912" s="440"/>
      <c r="AM912" s="451"/>
      <c r="AN912" s="448"/>
      <c r="AO912" s="451"/>
      <c r="AP912" s="448"/>
      <c r="AQ912" s="451"/>
      <c r="AR912" s="448"/>
      <c r="AS912" s="451"/>
      <c r="AT912" s="448"/>
      <c r="AU912" s="451"/>
      <c r="AV912" s="448"/>
      <c r="AW912" s="451"/>
      <c r="AX912" s="448"/>
      <c r="AY912" s="440"/>
      <c r="AZ912" s="464"/>
      <c r="BA912" s="15"/>
      <c r="BB912" s="15"/>
      <c r="BC912" s="15"/>
      <c r="BD912" s="15"/>
      <c r="BE912" s="15"/>
      <c r="BF912" s="15"/>
      <c r="BG912" s="15"/>
      <c r="BH912" s="15"/>
      <c r="BI912" s="15"/>
      <c r="BJ912" s="15"/>
    </row>
    <row r="913" spans="1:62" ht="14.25">
      <c r="A913" s="502"/>
      <c r="B913" s="502"/>
      <c r="C913" s="448"/>
      <c r="D913" s="15"/>
      <c r="E913" s="15"/>
      <c r="F913" s="464"/>
      <c r="G913" s="465"/>
      <c r="H913" s="440"/>
      <c r="I913" s="464"/>
      <c r="J913" s="465"/>
      <c r="K913" s="464"/>
      <c r="L913" s="465"/>
      <c r="M913" s="464"/>
      <c r="N913" s="450"/>
      <c r="O913" s="466"/>
      <c r="P913" s="450"/>
      <c r="Q913" s="466"/>
      <c r="R913" s="450"/>
      <c r="S913" s="466"/>
      <c r="T913" s="450"/>
      <c r="U913" s="466"/>
      <c r="V913" s="451"/>
      <c r="W913" s="448"/>
      <c r="X913" s="451"/>
      <c r="Y913" s="448"/>
      <c r="Z913" s="451"/>
      <c r="AA913" s="448"/>
      <c r="AB913" s="451"/>
      <c r="AC913" s="448"/>
      <c r="AD913" s="451"/>
      <c r="AE913" s="448"/>
      <c r="AF913" s="451"/>
      <c r="AG913" s="448"/>
      <c r="AH913" s="504"/>
      <c r="AI913" s="448"/>
      <c r="AJ913" s="451"/>
      <c r="AK913" s="448"/>
      <c r="AL913" s="440"/>
      <c r="AM913" s="451"/>
      <c r="AN913" s="448"/>
      <c r="AO913" s="451"/>
      <c r="AP913" s="448"/>
      <c r="AQ913" s="451"/>
      <c r="AR913" s="448"/>
      <c r="AS913" s="451"/>
      <c r="AT913" s="448"/>
      <c r="AU913" s="451"/>
      <c r="AV913" s="448"/>
      <c r="AW913" s="451"/>
      <c r="AX913" s="448"/>
      <c r="AY913" s="440"/>
      <c r="AZ913" s="464"/>
      <c r="BA913" s="15"/>
      <c r="BB913" s="15"/>
      <c r="BC913" s="15"/>
      <c r="BD913" s="15"/>
      <c r="BE913" s="15"/>
      <c r="BF913" s="15"/>
      <c r="BG913" s="15"/>
      <c r="BH913" s="15"/>
      <c r="BI913" s="15"/>
      <c r="BJ913" s="15"/>
    </row>
    <row r="914" spans="1:62" ht="14.25">
      <c r="A914" s="502"/>
      <c r="B914" s="502"/>
      <c r="C914" s="448"/>
      <c r="D914" s="15"/>
      <c r="E914" s="15"/>
      <c r="F914" s="464"/>
      <c r="G914" s="465"/>
      <c r="H914" s="440"/>
      <c r="I914" s="464"/>
      <c r="J914" s="465"/>
      <c r="K914" s="464"/>
      <c r="L914" s="465"/>
      <c r="M914" s="464"/>
      <c r="N914" s="450"/>
      <c r="O914" s="466"/>
      <c r="P914" s="450"/>
      <c r="Q914" s="466"/>
      <c r="R914" s="450"/>
      <c r="S914" s="466"/>
      <c r="T914" s="450"/>
      <c r="U914" s="466"/>
      <c r="V914" s="451"/>
      <c r="W914" s="448"/>
      <c r="X914" s="451"/>
      <c r="Y914" s="448"/>
      <c r="Z914" s="451"/>
      <c r="AA914" s="448"/>
      <c r="AB914" s="451"/>
      <c r="AC914" s="448"/>
      <c r="AD914" s="451"/>
      <c r="AE914" s="448"/>
      <c r="AF914" s="451"/>
      <c r="AG914" s="448"/>
      <c r="AH914" s="504"/>
      <c r="AI914" s="448"/>
      <c r="AJ914" s="451"/>
      <c r="AK914" s="448"/>
      <c r="AL914" s="440"/>
      <c r="AM914" s="451"/>
      <c r="AN914" s="448"/>
      <c r="AO914" s="451"/>
      <c r="AP914" s="448"/>
      <c r="AQ914" s="451"/>
      <c r="AR914" s="448"/>
      <c r="AS914" s="451"/>
      <c r="AT914" s="448"/>
      <c r="AU914" s="451"/>
      <c r="AV914" s="448"/>
      <c r="AW914" s="451"/>
      <c r="AX914" s="448"/>
      <c r="AY914" s="440"/>
      <c r="AZ914" s="464"/>
      <c r="BA914" s="15"/>
      <c r="BB914" s="15"/>
      <c r="BC914" s="15"/>
      <c r="BD914" s="15"/>
      <c r="BE914" s="15"/>
      <c r="BF914" s="15"/>
      <c r="BG914" s="15"/>
      <c r="BH914" s="15"/>
      <c r="BI914" s="15"/>
      <c r="BJ914" s="15"/>
    </row>
    <row r="915" spans="1:62" ht="14.25">
      <c r="A915" s="502"/>
      <c r="B915" s="502"/>
      <c r="C915" s="448"/>
      <c r="D915" s="15"/>
      <c r="E915" s="15"/>
      <c r="F915" s="464"/>
      <c r="G915" s="465"/>
      <c r="H915" s="440"/>
      <c r="I915" s="464"/>
      <c r="J915" s="465"/>
      <c r="K915" s="464"/>
      <c r="L915" s="465"/>
      <c r="M915" s="464"/>
      <c r="N915" s="450"/>
      <c r="O915" s="466"/>
      <c r="P915" s="450"/>
      <c r="Q915" s="466"/>
      <c r="R915" s="450"/>
      <c r="S915" s="466"/>
      <c r="T915" s="450"/>
      <c r="U915" s="466"/>
      <c r="V915" s="451"/>
      <c r="W915" s="448"/>
      <c r="X915" s="451"/>
      <c r="Y915" s="448"/>
      <c r="Z915" s="451"/>
      <c r="AA915" s="448"/>
      <c r="AB915" s="451"/>
      <c r="AC915" s="448"/>
      <c r="AD915" s="451"/>
      <c r="AE915" s="448"/>
      <c r="AF915" s="451"/>
      <c r="AG915" s="448"/>
      <c r="AH915" s="504"/>
      <c r="AI915" s="448"/>
      <c r="AJ915" s="451"/>
      <c r="AK915" s="448"/>
      <c r="AL915" s="440"/>
      <c r="AM915" s="451"/>
      <c r="AN915" s="448"/>
      <c r="AO915" s="451"/>
      <c r="AP915" s="448"/>
      <c r="AQ915" s="451"/>
      <c r="AR915" s="448"/>
      <c r="AS915" s="451"/>
      <c r="AT915" s="448"/>
      <c r="AU915" s="451"/>
      <c r="AV915" s="448"/>
      <c r="AW915" s="451"/>
      <c r="AX915" s="448"/>
      <c r="AY915" s="440"/>
      <c r="AZ915" s="464"/>
      <c r="BA915" s="15"/>
      <c r="BB915" s="15"/>
      <c r="BC915" s="15"/>
      <c r="BD915" s="15"/>
      <c r="BE915" s="15"/>
      <c r="BF915" s="15"/>
      <c r="BG915" s="15"/>
      <c r="BH915" s="15"/>
      <c r="BI915" s="15"/>
      <c r="BJ915" s="15"/>
    </row>
    <row r="916" spans="1:62" ht="14.25">
      <c r="A916" s="502"/>
      <c r="B916" s="502"/>
      <c r="C916" s="448"/>
      <c r="D916" s="15"/>
      <c r="E916" s="15"/>
      <c r="F916" s="464"/>
      <c r="G916" s="465"/>
      <c r="H916" s="440"/>
      <c r="I916" s="464"/>
      <c r="J916" s="465"/>
      <c r="K916" s="464"/>
      <c r="L916" s="465"/>
      <c r="M916" s="464"/>
      <c r="N916" s="450"/>
      <c r="O916" s="466"/>
      <c r="P916" s="450"/>
      <c r="Q916" s="466"/>
      <c r="R916" s="450"/>
      <c r="S916" s="466"/>
      <c r="T916" s="450"/>
      <c r="U916" s="466"/>
      <c r="V916" s="451"/>
      <c r="W916" s="448"/>
      <c r="X916" s="451"/>
      <c r="Y916" s="448"/>
      <c r="Z916" s="451"/>
      <c r="AA916" s="448"/>
      <c r="AB916" s="451"/>
      <c r="AC916" s="448"/>
      <c r="AD916" s="451"/>
      <c r="AE916" s="448"/>
      <c r="AF916" s="451"/>
      <c r="AG916" s="448"/>
      <c r="AH916" s="504"/>
      <c r="AI916" s="448"/>
      <c r="AJ916" s="451"/>
      <c r="AK916" s="448"/>
      <c r="AL916" s="440"/>
      <c r="AM916" s="451"/>
      <c r="AN916" s="448"/>
      <c r="AO916" s="451"/>
      <c r="AP916" s="448"/>
      <c r="AQ916" s="451"/>
      <c r="AR916" s="448"/>
      <c r="AS916" s="451"/>
      <c r="AT916" s="448"/>
      <c r="AU916" s="451"/>
      <c r="AV916" s="448"/>
      <c r="AW916" s="451"/>
      <c r="AX916" s="448"/>
      <c r="AY916" s="440"/>
      <c r="AZ916" s="464"/>
      <c r="BA916" s="15"/>
      <c r="BB916" s="15"/>
      <c r="BC916" s="15"/>
      <c r="BD916" s="15"/>
      <c r="BE916" s="15"/>
      <c r="BF916" s="15"/>
      <c r="BG916" s="15"/>
      <c r="BH916" s="15"/>
      <c r="BI916" s="15"/>
      <c r="BJ916" s="15"/>
    </row>
    <row r="917" spans="1:62" ht="14.25">
      <c r="A917" s="502"/>
      <c r="B917" s="502"/>
      <c r="C917" s="448"/>
      <c r="D917" s="15"/>
      <c r="E917" s="15"/>
      <c r="F917" s="464"/>
      <c r="G917" s="465"/>
      <c r="H917" s="440"/>
      <c r="I917" s="464"/>
      <c r="J917" s="465"/>
      <c r="K917" s="464"/>
      <c r="L917" s="465"/>
      <c r="M917" s="464"/>
      <c r="N917" s="450"/>
      <c r="O917" s="466"/>
      <c r="P917" s="450"/>
      <c r="Q917" s="466"/>
      <c r="R917" s="450"/>
      <c r="S917" s="466"/>
      <c r="T917" s="450"/>
      <c r="U917" s="466"/>
      <c r="V917" s="451"/>
      <c r="W917" s="448"/>
      <c r="X917" s="451"/>
      <c r="Y917" s="448"/>
      <c r="Z917" s="451"/>
      <c r="AA917" s="448"/>
      <c r="AB917" s="451"/>
      <c r="AC917" s="448"/>
      <c r="AD917" s="451"/>
      <c r="AE917" s="448"/>
      <c r="AF917" s="451"/>
      <c r="AG917" s="448"/>
      <c r="AH917" s="504"/>
      <c r="AI917" s="448"/>
      <c r="AJ917" s="451"/>
      <c r="AK917" s="448"/>
      <c r="AL917" s="440"/>
      <c r="AM917" s="451"/>
      <c r="AN917" s="448"/>
      <c r="AO917" s="451"/>
      <c r="AP917" s="448"/>
      <c r="AQ917" s="451"/>
      <c r="AR917" s="448"/>
      <c r="AS917" s="451"/>
      <c r="AT917" s="448"/>
      <c r="AU917" s="451"/>
      <c r="AV917" s="448"/>
      <c r="AW917" s="451"/>
      <c r="AX917" s="448"/>
      <c r="AY917" s="440"/>
      <c r="AZ917" s="464"/>
      <c r="BA917" s="15"/>
      <c r="BB917" s="15"/>
      <c r="BC917" s="15"/>
      <c r="BD917" s="15"/>
      <c r="BE917" s="15"/>
      <c r="BF917" s="15"/>
      <c r="BG917" s="15"/>
      <c r="BH917" s="15"/>
      <c r="BI917" s="15"/>
      <c r="BJ917" s="15"/>
    </row>
    <row r="918" spans="1:62" ht="14.25">
      <c r="A918" s="502"/>
      <c r="B918" s="502"/>
      <c r="C918" s="448"/>
      <c r="D918" s="15"/>
      <c r="E918" s="15"/>
      <c r="F918" s="464"/>
      <c r="G918" s="465"/>
      <c r="H918" s="440"/>
      <c r="I918" s="464"/>
      <c r="J918" s="465"/>
      <c r="K918" s="464"/>
      <c r="L918" s="465"/>
      <c r="M918" s="464"/>
      <c r="N918" s="450"/>
      <c r="O918" s="466"/>
      <c r="P918" s="450"/>
      <c r="Q918" s="466"/>
      <c r="R918" s="450"/>
      <c r="S918" s="466"/>
      <c r="T918" s="450"/>
      <c r="U918" s="466"/>
      <c r="V918" s="451"/>
      <c r="W918" s="448"/>
      <c r="X918" s="451"/>
      <c r="Y918" s="448"/>
      <c r="Z918" s="451"/>
      <c r="AA918" s="448"/>
      <c r="AB918" s="451"/>
      <c r="AC918" s="448"/>
      <c r="AD918" s="451"/>
      <c r="AE918" s="448"/>
      <c r="AF918" s="451"/>
      <c r="AG918" s="448"/>
      <c r="AH918" s="504"/>
      <c r="AI918" s="448"/>
      <c r="AJ918" s="451"/>
      <c r="AK918" s="448"/>
      <c r="AL918" s="440"/>
      <c r="AM918" s="451"/>
      <c r="AN918" s="448"/>
      <c r="AO918" s="451"/>
      <c r="AP918" s="448"/>
      <c r="AQ918" s="451"/>
      <c r="AR918" s="448"/>
      <c r="AS918" s="451"/>
      <c r="AT918" s="448"/>
      <c r="AU918" s="451"/>
      <c r="AV918" s="448"/>
      <c r="AW918" s="451"/>
      <c r="AX918" s="448"/>
      <c r="AY918" s="440"/>
      <c r="AZ918" s="464"/>
      <c r="BA918" s="15"/>
      <c r="BB918" s="15"/>
      <c r="BC918" s="15"/>
      <c r="BD918" s="15"/>
      <c r="BE918" s="15"/>
      <c r="BF918" s="15"/>
      <c r="BG918" s="15"/>
      <c r="BH918" s="15"/>
      <c r="BI918" s="15"/>
      <c r="BJ918" s="15"/>
    </row>
    <row r="919" spans="1:62" ht="14.25">
      <c r="A919" s="502"/>
      <c r="B919" s="502"/>
      <c r="C919" s="448"/>
      <c r="D919" s="15"/>
      <c r="E919" s="15"/>
      <c r="F919" s="464"/>
      <c r="G919" s="465"/>
      <c r="H919" s="440"/>
      <c r="I919" s="464"/>
      <c r="J919" s="465"/>
      <c r="K919" s="464"/>
      <c r="L919" s="465"/>
      <c r="M919" s="464"/>
      <c r="N919" s="450"/>
      <c r="O919" s="466"/>
      <c r="P919" s="450"/>
      <c r="Q919" s="466"/>
      <c r="R919" s="450"/>
      <c r="S919" s="466"/>
      <c r="T919" s="450"/>
      <c r="U919" s="466"/>
      <c r="V919" s="451"/>
      <c r="W919" s="448"/>
      <c r="X919" s="451"/>
      <c r="Y919" s="448"/>
      <c r="Z919" s="451"/>
      <c r="AA919" s="448"/>
      <c r="AB919" s="451"/>
      <c r="AC919" s="448"/>
      <c r="AD919" s="451"/>
      <c r="AE919" s="448"/>
      <c r="AF919" s="451"/>
      <c r="AG919" s="448"/>
      <c r="AH919" s="504"/>
      <c r="AI919" s="448"/>
      <c r="AJ919" s="451"/>
      <c r="AK919" s="448"/>
      <c r="AL919" s="440"/>
      <c r="AM919" s="451"/>
      <c r="AN919" s="448"/>
      <c r="AO919" s="451"/>
      <c r="AP919" s="448"/>
      <c r="AQ919" s="451"/>
      <c r="AR919" s="448"/>
      <c r="AS919" s="451"/>
      <c r="AT919" s="448"/>
      <c r="AU919" s="451"/>
      <c r="AV919" s="448"/>
      <c r="AW919" s="451"/>
      <c r="AX919" s="448"/>
      <c r="AY919" s="440"/>
      <c r="AZ919" s="464"/>
      <c r="BA919" s="15"/>
      <c r="BB919" s="15"/>
      <c r="BC919" s="15"/>
      <c r="BD919" s="15"/>
      <c r="BE919" s="15"/>
      <c r="BF919" s="15"/>
      <c r="BG919" s="15"/>
      <c r="BH919" s="15"/>
      <c r="BI919" s="15"/>
      <c r="BJ919" s="15"/>
    </row>
    <row r="920" spans="1:62" ht="14.25">
      <c r="A920" s="502"/>
      <c r="B920" s="502"/>
      <c r="C920" s="448"/>
      <c r="D920" s="15"/>
      <c r="E920" s="15"/>
      <c r="F920" s="464"/>
      <c r="G920" s="465"/>
      <c r="H920" s="440"/>
      <c r="I920" s="464"/>
      <c r="J920" s="465"/>
      <c r="K920" s="464"/>
      <c r="L920" s="465"/>
      <c r="M920" s="464"/>
      <c r="N920" s="450"/>
      <c r="O920" s="466"/>
      <c r="P920" s="450"/>
      <c r="Q920" s="466"/>
      <c r="R920" s="450"/>
      <c r="S920" s="466"/>
      <c r="T920" s="450"/>
      <c r="U920" s="466"/>
      <c r="V920" s="451"/>
      <c r="W920" s="448"/>
      <c r="X920" s="451"/>
      <c r="Y920" s="448"/>
      <c r="Z920" s="451"/>
      <c r="AA920" s="448"/>
      <c r="AB920" s="451"/>
      <c r="AC920" s="448"/>
      <c r="AD920" s="451"/>
      <c r="AE920" s="448"/>
      <c r="AF920" s="451"/>
      <c r="AG920" s="448"/>
      <c r="AH920" s="504"/>
      <c r="AI920" s="448"/>
      <c r="AJ920" s="451"/>
      <c r="AK920" s="448"/>
      <c r="AL920" s="440"/>
      <c r="AM920" s="451"/>
      <c r="AN920" s="448"/>
      <c r="AO920" s="451"/>
      <c r="AP920" s="448"/>
      <c r="AQ920" s="451"/>
      <c r="AR920" s="448"/>
      <c r="AS920" s="451"/>
      <c r="AT920" s="448"/>
      <c r="AU920" s="451"/>
      <c r="AV920" s="448"/>
      <c r="AW920" s="451"/>
      <c r="AX920" s="448"/>
      <c r="AY920" s="440"/>
      <c r="AZ920" s="464"/>
      <c r="BA920" s="15"/>
      <c r="BB920" s="15"/>
      <c r="BC920" s="15"/>
      <c r="BD920" s="15"/>
      <c r="BE920" s="15"/>
      <c r="BF920" s="15"/>
      <c r="BG920" s="15"/>
      <c r="BH920" s="15"/>
      <c r="BI920" s="15"/>
      <c r="BJ920" s="15"/>
    </row>
    <row r="921" spans="1:62" ht="14.25">
      <c r="A921" s="502"/>
      <c r="B921" s="502"/>
      <c r="C921" s="448"/>
      <c r="D921" s="15"/>
      <c r="E921" s="15"/>
      <c r="F921" s="464"/>
      <c r="G921" s="465"/>
      <c r="H921" s="440"/>
      <c r="I921" s="464"/>
      <c r="J921" s="465"/>
      <c r="K921" s="464"/>
      <c r="L921" s="465"/>
      <c r="M921" s="464"/>
      <c r="N921" s="450"/>
      <c r="O921" s="466"/>
      <c r="P921" s="450"/>
      <c r="Q921" s="466"/>
      <c r="R921" s="450"/>
      <c r="S921" s="466"/>
      <c r="T921" s="450"/>
      <c r="U921" s="466"/>
      <c r="V921" s="451"/>
      <c r="W921" s="448"/>
      <c r="X921" s="451"/>
      <c r="Y921" s="448"/>
      <c r="Z921" s="451"/>
      <c r="AA921" s="448"/>
      <c r="AB921" s="451"/>
      <c r="AC921" s="448"/>
      <c r="AD921" s="451"/>
      <c r="AE921" s="448"/>
      <c r="AF921" s="451"/>
      <c r="AG921" s="448"/>
      <c r="AH921" s="504"/>
      <c r="AI921" s="448"/>
      <c r="AJ921" s="451"/>
      <c r="AK921" s="448"/>
      <c r="AL921" s="440"/>
      <c r="AM921" s="451"/>
      <c r="AN921" s="448"/>
      <c r="AO921" s="451"/>
      <c r="AP921" s="448"/>
      <c r="AQ921" s="451"/>
      <c r="AR921" s="448"/>
      <c r="AS921" s="451"/>
      <c r="AT921" s="448"/>
      <c r="AU921" s="451"/>
      <c r="AV921" s="448"/>
      <c r="AW921" s="451"/>
      <c r="AX921" s="448"/>
      <c r="AY921" s="440"/>
      <c r="AZ921" s="464"/>
      <c r="BA921" s="15"/>
      <c r="BB921" s="15"/>
      <c r="BC921" s="15"/>
      <c r="BD921" s="15"/>
      <c r="BE921" s="15"/>
      <c r="BF921" s="15"/>
      <c r="BG921" s="15"/>
      <c r="BH921" s="15"/>
      <c r="BI921" s="15"/>
      <c r="BJ921" s="15"/>
    </row>
    <row r="922" spans="1:62" ht="14.25">
      <c r="A922" s="502"/>
      <c r="B922" s="502"/>
      <c r="C922" s="448"/>
      <c r="D922" s="15"/>
      <c r="E922" s="15"/>
      <c r="F922" s="464"/>
      <c r="G922" s="465"/>
      <c r="H922" s="440"/>
      <c r="I922" s="464"/>
      <c r="J922" s="465"/>
      <c r="K922" s="464"/>
      <c r="L922" s="465"/>
      <c r="M922" s="464"/>
      <c r="N922" s="450"/>
      <c r="O922" s="466"/>
      <c r="P922" s="450"/>
      <c r="Q922" s="466"/>
      <c r="R922" s="450"/>
      <c r="S922" s="466"/>
      <c r="T922" s="450"/>
      <c r="U922" s="466"/>
      <c r="V922" s="451"/>
      <c r="W922" s="448"/>
      <c r="X922" s="451"/>
      <c r="Y922" s="448"/>
      <c r="Z922" s="451"/>
      <c r="AA922" s="448"/>
      <c r="AB922" s="451"/>
      <c r="AC922" s="448"/>
      <c r="AD922" s="451"/>
      <c r="AE922" s="448"/>
      <c r="AF922" s="451"/>
      <c r="AG922" s="448"/>
      <c r="AH922" s="504"/>
      <c r="AI922" s="448"/>
      <c r="AJ922" s="451"/>
      <c r="AK922" s="448"/>
      <c r="AL922" s="440"/>
      <c r="AM922" s="451"/>
      <c r="AN922" s="448"/>
      <c r="AO922" s="451"/>
      <c r="AP922" s="448"/>
      <c r="AQ922" s="451"/>
      <c r="AR922" s="448"/>
      <c r="AS922" s="451"/>
      <c r="AT922" s="448"/>
      <c r="AU922" s="451"/>
      <c r="AV922" s="448"/>
      <c r="AW922" s="451"/>
      <c r="AX922" s="448"/>
      <c r="AY922" s="440"/>
      <c r="AZ922" s="464"/>
      <c r="BA922" s="15"/>
      <c r="BB922" s="15"/>
      <c r="BC922" s="15"/>
      <c r="BD922" s="15"/>
      <c r="BE922" s="15"/>
      <c r="BF922" s="15"/>
      <c r="BG922" s="15"/>
      <c r="BH922" s="15"/>
      <c r="BI922" s="15"/>
      <c r="BJ922" s="15"/>
    </row>
    <row r="923" spans="1:62" ht="14.25">
      <c r="A923" s="502"/>
      <c r="B923" s="502"/>
      <c r="C923" s="448"/>
      <c r="D923" s="15"/>
      <c r="E923" s="15"/>
      <c r="F923" s="464"/>
      <c r="G923" s="465"/>
      <c r="H923" s="440"/>
      <c r="I923" s="464"/>
      <c r="J923" s="465"/>
      <c r="K923" s="464"/>
      <c r="L923" s="465"/>
      <c r="M923" s="464"/>
      <c r="N923" s="450"/>
      <c r="O923" s="466"/>
      <c r="P923" s="450"/>
      <c r="Q923" s="466"/>
      <c r="R923" s="450"/>
      <c r="S923" s="466"/>
      <c r="T923" s="450"/>
      <c r="U923" s="466"/>
      <c r="V923" s="451"/>
      <c r="W923" s="448"/>
      <c r="X923" s="451"/>
      <c r="Y923" s="448"/>
      <c r="Z923" s="451"/>
      <c r="AA923" s="448"/>
      <c r="AB923" s="451"/>
      <c r="AC923" s="448"/>
      <c r="AD923" s="451"/>
      <c r="AE923" s="448"/>
      <c r="AF923" s="451"/>
      <c r="AG923" s="448"/>
      <c r="AH923" s="504"/>
      <c r="AI923" s="448"/>
      <c r="AJ923" s="451"/>
      <c r="AK923" s="448"/>
      <c r="AL923" s="440"/>
      <c r="AM923" s="451"/>
      <c r="AN923" s="448"/>
      <c r="AO923" s="451"/>
      <c r="AP923" s="448"/>
      <c r="AQ923" s="451"/>
      <c r="AR923" s="448"/>
      <c r="AS923" s="451"/>
      <c r="AT923" s="448"/>
      <c r="AU923" s="451"/>
      <c r="AV923" s="448"/>
      <c r="AW923" s="451"/>
      <c r="AX923" s="448"/>
      <c r="AY923" s="440"/>
      <c r="AZ923" s="464"/>
      <c r="BA923" s="15"/>
      <c r="BB923" s="15"/>
      <c r="BC923" s="15"/>
      <c r="BD923" s="15"/>
      <c r="BE923" s="15"/>
      <c r="BF923" s="15"/>
      <c r="BG923" s="15"/>
      <c r="BH923" s="15"/>
      <c r="BI923" s="15"/>
      <c r="BJ923" s="15"/>
    </row>
    <row r="924" spans="1:62" ht="14.25">
      <c r="A924" s="502"/>
      <c r="B924" s="502"/>
      <c r="C924" s="448"/>
      <c r="D924" s="15"/>
      <c r="E924" s="15"/>
      <c r="F924" s="464"/>
      <c r="G924" s="465"/>
      <c r="H924" s="440"/>
      <c r="I924" s="464"/>
      <c r="J924" s="465"/>
      <c r="K924" s="464"/>
      <c r="L924" s="465"/>
      <c r="M924" s="464"/>
      <c r="N924" s="450"/>
      <c r="O924" s="466"/>
      <c r="P924" s="450"/>
      <c r="Q924" s="466"/>
      <c r="R924" s="450"/>
      <c r="S924" s="466"/>
      <c r="T924" s="450"/>
      <c r="U924" s="466"/>
      <c r="V924" s="451"/>
      <c r="W924" s="448"/>
      <c r="X924" s="451"/>
      <c r="Y924" s="448"/>
      <c r="Z924" s="451"/>
      <c r="AA924" s="448"/>
      <c r="AB924" s="451"/>
      <c r="AC924" s="448"/>
      <c r="AD924" s="451"/>
      <c r="AE924" s="448"/>
      <c r="AF924" s="451"/>
      <c r="AG924" s="448"/>
      <c r="AH924" s="504"/>
      <c r="AI924" s="448"/>
      <c r="AJ924" s="451"/>
      <c r="AK924" s="448"/>
      <c r="AL924" s="440"/>
      <c r="AM924" s="451"/>
      <c r="AN924" s="448"/>
      <c r="AO924" s="451"/>
      <c r="AP924" s="448"/>
      <c r="AQ924" s="451"/>
      <c r="AR924" s="448"/>
      <c r="AS924" s="451"/>
      <c r="AT924" s="448"/>
      <c r="AU924" s="451"/>
      <c r="AV924" s="448"/>
      <c r="AW924" s="451"/>
      <c r="AX924" s="448"/>
      <c r="AY924" s="440"/>
      <c r="AZ924" s="464"/>
      <c r="BA924" s="15"/>
      <c r="BB924" s="15"/>
      <c r="BC924" s="15"/>
      <c r="BD924" s="15"/>
      <c r="BE924" s="15"/>
      <c r="BF924" s="15"/>
      <c r="BG924" s="15"/>
      <c r="BH924" s="15"/>
      <c r="BI924" s="15"/>
      <c r="BJ924" s="15"/>
    </row>
    <row r="925" spans="1:62" ht="14.25">
      <c r="A925" s="502"/>
      <c r="B925" s="502"/>
      <c r="C925" s="448"/>
      <c r="D925" s="15"/>
      <c r="E925" s="15"/>
      <c r="F925" s="464"/>
      <c r="G925" s="465"/>
      <c r="H925" s="440"/>
      <c r="I925" s="464"/>
      <c r="J925" s="465"/>
      <c r="K925" s="464"/>
      <c r="L925" s="465"/>
      <c r="M925" s="464"/>
      <c r="N925" s="450"/>
      <c r="O925" s="466"/>
      <c r="P925" s="450"/>
      <c r="Q925" s="466"/>
      <c r="R925" s="450"/>
      <c r="S925" s="466"/>
      <c r="T925" s="450"/>
      <c r="U925" s="466"/>
      <c r="V925" s="451"/>
      <c r="W925" s="448"/>
      <c r="X925" s="451"/>
      <c r="Y925" s="448"/>
      <c r="Z925" s="451"/>
      <c r="AA925" s="448"/>
      <c r="AB925" s="451"/>
      <c r="AC925" s="448"/>
      <c r="AD925" s="451"/>
      <c r="AE925" s="448"/>
      <c r="AF925" s="451"/>
      <c r="AG925" s="448"/>
      <c r="AH925" s="504"/>
      <c r="AI925" s="448"/>
      <c r="AJ925" s="451"/>
      <c r="AK925" s="448"/>
      <c r="AL925" s="440"/>
      <c r="AM925" s="451"/>
      <c r="AN925" s="448"/>
      <c r="AO925" s="451"/>
      <c r="AP925" s="448"/>
      <c r="AQ925" s="451"/>
      <c r="AR925" s="448"/>
      <c r="AS925" s="451"/>
      <c r="AT925" s="448"/>
      <c r="AU925" s="451"/>
      <c r="AV925" s="448"/>
      <c r="AW925" s="451"/>
      <c r="AX925" s="448"/>
      <c r="AY925" s="440"/>
      <c r="AZ925" s="464"/>
      <c r="BA925" s="15"/>
      <c r="BB925" s="15"/>
      <c r="BC925" s="15"/>
      <c r="BD925" s="15"/>
      <c r="BE925" s="15"/>
      <c r="BF925" s="15"/>
      <c r="BG925" s="15"/>
      <c r="BH925" s="15"/>
      <c r="BI925" s="15"/>
      <c r="BJ925" s="15"/>
    </row>
    <row r="926" spans="1:62" ht="14.25">
      <c r="A926" s="502"/>
      <c r="B926" s="502"/>
      <c r="C926" s="448"/>
      <c r="D926" s="15"/>
      <c r="E926" s="15"/>
      <c r="F926" s="464"/>
      <c r="G926" s="465"/>
      <c r="H926" s="440"/>
      <c r="I926" s="464"/>
      <c r="J926" s="465"/>
      <c r="K926" s="464"/>
      <c r="L926" s="465"/>
      <c r="M926" s="464"/>
      <c r="N926" s="450"/>
      <c r="O926" s="466"/>
      <c r="P926" s="450"/>
      <c r="Q926" s="466"/>
      <c r="R926" s="450"/>
      <c r="S926" s="466"/>
      <c r="T926" s="450"/>
      <c r="U926" s="466"/>
      <c r="V926" s="451"/>
      <c r="W926" s="448"/>
      <c r="X926" s="451"/>
      <c r="Y926" s="448"/>
      <c r="Z926" s="451"/>
      <c r="AA926" s="448"/>
      <c r="AB926" s="451"/>
      <c r="AC926" s="448"/>
      <c r="AD926" s="451"/>
      <c r="AE926" s="448"/>
      <c r="AF926" s="451"/>
      <c r="AG926" s="448"/>
      <c r="AH926" s="504"/>
      <c r="AI926" s="448"/>
      <c r="AJ926" s="451"/>
      <c r="AK926" s="448"/>
      <c r="AL926" s="440"/>
      <c r="AM926" s="451"/>
      <c r="AN926" s="448"/>
      <c r="AO926" s="451"/>
      <c r="AP926" s="448"/>
      <c r="AQ926" s="451"/>
      <c r="AR926" s="448"/>
      <c r="AS926" s="451"/>
      <c r="AT926" s="448"/>
      <c r="AU926" s="451"/>
      <c r="AV926" s="448"/>
      <c r="AW926" s="451"/>
      <c r="AX926" s="448"/>
      <c r="AY926" s="440"/>
      <c r="AZ926" s="464"/>
      <c r="BA926" s="15"/>
      <c r="BB926" s="15"/>
      <c r="BC926" s="15"/>
      <c r="BD926" s="15"/>
      <c r="BE926" s="15"/>
      <c r="BF926" s="15"/>
      <c r="BG926" s="15"/>
      <c r="BH926" s="15"/>
      <c r="BI926" s="15"/>
      <c r="BJ926" s="15"/>
    </row>
    <row r="927" spans="1:62" ht="14.25">
      <c r="A927" s="502"/>
      <c r="B927" s="502"/>
      <c r="C927" s="448"/>
      <c r="D927" s="15"/>
      <c r="E927" s="15"/>
      <c r="F927" s="464"/>
      <c r="G927" s="465"/>
      <c r="H927" s="440"/>
      <c r="I927" s="464"/>
      <c r="J927" s="465"/>
      <c r="K927" s="464"/>
      <c r="L927" s="465"/>
      <c r="M927" s="464"/>
      <c r="N927" s="450"/>
      <c r="O927" s="466"/>
      <c r="P927" s="450"/>
      <c r="Q927" s="466"/>
      <c r="R927" s="450"/>
      <c r="S927" s="466"/>
      <c r="T927" s="450"/>
      <c r="U927" s="466"/>
      <c r="V927" s="451"/>
      <c r="W927" s="448"/>
      <c r="X927" s="451"/>
      <c r="Y927" s="448"/>
      <c r="Z927" s="451"/>
      <c r="AA927" s="448"/>
      <c r="AB927" s="451"/>
      <c r="AC927" s="448"/>
      <c r="AD927" s="451"/>
      <c r="AE927" s="448"/>
      <c r="AF927" s="451"/>
      <c r="AG927" s="448"/>
      <c r="AH927" s="504"/>
      <c r="AI927" s="448"/>
      <c r="AJ927" s="451"/>
      <c r="AK927" s="448"/>
      <c r="AL927" s="440"/>
      <c r="AM927" s="451"/>
      <c r="AN927" s="448"/>
      <c r="AO927" s="451"/>
      <c r="AP927" s="448"/>
      <c r="AQ927" s="451"/>
      <c r="AR927" s="448"/>
      <c r="AS927" s="451"/>
      <c r="AT927" s="448"/>
      <c r="AU927" s="451"/>
      <c r="AV927" s="448"/>
      <c r="AW927" s="451"/>
      <c r="AX927" s="448"/>
      <c r="AY927" s="440"/>
      <c r="AZ927" s="464"/>
      <c r="BA927" s="15"/>
      <c r="BB927" s="15"/>
      <c r="BC927" s="15"/>
      <c r="BD927" s="15"/>
      <c r="BE927" s="15"/>
      <c r="BF927" s="15"/>
      <c r="BG927" s="15"/>
      <c r="BH927" s="15"/>
      <c r="BI927" s="15"/>
      <c r="BJ927" s="15"/>
    </row>
    <row r="928" spans="1:62" ht="14.25">
      <c r="A928" s="502"/>
      <c r="B928" s="502"/>
      <c r="C928" s="448"/>
      <c r="D928" s="15"/>
      <c r="E928" s="15"/>
      <c r="F928" s="464"/>
      <c r="G928" s="465"/>
      <c r="H928" s="440"/>
      <c r="I928" s="464"/>
      <c r="J928" s="465"/>
      <c r="K928" s="464"/>
      <c r="L928" s="465"/>
      <c r="M928" s="464"/>
      <c r="N928" s="450"/>
      <c r="O928" s="466"/>
      <c r="P928" s="450"/>
      <c r="Q928" s="466"/>
      <c r="R928" s="450"/>
      <c r="S928" s="466"/>
      <c r="T928" s="450"/>
      <c r="U928" s="466"/>
      <c r="V928" s="451"/>
      <c r="W928" s="448"/>
      <c r="X928" s="451"/>
      <c r="Y928" s="448"/>
      <c r="Z928" s="451"/>
      <c r="AA928" s="448"/>
      <c r="AB928" s="451"/>
      <c r="AC928" s="448"/>
      <c r="AD928" s="451"/>
      <c r="AE928" s="448"/>
      <c r="AF928" s="451"/>
      <c r="AG928" s="448"/>
      <c r="AH928" s="504"/>
      <c r="AI928" s="448"/>
      <c r="AJ928" s="451"/>
      <c r="AK928" s="448"/>
      <c r="AL928" s="440"/>
      <c r="AM928" s="451"/>
      <c r="AN928" s="448"/>
      <c r="AO928" s="451"/>
      <c r="AP928" s="448"/>
      <c r="AQ928" s="451"/>
      <c r="AR928" s="448"/>
      <c r="AS928" s="451"/>
      <c r="AT928" s="448"/>
      <c r="AU928" s="451"/>
      <c r="AV928" s="448"/>
      <c r="AW928" s="451"/>
      <c r="AX928" s="448"/>
      <c r="AY928" s="440"/>
      <c r="AZ928" s="464"/>
      <c r="BA928" s="15"/>
      <c r="BB928" s="15"/>
      <c r="BC928" s="15"/>
      <c r="BD928" s="15"/>
      <c r="BE928" s="15"/>
      <c r="BF928" s="15"/>
      <c r="BG928" s="15"/>
      <c r="BH928" s="15"/>
      <c r="BI928" s="15"/>
      <c r="BJ928" s="15"/>
    </row>
    <row r="929" spans="1:62" ht="14.25">
      <c r="A929" s="502"/>
      <c r="B929" s="502"/>
      <c r="C929" s="448"/>
      <c r="D929" s="15"/>
      <c r="E929" s="15"/>
      <c r="F929" s="464"/>
      <c r="G929" s="465"/>
      <c r="H929" s="440"/>
      <c r="I929" s="464"/>
      <c r="J929" s="465"/>
      <c r="K929" s="464"/>
      <c r="L929" s="465"/>
      <c r="M929" s="464"/>
      <c r="N929" s="450"/>
      <c r="O929" s="466"/>
      <c r="P929" s="450"/>
      <c r="Q929" s="466"/>
      <c r="R929" s="450"/>
      <c r="S929" s="466"/>
      <c r="T929" s="450"/>
      <c r="U929" s="466"/>
      <c r="V929" s="451"/>
      <c r="W929" s="448"/>
      <c r="X929" s="451"/>
      <c r="Y929" s="448"/>
      <c r="Z929" s="451"/>
      <c r="AA929" s="448"/>
      <c r="AB929" s="451"/>
      <c r="AC929" s="448"/>
      <c r="AD929" s="451"/>
      <c r="AE929" s="448"/>
      <c r="AF929" s="451"/>
      <c r="AG929" s="448"/>
      <c r="AH929" s="504"/>
      <c r="AI929" s="448"/>
      <c r="AJ929" s="451"/>
      <c r="AK929" s="448"/>
      <c r="AL929" s="440"/>
      <c r="AM929" s="451"/>
      <c r="AN929" s="448"/>
      <c r="AO929" s="451"/>
      <c r="AP929" s="448"/>
      <c r="AQ929" s="451"/>
      <c r="AR929" s="448"/>
      <c r="AS929" s="451"/>
      <c r="AT929" s="448"/>
      <c r="AU929" s="451"/>
      <c r="AV929" s="448"/>
      <c r="AW929" s="451"/>
      <c r="AX929" s="448"/>
      <c r="AY929" s="440"/>
      <c r="AZ929" s="464"/>
      <c r="BA929" s="15"/>
      <c r="BB929" s="15"/>
      <c r="BC929" s="15"/>
      <c r="BD929" s="15"/>
      <c r="BE929" s="15"/>
      <c r="BF929" s="15"/>
      <c r="BG929" s="15"/>
      <c r="BH929" s="15"/>
      <c r="BI929" s="15"/>
      <c r="BJ929" s="15"/>
    </row>
    <row r="930" spans="1:62" ht="14.25">
      <c r="A930" s="502"/>
      <c r="B930" s="502"/>
      <c r="C930" s="448"/>
      <c r="D930" s="15"/>
      <c r="E930" s="15"/>
      <c r="F930" s="464"/>
      <c r="G930" s="465"/>
      <c r="H930" s="440"/>
      <c r="I930" s="464"/>
      <c r="J930" s="465"/>
      <c r="K930" s="464"/>
      <c r="L930" s="465"/>
      <c r="M930" s="464"/>
      <c r="N930" s="450"/>
      <c r="O930" s="466"/>
      <c r="P930" s="450"/>
      <c r="Q930" s="466"/>
      <c r="R930" s="450"/>
      <c r="S930" s="466"/>
      <c r="T930" s="450"/>
      <c r="U930" s="466"/>
      <c r="V930" s="451"/>
      <c r="W930" s="448"/>
      <c r="X930" s="451"/>
      <c r="Y930" s="448"/>
      <c r="Z930" s="451"/>
      <c r="AA930" s="448"/>
      <c r="AB930" s="451"/>
      <c r="AC930" s="448"/>
      <c r="AD930" s="451"/>
      <c r="AE930" s="448"/>
      <c r="AF930" s="451"/>
      <c r="AG930" s="448"/>
      <c r="AH930" s="504"/>
      <c r="AI930" s="448"/>
      <c r="AJ930" s="451"/>
      <c r="AK930" s="448"/>
      <c r="AL930" s="440"/>
      <c r="AM930" s="451"/>
      <c r="AN930" s="448"/>
      <c r="AO930" s="451"/>
      <c r="AP930" s="448"/>
      <c r="AQ930" s="451"/>
      <c r="AR930" s="448"/>
      <c r="AS930" s="451"/>
      <c r="AT930" s="448"/>
      <c r="AU930" s="451"/>
      <c r="AV930" s="448"/>
      <c r="AW930" s="451"/>
      <c r="AX930" s="448"/>
      <c r="AY930" s="440"/>
      <c r="AZ930" s="464"/>
      <c r="BA930" s="15"/>
      <c r="BB930" s="15"/>
      <c r="BC930" s="15"/>
      <c r="BD930" s="15"/>
      <c r="BE930" s="15"/>
      <c r="BF930" s="15"/>
      <c r="BG930" s="15"/>
      <c r="BH930" s="15"/>
      <c r="BI930" s="15"/>
      <c r="BJ930" s="15"/>
    </row>
    <row r="931" spans="1:62" ht="14.25">
      <c r="A931" s="502"/>
      <c r="B931" s="502"/>
      <c r="C931" s="448"/>
      <c r="D931" s="15"/>
      <c r="E931" s="15"/>
      <c r="F931" s="464"/>
      <c r="G931" s="465"/>
      <c r="H931" s="440"/>
      <c r="I931" s="464"/>
      <c r="J931" s="465"/>
      <c r="K931" s="464"/>
      <c r="L931" s="465"/>
      <c r="M931" s="464"/>
      <c r="N931" s="450"/>
      <c r="O931" s="466"/>
      <c r="P931" s="450"/>
      <c r="Q931" s="466"/>
      <c r="R931" s="450"/>
      <c r="S931" s="466"/>
      <c r="T931" s="450"/>
      <c r="U931" s="466"/>
      <c r="V931" s="451"/>
      <c r="W931" s="448"/>
      <c r="X931" s="451"/>
      <c r="Y931" s="448"/>
      <c r="Z931" s="451"/>
      <c r="AA931" s="448"/>
      <c r="AB931" s="451"/>
      <c r="AC931" s="448"/>
      <c r="AD931" s="451"/>
      <c r="AE931" s="448"/>
      <c r="AF931" s="451"/>
      <c r="AG931" s="448"/>
      <c r="AH931" s="504"/>
      <c r="AI931" s="448"/>
      <c r="AJ931" s="451"/>
      <c r="AK931" s="448"/>
      <c r="AL931" s="440"/>
      <c r="AM931" s="451"/>
      <c r="AN931" s="448"/>
      <c r="AO931" s="451"/>
      <c r="AP931" s="448"/>
      <c r="AQ931" s="451"/>
      <c r="AR931" s="448"/>
      <c r="AS931" s="451"/>
      <c r="AT931" s="448"/>
      <c r="AU931" s="451"/>
      <c r="AV931" s="448"/>
      <c r="AW931" s="451"/>
      <c r="AX931" s="448"/>
      <c r="AY931" s="440"/>
      <c r="AZ931" s="464"/>
      <c r="BA931" s="15"/>
      <c r="BB931" s="15"/>
      <c r="BC931" s="15"/>
      <c r="BD931" s="15"/>
      <c r="BE931" s="15"/>
      <c r="BF931" s="15"/>
      <c r="BG931" s="15"/>
      <c r="BH931" s="15"/>
      <c r="BI931" s="15"/>
      <c r="BJ931" s="15"/>
    </row>
    <row r="932" spans="1:62" ht="14.25">
      <c r="A932" s="502"/>
      <c r="B932" s="502"/>
      <c r="C932" s="448"/>
      <c r="D932" s="15"/>
      <c r="E932" s="15"/>
      <c r="F932" s="464"/>
      <c r="G932" s="465"/>
      <c r="H932" s="440"/>
      <c r="I932" s="464"/>
      <c r="J932" s="465"/>
      <c r="K932" s="464"/>
      <c r="L932" s="465"/>
      <c r="M932" s="464"/>
      <c r="N932" s="450"/>
      <c r="O932" s="466"/>
      <c r="P932" s="450"/>
      <c r="Q932" s="466"/>
      <c r="R932" s="450"/>
      <c r="S932" s="466"/>
      <c r="T932" s="450"/>
      <c r="U932" s="466"/>
      <c r="V932" s="451"/>
      <c r="W932" s="448"/>
      <c r="X932" s="451"/>
      <c r="Y932" s="448"/>
      <c r="Z932" s="451"/>
      <c r="AA932" s="448"/>
      <c r="AB932" s="451"/>
      <c r="AC932" s="448"/>
      <c r="AD932" s="451"/>
      <c r="AE932" s="448"/>
      <c r="AF932" s="451"/>
      <c r="AG932" s="448"/>
      <c r="AH932" s="504"/>
      <c r="AI932" s="448"/>
      <c r="AJ932" s="451"/>
      <c r="AK932" s="448"/>
      <c r="AL932" s="440"/>
      <c r="AM932" s="451"/>
      <c r="AN932" s="448"/>
      <c r="AO932" s="451"/>
      <c r="AP932" s="448"/>
      <c r="AQ932" s="451"/>
      <c r="AR932" s="448"/>
      <c r="AS932" s="451"/>
      <c r="AT932" s="448"/>
      <c r="AU932" s="451"/>
      <c r="AV932" s="448"/>
      <c r="AW932" s="451"/>
      <c r="AX932" s="448"/>
      <c r="AY932" s="440"/>
      <c r="AZ932" s="464"/>
      <c r="BA932" s="15"/>
      <c r="BB932" s="15"/>
      <c r="BC932" s="15"/>
      <c r="BD932" s="15"/>
      <c r="BE932" s="15"/>
      <c r="BF932" s="15"/>
      <c r="BG932" s="15"/>
      <c r="BH932" s="15"/>
      <c r="BI932" s="15"/>
      <c r="BJ932" s="15"/>
    </row>
    <row r="933" spans="1:62" ht="14.25">
      <c r="A933" s="502"/>
      <c r="B933" s="502"/>
      <c r="C933" s="448"/>
      <c r="D933" s="15"/>
      <c r="E933" s="15"/>
      <c r="F933" s="464"/>
      <c r="G933" s="465"/>
      <c r="H933" s="440"/>
      <c r="I933" s="464"/>
      <c r="J933" s="465"/>
      <c r="K933" s="464"/>
      <c r="L933" s="465"/>
      <c r="M933" s="464"/>
      <c r="N933" s="450"/>
      <c r="O933" s="466"/>
      <c r="P933" s="450"/>
      <c r="Q933" s="466"/>
      <c r="R933" s="450"/>
      <c r="S933" s="466"/>
      <c r="T933" s="450"/>
      <c r="U933" s="466"/>
      <c r="V933" s="451"/>
      <c r="W933" s="448"/>
      <c r="X933" s="451"/>
      <c r="Y933" s="448"/>
      <c r="Z933" s="451"/>
      <c r="AA933" s="448"/>
      <c r="AB933" s="451"/>
      <c r="AC933" s="448"/>
      <c r="AD933" s="451"/>
      <c r="AE933" s="448"/>
      <c r="AF933" s="451"/>
      <c r="AG933" s="448"/>
      <c r="AH933" s="504"/>
      <c r="AI933" s="448"/>
      <c r="AJ933" s="451"/>
      <c r="AK933" s="448"/>
      <c r="AL933" s="440"/>
      <c r="AM933" s="451"/>
      <c r="AN933" s="448"/>
      <c r="AO933" s="451"/>
      <c r="AP933" s="448"/>
      <c r="AQ933" s="451"/>
      <c r="AR933" s="448"/>
      <c r="AS933" s="451"/>
      <c r="AT933" s="448"/>
      <c r="AU933" s="451"/>
      <c r="AV933" s="448"/>
      <c r="AW933" s="451"/>
      <c r="AX933" s="448"/>
      <c r="AY933" s="440"/>
      <c r="AZ933" s="464"/>
      <c r="BA933" s="15"/>
      <c r="BB933" s="15"/>
      <c r="BC933" s="15"/>
      <c r="BD933" s="15"/>
      <c r="BE933" s="15"/>
      <c r="BF933" s="15"/>
      <c r="BG933" s="15"/>
      <c r="BH933" s="15"/>
      <c r="BI933" s="15"/>
      <c r="BJ933" s="15"/>
    </row>
    <row r="934" spans="1:62" ht="14.25">
      <c r="A934" s="502"/>
      <c r="B934" s="502"/>
      <c r="C934" s="448"/>
      <c r="D934" s="15"/>
      <c r="E934" s="15"/>
      <c r="F934" s="464"/>
      <c r="G934" s="465"/>
      <c r="H934" s="440"/>
      <c r="I934" s="464"/>
      <c r="J934" s="465"/>
      <c r="K934" s="464"/>
      <c r="L934" s="465"/>
      <c r="M934" s="464"/>
      <c r="N934" s="450"/>
      <c r="O934" s="466"/>
      <c r="P934" s="450"/>
      <c r="Q934" s="466"/>
      <c r="R934" s="450"/>
      <c r="S934" s="466"/>
      <c r="T934" s="450"/>
      <c r="U934" s="466"/>
      <c r="V934" s="451"/>
      <c r="W934" s="448"/>
      <c r="X934" s="451"/>
      <c r="Y934" s="448"/>
      <c r="Z934" s="451"/>
      <c r="AA934" s="448"/>
      <c r="AB934" s="451"/>
      <c r="AC934" s="448"/>
      <c r="AD934" s="451"/>
      <c r="AE934" s="448"/>
      <c r="AF934" s="451"/>
      <c r="AG934" s="448"/>
      <c r="AH934" s="504"/>
      <c r="AI934" s="448"/>
      <c r="AJ934" s="451"/>
      <c r="AK934" s="448"/>
      <c r="AL934" s="440"/>
      <c r="AM934" s="451"/>
      <c r="AN934" s="448"/>
      <c r="AO934" s="451"/>
      <c r="AP934" s="448"/>
      <c r="AQ934" s="451"/>
      <c r="AR934" s="448"/>
      <c r="AS934" s="451"/>
      <c r="AT934" s="448"/>
      <c r="AU934" s="451"/>
      <c r="AV934" s="448"/>
      <c r="AW934" s="451"/>
      <c r="AX934" s="448"/>
      <c r="AY934" s="440"/>
      <c r="AZ934" s="464"/>
      <c r="BA934" s="15"/>
      <c r="BB934" s="15"/>
      <c r="BC934" s="15"/>
      <c r="BD934" s="15"/>
      <c r="BE934" s="15"/>
      <c r="BF934" s="15"/>
      <c r="BG934" s="15"/>
      <c r="BH934" s="15"/>
      <c r="BI934" s="15"/>
      <c r="BJ934" s="15"/>
    </row>
    <row r="935" spans="1:62" ht="14.25">
      <c r="A935" s="502"/>
      <c r="B935" s="502"/>
      <c r="C935" s="448"/>
      <c r="D935" s="15"/>
      <c r="E935" s="15"/>
      <c r="F935" s="464"/>
      <c r="G935" s="465"/>
      <c r="H935" s="440"/>
      <c r="I935" s="464"/>
      <c r="J935" s="465"/>
      <c r="K935" s="464"/>
      <c r="L935" s="465"/>
      <c r="M935" s="464"/>
      <c r="N935" s="450"/>
      <c r="O935" s="466"/>
      <c r="P935" s="450"/>
      <c r="Q935" s="466"/>
      <c r="R935" s="450"/>
      <c r="S935" s="466"/>
      <c r="T935" s="450"/>
      <c r="U935" s="466"/>
      <c r="V935" s="451"/>
      <c r="W935" s="448"/>
      <c r="X935" s="451"/>
      <c r="Y935" s="448"/>
      <c r="Z935" s="451"/>
      <c r="AA935" s="448"/>
      <c r="AB935" s="451"/>
      <c r="AC935" s="448"/>
      <c r="AD935" s="451"/>
      <c r="AE935" s="448"/>
      <c r="AF935" s="451"/>
      <c r="AG935" s="448"/>
      <c r="AH935" s="504"/>
      <c r="AI935" s="448"/>
      <c r="AJ935" s="451"/>
      <c r="AK935" s="448"/>
      <c r="AL935" s="440"/>
      <c r="AM935" s="451"/>
      <c r="AN935" s="448"/>
      <c r="AO935" s="451"/>
      <c r="AP935" s="448"/>
      <c r="AQ935" s="451"/>
      <c r="AR935" s="448"/>
      <c r="AS935" s="451"/>
      <c r="AT935" s="448"/>
      <c r="AU935" s="451"/>
      <c r="AV935" s="448"/>
      <c r="AW935" s="451"/>
      <c r="AX935" s="448"/>
      <c r="AY935" s="440"/>
      <c r="AZ935" s="464"/>
      <c r="BA935" s="15"/>
      <c r="BB935" s="15"/>
      <c r="BC935" s="15"/>
      <c r="BD935" s="15"/>
      <c r="BE935" s="15"/>
      <c r="BF935" s="15"/>
      <c r="BG935" s="15"/>
      <c r="BH935" s="15"/>
      <c r="BI935" s="15"/>
      <c r="BJ935" s="15"/>
    </row>
    <row r="936" spans="1:62" ht="14.25">
      <c r="A936" s="502"/>
      <c r="B936" s="502"/>
      <c r="C936" s="448"/>
      <c r="D936" s="15"/>
      <c r="E936" s="15"/>
      <c r="F936" s="464"/>
      <c r="G936" s="465"/>
      <c r="H936" s="440"/>
      <c r="I936" s="464"/>
      <c r="J936" s="465"/>
      <c r="K936" s="464"/>
      <c r="L936" s="465"/>
      <c r="M936" s="464"/>
      <c r="N936" s="450"/>
      <c r="O936" s="466"/>
      <c r="P936" s="450"/>
      <c r="Q936" s="466"/>
      <c r="R936" s="450"/>
      <c r="S936" s="466"/>
      <c r="T936" s="450"/>
      <c r="U936" s="466"/>
      <c r="V936" s="451"/>
      <c r="W936" s="448"/>
      <c r="X936" s="451"/>
      <c r="Y936" s="448"/>
      <c r="Z936" s="451"/>
      <c r="AA936" s="448"/>
      <c r="AB936" s="451"/>
      <c r="AC936" s="448"/>
      <c r="AD936" s="451"/>
      <c r="AE936" s="448"/>
      <c r="AF936" s="451"/>
      <c r="AG936" s="448"/>
      <c r="AH936" s="504"/>
      <c r="AI936" s="448"/>
      <c r="AJ936" s="451"/>
      <c r="AK936" s="448"/>
      <c r="AL936" s="440"/>
      <c r="AM936" s="451"/>
      <c r="AN936" s="448"/>
      <c r="AO936" s="451"/>
      <c r="AP936" s="448"/>
      <c r="AQ936" s="451"/>
      <c r="AR936" s="448"/>
      <c r="AS936" s="451"/>
      <c r="AT936" s="448"/>
      <c r="AU936" s="451"/>
      <c r="AV936" s="448"/>
      <c r="AW936" s="451"/>
      <c r="AX936" s="448"/>
      <c r="AY936" s="440"/>
      <c r="AZ936" s="464"/>
      <c r="BA936" s="15"/>
      <c r="BB936" s="15"/>
      <c r="BC936" s="15"/>
      <c r="BD936" s="15"/>
      <c r="BE936" s="15"/>
      <c r="BF936" s="15"/>
      <c r="BG936" s="15"/>
      <c r="BH936" s="15"/>
      <c r="BI936" s="15"/>
      <c r="BJ936" s="15"/>
    </row>
    <row r="937" spans="1:62" ht="14.25">
      <c r="A937" s="502"/>
      <c r="B937" s="502"/>
      <c r="C937" s="448"/>
      <c r="D937" s="15"/>
      <c r="E937" s="15"/>
      <c r="F937" s="464"/>
      <c r="G937" s="465"/>
      <c r="H937" s="440"/>
      <c r="I937" s="464"/>
      <c r="J937" s="465"/>
      <c r="K937" s="464"/>
      <c r="L937" s="465"/>
      <c r="M937" s="464"/>
      <c r="N937" s="450"/>
      <c r="O937" s="466"/>
      <c r="P937" s="450"/>
      <c r="Q937" s="466"/>
      <c r="R937" s="450"/>
      <c r="S937" s="466"/>
      <c r="T937" s="450"/>
      <c r="U937" s="466"/>
      <c r="V937" s="451"/>
      <c r="W937" s="448"/>
      <c r="X937" s="451"/>
      <c r="Y937" s="448"/>
      <c r="Z937" s="451"/>
      <c r="AA937" s="448"/>
      <c r="AB937" s="451"/>
      <c r="AC937" s="448"/>
      <c r="AD937" s="451"/>
      <c r="AE937" s="448"/>
      <c r="AF937" s="451"/>
      <c r="AG937" s="448"/>
      <c r="AH937" s="504"/>
      <c r="AI937" s="448"/>
      <c r="AJ937" s="451"/>
      <c r="AK937" s="448"/>
      <c r="AL937" s="440"/>
      <c r="AM937" s="451"/>
      <c r="AN937" s="448"/>
      <c r="AO937" s="451"/>
      <c r="AP937" s="448"/>
      <c r="AQ937" s="451"/>
      <c r="AR937" s="448"/>
      <c r="AS937" s="451"/>
      <c r="AT937" s="448"/>
      <c r="AU937" s="451"/>
      <c r="AV937" s="448"/>
      <c r="AW937" s="451"/>
      <c r="AX937" s="448"/>
      <c r="AY937" s="440"/>
      <c r="AZ937" s="464"/>
      <c r="BA937" s="15"/>
      <c r="BB937" s="15"/>
      <c r="BC937" s="15"/>
      <c r="BD937" s="15"/>
      <c r="BE937" s="15"/>
      <c r="BF937" s="15"/>
      <c r="BG937" s="15"/>
      <c r="BH937" s="15"/>
      <c r="BI937" s="15"/>
      <c r="BJ937" s="15"/>
    </row>
    <row r="938" spans="1:62" ht="14.25">
      <c r="A938" s="502"/>
      <c r="B938" s="502"/>
      <c r="C938" s="448"/>
      <c r="D938" s="15"/>
      <c r="E938" s="15"/>
      <c r="F938" s="464"/>
      <c r="G938" s="465"/>
      <c r="H938" s="440"/>
      <c r="I938" s="464"/>
      <c r="J938" s="465"/>
      <c r="K938" s="464"/>
      <c r="L938" s="465"/>
      <c r="M938" s="464"/>
      <c r="N938" s="450"/>
      <c r="O938" s="466"/>
      <c r="P938" s="450"/>
      <c r="Q938" s="466"/>
      <c r="R938" s="450"/>
      <c r="S938" s="466"/>
      <c r="T938" s="450"/>
      <c r="U938" s="466"/>
      <c r="V938" s="451"/>
      <c r="W938" s="448"/>
      <c r="X938" s="451"/>
      <c r="Y938" s="448"/>
      <c r="Z938" s="451"/>
      <c r="AA938" s="448"/>
      <c r="AB938" s="451"/>
      <c r="AC938" s="448"/>
      <c r="AD938" s="451"/>
      <c r="AE938" s="448"/>
      <c r="AF938" s="451"/>
      <c r="AG938" s="448"/>
      <c r="AH938" s="504"/>
      <c r="AI938" s="448"/>
      <c r="AJ938" s="451"/>
      <c r="AK938" s="448"/>
      <c r="AL938" s="440"/>
      <c r="AM938" s="451"/>
      <c r="AN938" s="448"/>
      <c r="AO938" s="451"/>
      <c r="AP938" s="448"/>
      <c r="AQ938" s="451"/>
      <c r="AR938" s="448"/>
      <c r="AS938" s="451"/>
      <c r="AT938" s="448"/>
      <c r="AU938" s="451"/>
      <c r="AV938" s="448"/>
      <c r="AW938" s="451"/>
      <c r="AX938" s="448"/>
      <c r="AY938" s="440"/>
      <c r="AZ938" s="464"/>
      <c r="BA938" s="15"/>
      <c r="BB938" s="15"/>
      <c r="BC938" s="15"/>
      <c r="BD938" s="15"/>
      <c r="BE938" s="15"/>
      <c r="BF938" s="15"/>
      <c r="BG938" s="15"/>
      <c r="BH938" s="15"/>
      <c r="BI938" s="15"/>
      <c r="BJ938" s="15"/>
    </row>
    <row r="939" spans="1:62" ht="14.25">
      <c r="A939" s="502"/>
      <c r="B939" s="502"/>
      <c r="C939" s="448"/>
      <c r="D939" s="15"/>
      <c r="E939" s="15"/>
      <c r="F939" s="464"/>
      <c r="G939" s="465"/>
      <c r="H939" s="440"/>
      <c r="I939" s="464"/>
      <c r="J939" s="465"/>
      <c r="K939" s="464"/>
      <c r="L939" s="465"/>
      <c r="M939" s="464"/>
      <c r="N939" s="450"/>
      <c r="O939" s="466"/>
      <c r="P939" s="450"/>
      <c r="Q939" s="466"/>
      <c r="R939" s="450"/>
      <c r="S939" s="466"/>
      <c r="T939" s="450"/>
      <c r="U939" s="466"/>
      <c r="V939" s="451"/>
      <c r="W939" s="448"/>
      <c r="X939" s="451"/>
      <c r="Y939" s="448"/>
      <c r="Z939" s="451"/>
      <c r="AA939" s="448"/>
      <c r="AB939" s="451"/>
      <c r="AC939" s="448"/>
      <c r="AD939" s="451"/>
      <c r="AE939" s="448"/>
      <c r="AF939" s="451"/>
      <c r="AG939" s="448"/>
      <c r="AH939" s="504"/>
      <c r="AI939" s="448"/>
      <c r="AJ939" s="451"/>
      <c r="AK939" s="448"/>
      <c r="AL939" s="440"/>
      <c r="AM939" s="451"/>
      <c r="AN939" s="448"/>
      <c r="AO939" s="451"/>
      <c r="AP939" s="448"/>
      <c r="AQ939" s="451"/>
      <c r="AR939" s="448"/>
      <c r="AS939" s="451"/>
      <c r="AT939" s="448"/>
      <c r="AU939" s="451"/>
      <c r="AV939" s="448"/>
      <c r="AW939" s="451"/>
      <c r="AX939" s="448"/>
      <c r="AY939" s="440"/>
      <c r="AZ939" s="464"/>
      <c r="BA939" s="15"/>
      <c r="BB939" s="15"/>
      <c r="BC939" s="15"/>
      <c r="BD939" s="15"/>
      <c r="BE939" s="15"/>
      <c r="BF939" s="15"/>
      <c r="BG939" s="15"/>
      <c r="BH939" s="15"/>
      <c r="BI939" s="15"/>
      <c r="BJ939" s="15"/>
    </row>
    <row r="940" spans="1:62" ht="14.25">
      <c r="A940" s="502"/>
      <c r="B940" s="502"/>
      <c r="C940" s="448"/>
      <c r="D940" s="15"/>
      <c r="E940" s="15"/>
      <c r="F940" s="464"/>
      <c r="G940" s="465"/>
      <c r="H940" s="440"/>
      <c r="I940" s="464"/>
      <c r="J940" s="465"/>
      <c r="K940" s="464"/>
      <c r="L940" s="465"/>
      <c r="M940" s="464"/>
      <c r="N940" s="450"/>
      <c r="O940" s="466"/>
      <c r="P940" s="450"/>
      <c r="Q940" s="466"/>
      <c r="R940" s="450"/>
      <c r="S940" s="466"/>
      <c r="T940" s="450"/>
      <c r="U940" s="466"/>
      <c r="V940" s="451"/>
      <c r="W940" s="448"/>
      <c r="X940" s="451"/>
      <c r="Y940" s="448"/>
      <c r="Z940" s="451"/>
      <c r="AA940" s="448"/>
      <c r="AB940" s="451"/>
      <c r="AC940" s="448"/>
      <c r="AD940" s="451"/>
      <c r="AE940" s="448"/>
      <c r="AF940" s="451"/>
      <c r="AG940" s="448"/>
      <c r="AH940" s="504"/>
      <c r="AI940" s="448"/>
      <c r="AJ940" s="451"/>
      <c r="AK940" s="448"/>
      <c r="AL940" s="440"/>
      <c r="AM940" s="451"/>
      <c r="AN940" s="448"/>
      <c r="AO940" s="451"/>
      <c r="AP940" s="448"/>
      <c r="AQ940" s="451"/>
      <c r="AR940" s="448"/>
      <c r="AS940" s="451"/>
      <c r="AT940" s="448"/>
      <c r="AU940" s="451"/>
      <c r="AV940" s="448"/>
      <c r="AW940" s="451"/>
      <c r="AX940" s="448"/>
      <c r="AY940" s="440"/>
      <c r="AZ940" s="464"/>
      <c r="BA940" s="15"/>
      <c r="BB940" s="15"/>
      <c r="BC940" s="15"/>
      <c r="BD940" s="15"/>
      <c r="BE940" s="15"/>
      <c r="BF940" s="15"/>
      <c r="BG940" s="15"/>
      <c r="BH940" s="15"/>
      <c r="BI940" s="15"/>
      <c r="BJ940" s="15"/>
    </row>
    <row r="941" spans="1:62" ht="14.25">
      <c r="A941" s="502"/>
      <c r="B941" s="502"/>
      <c r="C941" s="448"/>
      <c r="D941" s="15"/>
      <c r="E941" s="15"/>
      <c r="F941" s="464"/>
      <c r="G941" s="465"/>
      <c r="H941" s="440"/>
      <c r="I941" s="464"/>
      <c r="J941" s="465"/>
      <c r="K941" s="464"/>
      <c r="L941" s="465"/>
      <c r="M941" s="464"/>
      <c r="N941" s="450"/>
      <c r="O941" s="466"/>
      <c r="P941" s="450"/>
      <c r="Q941" s="466"/>
      <c r="R941" s="450"/>
      <c r="S941" s="466"/>
      <c r="T941" s="450"/>
      <c r="U941" s="466"/>
      <c r="V941" s="451"/>
      <c r="W941" s="448"/>
      <c r="X941" s="451"/>
      <c r="Y941" s="448"/>
      <c r="Z941" s="451"/>
      <c r="AA941" s="448"/>
      <c r="AB941" s="451"/>
      <c r="AC941" s="448"/>
      <c r="AD941" s="451"/>
      <c r="AE941" s="448"/>
      <c r="AF941" s="451"/>
      <c r="AG941" s="448"/>
      <c r="AH941" s="504"/>
      <c r="AI941" s="448"/>
      <c r="AJ941" s="451"/>
      <c r="AK941" s="448"/>
      <c r="AL941" s="440"/>
      <c r="AM941" s="451"/>
      <c r="AN941" s="448"/>
      <c r="AO941" s="451"/>
      <c r="AP941" s="448"/>
      <c r="AQ941" s="451"/>
      <c r="AR941" s="448"/>
      <c r="AS941" s="451"/>
      <c r="AT941" s="448"/>
      <c r="AU941" s="451"/>
      <c r="AV941" s="448"/>
      <c r="AW941" s="451"/>
      <c r="AX941" s="448"/>
      <c r="AY941" s="440"/>
      <c r="AZ941" s="464"/>
      <c r="BA941" s="15"/>
      <c r="BB941" s="15"/>
      <c r="BC941" s="15"/>
      <c r="BD941" s="15"/>
      <c r="BE941" s="15"/>
      <c r="BF941" s="15"/>
      <c r="BG941" s="15"/>
      <c r="BH941" s="15"/>
      <c r="BI941" s="15"/>
      <c r="BJ941" s="15"/>
    </row>
    <row r="942" spans="1:62" ht="14.25">
      <c r="A942" s="502"/>
      <c r="B942" s="502"/>
      <c r="C942" s="448"/>
      <c r="D942" s="15"/>
      <c r="E942" s="15"/>
      <c r="F942" s="464"/>
      <c r="G942" s="465"/>
      <c r="H942" s="440"/>
      <c r="I942" s="464"/>
      <c r="J942" s="465"/>
      <c r="K942" s="464"/>
      <c r="L942" s="465"/>
      <c r="M942" s="464"/>
      <c r="N942" s="450"/>
      <c r="O942" s="466"/>
      <c r="P942" s="450"/>
      <c r="Q942" s="466"/>
      <c r="R942" s="450"/>
      <c r="S942" s="466"/>
      <c r="T942" s="450"/>
      <c r="U942" s="466"/>
      <c r="V942" s="451"/>
      <c r="W942" s="448"/>
      <c r="X942" s="451"/>
      <c r="Y942" s="448"/>
      <c r="Z942" s="451"/>
      <c r="AA942" s="448"/>
      <c r="AB942" s="451"/>
      <c r="AC942" s="448"/>
      <c r="AD942" s="451"/>
      <c r="AE942" s="448"/>
      <c r="AF942" s="451"/>
      <c r="AG942" s="448"/>
      <c r="AH942" s="504"/>
      <c r="AI942" s="448"/>
      <c r="AJ942" s="451"/>
      <c r="AK942" s="448"/>
      <c r="AL942" s="440"/>
      <c r="AM942" s="451"/>
      <c r="AN942" s="448"/>
      <c r="AO942" s="451"/>
      <c r="AP942" s="448"/>
      <c r="AQ942" s="451"/>
      <c r="AR942" s="448"/>
      <c r="AS942" s="451"/>
      <c r="AT942" s="448"/>
      <c r="AU942" s="451"/>
      <c r="AV942" s="448"/>
      <c r="AW942" s="451"/>
      <c r="AX942" s="448"/>
      <c r="AY942" s="440"/>
      <c r="AZ942" s="464"/>
      <c r="BA942" s="15"/>
      <c r="BB942" s="15"/>
      <c r="BC942" s="15"/>
      <c r="BD942" s="15"/>
      <c r="BE942" s="15"/>
      <c r="BF942" s="15"/>
      <c r="BG942" s="15"/>
      <c r="BH942" s="15"/>
      <c r="BI942" s="15"/>
      <c r="BJ942" s="15"/>
    </row>
    <row r="943" spans="1:62" ht="14.25">
      <c r="A943" s="502"/>
      <c r="B943" s="502"/>
      <c r="C943" s="448"/>
      <c r="D943" s="15"/>
      <c r="E943" s="15"/>
      <c r="F943" s="464"/>
      <c r="G943" s="465"/>
      <c r="H943" s="440"/>
      <c r="I943" s="464"/>
      <c r="J943" s="465"/>
      <c r="K943" s="464"/>
      <c r="L943" s="465"/>
      <c r="M943" s="464"/>
      <c r="N943" s="450"/>
      <c r="O943" s="466"/>
      <c r="P943" s="450"/>
      <c r="Q943" s="466"/>
      <c r="R943" s="450"/>
      <c r="S943" s="466"/>
      <c r="T943" s="450"/>
      <c r="U943" s="466"/>
      <c r="V943" s="451"/>
      <c r="W943" s="448"/>
      <c r="X943" s="451"/>
      <c r="Y943" s="448"/>
      <c r="Z943" s="451"/>
      <c r="AA943" s="448"/>
      <c r="AB943" s="451"/>
      <c r="AC943" s="448"/>
      <c r="AD943" s="451"/>
      <c r="AE943" s="448"/>
      <c r="AF943" s="451"/>
      <c r="AG943" s="448"/>
      <c r="AH943" s="504"/>
      <c r="AI943" s="448"/>
      <c r="AJ943" s="451"/>
      <c r="AK943" s="448"/>
      <c r="AL943" s="440"/>
      <c r="AM943" s="451"/>
      <c r="AN943" s="448"/>
      <c r="AO943" s="451"/>
      <c r="AP943" s="448"/>
      <c r="AQ943" s="451"/>
      <c r="AR943" s="448"/>
      <c r="AS943" s="451"/>
      <c r="AT943" s="448"/>
      <c r="AU943" s="451"/>
      <c r="AV943" s="448"/>
      <c r="AW943" s="451"/>
      <c r="AX943" s="448"/>
      <c r="AY943" s="440"/>
      <c r="AZ943" s="464"/>
      <c r="BA943" s="15"/>
      <c r="BB943" s="15"/>
      <c r="BC943" s="15"/>
      <c r="BD943" s="15"/>
      <c r="BE943" s="15"/>
      <c r="BF943" s="15"/>
      <c r="BG943" s="15"/>
      <c r="BH943" s="15"/>
      <c r="BI943" s="15"/>
      <c r="BJ943" s="15"/>
    </row>
    <row r="944" spans="1:62" ht="14.25">
      <c r="A944" s="502"/>
      <c r="B944" s="502"/>
      <c r="C944" s="448"/>
      <c r="D944" s="15"/>
      <c r="E944" s="15"/>
      <c r="F944" s="464"/>
      <c r="G944" s="465"/>
      <c r="H944" s="440"/>
      <c r="I944" s="464"/>
      <c r="J944" s="465"/>
      <c r="K944" s="464"/>
      <c r="L944" s="465"/>
      <c r="M944" s="464"/>
      <c r="N944" s="450"/>
      <c r="O944" s="466"/>
      <c r="P944" s="450"/>
      <c r="Q944" s="466"/>
      <c r="R944" s="450"/>
      <c r="S944" s="466"/>
      <c r="T944" s="450"/>
      <c r="U944" s="466"/>
      <c r="V944" s="451"/>
      <c r="W944" s="448"/>
      <c r="X944" s="451"/>
      <c r="Y944" s="448"/>
      <c r="Z944" s="451"/>
      <c r="AA944" s="448"/>
      <c r="AB944" s="451"/>
      <c r="AC944" s="448"/>
      <c r="AD944" s="451"/>
      <c r="AE944" s="448"/>
      <c r="AF944" s="451"/>
      <c r="AG944" s="448"/>
      <c r="AH944" s="504"/>
      <c r="AI944" s="448"/>
      <c r="AJ944" s="451"/>
      <c r="AK944" s="448"/>
      <c r="AL944" s="440"/>
      <c r="AM944" s="451"/>
      <c r="AN944" s="448"/>
      <c r="AO944" s="451"/>
      <c r="AP944" s="448"/>
      <c r="AQ944" s="451"/>
      <c r="AR944" s="448"/>
      <c r="AS944" s="451"/>
      <c r="AT944" s="448"/>
      <c r="AU944" s="451"/>
      <c r="AV944" s="448"/>
      <c r="AW944" s="451"/>
      <c r="AX944" s="448"/>
      <c r="AY944" s="440"/>
      <c r="AZ944" s="464"/>
      <c r="BA944" s="15"/>
      <c r="BB944" s="15"/>
      <c r="BC944" s="15"/>
      <c r="BD944" s="15"/>
      <c r="BE944" s="15"/>
      <c r="BF944" s="15"/>
      <c r="BG944" s="15"/>
      <c r="BH944" s="15"/>
      <c r="BI944" s="15"/>
      <c r="BJ944" s="15"/>
    </row>
    <row r="945" spans="1:62" ht="14.25">
      <c r="A945" s="502"/>
      <c r="B945" s="502"/>
      <c r="C945" s="448"/>
      <c r="D945" s="15"/>
      <c r="E945" s="15"/>
      <c r="F945" s="464"/>
      <c r="G945" s="465"/>
      <c r="H945" s="440"/>
      <c r="I945" s="464"/>
      <c r="J945" s="465"/>
      <c r="K945" s="464"/>
      <c r="L945" s="465"/>
      <c r="M945" s="464"/>
      <c r="N945" s="450"/>
      <c r="O945" s="466"/>
      <c r="P945" s="450"/>
      <c r="Q945" s="466"/>
      <c r="R945" s="450"/>
      <c r="S945" s="466"/>
      <c r="T945" s="450"/>
      <c r="U945" s="466"/>
      <c r="V945" s="451"/>
      <c r="W945" s="448"/>
      <c r="X945" s="451"/>
      <c r="Y945" s="448"/>
      <c r="Z945" s="451"/>
      <c r="AA945" s="448"/>
      <c r="AB945" s="451"/>
      <c r="AC945" s="448"/>
      <c r="AD945" s="451"/>
      <c r="AE945" s="448"/>
      <c r="AF945" s="451"/>
      <c r="AG945" s="448"/>
      <c r="AH945" s="504"/>
      <c r="AI945" s="448"/>
      <c r="AJ945" s="451"/>
      <c r="AK945" s="448"/>
      <c r="AL945" s="440"/>
      <c r="AM945" s="451"/>
      <c r="AN945" s="448"/>
      <c r="AO945" s="451"/>
      <c r="AP945" s="448"/>
      <c r="AQ945" s="451"/>
      <c r="AR945" s="448"/>
      <c r="AS945" s="451"/>
      <c r="AT945" s="448"/>
      <c r="AU945" s="451"/>
      <c r="AV945" s="448"/>
      <c r="AW945" s="451"/>
      <c r="AX945" s="448"/>
      <c r="AY945" s="440"/>
      <c r="AZ945" s="464"/>
      <c r="BA945" s="15"/>
      <c r="BB945" s="15"/>
      <c r="BC945" s="15"/>
      <c r="BD945" s="15"/>
      <c r="BE945" s="15"/>
      <c r="BF945" s="15"/>
      <c r="BG945" s="15"/>
      <c r="BH945" s="15"/>
      <c r="BI945" s="15"/>
      <c r="BJ945" s="15"/>
    </row>
    <row r="946" spans="1:62" ht="14.25">
      <c r="A946" s="502"/>
      <c r="B946" s="502"/>
      <c r="C946" s="448"/>
      <c r="D946" s="15"/>
      <c r="E946" s="15"/>
      <c r="F946" s="464"/>
      <c r="G946" s="465"/>
      <c r="H946" s="440"/>
      <c r="I946" s="464"/>
      <c r="J946" s="465"/>
      <c r="K946" s="464"/>
      <c r="L946" s="465"/>
      <c r="M946" s="464"/>
      <c r="N946" s="450"/>
      <c r="O946" s="466"/>
      <c r="P946" s="450"/>
      <c r="Q946" s="466"/>
      <c r="R946" s="450"/>
      <c r="S946" s="466"/>
      <c r="T946" s="450"/>
      <c r="U946" s="466"/>
      <c r="V946" s="451"/>
      <c r="W946" s="448"/>
      <c r="X946" s="451"/>
      <c r="Y946" s="448"/>
      <c r="Z946" s="451"/>
      <c r="AA946" s="448"/>
      <c r="AB946" s="451"/>
      <c r="AC946" s="448"/>
      <c r="AD946" s="451"/>
      <c r="AE946" s="448"/>
      <c r="AF946" s="451"/>
      <c r="AG946" s="448"/>
      <c r="AH946" s="504"/>
      <c r="AI946" s="448"/>
      <c r="AJ946" s="451"/>
      <c r="AK946" s="448"/>
      <c r="AL946" s="440"/>
      <c r="AM946" s="451"/>
      <c r="AN946" s="448"/>
      <c r="AO946" s="451"/>
      <c r="AP946" s="448"/>
      <c r="AQ946" s="451"/>
      <c r="AR946" s="448"/>
      <c r="AS946" s="451"/>
      <c r="AT946" s="448"/>
      <c r="AU946" s="451"/>
      <c r="AV946" s="448"/>
      <c r="AW946" s="451"/>
      <c r="AX946" s="448"/>
      <c r="AY946" s="440"/>
      <c r="AZ946" s="464"/>
      <c r="BA946" s="15"/>
      <c r="BB946" s="15"/>
      <c r="BC946" s="15"/>
      <c r="BD946" s="15"/>
      <c r="BE946" s="15"/>
      <c r="BF946" s="15"/>
      <c r="BG946" s="15"/>
      <c r="BH946" s="15"/>
      <c r="BI946" s="15"/>
      <c r="BJ946" s="15"/>
    </row>
    <row r="947" spans="1:62" ht="14.25">
      <c r="A947" s="502"/>
      <c r="B947" s="502"/>
      <c r="C947" s="448"/>
      <c r="D947" s="15"/>
      <c r="E947" s="15"/>
      <c r="F947" s="464"/>
      <c r="G947" s="465"/>
      <c r="H947" s="440"/>
      <c r="I947" s="464"/>
      <c r="J947" s="465"/>
      <c r="K947" s="464"/>
      <c r="L947" s="465"/>
      <c r="M947" s="464"/>
      <c r="N947" s="450"/>
      <c r="O947" s="466"/>
      <c r="P947" s="450"/>
      <c r="Q947" s="466"/>
      <c r="R947" s="450"/>
      <c r="S947" s="466"/>
      <c r="T947" s="450"/>
      <c r="U947" s="466"/>
      <c r="V947" s="451"/>
      <c r="W947" s="448"/>
      <c r="X947" s="451"/>
      <c r="Y947" s="448"/>
      <c r="Z947" s="451"/>
      <c r="AA947" s="448"/>
      <c r="AB947" s="451"/>
      <c r="AC947" s="448"/>
      <c r="AD947" s="451"/>
      <c r="AE947" s="448"/>
      <c r="AF947" s="451"/>
      <c r="AG947" s="448"/>
      <c r="AH947" s="504"/>
      <c r="AI947" s="448"/>
      <c r="AJ947" s="451"/>
      <c r="AK947" s="448"/>
      <c r="AL947" s="440"/>
      <c r="AM947" s="451"/>
      <c r="AN947" s="448"/>
      <c r="AO947" s="451"/>
      <c r="AP947" s="448"/>
      <c r="AQ947" s="451"/>
      <c r="AR947" s="448"/>
      <c r="AS947" s="451"/>
      <c r="AT947" s="448"/>
      <c r="AU947" s="451"/>
      <c r="AV947" s="448"/>
      <c r="AW947" s="451"/>
      <c r="AX947" s="448"/>
      <c r="AY947" s="440"/>
      <c r="AZ947" s="464"/>
      <c r="BA947" s="15"/>
      <c r="BB947" s="15"/>
      <c r="BC947" s="15"/>
      <c r="BD947" s="15"/>
      <c r="BE947" s="15"/>
      <c r="BF947" s="15"/>
      <c r="BG947" s="15"/>
      <c r="BH947" s="15"/>
      <c r="BI947" s="15"/>
      <c r="BJ947" s="15"/>
    </row>
    <row r="948" spans="1:62" ht="14.25">
      <c r="A948" s="502"/>
      <c r="B948" s="502"/>
      <c r="C948" s="448"/>
      <c r="D948" s="15"/>
      <c r="E948" s="15"/>
      <c r="F948" s="464"/>
      <c r="G948" s="465"/>
      <c r="H948" s="440"/>
      <c r="I948" s="464"/>
      <c r="J948" s="465"/>
      <c r="K948" s="464"/>
      <c r="L948" s="465"/>
      <c r="M948" s="464"/>
      <c r="N948" s="450"/>
      <c r="O948" s="466"/>
      <c r="P948" s="450"/>
      <c r="Q948" s="466"/>
      <c r="R948" s="450"/>
      <c r="S948" s="466"/>
      <c r="T948" s="450"/>
      <c r="U948" s="466"/>
      <c r="V948" s="451"/>
      <c r="W948" s="448"/>
      <c r="X948" s="451"/>
      <c r="Y948" s="448"/>
      <c r="Z948" s="451"/>
      <c r="AA948" s="448"/>
      <c r="AB948" s="451"/>
      <c r="AC948" s="448"/>
      <c r="AD948" s="451"/>
      <c r="AE948" s="448"/>
      <c r="AF948" s="451"/>
      <c r="AG948" s="448"/>
      <c r="AH948" s="504"/>
      <c r="AI948" s="448"/>
      <c r="AJ948" s="451"/>
      <c r="AK948" s="448"/>
      <c r="AL948" s="440"/>
      <c r="AM948" s="451"/>
      <c r="AN948" s="448"/>
      <c r="AO948" s="451"/>
      <c r="AP948" s="448"/>
      <c r="AQ948" s="451"/>
      <c r="AR948" s="448"/>
      <c r="AS948" s="451"/>
      <c r="AT948" s="448"/>
      <c r="AU948" s="451"/>
      <c r="AV948" s="448"/>
      <c r="AW948" s="451"/>
      <c r="AX948" s="448"/>
      <c r="AY948" s="440"/>
      <c r="AZ948" s="464"/>
      <c r="BA948" s="15"/>
      <c r="BB948" s="15"/>
      <c r="BC948" s="15"/>
      <c r="BD948" s="15"/>
      <c r="BE948" s="15"/>
      <c r="BF948" s="15"/>
      <c r="BG948" s="15"/>
      <c r="BH948" s="15"/>
      <c r="BI948" s="15"/>
      <c r="BJ948" s="15"/>
    </row>
    <row r="949" spans="1:62" ht="14.25">
      <c r="A949" s="502"/>
      <c r="B949" s="502"/>
      <c r="C949" s="448"/>
      <c r="D949" s="15"/>
      <c r="E949" s="15"/>
      <c r="F949" s="464"/>
      <c r="G949" s="465"/>
      <c r="H949" s="440"/>
      <c r="I949" s="464"/>
      <c r="J949" s="465"/>
      <c r="K949" s="464"/>
      <c r="L949" s="465"/>
      <c r="M949" s="464"/>
      <c r="N949" s="450"/>
      <c r="O949" s="466"/>
      <c r="P949" s="450"/>
      <c r="Q949" s="466"/>
      <c r="R949" s="450"/>
      <c r="S949" s="466"/>
      <c r="T949" s="450"/>
      <c r="U949" s="466"/>
      <c r="V949" s="451"/>
      <c r="W949" s="448"/>
      <c r="X949" s="451"/>
      <c r="Y949" s="448"/>
      <c r="Z949" s="451"/>
      <c r="AA949" s="448"/>
      <c r="AB949" s="451"/>
      <c r="AC949" s="448"/>
      <c r="AD949" s="451"/>
      <c r="AE949" s="448"/>
      <c r="AF949" s="451"/>
      <c r="AG949" s="448"/>
      <c r="AH949" s="504"/>
      <c r="AI949" s="448"/>
      <c r="AJ949" s="451"/>
      <c r="AK949" s="448"/>
      <c r="AL949" s="440"/>
      <c r="AM949" s="451"/>
      <c r="AN949" s="448"/>
      <c r="AO949" s="451"/>
      <c r="AP949" s="448"/>
      <c r="AQ949" s="451"/>
      <c r="AR949" s="448"/>
      <c r="AS949" s="451"/>
      <c r="AT949" s="448"/>
      <c r="AU949" s="451"/>
      <c r="AV949" s="448"/>
      <c r="AW949" s="451"/>
      <c r="AX949" s="448"/>
      <c r="AY949" s="440"/>
      <c r="AZ949" s="464"/>
      <c r="BA949" s="15"/>
      <c r="BB949" s="15"/>
      <c r="BC949" s="15"/>
      <c r="BD949" s="15"/>
      <c r="BE949" s="15"/>
      <c r="BF949" s="15"/>
      <c r="BG949" s="15"/>
      <c r="BH949" s="15"/>
      <c r="BI949" s="15"/>
      <c r="BJ949" s="15"/>
    </row>
    <row r="950" spans="1:62" ht="14.25">
      <c r="A950" s="502"/>
      <c r="B950" s="502"/>
      <c r="C950" s="448"/>
      <c r="D950" s="15"/>
      <c r="E950" s="15"/>
      <c r="F950" s="464"/>
      <c r="G950" s="465"/>
      <c r="H950" s="440"/>
      <c r="I950" s="464"/>
      <c r="J950" s="465"/>
      <c r="K950" s="464"/>
      <c r="L950" s="465"/>
      <c r="M950" s="464"/>
      <c r="N950" s="450"/>
      <c r="O950" s="466"/>
      <c r="P950" s="450"/>
      <c r="Q950" s="466"/>
      <c r="R950" s="450"/>
      <c r="S950" s="466"/>
      <c r="T950" s="450"/>
      <c r="U950" s="466"/>
      <c r="V950" s="451"/>
      <c r="W950" s="448"/>
      <c r="X950" s="451"/>
      <c r="Y950" s="448"/>
      <c r="Z950" s="451"/>
      <c r="AA950" s="448"/>
      <c r="AB950" s="451"/>
      <c r="AC950" s="448"/>
      <c r="AD950" s="451"/>
      <c r="AE950" s="448"/>
      <c r="AF950" s="451"/>
      <c r="AG950" s="448"/>
      <c r="AH950" s="504"/>
      <c r="AI950" s="448"/>
      <c r="AJ950" s="451"/>
      <c r="AK950" s="448"/>
      <c r="AL950" s="440"/>
      <c r="AM950" s="451"/>
      <c r="AN950" s="448"/>
      <c r="AO950" s="451"/>
      <c r="AP950" s="448"/>
      <c r="AQ950" s="451"/>
      <c r="AR950" s="448"/>
      <c r="AS950" s="451"/>
      <c r="AT950" s="448"/>
      <c r="AU950" s="451"/>
      <c r="AV950" s="448"/>
      <c r="AW950" s="451"/>
      <c r="AX950" s="448"/>
      <c r="AY950" s="440"/>
      <c r="AZ950" s="464"/>
      <c r="BA950" s="15"/>
      <c r="BB950" s="15"/>
      <c r="BC950" s="15"/>
      <c r="BD950" s="15"/>
      <c r="BE950" s="15"/>
      <c r="BF950" s="15"/>
      <c r="BG950" s="15"/>
      <c r="BH950" s="15"/>
      <c r="BI950" s="15"/>
      <c r="BJ950" s="15"/>
    </row>
    <row r="951" spans="1:62" ht="14.25">
      <c r="A951" s="502"/>
      <c r="B951" s="502"/>
      <c r="C951" s="448"/>
      <c r="D951" s="15"/>
      <c r="E951" s="15"/>
      <c r="F951" s="464"/>
      <c r="G951" s="465"/>
      <c r="H951" s="440"/>
      <c r="I951" s="464"/>
      <c r="J951" s="465"/>
      <c r="K951" s="464"/>
      <c r="L951" s="465"/>
      <c r="M951" s="464"/>
      <c r="N951" s="450"/>
      <c r="O951" s="466"/>
      <c r="P951" s="450"/>
      <c r="Q951" s="466"/>
      <c r="R951" s="450"/>
      <c r="S951" s="466"/>
      <c r="T951" s="450"/>
      <c r="U951" s="466"/>
      <c r="V951" s="451"/>
      <c r="W951" s="448"/>
      <c r="X951" s="451"/>
      <c r="Y951" s="448"/>
      <c r="Z951" s="451"/>
      <c r="AA951" s="448"/>
      <c r="AB951" s="451"/>
      <c r="AC951" s="448"/>
      <c r="AD951" s="451"/>
      <c r="AE951" s="448"/>
      <c r="AF951" s="451"/>
      <c r="AG951" s="448"/>
      <c r="AH951" s="504"/>
      <c r="AI951" s="448"/>
      <c r="AJ951" s="451"/>
      <c r="AK951" s="448"/>
      <c r="AL951" s="440"/>
      <c r="AM951" s="451"/>
      <c r="AN951" s="448"/>
      <c r="AO951" s="451"/>
      <c r="AP951" s="448"/>
      <c r="AQ951" s="451"/>
      <c r="AR951" s="448"/>
      <c r="AS951" s="451"/>
      <c r="AT951" s="448"/>
      <c r="AU951" s="451"/>
      <c r="AV951" s="448"/>
      <c r="AW951" s="451"/>
      <c r="AX951" s="448"/>
      <c r="AY951" s="440"/>
      <c r="AZ951" s="464"/>
      <c r="BA951" s="15"/>
      <c r="BB951" s="15"/>
      <c r="BC951" s="15"/>
      <c r="BD951" s="15"/>
      <c r="BE951" s="15"/>
      <c r="BF951" s="15"/>
      <c r="BG951" s="15"/>
      <c r="BH951" s="15"/>
      <c r="BI951" s="15"/>
      <c r="BJ951" s="15"/>
    </row>
    <row r="952" spans="1:62" ht="14.25">
      <c r="A952" s="502"/>
      <c r="B952" s="502"/>
      <c r="C952" s="448"/>
      <c r="D952" s="15"/>
      <c r="E952" s="15"/>
      <c r="F952" s="464"/>
      <c r="G952" s="465"/>
      <c r="H952" s="440"/>
      <c r="I952" s="464"/>
      <c r="J952" s="465"/>
      <c r="K952" s="464"/>
      <c r="L952" s="465"/>
      <c r="M952" s="464"/>
      <c r="N952" s="450"/>
      <c r="O952" s="466"/>
      <c r="P952" s="450"/>
      <c r="Q952" s="466"/>
      <c r="R952" s="450"/>
      <c r="S952" s="466"/>
      <c r="T952" s="450"/>
      <c r="U952" s="466"/>
      <c r="V952" s="451"/>
      <c r="W952" s="448"/>
      <c r="X952" s="451"/>
      <c r="Y952" s="448"/>
      <c r="Z952" s="451"/>
      <c r="AA952" s="448"/>
      <c r="AB952" s="451"/>
      <c r="AC952" s="448"/>
      <c r="AD952" s="451"/>
      <c r="AE952" s="448"/>
      <c r="AF952" s="451"/>
      <c r="AG952" s="448"/>
      <c r="AH952" s="504"/>
      <c r="AI952" s="448"/>
      <c r="AJ952" s="451"/>
      <c r="AK952" s="448"/>
      <c r="AL952" s="440"/>
      <c r="AM952" s="451"/>
      <c r="AN952" s="448"/>
      <c r="AO952" s="451"/>
      <c r="AP952" s="448"/>
      <c r="AQ952" s="451"/>
      <c r="AR952" s="448"/>
      <c r="AS952" s="451"/>
      <c r="AT952" s="448"/>
      <c r="AU952" s="451"/>
      <c r="AV952" s="448"/>
      <c r="AW952" s="451"/>
      <c r="AX952" s="448"/>
      <c r="AY952" s="440"/>
      <c r="AZ952" s="464"/>
      <c r="BA952" s="15"/>
      <c r="BB952" s="15"/>
      <c r="BC952" s="15"/>
      <c r="BD952" s="15"/>
      <c r="BE952" s="15"/>
      <c r="BF952" s="15"/>
      <c r="BG952" s="15"/>
      <c r="BH952" s="15"/>
      <c r="BI952" s="15"/>
      <c r="BJ952" s="15"/>
    </row>
    <row r="953" spans="1:62" ht="14.25">
      <c r="A953" s="502"/>
      <c r="B953" s="502"/>
      <c r="C953" s="448"/>
      <c r="D953" s="15"/>
      <c r="E953" s="15"/>
      <c r="F953" s="464"/>
      <c r="G953" s="465"/>
      <c r="H953" s="440"/>
      <c r="I953" s="464"/>
      <c r="J953" s="465"/>
      <c r="K953" s="464"/>
      <c r="L953" s="465"/>
      <c r="M953" s="464"/>
      <c r="N953" s="450"/>
      <c r="O953" s="466"/>
      <c r="P953" s="450"/>
      <c r="Q953" s="466"/>
      <c r="R953" s="450"/>
      <c r="S953" s="466"/>
      <c r="T953" s="450"/>
      <c r="U953" s="466"/>
      <c r="V953" s="451"/>
      <c r="W953" s="448"/>
      <c r="X953" s="451"/>
      <c r="Y953" s="448"/>
      <c r="Z953" s="451"/>
      <c r="AA953" s="448"/>
      <c r="AB953" s="451"/>
      <c r="AC953" s="448"/>
      <c r="AD953" s="451"/>
      <c r="AE953" s="448"/>
      <c r="AF953" s="451"/>
      <c r="AG953" s="448"/>
      <c r="AH953" s="504"/>
      <c r="AI953" s="448"/>
      <c r="AJ953" s="451"/>
      <c r="AK953" s="448"/>
      <c r="AL953" s="440"/>
      <c r="AM953" s="451"/>
      <c r="AN953" s="448"/>
      <c r="AO953" s="451"/>
      <c r="AP953" s="448"/>
      <c r="AQ953" s="451"/>
      <c r="AR953" s="448"/>
      <c r="AS953" s="451"/>
      <c r="AT953" s="448"/>
      <c r="AU953" s="451"/>
      <c r="AV953" s="448"/>
      <c r="AW953" s="451"/>
      <c r="AX953" s="448"/>
      <c r="AY953" s="440"/>
      <c r="AZ953" s="464"/>
      <c r="BA953" s="15"/>
      <c r="BB953" s="15"/>
      <c r="BC953" s="15"/>
      <c r="BD953" s="15"/>
      <c r="BE953" s="15"/>
      <c r="BF953" s="15"/>
      <c r="BG953" s="15"/>
      <c r="BH953" s="15"/>
      <c r="BI953" s="15"/>
      <c r="BJ953" s="15"/>
    </row>
    <row r="954" spans="1:62" ht="14.25">
      <c r="A954" s="502"/>
      <c r="B954" s="502"/>
      <c r="C954" s="448"/>
      <c r="D954" s="15"/>
      <c r="E954" s="15"/>
      <c r="F954" s="464"/>
      <c r="G954" s="465"/>
      <c r="H954" s="440"/>
      <c r="I954" s="464"/>
      <c r="J954" s="465"/>
      <c r="K954" s="464"/>
      <c r="L954" s="465"/>
      <c r="M954" s="464"/>
      <c r="N954" s="450"/>
      <c r="O954" s="466"/>
      <c r="P954" s="450"/>
      <c r="Q954" s="466"/>
      <c r="R954" s="450"/>
      <c r="S954" s="466"/>
      <c r="T954" s="450"/>
      <c r="U954" s="466"/>
      <c r="V954" s="451"/>
      <c r="W954" s="448"/>
      <c r="X954" s="451"/>
      <c r="Y954" s="448"/>
      <c r="Z954" s="451"/>
      <c r="AA954" s="448"/>
      <c r="AB954" s="451"/>
      <c r="AC954" s="448"/>
      <c r="AD954" s="451"/>
      <c r="AE954" s="448"/>
      <c r="AF954" s="451"/>
      <c r="AG954" s="448"/>
      <c r="AH954" s="504"/>
      <c r="AI954" s="448"/>
      <c r="AJ954" s="451"/>
      <c r="AK954" s="448"/>
      <c r="AL954" s="440"/>
      <c r="AM954" s="451"/>
      <c r="AN954" s="448"/>
      <c r="AO954" s="451"/>
      <c r="AP954" s="448"/>
      <c r="AQ954" s="451"/>
      <c r="AR954" s="448"/>
      <c r="AS954" s="451"/>
      <c r="AT954" s="448"/>
      <c r="AU954" s="451"/>
      <c r="AV954" s="448"/>
      <c r="AW954" s="451"/>
      <c r="AX954" s="448"/>
      <c r="AY954" s="440"/>
      <c r="AZ954" s="464"/>
      <c r="BA954" s="15"/>
      <c r="BB954" s="15"/>
      <c r="BC954" s="15"/>
      <c r="BD954" s="15"/>
      <c r="BE954" s="15"/>
      <c r="BF954" s="15"/>
      <c r="BG954" s="15"/>
      <c r="BH954" s="15"/>
      <c r="BI954" s="15"/>
      <c r="BJ954" s="15"/>
    </row>
    <row r="955" spans="1:62" ht="14.25">
      <c r="A955" s="502"/>
      <c r="B955" s="502"/>
      <c r="C955" s="448"/>
      <c r="D955" s="15"/>
      <c r="E955" s="15"/>
      <c r="F955" s="464"/>
      <c r="G955" s="465"/>
      <c r="H955" s="440"/>
      <c r="I955" s="464"/>
      <c r="J955" s="465"/>
      <c r="K955" s="464"/>
      <c r="L955" s="465"/>
      <c r="M955" s="464"/>
      <c r="N955" s="450"/>
      <c r="O955" s="466"/>
      <c r="P955" s="450"/>
      <c r="Q955" s="466"/>
      <c r="R955" s="450"/>
      <c r="S955" s="466"/>
      <c r="T955" s="450"/>
      <c r="U955" s="466"/>
      <c r="V955" s="451"/>
      <c r="W955" s="448"/>
      <c r="X955" s="451"/>
      <c r="Y955" s="448"/>
      <c r="Z955" s="451"/>
      <c r="AA955" s="448"/>
      <c r="AB955" s="451"/>
      <c r="AC955" s="448"/>
      <c r="AD955" s="451"/>
      <c r="AE955" s="448"/>
      <c r="AF955" s="451"/>
      <c r="AG955" s="448"/>
      <c r="AH955" s="504"/>
      <c r="AI955" s="448"/>
      <c r="AJ955" s="451"/>
      <c r="AK955" s="448"/>
      <c r="AL955" s="440"/>
      <c r="AM955" s="451"/>
      <c r="AN955" s="448"/>
      <c r="AO955" s="451"/>
      <c r="AP955" s="448"/>
      <c r="AQ955" s="451"/>
      <c r="AR955" s="448"/>
      <c r="AS955" s="451"/>
      <c r="AT955" s="448"/>
      <c r="AU955" s="451"/>
      <c r="AV955" s="448"/>
      <c r="AW955" s="451"/>
      <c r="AX955" s="448"/>
      <c r="AY955" s="440"/>
      <c r="AZ955" s="464"/>
      <c r="BA955" s="15"/>
      <c r="BB955" s="15"/>
      <c r="BC955" s="15"/>
      <c r="BD955" s="15"/>
      <c r="BE955" s="15"/>
      <c r="BF955" s="15"/>
      <c r="BG955" s="15"/>
      <c r="BH955" s="15"/>
      <c r="BI955" s="15"/>
      <c r="BJ955" s="15"/>
    </row>
    <row r="956" spans="1:62" ht="14.25">
      <c r="A956" s="502"/>
      <c r="B956" s="502"/>
      <c r="C956" s="448"/>
      <c r="D956" s="15"/>
      <c r="E956" s="15"/>
      <c r="F956" s="464"/>
      <c r="G956" s="465"/>
      <c r="H956" s="440"/>
      <c r="I956" s="464"/>
      <c r="J956" s="465"/>
      <c r="K956" s="464"/>
      <c r="L956" s="465"/>
      <c r="M956" s="464"/>
      <c r="N956" s="450"/>
      <c r="O956" s="466"/>
      <c r="P956" s="450"/>
      <c r="Q956" s="466"/>
      <c r="R956" s="450"/>
      <c r="S956" s="466"/>
      <c r="T956" s="450"/>
      <c r="U956" s="466"/>
      <c r="V956" s="451"/>
      <c r="W956" s="448"/>
      <c r="X956" s="451"/>
      <c r="Y956" s="448"/>
      <c r="Z956" s="451"/>
      <c r="AA956" s="448"/>
      <c r="AB956" s="451"/>
      <c r="AC956" s="448"/>
      <c r="AD956" s="451"/>
      <c r="AE956" s="448"/>
      <c r="AF956" s="451"/>
      <c r="AG956" s="448"/>
      <c r="AH956" s="504"/>
      <c r="AI956" s="448"/>
      <c r="AJ956" s="451"/>
      <c r="AK956" s="448"/>
      <c r="AL956" s="440"/>
      <c r="AM956" s="451"/>
      <c r="AN956" s="448"/>
      <c r="AO956" s="451"/>
      <c r="AP956" s="448"/>
      <c r="AQ956" s="451"/>
      <c r="AR956" s="448"/>
      <c r="AS956" s="451"/>
      <c r="AT956" s="448"/>
      <c r="AU956" s="451"/>
      <c r="AV956" s="448"/>
      <c r="AW956" s="451"/>
      <c r="AX956" s="448"/>
      <c r="AY956" s="440"/>
      <c r="AZ956" s="464"/>
      <c r="BA956" s="15"/>
      <c r="BB956" s="15"/>
      <c r="BC956" s="15"/>
      <c r="BD956" s="15"/>
      <c r="BE956" s="15"/>
      <c r="BF956" s="15"/>
      <c r="BG956" s="15"/>
      <c r="BH956" s="15"/>
      <c r="BI956" s="15"/>
      <c r="BJ956" s="15"/>
    </row>
    <row r="957" spans="1:62" ht="14.25">
      <c r="A957" s="502"/>
      <c r="B957" s="502"/>
      <c r="C957" s="448"/>
      <c r="D957" s="15"/>
      <c r="E957" s="15"/>
      <c r="F957" s="464"/>
      <c r="G957" s="465"/>
      <c r="H957" s="440"/>
      <c r="I957" s="464"/>
      <c r="J957" s="465"/>
      <c r="K957" s="464"/>
      <c r="L957" s="465"/>
      <c r="M957" s="464"/>
      <c r="N957" s="450"/>
      <c r="O957" s="466"/>
      <c r="P957" s="450"/>
      <c r="Q957" s="466"/>
      <c r="R957" s="450"/>
      <c r="S957" s="466"/>
      <c r="T957" s="450"/>
      <c r="U957" s="466"/>
      <c r="V957" s="451"/>
      <c r="W957" s="448"/>
      <c r="X957" s="451"/>
      <c r="Y957" s="448"/>
      <c r="Z957" s="451"/>
      <c r="AA957" s="448"/>
      <c r="AB957" s="451"/>
      <c r="AC957" s="448"/>
      <c r="AD957" s="451"/>
      <c r="AE957" s="448"/>
      <c r="AF957" s="451"/>
      <c r="AG957" s="448"/>
      <c r="AH957" s="504"/>
      <c r="AI957" s="448"/>
      <c r="AJ957" s="451"/>
      <c r="AK957" s="448"/>
      <c r="AL957" s="440"/>
      <c r="AM957" s="451"/>
      <c r="AN957" s="448"/>
      <c r="AO957" s="451"/>
      <c r="AP957" s="448"/>
      <c r="AQ957" s="451"/>
      <c r="AR957" s="448"/>
      <c r="AS957" s="451"/>
      <c r="AT957" s="448"/>
      <c r="AU957" s="451"/>
      <c r="AV957" s="448"/>
      <c r="AW957" s="451"/>
      <c r="AX957" s="448"/>
      <c r="AY957" s="440"/>
      <c r="AZ957" s="464"/>
      <c r="BA957" s="15"/>
      <c r="BB957" s="15"/>
      <c r="BC957" s="15"/>
      <c r="BD957" s="15"/>
      <c r="BE957" s="15"/>
      <c r="BF957" s="15"/>
      <c r="BG957" s="15"/>
      <c r="BH957" s="15"/>
      <c r="BI957" s="15"/>
      <c r="BJ957" s="15"/>
    </row>
    <row r="958" spans="1:62" ht="14.25">
      <c r="A958" s="502"/>
      <c r="B958" s="502"/>
      <c r="C958" s="448"/>
      <c r="D958" s="15"/>
      <c r="E958" s="15"/>
      <c r="F958" s="464"/>
      <c r="G958" s="465"/>
      <c r="H958" s="440"/>
      <c r="I958" s="464"/>
      <c r="J958" s="465"/>
      <c r="K958" s="464"/>
      <c r="L958" s="465"/>
      <c r="M958" s="464"/>
      <c r="N958" s="450"/>
      <c r="O958" s="466"/>
      <c r="P958" s="450"/>
      <c r="Q958" s="466"/>
      <c r="R958" s="450"/>
      <c r="S958" s="466"/>
      <c r="T958" s="450"/>
      <c r="U958" s="466"/>
      <c r="V958" s="451"/>
      <c r="W958" s="448"/>
      <c r="X958" s="451"/>
      <c r="Y958" s="448"/>
      <c r="Z958" s="451"/>
      <c r="AA958" s="448"/>
      <c r="AB958" s="451"/>
      <c r="AC958" s="448"/>
      <c r="AD958" s="451"/>
      <c r="AE958" s="448"/>
      <c r="AF958" s="451"/>
      <c r="AG958" s="448"/>
      <c r="AH958" s="504"/>
      <c r="AI958" s="448"/>
      <c r="AJ958" s="451"/>
      <c r="AK958" s="448"/>
      <c r="AL958" s="440"/>
      <c r="AM958" s="451"/>
      <c r="AN958" s="448"/>
      <c r="AO958" s="451"/>
      <c r="AP958" s="448"/>
      <c r="AQ958" s="451"/>
      <c r="AR958" s="448"/>
      <c r="AS958" s="451"/>
      <c r="AT958" s="448"/>
      <c r="AU958" s="451"/>
      <c r="AV958" s="448"/>
      <c r="AW958" s="451"/>
      <c r="AX958" s="448"/>
      <c r="AY958" s="440"/>
      <c r="AZ958" s="464"/>
      <c r="BA958" s="15"/>
      <c r="BB958" s="15"/>
      <c r="BC958" s="15"/>
      <c r="BD958" s="15"/>
      <c r="BE958" s="15"/>
      <c r="BF958" s="15"/>
      <c r="BG958" s="15"/>
      <c r="BH958" s="15"/>
      <c r="BI958" s="15"/>
      <c r="BJ958" s="15"/>
    </row>
    <row r="959" spans="1:62" ht="14.25">
      <c r="A959" s="502"/>
      <c r="B959" s="502"/>
      <c r="C959" s="448"/>
      <c r="D959" s="15"/>
      <c r="E959" s="15"/>
      <c r="F959" s="464"/>
      <c r="G959" s="465"/>
      <c r="H959" s="440"/>
      <c r="I959" s="464"/>
      <c r="J959" s="465"/>
      <c r="K959" s="464"/>
      <c r="L959" s="465"/>
      <c r="M959" s="464"/>
      <c r="N959" s="450"/>
      <c r="O959" s="466"/>
      <c r="P959" s="450"/>
      <c r="Q959" s="466"/>
      <c r="R959" s="450"/>
      <c r="S959" s="466"/>
      <c r="T959" s="450"/>
      <c r="U959" s="466"/>
      <c r="V959" s="451"/>
      <c r="W959" s="448"/>
      <c r="X959" s="451"/>
      <c r="Y959" s="448"/>
      <c r="Z959" s="451"/>
      <c r="AA959" s="448"/>
      <c r="AB959" s="451"/>
      <c r="AC959" s="448"/>
      <c r="AD959" s="451"/>
      <c r="AE959" s="448"/>
      <c r="AF959" s="451"/>
      <c r="AG959" s="448"/>
      <c r="AH959" s="504"/>
      <c r="AI959" s="448"/>
      <c r="AJ959" s="451"/>
      <c r="AK959" s="448"/>
      <c r="AL959" s="440"/>
      <c r="AM959" s="451"/>
      <c r="AN959" s="448"/>
      <c r="AO959" s="451"/>
      <c r="AP959" s="448"/>
      <c r="AQ959" s="451"/>
      <c r="AR959" s="448"/>
      <c r="AS959" s="451"/>
      <c r="AT959" s="448"/>
      <c r="AU959" s="451"/>
      <c r="AV959" s="448"/>
      <c r="AW959" s="451"/>
      <c r="AX959" s="448"/>
      <c r="AY959" s="440"/>
      <c r="AZ959" s="464"/>
      <c r="BA959" s="15"/>
      <c r="BB959" s="15"/>
      <c r="BC959" s="15"/>
      <c r="BD959" s="15"/>
      <c r="BE959" s="15"/>
      <c r="BF959" s="15"/>
      <c r="BG959" s="15"/>
      <c r="BH959" s="15"/>
      <c r="BI959" s="15"/>
      <c r="BJ959" s="15"/>
    </row>
    <row r="960" spans="1:62" ht="14.25">
      <c r="A960" s="502"/>
      <c r="B960" s="502"/>
      <c r="C960" s="448"/>
      <c r="D960" s="15"/>
      <c r="E960" s="15"/>
      <c r="F960" s="464"/>
      <c r="G960" s="465"/>
      <c r="H960" s="440"/>
      <c r="I960" s="464"/>
      <c r="J960" s="465"/>
      <c r="K960" s="464"/>
      <c r="L960" s="465"/>
      <c r="M960" s="464"/>
      <c r="N960" s="450"/>
      <c r="O960" s="466"/>
      <c r="P960" s="450"/>
      <c r="Q960" s="466"/>
      <c r="R960" s="450"/>
      <c r="S960" s="466"/>
      <c r="T960" s="450"/>
      <c r="U960" s="466"/>
      <c r="V960" s="451"/>
      <c r="W960" s="448"/>
      <c r="X960" s="451"/>
      <c r="Y960" s="448"/>
      <c r="Z960" s="451"/>
      <c r="AA960" s="448"/>
      <c r="AB960" s="451"/>
      <c r="AC960" s="448"/>
      <c r="AD960" s="451"/>
      <c r="AE960" s="448"/>
      <c r="AF960" s="451"/>
      <c r="AG960" s="448"/>
      <c r="AH960" s="504"/>
      <c r="AI960" s="448"/>
      <c r="AJ960" s="451"/>
      <c r="AK960" s="448"/>
      <c r="AL960" s="440"/>
      <c r="AM960" s="451"/>
      <c r="AN960" s="448"/>
      <c r="AO960" s="451"/>
      <c r="AP960" s="448"/>
      <c r="AQ960" s="451"/>
      <c r="AR960" s="448"/>
      <c r="AS960" s="451"/>
      <c r="AT960" s="448"/>
      <c r="AU960" s="451"/>
      <c r="AV960" s="448"/>
      <c r="AW960" s="451"/>
      <c r="AX960" s="448"/>
      <c r="AY960" s="440"/>
      <c r="AZ960" s="464"/>
      <c r="BA960" s="15"/>
      <c r="BB960" s="15"/>
      <c r="BC960" s="15"/>
      <c r="BD960" s="15"/>
      <c r="BE960" s="15"/>
      <c r="BF960" s="15"/>
      <c r="BG960" s="15"/>
      <c r="BH960" s="15"/>
      <c r="BI960" s="15"/>
      <c r="BJ960" s="15"/>
    </row>
    <row r="961" spans="1:62" ht="14.25">
      <c r="A961" s="502"/>
      <c r="B961" s="502"/>
      <c r="C961" s="448"/>
      <c r="D961" s="15"/>
      <c r="E961" s="15"/>
      <c r="F961" s="464"/>
      <c r="G961" s="465"/>
      <c r="H961" s="440"/>
      <c r="I961" s="464"/>
      <c r="J961" s="465"/>
      <c r="K961" s="464"/>
      <c r="L961" s="465"/>
      <c r="M961" s="464"/>
      <c r="N961" s="450"/>
      <c r="O961" s="466"/>
      <c r="P961" s="450"/>
      <c r="Q961" s="466"/>
      <c r="R961" s="450"/>
      <c r="S961" s="466"/>
      <c r="T961" s="450"/>
      <c r="U961" s="466"/>
      <c r="V961" s="451"/>
      <c r="W961" s="448"/>
      <c r="X961" s="451"/>
      <c r="Y961" s="448"/>
      <c r="Z961" s="451"/>
      <c r="AA961" s="448"/>
      <c r="AB961" s="451"/>
      <c r="AC961" s="448"/>
      <c r="AD961" s="451"/>
      <c r="AE961" s="448"/>
      <c r="AF961" s="451"/>
      <c r="AG961" s="448"/>
      <c r="AH961" s="504"/>
      <c r="AI961" s="448"/>
      <c r="AJ961" s="451"/>
      <c r="AK961" s="448"/>
      <c r="AL961" s="440"/>
      <c r="AM961" s="451"/>
      <c r="AN961" s="448"/>
      <c r="AO961" s="451"/>
      <c r="AP961" s="448"/>
      <c r="AQ961" s="451"/>
      <c r="AR961" s="448"/>
      <c r="AS961" s="451"/>
      <c r="AT961" s="448"/>
      <c r="AU961" s="451"/>
      <c r="AV961" s="448"/>
      <c r="AW961" s="451"/>
      <c r="AX961" s="448"/>
      <c r="AY961" s="440"/>
      <c r="AZ961" s="464"/>
      <c r="BA961" s="15"/>
      <c r="BB961" s="15"/>
      <c r="BC961" s="15"/>
      <c r="BD961" s="15"/>
      <c r="BE961" s="15"/>
      <c r="BF961" s="15"/>
      <c r="BG961" s="15"/>
      <c r="BH961" s="15"/>
      <c r="BI961" s="15"/>
      <c r="BJ961" s="15"/>
    </row>
    <row r="962" spans="1:62" ht="14.25">
      <c r="A962" s="502"/>
      <c r="B962" s="502"/>
      <c r="C962" s="448"/>
      <c r="D962" s="15"/>
      <c r="E962" s="15"/>
      <c r="F962" s="464"/>
      <c r="G962" s="465"/>
      <c r="H962" s="440"/>
      <c r="I962" s="464"/>
      <c r="J962" s="465"/>
      <c r="K962" s="464"/>
      <c r="L962" s="465"/>
      <c r="M962" s="464"/>
      <c r="N962" s="450"/>
      <c r="O962" s="466"/>
      <c r="P962" s="450"/>
      <c r="Q962" s="466"/>
      <c r="R962" s="450"/>
      <c r="S962" s="466"/>
      <c r="T962" s="450"/>
      <c r="U962" s="466"/>
      <c r="V962" s="451"/>
      <c r="W962" s="448"/>
      <c r="X962" s="451"/>
      <c r="Y962" s="448"/>
      <c r="Z962" s="451"/>
      <c r="AA962" s="448"/>
      <c r="AB962" s="451"/>
      <c r="AC962" s="448"/>
      <c r="AD962" s="451"/>
      <c r="AE962" s="448"/>
      <c r="AF962" s="451"/>
      <c r="AG962" s="448"/>
      <c r="AH962" s="504"/>
      <c r="AI962" s="448"/>
      <c r="AJ962" s="451"/>
      <c r="AK962" s="448"/>
      <c r="AL962" s="440"/>
      <c r="AM962" s="451"/>
      <c r="AN962" s="448"/>
      <c r="AO962" s="451"/>
      <c r="AP962" s="448"/>
      <c r="AQ962" s="451"/>
      <c r="AR962" s="448"/>
      <c r="AS962" s="451"/>
      <c r="AT962" s="448"/>
      <c r="AU962" s="451"/>
      <c r="AV962" s="448"/>
      <c r="AW962" s="451"/>
      <c r="AX962" s="448"/>
      <c r="AY962" s="440"/>
      <c r="AZ962" s="464"/>
      <c r="BA962" s="15"/>
      <c r="BB962" s="15"/>
      <c r="BC962" s="15"/>
      <c r="BD962" s="15"/>
      <c r="BE962" s="15"/>
      <c r="BF962" s="15"/>
      <c r="BG962" s="15"/>
      <c r="BH962" s="15"/>
      <c r="BI962" s="15"/>
      <c r="BJ962" s="15"/>
    </row>
    <row r="963" spans="1:62" ht="14.25">
      <c r="A963" s="502"/>
      <c r="B963" s="502"/>
      <c r="C963" s="448"/>
      <c r="D963" s="15"/>
      <c r="E963" s="15"/>
      <c r="F963" s="464"/>
      <c r="G963" s="465"/>
      <c r="H963" s="440"/>
      <c r="I963" s="464"/>
      <c r="J963" s="465"/>
      <c r="K963" s="464"/>
      <c r="L963" s="465"/>
      <c r="M963" s="464"/>
      <c r="N963" s="450"/>
      <c r="O963" s="466"/>
      <c r="P963" s="450"/>
      <c r="Q963" s="466"/>
      <c r="R963" s="450"/>
      <c r="S963" s="466"/>
      <c r="T963" s="450"/>
      <c r="U963" s="466"/>
      <c r="V963" s="451"/>
      <c r="W963" s="448"/>
      <c r="X963" s="451"/>
      <c r="Y963" s="448"/>
      <c r="Z963" s="451"/>
      <c r="AA963" s="448"/>
      <c r="AB963" s="451"/>
      <c r="AC963" s="448"/>
      <c r="AD963" s="451"/>
      <c r="AE963" s="448"/>
      <c r="AF963" s="451"/>
      <c r="AG963" s="448"/>
      <c r="AH963" s="504"/>
      <c r="AI963" s="448"/>
      <c r="AJ963" s="451"/>
      <c r="AK963" s="448"/>
      <c r="AL963" s="440"/>
      <c r="AM963" s="451"/>
      <c r="AN963" s="448"/>
      <c r="AO963" s="451"/>
      <c r="AP963" s="448"/>
      <c r="AQ963" s="451"/>
      <c r="AR963" s="448"/>
      <c r="AS963" s="451"/>
      <c r="AT963" s="448"/>
      <c r="AU963" s="451"/>
      <c r="AV963" s="448"/>
      <c r="AW963" s="451"/>
      <c r="AX963" s="448"/>
      <c r="AY963" s="440"/>
      <c r="AZ963" s="464"/>
      <c r="BA963" s="15"/>
      <c r="BB963" s="15"/>
      <c r="BC963" s="15"/>
      <c r="BD963" s="15"/>
      <c r="BE963" s="15"/>
      <c r="BF963" s="15"/>
      <c r="BG963" s="15"/>
      <c r="BH963" s="15"/>
      <c r="BI963" s="15"/>
      <c r="BJ963" s="15"/>
    </row>
    <row r="964" spans="1:62" ht="14.25">
      <c r="A964" s="502"/>
      <c r="B964" s="502"/>
      <c r="C964" s="448"/>
      <c r="D964" s="15"/>
      <c r="E964" s="15"/>
      <c r="F964" s="464"/>
      <c r="G964" s="465"/>
      <c r="H964" s="440"/>
      <c r="I964" s="464"/>
      <c r="J964" s="465"/>
      <c r="K964" s="464"/>
      <c r="L964" s="465"/>
      <c r="M964" s="464"/>
      <c r="N964" s="450"/>
      <c r="O964" s="466"/>
      <c r="P964" s="450"/>
      <c r="Q964" s="466"/>
      <c r="R964" s="450"/>
      <c r="S964" s="466"/>
      <c r="T964" s="450"/>
      <c r="U964" s="466"/>
      <c r="V964" s="451"/>
      <c r="W964" s="448"/>
      <c r="X964" s="451"/>
      <c r="Y964" s="448"/>
      <c r="Z964" s="451"/>
      <c r="AA964" s="448"/>
      <c r="AB964" s="451"/>
      <c r="AC964" s="448"/>
      <c r="AD964" s="451"/>
      <c r="AE964" s="448"/>
      <c r="AF964" s="451"/>
      <c r="AG964" s="448"/>
      <c r="AH964" s="504"/>
      <c r="AI964" s="448"/>
      <c r="AJ964" s="451"/>
      <c r="AK964" s="448"/>
      <c r="AL964" s="440"/>
      <c r="AM964" s="451"/>
      <c r="AN964" s="448"/>
      <c r="AO964" s="451"/>
      <c r="AP964" s="448"/>
      <c r="AQ964" s="451"/>
      <c r="AR964" s="448"/>
      <c r="AS964" s="451"/>
      <c r="AT964" s="448"/>
      <c r="AU964" s="451"/>
      <c r="AV964" s="448"/>
      <c r="AW964" s="451"/>
      <c r="AX964" s="448"/>
      <c r="AY964" s="440"/>
      <c r="AZ964" s="464"/>
      <c r="BA964" s="15"/>
      <c r="BB964" s="15"/>
      <c r="BC964" s="15"/>
      <c r="BD964" s="15"/>
      <c r="BE964" s="15"/>
      <c r="BF964" s="15"/>
      <c r="BG964" s="15"/>
      <c r="BH964" s="15"/>
      <c r="BI964" s="15"/>
      <c r="BJ964" s="15"/>
    </row>
    <row r="965" spans="1:62" ht="14.25">
      <c r="A965" s="502"/>
      <c r="B965" s="502"/>
      <c r="C965" s="448"/>
      <c r="D965" s="15"/>
      <c r="E965" s="15"/>
      <c r="F965" s="464"/>
      <c r="G965" s="465"/>
      <c r="H965" s="440"/>
      <c r="I965" s="464"/>
      <c r="J965" s="465"/>
      <c r="K965" s="464"/>
      <c r="L965" s="465"/>
      <c r="M965" s="464"/>
      <c r="N965" s="450"/>
      <c r="O965" s="466"/>
      <c r="P965" s="450"/>
      <c r="Q965" s="466"/>
      <c r="R965" s="450"/>
      <c r="S965" s="466"/>
      <c r="T965" s="450"/>
      <c r="U965" s="466"/>
      <c r="V965" s="451"/>
      <c r="W965" s="448"/>
      <c r="X965" s="451"/>
      <c r="Y965" s="448"/>
      <c r="Z965" s="451"/>
      <c r="AA965" s="448"/>
      <c r="AB965" s="451"/>
      <c r="AC965" s="448"/>
      <c r="AD965" s="451"/>
      <c r="AE965" s="448"/>
      <c r="AF965" s="451"/>
      <c r="AG965" s="448"/>
      <c r="AH965" s="504"/>
      <c r="AI965" s="448"/>
      <c r="AJ965" s="451"/>
      <c r="AK965" s="448"/>
      <c r="AL965" s="440"/>
      <c r="AM965" s="451"/>
      <c r="AN965" s="448"/>
      <c r="AO965" s="451"/>
      <c r="AP965" s="448"/>
      <c r="AQ965" s="451"/>
      <c r="AR965" s="448"/>
      <c r="AS965" s="451"/>
      <c r="AT965" s="448"/>
      <c r="AU965" s="451"/>
      <c r="AV965" s="448"/>
      <c r="AW965" s="451"/>
      <c r="AX965" s="448"/>
      <c r="AY965" s="440"/>
      <c r="AZ965" s="464"/>
      <c r="BA965" s="15"/>
      <c r="BB965" s="15"/>
      <c r="BC965" s="15"/>
      <c r="BD965" s="15"/>
      <c r="BE965" s="15"/>
      <c r="BF965" s="15"/>
      <c r="BG965" s="15"/>
      <c r="BH965" s="15"/>
      <c r="BI965" s="15"/>
      <c r="BJ965" s="15"/>
    </row>
    <row r="966" spans="1:62" ht="14.25">
      <c r="A966" s="502"/>
      <c r="B966" s="502"/>
      <c r="C966" s="448"/>
      <c r="D966" s="15"/>
      <c r="E966" s="15"/>
      <c r="F966" s="464"/>
      <c r="G966" s="465"/>
      <c r="H966" s="440"/>
      <c r="I966" s="464"/>
      <c r="J966" s="465"/>
      <c r="K966" s="464"/>
      <c r="L966" s="465"/>
      <c r="M966" s="464"/>
      <c r="N966" s="450"/>
      <c r="O966" s="466"/>
      <c r="P966" s="450"/>
      <c r="Q966" s="466"/>
      <c r="R966" s="450"/>
      <c r="S966" s="466"/>
      <c r="T966" s="450"/>
      <c r="U966" s="466"/>
      <c r="V966" s="451"/>
      <c r="W966" s="448"/>
      <c r="X966" s="451"/>
      <c r="Y966" s="448"/>
      <c r="Z966" s="451"/>
      <c r="AA966" s="448"/>
      <c r="AB966" s="451"/>
      <c r="AC966" s="448"/>
      <c r="AD966" s="451"/>
      <c r="AE966" s="448"/>
      <c r="AF966" s="451"/>
      <c r="AG966" s="448"/>
      <c r="AH966" s="504"/>
      <c r="AI966" s="448"/>
      <c r="AJ966" s="451"/>
      <c r="AK966" s="448"/>
      <c r="AL966" s="440"/>
      <c r="AM966" s="451"/>
      <c r="AN966" s="448"/>
      <c r="AO966" s="451"/>
      <c r="AP966" s="448"/>
      <c r="AQ966" s="451"/>
      <c r="AR966" s="448"/>
      <c r="AS966" s="451"/>
      <c r="AT966" s="448"/>
      <c r="AU966" s="451"/>
      <c r="AV966" s="448"/>
      <c r="AW966" s="451"/>
      <c r="AX966" s="448"/>
      <c r="AY966" s="440"/>
      <c r="AZ966" s="464"/>
      <c r="BA966" s="15"/>
      <c r="BB966" s="15"/>
      <c r="BC966" s="15"/>
      <c r="BD966" s="15"/>
      <c r="BE966" s="15"/>
      <c r="BF966" s="15"/>
      <c r="BG966" s="15"/>
      <c r="BH966" s="15"/>
      <c r="BI966" s="15"/>
      <c r="BJ966" s="15"/>
    </row>
    <row r="967" spans="1:62" ht="14.25">
      <c r="A967" s="502"/>
      <c r="B967" s="502"/>
      <c r="C967" s="448"/>
      <c r="D967" s="15"/>
      <c r="E967" s="15"/>
      <c r="F967" s="464"/>
      <c r="G967" s="465"/>
      <c r="H967" s="440"/>
      <c r="I967" s="464"/>
      <c r="J967" s="465"/>
      <c r="K967" s="464"/>
      <c r="L967" s="465"/>
      <c r="M967" s="464"/>
      <c r="N967" s="450"/>
      <c r="O967" s="466"/>
      <c r="P967" s="450"/>
      <c r="Q967" s="466"/>
      <c r="R967" s="450"/>
      <c r="S967" s="466"/>
      <c r="T967" s="450"/>
      <c r="U967" s="466"/>
      <c r="V967" s="451"/>
      <c r="W967" s="448"/>
      <c r="X967" s="451"/>
      <c r="Y967" s="448"/>
      <c r="Z967" s="451"/>
      <c r="AA967" s="448"/>
      <c r="AB967" s="451"/>
      <c r="AC967" s="448"/>
      <c r="AD967" s="451"/>
      <c r="AE967" s="448"/>
      <c r="AF967" s="451"/>
      <c r="AG967" s="448"/>
      <c r="AH967" s="504"/>
      <c r="AI967" s="448"/>
      <c r="AJ967" s="451"/>
      <c r="AK967" s="448"/>
      <c r="AL967" s="440"/>
      <c r="AM967" s="451"/>
      <c r="AN967" s="448"/>
      <c r="AO967" s="451"/>
      <c r="AP967" s="448"/>
      <c r="AQ967" s="451"/>
      <c r="AR967" s="448"/>
      <c r="AS967" s="451"/>
      <c r="AT967" s="448"/>
      <c r="AU967" s="451"/>
      <c r="AV967" s="448"/>
      <c r="AW967" s="451"/>
      <c r="AX967" s="448"/>
      <c r="AY967" s="440"/>
      <c r="AZ967" s="464"/>
      <c r="BA967" s="15"/>
      <c r="BB967" s="15"/>
      <c r="BC967" s="15"/>
      <c r="BD967" s="15"/>
      <c r="BE967" s="15"/>
      <c r="BF967" s="15"/>
      <c r="BG967" s="15"/>
      <c r="BH967" s="15"/>
      <c r="BI967" s="15"/>
      <c r="BJ967" s="15"/>
    </row>
    <row r="968" spans="1:62" ht="14.25">
      <c r="A968" s="502"/>
      <c r="B968" s="502"/>
      <c r="C968" s="448"/>
      <c r="D968" s="15"/>
      <c r="E968" s="15"/>
      <c r="F968" s="464"/>
      <c r="G968" s="465"/>
      <c r="H968" s="440"/>
      <c r="I968" s="464"/>
      <c r="J968" s="465"/>
      <c r="K968" s="464"/>
      <c r="L968" s="465"/>
      <c r="M968" s="464"/>
      <c r="N968" s="450"/>
      <c r="O968" s="466"/>
      <c r="P968" s="450"/>
      <c r="Q968" s="466"/>
      <c r="R968" s="450"/>
      <c r="S968" s="466"/>
      <c r="T968" s="450"/>
      <c r="U968" s="466"/>
      <c r="V968" s="451"/>
      <c r="W968" s="448"/>
      <c r="X968" s="451"/>
      <c r="Y968" s="448"/>
      <c r="Z968" s="451"/>
      <c r="AA968" s="448"/>
      <c r="AB968" s="451"/>
      <c r="AC968" s="448"/>
      <c r="AD968" s="451"/>
      <c r="AE968" s="448"/>
      <c r="AF968" s="451"/>
      <c r="AG968" s="448"/>
      <c r="AH968" s="504"/>
      <c r="AI968" s="448"/>
      <c r="AJ968" s="451"/>
      <c r="AK968" s="448"/>
      <c r="AL968" s="440"/>
      <c r="AM968" s="451"/>
      <c r="AN968" s="448"/>
      <c r="AO968" s="451"/>
      <c r="AP968" s="448"/>
      <c r="AQ968" s="451"/>
      <c r="AR968" s="448"/>
      <c r="AS968" s="451"/>
      <c r="AT968" s="448"/>
      <c r="AU968" s="451"/>
      <c r="AV968" s="448"/>
      <c r="AW968" s="451"/>
      <c r="AX968" s="448"/>
      <c r="AY968" s="440"/>
      <c r="AZ968" s="464"/>
      <c r="BA968" s="15"/>
      <c r="BB968" s="15"/>
      <c r="BC968" s="15"/>
      <c r="BD968" s="15"/>
      <c r="BE968" s="15"/>
      <c r="BF968" s="15"/>
      <c r="BG968" s="15"/>
      <c r="BH968" s="15"/>
      <c r="BI968" s="15"/>
      <c r="BJ968" s="15"/>
    </row>
    <row r="969" spans="1:62" ht="14.25">
      <c r="A969" s="502"/>
      <c r="B969" s="502"/>
      <c r="C969" s="448"/>
      <c r="D969" s="15"/>
      <c r="E969" s="15"/>
      <c r="F969" s="464"/>
      <c r="G969" s="465"/>
      <c r="H969" s="440"/>
      <c r="I969" s="464"/>
      <c r="J969" s="465"/>
      <c r="K969" s="464"/>
      <c r="L969" s="465"/>
      <c r="M969" s="464"/>
      <c r="N969" s="450"/>
      <c r="O969" s="466"/>
      <c r="P969" s="450"/>
      <c r="Q969" s="466"/>
      <c r="R969" s="450"/>
      <c r="S969" s="466"/>
      <c r="T969" s="450"/>
      <c r="U969" s="466"/>
      <c r="V969" s="451"/>
      <c r="W969" s="448"/>
      <c r="X969" s="451"/>
      <c r="Y969" s="448"/>
      <c r="Z969" s="451"/>
      <c r="AA969" s="448"/>
      <c r="AB969" s="451"/>
      <c r="AC969" s="448"/>
      <c r="AD969" s="451"/>
      <c r="AE969" s="448"/>
      <c r="AF969" s="451"/>
      <c r="AG969" s="448"/>
      <c r="AH969" s="504"/>
      <c r="AI969" s="448"/>
      <c r="AJ969" s="451"/>
      <c r="AK969" s="448"/>
      <c r="AL969" s="440"/>
      <c r="AM969" s="451"/>
      <c r="AN969" s="448"/>
      <c r="AO969" s="451"/>
      <c r="AP969" s="448"/>
      <c r="AQ969" s="451"/>
      <c r="AR969" s="448"/>
      <c r="AS969" s="451"/>
      <c r="AT969" s="448"/>
      <c r="AU969" s="451"/>
      <c r="AV969" s="448"/>
      <c r="AW969" s="451"/>
      <c r="AX969" s="448"/>
      <c r="AY969" s="440"/>
      <c r="AZ969" s="464"/>
      <c r="BA969" s="15"/>
      <c r="BB969" s="15"/>
      <c r="BC969" s="15"/>
      <c r="BD969" s="15"/>
      <c r="BE969" s="15"/>
      <c r="BF969" s="15"/>
      <c r="BG969" s="15"/>
      <c r="BH969" s="15"/>
      <c r="BI969" s="15"/>
      <c r="BJ969" s="15"/>
    </row>
    <row r="970" spans="1:62" ht="14.25">
      <c r="A970" s="502"/>
      <c r="B970" s="502"/>
      <c r="C970" s="448"/>
      <c r="D970" s="15"/>
      <c r="E970" s="15"/>
      <c r="F970" s="464"/>
      <c r="G970" s="465"/>
      <c r="H970" s="440"/>
      <c r="I970" s="464"/>
      <c r="J970" s="465"/>
      <c r="K970" s="464"/>
      <c r="L970" s="465"/>
      <c r="M970" s="464"/>
      <c r="N970" s="450"/>
      <c r="O970" s="466"/>
      <c r="P970" s="450"/>
      <c r="Q970" s="466"/>
      <c r="R970" s="450"/>
      <c r="S970" s="466"/>
      <c r="T970" s="450"/>
      <c r="U970" s="466"/>
      <c r="V970" s="451"/>
      <c r="W970" s="448"/>
      <c r="X970" s="451"/>
      <c r="Y970" s="448"/>
      <c r="Z970" s="451"/>
      <c r="AA970" s="448"/>
      <c r="AB970" s="451"/>
      <c r="AC970" s="448"/>
      <c r="AD970" s="451"/>
      <c r="AE970" s="448"/>
      <c r="AF970" s="451"/>
      <c r="AG970" s="448"/>
      <c r="AH970" s="504"/>
      <c r="AI970" s="448"/>
      <c r="AJ970" s="451"/>
      <c r="AK970" s="448"/>
      <c r="AL970" s="440"/>
      <c r="AM970" s="451"/>
      <c r="AN970" s="448"/>
      <c r="AO970" s="451"/>
      <c r="AP970" s="448"/>
      <c r="AQ970" s="451"/>
      <c r="AR970" s="448"/>
      <c r="AS970" s="451"/>
      <c r="AT970" s="448"/>
      <c r="AU970" s="451"/>
      <c r="AV970" s="448"/>
      <c r="AW970" s="451"/>
      <c r="AX970" s="448"/>
      <c r="AY970" s="440"/>
      <c r="AZ970" s="464"/>
      <c r="BA970" s="15"/>
      <c r="BB970" s="15"/>
      <c r="BC970" s="15"/>
      <c r="BD970" s="15"/>
      <c r="BE970" s="15"/>
      <c r="BF970" s="15"/>
      <c r="BG970" s="15"/>
      <c r="BH970" s="15"/>
      <c r="BI970" s="15"/>
      <c r="BJ970" s="15"/>
    </row>
    <row r="971" spans="1:62" ht="14.25">
      <c r="A971" s="502"/>
      <c r="B971" s="502"/>
      <c r="C971" s="448"/>
      <c r="D971" s="15"/>
      <c r="E971" s="15"/>
      <c r="F971" s="464"/>
      <c r="G971" s="465"/>
      <c r="H971" s="440"/>
      <c r="I971" s="464"/>
      <c r="J971" s="465"/>
      <c r="K971" s="464"/>
      <c r="L971" s="465"/>
      <c r="M971" s="464"/>
      <c r="N971" s="450"/>
      <c r="O971" s="466"/>
      <c r="P971" s="450"/>
      <c r="Q971" s="466"/>
      <c r="R971" s="450"/>
      <c r="S971" s="466"/>
      <c r="T971" s="450"/>
      <c r="U971" s="466"/>
      <c r="V971" s="451"/>
      <c r="W971" s="448"/>
      <c r="X971" s="451"/>
      <c r="Y971" s="448"/>
      <c r="Z971" s="451"/>
      <c r="AA971" s="448"/>
      <c r="AB971" s="451"/>
      <c r="AC971" s="448"/>
      <c r="AD971" s="451"/>
      <c r="AE971" s="448"/>
      <c r="AF971" s="451"/>
      <c r="AG971" s="448"/>
      <c r="AH971" s="504"/>
      <c r="AI971" s="448"/>
      <c r="AJ971" s="451"/>
      <c r="AK971" s="448"/>
      <c r="AL971" s="440"/>
      <c r="AM971" s="451"/>
      <c r="AN971" s="448"/>
      <c r="AO971" s="451"/>
      <c r="AP971" s="448"/>
      <c r="AQ971" s="451"/>
      <c r="AR971" s="448"/>
      <c r="AS971" s="451"/>
      <c r="AT971" s="448"/>
      <c r="AU971" s="451"/>
      <c r="AV971" s="448"/>
      <c r="AW971" s="451"/>
      <c r="AX971" s="448"/>
      <c r="AY971" s="440"/>
      <c r="AZ971" s="464"/>
      <c r="BA971" s="15"/>
      <c r="BB971" s="15"/>
      <c r="BC971" s="15"/>
      <c r="BD971" s="15"/>
      <c r="BE971" s="15"/>
      <c r="BF971" s="15"/>
      <c r="BG971" s="15"/>
      <c r="BH971" s="15"/>
      <c r="BI971" s="15"/>
      <c r="BJ971" s="15"/>
    </row>
    <row r="972" spans="1:62" ht="14.25">
      <c r="A972" s="502"/>
      <c r="B972" s="502"/>
      <c r="C972" s="448"/>
      <c r="D972" s="15"/>
      <c r="E972" s="15"/>
      <c r="F972" s="464"/>
      <c r="G972" s="465"/>
      <c r="H972" s="440"/>
      <c r="I972" s="464"/>
      <c r="J972" s="465"/>
      <c r="K972" s="464"/>
      <c r="L972" s="465"/>
      <c r="M972" s="464"/>
      <c r="N972" s="450"/>
      <c r="O972" s="466"/>
      <c r="P972" s="450"/>
      <c r="Q972" s="466"/>
      <c r="R972" s="450"/>
      <c r="S972" s="466"/>
      <c r="T972" s="450"/>
      <c r="U972" s="466"/>
      <c r="V972" s="451"/>
      <c r="W972" s="448"/>
      <c r="X972" s="451"/>
      <c r="Y972" s="448"/>
      <c r="Z972" s="451"/>
      <c r="AA972" s="448"/>
      <c r="AB972" s="451"/>
      <c r="AC972" s="448"/>
      <c r="AD972" s="451"/>
      <c r="AE972" s="448"/>
      <c r="AF972" s="451"/>
      <c r="AG972" s="448"/>
      <c r="AH972" s="504"/>
      <c r="AI972" s="448"/>
      <c r="AJ972" s="451"/>
      <c r="AK972" s="448"/>
      <c r="AL972" s="440"/>
      <c r="AM972" s="451"/>
      <c r="AN972" s="448"/>
      <c r="AO972" s="451"/>
      <c r="AP972" s="448"/>
      <c r="AQ972" s="451"/>
      <c r="AR972" s="448"/>
      <c r="AS972" s="451"/>
      <c r="AT972" s="448"/>
      <c r="AU972" s="451"/>
      <c r="AV972" s="448"/>
      <c r="AW972" s="451"/>
      <c r="AX972" s="448"/>
      <c r="AY972" s="440"/>
      <c r="AZ972" s="464"/>
      <c r="BA972" s="15"/>
      <c r="BB972" s="15"/>
      <c r="BC972" s="15"/>
      <c r="BD972" s="15"/>
      <c r="BE972" s="15"/>
      <c r="BF972" s="15"/>
      <c r="BG972" s="15"/>
      <c r="BH972" s="15"/>
      <c r="BI972" s="15"/>
      <c r="BJ972" s="15"/>
    </row>
    <row r="973" spans="1:62" ht="14.25">
      <c r="A973" s="502"/>
      <c r="B973" s="502"/>
      <c r="C973" s="448"/>
      <c r="D973" s="15"/>
      <c r="E973" s="15"/>
      <c r="F973" s="464"/>
      <c r="G973" s="465"/>
      <c r="H973" s="440"/>
      <c r="I973" s="464"/>
      <c r="J973" s="465"/>
      <c r="K973" s="464"/>
      <c r="L973" s="465"/>
      <c r="M973" s="464"/>
      <c r="N973" s="450"/>
      <c r="O973" s="466"/>
      <c r="P973" s="450"/>
      <c r="Q973" s="466"/>
      <c r="R973" s="450"/>
      <c r="S973" s="466"/>
      <c r="T973" s="450"/>
      <c r="U973" s="466"/>
      <c r="V973" s="451"/>
      <c r="W973" s="448"/>
      <c r="X973" s="451"/>
      <c r="Y973" s="448"/>
      <c r="Z973" s="451"/>
      <c r="AA973" s="448"/>
      <c r="AB973" s="451"/>
      <c r="AC973" s="448"/>
      <c r="AD973" s="451"/>
      <c r="AE973" s="448"/>
      <c r="AF973" s="451"/>
      <c r="AG973" s="448"/>
      <c r="AH973" s="504"/>
      <c r="AI973" s="448"/>
      <c r="AJ973" s="451"/>
      <c r="AK973" s="448"/>
      <c r="AL973" s="440"/>
      <c r="AM973" s="451"/>
      <c r="AN973" s="448"/>
      <c r="AO973" s="451"/>
      <c r="AP973" s="448"/>
      <c r="AQ973" s="451"/>
      <c r="AR973" s="448"/>
      <c r="AS973" s="451"/>
      <c r="AT973" s="448"/>
      <c r="AU973" s="451"/>
      <c r="AV973" s="448"/>
      <c r="AW973" s="451"/>
      <c r="AX973" s="448"/>
      <c r="AY973" s="440"/>
      <c r="AZ973" s="464"/>
      <c r="BA973" s="15"/>
      <c r="BB973" s="15"/>
      <c r="BC973" s="15"/>
      <c r="BD973" s="15"/>
      <c r="BE973" s="15"/>
      <c r="BF973" s="15"/>
      <c r="BG973" s="15"/>
      <c r="BH973" s="15"/>
      <c r="BI973" s="15"/>
      <c r="BJ973" s="15"/>
    </row>
    <row r="974" spans="1:62" ht="14.25">
      <c r="A974" s="502"/>
      <c r="B974" s="502"/>
      <c r="C974" s="448"/>
      <c r="D974" s="15"/>
      <c r="E974" s="15"/>
      <c r="F974" s="464"/>
      <c r="G974" s="465"/>
      <c r="H974" s="440"/>
      <c r="I974" s="464"/>
      <c r="J974" s="465"/>
      <c r="K974" s="464"/>
      <c r="L974" s="465"/>
      <c r="M974" s="464"/>
      <c r="N974" s="450"/>
      <c r="O974" s="466"/>
      <c r="P974" s="450"/>
      <c r="Q974" s="466"/>
      <c r="R974" s="450"/>
      <c r="S974" s="466"/>
      <c r="T974" s="450"/>
      <c r="U974" s="466"/>
      <c r="V974" s="451"/>
      <c r="W974" s="448"/>
      <c r="X974" s="451"/>
      <c r="Y974" s="448"/>
      <c r="Z974" s="451"/>
      <c r="AA974" s="448"/>
      <c r="AB974" s="451"/>
      <c r="AC974" s="448"/>
      <c r="AD974" s="451"/>
      <c r="AE974" s="448"/>
      <c r="AF974" s="451"/>
      <c r="AG974" s="448"/>
      <c r="AH974" s="504"/>
      <c r="AI974" s="448"/>
      <c r="AJ974" s="451"/>
      <c r="AK974" s="448"/>
      <c r="AL974" s="440"/>
      <c r="AM974" s="451"/>
      <c r="AN974" s="448"/>
      <c r="AO974" s="451"/>
      <c r="AP974" s="448"/>
      <c r="AQ974" s="451"/>
      <c r="AR974" s="448"/>
      <c r="AS974" s="451"/>
      <c r="AT974" s="448"/>
      <c r="AU974" s="451"/>
      <c r="AV974" s="448"/>
      <c r="AW974" s="451"/>
      <c r="AX974" s="448"/>
      <c r="AY974" s="440"/>
      <c r="AZ974" s="464"/>
      <c r="BA974" s="15"/>
      <c r="BB974" s="15"/>
      <c r="BC974" s="15"/>
      <c r="BD974" s="15"/>
      <c r="BE974" s="15"/>
      <c r="BF974" s="15"/>
      <c r="BG974" s="15"/>
      <c r="BH974" s="15"/>
      <c r="BI974" s="15"/>
      <c r="BJ974" s="15"/>
    </row>
    <row r="975" spans="1:62" ht="14.25">
      <c r="A975" s="502"/>
      <c r="B975" s="502"/>
      <c r="C975" s="448"/>
      <c r="D975" s="15"/>
      <c r="E975" s="15"/>
      <c r="F975" s="464"/>
      <c r="G975" s="465"/>
      <c r="H975" s="440"/>
      <c r="I975" s="464"/>
      <c r="J975" s="465"/>
      <c r="K975" s="464"/>
      <c r="L975" s="465"/>
      <c r="M975" s="464"/>
      <c r="N975" s="450"/>
      <c r="O975" s="466"/>
      <c r="P975" s="450"/>
      <c r="Q975" s="466"/>
      <c r="R975" s="450"/>
      <c r="S975" s="466"/>
      <c r="T975" s="450"/>
      <c r="U975" s="466"/>
      <c r="V975" s="451"/>
      <c r="W975" s="448"/>
      <c r="X975" s="451"/>
      <c r="Y975" s="448"/>
      <c r="Z975" s="451"/>
      <c r="AA975" s="448"/>
      <c r="AB975" s="451"/>
      <c r="AC975" s="448"/>
      <c r="AD975" s="451"/>
      <c r="AE975" s="448"/>
      <c r="AF975" s="451"/>
      <c r="AG975" s="448"/>
      <c r="AH975" s="504"/>
      <c r="AI975" s="448"/>
      <c r="AJ975" s="451"/>
      <c r="AK975" s="448"/>
      <c r="AL975" s="440"/>
      <c r="AM975" s="451"/>
      <c r="AN975" s="448"/>
      <c r="AO975" s="451"/>
      <c r="AP975" s="448"/>
      <c r="AQ975" s="451"/>
      <c r="AR975" s="448"/>
      <c r="AS975" s="451"/>
      <c r="AT975" s="448"/>
      <c r="AU975" s="451"/>
      <c r="AV975" s="448"/>
      <c r="AW975" s="451"/>
      <c r="AX975" s="448"/>
      <c r="AY975" s="440"/>
      <c r="AZ975" s="464"/>
      <c r="BA975" s="15"/>
      <c r="BB975" s="15"/>
      <c r="BC975" s="15"/>
      <c r="BD975" s="15"/>
      <c r="BE975" s="15"/>
      <c r="BF975" s="15"/>
      <c r="BG975" s="15"/>
      <c r="BH975" s="15"/>
      <c r="BI975" s="15"/>
      <c r="BJ975" s="15"/>
    </row>
    <row r="976" spans="1:62" ht="14.25">
      <c r="A976" s="502"/>
      <c r="B976" s="502"/>
      <c r="C976" s="448"/>
      <c r="D976" s="15"/>
      <c r="E976" s="15"/>
      <c r="F976" s="464"/>
      <c r="G976" s="465"/>
      <c r="H976" s="440"/>
      <c r="I976" s="464"/>
      <c r="J976" s="465"/>
      <c r="K976" s="464"/>
      <c r="L976" s="465"/>
      <c r="M976" s="464"/>
      <c r="N976" s="450"/>
      <c r="O976" s="466"/>
      <c r="P976" s="450"/>
      <c r="Q976" s="466"/>
      <c r="R976" s="450"/>
      <c r="S976" s="466"/>
      <c r="T976" s="450"/>
      <c r="U976" s="466"/>
      <c r="V976" s="451"/>
      <c r="W976" s="448"/>
      <c r="X976" s="451"/>
      <c r="Y976" s="448"/>
      <c r="Z976" s="451"/>
      <c r="AA976" s="448"/>
      <c r="AB976" s="451"/>
      <c r="AC976" s="448"/>
      <c r="AD976" s="451"/>
      <c r="AE976" s="448"/>
      <c r="AF976" s="451"/>
      <c r="AG976" s="448"/>
      <c r="AH976" s="504"/>
      <c r="AI976" s="448"/>
      <c r="AJ976" s="451"/>
      <c r="AK976" s="448"/>
      <c r="AL976" s="440"/>
      <c r="AM976" s="451"/>
      <c r="AN976" s="448"/>
      <c r="AO976" s="451"/>
      <c r="AP976" s="448"/>
      <c r="AQ976" s="451"/>
      <c r="AR976" s="448"/>
      <c r="AS976" s="451"/>
      <c r="AT976" s="448"/>
      <c r="AU976" s="451"/>
      <c r="AV976" s="448"/>
      <c r="AW976" s="451"/>
      <c r="AX976" s="448"/>
      <c r="AY976" s="440"/>
      <c r="AZ976" s="464"/>
      <c r="BA976" s="15"/>
      <c r="BB976" s="15"/>
      <c r="BC976" s="15"/>
      <c r="BD976" s="15"/>
      <c r="BE976" s="15"/>
      <c r="BF976" s="15"/>
      <c r="BG976" s="15"/>
      <c r="BH976" s="15"/>
      <c r="BI976" s="15"/>
      <c r="BJ976" s="15"/>
    </row>
    <row r="977" spans="1:62" ht="14.25">
      <c r="A977" s="502"/>
      <c r="B977" s="502"/>
      <c r="C977" s="448"/>
      <c r="D977" s="15"/>
      <c r="E977" s="15"/>
      <c r="F977" s="464"/>
      <c r="G977" s="465"/>
      <c r="H977" s="440"/>
      <c r="I977" s="464"/>
      <c r="J977" s="465"/>
      <c r="K977" s="464"/>
      <c r="L977" s="465"/>
      <c r="M977" s="464"/>
      <c r="N977" s="450"/>
      <c r="O977" s="466"/>
      <c r="P977" s="450"/>
      <c r="Q977" s="466"/>
      <c r="R977" s="450"/>
      <c r="S977" s="466"/>
      <c r="T977" s="450"/>
      <c r="U977" s="466"/>
      <c r="V977" s="451"/>
      <c r="W977" s="448"/>
      <c r="X977" s="451"/>
      <c r="Y977" s="448"/>
      <c r="Z977" s="451"/>
      <c r="AA977" s="448"/>
      <c r="AB977" s="451"/>
      <c r="AC977" s="448"/>
      <c r="AD977" s="451"/>
      <c r="AE977" s="448"/>
      <c r="AF977" s="451"/>
      <c r="AG977" s="448"/>
      <c r="AH977" s="504"/>
      <c r="AI977" s="448"/>
      <c r="AJ977" s="451"/>
      <c r="AK977" s="448"/>
      <c r="AL977" s="440"/>
      <c r="AM977" s="451"/>
      <c r="AN977" s="448"/>
      <c r="AO977" s="451"/>
      <c r="AP977" s="448"/>
      <c r="AQ977" s="451"/>
      <c r="AR977" s="448"/>
      <c r="AS977" s="451"/>
      <c r="AT977" s="448"/>
      <c r="AU977" s="451"/>
      <c r="AV977" s="448"/>
      <c r="AW977" s="451"/>
      <c r="AX977" s="448"/>
      <c r="AY977" s="440"/>
      <c r="AZ977" s="464"/>
      <c r="BA977" s="15"/>
      <c r="BB977" s="15"/>
      <c r="BC977" s="15"/>
      <c r="BD977" s="15"/>
      <c r="BE977" s="15"/>
      <c r="BF977" s="15"/>
      <c r="BG977" s="15"/>
      <c r="BH977" s="15"/>
      <c r="BI977" s="15"/>
      <c r="BJ977" s="15"/>
    </row>
    <row r="978" spans="1:62" ht="14.25">
      <c r="A978" s="502"/>
      <c r="B978" s="502"/>
      <c r="C978" s="448"/>
      <c r="D978" s="15"/>
      <c r="E978" s="15"/>
      <c r="F978" s="464"/>
      <c r="G978" s="465"/>
      <c r="H978" s="440"/>
      <c r="I978" s="464"/>
      <c r="J978" s="465"/>
      <c r="K978" s="464"/>
      <c r="L978" s="465"/>
      <c r="M978" s="464"/>
      <c r="N978" s="450"/>
      <c r="O978" s="466"/>
      <c r="P978" s="450"/>
      <c r="Q978" s="466"/>
      <c r="R978" s="450"/>
      <c r="S978" s="466"/>
      <c r="T978" s="450"/>
      <c r="U978" s="466"/>
      <c r="V978" s="451"/>
      <c r="W978" s="448"/>
      <c r="X978" s="451"/>
      <c r="Y978" s="448"/>
      <c r="Z978" s="451"/>
      <c r="AA978" s="448"/>
      <c r="AB978" s="451"/>
      <c r="AC978" s="448"/>
      <c r="AD978" s="451"/>
      <c r="AE978" s="448"/>
      <c r="AF978" s="451"/>
      <c r="AG978" s="448"/>
      <c r="AH978" s="504"/>
      <c r="AI978" s="448"/>
      <c r="AJ978" s="451"/>
      <c r="AK978" s="448"/>
      <c r="AL978" s="440"/>
      <c r="AM978" s="451"/>
      <c r="AN978" s="448"/>
      <c r="AO978" s="451"/>
      <c r="AP978" s="448"/>
      <c r="AQ978" s="451"/>
      <c r="AR978" s="448"/>
      <c r="AS978" s="451"/>
      <c r="AT978" s="448"/>
      <c r="AU978" s="451"/>
      <c r="AV978" s="448"/>
      <c r="AW978" s="451"/>
      <c r="AX978" s="448"/>
      <c r="AY978" s="440"/>
      <c r="AZ978" s="464"/>
      <c r="BA978" s="15"/>
      <c r="BB978" s="15"/>
      <c r="BC978" s="15"/>
      <c r="BD978" s="15"/>
      <c r="BE978" s="15"/>
      <c r="BF978" s="15"/>
      <c r="BG978" s="15"/>
      <c r="BH978" s="15"/>
      <c r="BI978" s="15"/>
      <c r="BJ978" s="15"/>
    </row>
    <row r="979" spans="1:62" ht="14.25">
      <c r="A979" s="502"/>
      <c r="B979" s="502"/>
      <c r="C979" s="448"/>
      <c r="D979" s="15"/>
      <c r="E979" s="15"/>
      <c r="F979" s="464"/>
      <c r="G979" s="465"/>
      <c r="H979" s="440"/>
      <c r="I979" s="464"/>
      <c r="J979" s="465"/>
      <c r="K979" s="464"/>
      <c r="L979" s="465"/>
      <c r="M979" s="464"/>
      <c r="N979" s="450"/>
      <c r="O979" s="466"/>
      <c r="P979" s="450"/>
      <c r="Q979" s="466"/>
      <c r="R979" s="450"/>
      <c r="S979" s="466"/>
      <c r="T979" s="450"/>
      <c r="U979" s="466"/>
      <c r="V979" s="451"/>
      <c r="W979" s="448"/>
      <c r="X979" s="451"/>
      <c r="Y979" s="448"/>
      <c r="Z979" s="451"/>
      <c r="AA979" s="448"/>
      <c r="AB979" s="451"/>
      <c r="AC979" s="448"/>
      <c r="AD979" s="451"/>
      <c r="AE979" s="448"/>
      <c r="AF979" s="451"/>
      <c r="AG979" s="448"/>
      <c r="AH979" s="504"/>
      <c r="AI979" s="448"/>
      <c r="AJ979" s="451"/>
      <c r="AK979" s="448"/>
      <c r="AL979" s="440"/>
      <c r="AM979" s="451"/>
      <c r="AN979" s="448"/>
      <c r="AO979" s="451"/>
      <c r="AP979" s="448"/>
      <c r="AQ979" s="451"/>
      <c r="AR979" s="448"/>
      <c r="AS979" s="451"/>
      <c r="AT979" s="448"/>
      <c r="AU979" s="451"/>
      <c r="AV979" s="448"/>
      <c r="AW979" s="451"/>
      <c r="AX979" s="448"/>
      <c r="AY979" s="440"/>
      <c r="AZ979" s="464"/>
      <c r="BA979" s="15"/>
      <c r="BB979" s="15"/>
      <c r="BC979" s="15"/>
      <c r="BD979" s="15"/>
      <c r="BE979" s="15"/>
      <c r="BF979" s="15"/>
      <c r="BG979" s="15"/>
      <c r="BH979" s="15"/>
      <c r="BI979" s="15"/>
      <c r="BJ979" s="15"/>
    </row>
    <row r="980" spans="1:62" ht="14.25">
      <c r="A980" s="502"/>
      <c r="B980" s="502"/>
      <c r="C980" s="448"/>
      <c r="D980" s="15"/>
      <c r="E980" s="15"/>
      <c r="F980" s="464"/>
      <c r="G980" s="465"/>
      <c r="H980" s="440"/>
      <c r="I980" s="464"/>
      <c r="J980" s="465"/>
      <c r="K980" s="464"/>
      <c r="L980" s="465"/>
      <c r="M980" s="464"/>
      <c r="N980" s="450"/>
      <c r="O980" s="466"/>
      <c r="P980" s="450"/>
      <c r="Q980" s="466"/>
      <c r="R980" s="450"/>
      <c r="S980" s="466"/>
      <c r="T980" s="450"/>
      <c r="U980" s="466"/>
      <c r="V980" s="451"/>
      <c r="W980" s="448"/>
      <c r="X980" s="451"/>
      <c r="Y980" s="448"/>
      <c r="Z980" s="451"/>
      <c r="AA980" s="448"/>
      <c r="AB980" s="451"/>
      <c r="AC980" s="448"/>
      <c r="AD980" s="451"/>
      <c r="AE980" s="448"/>
      <c r="AF980" s="451"/>
      <c r="AG980" s="448"/>
      <c r="AH980" s="504"/>
      <c r="AI980" s="448"/>
      <c r="AJ980" s="451"/>
      <c r="AK980" s="448"/>
      <c r="AL980" s="440"/>
      <c r="AM980" s="451"/>
      <c r="AN980" s="448"/>
      <c r="AO980" s="451"/>
      <c r="AP980" s="448"/>
      <c r="AQ980" s="451"/>
      <c r="AR980" s="448"/>
      <c r="AS980" s="451"/>
      <c r="AT980" s="448"/>
      <c r="AU980" s="451"/>
      <c r="AV980" s="448"/>
      <c r="AW980" s="451"/>
      <c r="AX980" s="448"/>
      <c r="AY980" s="440"/>
      <c r="AZ980" s="464"/>
      <c r="BA980" s="15"/>
      <c r="BB980" s="15"/>
      <c r="BC980" s="15"/>
      <c r="BD980" s="15"/>
      <c r="BE980" s="15"/>
      <c r="BF980" s="15"/>
      <c r="BG980" s="15"/>
      <c r="BH980" s="15"/>
      <c r="BI980" s="15"/>
      <c r="BJ980" s="15"/>
    </row>
    <row r="981" spans="1:62" ht="14.25">
      <c r="A981" s="502"/>
      <c r="B981" s="502"/>
      <c r="C981" s="448"/>
      <c r="D981" s="15"/>
      <c r="E981" s="15"/>
      <c r="F981" s="464"/>
      <c r="G981" s="465"/>
      <c r="H981" s="440"/>
      <c r="I981" s="464"/>
      <c r="J981" s="465"/>
      <c r="K981" s="464"/>
      <c r="L981" s="465"/>
      <c r="M981" s="464"/>
      <c r="N981" s="450"/>
      <c r="O981" s="466"/>
      <c r="P981" s="450"/>
      <c r="Q981" s="466"/>
      <c r="R981" s="450"/>
      <c r="S981" s="466"/>
      <c r="T981" s="450"/>
      <c r="U981" s="466"/>
      <c r="V981" s="451"/>
      <c r="W981" s="448"/>
      <c r="X981" s="451"/>
      <c r="Y981" s="448"/>
      <c r="Z981" s="451"/>
      <c r="AA981" s="448"/>
      <c r="AB981" s="451"/>
      <c r="AC981" s="448"/>
      <c r="AD981" s="451"/>
      <c r="AE981" s="448"/>
      <c r="AF981" s="451"/>
      <c r="AG981" s="448"/>
      <c r="AH981" s="504"/>
      <c r="AI981" s="448"/>
      <c r="AJ981" s="451"/>
      <c r="AK981" s="448"/>
      <c r="AL981" s="440"/>
      <c r="AM981" s="451"/>
      <c r="AN981" s="448"/>
      <c r="AO981" s="451"/>
      <c r="AP981" s="448"/>
      <c r="AQ981" s="451"/>
      <c r="AR981" s="448"/>
      <c r="AS981" s="451"/>
      <c r="AT981" s="448"/>
      <c r="AU981" s="451"/>
      <c r="AV981" s="448"/>
      <c r="AW981" s="451"/>
      <c r="AX981" s="448"/>
      <c r="AY981" s="440"/>
      <c r="AZ981" s="464"/>
      <c r="BA981" s="15"/>
      <c r="BB981" s="15"/>
      <c r="BC981" s="15"/>
      <c r="BD981" s="15"/>
      <c r="BE981" s="15"/>
      <c r="BF981" s="15"/>
      <c r="BG981" s="15"/>
      <c r="BH981" s="15"/>
      <c r="BI981" s="15"/>
      <c r="BJ981" s="15"/>
    </row>
    <row r="982" spans="1:62" ht="14.25">
      <c r="A982" s="502"/>
      <c r="B982" s="502"/>
      <c r="C982" s="448"/>
      <c r="D982" s="15"/>
      <c r="E982" s="15"/>
      <c r="F982" s="464"/>
      <c r="G982" s="465"/>
      <c r="H982" s="440"/>
      <c r="I982" s="464"/>
      <c r="J982" s="465"/>
      <c r="K982" s="464"/>
      <c r="L982" s="465"/>
      <c r="M982" s="464"/>
      <c r="N982" s="450"/>
      <c r="O982" s="466"/>
      <c r="P982" s="450"/>
      <c r="Q982" s="466"/>
      <c r="R982" s="450"/>
      <c r="S982" s="466"/>
      <c r="T982" s="450"/>
      <c r="U982" s="466"/>
      <c r="V982" s="451"/>
      <c r="W982" s="448"/>
      <c r="X982" s="451"/>
      <c r="Y982" s="448"/>
      <c r="Z982" s="451"/>
      <c r="AA982" s="448"/>
      <c r="AB982" s="451"/>
      <c r="AC982" s="448"/>
      <c r="AD982" s="451"/>
      <c r="AE982" s="448"/>
      <c r="AF982" s="451"/>
      <c r="AG982" s="448"/>
      <c r="AH982" s="504"/>
      <c r="AI982" s="448"/>
      <c r="AJ982" s="451"/>
      <c r="AK982" s="448"/>
      <c r="AL982" s="440"/>
      <c r="AM982" s="451"/>
      <c r="AN982" s="448"/>
      <c r="AO982" s="451"/>
      <c r="AP982" s="448"/>
      <c r="AQ982" s="451"/>
      <c r="AR982" s="448"/>
      <c r="AS982" s="451"/>
      <c r="AT982" s="448"/>
      <c r="AU982" s="451"/>
      <c r="AV982" s="448"/>
      <c r="AW982" s="451"/>
      <c r="AX982" s="448"/>
      <c r="AY982" s="440"/>
      <c r="AZ982" s="464"/>
      <c r="BA982" s="15"/>
      <c r="BB982" s="15"/>
      <c r="BC982" s="15"/>
      <c r="BD982" s="15"/>
      <c r="BE982" s="15"/>
      <c r="BF982" s="15"/>
      <c r="BG982" s="15"/>
      <c r="BH982" s="15"/>
      <c r="BI982" s="15"/>
      <c r="BJ982" s="15"/>
    </row>
    <row r="983" spans="1:62" ht="14.25">
      <c r="A983" s="502"/>
      <c r="B983" s="502"/>
      <c r="C983" s="448"/>
      <c r="D983" s="15"/>
      <c r="E983" s="15"/>
      <c r="F983" s="464"/>
      <c r="G983" s="465"/>
      <c r="H983" s="440"/>
      <c r="I983" s="464"/>
      <c r="J983" s="465"/>
      <c r="K983" s="464"/>
      <c r="L983" s="465"/>
      <c r="M983" s="464"/>
      <c r="N983" s="450"/>
      <c r="O983" s="466"/>
      <c r="P983" s="450"/>
      <c r="Q983" s="466"/>
      <c r="R983" s="450"/>
      <c r="S983" s="466"/>
      <c r="T983" s="450"/>
      <c r="U983" s="466"/>
      <c r="V983" s="451"/>
      <c r="W983" s="448"/>
      <c r="X983" s="451"/>
      <c r="Y983" s="448"/>
      <c r="Z983" s="451"/>
      <c r="AA983" s="448"/>
      <c r="AB983" s="451"/>
      <c r="AC983" s="448"/>
      <c r="AD983" s="451"/>
      <c r="AE983" s="448"/>
      <c r="AF983" s="451"/>
      <c r="AG983" s="448"/>
      <c r="AH983" s="504"/>
      <c r="AI983" s="448"/>
      <c r="AJ983" s="451"/>
      <c r="AK983" s="448"/>
      <c r="AL983" s="440"/>
      <c r="AM983" s="451"/>
      <c r="AN983" s="448"/>
      <c r="AO983" s="451"/>
      <c r="AP983" s="448"/>
      <c r="AQ983" s="451"/>
      <c r="AR983" s="448"/>
      <c r="AS983" s="451"/>
      <c r="AT983" s="448"/>
      <c r="AU983" s="451"/>
      <c r="AV983" s="448"/>
      <c r="AW983" s="451"/>
      <c r="AX983" s="448"/>
      <c r="AY983" s="440"/>
      <c r="AZ983" s="464"/>
      <c r="BA983" s="15"/>
      <c r="BB983" s="15"/>
      <c r="BC983" s="15"/>
      <c r="BD983" s="15"/>
      <c r="BE983" s="15"/>
      <c r="BF983" s="15"/>
      <c r="BG983" s="15"/>
      <c r="BH983" s="15"/>
      <c r="BI983" s="15"/>
      <c r="BJ983" s="15"/>
    </row>
    <row r="984" spans="1:62" ht="14.25">
      <c r="A984" s="502"/>
      <c r="B984" s="502"/>
      <c r="C984" s="448"/>
      <c r="D984" s="15"/>
      <c r="E984" s="15"/>
      <c r="F984" s="464"/>
      <c r="G984" s="465"/>
      <c r="H984" s="440"/>
      <c r="I984" s="464"/>
      <c r="J984" s="465"/>
      <c r="K984" s="464"/>
      <c r="L984" s="465"/>
      <c r="M984" s="464"/>
      <c r="N984" s="450"/>
      <c r="O984" s="466"/>
      <c r="P984" s="450"/>
      <c r="Q984" s="466"/>
      <c r="R984" s="450"/>
      <c r="S984" s="466"/>
      <c r="T984" s="450"/>
      <c r="U984" s="466"/>
      <c r="V984" s="451"/>
      <c r="W984" s="448"/>
      <c r="X984" s="451"/>
      <c r="Y984" s="448"/>
      <c r="Z984" s="451"/>
      <c r="AA984" s="448"/>
      <c r="AB984" s="451"/>
      <c r="AC984" s="448"/>
      <c r="AD984" s="451"/>
      <c r="AE984" s="448"/>
      <c r="AF984" s="451"/>
      <c r="AG984" s="448"/>
      <c r="AH984" s="504"/>
      <c r="AI984" s="448"/>
      <c r="AJ984" s="451"/>
      <c r="AK984" s="448"/>
      <c r="AL984" s="440"/>
      <c r="AM984" s="451"/>
      <c r="AN984" s="448"/>
      <c r="AO984" s="451"/>
      <c r="AP984" s="448"/>
      <c r="AQ984" s="451"/>
      <c r="AR984" s="448"/>
      <c r="AS984" s="451"/>
      <c r="AT984" s="448"/>
      <c r="AU984" s="451"/>
      <c r="AV984" s="448"/>
      <c r="AW984" s="451"/>
      <c r="AX984" s="448"/>
      <c r="AY984" s="440"/>
      <c r="AZ984" s="464"/>
      <c r="BA984" s="15"/>
      <c r="BB984" s="15"/>
      <c r="BC984" s="15"/>
      <c r="BD984" s="15"/>
      <c r="BE984" s="15"/>
      <c r="BF984" s="15"/>
      <c r="BG984" s="15"/>
      <c r="BH984" s="15"/>
      <c r="BI984" s="15"/>
      <c r="BJ984" s="15"/>
    </row>
    <row r="985" spans="1:62" ht="14.25">
      <c r="A985" s="502"/>
      <c r="B985" s="502"/>
      <c r="C985" s="448"/>
      <c r="D985" s="15"/>
      <c r="E985" s="15"/>
      <c r="F985" s="464"/>
      <c r="G985" s="465"/>
      <c r="H985" s="440"/>
      <c r="I985" s="464"/>
      <c r="J985" s="465"/>
      <c r="K985" s="464"/>
      <c r="L985" s="465"/>
      <c r="M985" s="464"/>
      <c r="N985" s="450"/>
      <c r="O985" s="466"/>
      <c r="P985" s="450"/>
      <c r="Q985" s="466"/>
      <c r="R985" s="450"/>
      <c r="S985" s="466"/>
      <c r="T985" s="450"/>
      <c r="U985" s="466"/>
      <c r="V985" s="451"/>
      <c r="W985" s="448"/>
      <c r="X985" s="451"/>
      <c r="Y985" s="448"/>
      <c r="Z985" s="451"/>
      <c r="AA985" s="448"/>
      <c r="AB985" s="451"/>
      <c r="AC985" s="448"/>
      <c r="AD985" s="451"/>
      <c r="AE985" s="448"/>
      <c r="AF985" s="451"/>
      <c r="AG985" s="448"/>
      <c r="AH985" s="504"/>
      <c r="AI985" s="448"/>
      <c r="AJ985" s="451"/>
      <c r="AK985" s="448"/>
      <c r="AL985" s="440"/>
      <c r="AM985" s="451"/>
      <c r="AN985" s="448"/>
      <c r="AO985" s="451"/>
      <c r="AP985" s="448"/>
      <c r="AQ985" s="451"/>
      <c r="AR985" s="448"/>
      <c r="AS985" s="451"/>
      <c r="AT985" s="448"/>
      <c r="AU985" s="451"/>
      <c r="AV985" s="448"/>
      <c r="AW985" s="451"/>
      <c r="AX985" s="448"/>
      <c r="AY985" s="440"/>
      <c r="AZ985" s="464"/>
      <c r="BA985" s="15"/>
      <c r="BB985" s="15"/>
      <c r="BC985" s="15"/>
      <c r="BD985" s="15"/>
      <c r="BE985" s="15"/>
      <c r="BF985" s="15"/>
      <c r="BG985" s="15"/>
      <c r="BH985" s="15"/>
      <c r="BI985" s="15"/>
      <c r="BJ985" s="15"/>
    </row>
    <row r="986" spans="1:62" ht="14.25">
      <c r="A986" s="502"/>
      <c r="B986" s="502"/>
      <c r="C986" s="448"/>
      <c r="D986" s="15"/>
      <c r="E986" s="15"/>
      <c r="F986" s="464"/>
      <c r="G986" s="465"/>
      <c r="H986" s="440"/>
      <c r="I986" s="464"/>
      <c r="J986" s="465"/>
      <c r="K986" s="464"/>
      <c r="L986" s="465"/>
      <c r="M986" s="464"/>
      <c r="N986" s="450"/>
      <c r="O986" s="466"/>
      <c r="P986" s="450"/>
      <c r="Q986" s="466"/>
      <c r="R986" s="450"/>
      <c r="S986" s="466"/>
      <c r="T986" s="450"/>
      <c r="U986" s="466"/>
      <c r="V986" s="451"/>
      <c r="W986" s="448"/>
      <c r="X986" s="451"/>
      <c r="Y986" s="448"/>
      <c r="Z986" s="451"/>
      <c r="AA986" s="448"/>
      <c r="AB986" s="451"/>
      <c r="AC986" s="448"/>
      <c r="AD986" s="451"/>
      <c r="AE986" s="448"/>
      <c r="AF986" s="451"/>
      <c r="AG986" s="448"/>
      <c r="AH986" s="504"/>
      <c r="AI986" s="448"/>
      <c r="AJ986" s="451"/>
      <c r="AK986" s="448"/>
      <c r="AL986" s="440"/>
      <c r="AM986" s="451"/>
      <c r="AN986" s="448"/>
      <c r="AO986" s="451"/>
      <c r="AP986" s="448"/>
      <c r="AQ986" s="451"/>
      <c r="AR986" s="448"/>
      <c r="AS986" s="451"/>
      <c r="AT986" s="448"/>
      <c r="AU986" s="451"/>
      <c r="AV986" s="448"/>
      <c r="AW986" s="451"/>
      <c r="AX986" s="448"/>
      <c r="AY986" s="440"/>
      <c r="AZ986" s="464"/>
      <c r="BA986" s="15"/>
      <c r="BB986" s="15"/>
      <c r="BC986" s="15"/>
      <c r="BD986" s="15"/>
      <c r="BE986" s="15"/>
      <c r="BF986" s="15"/>
      <c r="BG986" s="15"/>
      <c r="BH986" s="15"/>
      <c r="BI986" s="15"/>
      <c r="BJ986" s="15"/>
    </row>
    <row r="987" spans="1:62" ht="14.25">
      <c r="A987" s="502"/>
      <c r="B987" s="502"/>
      <c r="C987" s="448"/>
      <c r="D987" s="15"/>
      <c r="E987" s="15"/>
      <c r="F987" s="464"/>
      <c r="G987" s="465"/>
      <c r="H987" s="440"/>
      <c r="I987" s="464"/>
      <c r="J987" s="465"/>
      <c r="K987" s="464"/>
      <c r="L987" s="465"/>
      <c r="M987" s="464"/>
      <c r="N987" s="450"/>
      <c r="O987" s="466"/>
      <c r="P987" s="450"/>
      <c r="Q987" s="466"/>
      <c r="R987" s="450"/>
      <c r="S987" s="466"/>
      <c r="T987" s="450"/>
      <c r="U987" s="466"/>
      <c r="V987" s="451"/>
      <c r="W987" s="448"/>
      <c r="X987" s="451"/>
      <c r="Y987" s="448"/>
      <c r="Z987" s="451"/>
      <c r="AA987" s="448"/>
      <c r="AB987" s="451"/>
      <c r="AC987" s="448"/>
      <c r="AD987" s="451"/>
      <c r="AE987" s="448"/>
      <c r="AF987" s="451"/>
      <c r="AG987" s="448"/>
      <c r="AH987" s="504"/>
      <c r="AI987" s="448"/>
      <c r="AJ987" s="451"/>
      <c r="AK987" s="448"/>
      <c r="AL987" s="440"/>
      <c r="AM987" s="451"/>
      <c r="AN987" s="448"/>
      <c r="AO987" s="451"/>
      <c r="AP987" s="448"/>
      <c r="AQ987" s="451"/>
      <c r="AR987" s="448"/>
      <c r="AS987" s="451"/>
      <c r="AT987" s="448"/>
      <c r="AU987" s="451"/>
      <c r="AV987" s="448"/>
      <c r="AW987" s="451"/>
      <c r="AX987" s="448"/>
      <c r="AY987" s="440"/>
      <c r="AZ987" s="464"/>
      <c r="BA987" s="15"/>
      <c r="BB987" s="15"/>
      <c r="BC987" s="15"/>
      <c r="BD987" s="15"/>
      <c r="BE987" s="15"/>
      <c r="BF987" s="15"/>
      <c r="BG987" s="15"/>
      <c r="BH987" s="15"/>
      <c r="BI987" s="15"/>
      <c r="BJ987" s="15"/>
    </row>
    <row r="988" spans="1:62" ht="14.25">
      <c r="A988" s="502"/>
      <c r="B988" s="502"/>
      <c r="C988" s="448"/>
      <c r="D988" s="15"/>
      <c r="E988" s="15"/>
      <c r="F988" s="464"/>
      <c r="G988" s="465"/>
      <c r="H988" s="440"/>
      <c r="I988" s="464"/>
      <c r="J988" s="465"/>
      <c r="K988" s="464"/>
      <c r="L988" s="465"/>
      <c r="M988" s="464"/>
      <c r="N988" s="450"/>
      <c r="O988" s="466"/>
      <c r="P988" s="450"/>
      <c r="Q988" s="466"/>
      <c r="R988" s="450"/>
      <c r="S988" s="466"/>
      <c r="T988" s="450"/>
      <c r="U988" s="466"/>
      <c r="V988" s="451"/>
      <c r="W988" s="448"/>
      <c r="X988" s="451"/>
      <c r="Y988" s="448"/>
      <c r="Z988" s="451"/>
      <c r="AA988" s="448"/>
      <c r="AB988" s="451"/>
      <c r="AC988" s="448"/>
      <c r="AD988" s="451"/>
      <c r="AE988" s="448"/>
      <c r="AF988" s="451"/>
      <c r="AG988" s="448"/>
      <c r="AH988" s="504"/>
      <c r="AI988" s="448"/>
      <c r="AJ988" s="451"/>
      <c r="AK988" s="448"/>
      <c r="AL988" s="440"/>
      <c r="AM988" s="451"/>
      <c r="AN988" s="448"/>
      <c r="AO988" s="451"/>
      <c r="AP988" s="448"/>
      <c r="AQ988" s="451"/>
      <c r="AR988" s="448"/>
      <c r="AS988" s="451"/>
      <c r="AT988" s="448"/>
      <c r="AU988" s="451"/>
      <c r="AV988" s="448"/>
      <c r="AW988" s="451"/>
      <c r="AX988" s="448"/>
      <c r="AY988" s="440"/>
      <c r="AZ988" s="464"/>
      <c r="BA988" s="15"/>
      <c r="BB988" s="15"/>
      <c r="BC988" s="15"/>
      <c r="BD988" s="15"/>
      <c r="BE988" s="15"/>
      <c r="BF988" s="15"/>
      <c r="BG988" s="15"/>
      <c r="BH988" s="15"/>
      <c r="BI988" s="15"/>
      <c r="BJ988" s="15"/>
    </row>
    <row r="989" spans="1:62" ht="14.25">
      <c r="A989" s="502"/>
      <c r="B989" s="502"/>
      <c r="C989" s="448"/>
      <c r="D989" s="15"/>
      <c r="E989" s="15"/>
      <c r="F989" s="464"/>
      <c r="G989" s="465"/>
      <c r="H989" s="440"/>
      <c r="I989" s="464"/>
      <c r="J989" s="465"/>
      <c r="K989" s="464"/>
      <c r="L989" s="465"/>
      <c r="M989" s="464"/>
      <c r="N989" s="450"/>
      <c r="O989" s="466"/>
      <c r="P989" s="450"/>
      <c r="Q989" s="466"/>
      <c r="R989" s="450"/>
      <c r="S989" s="466"/>
      <c r="T989" s="450"/>
      <c r="U989" s="466"/>
      <c r="V989" s="451"/>
      <c r="W989" s="448"/>
      <c r="X989" s="451"/>
      <c r="Y989" s="448"/>
      <c r="Z989" s="451"/>
      <c r="AA989" s="448"/>
      <c r="AB989" s="451"/>
      <c r="AC989" s="448"/>
      <c r="AD989" s="451"/>
      <c r="AE989" s="448"/>
      <c r="AF989" s="451"/>
      <c r="AG989" s="448"/>
      <c r="AH989" s="504"/>
      <c r="AI989" s="448"/>
      <c r="AJ989" s="451"/>
      <c r="AK989" s="448"/>
      <c r="AL989" s="440"/>
      <c r="AM989" s="451"/>
      <c r="AN989" s="448"/>
      <c r="AO989" s="451"/>
      <c r="AP989" s="448"/>
      <c r="AQ989" s="451"/>
      <c r="AR989" s="448"/>
      <c r="AS989" s="451"/>
      <c r="AT989" s="448"/>
      <c r="AU989" s="451"/>
      <c r="AV989" s="448"/>
      <c r="AW989" s="451"/>
      <c r="AX989" s="448"/>
      <c r="AY989" s="440"/>
      <c r="AZ989" s="464"/>
      <c r="BA989" s="15"/>
      <c r="BB989" s="15"/>
      <c r="BC989" s="15"/>
      <c r="BD989" s="15"/>
      <c r="BE989" s="15"/>
      <c r="BF989" s="15"/>
      <c r="BG989" s="15"/>
      <c r="BH989" s="15"/>
      <c r="BI989" s="15"/>
      <c r="BJ989" s="15"/>
    </row>
    <row r="990" spans="1:62" ht="14.25">
      <c r="A990" s="502"/>
      <c r="B990" s="502"/>
      <c r="C990" s="448"/>
      <c r="D990" s="15"/>
      <c r="E990" s="15"/>
      <c r="F990" s="464"/>
      <c r="G990" s="465"/>
      <c r="H990" s="440"/>
      <c r="I990" s="464"/>
      <c r="J990" s="465"/>
      <c r="K990" s="464"/>
      <c r="L990" s="465"/>
      <c r="M990" s="464"/>
      <c r="N990" s="450"/>
      <c r="O990" s="466"/>
      <c r="P990" s="450"/>
      <c r="Q990" s="466"/>
      <c r="R990" s="450"/>
      <c r="S990" s="466"/>
      <c r="T990" s="450"/>
      <c r="U990" s="466"/>
      <c r="V990" s="451"/>
      <c r="W990" s="448"/>
      <c r="X990" s="451"/>
      <c r="Y990" s="448"/>
      <c r="Z990" s="451"/>
      <c r="AA990" s="448"/>
      <c r="AB990" s="451"/>
      <c r="AC990" s="448"/>
      <c r="AD990" s="451"/>
      <c r="AE990" s="448"/>
      <c r="AF990" s="451"/>
      <c r="AG990" s="448"/>
      <c r="AH990" s="504"/>
      <c r="AI990" s="448"/>
      <c r="AJ990" s="451"/>
      <c r="AK990" s="448"/>
      <c r="AL990" s="440"/>
      <c r="AM990" s="451"/>
      <c r="AN990" s="448"/>
      <c r="AO990" s="451"/>
      <c r="AP990" s="448"/>
      <c r="AQ990" s="451"/>
      <c r="AR990" s="448"/>
      <c r="AS990" s="451"/>
      <c r="AT990" s="448"/>
      <c r="AU990" s="451"/>
      <c r="AV990" s="448"/>
      <c r="AW990" s="451"/>
      <c r="AX990" s="448"/>
      <c r="AY990" s="440"/>
      <c r="AZ990" s="464"/>
      <c r="BA990" s="15"/>
      <c r="BB990" s="15"/>
      <c r="BC990" s="15"/>
      <c r="BD990" s="15"/>
      <c r="BE990" s="15"/>
      <c r="BF990" s="15"/>
      <c r="BG990" s="15"/>
      <c r="BH990" s="15"/>
      <c r="BI990" s="15"/>
      <c r="BJ990" s="15"/>
    </row>
    <row r="991" spans="1:62" ht="14.25">
      <c r="A991" s="502"/>
      <c r="B991" s="502"/>
      <c r="C991" s="448"/>
      <c r="D991" s="15"/>
      <c r="E991" s="15"/>
      <c r="F991" s="464"/>
      <c r="G991" s="465"/>
      <c r="H991" s="440"/>
      <c r="I991" s="464"/>
      <c r="J991" s="465"/>
      <c r="K991" s="464"/>
      <c r="L991" s="465"/>
      <c r="M991" s="464"/>
      <c r="N991" s="450"/>
      <c r="O991" s="466"/>
      <c r="P991" s="450"/>
      <c r="Q991" s="466"/>
      <c r="R991" s="450"/>
      <c r="S991" s="466"/>
      <c r="T991" s="450"/>
      <c r="U991" s="466"/>
      <c r="V991" s="451"/>
      <c r="W991" s="448"/>
      <c r="X991" s="451"/>
      <c r="Y991" s="448"/>
      <c r="Z991" s="451"/>
      <c r="AA991" s="448"/>
      <c r="AB991" s="451"/>
      <c r="AC991" s="448"/>
      <c r="AD991" s="451"/>
      <c r="AE991" s="448"/>
      <c r="AF991" s="451"/>
      <c r="AG991" s="448"/>
      <c r="AH991" s="504"/>
      <c r="AI991" s="448"/>
      <c r="AJ991" s="451"/>
      <c r="AK991" s="448"/>
      <c r="AL991" s="440"/>
      <c r="AM991" s="451"/>
      <c r="AN991" s="448"/>
      <c r="AO991" s="451"/>
      <c r="AP991" s="448"/>
      <c r="AQ991" s="451"/>
      <c r="AR991" s="448"/>
      <c r="AS991" s="451"/>
      <c r="AT991" s="448"/>
      <c r="AU991" s="451"/>
      <c r="AV991" s="448"/>
      <c r="AW991" s="451"/>
      <c r="AX991" s="448"/>
      <c r="AY991" s="440"/>
      <c r="AZ991" s="464"/>
      <c r="BA991" s="15"/>
      <c r="BB991" s="15"/>
      <c r="BC991" s="15"/>
      <c r="BD991" s="15"/>
      <c r="BE991" s="15"/>
      <c r="BF991" s="15"/>
      <c r="BG991" s="15"/>
      <c r="BH991" s="15"/>
      <c r="BI991" s="15"/>
      <c r="BJ991" s="15"/>
    </row>
    <row r="992" spans="1:62" ht="14.25">
      <c r="A992" s="502"/>
      <c r="B992" s="502"/>
      <c r="C992" s="448"/>
      <c r="D992" s="15"/>
      <c r="E992" s="15"/>
      <c r="F992" s="464"/>
      <c r="G992" s="465"/>
      <c r="H992" s="440"/>
      <c r="I992" s="464"/>
      <c r="J992" s="465"/>
      <c r="K992" s="464"/>
      <c r="L992" s="465"/>
      <c r="M992" s="464"/>
      <c r="N992" s="450"/>
      <c r="O992" s="466"/>
      <c r="P992" s="450"/>
      <c r="Q992" s="466"/>
      <c r="R992" s="450"/>
      <c r="S992" s="466"/>
      <c r="T992" s="450"/>
      <c r="U992" s="466"/>
      <c r="V992" s="451"/>
      <c r="W992" s="448"/>
      <c r="X992" s="451"/>
      <c r="Y992" s="448"/>
      <c r="Z992" s="451"/>
      <c r="AA992" s="448"/>
      <c r="AB992" s="451"/>
      <c r="AC992" s="448"/>
      <c r="AD992" s="451"/>
      <c r="AE992" s="448"/>
      <c r="AF992" s="451"/>
      <c r="AG992" s="448"/>
      <c r="AH992" s="504"/>
      <c r="AI992" s="448"/>
      <c r="AJ992" s="451"/>
      <c r="AK992" s="448"/>
      <c r="AL992" s="440"/>
      <c r="AM992" s="451"/>
      <c r="AN992" s="448"/>
      <c r="AO992" s="451"/>
      <c r="AP992" s="448"/>
      <c r="AQ992" s="451"/>
      <c r="AR992" s="448"/>
      <c r="AS992" s="451"/>
      <c r="AT992" s="448"/>
      <c r="AU992" s="451"/>
      <c r="AV992" s="448"/>
      <c r="AW992" s="451"/>
      <c r="AX992" s="448"/>
      <c r="AY992" s="440"/>
      <c r="AZ992" s="464"/>
      <c r="BA992" s="15"/>
      <c r="BB992" s="15"/>
      <c r="BC992" s="15"/>
      <c r="BD992" s="15"/>
      <c r="BE992" s="15"/>
      <c r="BF992" s="15"/>
      <c r="BG992" s="15"/>
      <c r="BH992" s="15"/>
      <c r="BI992" s="15"/>
      <c r="BJ992" s="15"/>
    </row>
    <row r="993" spans="1:62" ht="14.25">
      <c r="A993" s="502"/>
      <c r="B993" s="502"/>
      <c r="C993" s="448"/>
      <c r="D993" s="15"/>
      <c r="E993" s="15"/>
      <c r="F993" s="464"/>
      <c r="G993" s="465"/>
      <c r="H993" s="440"/>
      <c r="I993" s="464"/>
      <c r="J993" s="465"/>
      <c r="K993" s="464"/>
      <c r="L993" s="465"/>
      <c r="M993" s="464"/>
      <c r="N993" s="450"/>
      <c r="O993" s="466"/>
      <c r="P993" s="450"/>
      <c r="Q993" s="466"/>
      <c r="R993" s="450"/>
      <c r="S993" s="466"/>
      <c r="T993" s="450"/>
      <c r="U993" s="466"/>
      <c r="V993" s="451"/>
      <c r="W993" s="448"/>
      <c r="X993" s="451"/>
      <c r="Y993" s="448"/>
      <c r="Z993" s="451"/>
      <c r="AA993" s="448"/>
      <c r="AB993" s="451"/>
      <c r="AC993" s="448"/>
      <c r="AD993" s="451"/>
      <c r="AE993" s="448"/>
      <c r="AF993" s="451"/>
      <c r="AG993" s="448"/>
      <c r="AH993" s="504"/>
      <c r="AI993" s="448"/>
      <c r="AJ993" s="451"/>
      <c r="AK993" s="448"/>
      <c r="AL993" s="440"/>
      <c r="AM993" s="451"/>
      <c r="AN993" s="448"/>
      <c r="AO993" s="451"/>
      <c r="AP993" s="448"/>
      <c r="AQ993" s="451"/>
      <c r="AR993" s="448"/>
      <c r="AS993" s="451"/>
      <c r="AT993" s="448"/>
      <c r="AU993" s="451"/>
      <c r="AV993" s="448"/>
      <c r="AW993" s="451"/>
      <c r="AX993" s="448"/>
      <c r="AY993" s="440"/>
      <c r="AZ993" s="464"/>
      <c r="BA993" s="15"/>
      <c r="BB993" s="15"/>
      <c r="BC993" s="15"/>
      <c r="BD993" s="15"/>
      <c r="BE993" s="15"/>
      <c r="BF993" s="15"/>
      <c r="BG993" s="15"/>
      <c r="BH993" s="15"/>
      <c r="BI993" s="15"/>
      <c r="BJ993" s="15"/>
    </row>
    <row r="994" spans="1:62" ht="14.25">
      <c r="A994" s="502"/>
      <c r="B994" s="502"/>
      <c r="C994" s="448"/>
      <c r="D994" s="15"/>
      <c r="E994" s="15"/>
      <c r="F994" s="464"/>
      <c r="G994" s="465"/>
      <c r="H994" s="440"/>
      <c r="I994" s="464"/>
      <c r="J994" s="465"/>
      <c r="K994" s="464"/>
      <c r="L994" s="465"/>
      <c r="M994" s="464"/>
      <c r="N994" s="450"/>
      <c r="O994" s="466"/>
      <c r="P994" s="450"/>
      <c r="Q994" s="466"/>
      <c r="R994" s="450"/>
      <c r="S994" s="466"/>
      <c r="T994" s="450"/>
      <c r="U994" s="466"/>
      <c r="V994" s="451"/>
      <c r="W994" s="448"/>
      <c r="X994" s="451"/>
      <c r="Y994" s="448"/>
      <c r="Z994" s="451"/>
      <c r="AA994" s="448"/>
      <c r="AB994" s="451"/>
      <c r="AC994" s="448"/>
      <c r="AD994" s="451"/>
      <c r="AE994" s="448"/>
      <c r="AF994" s="451"/>
      <c r="AG994" s="448"/>
      <c r="AH994" s="504"/>
      <c r="AI994" s="448"/>
      <c r="AJ994" s="451"/>
      <c r="AK994" s="448"/>
      <c r="AL994" s="440"/>
      <c r="AM994" s="451"/>
      <c r="AN994" s="448"/>
      <c r="AO994" s="451"/>
      <c r="AP994" s="448"/>
      <c r="AQ994" s="451"/>
      <c r="AR994" s="448"/>
      <c r="AS994" s="451"/>
      <c r="AT994" s="448"/>
      <c r="AU994" s="451"/>
      <c r="AV994" s="448"/>
      <c r="AW994" s="451"/>
      <c r="AX994" s="448"/>
      <c r="AY994" s="440"/>
      <c r="AZ994" s="464"/>
      <c r="BA994" s="15"/>
      <c r="BB994" s="15"/>
      <c r="BC994" s="15"/>
      <c r="BD994" s="15"/>
      <c r="BE994" s="15"/>
      <c r="BF994" s="15"/>
      <c r="BG994" s="15"/>
      <c r="BH994" s="15"/>
      <c r="BI994" s="15"/>
      <c r="BJ994" s="15"/>
    </row>
    <row r="995" spans="1:62" ht="14.25">
      <c r="A995" s="502"/>
      <c r="B995" s="502"/>
      <c r="C995" s="448"/>
      <c r="D995" s="15"/>
      <c r="E995" s="15"/>
      <c r="F995" s="464"/>
      <c r="G995" s="465"/>
      <c r="H995" s="440"/>
      <c r="I995" s="464"/>
      <c r="J995" s="465"/>
      <c r="K995" s="464"/>
      <c r="L995" s="465"/>
      <c r="M995" s="464"/>
      <c r="N995" s="450"/>
      <c r="O995" s="466"/>
      <c r="P995" s="450"/>
      <c r="Q995" s="466"/>
      <c r="R995" s="450"/>
      <c r="S995" s="466"/>
      <c r="T995" s="450"/>
      <c r="U995" s="466"/>
      <c r="V995" s="451"/>
      <c r="W995" s="448"/>
      <c r="X995" s="451"/>
      <c r="Y995" s="448"/>
      <c r="Z995" s="451"/>
      <c r="AA995" s="448"/>
      <c r="AB995" s="451"/>
      <c r="AC995" s="448"/>
      <c r="AD995" s="451"/>
      <c r="AE995" s="448"/>
      <c r="AF995" s="451"/>
      <c r="AG995" s="448"/>
      <c r="AH995" s="504"/>
      <c r="AI995" s="448"/>
      <c r="AJ995" s="451"/>
      <c r="AK995" s="448"/>
      <c r="AL995" s="440"/>
      <c r="AM995" s="451"/>
      <c r="AN995" s="448"/>
      <c r="AO995" s="451"/>
      <c r="AP995" s="448"/>
      <c r="AQ995" s="451"/>
      <c r="AR995" s="448"/>
      <c r="AS995" s="451"/>
      <c r="AT995" s="448"/>
      <c r="AU995" s="451"/>
      <c r="AV995" s="448"/>
      <c r="AW995" s="451"/>
      <c r="AX995" s="448"/>
      <c r="AY995" s="440"/>
      <c r="AZ995" s="464"/>
      <c r="BA995" s="15"/>
      <c r="BB995" s="15"/>
      <c r="BC995" s="15"/>
      <c r="BD995" s="15"/>
      <c r="BE995" s="15"/>
      <c r="BF995" s="15"/>
      <c r="BG995" s="15"/>
      <c r="BH995" s="15"/>
      <c r="BI995" s="15"/>
      <c r="BJ995" s="15"/>
    </row>
    <row r="996" spans="1:62" ht="14.25">
      <c r="A996" s="502"/>
      <c r="B996" s="502"/>
      <c r="C996" s="448"/>
      <c r="D996" s="15"/>
      <c r="E996" s="15"/>
      <c r="F996" s="464"/>
      <c r="G996" s="465"/>
      <c r="H996" s="440"/>
      <c r="I996" s="464"/>
      <c r="J996" s="465"/>
      <c r="K996" s="464"/>
      <c r="L996" s="465"/>
      <c r="M996" s="464"/>
      <c r="N996" s="450"/>
      <c r="O996" s="466"/>
      <c r="P996" s="450"/>
      <c r="Q996" s="466"/>
      <c r="R996" s="450"/>
      <c r="S996" s="466"/>
      <c r="T996" s="450"/>
      <c r="U996" s="466"/>
      <c r="V996" s="451"/>
      <c r="W996" s="448"/>
      <c r="X996" s="451"/>
      <c r="Y996" s="448"/>
      <c r="Z996" s="451"/>
      <c r="AA996" s="448"/>
      <c r="AB996" s="451"/>
      <c r="AC996" s="448"/>
      <c r="AD996" s="451"/>
      <c r="AE996" s="448"/>
      <c r="AF996" s="451"/>
      <c r="AG996" s="448"/>
      <c r="AH996" s="504"/>
      <c r="AI996" s="448"/>
      <c r="AJ996" s="451"/>
      <c r="AK996" s="448"/>
      <c r="AL996" s="440"/>
      <c r="AM996" s="451"/>
      <c r="AN996" s="448"/>
      <c r="AO996" s="451"/>
      <c r="AP996" s="448"/>
      <c r="AQ996" s="451"/>
      <c r="AR996" s="448"/>
      <c r="AS996" s="451"/>
      <c r="AT996" s="448"/>
      <c r="AU996" s="451"/>
      <c r="AV996" s="448"/>
      <c r="AW996" s="451"/>
      <c r="AX996" s="448"/>
      <c r="AY996" s="440"/>
      <c r="AZ996" s="464"/>
      <c r="BA996" s="15"/>
      <c r="BB996" s="15"/>
      <c r="BC996" s="15"/>
      <c r="BD996" s="15"/>
      <c r="BE996" s="15"/>
      <c r="BF996" s="15"/>
      <c r="BG996" s="15"/>
      <c r="BH996" s="15"/>
      <c r="BI996" s="15"/>
      <c r="BJ996" s="15"/>
    </row>
    <row r="997" spans="1:62" ht="14.25">
      <c r="A997" s="502"/>
      <c r="B997" s="502"/>
      <c r="C997" s="448"/>
      <c r="D997" s="15"/>
      <c r="E997" s="15"/>
      <c r="F997" s="464"/>
      <c r="G997" s="465"/>
      <c r="H997" s="440"/>
      <c r="I997" s="464"/>
      <c r="J997" s="465"/>
      <c r="K997" s="464"/>
      <c r="L997" s="465"/>
      <c r="M997" s="464"/>
      <c r="N997" s="450"/>
      <c r="O997" s="466"/>
      <c r="P997" s="450"/>
      <c r="Q997" s="466"/>
      <c r="R997" s="450"/>
      <c r="S997" s="466"/>
      <c r="T997" s="450"/>
      <c r="U997" s="466"/>
      <c r="V997" s="451"/>
      <c r="W997" s="448"/>
      <c r="X997" s="451"/>
      <c r="Y997" s="448"/>
      <c r="Z997" s="451"/>
      <c r="AA997" s="448"/>
      <c r="AB997" s="451"/>
      <c r="AC997" s="448"/>
      <c r="AD997" s="451"/>
      <c r="AE997" s="448"/>
      <c r="AF997" s="451"/>
      <c r="AG997" s="448"/>
      <c r="AH997" s="504"/>
      <c r="AI997" s="448"/>
      <c r="AJ997" s="451"/>
      <c r="AK997" s="448"/>
      <c r="AL997" s="440"/>
      <c r="AM997" s="451"/>
      <c r="AN997" s="448"/>
      <c r="AO997" s="451"/>
      <c r="AP997" s="448"/>
      <c r="AQ997" s="451"/>
      <c r="AR997" s="448"/>
      <c r="AS997" s="451"/>
      <c r="AT997" s="448"/>
      <c r="AU997" s="451"/>
      <c r="AV997" s="448"/>
      <c r="AW997" s="451"/>
      <c r="AX997" s="448"/>
      <c r="AY997" s="440"/>
      <c r="AZ997" s="464"/>
      <c r="BA997" s="15"/>
      <c r="BB997" s="15"/>
      <c r="BC997" s="15"/>
      <c r="BD997" s="15"/>
      <c r="BE997" s="15"/>
      <c r="BF997" s="15"/>
      <c r="BG997" s="15"/>
      <c r="BH997" s="15"/>
      <c r="BI997" s="15"/>
      <c r="BJ997" s="15"/>
    </row>
    <row r="998" spans="1:62" ht="14.25">
      <c r="A998" s="502"/>
      <c r="B998" s="502"/>
      <c r="C998" s="448"/>
      <c r="D998" s="15"/>
      <c r="E998" s="15"/>
      <c r="F998" s="464"/>
      <c r="G998" s="465"/>
      <c r="H998" s="440"/>
      <c r="I998" s="464"/>
      <c r="J998" s="465"/>
      <c r="K998" s="464"/>
      <c r="L998" s="465"/>
      <c r="M998" s="464"/>
      <c r="N998" s="450"/>
      <c r="O998" s="466"/>
      <c r="P998" s="450"/>
      <c r="Q998" s="466"/>
      <c r="R998" s="450"/>
      <c r="S998" s="466"/>
      <c r="T998" s="450"/>
      <c r="U998" s="466"/>
      <c r="V998" s="451"/>
      <c r="W998" s="448"/>
      <c r="X998" s="451"/>
      <c r="Y998" s="448"/>
      <c r="Z998" s="451"/>
      <c r="AA998" s="448"/>
      <c r="AB998" s="451"/>
      <c r="AC998" s="448"/>
      <c r="AD998" s="451"/>
      <c r="AE998" s="448"/>
      <c r="AF998" s="451"/>
      <c r="AG998" s="448"/>
      <c r="AH998" s="504"/>
      <c r="AI998" s="448"/>
      <c r="AJ998" s="451"/>
      <c r="AK998" s="448"/>
      <c r="AL998" s="440"/>
      <c r="AM998" s="451"/>
      <c r="AN998" s="448"/>
      <c r="AO998" s="451"/>
      <c r="AP998" s="448"/>
      <c r="AQ998" s="451"/>
      <c r="AR998" s="448"/>
      <c r="AS998" s="451"/>
      <c r="AT998" s="448"/>
      <c r="AU998" s="451"/>
      <c r="AV998" s="448"/>
      <c r="AW998" s="451"/>
      <c r="AX998" s="448"/>
      <c r="AY998" s="440"/>
      <c r="AZ998" s="464"/>
      <c r="BA998" s="15"/>
      <c r="BB998" s="15"/>
      <c r="BC998" s="15"/>
      <c r="BD998" s="15"/>
      <c r="BE998" s="15"/>
      <c r="BF998" s="15"/>
      <c r="BG998" s="15"/>
      <c r="BH998" s="15"/>
      <c r="BI998" s="15"/>
      <c r="BJ998" s="15"/>
    </row>
    <row r="999" spans="1:62" ht="14.25">
      <c r="A999" s="502"/>
      <c r="B999" s="502"/>
      <c r="C999" s="448"/>
      <c r="D999" s="15"/>
      <c r="E999" s="15"/>
      <c r="F999" s="464"/>
      <c r="G999" s="465"/>
      <c r="H999" s="440"/>
      <c r="I999" s="464"/>
      <c r="J999" s="465"/>
      <c r="K999" s="464"/>
      <c r="L999" s="465"/>
      <c r="M999" s="464"/>
      <c r="N999" s="450"/>
      <c r="O999" s="466"/>
      <c r="P999" s="450"/>
      <c r="Q999" s="466"/>
      <c r="R999" s="450"/>
      <c r="S999" s="466"/>
      <c r="T999" s="450"/>
      <c r="U999" s="466"/>
      <c r="V999" s="451"/>
      <c r="W999" s="448"/>
      <c r="X999" s="451"/>
      <c r="Y999" s="448"/>
      <c r="Z999" s="451"/>
      <c r="AA999" s="448"/>
      <c r="AB999" s="451"/>
      <c r="AC999" s="448"/>
      <c r="AD999" s="451"/>
      <c r="AE999" s="448"/>
      <c r="AF999" s="451"/>
      <c r="AG999" s="448"/>
      <c r="AH999" s="504"/>
      <c r="AI999" s="448"/>
      <c r="AJ999" s="451"/>
      <c r="AK999" s="448"/>
      <c r="AL999" s="440"/>
      <c r="AM999" s="451"/>
      <c r="AN999" s="448"/>
      <c r="AO999" s="451"/>
      <c r="AP999" s="448"/>
      <c r="AQ999" s="451"/>
      <c r="AR999" s="448"/>
      <c r="AS999" s="451"/>
      <c r="AT999" s="448"/>
      <c r="AU999" s="451"/>
      <c r="AV999" s="448"/>
      <c r="AW999" s="451"/>
      <c r="AX999" s="448"/>
      <c r="AY999" s="440"/>
      <c r="AZ999" s="464"/>
      <c r="BA999" s="15"/>
      <c r="BB999" s="15"/>
      <c r="BC999" s="15"/>
      <c r="BD999" s="15"/>
      <c r="BE999" s="15"/>
      <c r="BF999" s="15"/>
      <c r="BG999" s="15"/>
      <c r="BH999" s="15"/>
      <c r="BI999" s="15"/>
      <c r="BJ999" s="15"/>
    </row>
    <row r="1000" spans="1:62" ht="14.25">
      <c r="A1000" s="502"/>
      <c r="B1000" s="502"/>
      <c r="C1000" s="448"/>
      <c r="D1000" s="15"/>
      <c r="E1000" s="15"/>
      <c r="F1000" s="464"/>
      <c r="G1000" s="465"/>
      <c r="H1000" s="440"/>
      <c r="I1000" s="464"/>
      <c r="J1000" s="465"/>
      <c r="K1000" s="464"/>
      <c r="L1000" s="465"/>
      <c r="M1000" s="464"/>
      <c r="N1000" s="450"/>
      <c r="O1000" s="466"/>
      <c r="P1000" s="450"/>
      <c r="Q1000" s="466"/>
      <c r="R1000" s="450"/>
      <c r="S1000" s="466"/>
      <c r="T1000" s="450"/>
      <c r="U1000" s="466"/>
      <c r="V1000" s="451"/>
      <c r="W1000" s="448"/>
      <c r="X1000" s="451"/>
      <c r="Y1000" s="448"/>
      <c r="Z1000" s="451"/>
      <c r="AA1000" s="448"/>
      <c r="AB1000" s="451"/>
      <c r="AC1000" s="448"/>
      <c r="AD1000" s="451"/>
      <c r="AE1000" s="448"/>
      <c r="AF1000" s="451"/>
      <c r="AG1000" s="448"/>
      <c r="AH1000" s="504"/>
      <c r="AI1000" s="448"/>
      <c r="AJ1000" s="451"/>
      <c r="AK1000" s="448"/>
      <c r="AL1000" s="440"/>
      <c r="AM1000" s="451"/>
      <c r="AN1000" s="448"/>
      <c r="AO1000" s="451"/>
      <c r="AP1000" s="448"/>
      <c r="AQ1000" s="451"/>
      <c r="AR1000" s="448"/>
      <c r="AS1000" s="451"/>
      <c r="AT1000" s="448"/>
      <c r="AU1000" s="451"/>
      <c r="AV1000" s="448"/>
      <c r="AW1000" s="451"/>
      <c r="AX1000" s="448"/>
      <c r="AY1000" s="440"/>
      <c r="AZ1000" s="464"/>
      <c r="BA1000" s="15"/>
      <c r="BB1000" s="15"/>
      <c r="BC1000" s="15"/>
      <c r="BD1000" s="15"/>
      <c r="BE1000" s="15"/>
      <c r="BF1000" s="15"/>
      <c r="BG1000" s="15"/>
      <c r="BH1000" s="15"/>
      <c r="BI1000" s="15"/>
      <c r="BJ1000" s="15"/>
    </row>
    <row r="1001" spans="1:62" ht="14.25">
      <c r="A1001" s="502"/>
      <c r="B1001" s="502"/>
      <c r="C1001" s="448"/>
      <c r="D1001" s="15"/>
      <c r="E1001" s="15"/>
      <c r="F1001" s="464"/>
      <c r="G1001" s="465"/>
      <c r="H1001" s="440"/>
      <c r="I1001" s="464"/>
      <c r="J1001" s="465"/>
      <c r="K1001" s="464"/>
      <c r="L1001" s="465"/>
      <c r="M1001" s="464"/>
      <c r="N1001" s="450"/>
      <c r="O1001" s="466"/>
      <c r="P1001" s="450"/>
      <c r="Q1001" s="466"/>
      <c r="R1001" s="450"/>
      <c r="S1001" s="466"/>
      <c r="T1001" s="450"/>
      <c r="U1001" s="466"/>
      <c r="V1001" s="451"/>
      <c r="W1001" s="448"/>
      <c r="X1001" s="451"/>
      <c r="Y1001" s="448"/>
      <c r="Z1001" s="451"/>
      <c r="AA1001" s="448"/>
      <c r="AB1001" s="451"/>
      <c r="AC1001" s="448"/>
      <c r="AD1001" s="451"/>
      <c r="AE1001" s="448"/>
      <c r="AF1001" s="451"/>
      <c r="AG1001" s="448"/>
      <c r="AH1001" s="504"/>
      <c r="AI1001" s="448"/>
      <c r="AJ1001" s="451"/>
      <c r="AK1001" s="448"/>
      <c r="AL1001" s="440"/>
      <c r="AM1001" s="451"/>
      <c r="AN1001" s="448"/>
      <c r="AO1001" s="451"/>
      <c r="AP1001" s="448"/>
      <c r="AQ1001" s="451"/>
      <c r="AR1001" s="448"/>
      <c r="AS1001" s="451"/>
      <c r="AT1001" s="448"/>
      <c r="AU1001" s="451"/>
      <c r="AV1001" s="448"/>
      <c r="AW1001" s="451"/>
      <c r="AX1001" s="448"/>
      <c r="AY1001" s="440"/>
      <c r="AZ1001" s="464"/>
      <c r="BA1001" s="15"/>
      <c r="BB1001" s="15"/>
      <c r="BC1001" s="15"/>
      <c r="BD1001" s="15"/>
      <c r="BE1001" s="15"/>
      <c r="BF1001" s="15"/>
      <c r="BG1001" s="15"/>
      <c r="BH1001" s="15"/>
      <c r="BI1001" s="15"/>
      <c r="BJ1001" s="15"/>
    </row>
    <row r="1002" spans="1:62" ht="14.25">
      <c r="A1002" s="502"/>
      <c r="B1002" s="502"/>
      <c r="C1002" s="448"/>
      <c r="D1002" s="15"/>
      <c r="E1002" s="15"/>
      <c r="F1002" s="464"/>
      <c r="G1002" s="465"/>
      <c r="H1002" s="440"/>
      <c r="I1002" s="464"/>
      <c r="J1002" s="465"/>
      <c r="K1002" s="464"/>
      <c r="L1002" s="465"/>
      <c r="M1002" s="464"/>
      <c r="N1002" s="450"/>
      <c r="O1002" s="466"/>
      <c r="P1002" s="450"/>
      <c r="Q1002" s="466"/>
      <c r="R1002" s="450"/>
      <c r="S1002" s="466"/>
      <c r="T1002" s="450"/>
      <c r="U1002" s="466"/>
      <c r="V1002" s="451"/>
      <c r="W1002" s="448"/>
      <c r="X1002" s="451"/>
      <c r="Y1002" s="448"/>
      <c r="Z1002" s="451"/>
      <c r="AA1002" s="448"/>
      <c r="AB1002" s="451"/>
      <c r="AC1002" s="448"/>
      <c r="AD1002" s="451"/>
      <c r="AE1002" s="448"/>
      <c r="AF1002" s="451"/>
      <c r="AG1002" s="448"/>
      <c r="AH1002" s="504"/>
      <c r="AI1002" s="448"/>
      <c r="AJ1002" s="451"/>
      <c r="AK1002" s="448"/>
      <c r="AL1002" s="440"/>
      <c r="AM1002" s="451"/>
      <c r="AN1002" s="448"/>
      <c r="AO1002" s="451"/>
      <c r="AP1002" s="448"/>
      <c r="AQ1002" s="451"/>
      <c r="AR1002" s="448"/>
      <c r="AS1002" s="451"/>
      <c r="AT1002" s="448"/>
      <c r="AU1002" s="451"/>
      <c r="AV1002" s="448"/>
      <c r="AW1002" s="451"/>
      <c r="AX1002" s="448"/>
      <c r="AY1002" s="440"/>
      <c r="AZ1002" s="464"/>
      <c r="BA1002" s="15"/>
      <c r="BB1002" s="15"/>
      <c r="BC1002" s="15"/>
      <c r="BD1002" s="15"/>
      <c r="BE1002" s="15"/>
      <c r="BF1002" s="15"/>
      <c r="BG1002" s="15"/>
      <c r="BH1002" s="15"/>
      <c r="BI1002" s="15"/>
      <c r="BJ1002" s="15"/>
    </row>
    <row r="1003" spans="1:62" ht="14.25">
      <c r="A1003" s="502"/>
      <c r="B1003" s="502"/>
      <c r="C1003" s="448"/>
      <c r="D1003" s="15"/>
      <c r="E1003" s="15"/>
      <c r="F1003" s="464"/>
      <c r="G1003" s="465"/>
      <c r="H1003" s="440"/>
      <c r="I1003" s="464"/>
      <c r="J1003" s="465"/>
      <c r="K1003" s="464"/>
      <c r="L1003" s="465"/>
      <c r="M1003" s="464"/>
      <c r="N1003" s="450"/>
      <c r="O1003" s="466"/>
      <c r="P1003" s="450"/>
      <c r="Q1003" s="466"/>
      <c r="R1003" s="450"/>
      <c r="S1003" s="466"/>
      <c r="T1003" s="450"/>
      <c r="U1003" s="466"/>
      <c r="V1003" s="451"/>
      <c r="W1003" s="448"/>
      <c r="X1003" s="451"/>
      <c r="Y1003" s="448"/>
      <c r="Z1003" s="451"/>
      <c r="AA1003" s="448"/>
      <c r="AB1003" s="451"/>
      <c r="AC1003" s="448"/>
      <c r="AD1003" s="451"/>
      <c r="AE1003" s="448"/>
      <c r="AF1003" s="451"/>
      <c r="AG1003" s="448"/>
      <c r="AH1003" s="504"/>
      <c r="AI1003" s="448"/>
      <c r="AJ1003" s="451"/>
      <c r="AK1003" s="448"/>
      <c r="AL1003" s="440"/>
      <c r="AM1003" s="451"/>
      <c r="AN1003" s="448"/>
      <c r="AO1003" s="451"/>
      <c r="AP1003" s="448"/>
      <c r="AQ1003" s="451"/>
      <c r="AR1003" s="448"/>
      <c r="AS1003" s="451"/>
      <c r="AT1003" s="448"/>
      <c r="AU1003" s="451"/>
      <c r="AV1003" s="448"/>
      <c r="AW1003" s="451"/>
      <c r="AX1003" s="448"/>
      <c r="AY1003" s="440"/>
      <c r="AZ1003" s="464"/>
      <c r="BA1003" s="15"/>
      <c r="BB1003" s="15"/>
      <c r="BC1003" s="15"/>
      <c r="BD1003" s="15"/>
      <c r="BE1003" s="15"/>
      <c r="BF1003" s="15"/>
      <c r="BG1003" s="15"/>
      <c r="BH1003" s="15"/>
      <c r="BI1003" s="15"/>
      <c r="BJ1003" s="15"/>
    </row>
    <row r="1004" spans="1:62" ht="14.25">
      <c r="A1004" s="502"/>
      <c r="B1004" s="502"/>
      <c r="C1004" s="448"/>
      <c r="D1004" s="15"/>
      <c r="E1004" s="15"/>
      <c r="F1004" s="464"/>
      <c r="G1004" s="465"/>
      <c r="H1004" s="440"/>
      <c r="I1004" s="464"/>
      <c r="J1004" s="465"/>
      <c r="K1004" s="464"/>
      <c r="L1004" s="465"/>
      <c r="M1004" s="464"/>
      <c r="N1004" s="450"/>
      <c r="O1004" s="466"/>
      <c r="P1004" s="450"/>
      <c r="Q1004" s="466"/>
      <c r="R1004" s="450"/>
      <c r="S1004" s="466"/>
      <c r="T1004" s="450"/>
      <c r="U1004" s="466"/>
      <c r="V1004" s="451"/>
      <c r="W1004" s="448"/>
      <c r="X1004" s="451"/>
      <c r="Y1004" s="448"/>
      <c r="Z1004" s="451"/>
      <c r="AA1004" s="448"/>
      <c r="AB1004" s="451"/>
      <c r="AC1004" s="448"/>
      <c r="AD1004" s="451"/>
      <c r="AE1004" s="448"/>
      <c r="AF1004" s="451"/>
      <c r="AG1004" s="448"/>
      <c r="AH1004" s="504"/>
      <c r="AI1004" s="448"/>
      <c r="AJ1004" s="451"/>
      <c r="AK1004" s="448"/>
      <c r="AL1004" s="440"/>
      <c r="AM1004" s="451"/>
      <c r="AN1004" s="448"/>
      <c r="AO1004" s="451"/>
      <c r="AP1004" s="448"/>
      <c r="AQ1004" s="451"/>
      <c r="AR1004" s="448"/>
      <c r="AS1004" s="451"/>
      <c r="AT1004" s="448"/>
      <c r="AU1004" s="451"/>
      <c r="AV1004" s="448"/>
      <c r="AW1004" s="451"/>
      <c r="AX1004" s="448"/>
      <c r="AY1004" s="440"/>
      <c r="AZ1004" s="464"/>
      <c r="BA1004" s="15"/>
      <c r="BB1004" s="15"/>
      <c r="BC1004" s="15"/>
      <c r="BD1004" s="15"/>
      <c r="BE1004" s="15"/>
      <c r="BF1004" s="15"/>
      <c r="BG1004" s="15"/>
      <c r="BH1004" s="15"/>
      <c r="BI1004" s="15"/>
      <c r="BJ1004" s="15"/>
    </row>
    <row r="1005" spans="1:62" ht="14.25">
      <c r="A1005" s="502"/>
      <c r="B1005" s="502"/>
      <c r="C1005" s="448"/>
      <c r="D1005" s="15"/>
      <c r="E1005" s="15"/>
      <c r="F1005" s="464"/>
      <c r="G1005" s="465"/>
      <c r="H1005" s="440"/>
      <c r="I1005" s="464"/>
      <c r="J1005" s="465"/>
      <c r="K1005" s="464"/>
      <c r="L1005" s="465"/>
      <c r="M1005" s="464"/>
      <c r="N1005" s="450"/>
      <c r="O1005" s="466"/>
      <c r="P1005" s="450"/>
      <c r="Q1005" s="466"/>
      <c r="R1005" s="450"/>
      <c r="S1005" s="466"/>
      <c r="T1005" s="450"/>
      <c r="U1005" s="466"/>
      <c r="V1005" s="451"/>
      <c r="W1005" s="448"/>
      <c r="X1005" s="451"/>
      <c r="Y1005" s="448"/>
      <c r="Z1005" s="451"/>
      <c r="AA1005" s="448"/>
      <c r="AB1005" s="451"/>
      <c r="AC1005" s="448"/>
      <c r="AD1005" s="451"/>
      <c r="AE1005" s="448"/>
      <c r="AF1005" s="451"/>
      <c r="AG1005" s="448"/>
      <c r="AH1005" s="504"/>
      <c r="AI1005" s="448"/>
      <c r="AJ1005" s="451"/>
      <c r="AK1005" s="448"/>
      <c r="AL1005" s="440"/>
      <c r="AM1005" s="451"/>
      <c r="AN1005" s="448"/>
      <c r="AO1005" s="451"/>
      <c r="AP1005" s="448"/>
      <c r="AQ1005" s="451"/>
      <c r="AR1005" s="448"/>
      <c r="AS1005" s="451"/>
      <c r="AT1005" s="448"/>
      <c r="AU1005" s="451"/>
      <c r="AV1005" s="448"/>
      <c r="AW1005" s="451"/>
      <c r="AX1005" s="448"/>
      <c r="AY1005" s="440"/>
      <c r="AZ1005" s="464"/>
      <c r="BA1005" s="15"/>
      <c r="BB1005" s="15"/>
      <c r="BC1005" s="15"/>
      <c r="BD1005" s="15"/>
      <c r="BE1005" s="15"/>
      <c r="BF1005" s="15"/>
      <c r="BG1005" s="15"/>
      <c r="BH1005" s="15"/>
      <c r="BI1005" s="15"/>
      <c r="BJ1005" s="15"/>
    </row>
    <row r="1006" spans="1:62" ht="14.25">
      <c r="A1006" s="502"/>
      <c r="B1006" s="502"/>
      <c r="C1006" s="448"/>
      <c r="D1006" s="15"/>
      <c r="E1006" s="15"/>
      <c r="F1006" s="464"/>
      <c r="G1006" s="465"/>
      <c r="H1006" s="440"/>
      <c r="I1006" s="464"/>
      <c r="J1006" s="465"/>
      <c r="K1006" s="464"/>
      <c r="L1006" s="465"/>
      <c r="M1006" s="464"/>
      <c r="N1006" s="450"/>
      <c r="O1006" s="466"/>
      <c r="P1006" s="450"/>
      <c r="Q1006" s="466"/>
      <c r="R1006" s="450"/>
      <c r="S1006" s="466"/>
      <c r="T1006" s="450"/>
      <c r="U1006" s="466"/>
      <c r="V1006" s="451"/>
      <c r="W1006" s="448"/>
      <c r="X1006" s="451"/>
      <c r="Y1006" s="448"/>
      <c r="Z1006" s="451"/>
      <c r="AA1006" s="448"/>
      <c r="AB1006" s="451"/>
      <c r="AC1006" s="448"/>
      <c r="AD1006" s="451"/>
      <c r="AE1006" s="448"/>
      <c r="AF1006" s="451"/>
      <c r="AG1006" s="448"/>
      <c r="AH1006" s="504"/>
      <c r="AI1006" s="448"/>
      <c r="AJ1006" s="451"/>
      <c r="AK1006" s="448"/>
      <c r="AL1006" s="440"/>
      <c r="AM1006" s="451"/>
      <c r="AN1006" s="448"/>
      <c r="AO1006" s="451"/>
      <c r="AP1006" s="448"/>
      <c r="AQ1006" s="451"/>
      <c r="AR1006" s="448"/>
      <c r="AS1006" s="451"/>
      <c r="AT1006" s="448"/>
      <c r="AU1006" s="451"/>
      <c r="AV1006" s="448"/>
      <c r="AW1006" s="451"/>
      <c r="AX1006" s="448"/>
      <c r="AY1006" s="440"/>
      <c r="AZ1006" s="464"/>
      <c r="BA1006" s="15"/>
      <c r="BB1006" s="15"/>
      <c r="BC1006" s="15"/>
      <c r="BD1006" s="15"/>
      <c r="BE1006" s="15"/>
      <c r="BF1006" s="15"/>
      <c r="BG1006" s="15"/>
      <c r="BH1006" s="15"/>
      <c r="BI1006" s="15"/>
      <c r="BJ1006" s="15"/>
    </row>
    <row r="1007" spans="1:62" ht="14.25">
      <c r="A1007" s="502"/>
      <c r="B1007" s="502"/>
      <c r="C1007" s="448"/>
      <c r="D1007" s="15"/>
      <c r="E1007" s="15"/>
      <c r="F1007" s="464"/>
      <c r="G1007" s="465"/>
      <c r="H1007" s="440"/>
      <c r="I1007" s="464"/>
      <c r="J1007" s="465"/>
      <c r="K1007" s="464"/>
      <c r="L1007" s="465"/>
      <c r="M1007" s="464"/>
      <c r="N1007" s="450"/>
      <c r="O1007" s="466"/>
      <c r="P1007" s="450"/>
      <c r="Q1007" s="466"/>
      <c r="R1007" s="450"/>
      <c r="S1007" s="466"/>
      <c r="T1007" s="450"/>
      <c r="U1007" s="466"/>
      <c r="V1007" s="451"/>
      <c r="W1007" s="448"/>
      <c r="X1007" s="451"/>
      <c r="Y1007" s="448"/>
      <c r="Z1007" s="451"/>
      <c r="AA1007" s="448"/>
      <c r="AB1007" s="451"/>
      <c r="AC1007" s="448"/>
      <c r="AD1007" s="451"/>
      <c r="AE1007" s="448"/>
      <c r="AF1007" s="451"/>
      <c r="AG1007" s="448"/>
      <c r="AH1007" s="504"/>
      <c r="AI1007" s="448"/>
      <c r="AJ1007" s="451"/>
      <c r="AK1007" s="448"/>
      <c r="AL1007" s="440"/>
      <c r="AM1007" s="451"/>
      <c r="AN1007" s="448"/>
      <c r="AO1007" s="451"/>
      <c r="AP1007" s="448"/>
      <c r="AQ1007" s="451"/>
      <c r="AR1007" s="448"/>
      <c r="AS1007" s="451"/>
      <c r="AT1007" s="448"/>
      <c r="AU1007" s="451"/>
      <c r="AV1007" s="448"/>
      <c r="AW1007" s="451"/>
      <c r="AX1007" s="448"/>
      <c r="AY1007" s="440"/>
      <c r="AZ1007" s="464"/>
      <c r="BA1007" s="15"/>
      <c r="BB1007" s="15"/>
      <c r="BC1007" s="15"/>
      <c r="BD1007" s="15"/>
      <c r="BE1007" s="15"/>
      <c r="BF1007" s="15"/>
      <c r="BG1007" s="15"/>
      <c r="BH1007" s="15"/>
      <c r="BI1007" s="15"/>
      <c r="BJ1007" s="15"/>
    </row>
    <row r="1008" spans="1:62" ht="14.25">
      <c r="A1008" s="502"/>
      <c r="B1008" s="502"/>
      <c r="C1008" s="448"/>
      <c r="D1008" s="15"/>
      <c r="E1008" s="15"/>
      <c r="F1008" s="464"/>
      <c r="G1008" s="465"/>
      <c r="H1008" s="440"/>
      <c r="I1008" s="464"/>
      <c r="J1008" s="465"/>
      <c r="K1008" s="464"/>
      <c r="L1008" s="465"/>
      <c r="M1008" s="464"/>
      <c r="N1008" s="450"/>
      <c r="O1008" s="466"/>
      <c r="P1008" s="450"/>
      <c r="Q1008" s="466"/>
      <c r="R1008" s="450"/>
      <c r="S1008" s="466"/>
      <c r="T1008" s="450"/>
      <c r="U1008" s="466"/>
      <c r="V1008" s="451"/>
      <c r="W1008" s="448"/>
      <c r="X1008" s="451"/>
      <c r="Y1008" s="448"/>
      <c r="Z1008" s="451"/>
      <c r="AA1008" s="448"/>
      <c r="AB1008" s="451"/>
      <c r="AC1008" s="448"/>
      <c r="AD1008" s="451"/>
      <c r="AE1008" s="448"/>
      <c r="AF1008" s="451"/>
      <c r="AG1008" s="448"/>
      <c r="AH1008" s="504"/>
      <c r="AI1008" s="448"/>
      <c r="AJ1008" s="451"/>
      <c r="AK1008" s="448"/>
      <c r="AL1008" s="440"/>
      <c r="AM1008" s="451"/>
      <c r="AN1008" s="448"/>
      <c r="AO1008" s="451"/>
      <c r="AP1008" s="448"/>
      <c r="AQ1008" s="451"/>
      <c r="AR1008" s="448"/>
      <c r="AS1008" s="451"/>
      <c r="AT1008" s="448"/>
      <c r="AU1008" s="451"/>
      <c r="AV1008" s="448"/>
      <c r="AW1008" s="451"/>
      <c r="AX1008" s="448"/>
      <c r="AY1008" s="440"/>
      <c r="AZ1008" s="464"/>
      <c r="BA1008" s="15"/>
      <c r="BB1008" s="15"/>
      <c r="BC1008" s="15"/>
      <c r="BD1008" s="15"/>
      <c r="BE1008" s="15"/>
      <c r="BF1008" s="15"/>
      <c r="BG1008" s="15"/>
      <c r="BH1008" s="15"/>
      <c r="BI1008" s="15"/>
      <c r="BJ1008" s="15"/>
    </row>
    <row r="1009" spans="1:62" ht="14.25">
      <c r="A1009" s="502"/>
      <c r="B1009" s="502"/>
      <c r="C1009" s="448"/>
      <c r="D1009" s="15"/>
      <c r="E1009" s="15"/>
      <c r="F1009" s="464"/>
      <c r="G1009" s="465"/>
      <c r="H1009" s="440"/>
      <c r="I1009" s="464"/>
      <c r="J1009" s="465"/>
      <c r="K1009" s="464"/>
      <c r="L1009" s="465"/>
      <c r="M1009" s="464"/>
      <c r="N1009" s="450"/>
      <c r="O1009" s="466"/>
      <c r="P1009" s="450"/>
      <c r="Q1009" s="466"/>
      <c r="R1009" s="450"/>
      <c r="S1009" s="466"/>
      <c r="T1009" s="450"/>
      <c r="U1009" s="466"/>
      <c r="V1009" s="451"/>
      <c r="W1009" s="448"/>
      <c r="X1009" s="451"/>
      <c r="Y1009" s="448"/>
      <c r="Z1009" s="451"/>
      <c r="AA1009" s="448"/>
      <c r="AB1009" s="451"/>
      <c r="AC1009" s="448"/>
      <c r="AD1009" s="451"/>
      <c r="AE1009" s="448"/>
      <c r="AF1009" s="451"/>
      <c r="AG1009" s="448"/>
      <c r="AH1009" s="504"/>
      <c r="AI1009" s="448"/>
      <c r="AJ1009" s="451"/>
      <c r="AK1009" s="448"/>
      <c r="AL1009" s="440"/>
      <c r="AM1009" s="451"/>
      <c r="AN1009" s="448"/>
      <c r="AO1009" s="451"/>
      <c r="AP1009" s="448"/>
      <c r="AQ1009" s="451"/>
      <c r="AR1009" s="448"/>
      <c r="AS1009" s="451"/>
      <c r="AT1009" s="448"/>
      <c r="AU1009" s="451"/>
      <c r="AV1009" s="448"/>
      <c r="AW1009" s="451"/>
      <c r="AX1009" s="448"/>
      <c r="AY1009" s="440"/>
      <c r="AZ1009" s="464"/>
      <c r="BA1009" s="15"/>
      <c r="BB1009" s="15"/>
      <c r="BC1009" s="15"/>
      <c r="BD1009" s="15"/>
      <c r="BE1009" s="15"/>
      <c r="BF1009" s="15"/>
      <c r="BG1009" s="15"/>
      <c r="BH1009" s="15"/>
      <c r="BI1009" s="15"/>
      <c r="BJ1009" s="15"/>
    </row>
    <row r="1010" spans="1:62" ht="14.25">
      <c r="A1010" s="502"/>
      <c r="B1010" s="502"/>
      <c r="C1010" s="448"/>
      <c r="D1010" s="15"/>
      <c r="E1010" s="15"/>
      <c r="F1010" s="464"/>
      <c r="G1010" s="465"/>
      <c r="H1010" s="440"/>
      <c r="I1010" s="464"/>
      <c r="J1010" s="465"/>
      <c r="K1010" s="464"/>
      <c r="L1010" s="465"/>
      <c r="M1010" s="464"/>
      <c r="N1010" s="450"/>
      <c r="O1010" s="466"/>
      <c r="P1010" s="450"/>
      <c r="Q1010" s="466"/>
      <c r="R1010" s="450"/>
      <c r="S1010" s="466"/>
      <c r="T1010" s="450"/>
      <c r="U1010" s="466"/>
      <c r="V1010" s="451"/>
      <c r="W1010" s="448"/>
      <c r="X1010" s="451"/>
      <c r="Y1010" s="448"/>
      <c r="Z1010" s="451"/>
      <c r="AA1010" s="448"/>
      <c r="AB1010" s="451"/>
      <c r="AC1010" s="448"/>
      <c r="AD1010" s="451"/>
      <c r="AE1010" s="448"/>
      <c r="AF1010" s="451"/>
      <c r="AG1010" s="448"/>
      <c r="AH1010" s="504"/>
      <c r="AI1010" s="448"/>
      <c r="AJ1010" s="451"/>
      <c r="AK1010" s="448"/>
      <c r="AL1010" s="440"/>
      <c r="AM1010" s="451"/>
      <c r="AN1010" s="448"/>
      <c r="AO1010" s="451"/>
      <c r="AP1010" s="448"/>
      <c r="AQ1010" s="451"/>
      <c r="AR1010" s="448"/>
      <c r="AS1010" s="451"/>
      <c r="AT1010" s="448"/>
      <c r="AU1010" s="451"/>
      <c r="AV1010" s="448"/>
      <c r="AW1010" s="451"/>
      <c r="AX1010" s="448"/>
      <c r="AY1010" s="440"/>
      <c r="AZ1010" s="464"/>
      <c r="BA1010" s="15"/>
      <c r="BB1010" s="15"/>
      <c r="BC1010" s="15"/>
      <c r="BD1010" s="15"/>
      <c r="BE1010" s="15"/>
      <c r="BF1010" s="15"/>
      <c r="BG1010" s="15"/>
      <c r="BH1010" s="15"/>
      <c r="BI1010" s="15"/>
      <c r="BJ1010" s="15"/>
    </row>
    <row r="1011" spans="1:62" ht="14.25">
      <c r="A1011" s="502"/>
      <c r="B1011" s="502"/>
      <c r="C1011" s="448"/>
      <c r="D1011" s="15"/>
      <c r="E1011" s="15"/>
      <c r="F1011" s="464"/>
      <c r="G1011" s="465"/>
      <c r="H1011" s="440"/>
      <c r="I1011" s="464"/>
      <c r="J1011" s="465"/>
      <c r="K1011" s="464"/>
      <c r="L1011" s="465"/>
      <c r="M1011" s="464"/>
      <c r="N1011" s="450"/>
      <c r="O1011" s="466"/>
      <c r="P1011" s="450"/>
      <c r="Q1011" s="466"/>
      <c r="R1011" s="450"/>
      <c r="S1011" s="466"/>
      <c r="T1011" s="450"/>
      <c r="U1011" s="466"/>
      <c r="V1011" s="451"/>
      <c r="W1011" s="448"/>
      <c r="X1011" s="451"/>
      <c r="Y1011" s="448"/>
      <c r="Z1011" s="451"/>
      <c r="AA1011" s="448"/>
      <c r="AB1011" s="451"/>
      <c r="AC1011" s="448"/>
      <c r="AD1011" s="451"/>
      <c r="AE1011" s="448"/>
      <c r="AF1011" s="451"/>
      <c r="AG1011" s="448"/>
      <c r="AH1011" s="504"/>
      <c r="AI1011" s="448"/>
      <c r="AJ1011" s="451"/>
      <c r="AK1011" s="448"/>
      <c r="AL1011" s="440"/>
      <c r="AM1011" s="451"/>
      <c r="AN1011" s="448"/>
      <c r="AO1011" s="451"/>
      <c r="AP1011" s="448"/>
      <c r="AQ1011" s="451"/>
      <c r="AR1011" s="448"/>
      <c r="AS1011" s="451"/>
      <c r="AT1011" s="448"/>
      <c r="AU1011" s="451"/>
      <c r="AV1011" s="448"/>
      <c r="AW1011" s="451"/>
      <c r="AX1011" s="448"/>
      <c r="AY1011" s="440"/>
      <c r="AZ1011" s="464"/>
      <c r="BA1011" s="15"/>
      <c r="BB1011" s="15"/>
      <c r="BC1011" s="15"/>
      <c r="BD1011" s="15"/>
      <c r="BE1011" s="15"/>
      <c r="BF1011" s="15"/>
      <c r="BG1011" s="15"/>
      <c r="BH1011" s="15"/>
      <c r="BI1011" s="15"/>
      <c r="BJ1011" s="15"/>
    </row>
    <row r="1012" spans="1:62" ht="14.25">
      <c r="A1012" s="502"/>
      <c r="B1012" s="502"/>
      <c r="C1012" s="448"/>
      <c r="D1012" s="15"/>
      <c r="E1012" s="15"/>
      <c r="F1012" s="464"/>
      <c r="G1012" s="465"/>
      <c r="H1012" s="440"/>
      <c r="I1012" s="464"/>
      <c r="J1012" s="465"/>
      <c r="K1012" s="464"/>
      <c r="L1012" s="465"/>
      <c r="M1012" s="464"/>
      <c r="N1012" s="450"/>
      <c r="O1012" s="466"/>
      <c r="P1012" s="450"/>
      <c r="Q1012" s="466"/>
      <c r="R1012" s="450"/>
      <c r="S1012" s="466"/>
      <c r="T1012" s="450"/>
      <c r="U1012" s="466"/>
      <c r="V1012" s="451"/>
      <c r="W1012" s="448"/>
      <c r="X1012" s="451"/>
      <c r="Y1012" s="448"/>
      <c r="Z1012" s="451"/>
      <c r="AA1012" s="448"/>
      <c r="AB1012" s="451"/>
      <c r="AC1012" s="448"/>
      <c r="AD1012" s="451"/>
      <c r="AE1012" s="448"/>
      <c r="AF1012" s="451"/>
      <c r="AG1012" s="448"/>
      <c r="AH1012" s="504"/>
      <c r="AI1012" s="448"/>
      <c r="AJ1012" s="451"/>
      <c r="AK1012" s="448"/>
      <c r="AL1012" s="440"/>
      <c r="AM1012" s="451"/>
      <c r="AN1012" s="448"/>
      <c r="AO1012" s="451"/>
      <c r="AP1012" s="448"/>
      <c r="AQ1012" s="451"/>
      <c r="AR1012" s="448"/>
      <c r="AS1012" s="451"/>
      <c r="AT1012" s="448"/>
      <c r="AU1012" s="451"/>
      <c r="AV1012" s="448"/>
      <c r="AW1012" s="451"/>
      <c r="AX1012" s="448"/>
      <c r="AY1012" s="440"/>
      <c r="AZ1012" s="464"/>
      <c r="BA1012" s="15"/>
      <c r="BB1012" s="15"/>
      <c r="BC1012" s="15"/>
      <c r="BD1012" s="15"/>
      <c r="BE1012" s="15"/>
      <c r="BF1012" s="15"/>
      <c r="BG1012" s="15"/>
      <c r="BH1012" s="15"/>
      <c r="BI1012" s="15"/>
      <c r="BJ1012" s="15"/>
    </row>
    <row r="1013" spans="1:62" ht="14.25">
      <c r="A1013" s="502"/>
      <c r="B1013" s="502"/>
      <c r="C1013" s="448"/>
      <c r="D1013" s="15"/>
      <c r="E1013" s="15"/>
      <c r="F1013" s="464"/>
      <c r="G1013" s="465"/>
      <c r="H1013" s="440"/>
      <c r="I1013" s="464"/>
      <c r="J1013" s="465"/>
      <c r="K1013" s="464"/>
      <c r="L1013" s="465"/>
      <c r="M1013" s="464"/>
      <c r="N1013" s="450"/>
      <c r="O1013" s="466"/>
      <c r="P1013" s="450"/>
      <c r="Q1013" s="466"/>
      <c r="R1013" s="450"/>
      <c r="S1013" s="466"/>
      <c r="T1013" s="450"/>
      <c r="U1013" s="466"/>
      <c r="V1013" s="451"/>
      <c r="W1013" s="448"/>
      <c r="X1013" s="451"/>
      <c r="Y1013" s="448"/>
      <c r="Z1013" s="451"/>
      <c r="AA1013" s="448"/>
      <c r="AB1013" s="451"/>
      <c r="AC1013" s="448"/>
      <c r="AD1013" s="451"/>
      <c r="AE1013" s="448"/>
      <c r="AF1013" s="451"/>
      <c r="AG1013" s="448"/>
      <c r="AH1013" s="504"/>
      <c r="AI1013" s="448"/>
      <c r="AJ1013" s="451"/>
      <c r="AK1013" s="448"/>
      <c r="AL1013" s="440"/>
      <c r="AM1013" s="451"/>
      <c r="AN1013" s="448"/>
      <c r="AO1013" s="451"/>
      <c r="AP1013" s="448"/>
      <c r="AQ1013" s="451"/>
      <c r="AR1013" s="448"/>
      <c r="AS1013" s="451"/>
      <c r="AT1013" s="448"/>
      <c r="AU1013" s="451"/>
      <c r="AV1013" s="448"/>
      <c r="AW1013" s="451"/>
      <c r="AX1013" s="448"/>
      <c r="AY1013" s="440"/>
      <c r="AZ1013" s="464"/>
      <c r="BA1013" s="15"/>
      <c r="BB1013" s="15"/>
      <c r="BC1013" s="15"/>
      <c r="BD1013" s="15"/>
      <c r="BE1013" s="15"/>
      <c r="BF1013" s="15"/>
      <c r="BG1013" s="15"/>
      <c r="BH1013" s="15"/>
      <c r="BI1013" s="15"/>
      <c r="BJ1013" s="15"/>
    </row>
    <row r="1014" spans="1:62" ht="14.25">
      <c r="A1014" s="502"/>
      <c r="B1014" s="502"/>
      <c r="C1014" s="448"/>
      <c r="D1014" s="15"/>
      <c r="E1014" s="15"/>
      <c r="F1014" s="464"/>
      <c r="G1014" s="465"/>
      <c r="H1014" s="440"/>
      <c r="I1014" s="464"/>
      <c r="J1014" s="465"/>
      <c r="K1014" s="464"/>
      <c r="L1014" s="465"/>
      <c r="M1014" s="464"/>
      <c r="N1014" s="450"/>
      <c r="O1014" s="466"/>
      <c r="P1014" s="450"/>
      <c r="Q1014" s="466"/>
      <c r="R1014" s="450"/>
      <c r="S1014" s="466"/>
      <c r="T1014" s="450"/>
      <c r="U1014" s="466"/>
      <c r="V1014" s="451"/>
      <c r="W1014" s="448"/>
      <c r="X1014" s="451"/>
      <c r="Y1014" s="448"/>
      <c r="Z1014" s="451"/>
      <c r="AA1014" s="448"/>
      <c r="AB1014" s="451"/>
      <c r="AC1014" s="448"/>
      <c r="AD1014" s="451"/>
      <c r="AE1014" s="448"/>
      <c r="AF1014" s="451"/>
      <c r="AG1014" s="448"/>
      <c r="AH1014" s="504"/>
      <c r="AI1014" s="448"/>
      <c r="AJ1014" s="451"/>
      <c r="AK1014" s="448"/>
      <c r="AL1014" s="440"/>
      <c r="AM1014" s="451"/>
      <c r="AN1014" s="448"/>
      <c r="AO1014" s="451"/>
      <c r="AP1014" s="448"/>
      <c r="AQ1014" s="451"/>
      <c r="AR1014" s="448"/>
      <c r="AS1014" s="451"/>
      <c r="AT1014" s="448"/>
      <c r="AU1014" s="451"/>
      <c r="AV1014" s="448"/>
      <c r="AW1014" s="451"/>
      <c r="AX1014" s="448"/>
      <c r="AY1014" s="440"/>
      <c r="AZ1014" s="464"/>
      <c r="BA1014" s="15"/>
      <c r="BB1014" s="15"/>
      <c r="BC1014" s="15"/>
      <c r="BD1014" s="15"/>
      <c r="BE1014" s="15"/>
      <c r="BF1014" s="15"/>
      <c r="BG1014" s="15"/>
      <c r="BH1014" s="15"/>
      <c r="BI1014" s="15"/>
      <c r="BJ1014" s="15"/>
    </row>
    <row r="1015" spans="1:62" ht="14.25">
      <c r="A1015" s="502"/>
      <c r="B1015" s="502"/>
      <c r="C1015" s="448"/>
      <c r="D1015" s="15"/>
      <c r="E1015" s="15"/>
      <c r="F1015" s="464"/>
      <c r="G1015" s="465"/>
      <c r="H1015" s="440"/>
      <c r="I1015" s="464"/>
      <c r="J1015" s="465"/>
      <c r="K1015" s="464"/>
      <c r="L1015" s="465"/>
      <c r="M1015" s="464"/>
      <c r="N1015" s="450"/>
      <c r="O1015" s="466"/>
      <c r="P1015" s="450"/>
      <c r="Q1015" s="466"/>
      <c r="R1015" s="450"/>
      <c r="S1015" s="466"/>
      <c r="T1015" s="450"/>
      <c r="U1015" s="466"/>
      <c r="V1015" s="451"/>
      <c r="W1015" s="448"/>
      <c r="X1015" s="451"/>
      <c r="Y1015" s="448"/>
      <c r="Z1015" s="451"/>
      <c r="AA1015" s="448"/>
      <c r="AB1015" s="451"/>
      <c r="AC1015" s="448"/>
      <c r="AD1015" s="451"/>
      <c r="AE1015" s="448"/>
      <c r="AF1015" s="451"/>
      <c r="AG1015" s="448"/>
      <c r="AH1015" s="504"/>
      <c r="AI1015" s="448"/>
      <c r="AJ1015" s="451"/>
      <c r="AK1015" s="448"/>
      <c r="AL1015" s="440"/>
      <c r="AM1015" s="451"/>
      <c r="AN1015" s="448"/>
      <c r="AO1015" s="451"/>
      <c r="AP1015" s="448"/>
      <c r="AQ1015" s="451"/>
      <c r="AR1015" s="448"/>
      <c r="AS1015" s="451"/>
      <c r="AT1015" s="448"/>
      <c r="AU1015" s="451"/>
      <c r="AV1015" s="448"/>
      <c r="AW1015" s="451"/>
      <c r="AX1015" s="448"/>
      <c r="AY1015" s="440"/>
      <c r="AZ1015" s="464"/>
      <c r="BA1015" s="15"/>
      <c r="BB1015" s="15"/>
      <c r="BC1015" s="15"/>
      <c r="BD1015" s="15"/>
      <c r="BE1015" s="15"/>
      <c r="BF1015" s="15"/>
      <c r="BG1015" s="15"/>
      <c r="BH1015" s="15"/>
      <c r="BI1015" s="15"/>
      <c r="BJ1015" s="15"/>
    </row>
    <row r="1016" spans="1:62" ht="14.25">
      <c r="A1016" s="502"/>
      <c r="B1016" s="502"/>
      <c r="C1016" s="448"/>
      <c r="D1016" s="15"/>
      <c r="E1016" s="15"/>
      <c r="F1016" s="464"/>
      <c r="G1016" s="465"/>
      <c r="H1016" s="440"/>
      <c r="I1016" s="464"/>
      <c r="J1016" s="465"/>
      <c r="K1016" s="464"/>
      <c r="L1016" s="465"/>
      <c r="M1016" s="464"/>
      <c r="N1016" s="450"/>
      <c r="O1016" s="466"/>
      <c r="P1016" s="450"/>
      <c r="Q1016" s="466"/>
      <c r="R1016" s="450"/>
      <c r="S1016" s="466"/>
      <c r="T1016" s="450"/>
      <c r="U1016" s="466"/>
      <c r="V1016" s="451"/>
      <c r="W1016" s="448"/>
      <c r="X1016" s="451"/>
      <c r="Y1016" s="448"/>
      <c r="Z1016" s="451"/>
      <c r="AA1016" s="448"/>
      <c r="AB1016" s="451"/>
      <c r="AC1016" s="448"/>
      <c r="AD1016" s="451"/>
      <c r="AE1016" s="448"/>
      <c r="AF1016" s="451"/>
      <c r="AG1016" s="448"/>
      <c r="AH1016" s="504"/>
      <c r="AI1016" s="448"/>
      <c r="AJ1016" s="451"/>
      <c r="AK1016" s="448"/>
      <c r="AL1016" s="440"/>
      <c r="AM1016" s="451"/>
      <c r="AN1016" s="448"/>
      <c r="AO1016" s="451"/>
      <c r="AP1016" s="448"/>
      <c r="AQ1016" s="451"/>
      <c r="AR1016" s="448"/>
      <c r="AS1016" s="451"/>
      <c r="AT1016" s="448"/>
      <c r="AU1016" s="451"/>
      <c r="AV1016" s="448"/>
      <c r="AW1016" s="451"/>
      <c r="AX1016" s="448"/>
      <c r="AY1016" s="440"/>
      <c r="AZ1016" s="464"/>
      <c r="BA1016" s="15"/>
      <c r="BB1016" s="15"/>
      <c r="BC1016" s="15"/>
      <c r="BD1016" s="15"/>
      <c r="BE1016" s="15"/>
      <c r="BF1016" s="15"/>
      <c r="BG1016" s="15"/>
      <c r="BH1016" s="15"/>
      <c r="BI1016" s="15"/>
      <c r="BJ1016" s="15"/>
    </row>
    <row r="1017" spans="1:62" ht="14.25">
      <c r="A1017" s="502"/>
      <c r="B1017" s="502"/>
      <c r="C1017" s="448"/>
      <c r="D1017" s="15"/>
      <c r="E1017" s="15"/>
      <c r="F1017" s="464"/>
      <c r="G1017" s="465"/>
      <c r="H1017" s="440"/>
      <c r="I1017" s="464"/>
      <c r="J1017" s="465"/>
      <c r="K1017" s="464"/>
      <c r="L1017" s="465"/>
      <c r="M1017" s="464"/>
      <c r="N1017" s="450"/>
      <c r="O1017" s="466"/>
      <c r="P1017" s="450"/>
      <c r="Q1017" s="466"/>
      <c r="R1017" s="450"/>
      <c r="S1017" s="466"/>
      <c r="T1017" s="450"/>
      <c r="U1017" s="466"/>
      <c r="V1017" s="451"/>
      <c r="W1017" s="448"/>
      <c r="X1017" s="451"/>
      <c r="Y1017" s="448"/>
      <c r="Z1017" s="451"/>
      <c r="AA1017" s="448"/>
      <c r="AB1017" s="451"/>
      <c r="AC1017" s="448"/>
      <c r="AD1017" s="451"/>
      <c r="AE1017" s="448"/>
      <c r="AF1017" s="451"/>
      <c r="AG1017" s="448"/>
      <c r="AH1017" s="504"/>
      <c r="AI1017" s="448"/>
      <c r="AJ1017" s="451"/>
      <c r="AK1017" s="448"/>
      <c r="AL1017" s="440"/>
      <c r="AM1017" s="451"/>
      <c r="AN1017" s="448"/>
      <c r="AO1017" s="451"/>
      <c r="AP1017" s="448"/>
      <c r="AQ1017" s="451"/>
      <c r="AR1017" s="448"/>
      <c r="AS1017" s="451"/>
      <c r="AT1017" s="448"/>
      <c r="AU1017" s="451"/>
      <c r="AV1017" s="448"/>
      <c r="AW1017" s="451"/>
      <c r="AX1017" s="448"/>
      <c r="AY1017" s="440"/>
      <c r="AZ1017" s="464"/>
      <c r="BA1017" s="15"/>
      <c r="BB1017" s="15"/>
      <c r="BC1017" s="15"/>
      <c r="BD1017" s="15"/>
      <c r="BE1017" s="15"/>
      <c r="BF1017" s="15"/>
      <c r="BG1017" s="15"/>
      <c r="BH1017" s="15"/>
      <c r="BI1017" s="15"/>
      <c r="BJ1017" s="15"/>
    </row>
    <row r="1018" spans="1:62" ht="14.25">
      <c r="A1018" s="502"/>
      <c r="B1018" s="502"/>
      <c r="C1018" s="448"/>
      <c r="D1018" s="15"/>
      <c r="E1018" s="15"/>
      <c r="F1018" s="464"/>
      <c r="G1018" s="465"/>
      <c r="H1018" s="440"/>
      <c r="I1018" s="464"/>
      <c r="J1018" s="465"/>
      <c r="K1018" s="464"/>
      <c r="L1018" s="465"/>
      <c r="M1018" s="464"/>
      <c r="N1018" s="450"/>
      <c r="O1018" s="466"/>
      <c r="P1018" s="450"/>
      <c r="Q1018" s="466"/>
      <c r="R1018" s="450"/>
      <c r="S1018" s="466"/>
      <c r="T1018" s="450"/>
      <c r="U1018" s="466"/>
      <c r="V1018" s="451"/>
      <c r="W1018" s="448"/>
      <c r="X1018" s="451"/>
      <c r="Y1018" s="448"/>
      <c r="Z1018" s="451"/>
      <c r="AA1018" s="448"/>
      <c r="AB1018" s="451"/>
      <c r="AC1018" s="448"/>
      <c r="AD1018" s="451"/>
      <c r="AE1018" s="448"/>
      <c r="AF1018" s="451"/>
      <c r="AG1018" s="448"/>
      <c r="AH1018" s="504"/>
      <c r="AI1018" s="448"/>
      <c r="AJ1018" s="451"/>
      <c r="AK1018" s="448"/>
      <c r="AL1018" s="440"/>
      <c r="AM1018" s="451"/>
      <c r="AN1018" s="448"/>
      <c r="AO1018" s="451"/>
      <c r="AP1018" s="448"/>
      <c r="AQ1018" s="451"/>
      <c r="AR1018" s="448"/>
      <c r="AS1018" s="451"/>
      <c r="AT1018" s="448"/>
      <c r="AU1018" s="451"/>
      <c r="AV1018" s="448"/>
      <c r="AW1018" s="451"/>
      <c r="AX1018" s="448"/>
      <c r="AY1018" s="440"/>
      <c r="AZ1018" s="464"/>
      <c r="BA1018" s="15"/>
      <c r="BB1018" s="15"/>
      <c r="BC1018" s="15"/>
      <c r="BD1018" s="15"/>
      <c r="BE1018" s="15"/>
      <c r="BF1018" s="15"/>
      <c r="BG1018" s="15"/>
      <c r="BH1018" s="15"/>
      <c r="BI1018" s="15"/>
      <c r="BJ1018" s="15"/>
    </row>
    <row r="1019" spans="1:62" ht="14.25">
      <c r="A1019" s="502"/>
      <c r="B1019" s="502"/>
      <c r="C1019" s="448"/>
      <c r="D1019" s="15"/>
      <c r="E1019" s="15"/>
      <c r="F1019" s="464"/>
      <c r="G1019" s="465"/>
      <c r="H1019" s="440"/>
      <c r="I1019" s="464"/>
      <c r="J1019" s="465"/>
      <c r="K1019" s="464"/>
      <c r="L1019" s="465"/>
      <c r="M1019" s="464"/>
      <c r="N1019" s="450"/>
      <c r="O1019" s="466"/>
      <c r="P1019" s="450"/>
      <c r="Q1019" s="466"/>
      <c r="R1019" s="450"/>
      <c r="S1019" s="466"/>
      <c r="T1019" s="450"/>
      <c r="U1019" s="466"/>
      <c r="V1019" s="451"/>
      <c r="W1019" s="448"/>
      <c r="X1019" s="451"/>
      <c r="Y1019" s="448"/>
      <c r="Z1019" s="451"/>
      <c r="AA1019" s="448"/>
      <c r="AB1019" s="451"/>
      <c r="AC1019" s="448"/>
      <c r="AD1019" s="451"/>
      <c r="AE1019" s="448"/>
      <c r="AF1019" s="451"/>
      <c r="AG1019" s="448"/>
      <c r="AH1019" s="504"/>
      <c r="AI1019" s="448"/>
      <c r="AJ1019" s="451"/>
      <c r="AK1019" s="448"/>
      <c r="AL1019" s="440"/>
      <c r="AM1019" s="451"/>
      <c r="AN1019" s="448"/>
      <c r="AO1019" s="451"/>
      <c r="AP1019" s="448"/>
      <c r="AQ1019" s="451"/>
      <c r="AR1019" s="448"/>
      <c r="AS1019" s="451"/>
      <c r="AT1019" s="448"/>
      <c r="AU1019" s="451"/>
      <c r="AV1019" s="448"/>
      <c r="AW1019" s="451"/>
      <c r="AX1019" s="448"/>
      <c r="AY1019" s="440"/>
      <c r="AZ1019" s="464"/>
      <c r="BA1019" s="15"/>
      <c r="BB1019" s="15"/>
      <c r="BC1019" s="15"/>
      <c r="BD1019" s="15"/>
      <c r="BE1019" s="15"/>
      <c r="BF1019" s="15"/>
      <c r="BG1019" s="15"/>
      <c r="BH1019" s="15"/>
      <c r="BI1019" s="15"/>
      <c r="BJ1019" s="15"/>
    </row>
    <row r="1020" spans="1:62" ht="14.25">
      <c r="A1020" s="502"/>
      <c r="B1020" s="502"/>
      <c r="C1020" s="448"/>
      <c r="D1020" s="15"/>
      <c r="E1020" s="15"/>
      <c r="F1020" s="464"/>
      <c r="G1020" s="465"/>
      <c r="H1020" s="440"/>
      <c r="I1020" s="464"/>
      <c r="J1020" s="465"/>
      <c r="K1020" s="464"/>
      <c r="L1020" s="465"/>
      <c r="M1020" s="464"/>
      <c r="N1020" s="450"/>
      <c r="O1020" s="466"/>
      <c r="P1020" s="450"/>
      <c r="Q1020" s="466"/>
      <c r="R1020" s="450"/>
      <c r="S1020" s="466"/>
      <c r="T1020" s="450"/>
      <c r="U1020" s="466"/>
      <c r="V1020" s="451"/>
      <c r="W1020" s="448"/>
      <c r="X1020" s="451"/>
      <c r="Y1020" s="448"/>
      <c r="Z1020" s="451"/>
      <c r="AA1020" s="448"/>
      <c r="AB1020" s="451"/>
      <c r="AC1020" s="448"/>
      <c r="AD1020" s="451"/>
      <c r="AE1020" s="448"/>
      <c r="AF1020" s="451"/>
      <c r="AG1020" s="448"/>
      <c r="AH1020" s="504"/>
      <c r="AI1020" s="448"/>
      <c r="AJ1020" s="451"/>
      <c r="AK1020" s="448"/>
      <c r="AL1020" s="440"/>
      <c r="AM1020" s="451"/>
      <c r="AN1020" s="448"/>
      <c r="AO1020" s="451"/>
      <c r="AP1020" s="448"/>
      <c r="AQ1020" s="451"/>
      <c r="AR1020" s="448"/>
      <c r="AS1020" s="451"/>
      <c r="AT1020" s="448"/>
      <c r="AU1020" s="451"/>
      <c r="AV1020" s="448"/>
      <c r="AW1020" s="451"/>
      <c r="AX1020" s="448"/>
      <c r="AY1020" s="440"/>
      <c r="AZ1020" s="464"/>
      <c r="BA1020" s="15"/>
      <c r="BB1020" s="15"/>
      <c r="BC1020" s="15"/>
      <c r="BD1020" s="15"/>
      <c r="BE1020" s="15"/>
      <c r="BF1020" s="15"/>
      <c r="BG1020" s="15"/>
      <c r="BH1020" s="15"/>
      <c r="BI1020" s="15"/>
      <c r="BJ1020" s="15"/>
    </row>
    <row r="1021" spans="1:62" ht="14.25">
      <c r="A1021" s="502"/>
      <c r="B1021" s="502"/>
      <c r="C1021" s="448"/>
      <c r="D1021" s="15"/>
      <c r="E1021" s="15"/>
      <c r="F1021" s="464"/>
      <c r="G1021" s="465"/>
      <c r="H1021" s="440"/>
      <c r="I1021" s="464"/>
      <c r="J1021" s="465"/>
      <c r="K1021" s="464"/>
      <c r="L1021" s="465"/>
      <c r="M1021" s="464"/>
      <c r="N1021" s="450"/>
      <c r="O1021" s="466"/>
      <c r="P1021" s="450"/>
      <c r="Q1021" s="466"/>
      <c r="R1021" s="450"/>
      <c r="S1021" s="466"/>
      <c r="T1021" s="450"/>
      <c r="U1021" s="466"/>
      <c r="V1021" s="451"/>
      <c r="W1021" s="448"/>
      <c r="X1021" s="451"/>
      <c r="Y1021" s="448"/>
      <c r="Z1021" s="451"/>
      <c r="AA1021" s="448"/>
      <c r="AB1021" s="451"/>
      <c r="AC1021" s="448"/>
      <c r="AD1021" s="451"/>
      <c r="AE1021" s="448"/>
      <c r="AF1021" s="451"/>
      <c r="AG1021" s="448"/>
      <c r="AH1021" s="504"/>
      <c r="AI1021" s="448"/>
      <c r="AJ1021" s="451"/>
      <c r="AK1021" s="448"/>
      <c r="AL1021" s="440"/>
      <c r="AM1021" s="451"/>
      <c r="AN1021" s="448"/>
      <c r="AO1021" s="451"/>
      <c r="AP1021" s="448"/>
      <c r="AQ1021" s="451"/>
      <c r="AR1021" s="448"/>
      <c r="AS1021" s="451"/>
      <c r="AT1021" s="448"/>
      <c r="AU1021" s="451"/>
      <c r="AV1021" s="448"/>
      <c r="AW1021" s="451"/>
      <c r="AX1021" s="448"/>
      <c r="AY1021" s="440"/>
      <c r="AZ1021" s="464"/>
      <c r="BA1021" s="15"/>
      <c r="BB1021" s="15"/>
      <c r="BC1021" s="15"/>
      <c r="BD1021" s="15"/>
      <c r="BE1021" s="15"/>
      <c r="BF1021" s="15"/>
      <c r="BG1021" s="15"/>
      <c r="BH1021" s="15"/>
      <c r="BI1021" s="15"/>
      <c r="BJ1021" s="15"/>
    </row>
    <row r="1022" spans="1:62" ht="14.25">
      <c r="A1022" s="502"/>
      <c r="B1022" s="502"/>
      <c r="C1022" s="448"/>
      <c r="D1022" s="15"/>
      <c r="E1022" s="15"/>
      <c r="F1022" s="464"/>
      <c r="G1022" s="465"/>
      <c r="H1022" s="440"/>
      <c r="I1022" s="464"/>
      <c r="J1022" s="465"/>
      <c r="K1022" s="464"/>
      <c r="L1022" s="465"/>
      <c r="M1022" s="464"/>
      <c r="N1022" s="450"/>
      <c r="O1022" s="466"/>
      <c r="P1022" s="450"/>
      <c r="Q1022" s="466"/>
      <c r="R1022" s="450"/>
      <c r="S1022" s="466"/>
      <c r="T1022" s="450"/>
      <c r="U1022" s="466"/>
      <c r="V1022" s="451"/>
      <c r="W1022" s="448"/>
      <c r="X1022" s="451"/>
      <c r="Y1022" s="448"/>
      <c r="Z1022" s="451"/>
      <c r="AA1022" s="448"/>
      <c r="AB1022" s="451"/>
      <c r="AC1022" s="448"/>
      <c r="AD1022" s="451"/>
      <c r="AE1022" s="448"/>
      <c r="AF1022" s="451"/>
      <c r="AG1022" s="448"/>
      <c r="AH1022" s="504"/>
      <c r="AI1022" s="448"/>
      <c r="AJ1022" s="451"/>
      <c r="AK1022" s="448"/>
      <c r="AL1022" s="440"/>
      <c r="AM1022" s="451"/>
      <c r="AN1022" s="448"/>
      <c r="AO1022" s="451"/>
      <c r="AP1022" s="448"/>
      <c r="AQ1022" s="451"/>
      <c r="AR1022" s="448"/>
      <c r="AS1022" s="451"/>
      <c r="AT1022" s="448"/>
      <c r="AU1022" s="451"/>
      <c r="AV1022" s="448"/>
      <c r="AW1022" s="451"/>
      <c r="AX1022" s="448"/>
      <c r="AY1022" s="440"/>
      <c r="AZ1022" s="464"/>
      <c r="BA1022" s="15"/>
      <c r="BB1022" s="15"/>
      <c r="BC1022" s="15"/>
      <c r="BD1022" s="15"/>
      <c r="BE1022" s="15"/>
      <c r="BF1022" s="15"/>
      <c r="BG1022" s="15"/>
      <c r="BH1022" s="15"/>
      <c r="BI1022" s="15"/>
      <c r="BJ1022" s="15"/>
    </row>
    <row r="1023" spans="1:62" ht="14.25">
      <c r="A1023" s="502"/>
      <c r="B1023" s="502"/>
      <c r="C1023" s="448"/>
      <c r="D1023" s="15"/>
      <c r="E1023" s="15"/>
      <c r="F1023" s="464"/>
      <c r="G1023" s="465"/>
      <c r="H1023" s="440"/>
      <c r="I1023" s="464"/>
      <c r="J1023" s="465"/>
      <c r="K1023" s="464"/>
      <c r="L1023" s="465"/>
      <c r="M1023" s="464"/>
      <c r="N1023" s="450"/>
      <c r="O1023" s="466"/>
      <c r="P1023" s="450"/>
      <c r="Q1023" s="466"/>
      <c r="R1023" s="450"/>
      <c r="S1023" s="466"/>
      <c r="T1023" s="450"/>
      <c r="U1023" s="466"/>
      <c r="V1023" s="451"/>
      <c r="W1023" s="448"/>
      <c r="X1023" s="451"/>
      <c r="Y1023" s="448"/>
      <c r="Z1023" s="451"/>
      <c r="AA1023" s="448"/>
      <c r="AB1023" s="451"/>
      <c r="AC1023" s="448"/>
      <c r="AD1023" s="451"/>
      <c r="AE1023" s="448"/>
      <c r="AF1023" s="451"/>
      <c r="AG1023" s="448"/>
      <c r="AH1023" s="504"/>
      <c r="AI1023" s="448"/>
      <c r="AJ1023" s="451"/>
      <c r="AK1023" s="448"/>
      <c r="AL1023" s="440"/>
      <c r="AM1023" s="451"/>
      <c r="AN1023" s="448"/>
      <c r="AO1023" s="451"/>
      <c r="AP1023" s="448"/>
      <c r="AQ1023" s="451"/>
      <c r="AR1023" s="448"/>
      <c r="AS1023" s="451"/>
      <c r="AT1023" s="448"/>
      <c r="AU1023" s="451"/>
      <c r="AV1023" s="448"/>
      <c r="AW1023" s="451"/>
      <c r="AX1023" s="448"/>
      <c r="AY1023" s="440"/>
      <c r="AZ1023" s="464"/>
      <c r="BA1023" s="15"/>
      <c r="BB1023" s="15"/>
      <c r="BC1023" s="15"/>
      <c r="BD1023" s="15"/>
      <c r="BE1023" s="15"/>
      <c r="BF1023" s="15"/>
      <c r="BG1023" s="15"/>
      <c r="BH1023" s="15"/>
      <c r="BI1023" s="15"/>
      <c r="BJ1023" s="15"/>
    </row>
    <row r="1024" spans="1:62" ht="14.25">
      <c r="A1024" s="502"/>
      <c r="B1024" s="502"/>
      <c r="C1024" s="448"/>
      <c r="D1024" s="15"/>
      <c r="E1024" s="15"/>
      <c r="F1024" s="464"/>
      <c r="G1024" s="465"/>
      <c r="H1024" s="440"/>
      <c r="I1024" s="464"/>
      <c r="J1024" s="465"/>
      <c r="K1024" s="464"/>
      <c r="L1024" s="465"/>
      <c r="M1024" s="464"/>
      <c r="N1024" s="450"/>
      <c r="O1024" s="466"/>
      <c r="P1024" s="450"/>
      <c r="Q1024" s="466"/>
      <c r="R1024" s="450"/>
      <c r="S1024" s="466"/>
      <c r="T1024" s="450"/>
      <c r="U1024" s="466"/>
      <c r="V1024" s="451"/>
      <c r="W1024" s="448"/>
      <c r="X1024" s="451"/>
      <c r="Y1024" s="448"/>
      <c r="Z1024" s="451"/>
      <c r="AA1024" s="448"/>
      <c r="AB1024" s="451"/>
      <c r="AC1024" s="448"/>
      <c r="AD1024" s="451"/>
      <c r="AE1024" s="448"/>
      <c r="AF1024" s="451"/>
      <c r="AG1024" s="448"/>
      <c r="AH1024" s="504"/>
      <c r="AI1024" s="448"/>
      <c r="AJ1024" s="451"/>
      <c r="AK1024" s="448"/>
      <c r="AL1024" s="440"/>
      <c r="AM1024" s="451"/>
      <c r="AN1024" s="448"/>
      <c r="AO1024" s="451"/>
      <c r="AP1024" s="448"/>
      <c r="AQ1024" s="451"/>
      <c r="AR1024" s="448"/>
      <c r="AS1024" s="451"/>
      <c r="AT1024" s="448"/>
      <c r="AU1024" s="451"/>
      <c r="AV1024" s="448"/>
      <c r="AW1024" s="451"/>
      <c r="AX1024" s="448"/>
      <c r="AY1024" s="440"/>
      <c r="AZ1024" s="464"/>
      <c r="BA1024" s="15"/>
      <c r="BB1024" s="15"/>
      <c r="BC1024" s="15"/>
      <c r="BD1024" s="15"/>
      <c r="BE1024" s="15"/>
      <c r="BF1024" s="15"/>
      <c r="BG1024" s="15"/>
      <c r="BH1024" s="15"/>
      <c r="BI1024" s="15"/>
      <c r="BJ1024" s="15"/>
    </row>
    <row r="1025" spans="1:62" ht="14.25">
      <c r="A1025" s="502"/>
      <c r="B1025" s="502"/>
      <c r="C1025" s="448"/>
      <c r="D1025" s="15"/>
      <c r="E1025" s="15"/>
      <c r="F1025" s="464"/>
      <c r="G1025" s="465"/>
      <c r="H1025" s="440"/>
      <c r="I1025" s="464"/>
      <c r="J1025" s="465"/>
      <c r="K1025" s="464"/>
      <c r="L1025" s="465"/>
      <c r="M1025" s="464"/>
      <c r="N1025" s="450"/>
      <c r="O1025" s="466"/>
      <c r="P1025" s="450"/>
      <c r="Q1025" s="466"/>
      <c r="R1025" s="450"/>
      <c r="S1025" s="466"/>
      <c r="T1025" s="450"/>
      <c r="U1025" s="466"/>
      <c r="V1025" s="451"/>
      <c r="W1025" s="448"/>
      <c r="X1025" s="451"/>
      <c r="Y1025" s="448"/>
      <c r="Z1025" s="451"/>
      <c r="AA1025" s="448"/>
      <c r="AB1025" s="451"/>
      <c r="AC1025" s="448"/>
      <c r="AD1025" s="451"/>
      <c r="AE1025" s="448"/>
      <c r="AF1025" s="451"/>
      <c r="AG1025" s="448"/>
      <c r="AH1025" s="504"/>
      <c r="AI1025" s="448"/>
      <c r="AJ1025" s="451"/>
      <c r="AK1025" s="448"/>
      <c r="AL1025" s="440"/>
      <c r="AM1025" s="451"/>
      <c r="AN1025" s="448"/>
      <c r="AO1025" s="451"/>
      <c r="AP1025" s="448"/>
      <c r="AQ1025" s="451"/>
      <c r="AR1025" s="448"/>
      <c r="AS1025" s="451"/>
      <c r="AT1025" s="448"/>
      <c r="AU1025" s="451"/>
      <c r="AV1025" s="448"/>
      <c r="AW1025" s="451"/>
      <c r="AX1025" s="448"/>
      <c r="AY1025" s="440"/>
      <c r="AZ1025" s="464"/>
      <c r="BA1025" s="15"/>
      <c r="BB1025" s="15"/>
      <c r="BC1025" s="15"/>
      <c r="BD1025" s="15"/>
      <c r="BE1025" s="15"/>
      <c r="BF1025" s="15"/>
      <c r="BG1025" s="15"/>
      <c r="BH1025" s="15"/>
      <c r="BI1025" s="15"/>
      <c r="BJ1025" s="15"/>
    </row>
    <row r="1026" spans="1:62" ht="14.25">
      <c r="A1026" s="502"/>
      <c r="B1026" s="502"/>
      <c r="C1026" s="448"/>
      <c r="D1026" s="15"/>
      <c r="E1026" s="15"/>
      <c r="F1026" s="464"/>
      <c r="G1026" s="465"/>
      <c r="H1026" s="440"/>
      <c r="I1026" s="464"/>
      <c r="J1026" s="465"/>
      <c r="K1026" s="464"/>
      <c r="L1026" s="465"/>
      <c r="M1026" s="464"/>
      <c r="N1026" s="450"/>
      <c r="O1026" s="466"/>
      <c r="P1026" s="450"/>
      <c r="Q1026" s="466"/>
      <c r="R1026" s="450"/>
      <c r="S1026" s="466"/>
      <c r="T1026" s="450"/>
      <c r="U1026" s="466"/>
      <c r="V1026" s="451"/>
      <c r="W1026" s="448"/>
      <c r="X1026" s="451"/>
      <c r="Y1026" s="448"/>
      <c r="Z1026" s="451"/>
      <c r="AA1026" s="448"/>
      <c r="AB1026" s="451"/>
      <c r="AC1026" s="448"/>
      <c r="AD1026" s="451"/>
      <c r="AE1026" s="448"/>
      <c r="AF1026" s="451"/>
      <c r="AG1026" s="448"/>
      <c r="AH1026" s="504"/>
      <c r="AI1026" s="448"/>
      <c r="AJ1026" s="451"/>
      <c r="AK1026" s="448"/>
      <c r="AL1026" s="440"/>
      <c r="AM1026" s="451"/>
      <c r="AN1026" s="448"/>
      <c r="AO1026" s="451"/>
      <c r="AP1026" s="448"/>
      <c r="AQ1026" s="451"/>
      <c r="AR1026" s="448"/>
      <c r="AS1026" s="451"/>
      <c r="AT1026" s="448"/>
      <c r="AU1026" s="451"/>
      <c r="AV1026" s="448"/>
      <c r="AW1026" s="451"/>
      <c r="AX1026" s="448"/>
      <c r="AY1026" s="440"/>
      <c r="AZ1026" s="464"/>
      <c r="BA1026" s="15"/>
      <c r="BB1026" s="15"/>
      <c r="BC1026" s="15"/>
      <c r="BD1026" s="15"/>
      <c r="BE1026" s="15"/>
      <c r="BF1026" s="15"/>
      <c r="BG1026" s="15"/>
      <c r="BH1026" s="15"/>
      <c r="BI1026" s="15"/>
      <c r="BJ1026" s="15"/>
    </row>
    <row r="1027" spans="1:62" ht="14.25">
      <c r="A1027" s="502"/>
      <c r="B1027" s="502"/>
      <c r="C1027" s="448"/>
      <c r="D1027" s="15"/>
      <c r="E1027" s="15"/>
      <c r="F1027" s="464"/>
      <c r="G1027" s="465"/>
      <c r="H1027" s="440"/>
      <c r="I1027" s="464"/>
      <c r="J1027" s="465"/>
      <c r="K1027" s="464"/>
      <c r="L1027" s="465"/>
      <c r="M1027" s="464"/>
      <c r="N1027" s="450"/>
      <c r="O1027" s="466"/>
      <c r="P1027" s="450"/>
      <c r="Q1027" s="466"/>
      <c r="R1027" s="450"/>
      <c r="S1027" s="466"/>
      <c r="T1027" s="450"/>
      <c r="U1027" s="466"/>
      <c r="V1027" s="451"/>
      <c r="W1027" s="448"/>
      <c r="X1027" s="451"/>
      <c r="Y1027" s="448"/>
      <c r="Z1027" s="451"/>
      <c r="AA1027" s="448"/>
      <c r="AB1027" s="451"/>
      <c r="AC1027" s="448"/>
      <c r="AD1027" s="451"/>
      <c r="AE1027" s="448"/>
      <c r="AF1027" s="451"/>
      <c r="AG1027" s="448"/>
      <c r="AH1027" s="504"/>
      <c r="AI1027" s="448"/>
      <c r="AJ1027" s="451"/>
      <c r="AK1027" s="448"/>
      <c r="AL1027" s="440"/>
      <c r="AM1027" s="451"/>
      <c r="AN1027" s="448"/>
      <c r="AO1027" s="451"/>
      <c r="AP1027" s="448"/>
      <c r="AQ1027" s="451"/>
      <c r="AR1027" s="448"/>
      <c r="AS1027" s="451"/>
      <c r="AT1027" s="448"/>
      <c r="AU1027" s="451"/>
      <c r="AV1027" s="448"/>
      <c r="AW1027" s="451"/>
      <c r="AX1027" s="448"/>
      <c r="AY1027" s="440"/>
      <c r="AZ1027" s="464"/>
      <c r="BA1027" s="15"/>
      <c r="BB1027" s="15"/>
      <c r="BC1027" s="15"/>
      <c r="BD1027" s="15"/>
      <c r="BE1027" s="15"/>
      <c r="BF1027" s="15"/>
      <c r="BG1027" s="15"/>
      <c r="BH1027" s="15"/>
      <c r="BI1027" s="15"/>
      <c r="BJ1027" s="15"/>
    </row>
    <row r="1028" spans="1:62" ht="14.25">
      <c r="A1028" s="502"/>
      <c r="B1028" s="502"/>
      <c r="C1028" s="448"/>
      <c r="D1028" s="15"/>
      <c r="E1028" s="15"/>
      <c r="F1028" s="464"/>
      <c r="G1028" s="465"/>
      <c r="H1028" s="440"/>
      <c r="I1028" s="464"/>
      <c r="J1028" s="465"/>
      <c r="K1028" s="464"/>
      <c r="L1028" s="465"/>
      <c r="M1028" s="464"/>
      <c r="N1028" s="450"/>
      <c r="O1028" s="466"/>
      <c r="P1028" s="450"/>
      <c r="Q1028" s="466"/>
      <c r="R1028" s="450"/>
      <c r="S1028" s="466"/>
      <c r="T1028" s="450"/>
      <c r="U1028" s="466"/>
      <c r="V1028" s="451"/>
      <c r="W1028" s="448"/>
      <c r="X1028" s="451"/>
      <c r="Y1028" s="448"/>
      <c r="Z1028" s="451"/>
      <c r="AA1028" s="448"/>
      <c r="AB1028" s="451"/>
      <c r="AC1028" s="448"/>
      <c r="AD1028" s="451"/>
      <c r="AE1028" s="448"/>
      <c r="AF1028" s="451"/>
      <c r="AG1028" s="448"/>
      <c r="AH1028" s="504"/>
      <c r="AI1028" s="448"/>
      <c r="AJ1028" s="451"/>
      <c r="AK1028" s="448"/>
      <c r="AL1028" s="440"/>
      <c r="AM1028" s="451"/>
      <c r="AN1028" s="448"/>
      <c r="AO1028" s="451"/>
      <c r="AP1028" s="448"/>
      <c r="AQ1028" s="451"/>
      <c r="AR1028" s="448"/>
      <c r="AS1028" s="451"/>
      <c r="AT1028" s="448"/>
      <c r="AU1028" s="451"/>
      <c r="AV1028" s="448"/>
      <c r="AW1028" s="451"/>
      <c r="AX1028" s="448"/>
      <c r="AY1028" s="440"/>
      <c r="AZ1028" s="464"/>
      <c r="BA1028" s="15"/>
      <c r="BB1028" s="15"/>
      <c r="BC1028" s="15"/>
      <c r="BD1028" s="15"/>
      <c r="BE1028" s="15"/>
      <c r="BF1028" s="15"/>
      <c r="BG1028" s="15"/>
      <c r="BH1028" s="15"/>
      <c r="BI1028" s="15"/>
      <c r="BJ1028" s="15"/>
    </row>
    <row r="1029" spans="1:62" ht="14.25">
      <c r="A1029" s="502"/>
      <c r="B1029" s="502"/>
      <c r="C1029" s="448"/>
      <c r="D1029" s="15"/>
      <c r="E1029" s="15"/>
      <c r="F1029" s="464"/>
      <c r="G1029" s="465"/>
      <c r="H1029" s="440"/>
      <c r="I1029" s="464"/>
      <c r="J1029" s="465"/>
      <c r="K1029" s="464"/>
      <c r="L1029" s="465"/>
      <c r="M1029" s="464"/>
      <c r="N1029" s="450"/>
      <c r="O1029" s="466"/>
      <c r="P1029" s="450"/>
      <c r="Q1029" s="466"/>
      <c r="R1029" s="450"/>
      <c r="S1029" s="466"/>
      <c r="T1029" s="450"/>
      <c r="U1029" s="466"/>
      <c r="V1029" s="451"/>
      <c r="W1029" s="448"/>
      <c r="X1029" s="451"/>
      <c r="Y1029" s="448"/>
      <c r="Z1029" s="451"/>
      <c r="AA1029" s="448"/>
      <c r="AB1029" s="451"/>
      <c r="AC1029" s="448"/>
      <c r="AD1029" s="451"/>
      <c r="AE1029" s="448"/>
      <c r="AF1029" s="451"/>
      <c r="AG1029" s="448"/>
      <c r="AH1029" s="504"/>
      <c r="AI1029" s="448"/>
      <c r="AJ1029" s="451"/>
      <c r="AK1029" s="448"/>
      <c r="AL1029" s="440"/>
      <c r="AM1029" s="451"/>
      <c r="AN1029" s="448"/>
      <c r="AO1029" s="451"/>
      <c r="AP1029" s="448"/>
      <c r="AQ1029" s="451"/>
      <c r="AR1029" s="448"/>
      <c r="AS1029" s="451"/>
      <c r="AT1029" s="448"/>
      <c r="AU1029" s="451"/>
      <c r="AV1029" s="448"/>
      <c r="AW1029" s="451"/>
      <c r="AX1029" s="448"/>
      <c r="AY1029" s="440"/>
      <c r="AZ1029" s="464"/>
      <c r="BA1029" s="15"/>
      <c r="BB1029" s="15"/>
      <c r="BC1029" s="15"/>
      <c r="BD1029" s="15"/>
      <c r="BE1029" s="15"/>
      <c r="BF1029" s="15"/>
      <c r="BG1029" s="15"/>
      <c r="BH1029" s="15"/>
      <c r="BI1029" s="15"/>
      <c r="BJ1029" s="15"/>
    </row>
    <row r="1030" spans="1:62" ht="14.25">
      <c r="A1030" s="502"/>
      <c r="B1030" s="502"/>
      <c r="C1030" s="448"/>
      <c r="D1030" s="15"/>
      <c r="E1030" s="15"/>
      <c r="F1030" s="464"/>
      <c r="G1030" s="465"/>
      <c r="H1030" s="440"/>
      <c r="I1030" s="464"/>
      <c r="J1030" s="465"/>
      <c r="K1030" s="464"/>
      <c r="L1030" s="465"/>
      <c r="M1030" s="464"/>
      <c r="N1030" s="450"/>
      <c r="O1030" s="466"/>
      <c r="P1030" s="450"/>
      <c r="Q1030" s="466"/>
      <c r="R1030" s="450"/>
      <c r="S1030" s="466"/>
      <c r="T1030" s="450"/>
      <c r="U1030" s="466"/>
      <c r="V1030" s="451"/>
      <c r="W1030" s="448"/>
      <c r="X1030" s="451"/>
      <c r="Y1030" s="448"/>
      <c r="Z1030" s="451"/>
      <c r="AA1030" s="448"/>
      <c r="AB1030" s="451"/>
      <c r="AC1030" s="448"/>
      <c r="AD1030" s="451"/>
      <c r="AE1030" s="448"/>
      <c r="AF1030" s="451"/>
      <c r="AG1030" s="448"/>
      <c r="AH1030" s="504"/>
      <c r="AI1030" s="448"/>
      <c r="AJ1030" s="451"/>
      <c r="AK1030" s="448"/>
      <c r="AL1030" s="440"/>
      <c r="AM1030" s="451"/>
      <c r="AN1030" s="448"/>
      <c r="AO1030" s="451"/>
      <c r="AP1030" s="448"/>
      <c r="AQ1030" s="451"/>
      <c r="AR1030" s="448"/>
      <c r="AS1030" s="451"/>
      <c r="AT1030" s="448"/>
      <c r="AU1030" s="451"/>
      <c r="AV1030" s="448"/>
      <c r="AW1030" s="451"/>
      <c r="AX1030" s="448"/>
      <c r="AY1030" s="440"/>
      <c r="AZ1030" s="464"/>
      <c r="BA1030" s="15"/>
      <c r="BB1030" s="15"/>
      <c r="BC1030" s="15"/>
      <c r="BD1030" s="15"/>
      <c r="BE1030" s="15"/>
      <c r="BF1030" s="15"/>
      <c r="BG1030" s="15"/>
      <c r="BH1030" s="15"/>
      <c r="BI1030" s="15"/>
      <c r="BJ1030" s="15"/>
    </row>
    <row r="1031" spans="1:62" ht="14.25">
      <c r="A1031" s="502"/>
      <c r="B1031" s="502"/>
      <c r="C1031" s="448"/>
      <c r="D1031" s="15"/>
      <c r="E1031" s="15"/>
      <c r="F1031" s="464"/>
      <c r="G1031" s="465"/>
      <c r="H1031" s="440"/>
      <c r="I1031" s="464"/>
      <c r="J1031" s="465"/>
      <c r="K1031" s="464"/>
      <c r="L1031" s="465"/>
      <c r="M1031" s="464"/>
      <c r="N1031" s="450"/>
      <c r="O1031" s="466"/>
      <c r="P1031" s="450"/>
      <c r="Q1031" s="466"/>
      <c r="R1031" s="450"/>
      <c r="S1031" s="466"/>
      <c r="T1031" s="450"/>
      <c r="U1031" s="466"/>
      <c r="V1031" s="451"/>
      <c r="W1031" s="448"/>
      <c r="X1031" s="451"/>
      <c r="Y1031" s="448"/>
      <c r="Z1031" s="451"/>
      <c r="AA1031" s="448"/>
      <c r="AB1031" s="451"/>
      <c r="AC1031" s="448"/>
      <c r="AD1031" s="451"/>
      <c r="AE1031" s="448"/>
      <c r="AF1031" s="451"/>
      <c r="AG1031" s="448"/>
      <c r="AH1031" s="504"/>
      <c r="AI1031" s="448"/>
      <c r="AJ1031" s="451"/>
      <c r="AK1031" s="448"/>
      <c r="AL1031" s="440"/>
      <c r="AM1031" s="451"/>
      <c r="AN1031" s="448"/>
      <c r="AO1031" s="451"/>
      <c r="AP1031" s="448"/>
      <c r="AQ1031" s="451"/>
      <c r="AR1031" s="448"/>
      <c r="AS1031" s="451"/>
      <c r="AT1031" s="448"/>
      <c r="AU1031" s="451"/>
      <c r="AV1031" s="448"/>
      <c r="AW1031" s="451"/>
      <c r="AX1031" s="448"/>
      <c r="AY1031" s="440"/>
      <c r="AZ1031" s="464"/>
      <c r="BA1031" s="15"/>
      <c r="BB1031" s="15"/>
      <c r="BC1031" s="15"/>
      <c r="BD1031" s="15"/>
      <c r="BE1031" s="15"/>
      <c r="BF1031" s="15"/>
      <c r="BG1031" s="15"/>
      <c r="BH1031" s="15"/>
      <c r="BI1031" s="15"/>
      <c r="BJ1031" s="15"/>
    </row>
    <row r="1032" spans="1:62" ht="14.25">
      <c r="A1032" s="502"/>
      <c r="B1032" s="502"/>
      <c r="C1032" s="448"/>
      <c r="D1032" s="15"/>
      <c r="E1032" s="15"/>
      <c r="F1032" s="464"/>
      <c r="G1032" s="465"/>
      <c r="H1032" s="440"/>
      <c r="I1032" s="464"/>
      <c r="J1032" s="465"/>
      <c r="K1032" s="464"/>
      <c r="L1032" s="465"/>
      <c r="M1032" s="464"/>
      <c r="N1032" s="450"/>
      <c r="O1032" s="466"/>
      <c r="P1032" s="450"/>
      <c r="Q1032" s="466"/>
      <c r="R1032" s="450"/>
      <c r="S1032" s="466"/>
      <c r="T1032" s="450"/>
      <c r="U1032" s="466"/>
      <c r="V1032" s="451"/>
      <c r="W1032" s="448"/>
      <c r="X1032" s="451"/>
      <c r="Y1032" s="448"/>
      <c r="Z1032" s="451"/>
      <c r="AA1032" s="448"/>
      <c r="AB1032" s="451"/>
      <c r="AC1032" s="448"/>
      <c r="AD1032" s="451"/>
      <c r="AE1032" s="448"/>
      <c r="AF1032" s="451"/>
      <c r="AG1032" s="448"/>
      <c r="AH1032" s="504"/>
      <c r="AI1032" s="448"/>
      <c r="AJ1032" s="451"/>
      <c r="AK1032" s="448"/>
      <c r="AL1032" s="440"/>
      <c r="AM1032" s="451"/>
      <c r="AN1032" s="448"/>
      <c r="AO1032" s="451"/>
      <c r="AP1032" s="448"/>
      <c r="AQ1032" s="451"/>
      <c r="AR1032" s="448"/>
      <c r="AS1032" s="451"/>
      <c r="AT1032" s="448"/>
      <c r="AU1032" s="451"/>
      <c r="AV1032" s="448"/>
      <c r="AW1032" s="451"/>
      <c r="AX1032" s="448"/>
      <c r="AY1032" s="440"/>
      <c r="AZ1032" s="464"/>
      <c r="BA1032" s="15"/>
      <c r="BB1032" s="15"/>
      <c r="BC1032" s="15"/>
      <c r="BD1032" s="15"/>
      <c r="BE1032" s="15"/>
      <c r="BF1032" s="15"/>
      <c r="BG1032" s="15"/>
      <c r="BH1032" s="15"/>
      <c r="BI1032" s="15"/>
      <c r="BJ1032" s="15"/>
    </row>
    <row r="1033" spans="1:62" ht="14.25">
      <c r="A1033" s="502"/>
      <c r="B1033" s="502"/>
      <c r="C1033" s="448"/>
      <c r="D1033" s="15"/>
      <c r="E1033" s="15"/>
      <c r="F1033" s="464"/>
      <c r="G1033" s="465"/>
      <c r="H1033" s="440"/>
      <c r="I1033" s="464"/>
      <c r="J1033" s="465"/>
      <c r="K1033" s="464"/>
      <c r="L1033" s="465"/>
      <c r="M1033" s="464"/>
      <c r="N1033" s="450"/>
      <c r="O1033" s="466"/>
      <c r="P1033" s="450"/>
      <c r="Q1033" s="466"/>
      <c r="R1033" s="450"/>
      <c r="S1033" s="466"/>
      <c r="T1033" s="450"/>
      <c r="U1033" s="466"/>
      <c r="V1033" s="451"/>
      <c r="W1033" s="448"/>
      <c r="X1033" s="451"/>
      <c r="Y1033" s="448"/>
      <c r="Z1033" s="451"/>
      <c r="AA1033" s="448"/>
      <c r="AB1033" s="451"/>
      <c r="AC1033" s="448"/>
      <c r="AD1033" s="451"/>
      <c r="AE1033" s="448"/>
      <c r="AF1033" s="451"/>
      <c r="AG1033" s="448"/>
      <c r="AH1033" s="504"/>
      <c r="AI1033" s="448"/>
      <c r="AJ1033" s="451"/>
      <c r="AK1033" s="448"/>
      <c r="AL1033" s="440"/>
      <c r="AM1033" s="451"/>
      <c r="AN1033" s="448"/>
      <c r="AO1033" s="451"/>
      <c r="AP1033" s="448"/>
      <c r="AQ1033" s="451"/>
      <c r="AR1033" s="448"/>
      <c r="AS1033" s="451"/>
      <c r="AT1033" s="448"/>
      <c r="AU1033" s="451"/>
      <c r="AV1033" s="448"/>
      <c r="AW1033" s="451"/>
      <c r="AX1033" s="448"/>
      <c r="AY1033" s="440"/>
      <c r="AZ1033" s="464"/>
      <c r="BA1033" s="15"/>
      <c r="BB1033" s="15"/>
      <c r="BC1033" s="15"/>
      <c r="BD1033" s="15"/>
      <c r="BE1033" s="15"/>
      <c r="BF1033" s="15"/>
      <c r="BG1033" s="15"/>
      <c r="BH1033" s="15"/>
      <c r="BI1033" s="15"/>
      <c r="BJ1033" s="15"/>
    </row>
    <row r="1034" spans="1:62" ht="14.25">
      <c r="A1034" s="502"/>
      <c r="B1034" s="502"/>
      <c r="C1034" s="448"/>
      <c r="D1034" s="15"/>
      <c r="E1034" s="15"/>
      <c r="F1034" s="464"/>
      <c r="G1034" s="465"/>
      <c r="H1034" s="440"/>
      <c r="I1034" s="464"/>
      <c r="J1034" s="465"/>
      <c r="K1034" s="464"/>
      <c r="L1034" s="465"/>
      <c r="M1034" s="464"/>
      <c r="N1034" s="450"/>
      <c r="O1034" s="466"/>
      <c r="P1034" s="450"/>
      <c r="Q1034" s="466"/>
      <c r="R1034" s="450"/>
      <c r="S1034" s="466"/>
      <c r="T1034" s="450"/>
      <c r="U1034" s="466"/>
      <c r="V1034" s="451"/>
      <c r="W1034" s="448"/>
      <c r="X1034" s="451"/>
      <c r="Y1034" s="448"/>
      <c r="Z1034" s="451"/>
      <c r="AA1034" s="448"/>
      <c r="AB1034" s="451"/>
      <c r="AC1034" s="448"/>
      <c r="AD1034" s="451"/>
      <c r="AE1034" s="448"/>
      <c r="AF1034" s="451"/>
      <c r="AG1034" s="448"/>
      <c r="AH1034" s="504"/>
      <c r="AI1034" s="448"/>
      <c r="AJ1034" s="451"/>
      <c r="AK1034" s="448"/>
      <c r="AL1034" s="440"/>
      <c r="AM1034" s="451"/>
      <c r="AN1034" s="448"/>
      <c r="AO1034" s="451"/>
      <c r="AP1034" s="448"/>
      <c r="AQ1034" s="451"/>
      <c r="AR1034" s="448"/>
      <c r="AS1034" s="451"/>
      <c r="AT1034" s="448"/>
      <c r="AU1034" s="451"/>
      <c r="AV1034" s="448"/>
      <c r="AW1034" s="451"/>
      <c r="AX1034" s="448"/>
      <c r="AY1034" s="440"/>
      <c r="AZ1034" s="464"/>
      <c r="BA1034" s="15"/>
      <c r="BB1034" s="15"/>
      <c r="BC1034" s="15"/>
      <c r="BD1034" s="15"/>
      <c r="BE1034" s="15"/>
      <c r="BF1034" s="15"/>
      <c r="BG1034" s="15"/>
      <c r="BH1034" s="15"/>
      <c r="BI1034" s="15"/>
      <c r="BJ1034" s="15"/>
    </row>
    <row r="1035" spans="1:62" ht="14.25">
      <c r="A1035" s="502"/>
      <c r="B1035" s="502"/>
      <c r="C1035" s="448"/>
      <c r="D1035" s="15"/>
      <c r="E1035" s="15"/>
      <c r="F1035" s="464"/>
      <c r="G1035" s="465"/>
      <c r="H1035" s="440"/>
      <c r="I1035" s="464"/>
      <c r="J1035" s="465"/>
      <c r="K1035" s="464"/>
      <c r="L1035" s="465"/>
      <c r="M1035" s="464"/>
      <c r="N1035" s="450"/>
      <c r="O1035" s="466"/>
      <c r="P1035" s="450"/>
      <c r="Q1035" s="466"/>
      <c r="R1035" s="450"/>
      <c r="S1035" s="466"/>
      <c r="T1035" s="450"/>
      <c r="U1035" s="466"/>
      <c r="V1035" s="451"/>
      <c r="W1035" s="448"/>
      <c r="X1035" s="451"/>
      <c r="Y1035" s="448"/>
      <c r="Z1035" s="451"/>
      <c r="AA1035" s="448"/>
      <c r="AB1035" s="451"/>
      <c r="AC1035" s="448"/>
      <c r="AD1035" s="451"/>
      <c r="AE1035" s="448"/>
      <c r="AF1035" s="451"/>
      <c r="AG1035" s="448"/>
      <c r="AH1035" s="504"/>
      <c r="AI1035" s="448"/>
      <c r="AJ1035" s="451"/>
      <c r="AK1035" s="448"/>
      <c r="AL1035" s="440"/>
      <c r="AM1035" s="451"/>
      <c r="AN1035" s="448"/>
      <c r="AO1035" s="451"/>
      <c r="AP1035" s="448"/>
      <c r="AQ1035" s="451"/>
      <c r="AR1035" s="448"/>
      <c r="AS1035" s="451"/>
      <c r="AT1035" s="448"/>
      <c r="AU1035" s="451"/>
      <c r="AV1035" s="448"/>
      <c r="AW1035" s="451"/>
      <c r="AX1035" s="448"/>
      <c r="AY1035" s="440"/>
      <c r="AZ1035" s="464"/>
      <c r="BA1035" s="15"/>
      <c r="BB1035" s="15"/>
      <c r="BC1035" s="15"/>
      <c r="BD1035" s="15"/>
      <c r="BE1035" s="15"/>
      <c r="BF1035" s="15"/>
      <c r="BG1035" s="15"/>
      <c r="BH1035" s="15"/>
      <c r="BI1035" s="15"/>
      <c r="BJ1035" s="15"/>
    </row>
    <row r="1036" spans="1:62" ht="14.25">
      <c r="A1036" s="502"/>
      <c r="B1036" s="502"/>
      <c r="C1036" s="448"/>
      <c r="D1036" s="15"/>
      <c r="E1036" s="15"/>
      <c r="F1036" s="464"/>
      <c r="G1036" s="465"/>
      <c r="H1036" s="440"/>
      <c r="I1036" s="464"/>
      <c r="J1036" s="465"/>
      <c r="K1036" s="464"/>
      <c r="L1036" s="465"/>
      <c r="M1036" s="464"/>
      <c r="N1036" s="450"/>
      <c r="O1036" s="466"/>
      <c r="P1036" s="450"/>
      <c r="Q1036" s="466"/>
      <c r="R1036" s="450"/>
      <c r="S1036" s="466"/>
      <c r="T1036" s="450"/>
      <c r="U1036" s="466"/>
      <c r="V1036" s="451"/>
      <c r="W1036" s="448"/>
      <c r="X1036" s="451"/>
      <c r="Y1036" s="448"/>
      <c r="Z1036" s="451"/>
      <c r="AA1036" s="448"/>
      <c r="AB1036" s="451"/>
      <c r="AC1036" s="448"/>
      <c r="AD1036" s="451"/>
      <c r="AE1036" s="448"/>
      <c r="AF1036" s="451"/>
      <c r="AG1036" s="448"/>
      <c r="AH1036" s="504"/>
      <c r="AI1036" s="448"/>
      <c r="AJ1036" s="451"/>
      <c r="AK1036" s="448"/>
      <c r="AL1036" s="440"/>
      <c r="AM1036" s="451"/>
      <c r="AN1036" s="448"/>
      <c r="AO1036" s="451"/>
      <c r="AP1036" s="448"/>
      <c r="AQ1036" s="451"/>
      <c r="AR1036" s="448"/>
      <c r="AS1036" s="451"/>
      <c r="AT1036" s="448"/>
      <c r="AU1036" s="451"/>
      <c r="AV1036" s="448"/>
      <c r="AW1036" s="451"/>
      <c r="AX1036" s="448"/>
      <c r="AY1036" s="440"/>
      <c r="AZ1036" s="464"/>
      <c r="BA1036" s="15"/>
      <c r="BB1036" s="15"/>
      <c r="BC1036" s="15"/>
      <c r="BD1036" s="15"/>
      <c r="BE1036" s="15"/>
      <c r="BF1036" s="15"/>
      <c r="BG1036" s="15"/>
      <c r="BH1036" s="15"/>
      <c r="BI1036" s="15"/>
      <c r="BJ1036" s="15"/>
    </row>
    <row r="1037" spans="1:62" ht="14.25">
      <c r="A1037" s="502"/>
      <c r="B1037" s="502"/>
      <c r="C1037" s="448"/>
      <c r="D1037" s="15"/>
      <c r="E1037" s="15"/>
      <c r="F1037" s="464"/>
      <c r="G1037" s="465"/>
      <c r="H1037" s="440"/>
      <c r="I1037" s="464"/>
      <c r="J1037" s="465"/>
      <c r="K1037" s="464"/>
      <c r="L1037" s="465"/>
      <c r="M1037" s="464"/>
      <c r="N1037" s="450"/>
      <c r="O1037" s="466"/>
      <c r="P1037" s="450"/>
      <c r="Q1037" s="466"/>
      <c r="R1037" s="450"/>
      <c r="S1037" s="466"/>
      <c r="T1037" s="450"/>
      <c r="U1037" s="466"/>
      <c r="V1037" s="451"/>
      <c r="W1037" s="448"/>
      <c r="X1037" s="451"/>
      <c r="Y1037" s="448"/>
      <c r="Z1037" s="451"/>
      <c r="AA1037" s="448"/>
      <c r="AB1037" s="451"/>
      <c r="AC1037" s="448"/>
      <c r="AD1037" s="451"/>
      <c r="AE1037" s="448"/>
      <c r="AF1037" s="451"/>
      <c r="AG1037" s="448"/>
      <c r="AH1037" s="504"/>
      <c r="AI1037" s="448"/>
      <c r="AJ1037" s="451"/>
      <c r="AK1037" s="448"/>
      <c r="AL1037" s="440"/>
      <c r="AM1037" s="451"/>
      <c r="AN1037" s="448"/>
      <c r="AO1037" s="451"/>
      <c r="AP1037" s="448"/>
      <c r="AQ1037" s="451"/>
      <c r="AR1037" s="448"/>
      <c r="AS1037" s="451"/>
      <c r="AT1037" s="448"/>
      <c r="AU1037" s="451"/>
      <c r="AV1037" s="448"/>
      <c r="AW1037" s="451"/>
      <c r="AX1037" s="448"/>
      <c r="AY1037" s="440"/>
      <c r="AZ1037" s="464"/>
      <c r="BA1037" s="15"/>
      <c r="BB1037" s="15"/>
      <c r="BC1037" s="15"/>
      <c r="BD1037" s="15"/>
      <c r="BE1037" s="15"/>
      <c r="BF1037" s="15"/>
      <c r="BG1037" s="15"/>
      <c r="BH1037" s="15"/>
      <c r="BI1037" s="15"/>
      <c r="BJ1037" s="15"/>
    </row>
    <row r="1038" spans="1:62" ht="14.25">
      <c r="A1038" s="502"/>
      <c r="B1038" s="502"/>
      <c r="C1038" s="448"/>
      <c r="D1038" s="15"/>
      <c r="E1038" s="15"/>
      <c r="F1038" s="464"/>
      <c r="G1038" s="465"/>
      <c r="H1038" s="440"/>
      <c r="I1038" s="464"/>
      <c r="J1038" s="465"/>
      <c r="K1038" s="464"/>
      <c r="L1038" s="465"/>
      <c r="M1038" s="464"/>
      <c r="N1038" s="450"/>
      <c r="O1038" s="466"/>
      <c r="P1038" s="450"/>
      <c r="Q1038" s="466"/>
      <c r="R1038" s="450"/>
      <c r="S1038" s="466"/>
      <c r="T1038" s="450"/>
      <c r="U1038" s="466"/>
      <c r="V1038" s="451"/>
      <c r="W1038" s="448"/>
      <c r="X1038" s="451"/>
      <c r="Y1038" s="448"/>
      <c r="Z1038" s="451"/>
      <c r="AA1038" s="448"/>
      <c r="AB1038" s="451"/>
      <c r="AC1038" s="448"/>
      <c r="AD1038" s="451"/>
      <c r="AE1038" s="448"/>
      <c r="AF1038" s="451"/>
      <c r="AG1038" s="448"/>
      <c r="AH1038" s="504"/>
      <c r="AI1038" s="448"/>
      <c r="AJ1038" s="451"/>
      <c r="AK1038" s="448"/>
      <c r="AL1038" s="440"/>
      <c r="AM1038" s="451"/>
      <c r="AN1038" s="448"/>
      <c r="AO1038" s="451"/>
      <c r="AP1038" s="448"/>
      <c r="AQ1038" s="451"/>
      <c r="AR1038" s="448"/>
      <c r="AS1038" s="451"/>
      <c r="AT1038" s="448"/>
      <c r="AU1038" s="451"/>
      <c r="AV1038" s="448"/>
      <c r="AW1038" s="451"/>
      <c r="AX1038" s="448"/>
      <c r="AY1038" s="440"/>
      <c r="AZ1038" s="464"/>
      <c r="BA1038" s="15"/>
      <c r="BB1038" s="15"/>
      <c r="BC1038" s="15"/>
      <c r="BD1038" s="15"/>
      <c r="BE1038" s="15"/>
      <c r="BF1038" s="15"/>
      <c r="BG1038" s="15"/>
      <c r="BH1038" s="15"/>
      <c r="BI1038" s="15"/>
      <c r="BJ1038" s="15"/>
    </row>
    <row r="1039" spans="1:62" ht="14.25">
      <c r="A1039" s="502"/>
      <c r="B1039" s="502"/>
      <c r="C1039" s="448"/>
      <c r="D1039" s="15"/>
      <c r="E1039" s="15"/>
      <c r="F1039" s="464"/>
      <c r="G1039" s="465"/>
      <c r="H1039" s="440"/>
      <c r="I1039" s="464"/>
      <c r="J1039" s="465"/>
      <c r="K1039" s="464"/>
      <c r="L1039" s="465"/>
      <c r="M1039" s="464"/>
      <c r="N1039" s="450"/>
      <c r="O1039" s="466"/>
      <c r="P1039" s="450"/>
      <c r="Q1039" s="466"/>
      <c r="R1039" s="450"/>
      <c r="S1039" s="466"/>
      <c r="T1039" s="450"/>
      <c r="U1039" s="466"/>
      <c r="V1039" s="451"/>
      <c r="W1039" s="448"/>
      <c r="X1039" s="451"/>
      <c r="Y1039" s="448"/>
      <c r="Z1039" s="451"/>
      <c r="AA1039" s="448"/>
      <c r="AB1039" s="451"/>
      <c r="AC1039" s="448"/>
      <c r="AD1039" s="451"/>
      <c r="AE1039" s="448"/>
      <c r="AF1039" s="451"/>
      <c r="AG1039" s="448"/>
      <c r="AH1039" s="504"/>
      <c r="AI1039" s="448"/>
      <c r="AJ1039" s="451"/>
      <c r="AK1039" s="448"/>
      <c r="AL1039" s="440"/>
      <c r="AM1039" s="451"/>
      <c r="AN1039" s="448"/>
      <c r="AO1039" s="451"/>
      <c r="AP1039" s="448"/>
      <c r="AQ1039" s="451"/>
      <c r="AR1039" s="448"/>
      <c r="AS1039" s="451"/>
      <c r="AT1039" s="448"/>
      <c r="AU1039" s="451"/>
      <c r="AV1039" s="448"/>
      <c r="AW1039" s="451"/>
      <c r="AX1039" s="448"/>
      <c r="AY1039" s="440"/>
      <c r="AZ1039" s="464"/>
      <c r="BA1039" s="15"/>
      <c r="BB1039" s="15"/>
      <c r="BC1039" s="15"/>
      <c r="BD1039" s="15"/>
      <c r="BE1039" s="15"/>
      <c r="BF1039" s="15"/>
      <c r="BG1039" s="15"/>
      <c r="BH1039" s="15"/>
      <c r="BI1039" s="15"/>
      <c r="BJ1039" s="15"/>
    </row>
    <row r="1040" spans="1:62" ht="14.25">
      <c r="A1040" s="502"/>
      <c r="B1040" s="502"/>
      <c r="C1040" s="448"/>
      <c r="D1040" s="15"/>
      <c r="E1040" s="15"/>
      <c r="F1040" s="464"/>
      <c r="G1040" s="465"/>
      <c r="H1040" s="440"/>
      <c r="I1040" s="464"/>
      <c r="J1040" s="465"/>
      <c r="K1040" s="464"/>
      <c r="L1040" s="465"/>
      <c r="M1040" s="464"/>
      <c r="N1040" s="450"/>
      <c r="O1040" s="466"/>
      <c r="P1040" s="450"/>
      <c r="Q1040" s="466"/>
      <c r="R1040" s="450"/>
      <c r="S1040" s="466"/>
      <c r="T1040" s="450"/>
      <c r="U1040" s="466"/>
      <c r="V1040" s="451"/>
      <c r="W1040" s="448"/>
      <c r="X1040" s="451"/>
      <c r="Y1040" s="448"/>
      <c r="Z1040" s="451"/>
      <c r="AA1040" s="448"/>
      <c r="AB1040" s="451"/>
      <c r="AC1040" s="448"/>
      <c r="AD1040" s="451"/>
      <c r="AE1040" s="448"/>
      <c r="AF1040" s="451"/>
      <c r="AG1040" s="448"/>
      <c r="AH1040" s="504"/>
      <c r="AI1040" s="448"/>
      <c r="AJ1040" s="451"/>
      <c r="AK1040" s="448"/>
      <c r="AL1040" s="440"/>
      <c r="AM1040" s="451"/>
      <c r="AN1040" s="448"/>
      <c r="AO1040" s="451"/>
      <c r="AP1040" s="448"/>
      <c r="AQ1040" s="451"/>
      <c r="AR1040" s="448"/>
      <c r="AS1040" s="451"/>
      <c r="AT1040" s="448"/>
      <c r="AU1040" s="451"/>
      <c r="AV1040" s="448"/>
      <c r="AW1040" s="451"/>
      <c r="AX1040" s="448"/>
      <c r="AY1040" s="440"/>
      <c r="AZ1040" s="464"/>
      <c r="BA1040" s="15"/>
      <c r="BB1040" s="15"/>
      <c r="BC1040" s="15"/>
      <c r="BD1040" s="15"/>
      <c r="BE1040" s="15"/>
      <c r="BF1040" s="15"/>
      <c r="BG1040" s="15"/>
      <c r="BH1040" s="15"/>
      <c r="BI1040" s="15"/>
      <c r="BJ1040" s="15"/>
    </row>
    <row r="1041" spans="1:62" ht="14.25">
      <c r="A1041" s="502"/>
      <c r="B1041" s="502"/>
      <c r="C1041" s="448"/>
      <c r="D1041" s="15"/>
      <c r="E1041" s="15"/>
      <c r="F1041" s="464"/>
      <c r="G1041" s="465"/>
      <c r="H1041" s="440"/>
      <c r="I1041" s="464"/>
      <c r="J1041" s="465"/>
      <c r="K1041" s="464"/>
      <c r="L1041" s="465"/>
      <c r="M1041" s="464"/>
      <c r="N1041" s="450"/>
      <c r="O1041" s="466"/>
      <c r="P1041" s="450"/>
      <c r="Q1041" s="466"/>
      <c r="R1041" s="450"/>
      <c r="S1041" s="466"/>
      <c r="T1041" s="450"/>
      <c r="U1041" s="466"/>
      <c r="V1041" s="451"/>
      <c r="W1041" s="448"/>
      <c r="X1041" s="451"/>
      <c r="Y1041" s="448"/>
      <c r="Z1041" s="451"/>
      <c r="AA1041" s="448"/>
      <c r="AB1041" s="451"/>
      <c r="AC1041" s="448"/>
      <c r="AD1041" s="451"/>
      <c r="AE1041" s="448"/>
      <c r="AF1041" s="451"/>
      <c r="AG1041" s="448"/>
      <c r="AH1041" s="504"/>
      <c r="AI1041" s="448"/>
      <c r="AJ1041" s="451"/>
      <c r="AK1041" s="448"/>
      <c r="AL1041" s="440"/>
      <c r="AM1041" s="451"/>
      <c r="AN1041" s="448"/>
      <c r="AO1041" s="451"/>
      <c r="AP1041" s="448"/>
      <c r="AQ1041" s="451"/>
      <c r="AR1041" s="448"/>
      <c r="AS1041" s="451"/>
      <c r="AT1041" s="448"/>
      <c r="AU1041" s="451"/>
      <c r="AV1041" s="448"/>
      <c r="AW1041" s="451"/>
      <c r="AX1041" s="448"/>
      <c r="AY1041" s="440"/>
      <c r="AZ1041" s="464"/>
      <c r="BA1041" s="15"/>
      <c r="BB1041" s="15"/>
      <c r="BC1041" s="15"/>
      <c r="BD1041" s="15"/>
      <c r="BE1041" s="15"/>
      <c r="BF1041" s="15"/>
      <c r="BG1041" s="15"/>
      <c r="BH1041" s="15"/>
      <c r="BI1041" s="15"/>
      <c r="BJ1041" s="15"/>
    </row>
    <row r="1042" spans="1:62" ht="14.25">
      <c r="A1042" s="502"/>
      <c r="B1042" s="502"/>
      <c r="C1042" s="448"/>
      <c r="D1042" s="15"/>
      <c r="E1042" s="15"/>
      <c r="F1042" s="464"/>
      <c r="G1042" s="465"/>
      <c r="H1042" s="440"/>
      <c r="I1042" s="464"/>
      <c r="J1042" s="465"/>
      <c r="K1042" s="464"/>
      <c r="L1042" s="465"/>
      <c r="M1042" s="464"/>
      <c r="N1042" s="450"/>
      <c r="O1042" s="466"/>
      <c r="P1042" s="450"/>
      <c r="Q1042" s="466"/>
      <c r="R1042" s="450"/>
      <c r="S1042" s="466"/>
      <c r="T1042" s="450"/>
      <c r="U1042" s="466"/>
      <c r="V1042" s="451"/>
      <c r="W1042" s="448"/>
      <c r="X1042" s="451"/>
      <c r="Y1042" s="448"/>
      <c r="Z1042" s="451"/>
      <c r="AA1042" s="448"/>
      <c r="AB1042" s="451"/>
      <c r="AC1042" s="448"/>
      <c r="AD1042" s="451"/>
      <c r="AE1042" s="448"/>
      <c r="AF1042" s="451"/>
      <c r="AG1042" s="448"/>
      <c r="AH1042" s="504"/>
      <c r="AI1042" s="448"/>
      <c r="AJ1042" s="451"/>
      <c r="AK1042" s="448"/>
      <c r="AL1042" s="440"/>
      <c r="AM1042" s="451"/>
      <c r="AN1042" s="448"/>
      <c r="AO1042" s="451"/>
      <c r="AP1042" s="448"/>
      <c r="AQ1042" s="451"/>
      <c r="AR1042" s="448"/>
      <c r="AS1042" s="451"/>
      <c r="AT1042" s="448"/>
      <c r="AU1042" s="451"/>
      <c r="AV1042" s="448"/>
      <c r="AW1042" s="451"/>
      <c r="AX1042" s="448"/>
      <c r="AY1042" s="440"/>
      <c r="AZ1042" s="464"/>
      <c r="BA1042" s="15"/>
      <c r="BB1042" s="15"/>
      <c r="BC1042" s="15"/>
      <c r="BD1042" s="15"/>
      <c r="BE1042" s="15"/>
      <c r="BF1042" s="15"/>
      <c r="BG1042" s="15"/>
      <c r="BH1042" s="15"/>
      <c r="BI1042" s="15"/>
      <c r="BJ1042" s="15"/>
    </row>
    <row r="1043" spans="1:62" ht="14.25">
      <c r="A1043" s="502"/>
      <c r="B1043" s="502"/>
      <c r="C1043" s="448"/>
      <c r="D1043" s="15"/>
      <c r="E1043" s="15"/>
      <c r="F1043" s="464"/>
      <c r="G1043" s="465"/>
      <c r="H1043" s="440"/>
      <c r="I1043" s="464"/>
      <c r="J1043" s="465"/>
      <c r="K1043" s="464"/>
      <c r="L1043" s="465"/>
      <c r="M1043" s="464"/>
      <c r="N1043" s="450"/>
      <c r="O1043" s="466"/>
      <c r="P1043" s="450"/>
      <c r="Q1043" s="466"/>
      <c r="R1043" s="450"/>
      <c r="S1043" s="466"/>
      <c r="T1043" s="450"/>
      <c r="U1043" s="466"/>
      <c r="V1043" s="451"/>
      <c r="W1043" s="448"/>
      <c r="X1043" s="451"/>
      <c r="Y1043" s="448"/>
      <c r="Z1043" s="451"/>
      <c r="AA1043" s="448"/>
      <c r="AB1043" s="451"/>
      <c r="AC1043" s="448"/>
      <c r="AD1043" s="451"/>
      <c r="AE1043" s="448"/>
      <c r="AF1043" s="451"/>
      <c r="AG1043" s="448"/>
      <c r="AH1043" s="504"/>
      <c r="AI1043" s="448"/>
      <c r="AJ1043" s="451"/>
      <c r="AK1043" s="448"/>
      <c r="AL1043" s="440"/>
      <c r="AM1043" s="451"/>
      <c r="AN1043" s="448"/>
      <c r="AO1043" s="451"/>
      <c r="AP1043" s="448"/>
      <c r="AQ1043" s="451"/>
      <c r="AR1043" s="448"/>
      <c r="AS1043" s="451"/>
      <c r="AT1043" s="448"/>
      <c r="AU1043" s="451"/>
      <c r="AV1043" s="448"/>
      <c r="AW1043" s="451"/>
      <c r="AX1043" s="448"/>
      <c r="AY1043" s="440"/>
      <c r="AZ1043" s="464"/>
      <c r="BA1043" s="15"/>
      <c r="BB1043" s="15"/>
      <c r="BC1043" s="15"/>
      <c r="BD1043" s="15"/>
      <c r="BE1043" s="15"/>
      <c r="BF1043" s="15"/>
      <c r="BG1043" s="15"/>
      <c r="BH1043" s="15"/>
      <c r="BI1043" s="15"/>
      <c r="BJ1043" s="15"/>
    </row>
    <row r="1044" spans="1:62" ht="14.25">
      <c r="A1044" s="502"/>
      <c r="B1044" s="502"/>
      <c r="C1044" s="448"/>
      <c r="D1044" s="15"/>
      <c r="E1044" s="15"/>
      <c r="F1044" s="464"/>
      <c r="G1044" s="465"/>
      <c r="H1044" s="440"/>
      <c r="I1044" s="464"/>
      <c r="J1044" s="465"/>
      <c r="K1044" s="464"/>
      <c r="L1044" s="465"/>
      <c r="M1044" s="464"/>
      <c r="N1044" s="450"/>
      <c r="O1044" s="466"/>
      <c r="P1044" s="450"/>
      <c r="Q1044" s="466"/>
      <c r="R1044" s="450"/>
      <c r="S1044" s="466"/>
      <c r="T1044" s="450"/>
      <c r="U1044" s="466"/>
      <c r="V1044" s="451"/>
      <c r="W1044" s="448"/>
      <c r="X1044" s="451"/>
      <c r="Y1044" s="448"/>
      <c r="Z1044" s="451"/>
      <c r="AA1044" s="448"/>
      <c r="AB1044" s="451"/>
      <c r="AC1044" s="448"/>
      <c r="AD1044" s="451"/>
      <c r="AE1044" s="448"/>
      <c r="AF1044" s="451"/>
      <c r="AG1044" s="448"/>
      <c r="AH1044" s="504"/>
      <c r="AI1044" s="448"/>
      <c r="AJ1044" s="451"/>
      <c r="AK1044" s="448"/>
      <c r="AL1044" s="440"/>
      <c r="AM1044" s="451"/>
      <c r="AN1044" s="448"/>
      <c r="AO1044" s="451"/>
      <c r="AP1044" s="448"/>
      <c r="AQ1044" s="451"/>
      <c r="AR1044" s="448"/>
      <c r="AS1044" s="451"/>
      <c r="AT1044" s="448"/>
      <c r="AU1044" s="451"/>
      <c r="AV1044" s="448"/>
      <c r="AW1044" s="451"/>
      <c r="AX1044" s="448"/>
      <c r="AY1044" s="440"/>
      <c r="AZ1044" s="464"/>
      <c r="BA1044" s="15"/>
      <c r="BB1044" s="15"/>
      <c r="BC1044" s="15"/>
      <c r="BD1044" s="15"/>
      <c r="BE1044" s="15"/>
      <c r="BF1044" s="15"/>
      <c r="BG1044" s="15"/>
      <c r="BH1044" s="15"/>
      <c r="BI1044" s="15"/>
      <c r="BJ1044" s="15"/>
    </row>
    <row r="1045" spans="1:62" ht="14.25">
      <c r="A1045" s="502"/>
      <c r="B1045" s="502"/>
      <c r="C1045" s="448"/>
      <c r="D1045" s="15"/>
      <c r="E1045" s="15"/>
      <c r="F1045" s="464"/>
      <c r="G1045" s="465"/>
      <c r="H1045" s="440"/>
      <c r="I1045" s="464"/>
      <c r="J1045" s="465"/>
      <c r="K1045" s="464"/>
      <c r="L1045" s="465"/>
      <c r="M1045" s="464"/>
      <c r="N1045" s="450"/>
      <c r="O1045" s="466"/>
      <c r="P1045" s="450"/>
      <c r="Q1045" s="466"/>
      <c r="R1045" s="450"/>
      <c r="S1045" s="466"/>
      <c r="T1045" s="450"/>
      <c r="U1045" s="466"/>
      <c r="V1045" s="451"/>
      <c r="W1045" s="448"/>
      <c r="X1045" s="451"/>
      <c r="Y1045" s="448"/>
      <c r="Z1045" s="451"/>
      <c r="AA1045" s="448"/>
      <c r="AB1045" s="451"/>
      <c r="AC1045" s="448"/>
      <c r="AD1045" s="451"/>
      <c r="AE1045" s="448"/>
      <c r="AF1045" s="451"/>
      <c r="AG1045" s="448"/>
      <c r="AH1045" s="504"/>
      <c r="AI1045" s="448"/>
      <c r="AJ1045" s="451"/>
      <c r="AK1045" s="448"/>
      <c r="AL1045" s="440"/>
      <c r="AM1045" s="451"/>
      <c r="AN1045" s="448"/>
      <c r="AO1045" s="451"/>
      <c r="AP1045" s="448"/>
      <c r="AQ1045" s="451"/>
      <c r="AR1045" s="448"/>
      <c r="AS1045" s="451"/>
      <c r="AT1045" s="448"/>
      <c r="AU1045" s="451"/>
      <c r="AV1045" s="448"/>
      <c r="AW1045" s="451"/>
      <c r="AX1045" s="448"/>
      <c r="AY1045" s="440"/>
      <c r="AZ1045" s="464"/>
      <c r="BA1045" s="15"/>
      <c r="BB1045" s="15"/>
      <c r="BC1045" s="15"/>
      <c r="BD1045" s="15"/>
      <c r="BE1045" s="15"/>
      <c r="BF1045" s="15"/>
      <c r="BG1045" s="15"/>
      <c r="BH1045" s="15"/>
      <c r="BI1045" s="15"/>
      <c r="BJ1045" s="15"/>
    </row>
    <row r="1046" spans="1:62" ht="14.25">
      <c r="A1046" s="502"/>
      <c r="B1046" s="502"/>
      <c r="C1046" s="448"/>
      <c r="D1046" s="15"/>
      <c r="E1046" s="15"/>
      <c r="F1046" s="464"/>
      <c r="G1046" s="465"/>
      <c r="H1046" s="440"/>
      <c r="I1046" s="464"/>
      <c r="J1046" s="465"/>
      <c r="K1046" s="464"/>
      <c r="L1046" s="465"/>
      <c r="M1046" s="464"/>
      <c r="N1046" s="450"/>
      <c r="O1046" s="466"/>
      <c r="P1046" s="450"/>
      <c r="Q1046" s="466"/>
      <c r="R1046" s="450"/>
      <c r="S1046" s="466"/>
      <c r="T1046" s="450"/>
      <c r="U1046" s="466"/>
      <c r="V1046" s="451"/>
      <c r="W1046" s="448"/>
      <c r="X1046" s="451"/>
      <c r="Y1046" s="448"/>
      <c r="Z1046" s="451"/>
      <c r="AA1046" s="448"/>
      <c r="AB1046" s="451"/>
      <c r="AC1046" s="448"/>
      <c r="AD1046" s="451"/>
      <c r="AE1046" s="448"/>
      <c r="AF1046" s="451"/>
      <c r="AG1046" s="448"/>
      <c r="AH1046" s="504"/>
      <c r="AI1046" s="448"/>
      <c r="AJ1046" s="451"/>
      <c r="AK1046" s="448"/>
      <c r="AL1046" s="440"/>
      <c r="AM1046" s="451"/>
      <c r="AN1046" s="448"/>
      <c r="AO1046" s="451"/>
      <c r="AP1046" s="448"/>
      <c r="AQ1046" s="451"/>
      <c r="AR1046" s="448"/>
      <c r="AS1046" s="451"/>
      <c r="AT1046" s="448"/>
      <c r="AU1046" s="451"/>
      <c r="AV1046" s="448"/>
      <c r="AW1046" s="451"/>
      <c r="AX1046" s="448"/>
      <c r="AY1046" s="440"/>
      <c r="AZ1046" s="464"/>
      <c r="BA1046" s="15"/>
      <c r="BB1046" s="15"/>
      <c r="BC1046" s="15"/>
      <c r="BD1046" s="15"/>
      <c r="BE1046" s="15"/>
      <c r="BF1046" s="15"/>
      <c r="BG1046" s="15"/>
      <c r="BH1046" s="15"/>
      <c r="BI1046" s="15"/>
      <c r="BJ1046" s="15"/>
    </row>
    <row r="1047" spans="1:62" ht="14.25">
      <c r="A1047" s="502"/>
      <c r="B1047" s="502"/>
      <c r="C1047" s="448"/>
      <c r="D1047" s="15"/>
      <c r="E1047" s="15"/>
      <c r="F1047" s="464"/>
      <c r="G1047" s="465"/>
      <c r="H1047" s="440"/>
      <c r="I1047" s="464"/>
      <c r="J1047" s="465"/>
      <c r="K1047" s="464"/>
      <c r="L1047" s="465"/>
      <c r="M1047" s="464"/>
      <c r="N1047" s="450"/>
      <c r="O1047" s="466"/>
      <c r="P1047" s="450"/>
      <c r="Q1047" s="466"/>
      <c r="R1047" s="450"/>
      <c r="S1047" s="466"/>
      <c r="T1047" s="450"/>
      <c r="U1047" s="466"/>
      <c r="V1047" s="451"/>
      <c r="W1047" s="448"/>
      <c r="X1047" s="451"/>
      <c r="Y1047" s="448"/>
      <c r="Z1047" s="451"/>
      <c r="AA1047" s="448"/>
      <c r="AB1047" s="451"/>
      <c r="AC1047" s="448"/>
      <c r="AD1047" s="451"/>
      <c r="AE1047" s="448"/>
      <c r="AF1047" s="451"/>
      <c r="AG1047" s="448"/>
      <c r="AH1047" s="504"/>
      <c r="AI1047" s="448"/>
      <c r="AJ1047" s="451"/>
      <c r="AK1047" s="448"/>
      <c r="AL1047" s="440"/>
      <c r="AM1047" s="451"/>
      <c r="AN1047" s="448"/>
      <c r="AO1047" s="451"/>
      <c r="AP1047" s="448"/>
      <c r="AQ1047" s="451"/>
      <c r="AR1047" s="448"/>
      <c r="AS1047" s="451"/>
      <c r="AT1047" s="448"/>
      <c r="AU1047" s="451"/>
      <c r="AV1047" s="448"/>
      <c r="AW1047" s="451"/>
      <c r="AX1047" s="448"/>
      <c r="AY1047" s="440"/>
      <c r="AZ1047" s="464"/>
      <c r="BA1047" s="15"/>
      <c r="BB1047" s="15"/>
      <c r="BC1047" s="15"/>
      <c r="BD1047" s="15"/>
      <c r="BE1047" s="15"/>
      <c r="BF1047" s="15"/>
      <c r="BG1047" s="15"/>
      <c r="BH1047" s="15"/>
      <c r="BI1047" s="15"/>
      <c r="BJ1047" s="15"/>
    </row>
  </sheetData>
  <mergeCells count="1">
    <mergeCell ref="AD110:AF110"/>
  </mergeCells>
  <dataValidations count="2">
    <dataValidation type="list" allowBlank="1" sqref="N1:N1047">
      <formula1>"Real Estate,Manufacturing,Energy,Finance,Education,Consumer,Healthcare,Transportation and Logistics,Entertainment,Construction and Civil Engineering,Service,Environment,Software and Internet"</formula1>
    </dataValidation>
    <dataValidation type="list" allowBlank="1" sqref="AI1:AI1047">
      <formula1>"Corporation,Corporate Foundation,Individual,Individual Foundation,NGO"</formula1>
    </dataValidation>
  </dataValidations>
  <hyperlinks>
    <hyperlink ref="AM2" r:id="rId1"/>
    <hyperlink ref="AN2" r:id="rId2"/>
    <hyperlink ref="M3" r:id="rId3" location="Chen%20Yidan,%20Bio&amp;section-id={E512E2D3-99FA-5A44-8AD3-1366C8A72603}&amp;page-id={B1974DA6-969A-374B-8D37-274C64009304}&amp;end"/>
    <hyperlink ref="U3" r:id="rId4" location="Chen%20Yidan,%20Company&amp;section-id={E512E2D3-99FA-5A44-8AD3-1366C8A72603}&amp;page-id={C9B10445-CFA2-9245-8847-81E5AEE35ACC}&amp;end"/>
    <hyperlink ref="AM5" r:id="rId5"/>
    <hyperlink ref="AM6" r:id="rId6"/>
    <hyperlink ref="AM7" r:id="rId7"/>
    <hyperlink ref="AM8" r:id="rId8"/>
    <hyperlink ref="AM9" r:id="rId9"/>
    <hyperlink ref="AM10" r:id="rId10"/>
    <hyperlink ref="AM11" r:id="rId11"/>
    <hyperlink ref="AM12" r:id="rId12"/>
    <hyperlink ref="AM13" r:id="rId13"/>
    <hyperlink ref="AM14" r:id="rId14"/>
    <hyperlink ref="AM15" r:id="rId15"/>
    <hyperlink ref="AM16" r:id="rId16"/>
    <hyperlink ref="AM17" r:id="rId17"/>
    <hyperlink ref="AM18" r:id="rId18"/>
    <hyperlink ref="AM19" r:id="rId19"/>
    <hyperlink ref="AM20" r:id="rId20"/>
    <hyperlink ref="U25" r:id="rId21" location="Xu%20Jiayin,%20Company&amp;section-id={E512E2D3-99FA-5A44-8AD3-1366C8A72603}&amp;page-id={782B83B1-C8E7-3942-B1BA-6DE5E8F5B52E}&amp;end"/>
    <hyperlink ref="AM28" r:id="rId22"/>
    <hyperlink ref="AM29" r:id="rId23"/>
    <hyperlink ref="AM30" r:id="rId24"/>
    <hyperlink ref="AM31" r:id="rId25"/>
    <hyperlink ref="AM32" r:id="rId26"/>
    <hyperlink ref="AM33" r:id="rId27"/>
    <hyperlink ref="M34" r:id="rId28"/>
    <hyperlink ref="U34" r:id="rId29"/>
    <hyperlink ref="AM35" r:id="rId30"/>
    <hyperlink ref="AM36" r:id="rId31"/>
    <hyperlink ref="M37" r:id="rId32"/>
    <hyperlink ref="U37" r:id="rId33"/>
    <hyperlink ref="AM39" r:id="rId34"/>
    <hyperlink ref="AM48" r:id="rId35"/>
    <hyperlink ref="AM49" r:id="rId36"/>
    <hyperlink ref="AM50" r:id="rId37"/>
    <hyperlink ref="AM51" r:id="rId38"/>
    <hyperlink ref="AM52" r:id="rId39"/>
    <hyperlink ref="AM53" r:id="rId40"/>
    <hyperlink ref="AM54" r:id="rId41"/>
    <hyperlink ref="AM55" r:id="rId42"/>
    <hyperlink ref="M57" r:id="rId43" location="Ren%20Yuanlin,%20Bio&amp;section-id={E512E2D3-99FA-5A44-8AD3-1366C8A72603}&amp;page-id={0B38E252-FF7C-F046-B6BE-68EE0ABB4496}&amp;end"/>
    <hyperlink ref="U57" r:id="rId44" location="Ren%20Yuanlin,%20Company&amp;section-id={E512E2D3-99FA-5A44-8AD3-1366C8A72603}&amp;page-id={946F2D24-A1C6-BF4C-BB2D-BE6ECA8264B3}&amp;object-id={4FC7AE7C-BB19-B508-0D27-238FC48A590D}&amp;19"/>
    <hyperlink ref="M62" r:id="rId45" location="Shao%20Genhuo,%20Bio&amp;section-id={E512E2D3-99FA-5A44-8AD3-1366C8A72603}&amp;page-id={7AB4D921-EB1E-1D40-96C3-51760A68F914}&amp;end"/>
    <hyperlink ref="U62" r:id="rId46" location="Shao%20Genhuo,%20Company&amp;section-id={E512E2D3-99FA-5A44-8AD3-1366C8A72603}&amp;page-id={8E9389B8-D631-3440-B35E-9DE461078C3B}&amp;end"/>
    <hyperlink ref="M69" r:id="rId47"/>
    <hyperlink ref="U69" r:id="rId48"/>
    <hyperlink ref="M70" r:id="rId49" location="Jiang%20Bin,%20Bio&amp;section-id={E512E2D3-99FA-5A44-8AD3-1366C8A72603}&amp;page-id={C0B4E3FF-E7D6-F448-9308-A9F13BF68BC0}&amp;end"/>
    <hyperlink ref="U70" r:id="rId50"/>
    <hyperlink ref="AM70" r:id="rId51"/>
    <hyperlink ref="AN70" r:id="rId52"/>
    <hyperlink ref="M71" r:id="rId53" location="Zhang%20Chaoyang,%20Bio&amp;section-id={E512E2D3-99FA-5A44-8AD3-1366C8A72603}&amp;page-id={B6361762-700B-244E-92C1-69EBD63F296E}&amp;end"/>
    <hyperlink ref="U71" r:id="rId54"/>
    <hyperlink ref="M74" r:id="rId55"/>
    <hyperlink ref="U74" r:id="rId56"/>
    <hyperlink ref="AM74" r:id="rId57"/>
    <hyperlink ref="AN74" r:id="rId58"/>
    <hyperlink ref="AM75" r:id="rId59"/>
    <hyperlink ref="AN75" r:id="rId60"/>
    <hyperlink ref="AM76" r:id="rId61"/>
    <hyperlink ref="AN76" r:id="rId62"/>
    <hyperlink ref="AM77" r:id="rId63"/>
    <hyperlink ref="AN77" r:id="rId64"/>
    <hyperlink ref="AM78" r:id="rId65"/>
    <hyperlink ref="AN78" r:id="rId66"/>
    <hyperlink ref="AM79" r:id="rId67"/>
    <hyperlink ref="AN79" r:id="rId68"/>
    <hyperlink ref="AM81" r:id="rId69"/>
    <hyperlink ref="AM82" r:id="rId70"/>
    <hyperlink ref="AM83" r:id="rId71"/>
    <hyperlink ref="AM84" r:id="rId72"/>
    <hyperlink ref="AM85" r:id="rId73"/>
    <hyperlink ref="AM86" r:id="rId74"/>
    <hyperlink ref="AM87" r:id="rId75"/>
    <hyperlink ref="AM88" r:id="rId76"/>
    <hyperlink ref="M90" r:id="rId77" location="Dang%20Yanbao,%20Bio&amp;section-id={E512E2D3-99FA-5A44-8AD3-1366C8A72603}&amp;page-id={33F38F81-5258-704C-8BEB-0EFD0587B22D}&amp;end"/>
    <hyperlink ref="U90" r:id="rId78" location="Dang%20Yanbao,%20Company&amp;section-id={E512E2D3-99FA-5A44-8AD3-1366C8A72603}&amp;page-id={B2B1CBA6-184C-7A48-BFBD-41A2CBFC8D6A}&amp;end"/>
    <hyperlink ref="M91" r:id="rId79" location="Dang%20Yanbao,%20Bio&amp;section-id={E512E2D3-99FA-5A44-8AD3-1366C8A72603}&amp;page-id={33F38F81-5258-704C-8BEB-0EFD0587B22D}&amp;end"/>
    <hyperlink ref="U91" r:id="rId80" location="Dang%20Yanbao,%20Company&amp;section-id={E512E2D3-99FA-5A44-8AD3-1366C8A72603}&amp;page-id={B2B1CBA6-184C-7A48-BFBD-41A2CBFC8D6A}&amp;end"/>
    <hyperlink ref="M92" r:id="rId81"/>
    <hyperlink ref="M93" r:id="rId82" location="Liu%20Ruyin,%20Company&amp;section-id={E512E2D3-99FA-5A44-8AD3-1366C8A72603}&amp;page-id={B37BB10B-C67D-AE4F-A59B-40CA4F42ACF8}&amp;end"/>
    <hyperlink ref="U93" r:id="rId83"/>
    <hyperlink ref="AM93" r:id="rId84"/>
    <hyperlink ref="AN93" r:id="rId85"/>
    <hyperlink ref="AO93" r:id="rId86"/>
    <hyperlink ref="M96" r:id="rId87"/>
    <hyperlink ref="U96" r:id="rId88"/>
    <hyperlink ref="AM96" r:id="rId89"/>
    <hyperlink ref="AN96" r:id="rId90"/>
    <hyperlink ref="M99" r:id="rId91"/>
    <hyperlink ref="U99" r:id="rId92"/>
    <hyperlink ref="M100" r:id="rId93"/>
    <hyperlink ref="U100" r:id="rId94"/>
    <hyperlink ref="M101" r:id="rId95"/>
    <hyperlink ref="U101" r:id="rId96"/>
    <hyperlink ref="M102" r:id="rId97"/>
    <hyperlink ref="U102" r:id="rId98"/>
    <hyperlink ref="M103" r:id="rId99"/>
    <hyperlink ref="U103" r:id="rId100"/>
    <hyperlink ref="M107" r:id="rId101"/>
    <hyperlink ref="U107" r:id="rId102"/>
    <hyperlink ref="M109" r:id="rId103" location="Liu%20Yi,%20Bio&amp;section-id={E512E2D3-99FA-5A44-8AD3-1366C8A72603}&amp;page-id={DB36BD38-489B-634E-8C45-4D548603E00C}&amp;end"/>
    <hyperlink ref="U109" r:id="rId104" location="Liu%20Yi,%20Company&amp;section-id={E512E2D3-99FA-5A44-8AD3-1366C8A72603}&amp;page-id={B60D9EF9-16C6-7B4F-A8F5-44541C14E19F}&amp;end"/>
    <hyperlink ref="M110" r:id="rId105" location="Liu%20Shui,%20Bio&amp;section-id={E512E2D3-99FA-5A44-8AD3-1366C8A72603}&amp;page-id={1330C0FB-A98C-944C-B9B2-BDF4AD015033}&amp;end"/>
    <hyperlink ref="U110" r:id="rId106"/>
    <hyperlink ref="AM111" r:id="rId107"/>
    <hyperlink ref="AN111" r:id="rId108"/>
    <hyperlink ref="AM112" r:id="rId109"/>
    <hyperlink ref="AM118" r:id="rId110"/>
    <hyperlink ref="M130" r:id="rId111"/>
    <hyperlink ref="U130" r:id="rId112"/>
    <hyperlink ref="M168" r:id="rId113" location="Zhang%20Jindong,%20Bio&amp;section-id={E512E2D3-99FA-5A44-8AD3-1366C8A72603}&amp;page-id={4082E2C6-060B-2941-A360-CE604C72A936}&amp;object-id={AF918C3C-8566-5F0F-39B8-ACDBE31925B6}&amp;52"/>
    <hyperlink ref="U168" r:id="rId114" location="Zhang%20Jindong,%20Company&amp;section-id={E512E2D3-99FA-5A44-8AD3-1366C8A72603}&amp;page-id={695E525D-F3DC-D645-8E4E-904BF7A25213}&amp;object-id={BE5AA9CC-D7C3-4104-192F-072AE8483677}&amp;62"/>
    <hyperlink ref="AM171" r:id="rId115"/>
    <hyperlink ref="AM172" r:id="rId116"/>
    <hyperlink ref="AM173" r:id="rId117"/>
    <hyperlink ref="AM174" r:id="rId118"/>
    <hyperlink ref="M175" r:id="rId119"/>
    <hyperlink ref="U175" r:id="rId120"/>
    <hyperlink ref="AM175" r:id="rId121"/>
    <hyperlink ref="M176" r:id="rId122" location="You%20Zhisheng,%20Bio&amp;section-id={E512E2D3-99FA-5A44-8AD3-1366C8A72603}&amp;page-id={4D8BDF5B-181E-EB45-8B93-2DF7CA0709EF}&amp;end"/>
    <hyperlink ref="U176" r:id="rId123" location="You%20Zhisheng,%20Company&amp;section-id={E512E2D3-99FA-5A44-8AD3-1366C8A72603}&amp;page-id={0F07C7A8-D7DB-2944-A742-2E9EEC14E9D7}&amp;end"/>
    <hyperlink ref="M177" r:id="rId124"/>
    <hyperlink ref="U177" r:id="rId125"/>
    <hyperlink ref="M178" r:id="rId126"/>
    <hyperlink ref="U178" r:id="rId127"/>
    <hyperlink ref="AM185" r:id="rId128"/>
    <hyperlink ref="M186" r:id="rId129" location="Yang%20Zhuoshu,%20Bio&amp;section-id={E512E2D3-99FA-5A44-8AD3-1366C8A72603}&amp;page-id={F882CEB0-F1CE-934C-A137-BE733054187B}&amp;object-id={F46F443F-6D3F-4706-3C1B-4B51891F4688}&amp;4C"/>
    <hyperlink ref="U186" r:id="rId130" location="Yang%20Zhuoshu,%20Company&amp;section-id={E512E2D3-99FA-5A44-8AD3-1366C8A72603}&amp;page-id={1A5E748E-6638-8646-83CD-D4A3355BC1F8}&amp;object-id={87722556-CB7C-D90C-0F29-B4E860055843}&amp;5B"/>
    <hyperlink ref="M187" r:id="rId131"/>
    <hyperlink ref="U187" r:id="rId132"/>
    <hyperlink ref="M198" r:id="rId133"/>
    <hyperlink ref="U198" r:id="rId134" location="Deng%20Wei,%20Company&amp;section-id={E512E2D3-99FA-5A44-8AD3-1366C8A72603}&amp;page-id={FB3486E9-783A-A946-93CA-0AF51B1B0863}&amp;end"/>
    <hyperlink ref="AM198" r:id="rId135"/>
    <hyperlink ref="M199" r:id="rId136" location="Xiao%20Jicheng,%20Bio&amp;section-id={E512E2D3-99FA-5A44-8AD3-1366C8A72603}&amp;page-id={06528E24-891A-7C4F-A869-0075E4BF8194}&amp;end"/>
    <hyperlink ref="U199" r:id="rId137" location="Xiao%20Jicheng,%20Company&amp;section-id={E512E2D3-99FA-5A44-8AD3-1366C8A72603}&amp;page-id={9C45BED2-BCFD-4241-A980-97E36D79DDDE}&amp;end"/>
    <hyperlink ref="AM199" r:id="rId138" location="Xiao%20Jicheng,%20Donation&amp;section-id={E512E2D3-99FA-5A44-8AD3-1366C8A72603}&amp;page-id={85D88488-9A8C-FF49-AA3C-D32849390B56}&amp;end"/>
    <hyperlink ref="AN199" r:id="rId139"/>
    <hyperlink ref="M200" r:id="rId140"/>
    <hyperlink ref="U200" r:id="rId141"/>
    <hyperlink ref="AM204" r:id="rId142"/>
    <hyperlink ref="AM205" r:id="rId143"/>
    <hyperlink ref="M207" r:id="rId144" location="Hong%20Qi,%20Bio&amp;section-id={4BDE6E43-F7D3-A14F-A09E-3C3179CB293D}&amp;page-id={46E9BB96-FD60-C340-941D-4D1A65875121}&amp;end"/>
    <hyperlink ref="U207" r:id="rId145" location="Hong%20Qi,%20Company&amp;section-id={4BDE6E43-F7D3-A14F-A09E-3C3179CB293D}&amp;page-id={3CC36E65-24D0-5F4D-B386-E21783725A38}&amp;end"/>
    <hyperlink ref="AM207" r:id="rId146"/>
    <hyperlink ref="AM208" r:id="rId147"/>
    <hyperlink ref="AM209" r:id="rId148"/>
    <hyperlink ref="M244" r:id="rId149"/>
    <hyperlink ref="U244" r:id="rId150"/>
    <hyperlink ref="M245" r:id="rId151" location="Ye%20Jianrong,%20Bio&amp;section-id={E512E2D3-99FA-5A44-8AD3-1366C8A72603}&amp;page-id={44AFF48E-E4E4-8E42-8C39-F1B198CC1586}&amp;end"/>
    <hyperlink ref="U245" r:id="rId152"/>
    <hyperlink ref="M246" r:id="rId153"/>
    <hyperlink ref="U246" r:id="rId154"/>
    <hyperlink ref="M247" r:id="rId155"/>
    <hyperlink ref="U247" r:id="rId156"/>
    <hyperlink ref="M248" r:id="rId157"/>
    <hyperlink ref="U248" r:id="rId158"/>
    <hyperlink ref="M249" r:id="rId159"/>
    <hyperlink ref="U249" r:id="rId160"/>
    <hyperlink ref="M254" r:id="rId161"/>
    <hyperlink ref="U254" r:id="rId162"/>
    <hyperlink ref="M255" r:id="rId163" location="Gao%20Qingshou,%20Bio&amp;section-id={E512E2D3-99FA-5A44-8AD3-1366C8A72603}&amp;page-id={D6ACD10E-F276-3149-82CD-6E070C5DC530}&amp;end"/>
    <hyperlink ref="U255" r:id="rId164" location="Gao%20Qingshou,%20Company&amp;section-id={E512E2D3-99FA-5A44-8AD3-1366C8A72603}&amp;page-id={B46AB561-3BA3-DE4D-A244-94CD381AA22F}&amp;end"/>
    <hyperlink ref="M256" r:id="rId165"/>
    <hyperlink ref="U256" r:id="rId166"/>
    <hyperlink ref="M257" r:id="rId167" location="Huang%20Hongyun,%20Bio&amp;section-id={E512E2D3-99FA-5A44-8AD3-1366C8A72603}&amp;page-id={94C539FC-7395-1544-8702-38815DE2E21E}&amp;end"/>
    <hyperlink ref="U257" r:id="rId168" location="Huang%20Hongyun,%20Company&amp;section-id={E512E2D3-99FA-5A44-8AD3-1366C8A72603}&amp;page-id={6D9D1B49-812B-4F41-A2DC-A76D89F1882A}&amp;end"/>
    <hyperlink ref="M258" r:id="rId169"/>
    <hyperlink ref="U258" r:id="rId170"/>
    <hyperlink ref="M262" r:id="rId171"/>
    <hyperlink ref="U262" r:id="rId172"/>
    <hyperlink ref="M263" r:id="rId173" location="Li%20Jinyuan,%20Bio&amp;section-id={E512E2D3-99FA-5A44-8AD3-1366C8A72603}&amp;page-id={9650B8CD-B3AC-3C48-BCFE-9DB9E5E1CBBD}&amp;end"/>
    <hyperlink ref="U263" r:id="rId174" location="Li%20Jinyuan,%20Company&amp;section-id={E512E2D3-99FA-5A44-8AD3-1366C8A72603}&amp;page-id={FCDF145D-37FB-F14E-ABA0-9CB38B581718}&amp;end"/>
    <hyperlink ref="M268" r:id="rId175"/>
    <hyperlink ref="U268" r:id="rId176" location="Cen%20Zhaoxiong,%20Company&amp;section-id={E512E2D3-99FA-5A44-8AD3-1366C8A72603}&amp;page-id={31596AA5-04E3-E64A-925A-2854553094CF}&amp;object-id={5A74CEF1-9612-7208-3205-02CB354E7C81}&amp;54"/>
    <hyperlink ref="U269" r:id="rId177"/>
    <hyperlink ref="M274" r:id="rId178"/>
    <hyperlink ref="U274" r:id="rId179"/>
    <hyperlink ref="M276" r:id="rId180" location="Zhang%20Xiaolei,%20Bio&amp;section-id={4BDE6E43-F7D3-A14F-A09E-3C3179CB293D}&amp;page-id={6E05E486-A9A0-474D-AAC7-197C4AE49E1C}&amp;end"/>
    <hyperlink ref="U276" r:id="rId181" location="Zhang%20Xiaolei,%20Company&amp;section-id={4BDE6E43-F7D3-A14F-A09E-3C3179CB293D}&amp;page-id={09A705BE-3D03-5549-8306-7A13A19DFC5A}&amp;end"/>
    <hyperlink ref="M277" r:id="rId182"/>
    <hyperlink ref="U277" r:id="rId183"/>
    <hyperlink ref="M278" r:id="rId184" location="Li%20Guozhang,%20Bio&amp;section-id={E512E2D3-99FA-5A44-8AD3-1366C8A72603}&amp;page-id={6A58409A-0DCB-804B-B252-05223DB61056}&amp;end"/>
    <hyperlink ref="U278" r:id="rId185" location="Li%20Guozhang,%20Company&amp;section-id={E512E2D3-99FA-5A44-8AD3-1366C8A72603}&amp;page-id={E8A71242-8634-C546-AE81-8D3CAC15098C}&amp;end"/>
    <hyperlink ref="M279" r:id="rId186"/>
    <hyperlink ref="U279" r:id="rId187"/>
    <hyperlink ref="M280" r:id="rId188"/>
    <hyperlink ref="U280" r:id="rId189"/>
    <hyperlink ref="M282" r:id="rId190" location="Chen%20Hongdao,%20Bio&amp;section-id={E512E2D3-99FA-5A44-8AD3-1366C8A72603}&amp;page-id={B14FDBCB-5341-9247-8EAE-003369179A9F}&amp;end"/>
    <hyperlink ref="U282" r:id="rId191" location="Chen%20Hongdao,%20Company&amp;section-id={E512E2D3-99FA-5A44-8AD3-1366C8A72603}&amp;page-id={F0734A85-5C56-074C-8C08-DF76D29F69AF}&amp;end"/>
    <hyperlink ref="U283" r:id="rId192" location="Liu%20Qiangdong,%20Company&amp;section-id={E512E2D3-99FA-5A44-8AD3-1366C8A72603}&amp;page-id={8FA4EECF-0663-8949-AB1C-584634AABFF7}&amp;end"/>
    <hyperlink ref="M308" r:id="rId193" location="Shan%20Xiangshuang,%20Bio&amp;section-id={E512E2D3-99FA-5A44-8AD3-1366C8A72603}&amp;page-id={DD4BD8B6-C334-9645-96F8-4D8B5E2239D0}&amp;end"/>
    <hyperlink ref="U308" r:id="rId194" location="Shan%20Xiangshuang,%20Company&amp;section-id={E512E2D3-99FA-5A44-8AD3-1366C8A72603}&amp;page-id={92191192-9100-7B42-A0A8-4DD423E4523A}&amp;end"/>
    <hyperlink ref="M311" r:id="rId195"/>
    <hyperlink ref="U311" r:id="rId196"/>
    <hyperlink ref="M312" r:id="rId197" location="Liu%20Guoyao,%20Bio&amp;section-id={E512E2D3-99FA-5A44-8AD3-1366C8A72603}&amp;page-id={1E968515-1BF3-AB43-BA70-C629A03A0D02}&amp;end"/>
    <hyperlink ref="U312" r:id="rId198"/>
    <hyperlink ref="M317" r:id="rId199" location="Wang%20Zhentao,%20Bio&amp;section-id={E512E2D3-99FA-5A44-8AD3-1366C8A72603}&amp;page-id={D00B6A55-1644-C740-8306-E58B105A0B88}&amp;end"/>
    <hyperlink ref="U317" r:id="rId200" location="Wang%20Zhentao,%20Company&amp;section-id={E512E2D3-99FA-5A44-8AD3-1366C8A72603}&amp;page-id={6F47F73C-850E-A748-BF54-3C3261F79B44}&amp;end"/>
    <hyperlink ref="M319" r:id="rId201" location="Chen%20Ailian,%20Bio&amp;section-id={E512E2D3-99FA-5A44-8AD3-1366C8A72603}&amp;page-id={0F1E9429-2A7C-1945-949B-7BCAC4BE7DA2}&amp;end"/>
    <hyperlink ref="U319" r:id="rId202" location="Chen%20Ailian,%20Company&amp;section-id={E512E2D3-99FA-5A44-8AD3-1366C8A72603}&amp;page-id={1FD3506E-F0A0-6D41-9AD3-0102D6D9AE8C}&amp;end"/>
    <hyperlink ref="M325" r:id="rId203" location="Dai%20Jianliang,%20Bio&amp;section-id={E512E2D3-99FA-5A44-8AD3-1366C8A72603}&amp;page-id={EDE20724-AB2B-6042-BDC0-742CD24813A4}&amp;end"/>
    <hyperlink ref="U325" r:id="rId204" location="Dai%20Jianliang,%20Company&amp;section-id={E512E2D3-99FA-5A44-8AD3-1366C8A72603}&amp;page-id={EFA4D509-59DF-974C-9925-7E678BBDB2C5}&amp;end"/>
    <hyperlink ref="M328" r:id="rId205" location="Zhang%20Yunfang,%20Bio&amp;section-id={4BDE6E43-F7D3-A14F-A09E-3C3179CB293D}&amp;page-id={4EACDD12-DD26-8545-9A57-3FA50E470C52}&amp;end"/>
    <hyperlink ref="M329" r:id="rId206"/>
    <hyperlink ref="U329" r:id="rId207"/>
    <hyperlink ref="M330" r:id="rId208"/>
    <hyperlink ref="U330" r:id="rId209"/>
    <hyperlink ref="M332" r:id="rId210"/>
    <hyperlink ref="U332" r:id="rId211"/>
    <hyperlink ref="M336" r:id="rId212"/>
    <hyperlink ref="U336" r:id="rId213"/>
    <hyperlink ref="M337" r:id="rId214"/>
    <hyperlink ref="U337" r:id="rId215"/>
    <hyperlink ref="U388" r:id="rId216"/>
    <hyperlink ref="M389" r:id="rId217"/>
    <hyperlink ref="U389" r:id="rId218"/>
    <hyperlink ref="M391" r:id="rId219" location="He%20Wenzhou,%20Bio&amp;section-id={4BDE6E43-F7D3-A14F-A09E-3C3179CB293D}&amp;page-id={44906218-D3FA-BA45-A75C-53A966109DA4}&amp;end"/>
    <hyperlink ref="U391" r:id="rId220" location="He%20Wenzhong,%20Company&amp;section-id={4BDE6E43-F7D3-A14F-A09E-3C3179CB293D}&amp;page-id={E543A45D-9EAD-3F4E-8730-5D863855A9E5}&amp;end"/>
    <hyperlink ref="M392" r:id="rId221" location="Liu%20Baolin,%20Bio&amp;section-id={E512E2D3-99FA-5A44-8AD3-1366C8A72603}&amp;page-id={5CA64CA4-8CB6-8B4E-BB77-FA6353D1AC70}&amp;end"/>
    <hyperlink ref="U392" r:id="rId222" location="Liu%20Baolin,%20Company&amp;section-id={E512E2D3-99FA-5A44-8AD3-1366C8A72603}&amp;page-id={AF14B6DE-ECE0-CD4D-BD93-4B810AA545C9}&amp;end"/>
    <hyperlink ref="M394" r:id="rId223"/>
    <hyperlink ref="U394" r:id="rId224"/>
    <hyperlink ref="M397" r:id="rId225" location="Yao%20Zhenhua,%20Bio&amp;section-id={E512E2D3-99FA-5A44-8AD3-1366C8A72603}&amp;page-id={981C9DA4-62AB-FC4F-BBF2-1202BBB65B80}&amp;end"/>
    <hyperlink ref="U397" r:id="rId226" location="Yao%20Zhenhua,%20Company&amp;section-id={E512E2D3-99FA-5A44-8AD3-1366C8A72603}&amp;page-id={BCFBB495-2DB5-244B-A159-D19E21BCE199}&amp;end"/>
    <hyperlink ref="M398" r:id="rId227" location="Ao%20Xiaoqiang,%20Bio&amp;section-id={E512E2D3-99FA-5A44-8AD3-1366C8A72603}&amp;page-id={55542C9E-8F10-224D-A104-5A9CE9555E80}&amp;end"/>
    <hyperlink ref="U398" r:id="rId228" location="Ao%20Xiaoqiang,%20Company&amp;section-id={E512E2D3-99FA-5A44-8AD3-1366C8A72603}&amp;page-id={32F5225A-F790-9646-8233-E7B880FC530E}&amp;end"/>
    <hyperlink ref="M401" r:id="rId229" location="Zhu%20Gongshan,%20Bio&amp;section-id={E512E2D3-99FA-5A44-8AD3-1366C8A72603}&amp;page-id={9D44AB6B-44C9-654E-927F-E6B640F17291}&amp;end"/>
    <hyperlink ref="U401" r:id="rId230" location="Zhu%20Gongshan,%20Company&amp;section-id={E512E2D3-99FA-5A44-8AD3-1366C8A72603}&amp;page-id={531BEC76-DE21-4047-A4F0-7FE8D0B80EB9}&amp;end"/>
    <hyperlink ref="M402" r:id="rId231"/>
    <hyperlink ref="M406" r:id="rId232"/>
    <hyperlink ref="U406" r:id="rId233"/>
    <hyperlink ref="M409" r:id="rId234"/>
    <hyperlink ref="U409" r:id="rId235"/>
    <hyperlink ref="M410" r:id="rId236"/>
    <hyperlink ref="U410" r:id="rId237"/>
    <hyperlink ref="M411" r:id="rId238"/>
    <hyperlink ref="U411" r:id="rId239"/>
    <hyperlink ref="M413" r:id="rId240"/>
    <hyperlink ref="U413" r:id="rId241"/>
    <hyperlink ref="M414" r:id="rId242"/>
    <hyperlink ref="U414" r:id="rId243"/>
    <hyperlink ref="M415" r:id="rId244" location="Sun%20Yinhuan,%20Bio&amp;section-id={E512E2D3-99FA-5A44-8AD3-1366C8A72603}&amp;page-id={008EB249-44DB-2746-81CC-2509479C2FEB}&amp;end"/>
    <hyperlink ref="U415" r:id="rId245" location="Sun%20Yinhuan,%20Company&amp;section-id={E512E2D3-99FA-5A44-8AD3-1366C8A72603}&amp;page-id={96F90259-8851-2E43-B62C-0DC2E4A0169A}&amp;end"/>
    <hyperlink ref="M421" r:id="rId246" location="Shen%20Xiaoping,%20Bio&amp;section-id={E512E2D3-99FA-5A44-8AD3-1366C8A72603}&amp;page-id={1DE7FCEB-1211-614F-920E-F2B99D22352A}&amp;object-id={252494FE-7320-2E05-2E03-778E6E6936C2}&amp;22"/>
    <hyperlink ref="U421" r:id="rId247" location="Shen%20Xiaoping,%20Company&amp;section-id={E512E2D3-99FA-5A44-8AD3-1366C8A72603}&amp;page-id={823F0DF7-DFE5-EC46-8743-9F62B40B3BC9}&amp;object-id={101B7A8E-E2D1-3D0C-357B-66EFAC118079}&amp;56"/>
    <hyperlink ref="M430" r:id="rId248" location="Chen%20Dongsheng,%20Bio&amp;section-id={E512E2D3-99FA-5A44-8AD3-1366C8A72603}&amp;page-id={FAD1F804-B264-D943-A228-B699CC4194E9}&amp;end"/>
    <hyperlink ref="U430" r:id="rId249" location="Chen%20Dongsheng,%20Company&amp;section-id={E512E2D3-99FA-5A44-8AD3-1366C8A72603}&amp;page-id={71C0D555-D3A0-6344-9588-ED5CED374ED4}&amp;end"/>
    <hyperlink ref="M433" r:id="rId250" location="Xu%20Shihui,%20Bio&amp;section-id={E512E2D3-99FA-5A44-8AD3-1366C8A72603}&amp;page-id={7CD8CF61-BB56-1F4F-B47A-C1E5F97C0A6A}&amp;object-id={90CEB9A4-CB48-5103-2A11-DCF816176720}&amp;28"/>
    <hyperlink ref="U433" r:id="rId251" location="Xu%20Shihui,%20Company&amp;section-id={E512E2D3-99FA-5A44-8AD3-1366C8A72603}&amp;page-id={FF79F600-B827-7C49-B056-2E09EA73DC34}&amp;object-id={0143FADA-657B-040D-1693-51AA28D950C1}&amp;23"/>
    <hyperlink ref="U435" r:id="rId252"/>
    <hyperlink ref="M446" r:id="rId253"/>
    <hyperlink ref="U446" r:id="rId254"/>
    <hyperlink ref="U449" r:id="rId255"/>
    <hyperlink ref="M452" r:id="rId256" location="Cheng%20Licai,%20Bio&amp;section-id={E512E2D3-99FA-5A44-8AD3-1366C8A72603}&amp;page-id={BD100761-FEC3-C149-B9A9-3FF1820E6F5A}&amp;end"/>
    <hyperlink ref="U452" r:id="rId257" location="Cheng%20Licai,%20Company&amp;section-id={E512E2D3-99FA-5A44-8AD3-1366C8A72603}&amp;page-id={A3C116FE-9762-D242-9C34-CB12DCABEFAE}&amp;end"/>
    <hyperlink ref="M455" r:id="rId258" location="Chen%20Kaixuan,%20Bio&amp;section-id={E512E2D3-99FA-5A44-8AD3-1366C8A72603}&amp;page-id={7117722C-754B-644C-9F8A-F9BB03DBF924}&amp;object-id={ED614319-4214-9A05-1531-137F1AABFCF0}&amp;46"/>
    <hyperlink ref="U455" r:id="rId259" location="Chen%20Kaixuan,%20Company&amp;section-id={E512E2D3-99FA-5A44-8AD3-1366C8A72603}&amp;page-id={8DBEA4AA-3E3A-3A41-8D40-5B748B099B85}&amp;object-id={3789949B-077B-CD07-0ED9-776D238474B5}&amp;68"/>
    <hyperlink ref="M464" r:id="rId260" location="Zhou%20Xijian,%20Bio&amp;section-id={E512E2D3-99FA-5A44-8AD3-1366C8A72603}&amp;page-id={CE8F3BFC-04A4-8B41-B5F1-396CEDF08E05}&amp;end"/>
    <hyperlink ref="U464" r:id="rId261" location="Zhou%20Xijian,%20Company&amp;section-id={E512E2D3-99FA-5A44-8AD3-1366C8A72603}&amp;page-id={4BFE79EB-A25A-0446-8D38-C3316BB04823}&amp;end"/>
    <hyperlink ref="M468" r:id="rId262" location="Zhou%20Xijian,%20Bio&amp;section-id={E512E2D3-99FA-5A44-8AD3-1366C8A72603}&amp;page-id={CE8F3BFC-04A4-8B41-B5F1-396CEDF08E05}&amp;end"/>
    <hyperlink ref="U468" r:id="rId263" location="Zhou%20Xijian,%20Company&amp;section-id={E512E2D3-99FA-5A44-8AD3-1366C8A72603}&amp;page-id={4BFE79EB-A25A-0446-8D38-C3316BB04823}&amp;end"/>
    <hyperlink ref="M474" r:id="rId264"/>
    <hyperlink ref="U474" r:id="rId265"/>
    <hyperlink ref="M479" r:id="rId266"/>
    <hyperlink ref="U479" r:id="rId267"/>
    <hyperlink ref="U480" r:id="rId268"/>
    <hyperlink ref="M484" r:id="rId269"/>
    <hyperlink ref="U484" r:id="rId270"/>
    <hyperlink ref="M486" r:id="rId271" location="Cui%20Genliang,%20Bio&amp;section-id={E512E2D3-99FA-5A44-8AD3-1366C8A72603}&amp;page-id={EE2C5793-4715-2A4A-B812-3EDA25011A12}&amp;object-id={770A5B89-D833-9E0F-0475-92652633A4CF}&amp;34"/>
    <hyperlink ref="U486" r:id="rId272" location="Cui%20Genliang,%20Company&amp;section-id={E512E2D3-99FA-5A44-8AD3-1366C8A72603}&amp;page-id={00DE8F67-69B7-0643-87E9-CCF8A44330E3}&amp;end"/>
    <hyperlink ref="M492" r:id="rId273"/>
    <hyperlink ref="U492" r:id="rId274"/>
    <hyperlink ref="U494" r:id="rId275" location="Yuan%20Yanming,%20Company&amp;section-id={E512E2D3-99FA-5A44-8AD3-1366C8A72603}&amp;page-id={2638D8A5-63A9-9748-8BBA-DB2A37C4712B}&amp;end"/>
    <hyperlink ref="M497" r:id="rId276" location="Zhao%20Haijun,%20Bio&amp;section-id={E512E2D3-99FA-5A44-8AD3-1366C8A72603}&amp;page-id={26D17FD5-D759-0A4E-9406-10D08D280F58}&amp;end"/>
    <hyperlink ref="U497" r:id="rId277" location="Zhao%20Haijun,%20Company&amp;section-id={E512E2D3-99FA-5A44-8AD3-1366C8A72603}&amp;page-id={20237DDE-D2F0-1D44-94E8-9816C0BE0029}&amp;end"/>
    <hyperlink ref="M501" r:id="rId278" location="Yang%20Yuanqing,%20Bio&amp;section-id={E512E2D3-99FA-5A44-8AD3-1366C8A72603}&amp;page-id={A26BDE91-AB96-8E4B-B1CB-B247944F1616}&amp;object-id={02156207-D2EA-DD07-04E8-A218B891667F}&amp;34"/>
    <hyperlink ref="U501" r:id="rId279" location="Yang%20Yuanqing,%20Company&amp;section-id={E512E2D3-99FA-5A44-8AD3-1366C8A72603}&amp;page-id={F70B4549-6685-9A48-8B57-FFE4DF9CFD00}&amp;object-id={51D663B1-2C25-5302-333C-4EF7A03987F8}&amp;B0"/>
    <hyperlink ref="M506" r:id="rId280"/>
    <hyperlink ref="U506" r:id="rId281"/>
    <hyperlink ref="U507" r:id="rId282"/>
    <hyperlink ref="M513" r:id="rId283"/>
    <hyperlink ref="P513" r:id="rId284"/>
    <hyperlink ref="U513" r:id="rId285"/>
    <hyperlink ref="V513" r:id="rId286"/>
    <hyperlink ref="U519" r:id="rId287"/>
    <hyperlink ref="M522" r:id="rId288" location="Lin%20Tengjiao,%20Bio&amp;section-id={E512E2D3-99FA-5A44-8AD3-1366C8A72603}&amp;page-id={117BDB95-F487-2C4F-9A44-06986BE40F09}&amp;end"/>
    <hyperlink ref="U522" r:id="rId289" location="Lin%20Tengjiao,%20Company&amp;section-id={E512E2D3-99FA-5A44-8AD3-1366C8A72603}&amp;page-id={CC3D6A7E-6407-884D-8DD2-A80FBB0B7126}&amp;end"/>
    <hyperlink ref="M525" r:id="rId290" location="Zhang%20Rugeng,%20Bio&amp;section-id={E512E2D3-99FA-5A44-8AD3-1366C8A72603}&amp;page-id={4D0FCFAD-7FF6-D64E-B6EE-95399115C2BC}&amp;object-id={4F45B286-874F-8B0F-240E-FC36C75AC96C}&amp;4D"/>
    <hyperlink ref="U525" r:id="rId291" location="Zhang%20Rugeng,%20Company&amp;section-id={E512E2D3-99FA-5A44-8AD3-1366C8A72603}&amp;page-id={4A8F3532-3DBD-3E42-A0A2-323697701BBA}&amp;object-id={ADC046BF-FE4A-8A09-16FC-F06C56FD60B9}&amp;15"/>
    <hyperlink ref="M526" r:id="rId292" location="Zhang%20Rugeng,%20Bio&amp;section-id={E512E2D3-99FA-5A44-8AD3-1366C8A72603}&amp;page-id={4D0FCFAD-7FF6-D64E-B6EE-95399115C2BC}&amp;object-id={4F45B286-874F-8B0F-240E-FC36C75AC96C}&amp;4D"/>
    <hyperlink ref="T526" r:id="rId293" location="Zhang%20Rugeng,%20Company&amp;section-id={E512E2D3-99FA-5A44-8AD3-1366C8A72603}&amp;page-id={4A8F3532-3DBD-3E42-A0A2-323697701BBA}&amp;object-id={ADC046BF-FE4A-8A09-16FC-F06C56FD60B9}&amp;15"/>
    <hyperlink ref="M537" r:id="rId294"/>
    <hyperlink ref="U537" r:id="rId295"/>
    <hyperlink ref="M538" r:id="rId296" location="Wang%20Shaohua,%20Bio&amp;section-id={E512E2D3-99FA-5A44-8AD3-1366C8A72603}&amp;page-id={8C991999-5CB4-7A48-B1A3-84FCD9C5C951}&amp;end"/>
    <hyperlink ref="M539" r:id="rId297"/>
    <hyperlink ref="U539" r:id="rId298"/>
    <hyperlink ref="U541" r:id="rId299"/>
    <hyperlink ref="M549" r:id="rId300" location="Ke%20Xiping,%20Bio&amp;section-id={E512E2D3-99FA-5A44-8AD3-1366C8A72603}&amp;page-id={700369F6-5E2D-A64B-88CA-796841E98E4A}&amp;object-id={7E7954A0-6F38-A70F-2CE8-898CD588DA5D}&amp;16"/>
    <hyperlink ref="U549" r:id="rId301" location="Ke%20Xiping,%20Company&amp;section-id={E512E2D3-99FA-5A44-8AD3-1366C8A72603}&amp;page-id={DF17A2AA-CFBB-724A-98BA-65FDD1944FB6}&amp;end"/>
    <hyperlink ref="M550" r:id="rId302"/>
    <hyperlink ref="U550" r:id="rId303"/>
    <hyperlink ref="M551" r:id="rId304"/>
    <hyperlink ref="U551" r:id="rId305"/>
    <hyperlink ref="M552" r:id="rId306"/>
    <hyperlink ref="U552" r:id="rId307"/>
    <hyperlink ref="U558" r:id="rId308"/>
    <hyperlink ref="M561" r:id="rId309"/>
    <hyperlink ref="U561" r:id="rId310"/>
    <hyperlink ref="M562" r:id="rId311" location="Niu%20Gang,%20Bio&amp;section-id={E512E2D3-99FA-5A44-8AD3-1366C8A72603}&amp;page-id={BB2B863E-3E71-AC4D-96B6-589435557F6E}&amp;end"/>
    <hyperlink ref="U562" r:id="rId312" location="Niu%20Gang,%20Company&amp;section-id={E512E2D3-99FA-5A44-8AD3-1366C8A72603}&amp;page-id={41EB1806-C4C9-1840-8E58-393F28C064A7}&amp;end"/>
    <hyperlink ref="M564" r:id="rId313"/>
    <hyperlink ref="U564" r:id="rId314"/>
    <hyperlink ref="AE566" r:id="rId315"/>
    <hyperlink ref="M567" r:id="rId316"/>
    <hyperlink ref="U567" r:id="rId317"/>
    <hyperlink ref="U569" r:id="rId318"/>
    <hyperlink ref="U584" r:id="rId319"/>
    <hyperlink ref="M591" r:id="rId320"/>
    <hyperlink ref="U591" r:id="rId321"/>
    <hyperlink ref="M593" r:id="rId322"/>
    <hyperlink ref="U593" r:id="rId323"/>
    <hyperlink ref="M597" r:id="rId324"/>
    <hyperlink ref="U597" r:id="rId325"/>
    <hyperlink ref="M599" r:id="rId326"/>
    <hyperlink ref="U599" r:id="rId327"/>
    <hyperlink ref="AE601" r:id="rId328"/>
    <hyperlink ref="M613" r:id="rId329"/>
    <hyperlink ref="U613" r:id="rId330"/>
    <hyperlink ref="M616" r:id="rId331"/>
    <hyperlink ref="U616" r:id="rId332"/>
    <hyperlink ref="M624" r:id="rId333"/>
    <hyperlink ref="U624" r:id="rId334"/>
    <hyperlink ref="AE625" r:id="rId335"/>
    <hyperlink ref="U629" r:id="rId336"/>
    <hyperlink ref="M633" r:id="rId337" location="q=%E7%8E%8B%E5%BC%80%E5%9B%BD"/>
    <hyperlink ref="U633" r:id="rId338"/>
    <hyperlink ref="M647" r:id="rId339"/>
    <hyperlink ref="U647" r:id="rId340"/>
    <hyperlink ref="M648" r:id="rId341"/>
    <hyperlink ref="U648" r:id="rId342"/>
    <hyperlink ref="M651" r:id="rId343" location="Chen%20Jinshi,%20Bio&amp;section-id={E512E2D3-99FA-5A44-8AD3-1366C8A72603}&amp;page-id={440FAF7C-48E2-C94D-92D7-CD56220EAB2D}&amp;end"/>
    <hyperlink ref="U651" r:id="rId344" location="Chen%20Jinshi,%20Company&amp;section-id={E512E2D3-99FA-5A44-8AD3-1366C8A72603}&amp;page-id={F768D4B7-0216-6E4B-8E99-B641BBE307D5}&amp;end"/>
    <hyperlink ref="M658" r:id="rId345" location="Wang%20Jianyi,%20Bio&amp;section-id={E512E2D3-99FA-5A44-8AD3-1366C8A72603}&amp;page-id={E3628B54-7C04-074D-B3F9-5D0E2A34243C}&amp;end"/>
    <hyperlink ref="U658" r:id="rId346" location="Wang%20Jianyi,%20Company&amp;section-id={E512E2D3-99FA-5A44-8AD3-1366C8A72603}&amp;page-id={2CE8587D-D670-A749-B153-36FE04A378F1}&amp;end"/>
    <hyperlink ref="AE659" r:id="rId347"/>
    <hyperlink ref="M663" r:id="rId348" location="Ma%20Xingtian,%20Bio&amp;section-id={E512E2D3-99FA-5A44-8AD3-1366C8A72603}&amp;page-id={13501AA7-5848-7C46-B4AD-A3EF6C50E0FE}&amp;object-id={DAFF3AA6-6A52-7D01-20F2-4CF035F65FAC}&amp;7E"/>
    <hyperlink ref="U663" r:id="rId349" location="Ma%20Xingtian,%20Company&amp;section-id={E512E2D3-99FA-5A44-8AD3-1366C8A72603}&amp;page-id={EDE24CAB-AA24-734A-AFA6-9D23852D4433}&amp;object-id={E2B6D216-9086-6209-3FAC-86E90EA7FB35}&amp;87"/>
    <hyperlink ref="M664" r:id="rId350" location="Yan%20Zhi,%20Bio&amp;section-id={E512E2D3-99FA-5A44-8AD3-1366C8A72603}&amp;page-id={D9CD5BC3-62B2-6A46-AAFD-FF4B7CC88FA3}&amp;end"/>
    <hyperlink ref="U664" r:id="rId351" location="Yan%20Zhi,%20Company&amp;section-id={E512E2D3-99FA-5A44-8AD3-1366C8A72603}&amp;page-id={32F22695-E8EE-6145-BBE7-EB8BFEB61822}&amp;end"/>
    <hyperlink ref="M665" r:id="rId352"/>
    <hyperlink ref="U665" r:id="rId353"/>
    <hyperlink ref="M666" r:id="rId354"/>
    <hyperlink ref="M668" r:id="rId355"/>
    <hyperlink ref="M669" r:id="rId356"/>
    <hyperlink ref="U669" r:id="rId357"/>
    <hyperlink ref="M670" r:id="rId358" location="Wang%20Junjie,%20Bio&amp;section-id={E512E2D3-99FA-5A44-8AD3-1366C8A72603}&amp;page-id={D4588B39-C534-8644-8A69-CCC673BFF140}&amp;end"/>
    <hyperlink ref="U670" r:id="rId359" location="Wang%20Junjie,%20Company&amp;section-id={E512E2D3-99FA-5A44-8AD3-1366C8A72603}&amp;page-id={F344F264-8710-A64B-B10A-4429889D4212}&amp;end"/>
    <hyperlink ref="M671" r:id="rId360" location="Zhang%20Feng,%20Bio&amp;section-id={E512E2D3-99FA-5A44-8AD3-1366C8A72603}&amp;page-id={1715B5A3-CB14-4D42-9B04-93841F88A6C1}&amp;end"/>
    <hyperlink ref="U671" r:id="rId361" location="Zhang%20Feng,%20Company&amp;section-id={E512E2D3-99FA-5A44-8AD3-1366C8A72603}&amp;page-id={42BCB1D9-ADED-BD4B-BB6E-AB1E68BEA972}&amp;end"/>
    <hyperlink ref="U672" r:id="rId362"/>
    <hyperlink ref="M673" r:id="rId363"/>
    <hyperlink ref="U673" r:id="rId364"/>
    <hyperlink ref="M674" r:id="rId365"/>
    <hyperlink ref="U674" r:id="rId366"/>
    <hyperlink ref="M675" r:id="rId367" location="Cui%20Weixing,%20Bio&amp;section-id={E512E2D3-99FA-5A44-8AD3-1366C8A72603}&amp;page-id={1AED9FEA-9C15-8E48-8A65-75083B367C38}&amp;end"/>
    <hyperlink ref="U675" r:id="rId368" location="Cui%20Weixing,%20Company&amp;section-id={E512E2D3-99FA-5A44-8AD3-1366C8A72603}&amp;page-id={BC086903-F73E-FA42-A27F-0EDBBD419BED}&amp;object-id={EE101D9C-D0B5-9E06-34A2-DEE01FF4B5C0}&amp;5A"/>
    <hyperlink ref="M676" r:id="rId369"/>
    <hyperlink ref="U676" r:id="rId370"/>
    <hyperlink ref="M677" r:id="rId371" location="Yu%20Lirong,%20Bio&amp;section-id={E512E2D3-99FA-5A44-8AD3-1366C8A72603}&amp;page-id={11BE3517-3276-524F-B0A3-36FA1C3CA3A2}&amp;end"/>
    <hyperlink ref="U677" r:id="rId372" location="Yu%20Lirong,%20Company&amp;section-id={E512E2D3-99FA-5A44-8AD3-1366C8A72603}&amp;page-id={746A7C78-9532-B74C-81BE-510B6C5D1C7F}&amp;object-id={3E97C3AA-E3C0-140F-1A2C-8A5EBD607FB3}&amp;28"/>
    <hyperlink ref="M678" r:id="rId373" location="Yu%20Lirong,%20Bio&amp;section-id={E512E2D3-99FA-5A44-8AD3-1366C8A72603}&amp;page-id={11BE3517-3276-524F-B0A3-36FA1C3CA3A2}&amp;end"/>
    <hyperlink ref="U678" r:id="rId374" location="Yu%20Lirong,%20Company&amp;section-id={E512E2D3-99FA-5A44-8AD3-1366C8A72603}&amp;page-id={746A7C78-9532-B74C-81BE-510B6C5D1C7F}&amp;object-id={3E97C3AA-E3C0-140F-1A2C-8A5EBD607FB3}&amp;28"/>
    <hyperlink ref="M679" r:id="rId375"/>
    <hyperlink ref="U679" r:id="rId376"/>
    <hyperlink ref="U681" r:id="rId377" location="Luo%20Yong,%20Company&amp;section-id={E512E2D3-99FA-5A44-8AD3-1366C8A72603}&amp;page-id={9C155AA3-7B3D-B84E-B8D2-C8A078B4FD18}&amp;end"/>
    <hyperlink ref="M683" r:id="rId378" location="Lou%20Youliang,%20Bio&amp;section-id={E512E2D3-99FA-5A44-8AD3-1366C8A72603}&amp;page-id={0C058374-2A84-4467-ACA9-73295467BACD}&amp;end"/>
    <hyperlink ref="U683" r:id="rId379"/>
    <hyperlink ref="M685" r:id="rId380" location="5_4"/>
    <hyperlink ref="U685" r:id="rId381"/>
    <hyperlink ref="M686" r:id="rId382"/>
    <hyperlink ref="U686" r:id="rId383"/>
    <hyperlink ref="M687" r:id="rId384" location="Lin%20Weiguang,%20Bio&amp;section-id={E512E2D3-99FA-5A44-8AD3-1366C8A72603}&amp;page-id={A701EF0F-13EE-0849-A1FD-4DB41A8D1A42}&amp;object-id={C8791923-7FCE-0E0F-06E7-1285467CFE46}&amp;BD"/>
    <hyperlink ref="U687" r:id="rId385" location="Lin%20Weiguang,%20Company&amp;section-id={E512E2D3-99FA-5A44-8AD3-1366C8A72603}&amp;page-id={11EFEFAB-C615-D446-A70C-BE1F98B0D210}&amp;end"/>
    <hyperlink ref="M689" r:id="rId386" location="Zhang%20Rongming,%20Bio&amp;section-id={E512E2D3-99FA-5A44-8AD3-1366C8A72603}&amp;page-id={6A02972A-4F5A-E04C-82CA-9844E2781C3B}&amp;object-id={D7B64E4E-7B67-2A0B-25B6-248FC9789681}&amp;27"/>
    <hyperlink ref="U689" r:id="rId387" location="Zhang%20Rongming,%20Company&amp;section-id={E512E2D3-99FA-5A44-8AD3-1366C8A72603}&amp;page-id={EF1ADB26-66EB-9748-8E9A-517297F883A3}&amp;end"/>
    <hyperlink ref="M696" r:id="rId388" location="Yu%20Bin,%20Bio&amp;section-id={E512E2D3-99FA-5A44-8AD3-1366C8A72603}&amp;page-id={9E220F30-2CF8-9B48-A510-4B0F99B06085}&amp;object-id={0A7EDF37-0B1F-D70D-1D7E-26F96305D006}&amp;10"/>
    <hyperlink ref="U696" r:id="rId389" location="Yu%20Bin,%20Company&amp;section-id={E512E2D3-99FA-5A44-8AD3-1366C8A72603}&amp;page-id={CA22830C-1051-E848-84E3-A69FD3A16E4F}&amp;object-id={57E0885C-43D0-8D0C-1543-B310AF128D7D}&amp;7A"/>
    <hyperlink ref="M697" r:id="rId390" location="Feng%20Weimin,%20Bio&amp;section-id={E512E2D3-99FA-5A44-8AD3-1366C8A72603}&amp;page-id={2DACC4EF-326C-B248-887A-BF8597405B4E}&amp;end"/>
    <hyperlink ref="U697" r:id="rId391" location="Feng%20Weimin,%20Company&amp;section-id={E512E2D3-99FA-5A44-8AD3-1366C8A72603}&amp;page-id={B8C33EE5-ECF7-CD47-AA71-D3D13A806015}&amp;end"/>
    <hyperlink ref="M698" r:id="rId392" location="Feng%20Xijian,%20Bio&amp;section-id={E512E2D3-99FA-5A44-8AD3-1366C8A72603}&amp;page-id={02C64F19-F94B-854F-9B35-C1BBD351DF34}&amp;end"/>
    <hyperlink ref="U698" r:id="rId393" location="Feng%20Xijian,%20Company&amp;section-id={E512E2D3-99FA-5A44-8AD3-1366C8A72603}&amp;page-id={726F1F0C-3DAC-EB4B-B560-3C0F6816754A}&amp;end"/>
    <hyperlink ref="M702" r:id="rId394" location="Nan%20Cunhui,%20Bio&amp;section-id={E512E2D3-99FA-5A44-8AD3-1366C8A72603}&amp;page-id={B0B5DDF4-424C-8F47-8D27-5DE00FCC147C}&amp;end"/>
    <hyperlink ref="U702" r:id="rId395" location="Nan%20Cunhui,%20Company&amp;section-id={E512E2D3-99FA-5A44-8AD3-1366C8A72603}&amp;page-id={B2130B83-B9BA-E14F-8F56-511780CBCA47}&amp;end"/>
    <hyperlink ref="M703" r:id="rId396"/>
    <hyperlink ref="U703" r:id="rId397"/>
    <hyperlink ref="M704" r:id="rId398" location="Lu%20Fuming,%20Bio&amp;section-id={E512E2D3-99FA-5A44-8AD3-1366C8A72603}&amp;page-id={6859FC44-0E15-7942-A578-8C12811A9C1C}&amp;object-id={DE60885B-FCEB-FA0A-2F22-6AA930F1B4F3}&amp;82"/>
    <hyperlink ref="U704" r:id="rId399" location="Lu%20Fuming,%20Company&amp;section-id={E512E2D3-99FA-5A44-8AD3-1366C8A72603}&amp;page-id={B9BF8F2C-B44A-D94C-8A31-AF71BBB7ED7B}&amp;object-id={6A287525-D346-EA06-3BD3-4263BC6ECA30}&amp;15"/>
    <hyperlink ref="M705" r:id="rId400" location="Shi%20Shiqi,%20Bio&amp;section-id={E512E2D3-99FA-5A44-8AD3-1366C8A72603}&amp;page-id={51B340A2-C56E-0543-8988-E0EF518E996B}&amp;end"/>
    <hyperlink ref="M706" r:id="rId401" location="Shi%20Guilu&amp;section-id={E512E2D3-99FA-5A44-8AD3-1366C8A72603}&amp;page-id={9DD082A8-9364-3A4B-B1E7-F27248178C8C}&amp;object-id={BA82BBA7-796D-490C-31D6-A52E47C9B6B4}&amp;5D"/>
    <hyperlink ref="U706" r:id="rId402" location="Shi%20Guilu,%20Company&amp;section-id={E512E2D3-99FA-5A44-8AD3-1366C8A72603}&amp;page-id={DEDCD71D-B293-7D4B-92E1-D2CB42463383}&amp;end"/>
    <hyperlink ref="M707" r:id="rId403" location="Ye%20Huaneng,%20Bio&amp;section-id={E512E2D3-99FA-5A44-8AD3-1366C8A72603}&amp;page-id={2F7D344E-2922-8945-B9E0-81410866DC3E}&amp;end"/>
    <hyperlink ref="U707" r:id="rId404" location="Ye%20Huaneng,%20Company&amp;section-id={E512E2D3-99FA-5A44-8AD3-1366C8A72603}&amp;page-id={9AE35744-7DED-1241-B0BE-905E4BD5B021}&amp;object-id={D509E3B7-8794-8F0C-1ABF-9EB266E7C168}&amp;73"/>
    <hyperlink ref="M709" r:id="rId405"/>
    <hyperlink ref="U709" r:id="rId406"/>
    <hyperlink ref="M710" r:id="rId407" location="Wu%20Yajun,%20Bio&amp;section-id={E512E2D3-99FA-5A44-8AD3-1366C8A72603}&amp;page-id={FA3C3ADA-E4A7-6848-81F6-7AF966A9609A}&amp;object-id={B75BC757-14C1-C60F-3FE0-CEA29DBDFA7C}&amp;32"/>
    <hyperlink ref="U710" r:id="rId408" location="Wu%20Yajun,%20Company&amp;section-id={E512E2D3-99FA-5A44-8AD3-1366C8A72603}&amp;page-id={B9CA1CE1-0486-494F-AD16-5A0B92C46669}&amp;object-id={8A33E73A-E965-0002-0DA4-6F69D3B6960E}&amp;C0"/>
    <hyperlink ref="M712" r:id="rId409" location="Zhou%20Jianping,%20Bio&amp;section-id={E512E2D3-99FA-5A44-8AD3-1366C8A72603}&amp;page-id={C88BA267-2A99-4F48-B131-6F996F0173A8}&amp;object-id={5C84B982-E6A1-8603-10FE-54FA1392EE86}&amp;74"/>
    <hyperlink ref="U712" r:id="rId410" location="Zhou%20Jianping,%20Company&amp;section-id={E512E2D3-99FA-5A44-8AD3-1366C8A72603}&amp;page-id={E8117C29-11D9-8A47-ACFF-54AEF9CB9BEC}&amp;end"/>
    <hyperlink ref="M713" r:id="rId411" location="Zhou%20Fangjie,%20Bio&amp;section-id={E512E2D3-99FA-5A44-8AD3-1366C8A72603}&amp;page-id={8E3AC868-EAE3-4444-A555-D1E4CC5FF7C9}&amp;end"/>
    <hyperlink ref="U713" r:id="rId412" location="Zhou%20Fangjie,%20Company&amp;section-id={E512E2D3-99FA-5A44-8AD3-1366C8A72603}&amp;page-id={ED35AA46-2E69-A64E-B3A7-105A80D64D23}&amp;end"/>
    <hyperlink ref="M714" r:id="rId413" location="Zhou%20Xuzhou,%20Bio&amp;section-id={E512E2D3-99FA-5A44-8AD3-1366C8A72603}&amp;page-id={99067205-B7E8-D84D-8614-96EC6682684C}&amp;end"/>
    <hyperlink ref="U714" r:id="rId414" location="Zhou%20Xuzhou,%20Company&amp;section-id={E512E2D3-99FA-5A44-8AD3-1366C8A72603}&amp;page-id={E789E451-6EA1-C742-B25C-D33DC1EA094E}&amp;object-id={EF0ADE73-8D57-2405-3CAC-D40AA6D26FD8}&amp;11"/>
    <hyperlink ref="M716" r:id="rId415" location="Yu%20Sihai,%20Bio&amp;section-id={E512E2D3-99FA-5A44-8AD3-1366C8A72603}&amp;page-id={0A638FBE-8C5E-E54C-8228-08DA24D01A74}&amp;object-id={11C01DF4-2855-BB05-3A3D-43566033545E}&amp;38"/>
    <hyperlink ref="U716" r:id="rId416" location="Yu%20Sihai,%20Company&amp;section-id={E512E2D3-99FA-5A44-8AD3-1366C8A72603}&amp;page-id={3308B85A-558B-3244-8E4A-1221A768D67D}&amp;object-id={EF939DF8-7CE5-9C09-2BFF-1F0C94CC38D8}&amp;79"/>
    <hyperlink ref="M718" r:id="rId417" location="Zong%20Qinghou,%20Bio&amp;section-id={E512E2D3-99FA-5A44-8AD3-1366C8A72603}&amp;page-id={DB4904C6-1B18-D94C-94A4-7A1299BE4932}&amp;end"/>
    <hyperlink ref="U718" r:id="rId418" location="Zong%20Qinghou,%20Company&amp;section-id={E512E2D3-99FA-5A44-8AD3-1366C8A72603}&amp;page-id={98EE1C60-403A-9142-B530-B1169701D2AB}&amp;end"/>
    <hyperlink ref="M719" r:id="rId419" location="Liao%20Xin,%20Bio&amp;section-id={E512E2D3-99FA-5A44-8AD3-1366C8A72603}&amp;page-id={15FAB52E-7D28-544D-9F4C-70D363F8C82D}&amp;end"/>
    <hyperlink ref="U719" r:id="rId420" location="Liao%20Xin,%20Bio&amp;section-id={E512E2D3-99FA-5A44-8AD3-1366C8A72603}&amp;page-id={15FAB52E-7D28-544D-9F4C-70D363F8C82D}&amp;end"/>
    <hyperlink ref="M720" r:id="rId421" location="Zhang%20Shiping,%20Bio&amp;section-id={E512E2D3-99FA-5A44-8AD3-1366C8A72603}&amp;page-id={2B1ED7B7-014E-4045-91EE-93D9F71B72FA}&amp;end"/>
    <hyperlink ref="U720" r:id="rId422" location="Zhang%20Shiping,%20Company&amp;section-id={E512E2D3-99FA-5A44-8AD3-1366C8A72603}&amp;page-id={934E7D96-3366-C04B-9DBB-05C66FD14D3D}&amp;end"/>
    <hyperlink ref="M721" r:id="rId423" location="Zhang%20Xin,%20Bio&amp;section-id={E512E2D3-99FA-5A44-8AD3-1366C8A72603}&amp;page-id={CAB51812-D722-9E4F-B286-8A70DF4ADFEC}&amp;end"/>
    <hyperlink ref="U721" r:id="rId424" location="Zhang%20Xin,%20Company&amp;section-id={E512E2D3-99FA-5A44-8AD3-1366C8A72603}&amp;page-id={DD250362-FE3D-344F-A0E4-0C05D7F1E726}&amp;end"/>
    <hyperlink ref="M722" r:id="rId425" location="Xu%20Hang,%20Bio&amp;section-id={E512E2D3-99FA-5A44-8AD3-1366C8A72603}&amp;page-id={90FD556B-371D-3848-A462-EC4CBBB18784}&amp;end"/>
    <hyperlink ref="U722" r:id="rId426" location="Xu%20Hang,%20Company&amp;section-id={E512E2D3-99FA-5A44-8AD3-1366C8A72603}&amp;page-id={738B523C-E104-4B42-88F1-818410950490}&amp;end"/>
    <hyperlink ref="M726" r:id="rId427"/>
    <hyperlink ref="U726" r:id="rId428"/>
    <hyperlink ref="U729" r:id="rId429" location="Li%20Guangzhong,%20Company&amp;section-id={E512E2D3-99FA-5A44-8AD3-1366C8A72603}&amp;page-id={C3FC2952-5B76-294D-9111-6B0412170C3F}&amp;end"/>
    <hyperlink ref="M730" r:id="rId430"/>
    <hyperlink ref="U730" r:id="rId431"/>
    <hyperlink ref="M731" r:id="rId432" location="Li%20Hejun,%20Bio&amp;section-id={E512E2D3-99FA-5A44-8AD3-1366C8A72603}&amp;page-id={29D8EA80-7533-7043-AE31-A6BDB927D010}&amp;object-id={486F7440-B175-EB06-3D85-58D83466B019}&amp;32"/>
    <hyperlink ref="U731" r:id="rId433" location="Li%20Hejun,%20Bio&amp;section-id={E512E2D3-99FA-5A44-8AD3-1366C8A72603}&amp;page-id={29D8EA80-7533-7043-AE31-A6BDB927D010}&amp;object-id={DACD0BAB-9CB1-6709-08AD-A6D85441E23D}&amp;1C"/>
    <hyperlink ref="M734" r:id="rId434" location="Li%20Xianyi,%20Bio&amp;section-id={E512E2D3-99FA-5A44-8AD3-1366C8A72603}&amp;page-id={1B8DECD2-1673-C143-A204-E6FC7774DCAB}&amp;end"/>
    <hyperlink ref="U734" r:id="rId435" location="Li%20Xianyi,%20Company&amp;section-id={E512E2D3-99FA-5A44-8AD3-1366C8A72603}&amp;page-id={2A52E106-9BDF-764C-8530-98AE7D7EB802}&amp;end"/>
    <hyperlink ref="M738" r:id="rId436" location="Li%20Dasan,%20Bio&amp;section-id={E512E2D3-99FA-5A44-8AD3-1366C8A72603}&amp;page-id={5E9277E1-30AA-5A4C-BE19-128CB4CD05E8}&amp;end"/>
    <hyperlink ref="M741" r:id="rId437" location="Ou%20Zongrong,%20Bio&amp;section-id={E512E2D3-99FA-5A44-8AD3-1366C8A72603}&amp;page-id={4E27212A-DF47-7148-BFF1-27A498485C49}&amp;end"/>
    <hyperlink ref="U741" r:id="rId438" location="Ou%20Zongrong,%20Company&amp;section-id={E512E2D3-99FA-5A44-8AD3-1366C8A72603}&amp;page-id={0E2B53CC-1DEC-3F47-BDE5-C5AF1D30658E}&amp;object-id={F7C8B2BF-82BC-C107-373D-91524B95BC7B}&amp;39"/>
    <hyperlink ref="M743" r:id="rId439" location="Wang%20Tian,%20Bio&amp;section-id={E512E2D3-99FA-5A44-8AD3-1366C8A72603}&amp;page-id={C445C8E9-9530-0244-A377-59ADA5AE107E}&amp;end"/>
    <hyperlink ref="U743" r:id="rId440" location="Wang%20Tian,%20Company&amp;section-id={E512E2D3-99FA-5A44-8AD3-1366C8A72603}&amp;page-id={24CD06D5-57BB-8C4B-AD02-BD32A35B69F4}&amp;end"/>
    <hyperlink ref="M752" r:id="rId441"/>
    <hyperlink ref="U752" r:id="rId442" location="jtjj"/>
    <hyperlink ref="M753" r:id="rId443"/>
    <hyperlink ref="U753" r:id="rId444"/>
    <hyperlink ref="M758" r:id="rId445"/>
    <hyperlink ref="U758" r:id="rId446"/>
    <hyperlink ref="M760" r:id="rId447"/>
    <hyperlink ref="U760" r:id="rId448"/>
    <hyperlink ref="M762" r:id="rId449"/>
    <hyperlink ref="U762" r:id="rId450"/>
    <hyperlink ref="M763" r:id="rId451" location="Jiang%20Rensheng,%20Bio&amp;section-id={E512E2D3-99FA-5A44-8AD3-1366C8A72603}&amp;page-id={87336129-5359-7C47-88A0-65DBA842265A}&amp;end"/>
    <hyperlink ref="U763" r:id="rId452" location="Jiang%20Rensheng,%20Company&amp;section-id={E512E2D3-99FA-5A44-8AD3-1366C8A72603}&amp;page-id={5471F392-815C-BF45-A405-019886BA48CE}&amp;end"/>
    <hyperlink ref="M765" r:id="rId453" location="Xue%20Zhongxing,%20Bio&amp;section-id={E512E2D3-99FA-5A44-8AD3-1366C8A72603}&amp;page-id={8FBD637A-6E81-2C40-A344-49AFC378C0F4}&amp;end"/>
    <hyperlink ref="U765" r:id="rId454" location="Xue%20Zhongxing,%20Company&amp;section-id={E512E2D3-99FA-5A44-8AD3-1366C8A72603}&amp;page-id={63A0E25B-7B02-574E-A521-A344C17F7DBD}&amp;end"/>
    <hyperlink ref="M766" r:id="rId455" location="Xue%20Xingyuan,%20Bio&amp;section-id={E512E2D3-99FA-5A44-8AD3-1366C8A72603}&amp;page-id={86108787-50CB-1845-A0C7-162D5AA4D55D}&amp;end"/>
    <hyperlink ref="M768" r:id="rId456" location="Zhao%20Junyi,%20Bio&amp;section-id={E512E2D3-99FA-5A44-8AD3-1366C8A72603}&amp;page-id={0C18ED3D-3C09-D449-A6DA-CAEDCA872155}&amp;end"/>
    <hyperlink ref="U768" r:id="rId457" location="Zhao%20Junyi,%20Company&amp;section-id={E512E2D3-99FA-5A44-8AD3-1366C8A72603}&amp;page-id={B582B5E1-87B2-0042-973C-C26286999E47}&amp;end"/>
    <hyperlink ref="M769" r:id="rId458" location="Zhao%20Chunhua,%20Bio&amp;section-id={E512E2D3-99FA-5A44-8AD3-1366C8A72603}&amp;page-id={803B410B-D553-694C-82B9-F7B7D492F8F3}&amp;object-id={EB4EB744-479A-9900-20EE-F20F3A3A5310}&amp;13"/>
    <hyperlink ref="U769" r:id="rId459" location="Zhao%20Chunhua,%20Company&amp;section-id={E512E2D3-99FA-5A44-8AD3-1366C8A72603}&amp;page-id={7592ABFE-E6F2-CC4F-AB12-DFE334A8C0D8}&amp;end"/>
    <hyperlink ref="M771" r:id="rId460"/>
    <hyperlink ref="U771" r:id="rId461"/>
    <hyperlink ref="U772" r:id="rId462"/>
    <hyperlink ref="M773" r:id="rId463" location="Zheng%20Dong,%20Bio&amp;section-id={E512E2D3-99FA-5A44-8AD3-1366C8A72603}&amp;page-id={7F41AD93-A295-EA4B-AF24-CA41A4005057}&amp;end"/>
    <hyperlink ref="M775" r:id="rId464" location="Guo%20Guangchang,%20Bio&amp;section-id={E512E2D3-99FA-5A44-8AD3-1366C8A72603}&amp;page-id={1420AA4E-C020-4F71-8D0C-9A313D32414F}&amp;end"/>
    <hyperlink ref="U775" r:id="rId465" location="Guo%20Guangchang,%20Company&amp;section-id={E512E2D3-99FA-5A44-8AD3-1366C8A72603}&amp;page-id={1420AA4E-C020-4F71-8D0C-9A313D32414F}&amp;end"/>
    <hyperlink ref="M776" r:id="rId466" location="Yan%20Xijun,%20Bio&amp;section-id={E512E2D3-99FA-5A44-8AD3-1366C8A72603}&amp;page-id={8A890F00-8D85-1747-BAD3-0D20922FC327}&amp;end"/>
    <hyperlink ref="U776" r:id="rId467" location="Yan%20Xijun,%20Company&amp;section-id={E512E2D3-99FA-5A44-8AD3-1366C8A72603}&amp;page-id={3258C017-AF47-4644-BB98-79ABE0AAE61C}&amp;object-id={CC197658-1742-3503-1558-1899F5A4DDBC}&amp;75"/>
    <hyperlink ref="M778" r:id="rId468" location="Chen%20Hui,%20Bio&amp;section-id={E512E2D3-99FA-5A44-8AD3-1366C8A72603}&amp;page-id={423111BC-9896-8E4D-8EE7-B9AEB3546462}&amp;end"/>
    <hyperlink ref="U778" r:id="rId469" location="Chen%20Hui,%20Company&amp;section-id={E512E2D3-99FA-5A44-8AD3-1366C8A72603}&amp;page-id={F13656C3-32C4-B24C-9AD6-32FF6C4BD360}&amp;end"/>
    <hyperlink ref="M781" r:id="rId470" location="Chen%20Ke,%20Bio&amp;section-id={E512E2D3-99FA-5A44-8AD3-1366C8A72603}&amp;page-id={D3912255-D044-A14E-AB89-6A01A35F6EC8}&amp;end"/>
    <hyperlink ref="M782" r:id="rId471" location="Chen%20Chichang,%20Bio&amp;section-id={E512E2D3-99FA-5A44-8AD3-1366C8A72603}&amp;page-id={AD173797-9F60-8D4A-818F-B81CF3558095}&amp;object-id={32191639-A237-790E-0478-8804E7D5275D}&amp;98"/>
    <hyperlink ref="U782" r:id="rId472" location="Chen%20Chichang,%20Company&amp;section-id={E512E2D3-99FA-5A44-8AD3-1366C8A72603}&amp;page-id={5CF5C8E9-EB8E-C847-BF92-2FDC01CD6339}&amp;object-id={B392ABA5-1512-CC0E-1506-CFA0C0108CE9}&amp;3E"/>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2"/>
  <sheetViews>
    <sheetView showGridLines="0" workbookViewId="0"/>
  </sheetViews>
  <sheetFormatPr defaultColWidth="14.42578125" defaultRowHeight="15.75" customHeight="1"/>
  <cols>
    <col min="1" max="1" width="38.28515625" customWidth="1"/>
    <col min="5" max="5" width="33" customWidth="1"/>
    <col min="6" max="6" width="22.140625" customWidth="1"/>
  </cols>
  <sheetData>
    <row r="1" spans="1:7" ht="15.75" customHeight="1">
      <c r="C1" s="4"/>
    </row>
    <row r="2" spans="1:7" ht="15.75" customHeight="1">
      <c r="A2" s="5" t="s">
        <v>5</v>
      </c>
      <c r="B2" s="5" t="s">
        <v>6</v>
      </c>
      <c r="C2" s="6" t="s">
        <v>7</v>
      </c>
      <c r="E2" s="5" t="s">
        <v>5</v>
      </c>
      <c r="F2" s="5" t="s">
        <v>8</v>
      </c>
    </row>
    <row r="3" spans="1:7" ht="15.75" customHeight="1">
      <c r="A3" t="s">
        <v>9</v>
      </c>
      <c r="B3">
        <v>22</v>
      </c>
      <c r="C3" s="6" t="s">
        <v>10</v>
      </c>
      <c r="E3" s="516" t="s">
        <v>4047</v>
      </c>
      <c r="F3" s="517" t="s">
        <v>4048</v>
      </c>
    </row>
    <row r="4" spans="1:7" ht="15.75" customHeight="1">
      <c r="A4" t="s">
        <v>119</v>
      </c>
      <c r="B4">
        <v>17</v>
      </c>
      <c r="C4" s="4"/>
      <c r="E4" s="518" t="s">
        <v>9</v>
      </c>
      <c r="F4" s="519">
        <v>4433.3930000000009</v>
      </c>
      <c r="G4" s="5">
        <v>2788.3359529999998</v>
      </c>
    </row>
    <row r="5" spans="1:7" ht="15.75" customHeight="1">
      <c r="A5" t="s">
        <v>81</v>
      </c>
      <c r="B5">
        <v>14</v>
      </c>
      <c r="C5" s="6" t="s">
        <v>120</v>
      </c>
      <c r="E5" s="520" t="s">
        <v>81</v>
      </c>
      <c r="F5" s="521">
        <v>2824.1759534899998</v>
      </c>
    </row>
    <row r="6" spans="1:7" ht="15.75" customHeight="1">
      <c r="A6" t="s">
        <v>121</v>
      </c>
      <c r="B6">
        <v>13</v>
      </c>
      <c r="C6" s="6">
        <v>19</v>
      </c>
      <c r="E6" s="520" t="s">
        <v>121</v>
      </c>
      <c r="F6" s="521">
        <v>1007.4</v>
      </c>
      <c r="G6" s="5">
        <v>789.01046699999995</v>
      </c>
    </row>
    <row r="7" spans="1:7" ht="15.75" customHeight="1">
      <c r="A7" t="s">
        <v>122</v>
      </c>
      <c r="B7">
        <v>10</v>
      </c>
      <c r="C7" s="6">
        <v>14</v>
      </c>
      <c r="E7" s="520" t="s">
        <v>119</v>
      </c>
      <c r="F7" s="521">
        <v>753.17046700000003</v>
      </c>
    </row>
    <row r="8" spans="1:7" ht="15.75" customHeight="1">
      <c r="A8" t="s">
        <v>123</v>
      </c>
      <c r="B8">
        <v>7</v>
      </c>
      <c r="C8" s="4"/>
      <c r="E8" s="520" t="s">
        <v>122</v>
      </c>
      <c r="F8" s="521">
        <v>739.48021100000005</v>
      </c>
    </row>
    <row r="9" spans="1:7" ht="15.75" customHeight="1">
      <c r="A9" t="s">
        <v>124</v>
      </c>
      <c r="B9">
        <v>4</v>
      </c>
      <c r="C9" s="4"/>
      <c r="E9" s="520" t="s">
        <v>123</v>
      </c>
      <c r="F9" s="521">
        <v>188</v>
      </c>
    </row>
    <row r="10" spans="1:7" ht="15.75" customHeight="1">
      <c r="A10" t="s">
        <v>126</v>
      </c>
      <c r="B10">
        <v>3</v>
      </c>
      <c r="C10" s="4"/>
      <c r="E10" s="520" t="s">
        <v>125</v>
      </c>
      <c r="F10" s="521">
        <v>155</v>
      </c>
    </row>
    <row r="11" spans="1:7" ht="15.75" customHeight="1">
      <c r="A11" t="s">
        <v>125</v>
      </c>
      <c r="B11">
        <v>3</v>
      </c>
      <c r="C11" s="4"/>
      <c r="E11" s="520" t="s">
        <v>124</v>
      </c>
      <c r="F11" s="521">
        <v>99</v>
      </c>
    </row>
    <row r="12" spans="1:7" ht="15.75" customHeight="1">
      <c r="A12" t="s">
        <v>127</v>
      </c>
      <c r="B12">
        <v>2</v>
      </c>
      <c r="C12" s="4"/>
      <c r="E12" s="520" t="s">
        <v>126</v>
      </c>
      <c r="F12" s="521">
        <v>40</v>
      </c>
    </row>
    <row r="13" spans="1:7" ht="15.75" customHeight="1">
      <c r="A13" t="s">
        <v>128</v>
      </c>
      <c r="B13">
        <v>2</v>
      </c>
      <c r="C13" s="4"/>
      <c r="E13" s="520" t="s">
        <v>128</v>
      </c>
      <c r="F13" s="521">
        <v>36</v>
      </c>
    </row>
    <row r="14" spans="1:7" ht="15.75" customHeight="1">
      <c r="A14" t="s">
        <v>129</v>
      </c>
      <c r="B14">
        <v>2</v>
      </c>
      <c r="C14" s="4"/>
      <c r="E14" s="520" t="s">
        <v>127</v>
      </c>
      <c r="F14" s="521">
        <v>30</v>
      </c>
    </row>
    <row r="15" spans="1:7" ht="15.75" customHeight="1">
      <c r="A15" t="s">
        <v>67</v>
      </c>
      <c r="B15">
        <v>1</v>
      </c>
      <c r="C15" s="4"/>
      <c r="E15" s="520" t="s">
        <v>129</v>
      </c>
      <c r="F15" s="521">
        <v>26.5</v>
      </c>
    </row>
    <row r="16" spans="1:7" ht="15.75" customHeight="1">
      <c r="A16" t="s">
        <v>130</v>
      </c>
      <c r="B16">
        <v>100</v>
      </c>
      <c r="C16" s="4"/>
      <c r="E16" s="520" t="s">
        <v>67</v>
      </c>
      <c r="F16" s="521">
        <v>12</v>
      </c>
    </row>
    <row r="17" spans="1:6" ht="15.75" customHeight="1">
      <c r="C17" s="4"/>
      <c r="E17" s="522" t="s">
        <v>130</v>
      </c>
      <c r="F17" s="523">
        <v>10344.119631490001</v>
      </c>
    </row>
    <row r="18" spans="1:6" ht="15.75" customHeight="1">
      <c r="A18" s="5"/>
      <c r="B18" s="5"/>
      <c r="C18" s="4"/>
    </row>
    <row r="19" spans="1:6" ht="15.75" customHeight="1">
      <c r="A19" s="5" t="s">
        <v>38</v>
      </c>
      <c r="B19" s="5" t="s">
        <v>6</v>
      </c>
      <c r="C19" s="6" t="s">
        <v>7</v>
      </c>
      <c r="E19" s="5" t="s">
        <v>38</v>
      </c>
      <c r="F19" s="5" t="s">
        <v>8</v>
      </c>
    </row>
    <row r="20" spans="1:6" ht="15.75" customHeight="1">
      <c r="A20" t="s">
        <v>67</v>
      </c>
      <c r="B20">
        <v>68</v>
      </c>
      <c r="C20" s="6">
        <v>59</v>
      </c>
      <c r="E20" t="s">
        <v>67</v>
      </c>
      <c r="F20">
        <v>5792.8257421566559</v>
      </c>
    </row>
    <row r="21" spans="1:6" ht="15.75" customHeight="1">
      <c r="A21" t="s">
        <v>99</v>
      </c>
      <c r="B21">
        <v>37</v>
      </c>
      <c r="C21" s="6">
        <v>52</v>
      </c>
      <c r="E21" t="s">
        <v>99</v>
      </c>
      <c r="F21">
        <v>2554.2379676666669</v>
      </c>
    </row>
    <row r="22" spans="1:6" ht="15.75" customHeight="1">
      <c r="A22" t="s">
        <v>131</v>
      </c>
      <c r="B22">
        <v>14</v>
      </c>
      <c r="C22" s="6">
        <v>8</v>
      </c>
      <c r="E22" t="s">
        <v>132</v>
      </c>
      <c r="F22" s="42">
        <v>1087.6202109999999</v>
      </c>
    </row>
    <row r="23" spans="1:6" ht="15.75" customHeight="1">
      <c r="A23" t="s">
        <v>133</v>
      </c>
      <c r="B23">
        <v>12</v>
      </c>
      <c r="C23" s="6">
        <v>8</v>
      </c>
      <c r="E23" t="s">
        <v>131</v>
      </c>
      <c r="F23">
        <v>602.53298266666661</v>
      </c>
    </row>
    <row r="24" spans="1:6" ht="15.75" customHeight="1">
      <c r="A24" t="s">
        <v>134</v>
      </c>
      <c r="B24">
        <v>11</v>
      </c>
      <c r="C24" s="6"/>
      <c r="E24" t="s">
        <v>133</v>
      </c>
      <c r="F24">
        <v>183.78954999999999</v>
      </c>
    </row>
    <row r="25" spans="1:6" ht="15.75" customHeight="1">
      <c r="A25" t="s">
        <v>132</v>
      </c>
      <c r="B25">
        <v>6</v>
      </c>
      <c r="C25" s="4"/>
      <c r="E25" t="s">
        <v>134</v>
      </c>
      <c r="F25">
        <v>86.891468000000003</v>
      </c>
    </row>
    <row r="26" spans="1:6" ht="15.75" customHeight="1">
      <c r="A26" t="s">
        <v>126</v>
      </c>
      <c r="B26">
        <v>3</v>
      </c>
      <c r="C26" s="4"/>
      <c r="E26" t="s">
        <v>126</v>
      </c>
      <c r="F26">
        <v>11.4</v>
      </c>
    </row>
    <row r="27" spans="1:6" ht="15.75" customHeight="1">
      <c r="B27">
        <v>0</v>
      </c>
      <c r="C27" s="4"/>
      <c r="E27" t="s">
        <v>130</v>
      </c>
      <c r="F27">
        <v>10319.297921489995</v>
      </c>
    </row>
    <row r="28" spans="1:6" ht="15.75" customHeight="1">
      <c r="A28" t="s">
        <v>130</v>
      </c>
      <c r="B28">
        <v>101</v>
      </c>
      <c r="C28" s="4"/>
    </row>
    <row r="29" spans="1:6" ht="15.75" customHeight="1">
      <c r="C29" s="4"/>
    </row>
    <row r="30" spans="1:6" ht="15.75" customHeight="1">
      <c r="A30" s="5" t="s">
        <v>37</v>
      </c>
      <c r="B30" s="5" t="s">
        <v>6</v>
      </c>
      <c r="C30" s="6" t="s">
        <v>7</v>
      </c>
      <c r="E30" s="5" t="s">
        <v>37</v>
      </c>
      <c r="F30" s="5" t="s">
        <v>8</v>
      </c>
    </row>
    <row r="31" spans="1:6" ht="15.75" customHeight="1">
      <c r="A31" t="s">
        <v>89</v>
      </c>
      <c r="B31">
        <v>52</v>
      </c>
      <c r="C31" s="6"/>
      <c r="E31" t="s">
        <v>89</v>
      </c>
      <c r="F31">
        <v>3034.653521490005</v>
      </c>
    </row>
    <row r="32" spans="1:6" ht="15.75" customHeight="1">
      <c r="A32" t="s">
        <v>109</v>
      </c>
      <c r="B32">
        <v>40</v>
      </c>
      <c r="C32" s="6" t="s">
        <v>135</v>
      </c>
      <c r="E32" t="s">
        <v>98</v>
      </c>
      <c r="F32">
        <v>2764.7300000000005</v>
      </c>
    </row>
    <row r="33" spans="1:6" ht="15.75" customHeight="1">
      <c r="A33" t="s">
        <v>98</v>
      </c>
      <c r="B33">
        <v>20</v>
      </c>
      <c r="C33" s="6"/>
      <c r="E33" t="s">
        <v>66</v>
      </c>
      <c r="F33">
        <v>2553.6999999999998</v>
      </c>
    </row>
    <row r="34" spans="1:6" ht="15.75" customHeight="1">
      <c r="A34" t="s">
        <v>66</v>
      </c>
      <c r="B34">
        <v>13</v>
      </c>
      <c r="C34" s="6"/>
      <c r="E34" t="s">
        <v>109</v>
      </c>
      <c r="F34">
        <v>1134.5918500000002</v>
      </c>
    </row>
    <row r="35" spans="1:6" ht="15.75" customHeight="1">
      <c r="A35" t="s">
        <v>136</v>
      </c>
      <c r="B35">
        <v>12</v>
      </c>
      <c r="C35" s="6"/>
      <c r="E35" t="s">
        <v>137</v>
      </c>
      <c r="F35">
        <v>530</v>
      </c>
    </row>
    <row r="36" spans="1:6" ht="15.75" customHeight="1">
      <c r="A36" t="s">
        <v>138</v>
      </c>
      <c r="B36">
        <v>7</v>
      </c>
      <c r="C36" s="4"/>
      <c r="E36" t="s">
        <v>136</v>
      </c>
      <c r="F36">
        <v>158.77405000000002</v>
      </c>
    </row>
    <row r="37" spans="1:6" ht="15.75" customHeight="1">
      <c r="A37" t="s">
        <v>139</v>
      </c>
      <c r="B37">
        <v>2</v>
      </c>
      <c r="C37" s="4"/>
      <c r="E37" t="s">
        <v>138</v>
      </c>
      <c r="F37">
        <v>60.523000000000003</v>
      </c>
    </row>
    <row r="38" spans="1:6" ht="15.75" customHeight="1">
      <c r="A38" t="s">
        <v>137</v>
      </c>
      <c r="B38">
        <v>2</v>
      </c>
      <c r="C38" s="4"/>
      <c r="E38" t="s">
        <v>139</v>
      </c>
      <c r="F38">
        <v>50.5</v>
      </c>
    </row>
    <row r="39" spans="1:6" ht="15.75" customHeight="1">
      <c r="A39" t="s">
        <v>140</v>
      </c>
      <c r="B39">
        <v>1</v>
      </c>
      <c r="C39" s="4"/>
      <c r="E39" t="s">
        <v>140</v>
      </c>
      <c r="F39">
        <v>31.825500000000002</v>
      </c>
    </row>
    <row r="40" spans="1:6" ht="15.75" customHeight="1">
      <c r="B40">
        <v>0</v>
      </c>
      <c r="C40" s="4"/>
      <c r="E40" t="s">
        <v>130</v>
      </c>
      <c r="F40">
        <v>10319.297921489995</v>
      </c>
    </row>
    <row r="41" spans="1:6" ht="15.75" customHeight="1">
      <c r="A41" t="s">
        <v>130</v>
      </c>
      <c r="B41">
        <v>101</v>
      </c>
      <c r="C41" s="4"/>
    </row>
    <row r="42" spans="1:6" ht="15.75" customHeight="1">
      <c r="C42" s="4"/>
    </row>
    <row r="43" spans="1:6" ht="15.75" customHeight="1">
      <c r="C43" s="4"/>
    </row>
    <row r="44" spans="1:6" ht="15.75" customHeight="1">
      <c r="C44" s="4"/>
    </row>
    <row r="45" spans="1:6" ht="15.75" customHeight="1">
      <c r="A45" s="5" t="s">
        <v>39</v>
      </c>
      <c r="B45" s="5" t="s">
        <v>6</v>
      </c>
      <c r="C45" s="4"/>
      <c r="E45" s="5" t="s">
        <v>39</v>
      </c>
      <c r="F45" s="5" t="s">
        <v>8</v>
      </c>
    </row>
    <row r="46" spans="1:6" ht="15.75" customHeight="1">
      <c r="A46" t="s">
        <v>100</v>
      </c>
      <c r="B46">
        <v>73</v>
      </c>
      <c r="C46" s="4"/>
      <c r="E46" t="s">
        <v>100</v>
      </c>
      <c r="F46">
        <v>4580.3657214899913</v>
      </c>
    </row>
    <row r="47" spans="1:6" ht="15.75" customHeight="1">
      <c r="A47" t="s">
        <v>68</v>
      </c>
      <c r="B47">
        <v>29</v>
      </c>
      <c r="C47" s="4"/>
      <c r="E47" t="s">
        <v>68</v>
      </c>
      <c r="F47">
        <v>3734.1992</v>
      </c>
    </row>
    <row r="48" spans="1:6" ht="15.75" customHeight="1">
      <c r="A48" t="s">
        <v>141</v>
      </c>
      <c r="B48">
        <v>10</v>
      </c>
      <c r="C48" s="4"/>
      <c r="E48" t="s">
        <v>141</v>
      </c>
      <c r="F48">
        <v>1336.7330000000002</v>
      </c>
    </row>
    <row r="49" spans="1:10" ht="15.75" customHeight="1">
      <c r="A49" t="s">
        <v>142</v>
      </c>
      <c r="B49">
        <v>6</v>
      </c>
      <c r="C49" s="6" t="s">
        <v>143</v>
      </c>
      <c r="E49" t="s">
        <v>142</v>
      </c>
      <c r="F49">
        <v>668.00000000000011</v>
      </c>
    </row>
    <row r="50" spans="1:10" ht="15.75" customHeight="1">
      <c r="B50">
        <v>0</v>
      </c>
      <c r="C50" s="4"/>
      <c r="E50" t="s">
        <v>130</v>
      </c>
      <c r="F50">
        <v>10319.297921489995</v>
      </c>
    </row>
    <row r="51" spans="1:10" ht="15.75" customHeight="1">
      <c r="A51" t="s">
        <v>130</v>
      </c>
      <c r="B51">
        <v>101</v>
      </c>
      <c r="C51" s="4"/>
    </row>
    <row r="52" spans="1:10" ht="15.75" customHeight="1">
      <c r="C52" s="4"/>
    </row>
    <row r="53" spans="1:10" ht="15.75" customHeight="1">
      <c r="C53" s="4"/>
      <c r="E53" s="5"/>
      <c r="F53" s="5"/>
    </row>
    <row r="54" spans="1:10" ht="15.75" customHeight="1">
      <c r="C54" s="4"/>
    </row>
    <row r="55" spans="1:10" ht="15.75" customHeight="1">
      <c r="A55" s="5"/>
      <c r="B55" s="5"/>
      <c r="C55" s="4"/>
    </row>
    <row r="56" spans="1:10" ht="15.75" customHeight="1">
      <c r="C56" s="4"/>
      <c r="J56" s="5"/>
    </row>
    <row r="57" spans="1:10" ht="15.75" customHeight="1">
      <c r="C57" s="4"/>
    </row>
    <row r="58" spans="1:10" ht="15.75" customHeight="1">
      <c r="C58" s="4"/>
    </row>
    <row r="59" spans="1:10" ht="12.75">
      <c r="C59" s="6"/>
      <c r="J59" s="43"/>
    </row>
    <row r="60" spans="1:10" ht="12.75">
      <c r="C60" s="4"/>
    </row>
    <row r="61" spans="1:10" ht="12.75">
      <c r="C61" s="4"/>
    </row>
    <row r="62" spans="1:10" ht="12.75">
      <c r="C62" s="4"/>
    </row>
    <row r="63" spans="1:10" ht="12.75">
      <c r="C63" s="4"/>
    </row>
    <row r="64" spans="1:10" ht="12.75">
      <c r="A64" s="5"/>
      <c r="B64" s="5"/>
      <c r="C64" s="4"/>
    </row>
    <row r="65" spans="3:3" ht="12.75">
      <c r="C65" s="4"/>
    </row>
    <row r="66" spans="3:3" ht="12.75">
      <c r="C66" s="4"/>
    </row>
    <row r="67" spans="3:3" ht="12.75">
      <c r="C67" s="4"/>
    </row>
    <row r="68" spans="3:3" ht="12.75">
      <c r="C68" s="6"/>
    </row>
    <row r="69" spans="3:3" ht="12.75">
      <c r="C69" s="4"/>
    </row>
    <row r="70" spans="3:3" ht="12.75">
      <c r="C70" s="4"/>
    </row>
    <row r="71" spans="3:3" ht="12.75">
      <c r="C71" s="4"/>
    </row>
    <row r="72" spans="3:3" ht="12.75">
      <c r="C72" s="4"/>
    </row>
    <row r="73" spans="3:3" ht="12.75">
      <c r="C73" s="4"/>
    </row>
    <row r="74" spans="3:3" ht="12.75">
      <c r="C74" s="4"/>
    </row>
    <row r="75" spans="3:3" ht="12.75">
      <c r="C75" s="4"/>
    </row>
    <row r="76" spans="3:3" ht="12.75">
      <c r="C76" s="4"/>
    </row>
    <row r="77" spans="3:3" ht="12.75">
      <c r="C77" s="4"/>
    </row>
    <row r="78" spans="3:3" ht="12.75">
      <c r="C78" s="4"/>
    </row>
    <row r="79" spans="3:3" ht="12.75">
      <c r="C79" s="4"/>
    </row>
    <row r="80" spans="3:3" ht="12.75">
      <c r="C80" s="4"/>
    </row>
    <row r="81" spans="3:3" ht="12.75">
      <c r="C81" s="4"/>
    </row>
    <row r="82" spans="3:3" ht="12.75">
      <c r="C82" s="4"/>
    </row>
    <row r="83" spans="3:3" ht="12.75">
      <c r="C83" s="4"/>
    </row>
    <row r="84" spans="3:3" ht="12.75">
      <c r="C84" s="4"/>
    </row>
    <row r="85" spans="3:3" ht="12.75">
      <c r="C85" s="4"/>
    </row>
    <row r="86" spans="3:3" ht="12.75">
      <c r="C86" s="4"/>
    </row>
    <row r="87" spans="3:3" ht="12.75">
      <c r="C87" s="4"/>
    </row>
    <row r="88" spans="3:3" ht="12.75">
      <c r="C88" s="4"/>
    </row>
    <row r="89" spans="3:3" ht="12.75">
      <c r="C89" s="4"/>
    </row>
    <row r="90" spans="3:3" ht="12.75">
      <c r="C90" s="4"/>
    </row>
    <row r="91" spans="3:3" ht="12.75">
      <c r="C91" s="4"/>
    </row>
    <row r="92" spans="3:3" ht="12.75">
      <c r="C92" s="4"/>
    </row>
    <row r="93" spans="3:3" ht="12.75">
      <c r="C93" s="4"/>
    </row>
    <row r="94" spans="3:3" ht="12.75">
      <c r="C94" s="4"/>
    </row>
    <row r="95" spans="3:3" ht="12.75">
      <c r="C95" s="4"/>
    </row>
    <row r="96" spans="3:3" ht="12.75">
      <c r="C96" s="4"/>
    </row>
    <row r="97" spans="3:3" ht="12.75">
      <c r="C97" s="4"/>
    </row>
    <row r="98" spans="3:3" ht="12.75">
      <c r="C98" s="4"/>
    </row>
    <row r="99" spans="3:3" ht="12.75">
      <c r="C99" s="4"/>
    </row>
    <row r="100" spans="3:3" ht="12.75">
      <c r="C100" s="4"/>
    </row>
    <row r="101" spans="3:3" ht="12.75">
      <c r="C101" s="4"/>
    </row>
    <row r="102" spans="3:3" ht="12.75">
      <c r="C102" s="4"/>
    </row>
    <row r="103" spans="3:3" ht="12.75">
      <c r="C103" s="4"/>
    </row>
    <row r="104" spans="3:3" ht="12.75">
      <c r="C104" s="4"/>
    </row>
    <row r="105" spans="3:3" ht="12.75">
      <c r="C105" s="4"/>
    </row>
    <row r="106" spans="3:3" ht="12.75">
      <c r="C106" s="4"/>
    </row>
    <row r="107" spans="3:3" ht="12.75">
      <c r="C107" s="4"/>
    </row>
    <row r="108" spans="3:3" ht="12.75">
      <c r="C108" s="4"/>
    </row>
    <row r="109" spans="3:3" ht="12.75">
      <c r="C109" s="4"/>
    </row>
    <row r="110" spans="3:3" ht="12.75">
      <c r="C110" s="4"/>
    </row>
    <row r="111" spans="3:3" ht="12.75">
      <c r="C111" s="4"/>
    </row>
    <row r="112" spans="3:3" ht="12.75">
      <c r="C112" s="4"/>
    </row>
    <row r="113" spans="3:3" ht="12.75">
      <c r="C113" s="4"/>
    </row>
    <row r="114" spans="3:3" ht="12.75">
      <c r="C114" s="4"/>
    </row>
    <row r="115" spans="3:3" ht="12.75">
      <c r="C115" s="4"/>
    </row>
    <row r="116" spans="3:3" ht="12.75">
      <c r="C116" s="4"/>
    </row>
    <row r="117" spans="3:3" ht="12.75">
      <c r="C117" s="4"/>
    </row>
    <row r="118" spans="3:3" ht="12.75">
      <c r="C118" s="4"/>
    </row>
    <row r="119" spans="3:3" ht="12.75">
      <c r="C119" s="4"/>
    </row>
    <row r="120" spans="3:3" ht="12.75">
      <c r="C120" s="4"/>
    </row>
    <row r="121" spans="3:3" ht="12.75">
      <c r="C121" s="4"/>
    </row>
    <row r="122" spans="3:3" ht="12.75">
      <c r="C122" s="4"/>
    </row>
    <row r="123" spans="3:3" ht="12.75">
      <c r="C123" s="4"/>
    </row>
    <row r="124" spans="3:3" ht="12.75">
      <c r="C124" s="4"/>
    </row>
    <row r="125" spans="3:3" ht="12.75">
      <c r="C125" s="4"/>
    </row>
    <row r="126" spans="3:3" ht="12.75">
      <c r="C126" s="4"/>
    </row>
    <row r="127" spans="3:3" ht="12.75">
      <c r="C127" s="4"/>
    </row>
    <row r="128" spans="3:3" ht="12.75">
      <c r="C128" s="4"/>
    </row>
    <row r="129" spans="3:3" ht="12.75">
      <c r="C129" s="4"/>
    </row>
    <row r="130" spans="3:3" ht="12.75">
      <c r="C130" s="4"/>
    </row>
    <row r="131" spans="3:3" ht="12.75">
      <c r="C131" s="4"/>
    </row>
    <row r="132" spans="3:3" ht="12.75">
      <c r="C132" s="4"/>
    </row>
    <row r="133" spans="3:3" ht="12.75">
      <c r="C133" s="4"/>
    </row>
    <row r="134" spans="3:3" ht="12.75">
      <c r="C134" s="4"/>
    </row>
    <row r="135" spans="3:3" ht="12.75">
      <c r="C135" s="4"/>
    </row>
    <row r="136" spans="3:3" ht="12.75">
      <c r="C136" s="4"/>
    </row>
    <row r="137" spans="3:3" ht="12.75">
      <c r="C137" s="4"/>
    </row>
    <row r="138" spans="3:3" ht="12.75">
      <c r="C138" s="4"/>
    </row>
    <row r="139" spans="3:3" ht="12.75">
      <c r="C139" s="4"/>
    </row>
    <row r="140" spans="3:3" ht="12.75">
      <c r="C140" s="4"/>
    </row>
    <row r="141" spans="3:3" ht="12.75">
      <c r="C141" s="4"/>
    </row>
    <row r="142" spans="3:3" ht="12.75">
      <c r="C142" s="4"/>
    </row>
    <row r="143" spans="3:3" ht="12.75">
      <c r="C143" s="4"/>
    </row>
    <row r="144" spans="3:3" ht="12.75">
      <c r="C144" s="4"/>
    </row>
    <row r="145" spans="3:3" ht="12.75">
      <c r="C145" s="4"/>
    </row>
    <row r="146" spans="3:3" ht="12.75">
      <c r="C146" s="4"/>
    </row>
    <row r="147" spans="3:3" ht="12.75">
      <c r="C147" s="4"/>
    </row>
    <row r="148" spans="3:3" ht="12.75">
      <c r="C148" s="4"/>
    </row>
    <row r="149" spans="3:3" ht="12.75">
      <c r="C149" s="4"/>
    </row>
    <row r="150" spans="3:3" ht="12.75">
      <c r="C150" s="4"/>
    </row>
    <row r="151" spans="3:3" ht="12.75">
      <c r="C151" s="4"/>
    </row>
    <row r="152" spans="3:3" ht="12.75">
      <c r="C152" s="4"/>
    </row>
    <row r="153" spans="3:3" ht="12.75">
      <c r="C153" s="4"/>
    </row>
    <row r="154" spans="3:3" ht="12.75">
      <c r="C154" s="4"/>
    </row>
    <row r="155" spans="3:3" ht="12.75">
      <c r="C155" s="4"/>
    </row>
    <row r="156" spans="3:3" ht="12.75">
      <c r="C156" s="4"/>
    </row>
    <row r="157" spans="3:3" ht="12.75">
      <c r="C157" s="4"/>
    </row>
    <row r="158" spans="3:3" ht="12.75">
      <c r="C158" s="4"/>
    </row>
    <row r="159" spans="3:3" ht="12.75">
      <c r="C159" s="4"/>
    </row>
    <row r="160" spans="3:3" ht="12.75">
      <c r="C160" s="4"/>
    </row>
    <row r="161" spans="3:3" ht="12.75">
      <c r="C161" s="4"/>
    </row>
    <row r="162" spans="3:3" ht="12.75">
      <c r="C162" s="4"/>
    </row>
    <row r="163" spans="3:3" ht="12.75">
      <c r="C163" s="4"/>
    </row>
    <row r="164" spans="3:3" ht="12.75">
      <c r="C164" s="4"/>
    </row>
    <row r="165" spans="3:3" ht="12.75">
      <c r="C165" s="4"/>
    </row>
    <row r="166" spans="3:3" ht="12.75">
      <c r="C166" s="4"/>
    </row>
    <row r="167" spans="3:3" ht="12.75">
      <c r="C167" s="4"/>
    </row>
    <row r="168" spans="3:3" ht="12.75">
      <c r="C168" s="4"/>
    </row>
    <row r="169" spans="3:3" ht="12.75">
      <c r="C169" s="4"/>
    </row>
    <row r="170" spans="3:3" ht="12.75">
      <c r="C170" s="4"/>
    </row>
    <row r="171" spans="3:3" ht="12.75">
      <c r="C171" s="4"/>
    </row>
    <row r="172" spans="3:3" ht="12.75">
      <c r="C172" s="4"/>
    </row>
    <row r="173" spans="3:3" ht="12.75">
      <c r="C173" s="4"/>
    </row>
    <row r="174" spans="3:3" ht="12.75">
      <c r="C174" s="4"/>
    </row>
    <row r="175" spans="3:3" ht="12.75">
      <c r="C175" s="4"/>
    </row>
    <row r="176" spans="3:3" ht="12.75">
      <c r="C176" s="4"/>
    </row>
    <row r="177" spans="3:3" ht="12.75">
      <c r="C177" s="4"/>
    </row>
    <row r="178" spans="3:3" ht="12.75">
      <c r="C178" s="4"/>
    </row>
    <row r="179" spans="3:3" ht="12.75">
      <c r="C179" s="4"/>
    </row>
    <row r="180" spans="3:3" ht="12.75">
      <c r="C180" s="4"/>
    </row>
    <row r="181" spans="3:3" ht="12.75">
      <c r="C181" s="4"/>
    </row>
    <row r="182" spans="3:3" ht="12.75">
      <c r="C182" s="4"/>
    </row>
    <row r="183" spans="3:3" ht="12.75">
      <c r="C183" s="4"/>
    </row>
    <row r="184" spans="3:3" ht="12.75">
      <c r="C184" s="4"/>
    </row>
    <row r="185" spans="3:3" ht="12.75">
      <c r="C185" s="4"/>
    </row>
    <row r="186" spans="3:3" ht="12.75">
      <c r="C186" s="4"/>
    </row>
    <row r="187" spans="3:3" ht="12.75">
      <c r="C187" s="4"/>
    </row>
    <row r="188" spans="3:3" ht="12.75">
      <c r="C188" s="4"/>
    </row>
    <row r="189" spans="3:3" ht="12.75">
      <c r="C189" s="4"/>
    </row>
    <row r="190" spans="3:3" ht="12.75">
      <c r="C190" s="4"/>
    </row>
    <row r="191" spans="3:3" ht="12.75">
      <c r="C191" s="4"/>
    </row>
    <row r="192" spans="3:3" ht="12.75">
      <c r="C192" s="4"/>
    </row>
    <row r="193" spans="3:3" ht="12.75">
      <c r="C193" s="4"/>
    </row>
    <row r="194" spans="3:3" ht="12.75">
      <c r="C194" s="4"/>
    </row>
    <row r="195" spans="3:3" ht="12.75">
      <c r="C195" s="4"/>
    </row>
    <row r="196" spans="3:3" ht="12.75">
      <c r="C196" s="4"/>
    </row>
    <row r="197" spans="3:3" ht="12.75">
      <c r="C197" s="4"/>
    </row>
    <row r="198" spans="3:3" ht="12.75">
      <c r="C198" s="4"/>
    </row>
    <row r="199" spans="3:3" ht="12.75">
      <c r="C199" s="4"/>
    </row>
    <row r="200" spans="3:3" ht="12.75">
      <c r="C200" s="4"/>
    </row>
    <row r="201" spans="3:3" ht="12.75">
      <c r="C201" s="4"/>
    </row>
    <row r="202" spans="3:3" ht="12.75">
      <c r="C202" s="4"/>
    </row>
    <row r="203" spans="3:3" ht="12.75">
      <c r="C203" s="4"/>
    </row>
    <row r="204" spans="3:3" ht="12.75">
      <c r="C204" s="4"/>
    </row>
    <row r="205" spans="3:3" ht="12.75">
      <c r="C205" s="4"/>
    </row>
    <row r="206" spans="3:3" ht="12.75">
      <c r="C206" s="4"/>
    </row>
    <row r="207" spans="3:3" ht="12.75">
      <c r="C207" s="4"/>
    </row>
    <row r="208" spans="3:3" ht="12.75">
      <c r="C208" s="4"/>
    </row>
    <row r="209" spans="3:3" ht="12.75">
      <c r="C209" s="4"/>
    </row>
    <row r="210" spans="3:3" ht="12.75">
      <c r="C210" s="4"/>
    </row>
    <row r="211" spans="3:3" ht="12.75">
      <c r="C211" s="4"/>
    </row>
    <row r="212" spans="3:3" ht="12.75">
      <c r="C212" s="4"/>
    </row>
    <row r="213" spans="3:3" ht="12.75">
      <c r="C213" s="4"/>
    </row>
    <row r="214" spans="3:3" ht="12.75">
      <c r="C214" s="4"/>
    </row>
    <row r="215" spans="3:3" ht="12.75">
      <c r="C215" s="4"/>
    </row>
    <row r="216" spans="3:3" ht="12.75">
      <c r="C216" s="4"/>
    </row>
    <row r="217" spans="3:3" ht="12.75">
      <c r="C217" s="4"/>
    </row>
    <row r="218" spans="3:3" ht="12.75">
      <c r="C218" s="4"/>
    </row>
    <row r="219" spans="3:3" ht="12.75">
      <c r="C219" s="4"/>
    </row>
    <row r="220" spans="3:3" ht="12.75">
      <c r="C220" s="4"/>
    </row>
    <row r="221" spans="3:3" ht="12.75">
      <c r="C221" s="4"/>
    </row>
    <row r="222" spans="3:3" ht="12.75">
      <c r="C222" s="4"/>
    </row>
    <row r="223" spans="3:3" ht="12.75">
      <c r="C223" s="4"/>
    </row>
    <row r="224" spans="3:3" ht="12.75">
      <c r="C224" s="4"/>
    </row>
    <row r="225" spans="3:3" ht="12.75">
      <c r="C225" s="4"/>
    </row>
    <row r="226" spans="3:3" ht="12.75">
      <c r="C226" s="4"/>
    </row>
    <row r="227" spans="3:3" ht="12.75">
      <c r="C227" s="4"/>
    </row>
    <row r="228" spans="3:3" ht="12.75">
      <c r="C228" s="4"/>
    </row>
    <row r="229" spans="3:3" ht="12.75">
      <c r="C229" s="4"/>
    </row>
    <row r="230" spans="3:3" ht="12.75">
      <c r="C230" s="4"/>
    </row>
    <row r="231" spans="3:3" ht="12.75">
      <c r="C231" s="4"/>
    </row>
    <row r="232" spans="3:3" ht="12.75">
      <c r="C232" s="4"/>
    </row>
    <row r="233" spans="3:3" ht="12.75">
      <c r="C233" s="4"/>
    </row>
    <row r="234" spans="3:3" ht="12.75">
      <c r="C234" s="4"/>
    </row>
    <row r="235" spans="3:3" ht="12.75">
      <c r="C235" s="4"/>
    </row>
    <row r="236" spans="3:3" ht="12.75">
      <c r="C236" s="4"/>
    </row>
    <row r="237" spans="3:3" ht="12.75">
      <c r="C237" s="4"/>
    </row>
    <row r="238" spans="3:3" ht="12.75">
      <c r="C238" s="4"/>
    </row>
    <row r="239" spans="3:3" ht="12.75">
      <c r="C239" s="4"/>
    </row>
    <row r="240" spans="3:3" ht="12.75">
      <c r="C240" s="4"/>
    </row>
    <row r="241" spans="3:3" ht="12.75">
      <c r="C241" s="4"/>
    </row>
    <row r="242" spans="3:3" ht="12.75">
      <c r="C242" s="4"/>
    </row>
    <row r="243" spans="3:3" ht="12.75">
      <c r="C243" s="4"/>
    </row>
    <row r="244" spans="3:3" ht="12.75">
      <c r="C244" s="4"/>
    </row>
    <row r="245" spans="3:3" ht="12.75">
      <c r="C245" s="4"/>
    </row>
    <row r="246" spans="3:3" ht="12.75">
      <c r="C246" s="4"/>
    </row>
    <row r="247" spans="3:3" ht="12.75">
      <c r="C247" s="4"/>
    </row>
    <row r="248" spans="3:3" ht="12.75">
      <c r="C248" s="4"/>
    </row>
    <row r="249" spans="3:3" ht="12.75">
      <c r="C249" s="4"/>
    </row>
    <row r="250" spans="3:3" ht="12.75">
      <c r="C250" s="4"/>
    </row>
    <row r="251" spans="3:3" ht="12.75">
      <c r="C251" s="4"/>
    </row>
    <row r="252" spans="3:3" ht="12.75">
      <c r="C252" s="4"/>
    </row>
    <row r="253" spans="3:3" ht="12.75">
      <c r="C253" s="4"/>
    </row>
    <row r="254" spans="3:3" ht="12.75">
      <c r="C254" s="4"/>
    </row>
    <row r="255" spans="3:3" ht="12.75">
      <c r="C255" s="4"/>
    </row>
    <row r="256" spans="3:3" ht="12.75">
      <c r="C256" s="4"/>
    </row>
    <row r="257" spans="3:3" ht="12.75">
      <c r="C257" s="4"/>
    </row>
    <row r="258" spans="3:3" ht="12.75">
      <c r="C258" s="4"/>
    </row>
    <row r="259" spans="3:3" ht="12.75">
      <c r="C259" s="4"/>
    </row>
    <row r="260" spans="3:3" ht="12.75">
      <c r="C260" s="4"/>
    </row>
    <row r="261" spans="3:3" ht="12.75">
      <c r="C261" s="4"/>
    </row>
    <row r="262" spans="3:3" ht="12.75">
      <c r="C262" s="4"/>
    </row>
    <row r="263" spans="3:3" ht="12.75">
      <c r="C263" s="4"/>
    </row>
    <row r="264" spans="3:3" ht="12.75">
      <c r="C264" s="4"/>
    </row>
    <row r="265" spans="3:3" ht="12.75">
      <c r="C265" s="4"/>
    </row>
    <row r="266" spans="3:3" ht="12.75">
      <c r="C266" s="4"/>
    </row>
    <row r="267" spans="3:3" ht="12.75">
      <c r="C267" s="4"/>
    </row>
    <row r="268" spans="3:3" ht="12.75">
      <c r="C268" s="4"/>
    </row>
    <row r="269" spans="3:3" ht="12.75">
      <c r="C269" s="4"/>
    </row>
    <row r="270" spans="3:3" ht="12.75">
      <c r="C270" s="4"/>
    </row>
    <row r="271" spans="3:3" ht="12.75">
      <c r="C271" s="4"/>
    </row>
    <row r="272" spans="3:3" ht="12.75">
      <c r="C272" s="4"/>
    </row>
    <row r="273" spans="3:3" ht="12.75">
      <c r="C273" s="4"/>
    </row>
    <row r="274" spans="3:3" ht="12.75">
      <c r="C274" s="4"/>
    </row>
    <row r="275" spans="3:3" ht="12.75">
      <c r="C275" s="4"/>
    </row>
    <row r="276" spans="3:3" ht="12.75">
      <c r="C276" s="4"/>
    </row>
    <row r="277" spans="3:3" ht="12.75">
      <c r="C277" s="4"/>
    </row>
    <row r="278" spans="3:3" ht="12.75">
      <c r="C278" s="4"/>
    </row>
    <row r="279" spans="3:3" ht="12.75">
      <c r="C279" s="4"/>
    </row>
    <row r="280" spans="3:3" ht="12.75">
      <c r="C280" s="4"/>
    </row>
    <row r="281" spans="3:3" ht="12.75">
      <c r="C281" s="4"/>
    </row>
    <row r="282" spans="3:3" ht="12.75">
      <c r="C282" s="4"/>
    </row>
    <row r="283" spans="3:3" ht="12.75">
      <c r="C283" s="4"/>
    </row>
    <row r="284" spans="3:3" ht="12.75">
      <c r="C284" s="4"/>
    </row>
    <row r="285" spans="3:3" ht="12.75">
      <c r="C285" s="4"/>
    </row>
    <row r="286" spans="3:3" ht="12.75">
      <c r="C286" s="4"/>
    </row>
    <row r="287" spans="3:3" ht="12.75">
      <c r="C287" s="4"/>
    </row>
    <row r="288" spans="3:3" ht="12.75">
      <c r="C288" s="4"/>
    </row>
    <row r="289" spans="3:3" ht="12.75">
      <c r="C289" s="4"/>
    </row>
    <row r="290" spans="3:3" ht="12.75">
      <c r="C290" s="4"/>
    </row>
    <row r="291" spans="3:3" ht="12.75">
      <c r="C291" s="4"/>
    </row>
    <row r="292" spans="3:3" ht="12.75">
      <c r="C292" s="4"/>
    </row>
    <row r="293" spans="3:3" ht="12.75">
      <c r="C293" s="4"/>
    </row>
    <row r="294" spans="3:3" ht="12.75">
      <c r="C294" s="4"/>
    </row>
    <row r="295" spans="3:3" ht="12.75">
      <c r="C295" s="4"/>
    </row>
    <row r="296" spans="3:3" ht="12.75">
      <c r="C296" s="4"/>
    </row>
    <row r="297" spans="3:3" ht="12.75">
      <c r="C297" s="4"/>
    </row>
    <row r="298" spans="3:3" ht="12.75">
      <c r="C298" s="4"/>
    </row>
    <row r="299" spans="3:3" ht="12.75">
      <c r="C299" s="4"/>
    </row>
    <row r="300" spans="3:3" ht="12.75">
      <c r="C300" s="4"/>
    </row>
    <row r="301" spans="3:3" ht="12.75">
      <c r="C301" s="4"/>
    </row>
    <row r="302" spans="3:3" ht="12.75">
      <c r="C302" s="4"/>
    </row>
    <row r="303" spans="3:3" ht="12.75">
      <c r="C303" s="4"/>
    </row>
    <row r="304" spans="3:3" ht="12.75">
      <c r="C304" s="4"/>
    </row>
    <row r="305" spans="3:3" ht="12.75">
      <c r="C305" s="4"/>
    </row>
    <row r="306" spans="3:3" ht="12.75">
      <c r="C306" s="4"/>
    </row>
    <row r="307" spans="3:3" ht="12.75">
      <c r="C307" s="4"/>
    </row>
    <row r="308" spans="3:3" ht="12.75">
      <c r="C308" s="4"/>
    </row>
    <row r="309" spans="3:3" ht="12.75">
      <c r="C309" s="4"/>
    </row>
    <row r="310" spans="3:3" ht="12.75">
      <c r="C310" s="4"/>
    </row>
    <row r="311" spans="3:3" ht="12.75">
      <c r="C311" s="4"/>
    </row>
    <row r="312" spans="3:3" ht="12.75">
      <c r="C312" s="4"/>
    </row>
    <row r="313" spans="3:3" ht="12.75">
      <c r="C313" s="4"/>
    </row>
    <row r="314" spans="3:3" ht="12.75">
      <c r="C314" s="4"/>
    </row>
    <row r="315" spans="3:3" ht="12.75">
      <c r="C315" s="4"/>
    </row>
    <row r="316" spans="3:3" ht="12.75">
      <c r="C316" s="4"/>
    </row>
    <row r="317" spans="3:3" ht="12.75">
      <c r="C317" s="4"/>
    </row>
    <row r="318" spans="3:3" ht="12.75">
      <c r="C318" s="4"/>
    </row>
    <row r="319" spans="3:3" ht="12.75">
      <c r="C319" s="4"/>
    </row>
    <row r="320" spans="3:3" ht="12.75">
      <c r="C320" s="4"/>
    </row>
    <row r="321" spans="3:3" ht="12.75">
      <c r="C321" s="4"/>
    </row>
    <row r="322" spans="3:3" ht="12.75">
      <c r="C322" s="4"/>
    </row>
    <row r="323" spans="3:3" ht="12.75">
      <c r="C323" s="4"/>
    </row>
    <row r="324" spans="3:3" ht="12.75">
      <c r="C324" s="4"/>
    </row>
    <row r="325" spans="3:3" ht="12.75">
      <c r="C325" s="4"/>
    </row>
    <row r="326" spans="3:3" ht="12.75">
      <c r="C326" s="4"/>
    </row>
    <row r="327" spans="3:3" ht="12.75">
      <c r="C327" s="4"/>
    </row>
    <row r="328" spans="3:3" ht="12.75">
      <c r="C328" s="4"/>
    </row>
    <row r="329" spans="3:3" ht="12.75">
      <c r="C329" s="4"/>
    </row>
    <row r="330" spans="3:3" ht="12.75">
      <c r="C330" s="4"/>
    </row>
    <row r="331" spans="3:3" ht="12.75">
      <c r="C331" s="4"/>
    </row>
    <row r="332" spans="3:3" ht="12.75">
      <c r="C332" s="4"/>
    </row>
    <row r="333" spans="3:3" ht="12.75">
      <c r="C333" s="4"/>
    </row>
    <row r="334" spans="3:3" ht="12.75">
      <c r="C334" s="4"/>
    </row>
    <row r="335" spans="3:3" ht="12.75">
      <c r="C335" s="4"/>
    </row>
    <row r="336" spans="3:3" ht="12.75">
      <c r="C336" s="4"/>
    </row>
    <row r="337" spans="3:3" ht="12.75">
      <c r="C337" s="4"/>
    </row>
    <row r="338" spans="3:3" ht="12.75">
      <c r="C338" s="4"/>
    </row>
    <row r="339" spans="3:3" ht="12.75">
      <c r="C339" s="4"/>
    </row>
    <row r="340" spans="3:3" ht="12.75">
      <c r="C340" s="4"/>
    </row>
    <row r="341" spans="3:3" ht="12.75">
      <c r="C341" s="4"/>
    </row>
    <row r="342" spans="3:3" ht="12.75">
      <c r="C342" s="4"/>
    </row>
    <row r="343" spans="3:3" ht="12.75">
      <c r="C343" s="4"/>
    </row>
    <row r="344" spans="3:3" ht="12.75">
      <c r="C344" s="4"/>
    </row>
    <row r="345" spans="3:3" ht="12.75">
      <c r="C345" s="4"/>
    </row>
    <row r="346" spans="3:3" ht="12.75">
      <c r="C346" s="4"/>
    </row>
    <row r="347" spans="3:3" ht="12.75">
      <c r="C347" s="4"/>
    </row>
    <row r="348" spans="3:3" ht="12.75">
      <c r="C348" s="4"/>
    </row>
    <row r="349" spans="3:3" ht="12.75">
      <c r="C349" s="4"/>
    </row>
    <row r="350" spans="3:3" ht="12.75">
      <c r="C350" s="4"/>
    </row>
    <row r="351" spans="3:3" ht="12.75">
      <c r="C351" s="4"/>
    </row>
    <row r="352" spans="3:3" ht="12.75">
      <c r="C352" s="4"/>
    </row>
    <row r="353" spans="3:3" ht="12.75">
      <c r="C353" s="4"/>
    </row>
    <row r="354" spans="3:3" ht="12.75">
      <c r="C354" s="4"/>
    </row>
    <row r="355" spans="3:3" ht="12.75">
      <c r="C355" s="4"/>
    </row>
    <row r="356" spans="3:3" ht="12.75">
      <c r="C356" s="4"/>
    </row>
    <row r="357" spans="3:3" ht="12.75">
      <c r="C357" s="4"/>
    </row>
    <row r="358" spans="3:3" ht="12.75">
      <c r="C358" s="4"/>
    </row>
    <row r="359" spans="3:3" ht="12.75">
      <c r="C359" s="4"/>
    </row>
    <row r="360" spans="3:3" ht="12.75">
      <c r="C360" s="4"/>
    </row>
    <row r="361" spans="3:3" ht="12.75">
      <c r="C361" s="4"/>
    </row>
    <row r="362" spans="3:3" ht="12.75">
      <c r="C362" s="4"/>
    </row>
    <row r="363" spans="3:3" ht="12.75">
      <c r="C363" s="4"/>
    </row>
    <row r="364" spans="3:3" ht="12.75">
      <c r="C364" s="4"/>
    </row>
    <row r="365" spans="3:3" ht="12.75">
      <c r="C365" s="4"/>
    </row>
    <row r="366" spans="3:3" ht="12.75">
      <c r="C366" s="4"/>
    </row>
    <row r="367" spans="3:3" ht="12.75">
      <c r="C367" s="4"/>
    </row>
    <row r="368" spans="3:3" ht="12.75">
      <c r="C368" s="4"/>
    </row>
    <row r="369" spans="3:3" ht="12.75">
      <c r="C369" s="4"/>
    </row>
    <row r="370" spans="3:3" ht="12.75">
      <c r="C370" s="4"/>
    </row>
    <row r="371" spans="3:3" ht="12.75">
      <c r="C371" s="4"/>
    </row>
    <row r="372" spans="3:3" ht="12.75">
      <c r="C372" s="4"/>
    </row>
    <row r="373" spans="3:3" ht="12.75">
      <c r="C373" s="4"/>
    </row>
    <row r="374" spans="3:3" ht="12.75">
      <c r="C374" s="4"/>
    </row>
    <row r="375" spans="3:3" ht="12.75">
      <c r="C375" s="4"/>
    </row>
    <row r="376" spans="3:3" ht="12.75">
      <c r="C376" s="4"/>
    </row>
    <row r="377" spans="3:3" ht="12.75">
      <c r="C377" s="4"/>
    </row>
    <row r="378" spans="3:3" ht="12.75">
      <c r="C378" s="4"/>
    </row>
    <row r="379" spans="3:3" ht="12.75">
      <c r="C379" s="4"/>
    </row>
    <row r="380" spans="3:3" ht="12.75">
      <c r="C380" s="4"/>
    </row>
    <row r="381" spans="3:3" ht="12.75">
      <c r="C381" s="4"/>
    </row>
    <row r="382" spans="3:3" ht="12.75">
      <c r="C382" s="4"/>
    </row>
    <row r="383" spans="3:3" ht="12.75">
      <c r="C383" s="4"/>
    </row>
    <row r="384" spans="3:3" ht="12.75">
      <c r="C384" s="4"/>
    </row>
    <row r="385" spans="3:3" ht="12.75">
      <c r="C385" s="4"/>
    </row>
    <row r="386" spans="3:3" ht="12.75">
      <c r="C386" s="4"/>
    </row>
    <row r="387" spans="3:3" ht="12.75">
      <c r="C387" s="4"/>
    </row>
    <row r="388" spans="3:3" ht="12.75">
      <c r="C388" s="4"/>
    </row>
    <row r="389" spans="3:3" ht="12.75">
      <c r="C389" s="4"/>
    </row>
    <row r="390" spans="3:3" ht="12.75">
      <c r="C390" s="4"/>
    </row>
    <row r="391" spans="3:3" ht="12.75">
      <c r="C391" s="4"/>
    </row>
    <row r="392" spans="3:3" ht="12.75">
      <c r="C392" s="4"/>
    </row>
    <row r="393" spans="3:3" ht="12.75">
      <c r="C393" s="4"/>
    </row>
    <row r="394" spans="3:3" ht="12.75">
      <c r="C394" s="4"/>
    </row>
    <row r="395" spans="3:3" ht="12.75">
      <c r="C395" s="4"/>
    </row>
    <row r="396" spans="3:3" ht="12.75">
      <c r="C396" s="4"/>
    </row>
    <row r="397" spans="3:3" ht="12.75">
      <c r="C397" s="4"/>
    </row>
    <row r="398" spans="3:3" ht="12.75">
      <c r="C398" s="4"/>
    </row>
    <row r="399" spans="3:3" ht="12.75">
      <c r="C399" s="4"/>
    </row>
    <row r="400" spans="3:3" ht="12.75">
      <c r="C400" s="4"/>
    </row>
    <row r="401" spans="3:3" ht="12.75">
      <c r="C401" s="4"/>
    </row>
    <row r="402" spans="3:3" ht="12.75">
      <c r="C402" s="4"/>
    </row>
    <row r="403" spans="3:3" ht="12.75">
      <c r="C403" s="4"/>
    </row>
    <row r="404" spans="3:3" ht="12.75">
      <c r="C404" s="4"/>
    </row>
    <row r="405" spans="3:3" ht="12.75">
      <c r="C405" s="4"/>
    </row>
    <row r="406" spans="3:3" ht="12.75">
      <c r="C406" s="4"/>
    </row>
    <row r="407" spans="3:3" ht="12.75">
      <c r="C407" s="4"/>
    </row>
    <row r="408" spans="3:3" ht="12.75">
      <c r="C408" s="4"/>
    </row>
    <row r="409" spans="3:3" ht="12.75">
      <c r="C409" s="4"/>
    </row>
    <row r="410" spans="3:3" ht="12.75">
      <c r="C410" s="4"/>
    </row>
    <row r="411" spans="3:3" ht="12.75">
      <c r="C411" s="4"/>
    </row>
    <row r="412" spans="3:3" ht="12.75">
      <c r="C412" s="4"/>
    </row>
    <row r="413" spans="3:3" ht="12.75">
      <c r="C413" s="4"/>
    </row>
    <row r="414" spans="3:3" ht="12.75">
      <c r="C414" s="4"/>
    </row>
    <row r="415" spans="3:3" ht="12.75">
      <c r="C415" s="4"/>
    </row>
    <row r="416" spans="3:3" ht="12.75">
      <c r="C416" s="4"/>
    </row>
    <row r="417" spans="3:3" ht="12.75">
      <c r="C417" s="4"/>
    </row>
    <row r="418" spans="3:3" ht="12.75">
      <c r="C418" s="4"/>
    </row>
    <row r="419" spans="3:3" ht="12.75">
      <c r="C419" s="4"/>
    </row>
    <row r="420" spans="3:3" ht="12.75">
      <c r="C420" s="4"/>
    </row>
    <row r="421" spans="3:3" ht="12.75">
      <c r="C421" s="4"/>
    </row>
    <row r="422" spans="3:3" ht="12.75">
      <c r="C422" s="4"/>
    </row>
    <row r="423" spans="3:3" ht="12.75">
      <c r="C423" s="4"/>
    </row>
    <row r="424" spans="3:3" ht="12.75">
      <c r="C424" s="4"/>
    </row>
    <row r="425" spans="3:3" ht="12.75">
      <c r="C425" s="4"/>
    </row>
    <row r="426" spans="3:3" ht="12.75">
      <c r="C426" s="4"/>
    </row>
    <row r="427" spans="3:3" ht="12.75">
      <c r="C427" s="4"/>
    </row>
    <row r="428" spans="3:3" ht="12.75">
      <c r="C428" s="4"/>
    </row>
    <row r="429" spans="3:3" ht="12.75">
      <c r="C429" s="4"/>
    </row>
    <row r="430" spans="3:3" ht="12.75">
      <c r="C430" s="4"/>
    </row>
    <row r="431" spans="3:3" ht="12.75">
      <c r="C431" s="4"/>
    </row>
    <row r="432" spans="3:3" ht="12.75">
      <c r="C432" s="4"/>
    </row>
    <row r="433" spans="3:3" ht="12.75">
      <c r="C433" s="4"/>
    </row>
    <row r="434" spans="3:3" ht="12.75">
      <c r="C434" s="4"/>
    </row>
    <row r="435" spans="3:3" ht="12.75">
      <c r="C435" s="4"/>
    </row>
    <row r="436" spans="3:3" ht="12.75">
      <c r="C436" s="4"/>
    </row>
    <row r="437" spans="3:3" ht="12.75">
      <c r="C437" s="4"/>
    </row>
    <row r="438" spans="3:3" ht="12.75">
      <c r="C438" s="4"/>
    </row>
    <row r="439" spans="3:3" ht="12.75">
      <c r="C439" s="4"/>
    </row>
    <row r="440" spans="3:3" ht="12.75">
      <c r="C440" s="4"/>
    </row>
    <row r="441" spans="3:3" ht="12.75">
      <c r="C441" s="4"/>
    </row>
    <row r="442" spans="3:3" ht="12.75">
      <c r="C442" s="4"/>
    </row>
    <row r="443" spans="3:3" ht="12.75">
      <c r="C443" s="4"/>
    </row>
    <row r="444" spans="3:3" ht="12.75">
      <c r="C444" s="4"/>
    </row>
    <row r="445" spans="3:3" ht="12.75">
      <c r="C445" s="4"/>
    </row>
    <row r="446" spans="3:3" ht="12.75">
      <c r="C446" s="4"/>
    </row>
    <row r="447" spans="3:3" ht="12.75">
      <c r="C447" s="4"/>
    </row>
    <row r="448" spans="3:3" ht="12.75">
      <c r="C448" s="4"/>
    </row>
    <row r="449" spans="3:3" ht="12.75">
      <c r="C449" s="4"/>
    </row>
    <row r="450" spans="3:3" ht="12.75">
      <c r="C450" s="4"/>
    </row>
    <row r="451" spans="3:3" ht="12.75">
      <c r="C451" s="4"/>
    </row>
    <row r="452" spans="3:3" ht="12.75">
      <c r="C452" s="4"/>
    </row>
    <row r="453" spans="3:3" ht="12.75">
      <c r="C453" s="4"/>
    </row>
    <row r="454" spans="3:3" ht="12.75">
      <c r="C454" s="4"/>
    </row>
    <row r="455" spans="3:3" ht="12.75">
      <c r="C455" s="4"/>
    </row>
    <row r="456" spans="3:3" ht="12.75">
      <c r="C456" s="4"/>
    </row>
    <row r="457" spans="3:3" ht="12.75">
      <c r="C457" s="4"/>
    </row>
    <row r="458" spans="3:3" ht="12.75">
      <c r="C458" s="4"/>
    </row>
    <row r="459" spans="3:3" ht="12.75">
      <c r="C459" s="4"/>
    </row>
    <row r="460" spans="3:3" ht="12.75">
      <c r="C460" s="4"/>
    </row>
    <row r="461" spans="3:3" ht="12.75">
      <c r="C461" s="4"/>
    </row>
    <row r="462" spans="3:3" ht="12.75">
      <c r="C462" s="4"/>
    </row>
    <row r="463" spans="3:3" ht="12.75">
      <c r="C463" s="4"/>
    </row>
    <row r="464" spans="3:3" ht="12.75">
      <c r="C464" s="4"/>
    </row>
    <row r="465" spans="3:3" ht="12.75">
      <c r="C465" s="4"/>
    </row>
    <row r="466" spans="3:3" ht="12.75">
      <c r="C466" s="4"/>
    </row>
    <row r="467" spans="3:3" ht="12.75">
      <c r="C467" s="4"/>
    </row>
    <row r="468" spans="3:3" ht="12.75">
      <c r="C468" s="4"/>
    </row>
    <row r="469" spans="3:3" ht="12.75">
      <c r="C469" s="4"/>
    </row>
    <row r="470" spans="3:3" ht="12.75">
      <c r="C470" s="4"/>
    </row>
    <row r="471" spans="3:3" ht="12.75">
      <c r="C471" s="4"/>
    </row>
    <row r="472" spans="3:3" ht="12.75">
      <c r="C472" s="4"/>
    </row>
    <row r="473" spans="3:3" ht="12.75">
      <c r="C473" s="4"/>
    </row>
    <row r="474" spans="3:3" ht="12.75">
      <c r="C474" s="4"/>
    </row>
    <row r="475" spans="3:3" ht="12.75">
      <c r="C475" s="4"/>
    </row>
    <row r="476" spans="3:3" ht="12.75">
      <c r="C476" s="4"/>
    </row>
    <row r="477" spans="3:3" ht="12.75">
      <c r="C477" s="4"/>
    </row>
    <row r="478" spans="3:3" ht="12.75">
      <c r="C478" s="4"/>
    </row>
    <row r="479" spans="3:3" ht="12.75">
      <c r="C479" s="4"/>
    </row>
    <row r="480" spans="3:3" ht="12.75">
      <c r="C480" s="4"/>
    </row>
    <row r="481" spans="3:3" ht="12.75">
      <c r="C481" s="4"/>
    </row>
    <row r="482" spans="3:3" ht="12.75">
      <c r="C482" s="4"/>
    </row>
    <row r="483" spans="3:3" ht="12.75">
      <c r="C483" s="4"/>
    </row>
    <row r="484" spans="3:3" ht="12.75">
      <c r="C484" s="4"/>
    </row>
    <row r="485" spans="3:3" ht="12.75">
      <c r="C485" s="4"/>
    </row>
    <row r="486" spans="3:3" ht="12.75">
      <c r="C486" s="4"/>
    </row>
    <row r="487" spans="3:3" ht="12.75">
      <c r="C487" s="4"/>
    </row>
    <row r="488" spans="3:3" ht="12.75">
      <c r="C488" s="4"/>
    </row>
    <row r="489" spans="3:3" ht="12.75">
      <c r="C489" s="4"/>
    </row>
    <row r="490" spans="3:3" ht="12.75">
      <c r="C490" s="4"/>
    </row>
    <row r="491" spans="3:3" ht="12.75">
      <c r="C491" s="4"/>
    </row>
    <row r="492" spans="3:3" ht="12.75">
      <c r="C492" s="4"/>
    </row>
    <row r="493" spans="3:3" ht="12.75">
      <c r="C493" s="4"/>
    </row>
    <row r="494" spans="3:3" ht="12.75">
      <c r="C494" s="4"/>
    </row>
    <row r="495" spans="3:3" ht="12.75">
      <c r="C495" s="4"/>
    </row>
    <row r="496" spans="3:3" ht="12.75">
      <c r="C496" s="4"/>
    </row>
    <row r="497" spans="3:3" ht="12.75">
      <c r="C497" s="4"/>
    </row>
    <row r="498" spans="3:3" ht="12.75">
      <c r="C498" s="4"/>
    </row>
    <row r="499" spans="3:3" ht="12.75">
      <c r="C499" s="4"/>
    </row>
    <row r="500" spans="3:3" ht="12.75">
      <c r="C500" s="4"/>
    </row>
    <row r="501" spans="3:3" ht="12.75">
      <c r="C501" s="4"/>
    </row>
    <row r="502" spans="3:3" ht="12.75">
      <c r="C502" s="4"/>
    </row>
    <row r="503" spans="3:3" ht="12.75">
      <c r="C503" s="4"/>
    </row>
    <row r="504" spans="3:3" ht="12.75">
      <c r="C504" s="4"/>
    </row>
    <row r="505" spans="3:3" ht="12.75">
      <c r="C505" s="4"/>
    </row>
    <row r="506" spans="3:3" ht="12.75">
      <c r="C506" s="4"/>
    </row>
    <row r="507" spans="3:3" ht="12.75">
      <c r="C507" s="4"/>
    </row>
    <row r="508" spans="3:3" ht="12.75">
      <c r="C508" s="4"/>
    </row>
    <row r="509" spans="3:3" ht="12.75">
      <c r="C509" s="4"/>
    </row>
    <row r="510" spans="3:3" ht="12.75">
      <c r="C510" s="4"/>
    </row>
    <row r="511" spans="3:3" ht="12.75">
      <c r="C511" s="4"/>
    </row>
    <row r="512" spans="3:3" ht="12.75">
      <c r="C512" s="4"/>
    </row>
    <row r="513" spans="3:3" ht="12.75">
      <c r="C513" s="4"/>
    </row>
    <row r="514" spans="3:3" ht="12.75">
      <c r="C514" s="4"/>
    </row>
    <row r="515" spans="3:3" ht="12.75">
      <c r="C515" s="4"/>
    </row>
    <row r="516" spans="3:3" ht="12.75">
      <c r="C516" s="4"/>
    </row>
    <row r="517" spans="3:3" ht="12.75">
      <c r="C517" s="4"/>
    </row>
    <row r="518" spans="3:3" ht="12.75">
      <c r="C518" s="4"/>
    </row>
    <row r="519" spans="3:3" ht="12.75">
      <c r="C519" s="4"/>
    </row>
    <row r="520" spans="3:3" ht="12.75">
      <c r="C520" s="4"/>
    </row>
    <row r="521" spans="3:3" ht="12.75">
      <c r="C521" s="4"/>
    </row>
    <row r="522" spans="3:3" ht="12.75">
      <c r="C522" s="4"/>
    </row>
    <row r="523" spans="3:3" ht="12.75">
      <c r="C523" s="4"/>
    </row>
    <row r="524" spans="3:3" ht="12.75">
      <c r="C524" s="4"/>
    </row>
    <row r="525" spans="3:3" ht="12.75">
      <c r="C525" s="4"/>
    </row>
    <row r="526" spans="3:3" ht="12.75">
      <c r="C526" s="4"/>
    </row>
    <row r="527" spans="3:3" ht="12.75">
      <c r="C527" s="4"/>
    </row>
    <row r="528" spans="3:3" ht="12.75">
      <c r="C528" s="4"/>
    </row>
    <row r="529" spans="3:3" ht="12.75">
      <c r="C529" s="4"/>
    </row>
    <row r="530" spans="3:3" ht="12.75">
      <c r="C530" s="4"/>
    </row>
    <row r="531" spans="3:3" ht="12.75">
      <c r="C531" s="4"/>
    </row>
    <row r="532" spans="3:3" ht="12.75">
      <c r="C532" s="4"/>
    </row>
    <row r="533" spans="3:3" ht="12.75">
      <c r="C533" s="4"/>
    </row>
    <row r="534" spans="3:3" ht="12.75">
      <c r="C534" s="4"/>
    </row>
    <row r="535" spans="3:3" ht="12.75">
      <c r="C535" s="4"/>
    </row>
    <row r="536" spans="3:3" ht="12.75">
      <c r="C536" s="4"/>
    </row>
    <row r="537" spans="3:3" ht="12.75">
      <c r="C537" s="4"/>
    </row>
    <row r="538" spans="3:3" ht="12.75">
      <c r="C538" s="4"/>
    </row>
    <row r="539" spans="3:3" ht="12.75">
      <c r="C539" s="4"/>
    </row>
    <row r="540" spans="3:3" ht="12.75">
      <c r="C540" s="4"/>
    </row>
    <row r="541" spans="3:3" ht="12.75">
      <c r="C541" s="4"/>
    </row>
    <row r="542" spans="3:3" ht="12.75">
      <c r="C542" s="4"/>
    </row>
    <row r="543" spans="3:3" ht="12.75">
      <c r="C543" s="4"/>
    </row>
    <row r="544" spans="3:3" ht="12.75">
      <c r="C544" s="4"/>
    </row>
    <row r="545" spans="3:3" ht="12.75">
      <c r="C545" s="4"/>
    </row>
    <row r="546" spans="3:3" ht="12.75">
      <c r="C546" s="4"/>
    </row>
    <row r="547" spans="3:3" ht="12.75">
      <c r="C547" s="4"/>
    </row>
    <row r="548" spans="3:3" ht="12.75">
      <c r="C548" s="4"/>
    </row>
    <row r="549" spans="3:3" ht="12.75">
      <c r="C549" s="4"/>
    </row>
    <row r="550" spans="3:3" ht="12.75">
      <c r="C550" s="4"/>
    </row>
    <row r="551" spans="3:3" ht="12.75">
      <c r="C551" s="4"/>
    </row>
    <row r="552" spans="3:3" ht="12.75">
      <c r="C552" s="4"/>
    </row>
    <row r="553" spans="3:3" ht="12.75">
      <c r="C553" s="4"/>
    </row>
    <row r="554" spans="3:3" ht="12.75">
      <c r="C554" s="4"/>
    </row>
    <row r="555" spans="3:3" ht="12.75">
      <c r="C555" s="4"/>
    </row>
    <row r="556" spans="3:3" ht="12.75">
      <c r="C556" s="4"/>
    </row>
    <row r="557" spans="3:3" ht="12.75">
      <c r="C557" s="4"/>
    </row>
    <row r="558" spans="3:3" ht="12.75">
      <c r="C558" s="4"/>
    </row>
    <row r="559" spans="3:3" ht="12.75">
      <c r="C559" s="4"/>
    </row>
    <row r="560" spans="3:3" ht="12.75">
      <c r="C560" s="4"/>
    </row>
    <row r="561" spans="3:3" ht="12.75">
      <c r="C561" s="4"/>
    </row>
    <row r="562" spans="3:3" ht="12.75">
      <c r="C562" s="4"/>
    </row>
    <row r="563" spans="3:3" ht="12.75">
      <c r="C563" s="4"/>
    </row>
    <row r="564" spans="3:3" ht="12.75">
      <c r="C564" s="4"/>
    </row>
    <row r="565" spans="3:3" ht="12.75">
      <c r="C565" s="4"/>
    </row>
    <row r="566" spans="3:3" ht="12.75">
      <c r="C566" s="4"/>
    </row>
    <row r="567" spans="3:3" ht="12.75">
      <c r="C567" s="4"/>
    </row>
    <row r="568" spans="3:3" ht="12.75">
      <c r="C568" s="4"/>
    </row>
    <row r="569" spans="3:3" ht="12.75">
      <c r="C569" s="4"/>
    </row>
    <row r="570" spans="3:3" ht="12.75">
      <c r="C570" s="4"/>
    </row>
    <row r="571" spans="3:3" ht="12.75">
      <c r="C571" s="4"/>
    </row>
    <row r="572" spans="3:3" ht="12.75">
      <c r="C572" s="4"/>
    </row>
    <row r="573" spans="3:3" ht="12.75">
      <c r="C573" s="4"/>
    </row>
    <row r="574" spans="3:3" ht="12.75">
      <c r="C574" s="4"/>
    </row>
    <row r="575" spans="3:3" ht="12.75">
      <c r="C575" s="4"/>
    </row>
    <row r="576" spans="3:3" ht="12.75">
      <c r="C576" s="4"/>
    </row>
    <row r="577" spans="3:3" ht="12.75">
      <c r="C577" s="4"/>
    </row>
    <row r="578" spans="3:3" ht="12.75">
      <c r="C578" s="4"/>
    </row>
    <row r="579" spans="3:3" ht="12.75">
      <c r="C579" s="4"/>
    </row>
    <row r="580" spans="3:3" ht="12.75">
      <c r="C580" s="4"/>
    </row>
    <row r="581" spans="3:3" ht="12.75">
      <c r="C581" s="4"/>
    </row>
    <row r="582" spans="3:3" ht="12.75">
      <c r="C582" s="4"/>
    </row>
    <row r="583" spans="3:3" ht="12.75">
      <c r="C583" s="4"/>
    </row>
    <row r="584" spans="3:3" ht="12.75">
      <c r="C584" s="4"/>
    </row>
    <row r="585" spans="3:3" ht="12.75">
      <c r="C585" s="4"/>
    </row>
    <row r="586" spans="3:3" ht="12.75">
      <c r="C586" s="4"/>
    </row>
    <row r="587" spans="3:3" ht="12.75">
      <c r="C587" s="4"/>
    </row>
    <row r="588" spans="3:3" ht="12.75">
      <c r="C588" s="4"/>
    </row>
    <row r="589" spans="3:3" ht="12.75">
      <c r="C589" s="4"/>
    </row>
    <row r="590" spans="3:3" ht="12.75">
      <c r="C590" s="4"/>
    </row>
    <row r="591" spans="3:3" ht="12.75">
      <c r="C591" s="4"/>
    </row>
    <row r="592" spans="3:3" ht="12.75">
      <c r="C592" s="4"/>
    </row>
    <row r="593" spans="3:3" ht="12.75">
      <c r="C593" s="4"/>
    </row>
    <row r="594" spans="3:3" ht="12.75">
      <c r="C594" s="4"/>
    </row>
    <row r="595" spans="3:3" ht="12.75">
      <c r="C595" s="4"/>
    </row>
    <row r="596" spans="3:3" ht="12.75">
      <c r="C596" s="4"/>
    </row>
    <row r="597" spans="3:3" ht="12.75">
      <c r="C597" s="4"/>
    </row>
    <row r="598" spans="3:3" ht="12.75">
      <c r="C598" s="4"/>
    </row>
    <row r="599" spans="3:3" ht="12.75">
      <c r="C599" s="4"/>
    </row>
    <row r="600" spans="3:3" ht="12.75">
      <c r="C600" s="4"/>
    </row>
    <row r="601" spans="3:3" ht="12.75">
      <c r="C601" s="4"/>
    </row>
    <row r="602" spans="3:3" ht="12.75">
      <c r="C602" s="4"/>
    </row>
    <row r="603" spans="3:3" ht="12.75">
      <c r="C603" s="4"/>
    </row>
    <row r="604" spans="3:3" ht="12.75">
      <c r="C604" s="4"/>
    </row>
    <row r="605" spans="3:3" ht="12.75">
      <c r="C605" s="4"/>
    </row>
    <row r="606" spans="3:3" ht="12.75">
      <c r="C606" s="4"/>
    </row>
    <row r="607" spans="3:3" ht="12.75">
      <c r="C607" s="4"/>
    </row>
    <row r="608" spans="3:3" ht="12.75">
      <c r="C608" s="4"/>
    </row>
    <row r="609" spans="3:3" ht="12.75">
      <c r="C609" s="4"/>
    </row>
    <row r="610" spans="3:3" ht="12.75">
      <c r="C610" s="4"/>
    </row>
    <row r="611" spans="3:3" ht="12.75">
      <c r="C611" s="4"/>
    </row>
    <row r="612" spans="3:3" ht="12.75">
      <c r="C612" s="4"/>
    </row>
    <row r="613" spans="3:3" ht="12.75">
      <c r="C613" s="4"/>
    </row>
    <row r="614" spans="3:3" ht="12.75">
      <c r="C614" s="4"/>
    </row>
    <row r="615" spans="3:3" ht="12.75">
      <c r="C615" s="4"/>
    </row>
    <row r="616" spans="3:3" ht="12.75">
      <c r="C616" s="4"/>
    </row>
    <row r="617" spans="3:3" ht="12.75">
      <c r="C617" s="4"/>
    </row>
    <row r="618" spans="3:3" ht="12.75">
      <c r="C618" s="4"/>
    </row>
    <row r="619" spans="3:3" ht="12.75">
      <c r="C619" s="4"/>
    </row>
    <row r="620" spans="3:3" ht="12.75">
      <c r="C620" s="4"/>
    </row>
    <row r="621" spans="3:3" ht="12.75">
      <c r="C621" s="4"/>
    </row>
    <row r="622" spans="3:3" ht="12.75">
      <c r="C622" s="4"/>
    </row>
    <row r="623" spans="3:3" ht="12.75">
      <c r="C623" s="4"/>
    </row>
    <row r="624" spans="3:3" ht="12.75">
      <c r="C624" s="4"/>
    </row>
    <row r="625" spans="3:3" ht="12.75">
      <c r="C625" s="4"/>
    </row>
    <row r="626" spans="3:3" ht="12.75">
      <c r="C626" s="4"/>
    </row>
    <row r="627" spans="3:3" ht="12.75">
      <c r="C627" s="4"/>
    </row>
    <row r="628" spans="3:3" ht="12.75">
      <c r="C628" s="4"/>
    </row>
    <row r="629" spans="3:3" ht="12.75">
      <c r="C629" s="4"/>
    </row>
    <row r="630" spans="3:3" ht="12.75">
      <c r="C630" s="4"/>
    </row>
    <row r="631" spans="3:3" ht="12.75">
      <c r="C631" s="4"/>
    </row>
    <row r="632" spans="3:3" ht="12.75">
      <c r="C632" s="4"/>
    </row>
    <row r="633" spans="3:3" ht="12.75">
      <c r="C633" s="4"/>
    </row>
    <row r="634" spans="3:3" ht="12.75">
      <c r="C634" s="4"/>
    </row>
    <row r="635" spans="3:3" ht="12.75">
      <c r="C635" s="4"/>
    </row>
    <row r="636" spans="3:3" ht="12.75">
      <c r="C636" s="4"/>
    </row>
    <row r="637" spans="3:3" ht="12.75">
      <c r="C637" s="4"/>
    </row>
    <row r="638" spans="3:3" ht="12.75">
      <c r="C638" s="4"/>
    </row>
    <row r="639" spans="3:3" ht="12.75">
      <c r="C639" s="4"/>
    </row>
    <row r="640" spans="3:3" ht="12.75">
      <c r="C640" s="4"/>
    </row>
    <row r="641" spans="3:3" ht="12.75">
      <c r="C641" s="4"/>
    </row>
    <row r="642" spans="3:3" ht="12.75">
      <c r="C642" s="4"/>
    </row>
    <row r="643" spans="3:3" ht="12.75">
      <c r="C643" s="4"/>
    </row>
    <row r="644" spans="3:3" ht="12.75">
      <c r="C644" s="4"/>
    </row>
    <row r="645" spans="3:3" ht="12.75">
      <c r="C645" s="4"/>
    </row>
    <row r="646" spans="3:3" ht="12.75">
      <c r="C646" s="4"/>
    </row>
    <row r="647" spans="3:3" ht="12.75">
      <c r="C647" s="4"/>
    </row>
    <row r="648" spans="3:3" ht="12.75">
      <c r="C648" s="4"/>
    </row>
    <row r="649" spans="3:3" ht="12.75">
      <c r="C649" s="4"/>
    </row>
    <row r="650" spans="3:3" ht="12.75">
      <c r="C650" s="4"/>
    </row>
    <row r="651" spans="3:3" ht="12.75">
      <c r="C651" s="4"/>
    </row>
    <row r="652" spans="3:3" ht="12.75">
      <c r="C652" s="4"/>
    </row>
    <row r="653" spans="3:3" ht="12.75">
      <c r="C653" s="4"/>
    </row>
    <row r="654" spans="3:3" ht="12.75">
      <c r="C654" s="4"/>
    </row>
    <row r="655" spans="3:3" ht="12.75">
      <c r="C655" s="4"/>
    </row>
    <row r="656" spans="3:3" ht="12.75">
      <c r="C656" s="4"/>
    </row>
    <row r="657" spans="3:3" ht="12.75">
      <c r="C657" s="4"/>
    </row>
    <row r="658" spans="3:3" ht="12.75">
      <c r="C658" s="4"/>
    </row>
    <row r="659" spans="3:3" ht="12.75">
      <c r="C659" s="4"/>
    </row>
    <row r="660" spans="3:3" ht="12.75">
      <c r="C660" s="4"/>
    </row>
    <row r="661" spans="3:3" ht="12.75">
      <c r="C661" s="4"/>
    </row>
    <row r="662" spans="3:3" ht="12.75">
      <c r="C662" s="4"/>
    </row>
    <row r="663" spans="3:3" ht="12.75">
      <c r="C663" s="4"/>
    </row>
    <row r="664" spans="3:3" ht="12.75">
      <c r="C664" s="4"/>
    </row>
    <row r="665" spans="3:3" ht="12.75">
      <c r="C665" s="4"/>
    </row>
    <row r="666" spans="3:3" ht="12.75">
      <c r="C666" s="4"/>
    </row>
    <row r="667" spans="3:3" ht="12.75">
      <c r="C667" s="4"/>
    </row>
    <row r="668" spans="3:3" ht="12.75">
      <c r="C668" s="4"/>
    </row>
    <row r="669" spans="3:3" ht="12.75">
      <c r="C669" s="4"/>
    </row>
    <row r="670" spans="3:3" ht="12.75">
      <c r="C670" s="4"/>
    </row>
    <row r="671" spans="3:3" ht="12.75">
      <c r="C671" s="4"/>
    </row>
    <row r="672" spans="3:3" ht="12.75">
      <c r="C672" s="4"/>
    </row>
    <row r="673" spans="3:3" ht="12.75">
      <c r="C673" s="4"/>
    </row>
    <row r="674" spans="3:3" ht="12.75">
      <c r="C674" s="4"/>
    </row>
    <row r="675" spans="3:3" ht="12.75">
      <c r="C675" s="4"/>
    </row>
    <row r="676" spans="3:3" ht="12.75">
      <c r="C676" s="4"/>
    </row>
    <row r="677" spans="3:3" ht="12.75">
      <c r="C677" s="4"/>
    </row>
    <row r="678" spans="3:3" ht="12.75">
      <c r="C678" s="4"/>
    </row>
    <row r="679" spans="3:3" ht="12.75">
      <c r="C679" s="4"/>
    </row>
    <row r="680" spans="3:3" ht="12.75">
      <c r="C680" s="4"/>
    </row>
    <row r="681" spans="3:3" ht="12.75">
      <c r="C681" s="4"/>
    </row>
    <row r="682" spans="3:3" ht="12.75">
      <c r="C682" s="4"/>
    </row>
    <row r="683" spans="3:3" ht="12.75">
      <c r="C683" s="4"/>
    </row>
    <row r="684" spans="3:3" ht="12.75">
      <c r="C684" s="4"/>
    </row>
    <row r="685" spans="3:3" ht="12.75">
      <c r="C685" s="4"/>
    </row>
    <row r="686" spans="3:3" ht="12.75">
      <c r="C686" s="4"/>
    </row>
    <row r="687" spans="3:3" ht="12.75">
      <c r="C687" s="4"/>
    </row>
    <row r="688" spans="3:3" ht="12.75">
      <c r="C688" s="4"/>
    </row>
    <row r="689" spans="3:3" ht="12.75">
      <c r="C689" s="4"/>
    </row>
    <row r="690" spans="3:3" ht="12.75">
      <c r="C690" s="4"/>
    </row>
    <row r="691" spans="3:3" ht="12.75">
      <c r="C691" s="4"/>
    </row>
    <row r="692" spans="3:3" ht="12.75">
      <c r="C692" s="4"/>
    </row>
    <row r="693" spans="3:3" ht="12.75">
      <c r="C693" s="4"/>
    </row>
    <row r="694" spans="3:3" ht="12.75">
      <c r="C694" s="4"/>
    </row>
    <row r="695" spans="3:3" ht="12.75">
      <c r="C695" s="4"/>
    </row>
    <row r="696" spans="3:3" ht="12.75">
      <c r="C696" s="4"/>
    </row>
    <row r="697" spans="3:3" ht="12.75">
      <c r="C697" s="4"/>
    </row>
    <row r="698" spans="3:3" ht="12.75">
      <c r="C698" s="4"/>
    </row>
    <row r="699" spans="3:3" ht="12.75">
      <c r="C699" s="4"/>
    </row>
    <row r="700" spans="3:3" ht="12.75">
      <c r="C700" s="4"/>
    </row>
    <row r="701" spans="3:3" ht="12.75">
      <c r="C701" s="4"/>
    </row>
    <row r="702" spans="3:3" ht="12.75">
      <c r="C702" s="4"/>
    </row>
    <row r="703" spans="3:3" ht="12.75">
      <c r="C703" s="4"/>
    </row>
    <row r="704" spans="3:3" ht="12.75">
      <c r="C704" s="4"/>
    </row>
    <row r="705" spans="3:3" ht="12.75">
      <c r="C705" s="4"/>
    </row>
    <row r="706" spans="3:3" ht="12.75">
      <c r="C706" s="4"/>
    </row>
    <row r="707" spans="3:3" ht="12.75">
      <c r="C707" s="4"/>
    </row>
    <row r="708" spans="3:3" ht="12.75">
      <c r="C708" s="4"/>
    </row>
    <row r="709" spans="3:3" ht="12.75">
      <c r="C709" s="4"/>
    </row>
    <row r="710" spans="3:3" ht="12.75">
      <c r="C710" s="4"/>
    </row>
    <row r="711" spans="3:3" ht="12.75">
      <c r="C711" s="4"/>
    </row>
    <row r="712" spans="3:3" ht="12.75">
      <c r="C712" s="4"/>
    </row>
    <row r="713" spans="3:3" ht="12.75">
      <c r="C713" s="4"/>
    </row>
    <row r="714" spans="3:3" ht="12.75">
      <c r="C714" s="4"/>
    </row>
    <row r="715" spans="3:3" ht="12.75">
      <c r="C715" s="4"/>
    </row>
    <row r="716" spans="3:3" ht="12.75">
      <c r="C716" s="4"/>
    </row>
    <row r="717" spans="3:3" ht="12.75">
      <c r="C717" s="4"/>
    </row>
    <row r="718" spans="3:3" ht="12.75">
      <c r="C718" s="4"/>
    </row>
    <row r="719" spans="3:3" ht="12.75">
      <c r="C719" s="4"/>
    </row>
    <row r="720" spans="3:3" ht="12.75">
      <c r="C720" s="4"/>
    </row>
    <row r="721" spans="3:3" ht="12.75">
      <c r="C721" s="4"/>
    </row>
    <row r="722" spans="3:3" ht="12.75">
      <c r="C722" s="4"/>
    </row>
    <row r="723" spans="3:3" ht="12.75">
      <c r="C723" s="4"/>
    </row>
    <row r="724" spans="3:3" ht="12.75">
      <c r="C724" s="4"/>
    </row>
    <row r="725" spans="3:3" ht="12.75">
      <c r="C725" s="4"/>
    </row>
    <row r="726" spans="3:3" ht="12.75">
      <c r="C726" s="4"/>
    </row>
    <row r="727" spans="3:3" ht="12.75">
      <c r="C727" s="4"/>
    </row>
    <row r="728" spans="3:3" ht="12.75">
      <c r="C728" s="4"/>
    </row>
    <row r="729" spans="3:3" ht="12.75">
      <c r="C729" s="4"/>
    </row>
    <row r="730" spans="3:3" ht="12.75">
      <c r="C730" s="4"/>
    </row>
    <row r="731" spans="3:3" ht="12.75">
      <c r="C731" s="4"/>
    </row>
    <row r="732" spans="3:3" ht="12.75">
      <c r="C732" s="4"/>
    </row>
    <row r="733" spans="3:3" ht="12.75">
      <c r="C733" s="4"/>
    </row>
    <row r="734" spans="3:3" ht="12.75">
      <c r="C734" s="4"/>
    </row>
    <row r="735" spans="3:3" ht="12.75">
      <c r="C735" s="4"/>
    </row>
    <row r="736" spans="3:3" ht="12.75">
      <c r="C736" s="4"/>
    </row>
    <row r="737" spans="3:3" ht="12.75">
      <c r="C737" s="4"/>
    </row>
    <row r="738" spans="3:3" ht="12.75">
      <c r="C738" s="4"/>
    </row>
    <row r="739" spans="3:3" ht="12.75">
      <c r="C739" s="4"/>
    </row>
    <row r="740" spans="3:3" ht="12.75">
      <c r="C740" s="4"/>
    </row>
    <row r="741" spans="3:3" ht="12.75">
      <c r="C741" s="4"/>
    </row>
    <row r="742" spans="3:3" ht="12.75">
      <c r="C742" s="4"/>
    </row>
    <row r="743" spans="3:3" ht="12.75">
      <c r="C743" s="4"/>
    </row>
    <row r="744" spans="3:3" ht="12.75">
      <c r="C744" s="4"/>
    </row>
    <row r="745" spans="3:3" ht="12.75">
      <c r="C745" s="4"/>
    </row>
    <row r="746" spans="3:3" ht="12.75">
      <c r="C746" s="4"/>
    </row>
    <row r="747" spans="3:3" ht="12.75">
      <c r="C747" s="4"/>
    </row>
    <row r="748" spans="3:3" ht="12.75">
      <c r="C748" s="4"/>
    </row>
    <row r="749" spans="3:3" ht="12.75">
      <c r="C749" s="4"/>
    </row>
    <row r="750" spans="3:3" ht="12.75">
      <c r="C750" s="4"/>
    </row>
    <row r="751" spans="3:3" ht="12.75">
      <c r="C751" s="4"/>
    </row>
    <row r="752" spans="3:3" ht="12.75">
      <c r="C752" s="4"/>
    </row>
    <row r="753" spans="3:3" ht="12.75">
      <c r="C753" s="4"/>
    </row>
    <row r="754" spans="3:3" ht="12.75">
      <c r="C754" s="4"/>
    </row>
    <row r="755" spans="3:3" ht="12.75">
      <c r="C755" s="4"/>
    </row>
    <row r="756" spans="3:3" ht="12.75">
      <c r="C756" s="4"/>
    </row>
    <row r="757" spans="3:3" ht="12.75">
      <c r="C757" s="4"/>
    </row>
    <row r="758" spans="3:3" ht="12.75">
      <c r="C758" s="4"/>
    </row>
    <row r="759" spans="3:3" ht="12.75">
      <c r="C759" s="4"/>
    </row>
    <row r="760" spans="3:3" ht="12.75">
      <c r="C760" s="4"/>
    </row>
    <row r="761" spans="3:3" ht="12.75">
      <c r="C761" s="4"/>
    </row>
    <row r="762" spans="3:3" ht="12.75">
      <c r="C762" s="4"/>
    </row>
    <row r="763" spans="3:3" ht="12.75">
      <c r="C763" s="4"/>
    </row>
    <row r="764" spans="3:3" ht="12.75">
      <c r="C764" s="4"/>
    </row>
    <row r="765" spans="3:3" ht="12.75">
      <c r="C765" s="4"/>
    </row>
    <row r="766" spans="3:3" ht="12.75">
      <c r="C766" s="4"/>
    </row>
    <row r="767" spans="3:3" ht="12.75">
      <c r="C767" s="4"/>
    </row>
    <row r="768" spans="3:3" ht="12.75">
      <c r="C768" s="4"/>
    </row>
    <row r="769" spans="3:3" ht="12.75">
      <c r="C769" s="4"/>
    </row>
    <row r="770" spans="3:3" ht="12.75">
      <c r="C770" s="4"/>
    </row>
    <row r="771" spans="3:3" ht="12.75">
      <c r="C771" s="4"/>
    </row>
    <row r="772" spans="3:3" ht="12.75">
      <c r="C772" s="4"/>
    </row>
    <row r="773" spans="3:3" ht="12.75">
      <c r="C773" s="4"/>
    </row>
    <row r="774" spans="3:3" ht="12.75">
      <c r="C774" s="4"/>
    </row>
    <row r="775" spans="3:3" ht="12.75">
      <c r="C775" s="4"/>
    </row>
    <row r="776" spans="3:3" ht="12.75">
      <c r="C776" s="4"/>
    </row>
    <row r="777" spans="3:3" ht="12.75">
      <c r="C777" s="4"/>
    </row>
    <row r="778" spans="3:3" ht="12.75">
      <c r="C778" s="4"/>
    </row>
    <row r="779" spans="3:3" ht="12.75">
      <c r="C779" s="4"/>
    </row>
    <row r="780" spans="3:3" ht="12.75">
      <c r="C780" s="4"/>
    </row>
    <row r="781" spans="3:3" ht="12.75">
      <c r="C781" s="4"/>
    </row>
    <row r="782" spans="3:3" ht="12.75">
      <c r="C782" s="4"/>
    </row>
    <row r="783" spans="3:3" ht="12.75">
      <c r="C783" s="4"/>
    </row>
    <row r="784" spans="3:3" ht="12.75">
      <c r="C784" s="4"/>
    </row>
    <row r="785" spans="3:3" ht="12.75">
      <c r="C785" s="4"/>
    </row>
    <row r="786" spans="3:3" ht="12.75">
      <c r="C786" s="4"/>
    </row>
    <row r="787" spans="3:3" ht="12.75">
      <c r="C787" s="4"/>
    </row>
    <row r="788" spans="3:3" ht="12.75">
      <c r="C788" s="4"/>
    </row>
    <row r="789" spans="3:3" ht="12.75">
      <c r="C789" s="4"/>
    </row>
    <row r="790" spans="3:3" ht="12.75">
      <c r="C790" s="4"/>
    </row>
    <row r="791" spans="3:3" ht="12.75">
      <c r="C791" s="4"/>
    </row>
    <row r="792" spans="3:3" ht="12.75">
      <c r="C792" s="4"/>
    </row>
    <row r="793" spans="3:3" ht="12.75">
      <c r="C793" s="4"/>
    </row>
    <row r="794" spans="3:3" ht="12.75">
      <c r="C794" s="4"/>
    </row>
    <row r="795" spans="3:3" ht="12.75">
      <c r="C795" s="4"/>
    </row>
    <row r="796" spans="3:3" ht="12.75">
      <c r="C796" s="4"/>
    </row>
    <row r="797" spans="3:3" ht="12.75">
      <c r="C797" s="4"/>
    </row>
    <row r="798" spans="3:3" ht="12.75">
      <c r="C798" s="4"/>
    </row>
    <row r="799" spans="3:3" ht="12.75">
      <c r="C799" s="4"/>
    </row>
    <row r="800" spans="3:3" ht="12.75">
      <c r="C800" s="4"/>
    </row>
    <row r="801" spans="3:3" ht="12.75">
      <c r="C801" s="4"/>
    </row>
    <row r="802" spans="3:3" ht="12.75">
      <c r="C802" s="4"/>
    </row>
    <row r="803" spans="3:3" ht="12.75">
      <c r="C803" s="4"/>
    </row>
    <row r="804" spans="3:3" ht="12.75">
      <c r="C804" s="4"/>
    </row>
    <row r="805" spans="3:3" ht="12.75">
      <c r="C805" s="4"/>
    </row>
    <row r="806" spans="3:3" ht="12.75">
      <c r="C806" s="4"/>
    </row>
    <row r="807" spans="3:3" ht="12.75">
      <c r="C807" s="4"/>
    </row>
    <row r="808" spans="3:3" ht="12.75">
      <c r="C808" s="4"/>
    </row>
    <row r="809" spans="3:3" ht="12.75">
      <c r="C809" s="4"/>
    </row>
    <row r="810" spans="3:3" ht="12.75">
      <c r="C810" s="4"/>
    </row>
    <row r="811" spans="3:3" ht="12.75">
      <c r="C811" s="4"/>
    </row>
    <row r="812" spans="3:3" ht="12.75">
      <c r="C812" s="4"/>
    </row>
    <row r="813" spans="3:3" ht="12.75">
      <c r="C813" s="4"/>
    </row>
    <row r="814" spans="3:3" ht="12.75">
      <c r="C814" s="4"/>
    </row>
    <row r="815" spans="3:3" ht="12.75">
      <c r="C815" s="4"/>
    </row>
    <row r="816" spans="3:3" ht="12.75">
      <c r="C816" s="4"/>
    </row>
    <row r="817" spans="3:3" ht="12.75">
      <c r="C817" s="4"/>
    </row>
    <row r="818" spans="3:3" ht="12.75">
      <c r="C818" s="4"/>
    </row>
    <row r="819" spans="3:3" ht="12.75">
      <c r="C819" s="4"/>
    </row>
    <row r="820" spans="3:3" ht="12.75">
      <c r="C820" s="4"/>
    </row>
    <row r="821" spans="3:3" ht="12.75">
      <c r="C821" s="4"/>
    </row>
    <row r="822" spans="3:3" ht="12.75">
      <c r="C822" s="4"/>
    </row>
    <row r="823" spans="3:3" ht="12.75">
      <c r="C823" s="4"/>
    </row>
    <row r="824" spans="3:3" ht="12.75">
      <c r="C824" s="4"/>
    </row>
    <row r="825" spans="3:3" ht="12.75">
      <c r="C825" s="4"/>
    </row>
    <row r="826" spans="3:3" ht="12.75">
      <c r="C826" s="4"/>
    </row>
    <row r="827" spans="3:3" ht="12.75">
      <c r="C827" s="4"/>
    </row>
    <row r="828" spans="3:3" ht="12.75">
      <c r="C828" s="4"/>
    </row>
    <row r="829" spans="3:3" ht="12.75">
      <c r="C829" s="4"/>
    </row>
    <row r="830" spans="3:3" ht="12.75">
      <c r="C830" s="4"/>
    </row>
    <row r="831" spans="3:3" ht="12.75">
      <c r="C831" s="4"/>
    </row>
    <row r="832" spans="3:3" ht="12.75">
      <c r="C832" s="4"/>
    </row>
    <row r="833" spans="3:3" ht="12.75">
      <c r="C833" s="4"/>
    </row>
    <row r="834" spans="3:3" ht="12.75">
      <c r="C834" s="4"/>
    </row>
    <row r="835" spans="3:3" ht="12.75">
      <c r="C835" s="4"/>
    </row>
    <row r="836" spans="3:3" ht="12.75">
      <c r="C836" s="4"/>
    </row>
    <row r="837" spans="3:3" ht="12.75">
      <c r="C837" s="4"/>
    </row>
    <row r="838" spans="3:3" ht="12.75">
      <c r="C838" s="4"/>
    </row>
    <row r="839" spans="3:3" ht="12.75">
      <c r="C839" s="4"/>
    </row>
    <row r="840" spans="3:3" ht="12.75">
      <c r="C840" s="4"/>
    </row>
    <row r="841" spans="3:3" ht="12.75">
      <c r="C841" s="4"/>
    </row>
    <row r="842" spans="3:3" ht="12.75">
      <c r="C842" s="4"/>
    </row>
    <row r="843" spans="3:3" ht="12.75">
      <c r="C843" s="4"/>
    </row>
    <row r="844" spans="3:3" ht="12.75">
      <c r="C844" s="4"/>
    </row>
    <row r="845" spans="3:3" ht="12.75">
      <c r="C845" s="4"/>
    </row>
    <row r="846" spans="3:3" ht="12.75">
      <c r="C846" s="4"/>
    </row>
    <row r="847" spans="3:3" ht="12.75">
      <c r="C847" s="4"/>
    </row>
    <row r="848" spans="3:3" ht="12.75">
      <c r="C848" s="4"/>
    </row>
    <row r="849" spans="3:3" ht="12.75">
      <c r="C849" s="4"/>
    </row>
    <row r="850" spans="3:3" ht="12.75">
      <c r="C850" s="4"/>
    </row>
    <row r="851" spans="3:3" ht="12.75">
      <c r="C851" s="4"/>
    </row>
    <row r="852" spans="3:3" ht="12.75">
      <c r="C852" s="4"/>
    </row>
    <row r="853" spans="3:3" ht="12.75">
      <c r="C853" s="4"/>
    </row>
    <row r="854" spans="3:3" ht="12.75">
      <c r="C854" s="4"/>
    </row>
    <row r="855" spans="3:3" ht="12.75">
      <c r="C855" s="4"/>
    </row>
    <row r="856" spans="3:3" ht="12.75">
      <c r="C856" s="4"/>
    </row>
    <row r="857" spans="3:3" ht="12.75">
      <c r="C857" s="4"/>
    </row>
    <row r="858" spans="3:3" ht="12.75">
      <c r="C858" s="4"/>
    </row>
    <row r="859" spans="3:3" ht="12.75">
      <c r="C859" s="4"/>
    </row>
    <row r="860" spans="3:3" ht="12.75">
      <c r="C860" s="4"/>
    </row>
    <row r="861" spans="3:3" ht="12.75">
      <c r="C861" s="4"/>
    </row>
    <row r="862" spans="3:3" ht="12.75">
      <c r="C862" s="4"/>
    </row>
    <row r="863" spans="3:3" ht="12.75">
      <c r="C863" s="4"/>
    </row>
    <row r="864" spans="3:3" ht="12.75">
      <c r="C864" s="4"/>
    </row>
    <row r="865" spans="3:3" ht="12.75">
      <c r="C865" s="4"/>
    </row>
    <row r="866" spans="3:3" ht="12.75">
      <c r="C866" s="4"/>
    </row>
    <row r="867" spans="3:3" ht="12.75">
      <c r="C867" s="4"/>
    </row>
    <row r="868" spans="3:3" ht="12.75">
      <c r="C868" s="4"/>
    </row>
    <row r="869" spans="3:3" ht="12.75">
      <c r="C869" s="4"/>
    </row>
    <row r="870" spans="3:3" ht="12.75">
      <c r="C870" s="4"/>
    </row>
    <row r="871" spans="3:3" ht="12.75">
      <c r="C871" s="4"/>
    </row>
    <row r="872" spans="3:3" ht="12.75">
      <c r="C872" s="4"/>
    </row>
    <row r="873" spans="3:3" ht="12.75">
      <c r="C873" s="4"/>
    </row>
    <row r="874" spans="3:3" ht="12.75">
      <c r="C874" s="4"/>
    </row>
    <row r="875" spans="3:3" ht="12.75">
      <c r="C875" s="4"/>
    </row>
    <row r="876" spans="3:3" ht="12.75">
      <c r="C876" s="4"/>
    </row>
    <row r="877" spans="3:3" ht="12.75">
      <c r="C877" s="4"/>
    </row>
    <row r="878" spans="3:3" ht="12.75">
      <c r="C878" s="4"/>
    </row>
    <row r="879" spans="3:3" ht="12.75">
      <c r="C879" s="4"/>
    </row>
    <row r="880" spans="3:3" ht="12.75">
      <c r="C880" s="4"/>
    </row>
    <row r="881" spans="3:3" ht="12.75">
      <c r="C881" s="4"/>
    </row>
    <row r="882" spans="3:3" ht="12.75">
      <c r="C882" s="4"/>
    </row>
    <row r="883" spans="3:3" ht="12.75">
      <c r="C883" s="4"/>
    </row>
    <row r="884" spans="3:3" ht="12.75">
      <c r="C884" s="4"/>
    </row>
    <row r="885" spans="3:3" ht="12.75">
      <c r="C885" s="4"/>
    </row>
    <row r="886" spans="3:3" ht="12.75">
      <c r="C886" s="4"/>
    </row>
    <row r="887" spans="3:3" ht="12.75">
      <c r="C887" s="4"/>
    </row>
    <row r="888" spans="3:3" ht="12.75">
      <c r="C888" s="4"/>
    </row>
    <row r="889" spans="3:3" ht="12.75">
      <c r="C889" s="4"/>
    </row>
    <row r="890" spans="3:3" ht="12.75">
      <c r="C890" s="4"/>
    </row>
    <row r="891" spans="3:3" ht="12.75">
      <c r="C891" s="4"/>
    </row>
    <row r="892" spans="3:3" ht="12.75">
      <c r="C892" s="4"/>
    </row>
    <row r="893" spans="3:3" ht="12.75">
      <c r="C893" s="4"/>
    </row>
    <row r="894" spans="3:3" ht="12.75">
      <c r="C894" s="4"/>
    </row>
    <row r="895" spans="3:3" ht="12.75">
      <c r="C895" s="4"/>
    </row>
    <row r="896" spans="3:3" ht="12.75">
      <c r="C896" s="4"/>
    </row>
    <row r="897" spans="3:3" ht="12.75">
      <c r="C897" s="4"/>
    </row>
    <row r="898" spans="3:3" ht="12.75">
      <c r="C898" s="4"/>
    </row>
    <row r="899" spans="3:3" ht="12.75">
      <c r="C899" s="4"/>
    </row>
    <row r="900" spans="3:3" ht="12.75">
      <c r="C900" s="4"/>
    </row>
    <row r="901" spans="3:3" ht="12.75">
      <c r="C901" s="4"/>
    </row>
    <row r="902" spans="3:3" ht="12.75">
      <c r="C902" s="4"/>
    </row>
    <row r="903" spans="3:3" ht="12.75">
      <c r="C903" s="4"/>
    </row>
    <row r="904" spans="3:3" ht="12.75">
      <c r="C904" s="4"/>
    </row>
    <row r="905" spans="3:3" ht="12.75">
      <c r="C905" s="4"/>
    </row>
    <row r="906" spans="3:3" ht="12.75">
      <c r="C906" s="4"/>
    </row>
    <row r="907" spans="3:3" ht="12.75">
      <c r="C907" s="4"/>
    </row>
    <row r="908" spans="3:3" ht="12.75">
      <c r="C908" s="4"/>
    </row>
    <row r="909" spans="3:3" ht="12.75">
      <c r="C909" s="4"/>
    </row>
    <row r="910" spans="3:3" ht="12.75">
      <c r="C910" s="4"/>
    </row>
    <row r="911" spans="3:3" ht="12.75">
      <c r="C911" s="4"/>
    </row>
    <row r="912" spans="3:3" ht="12.75">
      <c r="C912" s="4"/>
    </row>
    <row r="913" spans="3:3" ht="12.75">
      <c r="C913" s="4"/>
    </row>
    <row r="914" spans="3:3" ht="12.75">
      <c r="C914" s="4"/>
    </row>
    <row r="915" spans="3:3" ht="12.75">
      <c r="C915" s="4"/>
    </row>
    <row r="916" spans="3:3" ht="12.75">
      <c r="C916" s="4"/>
    </row>
    <row r="917" spans="3:3" ht="12.75">
      <c r="C917" s="4"/>
    </row>
    <row r="918" spans="3:3" ht="12.75">
      <c r="C918" s="4"/>
    </row>
    <row r="919" spans="3:3" ht="12.75">
      <c r="C919" s="4"/>
    </row>
    <row r="920" spans="3:3" ht="12.75">
      <c r="C920" s="4"/>
    </row>
    <row r="921" spans="3:3" ht="12.75">
      <c r="C921" s="4"/>
    </row>
    <row r="922" spans="3:3" ht="12.75">
      <c r="C922" s="4"/>
    </row>
    <row r="923" spans="3:3" ht="12.75">
      <c r="C923" s="4"/>
    </row>
    <row r="924" spans="3:3" ht="12.75">
      <c r="C924" s="4"/>
    </row>
    <row r="925" spans="3:3" ht="12.75">
      <c r="C925" s="4"/>
    </row>
    <row r="926" spans="3:3" ht="12.75">
      <c r="C926" s="4"/>
    </row>
    <row r="927" spans="3:3" ht="12.75">
      <c r="C927" s="4"/>
    </row>
    <row r="928" spans="3:3" ht="12.75">
      <c r="C928" s="4"/>
    </row>
    <row r="929" spans="3:3" ht="12.75">
      <c r="C929" s="4"/>
    </row>
    <row r="930" spans="3:3" ht="12.75">
      <c r="C930" s="4"/>
    </row>
    <row r="931" spans="3:3" ht="12.75">
      <c r="C931" s="4"/>
    </row>
    <row r="932" spans="3:3" ht="12.75">
      <c r="C932" s="4"/>
    </row>
    <row r="933" spans="3:3" ht="12.75">
      <c r="C933" s="4"/>
    </row>
    <row r="934" spans="3:3" ht="12.75">
      <c r="C934" s="4"/>
    </row>
    <row r="935" spans="3:3" ht="12.75">
      <c r="C935" s="4"/>
    </row>
    <row r="936" spans="3:3" ht="12.75">
      <c r="C936" s="4"/>
    </row>
    <row r="937" spans="3:3" ht="12.75">
      <c r="C937" s="4"/>
    </row>
    <row r="938" spans="3:3" ht="12.75">
      <c r="C938" s="4"/>
    </row>
    <row r="939" spans="3:3" ht="12.75">
      <c r="C939" s="4"/>
    </row>
    <row r="940" spans="3:3" ht="12.75">
      <c r="C940" s="4"/>
    </row>
    <row r="941" spans="3:3" ht="12.75">
      <c r="C941" s="4"/>
    </row>
    <row r="942" spans="3:3" ht="12.75">
      <c r="C942" s="4"/>
    </row>
    <row r="943" spans="3:3" ht="12.75">
      <c r="C943" s="4"/>
    </row>
    <row r="944" spans="3:3" ht="12.75">
      <c r="C944" s="4"/>
    </row>
    <row r="945" spans="3:3" ht="12.75">
      <c r="C945" s="4"/>
    </row>
    <row r="946" spans="3:3" ht="12.75">
      <c r="C946" s="4"/>
    </row>
    <row r="947" spans="3:3" ht="12.75">
      <c r="C947" s="4"/>
    </row>
    <row r="948" spans="3:3" ht="12.75">
      <c r="C948" s="4"/>
    </row>
    <row r="949" spans="3:3" ht="12.75">
      <c r="C949" s="4"/>
    </row>
    <row r="950" spans="3:3" ht="12.75">
      <c r="C950" s="4"/>
    </row>
    <row r="951" spans="3:3" ht="12.75">
      <c r="C951" s="4"/>
    </row>
    <row r="952" spans="3:3" ht="12.75">
      <c r="C952" s="4"/>
    </row>
    <row r="953" spans="3:3" ht="12.75">
      <c r="C953" s="4"/>
    </row>
    <row r="954" spans="3:3" ht="12.75">
      <c r="C954" s="4"/>
    </row>
    <row r="955" spans="3:3" ht="12.75">
      <c r="C955" s="4"/>
    </row>
    <row r="956" spans="3:3" ht="12.75">
      <c r="C956" s="4"/>
    </row>
    <row r="957" spans="3:3" ht="12.75">
      <c r="C957" s="4"/>
    </row>
    <row r="958" spans="3:3" ht="12.75">
      <c r="C958" s="4"/>
    </row>
    <row r="959" spans="3:3" ht="12.75">
      <c r="C959" s="4"/>
    </row>
    <row r="960" spans="3:3" ht="12.75">
      <c r="C960" s="4"/>
    </row>
    <row r="961" spans="3:3" ht="12.75">
      <c r="C961" s="4"/>
    </row>
    <row r="962" spans="3:3" ht="12.75">
      <c r="C962" s="4"/>
    </row>
    <row r="963" spans="3:3" ht="12.75">
      <c r="C963" s="4"/>
    </row>
    <row r="964" spans="3:3" ht="12.75">
      <c r="C964" s="4"/>
    </row>
    <row r="965" spans="3:3" ht="12.75">
      <c r="C965" s="4"/>
    </row>
    <row r="966" spans="3:3" ht="12.75">
      <c r="C966" s="4"/>
    </row>
    <row r="967" spans="3:3" ht="12.75">
      <c r="C967" s="4"/>
    </row>
    <row r="968" spans="3:3" ht="12.75">
      <c r="C968" s="4"/>
    </row>
    <row r="969" spans="3:3" ht="12.75">
      <c r="C969" s="4"/>
    </row>
    <row r="970" spans="3:3" ht="12.75">
      <c r="C970" s="4"/>
    </row>
    <row r="971" spans="3:3" ht="12.75">
      <c r="C971" s="4"/>
    </row>
    <row r="972" spans="3:3" ht="12.75">
      <c r="C972" s="4"/>
    </row>
    <row r="973" spans="3:3" ht="12.75">
      <c r="C973" s="4"/>
    </row>
    <row r="974" spans="3:3" ht="12.75">
      <c r="C974" s="4"/>
    </row>
    <row r="975" spans="3:3" ht="12.75">
      <c r="C975" s="4"/>
    </row>
    <row r="976" spans="3:3" ht="12.75">
      <c r="C976" s="4"/>
    </row>
    <row r="977" spans="3:3" ht="12.75">
      <c r="C977" s="4"/>
    </row>
    <row r="978" spans="3:3" ht="12.75">
      <c r="C978" s="4"/>
    </row>
    <row r="979" spans="3:3" ht="12.75">
      <c r="C979" s="4"/>
    </row>
    <row r="980" spans="3:3" ht="12.75">
      <c r="C980" s="4"/>
    </row>
    <row r="981" spans="3:3" ht="12.75">
      <c r="C981" s="4"/>
    </row>
    <row r="982" spans="3:3" ht="12.75">
      <c r="C982" s="4"/>
    </row>
    <row r="983" spans="3:3" ht="12.75">
      <c r="C983" s="4"/>
    </row>
    <row r="984" spans="3:3" ht="12.75">
      <c r="C984" s="4"/>
    </row>
    <row r="985" spans="3:3" ht="12.75">
      <c r="C985" s="4"/>
    </row>
    <row r="986" spans="3:3" ht="12.75">
      <c r="C986" s="4"/>
    </row>
    <row r="987" spans="3:3" ht="12.75">
      <c r="C987" s="4"/>
    </row>
    <row r="988" spans="3:3" ht="12.75">
      <c r="C988" s="4"/>
    </row>
    <row r="989" spans="3:3" ht="12.75">
      <c r="C989" s="4"/>
    </row>
    <row r="990" spans="3:3" ht="12.75">
      <c r="C990" s="4"/>
    </row>
    <row r="991" spans="3:3" ht="12.75">
      <c r="C991" s="4"/>
    </row>
    <row r="992" spans="3:3" ht="12.75">
      <c r="C992" s="4"/>
    </row>
    <row r="993" spans="3:3" ht="12.75">
      <c r="C993" s="4"/>
    </row>
    <row r="994" spans="3:3" ht="12.75">
      <c r="C994" s="4"/>
    </row>
    <row r="995" spans="3:3" ht="12.75">
      <c r="C995" s="4"/>
    </row>
    <row r="996" spans="3:3" ht="12.75">
      <c r="C996" s="4"/>
    </row>
    <row r="997" spans="3:3" ht="12.75">
      <c r="C997" s="4"/>
    </row>
    <row r="998" spans="3:3" ht="12.75">
      <c r="C998" s="4"/>
    </row>
    <row r="999" spans="3:3" ht="12.75">
      <c r="C999" s="4"/>
    </row>
    <row r="1000" spans="3:3" ht="12.75">
      <c r="C1000" s="4"/>
    </row>
    <row r="1001" spans="3:3" ht="12.75">
      <c r="C1001" s="4"/>
    </row>
    <row r="1002" spans="3:3" ht="12.75">
      <c r="C1002" s="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D108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2578125" defaultRowHeight="15.75" customHeight="1"/>
  <cols>
    <col min="1" max="1" width="17.140625" customWidth="1"/>
    <col min="2" max="2" width="10.42578125" customWidth="1"/>
    <col min="3" max="3" width="14.28515625" customWidth="1"/>
    <col min="4" max="4" width="10.7109375" customWidth="1"/>
    <col min="5" max="5" width="8.7109375" customWidth="1"/>
    <col min="6" max="6" width="5.7109375" customWidth="1"/>
    <col min="7" max="8" width="8.140625" customWidth="1"/>
    <col min="9" max="9" width="8.5703125" customWidth="1"/>
    <col min="10" max="10" width="7.140625" customWidth="1"/>
    <col min="11" max="11" width="13.85546875" customWidth="1"/>
    <col min="12" max="12" width="12.7109375" customWidth="1"/>
    <col min="13" max="13" width="11.7109375" customWidth="1"/>
    <col min="14" max="14" width="11.140625" customWidth="1"/>
    <col min="15" max="15" width="12.5703125" customWidth="1"/>
    <col min="16" max="16" width="11" customWidth="1"/>
    <col min="17" max="17" width="16" customWidth="1"/>
    <col min="18" max="18" width="20.140625" customWidth="1"/>
    <col min="19" max="19" width="11" customWidth="1"/>
    <col min="22" max="22" width="17.5703125" customWidth="1"/>
  </cols>
  <sheetData>
    <row r="1" spans="1:22" ht="22.5" customHeight="1">
      <c r="A1" s="44"/>
      <c r="B1" s="45"/>
      <c r="C1" s="45" t="s">
        <v>146</v>
      </c>
      <c r="D1" s="46" t="s">
        <v>147</v>
      </c>
      <c r="E1" s="46" t="s">
        <v>148</v>
      </c>
      <c r="F1" s="47" t="s">
        <v>149</v>
      </c>
      <c r="G1" s="47" t="s">
        <v>150</v>
      </c>
      <c r="H1" s="46" t="s">
        <v>151</v>
      </c>
      <c r="I1" s="45" t="s">
        <v>152</v>
      </c>
      <c r="J1" s="48" t="s">
        <v>153</v>
      </c>
      <c r="K1" s="46" t="s">
        <v>154</v>
      </c>
      <c r="L1" s="47" t="s">
        <v>155</v>
      </c>
      <c r="M1" s="47" t="s">
        <v>156</v>
      </c>
      <c r="N1" s="49" t="s">
        <v>157</v>
      </c>
      <c r="O1" s="48" t="s">
        <v>158</v>
      </c>
      <c r="P1" s="50" t="s">
        <v>159</v>
      </c>
      <c r="Q1" s="51" t="s">
        <v>160</v>
      </c>
      <c r="R1" s="52" t="s">
        <v>161</v>
      </c>
      <c r="S1" s="50" t="s">
        <v>162</v>
      </c>
      <c r="T1" s="53" t="s">
        <v>163</v>
      </c>
      <c r="U1" s="53" t="s">
        <v>164</v>
      </c>
      <c r="V1" s="53" t="s">
        <v>165</v>
      </c>
    </row>
    <row r="2" spans="1:22" ht="12.75">
      <c r="A2" s="54" t="s">
        <v>166</v>
      </c>
      <c r="B2" s="55" t="s">
        <v>167</v>
      </c>
      <c r="C2" s="56" t="s">
        <v>168</v>
      </c>
      <c r="D2" s="57" t="s">
        <v>169</v>
      </c>
      <c r="E2" s="46" t="s">
        <v>170</v>
      </c>
      <c r="F2" s="47" t="s">
        <v>171</v>
      </c>
      <c r="G2" s="58">
        <v>27.19</v>
      </c>
      <c r="H2" s="58">
        <v>27.19</v>
      </c>
      <c r="I2" s="59" t="s">
        <v>172</v>
      </c>
      <c r="J2" s="52">
        <v>53</v>
      </c>
      <c r="K2" s="60">
        <v>380260000</v>
      </c>
      <c r="L2" s="61">
        <v>42369</v>
      </c>
      <c r="M2" s="47">
        <f t="shared" ref="M2:M37" si="0">K2*H2/1000000</f>
        <v>10339.269399999999</v>
      </c>
      <c r="N2" s="62">
        <v>10</v>
      </c>
      <c r="O2" s="63">
        <f t="shared" ref="O2:O35" si="1">N2/M2</f>
        <v>9.6718632749815E-4</v>
      </c>
      <c r="P2" s="63"/>
      <c r="Q2" s="46" t="s">
        <v>173</v>
      </c>
      <c r="R2" s="46" t="s">
        <v>173</v>
      </c>
      <c r="S2" s="46" t="s">
        <v>173</v>
      </c>
      <c r="T2" s="46" t="s">
        <v>173</v>
      </c>
      <c r="U2" s="46" t="s">
        <v>173</v>
      </c>
      <c r="V2" s="46" t="s">
        <v>173</v>
      </c>
    </row>
    <row r="3" spans="1:22" ht="12.75">
      <c r="A3" s="64" t="s">
        <v>174</v>
      </c>
      <c r="B3" s="65" t="s">
        <v>175</v>
      </c>
      <c r="C3" s="56" t="s">
        <v>176</v>
      </c>
      <c r="D3" s="66" t="s">
        <v>177</v>
      </c>
      <c r="E3" s="46" t="s">
        <v>178</v>
      </c>
      <c r="F3" s="46" t="s">
        <v>178</v>
      </c>
      <c r="G3" s="47">
        <v>2.7</v>
      </c>
      <c r="H3" s="47">
        <f>G3*B149</f>
        <v>2.2627080000000004</v>
      </c>
      <c r="I3" s="59" t="s">
        <v>179</v>
      </c>
      <c r="J3" s="67">
        <v>57</v>
      </c>
      <c r="K3" s="68">
        <v>1195072000</v>
      </c>
      <c r="L3" s="61">
        <v>42369</v>
      </c>
      <c r="M3" s="47">
        <f t="shared" si="0"/>
        <v>2704.0989749760001</v>
      </c>
      <c r="N3" s="62">
        <v>15.25</v>
      </c>
      <c r="O3" s="63">
        <f t="shared" si="1"/>
        <v>5.6395864726568852E-3</v>
      </c>
      <c r="P3" s="63"/>
      <c r="Q3" s="69"/>
      <c r="R3" s="63"/>
      <c r="S3" s="63"/>
      <c r="T3" s="70"/>
      <c r="U3" s="70"/>
      <c r="V3" s="70"/>
    </row>
    <row r="4" spans="1:22" ht="12.75">
      <c r="A4" s="64" t="s">
        <v>180</v>
      </c>
      <c r="B4" s="71" t="s">
        <v>181</v>
      </c>
      <c r="C4" s="45"/>
      <c r="D4" s="72" t="s">
        <v>182</v>
      </c>
      <c r="E4" s="46" t="s">
        <v>170</v>
      </c>
      <c r="F4" s="47" t="s">
        <v>171</v>
      </c>
      <c r="G4" s="73">
        <v>16.09</v>
      </c>
      <c r="H4" s="73">
        <v>16.09</v>
      </c>
      <c r="I4" s="59" t="s">
        <v>183</v>
      </c>
      <c r="J4" s="74" t="s">
        <v>184</v>
      </c>
      <c r="K4" s="68">
        <v>345087645</v>
      </c>
      <c r="L4" s="61">
        <v>42369</v>
      </c>
      <c r="M4" s="47">
        <f t="shared" si="0"/>
        <v>5552.4602080499999</v>
      </c>
      <c r="N4" s="75">
        <v>15</v>
      </c>
      <c r="O4" s="63">
        <f t="shared" si="1"/>
        <v>2.7015051775162446E-3</v>
      </c>
      <c r="P4" s="63"/>
      <c r="Q4" s="69"/>
      <c r="R4" s="63"/>
      <c r="S4" s="63"/>
      <c r="T4" s="70"/>
      <c r="U4" s="70"/>
      <c r="V4" s="70"/>
    </row>
    <row r="5" spans="1:22" ht="12.75">
      <c r="A5" s="76" t="s">
        <v>185</v>
      </c>
      <c r="B5" s="65" t="s">
        <v>186</v>
      </c>
      <c r="C5" s="45" t="s">
        <v>168</v>
      </c>
      <c r="D5" s="77" t="s">
        <v>187</v>
      </c>
      <c r="E5" s="46" t="s">
        <v>170</v>
      </c>
      <c r="F5" s="47" t="s">
        <v>171</v>
      </c>
      <c r="G5" s="58">
        <v>31.58</v>
      </c>
      <c r="H5" s="58">
        <v>31.58</v>
      </c>
      <c r="I5" s="78" t="s">
        <v>188</v>
      </c>
      <c r="J5" s="67" t="s">
        <v>189</v>
      </c>
      <c r="K5" s="79">
        <f>172071644+413938651*0.8</f>
        <v>503222564.80000001</v>
      </c>
      <c r="L5" s="61">
        <v>42369</v>
      </c>
      <c r="M5" s="47">
        <f t="shared" si="0"/>
        <v>15891.768596383999</v>
      </c>
      <c r="N5" s="62">
        <v>31.8</v>
      </c>
      <c r="O5" s="63">
        <f t="shared" si="1"/>
        <v>2.0010359329820436E-3</v>
      </c>
      <c r="P5" s="63"/>
      <c r="Q5" s="69"/>
      <c r="R5" s="63"/>
      <c r="S5" s="63"/>
      <c r="T5" s="70"/>
      <c r="U5" s="70"/>
      <c r="V5" s="70"/>
    </row>
    <row r="6" spans="1:22" ht="12.75">
      <c r="A6" s="80" t="s">
        <v>190</v>
      </c>
      <c r="B6" s="82" t="s">
        <v>191</v>
      </c>
      <c r="C6" s="45" t="s">
        <v>168</v>
      </c>
      <c r="D6" s="72" t="s">
        <v>193</v>
      </c>
      <c r="E6" s="46" t="s">
        <v>170</v>
      </c>
      <c r="F6" s="47" t="s">
        <v>171</v>
      </c>
      <c r="G6" s="47">
        <v>8.5299999999999994</v>
      </c>
      <c r="H6" s="47">
        <v>8.5299999999999994</v>
      </c>
      <c r="I6" s="83" t="s">
        <v>195</v>
      </c>
      <c r="J6" s="52" t="s">
        <v>196</v>
      </c>
      <c r="K6" s="60">
        <f>17773822+42282000+(237951934*(0.7687+0.1682))</f>
        <v>282992988.96460003</v>
      </c>
      <c r="L6" s="69">
        <v>42369</v>
      </c>
      <c r="M6" s="47">
        <f t="shared" si="0"/>
        <v>2413.930195868038</v>
      </c>
      <c r="N6" s="46">
        <v>100</v>
      </c>
      <c r="O6" s="63">
        <f t="shared" si="1"/>
        <v>4.1426218608629016E-2</v>
      </c>
      <c r="P6" s="63"/>
      <c r="Q6" s="69"/>
      <c r="R6" s="63"/>
      <c r="S6" s="63"/>
      <c r="T6" s="70"/>
      <c r="U6" s="70"/>
      <c r="V6" s="70"/>
    </row>
    <row r="7" spans="1:22" ht="12.75">
      <c r="A7" s="64" t="s">
        <v>198</v>
      </c>
      <c r="B7" s="71" t="s">
        <v>199</v>
      </c>
      <c r="C7" s="45"/>
      <c r="D7" s="72" t="s">
        <v>200</v>
      </c>
      <c r="E7" s="46" t="s">
        <v>170</v>
      </c>
      <c r="F7" s="47" t="s">
        <v>171</v>
      </c>
      <c r="G7" s="58">
        <v>6.18</v>
      </c>
      <c r="H7" s="58">
        <v>6.18</v>
      </c>
      <c r="I7" s="59" t="s">
        <v>201</v>
      </c>
      <c r="J7" s="74" t="s">
        <v>202</v>
      </c>
      <c r="K7" s="84">
        <f>793370106*0.6285*0.751</f>
        <v>374473466.82737094</v>
      </c>
      <c r="L7" s="61">
        <v>42369</v>
      </c>
      <c r="M7" s="47">
        <f t="shared" si="0"/>
        <v>2314.2460249931523</v>
      </c>
      <c r="N7" s="62">
        <v>2</v>
      </c>
      <c r="O7" s="63">
        <f t="shared" si="1"/>
        <v>8.6421235184185648E-4</v>
      </c>
      <c r="P7" s="63"/>
      <c r="Q7" s="69"/>
      <c r="R7" s="63"/>
      <c r="S7" s="63"/>
      <c r="T7" s="70"/>
      <c r="U7" s="70"/>
      <c r="V7" s="70"/>
    </row>
    <row r="8" spans="1:22" ht="12.75">
      <c r="A8" s="64" t="s">
        <v>203</v>
      </c>
      <c r="B8" s="71" t="s">
        <v>204</v>
      </c>
      <c r="C8" s="45"/>
      <c r="D8" s="72" t="s">
        <v>205</v>
      </c>
      <c r="E8" s="46" t="s">
        <v>206</v>
      </c>
      <c r="F8" s="47" t="s">
        <v>171</v>
      </c>
      <c r="G8" s="58">
        <v>15.94</v>
      </c>
      <c r="H8" s="58">
        <v>15.94</v>
      </c>
      <c r="I8" s="59" t="s">
        <v>207</v>
      </c>
      <c r="J8" s="74" t="s">
        <v>208</v>
      </c>
      <c r="K8" s="85">
        <v>365443026</v>
      </c>
      <c r="L8" s="61">
        <v>42369</v>
      </c>
      <c r="M8" s="47">
        <f t="shared" si="0"/>
        <v>5825.1618344399994</v>
      </c>
      <c r="N8" s="62">
        <v>5.7</v>
      </c>
      <c r="O8" s="63">
        <f t="shared" si="1"/>
        <v>9.7851358674706551E-4</v>
      </c>
      <c r="P8" s="63"/>
      <c r="Q8" s="69"/>
      <c r="R8" s="63"/>
      <c r="S8" s="63"/>
      <c r="T8" s="70"/>
      <c r="U8" s="70"/>
      <c r="V8" s="70"/>
    </row>
    <row r="9" spans="1:22" ht="12.75">
      <c r="A9" s="64" t="s">
        <v>209</v>
      </c>
      <c r="B9" s="71" t="s">
        <v>210</v>
      </c>
      <c r="C9" s="45"/>
      <c r="D9" s="72" t="s">
        <v>211</v>
      </c>
      <c r="E9" s="46" t="s">
        <v>206</v>
      </c>
      <c r="F9" s="47" t="s">
        <v>171</v>
      </c>
      <c r="G9" s="58">
        <v>19.7</v>
      </c>
      <c r="H9" s="58">
        <v>19.7</v>
      </c>
      <c r="I9" s="59" t="s">
        <v>212</v>
      </c>
      <c r="J9" s="74" t="s">
        <v>213</v>
      </c>
      <c r="K9" s="79">
        <f>131397064*92.2/100</f>
        <v>121148093.00800002</v>
      </c>
      <c r="L9" s="61">
        <v>42369</v>
      </c>
      <c r="M9" s="47">
        <f t="shared" si="0"/>
        <v>2386.6174322576003</v>
      </c>
      <c r="N9" s="75">
        <v>40.020000000000003</v>
      </c>
      <c r="O9" s="63">
        <f t="shared" si="1"/>
        <v>1.6768502341049034E-2</v>
      </c>
      <c r="P9" s="63"/>
      <c r="Q9" s="69"/>
      <c r="R9" s="63"/>
      <c r="S9" s="63"/>
      <c r="T9" s="70"/>
      <c r="U9" s="70"/>
      <c r="V9" s="70"/>
    </row>
    <row r="10" spans="1:22" ht="12.75">
      <c r="A10" s="54" t="s">
        <v>214</v>
      </c>
      <c r="B10" s="55" t="s">
        <v>215</v>
      </c>
      <c r="C10" s="45"/>
      <c r="D10" s="57" t="s">
        <v>216</v>
      </c>
      <c r="E10" s="5" t="s">
        <v>178</v>
      </c>
      <c r="F10" s="86" t="s">
        <v>217</v>
      </c>
      <c r="G10" s="86">
        <v>4.13</v>
      </c>
      <c r="H10" s="87">
        <f>G10*B149</f>
        <v>3.4611052</v>
      </c>
      <c r="I10" s="88" t="s">
        <v>220</v>
      </c>
      <c r="J10" s="89">
        <v>81</v>
      </c>
      <c r="K10" s="60">
        <v>1327375000</v>
      </c>
      <c r="L10" s="90">
        <v>42369</v>
      </c>
      <c r="M10" s="87">
        <f t="shared" si="0"/>
        <v>4594.1845148500006</v>
      </c>
      <c r="N10" s="5">
        <v>10</v>
      </c>
      <c r="O10" s="91">
        <f t="shared" si="1"/>
        <v>2.1766648613429709E-3</v>
      </c>
      <c r="P10" s="42"/>
      <c r="Q10" s="42"/>
      <c r="R10" s="42"/>
      <c r="S10" s="42"/>
    </row>
    <row r="11" spans="1:22" ht="12.75">
      <c r="A11" s="76" t="s">
        <v>226</v>
      </c>
      <c r="B11" s="65" t="s">
        <v>227</v>
      </c>
      <c r="C11" s="45" t="s">
        <v>168</v>
      </c>
      <c r="D11" s="72" t="s">
        <v>228</v>
      </c>
      <c r="E11" s="46" t="s">
        <v>206</v>
      </c>
      <c r="F11" s="47" t="s">
        <v>171</v>
      </c>
      <c r="G11" s="58">
        <v>10.33</v>
      </c>
      <c r="H11" s="58">
        <v>10.33</v>
      </c>
      <c r="I11" s="59" t="s">
        <v>229</v>
      </c>
      <c r="J11" s="74" t="s">
        <v>230</v>
      </c>
      <c r="K11" s="79">
        <f>188131600*0.7+24000000*0.9</f>
        <v>153292120</v>
      </c>
      <c r="L11" s="61">
        <v>42369</v>
      </c>
      <c r="M11" s="47">
        <f t="shared" si="0"/>
        <v>1583.5075995999998</v>
      </c>
      <c r="N11" s="62">
        <v>30</v>
      </c>
      <c r="O11" s="63">
        <f t="shared" si="1"/>
        <v>1.894528324813731E-2</v>
      </c>
      <c r="P11" s="63"/>
      <c r="Q11" s="69"/>
      <c r="R11" s="63"/>
      <c r="S11" s="63"/>
      <c r="T11" s="70"/>
      <c r="U11" s="70"/>
      <c r="V11" s="70"/>
    </row>
    <row r="12" spans="1:22" ht="12.75">
      <c r="A12" s="76" t="s">
        <v>231</v>
      </c>
      <c r="B12" s="65" t="s">
        <v>232</v>
      </c>
      <c r="C12" s="45" t="s">
        <v>168</v>
      </c>
      <c r="D12" s="72" t="s">
        <v>233</v>
      </c>
      <c r="E12" s="46" t="s">
        <v>170</v>
      </c>
      <c r="F12" s="47" t="s">
        <v>171</v>
      </c>
      <c r="G12" s="58">
        <v>10.58</v>
      </c>
      <c r="H12" s="58">
        <v>10.58</v>
      </c>
      <c r="I12" s="59" t="s">
        <v>234</v>
      </c>
      <c r="J12" s="92">
        <v>42433</v>
      </c>
      <c r="K12" s="79">
        <v>476198092</v>
      </c>
      <c r="L12" s="61">
        <v>42369</v>
      </c>
      <c r="M12" s="47">
        <f t="shared" si="0"/>
        <v>5038.1758133599997</v>
      </c>
      <c r="N12" s="62">
        <v>9</v>
      </c>
      <c r="O12" s="63">
        <f t="shared" si="1"/>
        <v>1.7863608443624019E-3</v>
      </c>
      <c r="P12" s="63"/>
      <c r="Q12" s="69"/>
      <c r="R12" s="63"/>
      <c r="S12" s="63"/>
      <c r="T12" s="70"/>
      <c r="U12" s="70"/>
      <c r="V12" s="70"/>
    </row>
    <row r="13" spans="1:22" ht="12.75">
      <c r="A13" s="64" t="s">
        <v>235</v>
      </c>
      <c r="B13" s="71" t="s">
        <v>236</v>
      </c>
      <c r="C13" s="45"/>
      <c r="D13" s="72" t="s">
        <v>237</v>
      </c>
      <c r="E13" s="46" t="s">
        <v>170</v>
      </c>
      <c r="F13" s="47" t="s">
        <v>171</v>
      </c>
      <c r="G13" s="73">
        <v>21.88</v>
      </c>
      <c r="H13" s="73">
        <v>21.88</v>
      </c>
      <c r="I13" s="59" t="s">
        <v>239</v>
      </c>
      <c r="J13" s="74" t="s">
        <v>240</v>
      </c>
      <c r="K13" s="93">
        <f>1496250000*94.55/100</f>
        <v>1414704375</v>
      </c>
      <c r="L13" s="61">
        <v>42369</v>
      </c>
      <c r="M13" s="47">
        <f t="shared" si="0"/>
        <v>30953.731725000001</v>
      </c>
      <c r="N13" s="62">
        <v>23</v>
      </c>
      <c r="O13" s="63">
        <f t="shared" si="1"/>
        <v>7.4304449635789424E-4</v>
      </c>
      <c r="P13" s="63"/>
      <c r="Q13" s="69"/>
      <c r="R13" s="63"/>
      <c r="S13" s="63"/>
      <c r="T13" s="70"/>
      <c r="U13" s="70"/>
      <c r="V13" s="70"/>
    </row>
    <row r="14" spans="1:22" ht="12.75">
      <c r="A14" s="64" t="s">
        <v>241</v>
      </c>
      <c r="B14" s="71" t="s">
        <v>242</v>
      </c>
      <c r="C14" s="45"/>
      <c r="D14" s="72" t="s">
        <v>243</v>
      </c>
      <c r="E14" s="46" t="s">
        <v>170</v>
      </c>
      <c r="F14" s="47" t="s">
        <v>171</v>
      </c>
      <c r="G14" s="58">
        <v>5.28</v>
      </c>
      <c r="H14" s="58">
        <v>5.28</v>
      </c>
      <c r="I14" s="59" t="s">
        <v>244</v>
      </c>
      <c r="J14" s="74" t="s">
        <v>245</v>
      </c>
      <c r="K14" s="68">
        <v>1313335393</v>
      </c>
      <c r="L14" s="61">
        <v>42369</v>
      </c>
      <c r="M14" s="47">
        <f t="shared" si="0"/>
        <v>6934.4108750400001</v>
      </c>
      <c r="N14" s="62">
        <v>27.5</v>
      </c>
      <c r="O14" s="63">
        <f t="shared" si="1"/>
        <v>3.9657298212577245E-3</v>
      </c>
      <c r="P14" s="63"/>
      <c r="Q14" s="69"/>
      <c r="R14" s="63"/>
      <c r="S14" s="63"/>
      <c r="T14" s="70"/>
      <c r="U14" s="70"/>
      <c r="V14" s="70"/>
    </row>
    <row r="15" spans="1:22" ht="12.75">
      <c r="A15" s="64" t="s">
        <v>250</v>
      </c>
      <c r="B15" s="71" t="s">
        <v>251</v>
      </c>
      <c r="C15" s="45"/>
      <c r="D15" s="46" t="s">
        <v>252</v>
      </c>
      <c r="E15" s="46" t="s">
        <v>254</v>
      </c>
      <c r="F15" s="47" t="s">
        <v>255</v>
      </c>
      <c r="G15" s="73">
        <v>79.03</v>
      </c>
      <c r="H15" s="73">
        <f>G15*B148</f>
        <v>513.97318559999997</v>
      </c>
      <c r="I15" s="59" t="s">
        <v>256</v>
      </c>
      <c r="J15" s="67">
        <v>171</v>
      </c>
      <c r="K15" s="79">
        <v>193744241</v>
      </c>
      <c r="L15" s="61">
        <v>42460</v>
      </c>
      <c r="M15" s="47">
        <f t="shared" si="0"/>
        <v>99579.344738424115</v>
      </c>
      <c r="N15" s="62">
        <v>144.22550000000001</v>
      </c>
      <c r="O15" s="63">
        <f t="shared" si="1"/>
        <v>1.4483475501757197E-3</v>
      </c>
      <c r="P15" s="63"/>
      <c r="Q15" s="69"/>
      <c r="R15" s="63"/>
      <c r="S15" s="63"/>
      <c r="T15" s="70"/>
      <c r="U15" s="70"/>
      <c r="V15" s="70"/>
    </row>
    <row r="16" spans="1:22" ht="12.75">
      <c r="A16" s="76" t="s">
        <v>257</v>
      </c>
      <c r="B16" s="65" t="s">
        <v>258</v>
      </c>
      <c r="C16" s="45" t="s">
        <v>168</v>
      </c>
      <c r="D16" s="72" t="s">
        <v>259</v>
      </c>
      <c r="E16" s="46" t="s">
        <v>170</v>
      </c>
      <c r="F16" s="47" t="s">
        <v>171</v>
      </c>
      <c r="G16" s="73">
        <v>34.6</v>
      </c>
      <c r="H16" s="73">
        <v>34.6</v>
      </c>
      <c r="I16" s="78" t="s">
        <v>260</v>
      </c>
      <c r="J16" s="92">
        <v>42433</v>
      </c>
      <c r="K16" s="68">
        <v>629728059</v>
      </c>
      <c r="L16" s="61">
        <v>42369</v>
      </c>
      <c r="M16" s="47">
        <f t="shared" si="0"/>
        <v>21788.5908414</v>
      </c>
      <c r="N16" s="62">
        <v>200</v>
      </c>
      <c r="O16" s="63">
        <f t="shared" si="1"/>
        <v>9.179115871044979E-3</v>
      </c>
      <c r="P16" s="63"/>
      <c r="Q16" s="69"/>
      <c r="R16" s="63"/>
      <c r="S16" s="63"/>
      <c r="T16" s="70"/>
      <c r="U16" s="70"/>
      <c r="V16" s="70"/>
    </row>
    <row r="17" spans="1:22" ht="12.75">
      <c r="A17" s="54" t="s">
        <v>261</v>
      </c>
      <c r="B17" s="55" t="s">
        <v>262</v>
      </c>
      <c r="C17" s="45" t="s">
        <v>168</v>
      </c>
      <c r="D17" s="57" t="s">
        <v>263</v>
      </c>
      <c r="E17" s="5" t="s">
        <v>206</v>
      </c>
      <c r="F17" s="47" t="s">
        <v>171</v>
      </c>
      <c r="G17" s="84">
        <v>5.29</v>
      </c>
      <c r="H17" s="84">
        <v>5.29</v>
      </c>
      <c r="I17" s="94" t="s">
        <v>264</v>
      </c>
      <c r="J17" s="95">
        <v>42403</v>
      </c>
      <c r="K17" s="79">
        <v>317807116</v>
      </c>
      <c r="L17" s="61">
        <v>42369</v>
      </c>
      <c r="M17" s="47">
        <f t="shared" si="0"/>
        <v>1681.1996436400002</v>
      </c>
      <c r="N17" s="79">
        <v>10</v>
      </c>
      <c r="O17" s="63">
        <f t="shared" si="1"/>
        <v>5.9481335472738933E-3</v>
      </c>
      <c r="P17" s="42"/>
      <c r="Q17" s="42"/>
      <c r="R17" s="42"/>
      <c r="S17" s="42"/>
    </row>
    <row r="18" spans="1:22" ht="12.75">
      <c r="A18" s="54" t="s">
        <v>265</v>
      </c>
      <c r="B18" s="55" t="s">
        <v>266</v>
      </c>
      <c r="C18" s="45"/>
      <c r="D18" s="57" t="s">
        <v>267</v>
      </c>
      <c r="E18" s="5" t="s">
        <v>170</v>
      </c>
      <c r="F18" s="86" t="s">
        <v>171</v>
      </c>
      <c r="G18" s="86">
        <v>4.26</v>
      </c>
      <c r="H18" s="86">
        <v>4.26</v>
      </c>
      <c r="I18" s="88" t="s">
        <v>268</v>
      </c>
      <c r="J18" s="89">
        <v>70</v>
      </c>
      <c r="K18" s="60">
        <v>638273688</v>
      </c>
      <c r="L18" s="90">
        <v>42369</v>
      </c>
      <c r="M18" s="87">
        <f t="shared" si="0"/>
        <v>2719.0459108799996</v>
      </c>
      <c r="N18" s="5">
        <v>22.67</v>
      </c>
      <c r="O18" s="91">
        <f t="shared" si="1"/>
        <v>8.3374833463782955E-3</v>
      </c>
      <c r="P18" s="42"/>
      <c r="Q18" s="42"/>
      <c r="R18" s="42"/>
      <c r="S18" s="42"/>
    </row>
    <row r="19" spans="1:22" ht="12.75">
      <c r="A19" s="76" t="s">
        <v>270</v>
      </c>
      <c r="B19" s="65" t="s">
        <v>271</v>
      </c>
      <c r="C19" s="45" t="s">
        <v>168</v>
      </c>
      <c r="D19" s="77" t="s">
        <v>272</v>
      </c>
      <c r="E19" s="46" t="s">
        <v>170</v>
      </c>
      <c r="F19" s="47" t="s">
        <v>171</v>
      </c>
      <c r="G19" s="58">
        <v>24.4</v>
      </c>
      <c r="H19" s="58">
        <v>24.4</v>
      </c>
      <c r="I19" s="59" t="s">
        <v>273</v>
      </c>
      <c r="J19" s="92">
        <v>42433</v>
      </c>
      <c r="K19" s="79">
        <v>165488477</v>
      </c>
      <c r="L19" s="61">
        <v>42369</v>
      </c>
      <c r="M19" s="96">
        <f t="shared" si="0"/>
        <v>4037.9188387999998</v>
      </c>
      <c r="N19" s="62">
        <v>30</v>
      </c>
      <c r="O19" s="97">
        <f t="shared" si="1"/>
        <v>7.4295698347704988E-3</v>
      </c>
      <c r="P19" s="63"/>
      <c r="Q19" s="98"/>
      <c r="R19" s="97"/>
      <c r="S19" s="63"/>
      <c r="T19" s="70"/>
      <c r="U19" s="70"/>
      <c r="V19" s="70"/>
    </row>
    <row r="20" spans="1:22" ht="12.75">
      <c r="A20" s="76" t="s">
        <v>274</v>
      </c>
      <c r="B20" s="65" t="s">
        <v>275</v>
      </c>
      <c r="C20" s="45" t="s">
        <v>168</v>
      </c>
      <c r="D20" s="99" t="s">
        <v>277</v>
      </c>
      <c r="E20" s="46" t="s">
        <v>279</v>
      </c>
      <c r="F20" s="47" t="s">
        <v>255</v>
      </c>
      <c r="G20" s="58">
        <v>189.04</v>
      </c>
      <c r="H20" s="58">
        <f>G20*B148</f>
        <v>1229.4254208</v>
      </c>
      <c r="I20" s="59" t="s">
        <v>281</v>
      </c>
      <c r="J20" s="67">
        <v>111</v>
      </c>
      <c r="K20" s="79">
        <v>5590294</v>
      </c>
      <c r="L20" s="61">
        <v>42369</v>
      </c>
      <c r="M20" s="47">
        <f t="shared" si="0"/>
        <v>6872.8495533457153</v>
      </c>
      <c r="N20" s="62">
        <v>30</v>
      </c>
      <c r="O20" s="63">
        <f t="shared" si="1"/>
        <v>4.3650017022991497E-3</v>
      </c>
      <c r="P20" s="63"/>
      <c r="Q20" s="69"/>
      <c r="R20" s="63"/>
      <c r="S20" s="63"/>
      <c r="T20" s="70"/>
      <c r="U20" s="70"/>
      <c r="V20" s="70"/>
    </row>
    <row r="21" spans="1:22" ht="12.75">
      <c r="A21" s="64" t="s">
        <v>282</v>
      </c>
      <c r="B21" s="71" t="s">
        <v>283</v>
      </c>
      <c r="C21" s="45"/>
      <c r="D21" s="72" t="s">
        <v>284</v>
      </c>
      <c r="E21" s="46" t="s">
        <v>170</v>
      </c>
      <c r="F21" s="47" t="s">
        <v>171</v>
      </c>
      <c r="G21" s="58">
        <v>36.6</v>
      </c>
      <c r="H21" s="58">
        <v>36.6</v>
      </c>
      <c r="I21" s="59" t="s">
        <v>285</v>
      </c>
      <c r="J21" s="74" t="s">
        <v>286</v>
      </c>
      <c r="K21" s="68">
        <v>245498693.55000001</v>
      </c>
      <c r="L21" s="61">
        <v>42369</v>
      </c>
      <c r="M21" s="47">
        <f t="shared" si="0"/>
        <v>8985.2521839300007</v>
      </c>
      <c r="N21" s="62">
        <v>5</v>
      </c>
      <c r="O21" s="63">
        <f t="shared" si="1"/>
        <v>5.5646740877706596E-4</v>
      </c>
      <c r="P21" s="63"/>
      <c r="Q21" s="69"/>
      <c r="R21" s="63"/>
      <c r="S21" s="63"/>
      <c r="T21" s="70"/>
      <c r="U21" s="70"/>
      <c r="V21" s="70"/>
    </row>
    <row r="22" spans="1:22" ht="12.75">
      <c r="A22" s="54" t="s">
        <v>287</v>
      </c>
      <c r="B22" s="55" t="s">
        <v>288</v>
      </c>
      <c r="C22" s="45"/>
      <c r="D22" s="57" t="s">
        <v>289</v>
      </c>
      <c r="E22" s="5" t="s">
        <v>170</v>
      </c>
      <c r="F22" s="86" t="s">
        <v>171</v>
      </c>
      <c r="G22" s="86">
        <v>13.53</v>
      </c>
      <c r="H22" s="5">
        <v>13.53</v>
      </c>
      <c r="I22" s="88" t="s">
        <v>290</v>
      </c>
      <c r="J22" s="89" t="s">
        <v>291</v>
      </c>
      <c r="K22">
        <f>433440000+163000000+(3000000*0.67)</f>
        <v>598450000</v>
      </c>
      <c r="L22" s="90">
        <v>42369</v>
      </c>
      <c r="M22" s="87">
        <f t="shared" si="0"/>
        <v>8097.0285000000003</v>
      </c>
      <c r="N22" s="5">
        <v>10</v>
      </c>
      <c r="O22" s="91">
        <f t="shared" si="1"/>
        <v>1.2350209709648423E-3</v>
      </c>
      <c r="P22" s="42"/>
      <c r="Q22" s="42"/>
      <c r="R22" s="42"/>
      <c r="S22" s="42"/>
    </row>
    <row r="23" spans="1:22" ht="12.75">
      <c r="A23" s="64" t="s">
        <v>293</v>
      </c>
      <c r="B23" s="71" t="s">
        <v>294</v>
      </c>
      <c r="C23" s="45"/>
      <c r="D23" s="72" t="s">
        <v>295</v>
      </c>
      <c r="E23" s="46" t="s">
        <v>170</v>
      </c>
      <c r="F23" s="47" t="s">
        <v>171</v>
      </c>
      <c r="G23" s="73">
        <v>9.0299999999999994</v>
      </c>
      <c r="H23" s="73">
        <v>9.0299999999999994</v>
      </c>
      <c r="I23" s="59" t="s">
        <v>296</v>
      </c>
      <c r="J23" s="74" t="s">
        <v>297</v>
      </c>
      <c r="K23" s="100">
        <v>547328946.57268906</v>
      </c>
      <c r="L23" s="61">
        <v>42369</v>
      </c>
      <c r="M23" s="47">
        <f t="shared" si="0"/>
        <v>4942.3803875513822</v>
      </c>
      <c r="N23" s="62">
        <v>4</v>
      </c>
      <c r="O23" s="63">
        <f t="shared" si="1"/>
        <v>8.0932661720554684E-4</v>
      </c>
      <c r="P23" s="63"/>
      <c r="Q23" s="69"/>
      <c r="R23" s="63"/>
      <c r="S23" s="63"/>
      <c r="T23" s="70"/>
      <c r="U23" s="70"/>
      <c r="V23" s="70"/>
    </row>
    <row r="24" spans="1:22" ht="12.75">
      <c r="A24" s="76" t="s">
        <v>298</v>
      </c>
      <c r="B24" s="65" t="s">
        <v>299</v>
      </c>
      <c r="C24" s="45" t="s">
        <v>168</v>
      </c>
      <c r="D24" s="101" t="s">
        <v>300</v>
      </c>
      <c r="E24" s="46" t="s">
        <v>206</v>
      </c>
      <c r="F24" s="47" t="s">
        <v>171</v>
      </c>
      <c r="G24" s="73">
        <v>19.600000000000001</v>
      </c>
      <c r="H24" s="73">
        <v>19.600000000000001</v>
      </c>
      <c r="I24" s="102" t="s">
        <v>301</v>
      </c>
      <c r="J24" s="74" t="s">
        <v>302</v>
      </c>
      <c r="K24" s="68">
        <f>433129118*0.9+170678349*0.5134+132624583*0.4252+102763876*0.56</f>
        <v>591382213.82819998</v>
      </c>
      <c r="L24" s="61">
        <v>42369</v>
      </c>
      <c r="M24" s="47">
        <f t="shared" si="0"/>
        <v>11591.09139103272</v>
      </c>
      <c r="N24" s="62">
        <v>10</v>
      </c>
      <c r="O24" s="63">
        <f t="shared" si="1"/>
        <v>8.6273152912385415E-4</v>
      </c>
      <c r="P24" s="63"/>
      <c r="Q24" s="69"/>
      <c r="R24" s="63"/>
      <c r="S24" s="63"/>
      <c r="T24" s="70"/>
      <c r="U24" s="70"/>
      <c r="V24" s="70"/>
    </row>
    <row r="25" spans="1:22" ht="12.75">
      <c r="A25" s="76" t="s">
        <v>303</v>
      </c>
      <c r="B25" s="65" t="s">
        <v>304</v>
      </c>
      <c r="C25" s="45" t="s">
        <v>168</v>
      </c>
      <c r="D25" s="101" t="s">
        <v>305</v>
      </c>
      <c r="E25" s="46" t="s">
        <v>170</v>
      </c>
      <c r="F25" s="47" t="s">
        <v>171</v>
      </c>
      <c r="G25" s="73">
        <v>40.090000000000003</v>
      </c>
      <c r="H25" s="73">
        <v>40.090000000000003</v>
      </c>
      <c r="I25" s="78" t="s">
        <v>306</v>
      </c>
      <c r="J25" s="103">
        <v>4</v>
      </c>
      <c r="K25" s="79">
        <v>61097400</v>
      </c>
      <c r="L25" s="61">
        <v>42369</v>
      </c>
      <c r="M25" s="47">
        <f t="shared" si="0"/>
        <v>2449.3947659999999</v>
      </c>
      <c r="N25" s="62">
        <v>15</v>
      </c>
      <c r="O25" s="63">
        <f t="shared" si="1"/>
        <v>6.123961808122848E-3</v>
      </c>
      <c r="P25" s="63"/>
      <c r="Q25" s="69"/>
      <c r="R25" s="63"/>
      <c r="S25" s="63"/>
      <c r="T25" s="70"/>
      <c r="U25" s="70"/>
      <c r="V25" s="70"/>
    </row>
    <row r="26" spans="1:22" ht="12.75">
      <c r="A26" s="64" t="s">
        <v>307</v>
      </c>
      <c r="B26" s="71" t="s">
        <v>308</v>
      </c>
      <c r="C26" s="45"/>
      <c r="D26" s="46" t="s">
        <v>309</v>
      </c>
      <c r="E26" s="46" t="s">
        <v>279</v>
      </c>
      <c r="F26" s="47" t="s">
        <v>255</v>
      </c>
      <c r="G26" s="73">
        <v>32.26</v>
      </c>
      <c r="H26" s="73">
        <f>G26*B148</f>
        <v>209.80355519999998</v>
      </c>
      <c r="I26" s="59" t="s">
        <v>310</v>
      </c>
      <c r="J26" s="67">
        <v>116</v>
      </c>
      <c r="K26" s="79">
        <v>449444989</v>
      </c>
      <c r="L26" s="61">
        <v>42369</v>
      </c>
      <c r="M26" s="47">
        <f t="shared" si="0"/>
        <v>94295.156559024894</v>
      </c>
      <c r="N26" s="75">
        <v>18.696932</v>
      </c>
      <c r="O26" s="63">
        <f t="shared" si="1"/>
        <v>1.9828093703091196E-4</v>
      </c>
      <c r="P26" s="63"/>
      <c r="Q26" s="69"/>
      <c r="R26" s="63"/>
      <c r="S26" s="63"/>
      <c r="T26" s="70"/>
      <c r="U26" s="70"/>
      <c r="V26" s="70"/>
    </row>
    <row r="27" spans="1:22" ht="12.75">
      <c r="A27" s="64" t="s">
        <v>311</v>
      </c>
      <c r="B27" s="71" t="s">
        <v>312</v>
      </c>
      <c r="C27" s="45"/>
      <c r="D27" s="72" t="s">
        <v>313</v>
      </c>
      <c r="E27" s="46" t="s">
        <v>170</v>
      </c>
      <c r="F27" s="47" t="s">
        <v>171</v>
      </c>
      <c r="G27" s="73">
        <v>21.84</v>
      </c>
      <c r="H27" s="73">
        <v>21.84</v>
      </c>
      <c r="I27" s="59" t="s">
        <v>314</v>
      </c>
      <c r="J27" s="67">
        <v>79</v>
      </c>
      <c r="K27" s="79">
        <v>406667615</v>
      </c>
      <c r="L27" s="61">
        <v>42369</v>
      </c>
      <c r="M27" s="47">
        <f t="shared" si="0"/>
        <v>8881.6207116000005</v>
      </c>
      <c r="N27" s="62">
        <v>60</v>
      </c>
      <c r="O27" s="63">
        <f t="shared" si="1"/>
        <v>6.7555237887648055E-3</v>
      </c>
      <c r="P27" s="63"/>
      <c r="Q27" s="69"/>
      <c r="R27" s="63"/>
      <c r="S27" s="63"/>
      <c r="T27" s="70"/>
      <c r="U27" s="70"/>
      <c r="V27" s="70"/>
    </row>
    <row r="28" spans="1:22" ht="12.75">
      <c r="A28" s="54" t="s">
        <v>315</v>
      </c>
      <c r="B28" s="56" t="s">
        <v>316</v>
      </c>
      <c r="C28" s="45" t="s">
        <v>168</v>
      </c>
      <c r="D28" s="57" t="s">
        <v>317</v>
      </c>
      <c r="E28" s="5" t="s">
        <v>206</v>
      </c>
      <c r="F28" s="47" t="s">
        <v>171</v>
      </c>
      <c r="G28" s="104">
        <v>14.34</v>
      </c>
      <c r="H28" s="104">
        <v>14.34</v>
      </c>
      <c r="I28" s="105" t="s">
        <v>318</v>
      </c>
      <c r="J28" s="106" t="s">
        <v>184</v>
      </c>
      <c r="K28" s="107">
        <f>18150019+(71310037*0.92)+(84700086*0.95)+(1951613*0.92)</f>
        <v>166015818.70000002</v>
      </c>
      <c r="L28" s="61">
        <v>42369</v>
      </c>
      <c r="M28" s="47">
        <f t="shared" si="0"/>
        <v>2380.6668401580005</v>
      </c>
      <c r="N28" s="79">
        <v>30</v>
      </c>
      <c r="O28" s="63">
        <f t="shared" si="1"/>
        <v>1.2601511263125316E-2</v>
      </c>
      <c r="P28" s="42"/>
      <c r="Q28" s="42"/>
      <c r="R28" s="42"/>
      <c r="S28" s="42"/>
    </row>
    <row r="29" spans="1:22" ht="12.75">
      <c r="A29" s="76" t="s">
        <v>320</v>
      </c>
      <c r="B29" s="65" t="s">
        <v>321</v>
      </c>
      <c r="C29" s="45" t="s">
        <v>168</v>
      </c>
      <c r="D29" s="72" t="s">
        <v>322</v>
      </c>
      <c r="E29" s="46" t="s">
        <v>170</v>
      </c>
      <c r="F29" s="47" t="s">
        <v>171</v>
      </c>
      <c r="G29" s="58">
        <v>24.7</v>
      </c>
      <c r="H29" s="58">
        <v>24.7</v>
      </c>
      <c r="I29" s="108" t="s">
        <v>323</v>
      </c>
      <c r="J29" s="92">
        <v>42433</v>
      </c>
      <c r="K29" s="100">
        <f>166333302*0.9109</f>
        <v>151513004.79179999</v>
      </c>
      <c r="L29" s="61">
        <v>42369</v>
      </c>
      <c r="M29" s="47">
        <f t="shared" si="0"/>
        <v>3742.3712183574594</v>
      </c>
      <c r="N29" s="62">
        <v>60</v>
      </c>
      <c r="O29" s="63">
        <f t="shared" si="1"/>
        <v>1.6032615820066674E-2</v>
      </c>
      <c r="P29" s="63"/>
      <c r="Q29" s="69"/>
      <c r="R29" s="63"/>
      <c r="S29" s="63"/>
      <c r="T29" s="70"/>
      <c r="U29" s="70"/>
      <c r="V29" s="70"/>
    </row>
    <row r="30" spans="1:22" ht="12.75">
      <c r="A30" s="64" t="s">
        <v>218</v>
      </c>
      <c r="B30" s="71" t="s">
        <v>219</v>
      </c>
      <c r="C30" s="45"/>
      <c r="D30" s="72" t="s">
        <v>325</v>
      </c>
      <c r="E30" s="46" t="s">
        <v>170</v>
      </c>
      <c r="F30" s="47" t="s">
        <v>171</v>
      </c>
      <c r="G30" s="73">
        <v>12.55</v>
      </c>
      <c r="H30" s="73">
        <v>12.55</v>
      </c>
      <c r="I30" s="59" t="s">
        <v>326</v>
      </c>
      <c r="J30" s="67" t="s">
        <v>327</v>
      </c>
      <c r="K30" s="100">
        <f>3364196152*0.7714+124000000*0.7714+1319840</f>
        <v>2692114351.6528001</v>
      </c>
      <c r="L30" s="61">
        <v>42369</v>
      </c>
      <c r="M30" s="47">
        <f t="shared" si="0"/>
        <v>33786.035113242644</v>
      </c>
      <c r="N30" s="62">
        <v>1096.18</v>
      </c>
      <c r="O30" s="63">
        <f t="shared" si="1"/>
        <v>3.2444765901825087E-2</v>
      </c>
      <c r="P30" s="63"/>
      <c r="Q30" s="69"/>
      <c r="R30" s="63"/>
      <c r="S30" s="63"/>
      <c r="T30" s="70"/>
      <c r="U30" s="70"/>
      <c r="V30" s="70"/>
    </row>
    <row r="31" spans="1:22" ht="12.75">
      <c r="A31" s="54" t="s">
        <v>328</v>
      </c>
      <c r="B31" s="55" t="s">
        <v>329</v>
      </c>
      <c r="C31" s="56" t="s">
        <v>330</v>
      </c>
      <c r="D31" s="57" t="s">
        <v>331</v>
      </c>
      <c r="E31" s="5" t="s">
        <v>178</v>
      </c>
      <c r="F31" s="86" t="s">
        <v>217</v>
      </c>
      <c r="G31" s="86">
        <v>152.69999999999999</v>
      </c>
      <c r="H31" s="5">
        <f t="shared" ref="H31:H32" si="2">G31*B149</f>
        <v>127.96870799999999</v>
      </c>
      <c r="I31" s="88" t="s">
        <v>333</v>
      </c>
      <c r="J31" s="89">
        <v>52</v>
      </c>
      <c r="K31" s="60">
        <v>855446400</v>
      </c>
      <c r="L31" s="90">
        <v>42369</v>
      </c>
      <c r="M31" s="87">
        <f t="shared" si="0"/>
        <v>109470.37057125119</v>
      </c>
      <c r="N31" s="5">
        <v>55.85</v>
      </c>
      <c r="O31" s="91">
        <f t="shared" si="1"/>
        <v>5.101837118898653E-4</v>
      </c>
      <c r="P31" s="42"/>
      <c r="Q31" s="42"/>
      <c r="R31" s="42"/>
      <c r="S31" s="42"/>
    </row>
    <row r="32" spans="1:22" ht="12.75">
      <c r="A32" s="64" t="s">
        <v>337</v>
      </c>
      <c r="B32" s="71" t="s">
        <v>338</v>
      </c>
      <c r="C32" s="45" t="s">
        <v>339</v>
      </c>
      <c r="D32" s="46" t="s">
        <v>340</v>
      </c>
      <c r="E32" s="46" t="s">
        <v>342</v>
      </c>
      <c r="F32" s="47" t="s">
        <v>343</v>
      </c>
      <c r="G32" s="58">
        <v>1.1000000000000001</v>
      </c>
      <c r="H32" s="58">
        <f t="shared" si="2"/>
        <v>5.1664910000000006</v>
      </c>
      <c r="I32" s="59" t="s">
        <v>344</v>
      </c>
      <c r="J32" s="74">
        <v>152</v>
      </c>
      <c r="K32" s="68">
        <f>1002845825+3200000</f>
        <v>1006045825</v>
      </c>
      <c r="L32" s="61">
        <v>42369</v>
      </c>
      <c r="M32" s="47">
        <f t="shared" si="0"/>
        <v>5197.7267004500754</v>
      </c>
      <c r="N32" s="62">
        <v>500</v>
      </c>
      <c r="O32" s="63">
        <f t="shared" si="1"/>
        <v>9.6195900403286808E-2</v>
      </c>
      <c r="P32" s="63"/>
      <c r="Q32" s="69"/>
      <c r="R32" s="63"/>
      <c r="S32" s="63"/>
      <c r="T32" s="70"/>
      <c r="U32" s="70"/>
      <c r="V32" s="70"/>
    </row>
    <row r="33" spans="1:22" ht="12.75">
      <c r="A33" s="64" t="s">
        <v>348</v>
      </c>
      <c r="B33" s="71" t="s">
        <v>349</v>
      </c>
      <c r="C33" s="45"/>
      <c r="D33" s="72" t="s">
        <v>350</v>
      </c>
      <c r="E33" s="46" t="s">
        <v>170</v>
      </c>
      <c r="F33" s="47" t="s">
        <v>171</v>
      </c>
      <c r="G33" s="73">
        <v>8.14</v>
      </c>
      <c r="H33" s="73">
        <v>8.14</v>
      </c>
      <c r="I33" s="59" t="s">
        <v>351</v>
      </c>
      <c r="J33" s="67">
        <v>77</v>
      </c>
      <c r="K33" s="68">
        <v>1152211196</v>
      </c>
      <c r="L33" s="61">
        <v>42369</v>
      </c>
      <c r="M33" s="47">
        <f t="shared" si="0"/>
        <v>9378.9991354400008</v>
      </c>
      <c r="N33" s="62">
        <v>260.60000000000002</v>
      </c>
      <c r="O33" s="63">
        <f t="shared" si="1"/>
        <v>2.7785480757246534E-2</v>
      </c>
      <c r="P33" s="63"/>
      <c r="Q33" s="69"/>
      <c r="R33" s="63"/>
      <c r="S33" s="63"/>
      <c r="T33" s="70"/>
      <c r="U33" s="70"/>
      <c r="V33" s="70"/>
    </row>
    <row r="34" spans="1:22" ht="12.75">
      <c r="A34" s="64" t="s">
        <v>352</v>
      </c>
      <c r="B34" s="71" t="s">
        <v>353</v>
      </c>
      <c r="C34" s="45"/>
      <c r="D34" s="72" t="s">
        <v>354</v>
      </c>
      <c r="E34" s="46" t="s">
        <v>170</v>
      </c>
      <c r="F34" s="47" t="s">
        <v>171</v>
      </c>
      <c r="G34" s="58">
        <v>19.38</v>
      </c>
      <c r="H34" s="58">
        <v>19.38</v>
      </c>
      <c r="I34" s="59" t="s">
        <v>355</v>
      </c>
      <c r="J34" s="67" t="s">
        <v>208</v>
      </c>
      <c r="K34" s="100">
        <f>539850210*0.9344+69794172</f>
        <v>574230208.22399998</v>
      </c>
      <c r="L34" s="61">
        <v>42369</v>
      </c>
      <c r="M34" s="47">
        <f t="shared" si="0"/>
        <v>11128.581435381118</v>
      </c>
      <c r="N34" s="62">
        <v>8.6</v>
      </c>
      <c r="O34" s="63">
        <f t="shared" si="1"/>
        <v>7.7278492770498173E-4</v>
      </c>
      <c r="P34" s="63"/>
      <c r="Q34" s="69"/>
      <c r="R34" s="63"/>
      <c r="S34" s="63"/>
      <c r="T34" s="70"/>
      <c r="U34" s="70"/>
      <c r="V34" s="70"/>
    </row>
    <row r="35" spans="1:22" ht="12.75">
      <c r="A35" s="64" t="s">
        <v>356</v>
      </c>
      <c r="B35" s="71" t="s">
        <v>357</v>
      </c>
      <c r="C35" s="45"/>
      <c r="D35" s="72" t="s">
        <v>358</v>
      </c>
      <c r="E35" s="46" t="s">
        <v>178</v>
      </c>
      <c r="F35" s="47" t="s">
        <v>217</v>
      </c>
      <c r="G35" s="58">
        <v>2.9</v>
      </c>
      <c r="H35" s="58">
        <f>2.9*B149</f>
        <v>2.4303159999999999</v>
      </c>
      <c r="I35" s="59" t="s">
        <v>359</v>
      </c>
      <c r="J35" s="67">
        <v>45</v>
      </c>
      <c r="K35" s="79">
        <v>1611400000</v>
      </c>
      <c r="L35" s="61">
        <v>42369</v>
      </c>
      <c r="M35" s="47">
        <f t="shared" si="0"/>
        <v>3916.2112024000003</v>
      </c>
      <c r="N35" s="62">
        <v>6.3</v>
      </c>
      <c r="O35" s="63">
        <f t="shared" si="1"/>
        <v>1.6086977117421872E-3</v>
      </c>
      <c r="P35" s="63"/>
      <c r="Q35" s="69"/>
      <c r="R35" s="63"/>
      <c r="S35" s="63"/>
      <c r="T35" s="70"/>
      <c r="U35" s="70"/>
      <c r="V35" s="70"/>
    </row>
    <row r="36" spans="1:22" ht="12.75">
      <c r="A36" s="64" t="s">
        <v>360</v>
      </c>
      <c r="B36" s="71" t="s">
        <v>361</v>
      </c>
      <c r="C36" s="45"/>
      <c r="D36" s="72" t="s">
        <v>362</v>
      </c>
      <c r="E36" s="46" t="s">
        <v>170</v>
      </c>
      <c r="F36" s="47" t="s">
        <v>171</v>
      </c>
      <c r="G36" s="58">
        <v>120</v>
      </c>
      <c r="H36" s="58">
        <v>120</v>
      </c>
      <c r="I36" s="59" t="s">
        <v>363</v>
      </c>
      <c r="J36" s="67" t="s">
        <v>365</v>
      </c>
      <c r="K36" s="110">
        <v>695388534.73011196</v>
      </c>
      <c r="L36" s="61">
        <v>42369</v>
      </c>
      <c r="M36" s="47">
        <f t="shared" si="0"/>
        <v>83446.624167613438</v>
      </c>
      <c r="N36" s="75">
        <v>1072</v>
      </c>
      <c r="O36" s="63">
        <f>N36/(M36+M37+M38+M39)</f>
        <v>5.6275340027908119E-3</v>
      </c>
      <c r="P36" s="111"/>
      <c r="Q36" s="69"/>
      <c r="R36" s="111"/>
      <c r="S36" s="111"/>
      <c r="T36" s="70"/>
      <c r="U36" s="70"/>
      <c r="V36" s="70"/>
    </row>
    <row r="37" spans="1:22" ht="12.75">
      <c r="A37" s="64" t="s">
        <v>360</v>
      </c>
      <c r="B37" s="71" t="s">
        <v>361</v>
      </c>
      <c r="C37" s="45" t="s">
        <v>366</v>
      </c>
      <c r="D37" s="46" t="s">
        <v>367</v>
      </c>
      <c r="E37" s="46" t="s">
        <v>368</v>
      </c>
      <c r="F37" s="47" t="s">
        <v>255</v>
      </c>
      <c r="G37" s="73">
        <v>24</v>
      </c>
      <c r="H37" s="73">
        <f t="shared" ref="H37:H38" si="3">G37*B148</f>
        <v>156.08447999999999</v>
      </c>
      <c r="I37" s="78" t="s">
        <v>369</v>
      </c>
      <c r="J37" s="74" t="s">
        <v>370</v>
      </c>
      <c r="K37" s="68">
        <f>0.980048*75854048.2</f>
        <v>74340608.230313599</v>
      </c>
      <c r="L37" s="61">
        <v>42369</v>
      </c>
      <c r="M37" s="47">
        <f t="shared" si="0"/>
        <v>11603.415178512216</v>
      </c>
      <c r="N37" s="46"/>
      <c r="O37" s="46"/>
      <c r="P37" s="111"/>
      <c r="Q37" s="69"/>
      <c r="R37" s="111"/>
      <c r="S37" s="111"/>
      <c r="T37" s="70"/>
      <c r="U37" s="70"/>
      <c r="V37" s="70"/>
    </row>
    <row r="38" spans="1:22" ht="12.75">
      <c r="A38" s="64" t="s">
        <v>360</v>
      </c>
      <c r="B38" s="71" t="s">
        <v>361</v>
      </c>
      <c r="C38" s="45"/>
      <c r="D38" s="72" t="s">
        <v>372</v>
      </c>
      <c r="E38" s="46" t="s">
        <v>178</v>
      </c>
      <c r="F38" s="47" t="s">
        <v>217</v>
      </c>
      <c r="G38" s="58">
        <v>1.03</v>
      </c>
      <c r="H38" s="58">
        <f t="shared" si="3"/>
        <v>0.86318119999999998</v>
      </c>
      <c r="I38" s="59" t="s">
        <v>373</v>
      </c>
      <c r="J38" s="74">
        <v>27</v>
      </c>
      <c r="K38" s="79">
        <v>3055043100</v>
      </c>
      <c r="L38" s="61">
        <v>42369</v>
      </c>
      <c r="M38" s="47">
        <f>K39*H39/1000000</f>
        <v>92804.868055200001</v>
      </c>
      <c r="N38" s="46"/>
      <c r="O38" s="46"/>
      <c r="P38" s="111"/>
      <c r="Q38" s="69"/>
      <c r="R38" s="111"/>
      <c r="S38" s="111"/>
      <c r="T38" s="70"/>
      <c r="U38" s="70"/>
      <c r="V38" s="70"/>
    </row>
    <row r="39" spans="1:22" ht="15" customHeight="1">
      <c r="A39" s="64" t="s">
        <v>360</v>
      </c>
      <c r="B39" s="71" t="s">
        <v>361</v>
      </c>
      <c r="C39" s="45"/>
      <c r="D39" s="72" t="s">
        <v>376</v>
      </c>
      <c r="E39" s="46" t="s">
        <v>178</v>
      </c>
      <c r="F39" s="47" t="s">
        <v>217</v>
      </c>
      <c r="G39" s="73">
        <v>45.3</v>
      </c>
      <c r="H39" s="73">
        <f>G39*B149</f>
        <v>37.963211999999999</v>
      </c>
      <c r="I39" s="59" t="s">
        <v>378</v>
      </c>
      <c r="J39" s="74">
        <v>41</v>
      </c>
      <c r="K39" s="79">
        <v>2444600000</v>
      </c>
      <c r="L39" s="61">
        <v>42369</v>
      </c>
      <c r="M39" s="47">
        <f>K38*H38/1000000</f>
        <v>2637.0557691097197</v>
      </c>
      <c r="N39" s="46"/>
      <c r="O39" s="46"/>
      <c r="P39" s="63"/>
      <c r="Q39" s="69"/>
      <c r="R39" s="63"/>
      <c r="S39" s="63"/>
      <c r="T39" s="70"/>
      <c r="U39" s="70"/>
      <c r="V39" s="70"/>
    </row>
    <row r="40" spans="1:22" ht="12.75">
      <c r="A40" s="64" t="s">
        <v>379</v>
      </c>
      <c r="B40" s="71" t="s">
        <v>380</v>
      </c>
      <c r="C40" s="45"/>
      <c r="D40" s="72" t="s">
        <v>381</v>
      </c>
      <c r="E40" s="46" t="s">
        <v>206</v>
      </c>
      <c r="F40" s="47" t="s">
        <v>171</v>
      </c>
      <c r="G40" s="58">
        <v>33.67</v>
      </c>
      <c r="H40" s="58">
        <v>33.67</v>
      </c>
      <c r="I40" s="59" t="s">
        <v>382</v>
      </c>
      <c r="J40" s="74" t="s">
        <v>383</v>
      </c>
      <c r="K40" s="68">
        <f>0.9*131231000+59850000</f>
        <v>177957900</v>
      </c>
      <c r="L40" s="61">
        <v>42369</v>
      </c>
      <c r="M40" s="47">
        <f>K40*H40/1000000</f>
        <v>5991.8424930000001</v>
      </c>
      <c r="N40" s="62">
        <v>15</v>
      </c>
      <c r="O40" s="63">
        <f t="shared" ref="O40:O44" si="4">N40/M40</f>
        <v>2.5034035887164631E-3</v>
      </c>
      <c r="P40" s="113"/>
      <c r="Q40" s="69"/>
      <c r="R40" s="113"/>
      <c r="S40" s="113"/>
      <c r="T40" s="70"/>
      <c r="U40" s="70"/>
      <c r="V40" s="70"/>
    </row>
    <row r="41" spans="1:22" ht="12.75" customHeight="1">
      <c r="A41" s="76" t="s">
        <v>394</v>
      </c>
      <c r="B41" s="65" t="s">
        <v>395</v>
      </c>
      <c r="C41" s="45" t="s">
        <v>168</v>
      </c>
      <c r="D41" s="72" t="s">
        <v>396</v>
      </c>
      <c r="E41" s="115" t="s">
        <v>170</v>
      </c>
      <c r="F41" s="47" t="s">
        <v>171</v>
      </c>
      <c r="G41" s="58">
        <v>18.13</v>
      </c>
      <c r="H41" s="58">
        <v>18.13</v>
      </c>
      <c r="I41" s="59" t="s">
        <v>397</v>
      </c>
      <c r="J41" s="67">
        <v>4</v>
      </c>
      <c r="K41" s="68">
        <f>376276398+247642528+27925720</f>
        <v>651844646</v>
      </c>
      <c r="L41" s="61">
        <v>42369</v>
      </c>
      <c r="M41" s="47">
        <f>H41*K41/1000000</f>
        <v>11817.94343198</v>
      </c>
      <c r="N41" s="62">
        <v>10</v>
      </c>
      <c r="O41" s="63">
        <f t="shared" si="4"/>
        <v>8.4617091438595436E-4</v>
      </c>
      <c r="P41" s="63"/>
      <c r="Q41" s="69"/>
      <c r="R41" s="63"/>
      <c r="S41" s="63"/>
      <c r="T41" s="70"/>
      <c r="U41" s="70"/>
      <c r="V41" s="70"/>
    </row>
    <row r="42" spans="1:22" ht="12.75">
      <c r="A42" s="54" t="s">
        <v>398</v>
      </c>
      <c r="B42" s="55" t="s">
        <v>399</v>
      </c>
      <c r="C42" s="45"/>
      <c r="D42" s="57" t="s">
        <v>400</v>
      </c>
      <c r="E42" s="5" t="s">
        <v>170</v>
      </c>
      <c r="F42" s="86" t="s">
        <v>171</v>
      </c>
      <c r="G42" s="86">
        <v>14.93</v>
      </c>
      <c r="H42" s="86">
        <v>14.93</v>
      </c>
      <c r="I42" s="88" t="s">
        <v>401</v>
      </c>
      <c r="J42" s="89" t="s">
        <v>402</v>
      </c>
      <c r="K42" s="87">
        <f>338083494*0.7216</f>
        <v>243961049.27040002</v>
      </c>
      <c r="L42" s="90">
        <v>42369</v>
      </c>
      <c r="M42" s="87">
        <f t="shared" ref="M42:M45" si="5">K42*H42/1000000</f>
        <v>3642.3384656070725</v>
      </c>
      <c r="N42" s="5">
        <v>60.070211</v>
      </c>
      <c r="O42" s="91">
        <f t="shared" si="4"/>
        <v>1.6492210036825349E-2</v>
      </c>
      <c r="P42" s="42"/>
      <c r="Q42" s="42"/>
      <c r="R42" s="42"/>
      <c r="S42" s="42"/>
    </row>
    <row r="43" spans="1:22" ht="12.75">
      <c r="A43" s="64" t="s">
        <v>91</v>
      </c>
      <c r="B43" s="71" t="s">
        <v>92</v>
      </c>
      <c r="C43" s="45"/>
      <c r="D43" s="72" t="s">
        <v>403</v>
      </c>
      <c r="E43" s="46" t="s">
        <v>178</v>
      </c>
      <c r="F43" s="47" t="s">
        <v>217</v>
      </c>
      <c r="G43" s="58">
        <v>6.82</v>
      </c>
      <c r="H43" s="58">
        <f>G43*B149</f>
        <v>5.7154328000000003</v>
      </c>
      <c r="I43" s="59" t="s">
        <v>406</v>
      </c>
      <c r="J43" s="67">
        <v>59</v>
      </c>
      <c r="K43" s="79">
        <v>10162119735</v>
      </c>
      <c r="L43" s="61">
        <v>42369</v>
      </c>
      <c r="M43" s="47">
        <f t="shared" si="5"/>
        <v>58080.912450946314</v>
      </c>
      <c r="N43" s="62">
        <v>1144</v>
      </c>
      <c r="O43" s="63">
        <f t="shared" si="4"/>
        <v>1.9696660257639612E-2</v>
      </c>
      <c r="P43" s="63"/>
      <c r="Q43" s="69"/>
      <c r="R43" s="63"/>
      <c r="S43" s="63"/>
      <c r="T43" s="70"/>
      <c r="U43" s="70"/>
      <c r="V43" s="70"/>
    </row>
    <row r="44" spans="1:22" ht="12.75">
      <c r="A44" s="54" t="s">
        <v>408</v>
      </c>
      <c r="B44" s="55" t="s">
        <v>409</v>
      </c>
      <c r="C44" s="45"/>
      <c r="D44" s="57" t="s">
        <v>410</v>
      </c>
      <c r="E44" s="5" t="s">
        <v>170</v>
      </c>
      <c r="F44" s="86" t="s">
        <v>171</v>
      </c>
      <c r="G44" s="86">
        <v>7.6</v>
      </c>
      <c r="H44" s="5">
        <v>7.6</v>
      </c>
      <c r="I44" s="88" t="s">
        <v>411</v>
      </c>
      <c r="J44" s="89" t="s">
        <v>412</v>
      </c>
      <c r="K44">
        <f>182551431+12763343+40315523.4346</f>
        <v>235630297.4346</v>
      </c>
      <c r="L44" s="90">
        <v>42369</v>
      </c>
      <c r="M44" s="87">
        <f t="shared" si="5"/>
        <v>1790.7902605029599</v>
      </c>
      <c r="N44" s="5">
        <v>10</v>
      </c>
      <c r="O44" s="91">
        <f t="shared" si="4"/>
        <v>5.5841268631824075E-3</v>
      </c>
      <c r="P44" s="42"/>
      <c r="Q44" s="42"/>
      <c r="R44" s="42"/>
      <c r="S44" s="42"/>
    </row>
    <row r="45" spans="1:22" ht="12.75">
      <c r="A45" s="80" t="s">
        <v>413</v>
      </c>
      <c r="B45" s="82" t="s">
        <v>414</v>
      </c>
      <c r="C45" s="45"/>
      <c r="D45" s="72" t="s">
        <v>415</v>
      </c>
      <c r="E45" s="115" t="s">
        <v>178</v>
      </c>
      <c r="F45" s="47" t="s">
        <v>217</v>
      </c>
      <c r="G45" s="73">
        <v>4.4000000000000004</v>
      </c>
      <c r="H45" s="73">
        <f>G45*B149</f>
        <v>3.6873760000000004</v>
      </c>
      <c r="I45" s="59" t="s">
        <v>416</v>
      </c>
      <c r="J45" s="67">
        <v>23</v>
      </c>
      <c r="K45" s="79">
        <v>11640000000</v>
      </c>
      <c r="L45" s="61">
        <v>42369</v>
      </c>
      <c r="M45" s="47">
        <f t="shared" si="5"/>
        <v>42921.05664000001</v>
      </c>
      <c r="N45" s="62">
        <v>8</v>
      </c>
      <c r="O45" s="118">
        <v>0</v>
      </c>
      <c r="P45" s="111"/>
      <c r="Q45" s="69"/>
      <c r="R45" s="111"/>
      <c r="S45" s="111"/>
      <c r="T45" s="70"/>
      <c r="U45" s="70"/>
      <c r="V45" s="70"/>
    </row>
    <row r="46" spans="1:22" ht="12.75">
      <c r="A46" s="64" t="s">
        <v>417</v>
      </c>
      <c r="B46" s="71" t="s">
        <v>418</v>
      </c>
      <c r="C46" s="45"/>
      <c r="D46" s="72" t="s">
        <v>419</v>
      </c>
      <c r="E46" s="46" t="s">
        <v>178</v>
      </c>
      <c r="F46" s="47" t="s">
        <v>217</v>
      </c>
      <c r="G46" s="58">
        <v>3.18</v>
      </c>
      <c r="H46" s="58">
        <f>G46*B149</f>
        <v>2.6649672</v>
      </c>
      <c r="I46" s="59" t="s">
        <v>423</v>
      </c>
      <c r="J46" s="67">
        <v>122</v>
      </c>
      <c r="K46" s="79">
        <v>12106808942</v>
      </c>
      <c r="L46" s="61">
        <v>42369</v>
      </c>
      <c r="M46" s="47">
        <f t="shared" ref="M46:M47" si="6">H46*K46/1000000</f>
        <v>32264.248727096703</v>
      </c>
      <c r="N46" s="62">
        <v>673</v>
      </c>
      <c r="O46" s="63">
        <f t="shared" ref="O46:O56" si="7">N46/M46</f>
        <v>2.0859001109633457E-2</v>
      </c>
      <c r="P46" s="63"/>
      <c r="Q46" s="69"/>
      <c r="R46" s="63"/>
      <c r="S46" s="63"/>
      <c r="T46" s="70"/>
      <c r="U46" s="70"/>
      <c r="V46" s="70"/>
    </row>
    <row r="47" spans="1:22" ht="12.75">
      <c r="A47" s="64" t="s">
        <v>424</v>
      </c>
      <c r="B47" s="71" t="s">
        <v>425</v>
      </c>
      <c r="C47" s="45"/>
      <c r="D47" s="72" t="s">
        <v>426</v>
      </c>
      <c r="E47" s="46" t="s">
        <v>178</v>
      </c>
      <c r="F47" s="47" t="s">
        <v>217</v>
      </c>
      <c r="G47" s="58">
        <v>6.06</v>
      </c>
      <c r="H47" s="58">
        <f>G47*B149</f>
        <v>5.0785223999999998</v>
      </c>
      <c r="I47" s="59" t="s">
        <v>427</v>
      </c>
      <c r="J47" s="67">
        <v>145</v>
      </c>
      <c r="K47" s="79">
        <v>754525727</v>
      </c>
      <c r="L47" s="61">
        <v>42460</v>
      </c>
      <c r="M47" s="47">
        <f t="shared" si="6"/>
        <v>3831.8758059457846</v>
      </c>
      <c r="N47" s="62">
        <v>3.96896</v>
      </c>
      <c r="O47" s="63">
        <f t="shared" si="7"/>
        <v>1.0357746965184798E-3</v>
      </c>
      <c r="P47" s="113"/>
      <c r="Q47" s="69"/>
      <c r="R47" s="113"/>
      <c r="S47" s="113"/>
      <c r="T47" s="70"/>
      <c r="U47" s="70"/>
      <c r="V47" s="70"/>
    </row>
    <row r="48" spans="1:22" ht="12.75">
      <c r="A48" s="54" t="s">
        <v>431</v>
      </c>
      <c r="B48" s="55" t="s">
        <v>432</v>
      </c>
      <c r="C48" s="45"/>
      <c r="D48" s="5" t="s">
        <v>433</v>
      </c>
      <c r="E48" s="5" t="s">
        <v>254</v>
      </c>
      <c r="F48" s="86" t="s">
        <v>255</v>
      </c>
      <c r="G48" s="86">
        <v>65.959999999999994</v>
      </c>
      <c r="H48" s="87">
        <f>G48*B148</f>
        <v>428.97217919999997</v>
      </c>
      <c r="I48" s="88" t="s">
        <v>434</v>
      </c>
      <c r="J48" s="89">
        <v>102</v>
      </c>
      <c r="K48" s="60">
        <v>31991600</v>
      </c>
      <c r="L48" s="90">
        <v>42369</v>
      </c>
      <c r="M48" s="87">
        <f>K48*H48/1000000</f>
        <v>13723.506368094719</v>
      </c>
      <c r="N48" s="5">
        <v>10.38432149</v>
      </c>
      <c r="O48" s="91">
        <f t="shared" si="7"/>
        <v>7.5668136199813561E-4</v>
      </c>
      <c r="P48" s="42"/>
      <c r="Q48" s="42"/>
      <c r="R48" s="42"/>
      <c r="S48" s="42"/>
    </row>
    <row r="49" spans="1:30" ht="12.75">
      <c r="A49" s="64" t="s">
        <v>435</v>
      </c>
      <c r="B49" s="71" t="s">
        <v>436</v>
      </c>
      <c r="C49" s="45"/>
      <c r="D49" s="72" t="s">
        <v>437</v>
      </c>
      <c r="E49" s="46" t="s">
        <v>170</v>
      </c>
      <c r="F49" s="47" t="s">
        <v>171</v>
      </c>
      <c r="G49" s="58">
        <v>35.53</v>
      </c>
      <c r="H49" s="58">
        <v>35.53</v>
      </c>
      <c r="I49" s="59" t="s">
        <v>438</v>
      </c>
      <c r="J49" s="74" t="s">
        <v>439</v>
      </c>
      <c r="K49" s="68">
        <f>13457043+(0.2023*10819000)+(0.25*1790627.26)</f>
        <v>16093383.514999999</v>
      </c>
      <c r="L49" s="61">
        <v>42369</v>
      </c>
      <c r="M49" s="47">
        <f t="shared" ref="M49:M51" si="8">H49*K49/1000000</f>
        <v>571.79791628794987</v>
      </c>
      <c r="N49" s="62">
        <v>51</v>
      </c>
      <c r="O49" s="119">
        <f t="shared" si="7"/>
        <v>8.9192350211918361E-2</v>
      </c>
      <c r="P49" s="63"/>
      <c r="Q49" s="69"/>
      <c r="R49" s="63"/>
      <c r="S49" s="63"/>
      <c r="T49" s="70"/>
      <c r="U49" s="70"/>
      <c r="V49" s="70"/>
    </row>
    <row r="50" spans="1:30" ht="12.75">
      <c r="A50" s="76" t="s">
        <v>441</v>
      </c>
      <c r="B50" s="65" t="s">
        <v>442</v>
      </c>
      <c r="C50" s="45" t="s">
        <v>443</v>
      </c>
      <c r="D50" s="46" t="s">
        <v>444</v>
      </c>
      <c r="E50" s="46" t="s">
        <v>368</v>
      </c>
      <c r="F50" s="47" t="s">
        <v>255</v>
      </c>
      <c r="G50" s="58">
        <v>57.19</v>
      </c>
      <c r="H50" s="58">
        <f>G50*B148</f>
        <v>371.93630880000001</v>
      </c>
      <c r="I50" s="78" t="s">
        <v>445</v>
      </c>
      <c r="J50" s="74" t="s">
        <v>446</v>
      </c>
      <c r="K50" s="68">
        <v>7804861</v>
      </c>
      <c r="L50" s="61">
        <v>42369</v>
      </c>
      <c r="M50" s="47">
        <f t="shared" si="8"/>
        <v>2902.9111910370771</v>
      </c>
      <c r="N50" s="62">
        <v>180</v>
      </c>
      <c r="O50" s="119">
        <f t="shared" si="7"/>
        <v>6.2006719515141022E-2</v>
      </c>
      <c r="P50" s="63"/>
      <c r="Q50" s="69"/>
      <c r="R50" s="63"/>
      <c r="S50" s="63"/>
      <c r="T50" s="70"/>
      <c r="U50" s="70"/>
      <c r="V50" s="70"/>
    </row>
    <row r="51" spans="1:30" ht="12.75">
      <c r="A51" s="64" t="s">
        <v>447</v>
      </c>
      <c r="B51" s="71" t="s">
        <v>448</v>
      </c>
      <c r="C51" s="45"/>
      <c r="D51" s="72" t="s">
        <v>449</v>
      </c>
      <c r="E51" s="46" t="s">
        <v>170</v>
      </c>
      <c r="F51" s="47" t="s">
        <v>171</v>
      </c>
      <c r="G51" s="58">
        <v>13.45</v>
      </c>
      <c r="H51" s="58">
        <v>13.45</v>
      </c>
      <c r="I51" s="59" t="s">
        <v>450</v>
      </c>
      <c r="J51" s="74" t="s">
        <v>452</v>
      </c>
      <c r="K51" s="68">
        <f>1951811430+(0.481*1078141079)+(309730551)</f>
        <v>2780127839.9990001</v>
      </c>
      <c r="L51" s="61">
        <v>42369</v>
      </c>
      <c r="M51" s="47">
        <f t="shared" si="8"/>
        <v>37392.71944798655</v>
      </c>
      <c r="N51" s="75">
        <v>46</v>
      </c>
      <c r="O51" s="119">
        <f t="shared" si="7"/>
        <v>1.2301860008867827E-3</v>
      </c>
      <c r="P51" s="63"/>
      <c r="Q51" s="69"/>
      <c r="R51" s="63"/>
      <c r="S51" s="63"/>
      <c r="T51" s="70"/>
      <c r="U51" s="70"/>
      <c r="V51" s="70"/>
    </row>
    <row r="52" spans="1:30" ht="12.75">
      <c r="A52" s="54" t="s">
        <v>458</v>
      </c>
      <c r="B52" s="55" t="s">
        <v>459</v>
      </c>
      <c r="C52" s="45" t="s">
        <v>330</v>
      </c>
      <c r="D52" s="120" t="s">
        <v>460</v>
      </c>
      <c r="E52" s="5" t="s">
        <v>178</v>
      </c>
      <c r="F52" s="86" t="s">
        <v>217</v>
      </c>
      <c r="G52" s="86">
        <v>5.91</v>
      </c>
      <c r="H52">
        <f>G52*B149</f>
        <v>4.9528164000000006</v>
      </c>
      <c r="I52" s="88" t="s">
        <v>461</v>
      </c>
      <c r="J52" s="89">
        <v>72</v>
      </c>
      <c r="K52" s="60">
        <v>3113811942</v>
      </c>
      <c r="L52" s="121">
        <v>42551</v>
      </c>
      <c r="M52" s="87">
        <f>K52*H52/1000000</f>
        <v>15422.138852853452</v>
      </c>
      <c r="N52" s="5">
        <v>14.8</v>
      </c>
      <c r="O52" s="91">
        <f t="shared" si="7"/>
        <v>9.5965936639596909E-4</v>
      </c>
      <c r="P52" s="42"/>
      <c r="Q52" s="42"/>
      <c r="R52" s="42"/>
      <c r="S52" s="42"/>
    </row>
    <row r="53" spans="1:30" ht="12.75">
      <c r="A53" s="76" t="s">
        <v>465</v>
      </c>
      <c r="B53" s="65" t="s">
        <v>466</v>
      </c>
      <c r="C53" s="45" t="s">
        <v>168</v>
      </c>
      <c r="D53" s="72" t="s">
        <v>468</v>
      </c>
      <c r="E53" s="46" t="s">
        <v>178</v>
      </c>
      <c r="F53" s="47" t="s">
        <v>217</v>
      </c>
      <c r="G53" s="73">
        <v>7.7</v>
      </c>
      <c r="H53" s="73">
        <f>G53*B149</f>
        <v>6.4529079999999999</v>
      </c>
      <c r="I53" s="108" t="s">
        <v>469</v>
      </c>
      <c r="J53" s="74">
        <v>59</v>
      </c>
      <c r="K53" s="68">
        <v>2213738095</v>
      </c>
      <c r="L53" s="122">
        <v>42490</v>
      </c>
      <c r="M53" s="96">
        <f>H53*K53/1000000</f>
        <v>14285.04826313026</v>
      </c>
      <c r="N53" s="75">
        <v>6</v>
      </c>
      <c r="O53" s="63">
        <f t="shared" si="7"/>
        <v>4.2001958197691305E-4</v>
      </c>
      <c r="P53" s="63"/>
      <c r="Q53" s="69"/>
      <c r="R53" s="63"/>
      <c r="S53" s="63"/>
      <c r="T53" s="70"/>
      <c r="U53" s="70"/>
      <c r="V53" s="70"/>
    </row>
    <row r="54" spans="1:30" ht="12.75">
      <c r="A54" s="54" t="s">
        <v>470</v>
      </c>
      <c r="B54" s="55" t="s">
        <v>471</v>
      </c>
      <c r="C54" s="45"/>
      <c r="D54" s="57" t="s">
        <v>472</v>
      </c>
      <c r="E54" s="5" t="s">
        <v>178</v>
      </c>
      <c r="F54" s="86" t="s">
        <v>217</v>
      </c>
      <c r="G54" s="86">
        <v>9.9</v>
      </c>
      <c r="H54" s="86">
        <f>G54*B149</f>
        <v>8.296596000000001</v>
      </c>
      <c r="I54" s="88" t="s">
        <v>473</v>
      </c>
      <c r="J54" s="89">
        <v>52</v>
      </c>
      <c r="K54" s="60">
        <v>461144004</v>
      </c>
      <c r="L54" s="90">
        <v>42369</v>
      </c>
      <c r="M54" s="87">
        <f>K54*H54/1000000</f>
        <v>3825.9254990103846</v>
      </c>
      <c r="N54" s="5">
        <v>20</v>
      </c>
      <c r="O54" s="91">
        <f t="shared" si="7"/>
        <v>5.2274933229027086E-3</v>
      </c>
      <c r="P54" s="42"/>
      <c r="Q54" s="42"/>
      <c r="R54" s="42"/>
      <c r="S54" s="42"/>
    </row>
    <row r="55" spans="1:30" ht="12.75">
      <c r="A55" s="64" t="s">
        <v>474</v>
      </c>
      <c r="B55" s="71" t="s">
        <v>475</v>
      </c>
      <c r="C55" s="45"/>
      <c r="D55" s="72" t="s">
        <v>476</v>
      </c>
      <c r="E55" s="46" t="s">
        <v>178</v>
      </c>
      <c r="F55" s="47" t="s">
        <v>217</v>
      </c>
      <c r="G55" s="58">
        <v>1.17</v>
      </c>
      <c r="H55" s="58">
        <f>G55*B149</f>
        <v>0.9805067999999999</v>
      </c>
      <c r="I55" s="59" t="s">
        <v>477</v>
      </c>
      <c r="J55" s="67">
        <v>52</v>
      </c>
      <c r="K55" s="79">
        <v>5983811992</v>
      </c>
      <c r="L55" s="61">
        <v>42369</v>
      </c>
      <c r="M55" s="47">
        <f>H55*K55/1000000</f>
        <v>5867.1683480775455</v>
      </c>
      <c r="N55" s="62">
        <v>10</v>
      </c>
      <c r="O55" s="63">
        <f t="shared" si="7"/>
        <v>1.7043997047189946E-3</v>
      </c>
      <c r="P55" s="63"/>
      <c r="Q55" s="69"/>
      <c r="R55" s="63"/>
      <c r="S55" s="63"/>
      <c r="T55" s="70"/>
      <c r="U55" s="70"/>
      <c r="V55" s="70"/>
    </row>
    <row r="56" spans="1:30" ht="12.75">
      <c r="A56" s="123" t="s">
        <v>479</v>
      </c>
      <c r="B56" s="124"/>
      <c r="C56" s="124"/>
      <c r="D56" s="125" t="s">
        <v>480</v>
      </c>
      <c r="E56" s="126" t="s">
        <v>206</v>
      </c>
      <c r="F56" s="127" t="s">
        <v>171</v>
      </c>
      <c r="G56" s="127">
        <v>22.26</v>
      </c>
      <c r="H56" s="127">
        <v>22.26</v>
      </c>
      <c r="I56" s="128" t="s">
        <v>483</v>
      </c>
      <c r="J56" s="129" t="s">
        <v>484</v>
      </c>
      <c r="K56" s="130">
        <v>89792707</v>
      </c>
      <c r="L56" s="131">
        <v>42369</v>
      </c>
      <c r="M56" s="127">
        <f>K56*H56/1000000</f>
        <v>1998.7856578200001</v>
      </c>
      <c r="N56" s="126">
        <v>43</v>
      </c>
      <c r="O56" s="132">
        <f t="shared" si="7"/>
        <v>2.1513062109370183E-2</v>
      </c>
      <c r="P56" s="132"/>
      <c r="Q56" s="126"/>
      <c r="R56" s="126"/>
      <c r="S56" s="126"/>
      <c r="T56" s="126"/>
      <c r="U56" s="126"/>
      <c r="V56" s="126"/>
      <c r="W56" s="133"/>
      <c r="X56" s="133"/>
      <c r="Y56" s="133"/>
      <c r="Z56" s="133"/>
      <c r="AA56" s="133"/>
      <c r="AB56" s="133"/>
      <c r="AC56" s="133"/>
      <c r="AD56" s="133"/>
    </row>
    <row r="57" spans="1:30" ht="12.75">
      <c r="A57" s="126" t="s">
        <v>59</v>
      </c>
      <c r="B57" s="134" t="s">
        <v>60</v>
      </c>
      <c r="C57" s="134" t="s">
        <v>485</v>
      </c>
      <c r="D57" s="135" t="s">
        <v>486</v>
      </c>
      <c r="E57" s="126" t="s">
        <v>178</v>
      </c>
      <c r="F57" s="127" t="s">
        <v>217</v>
      </c>
      <c r="G57" s="127">
        <v>152.69999999999999</v>
      </c>
      <c r="H57" s="127">
        <f>G57*B149</f>
        <v>127.96870799999999</v>
      </c>
      <c r="I57" s="134" t="s">
        <v>489</v>
      </c>
      <c r="J57" s="129">
        <v>52</v>
      </c>
      <c r="K57" s="126">
        <v>0</v>
      </c>
      <c r="L57" s="131">
        <v>42369</v>
      </c>
      <c r="M57" s="127"/>
      <c r="N57" s="126">
        <v>356.48919999999998</v>
      </c>
      <c r="O57" s="132"/>
      <c r="P57" s="132"/>
      <c r="Q57" s="131"/>
      <c r="R57" s="132"/>
      <c r="S57" s="132"/>
      <c r="T57" s="136"/>
      <c r="U57" s="136"/>
      <c r="V57" s="136"/>
      <c r="W57" s="133"/>
      <c r="X57" s="133"/>
      <c r="Y57" s="133"/>
      <c r="Z57" s="133"/>
      <c r="AA57" s="133"/>
      <c r="AB57" s="133"/>
      <c r="AC57" s="133"/>
      <c r="AD57" s="133"/>
    </row>
    <row r="58" spans="1:30" ht="12.75">
      <c r="A58" s="123" t="s">
        <v>490</v>
      </c>
      <c r="B58" s="124" t="s">
        <v>491</v>
      </c>
      <c r="C58" s="134" t="s">
        <v>492</v>
      </c>
      <c r="D58" s="123" t="s">
        <v>493</v>
      </c>
      <c r="E58" s="123" t="s">
        <v>494</v>
      </c>
      <c r="F58" s="137" t="s">
        <v>495</v>
      </c>
      <c r="G58" s="138"/>
      <c r="H58" s="133"/>
      <c r="I58" s="124" t="s">
        <v>496</v>
      </c>
      <c r="J58" s="139"/>
      <c r="K58" s="133"/>
      <c r="L58" s="133"/>
      <c r="M58" s="138"/>
      <c r="N58" s="123">
        <v>31.428757000000001</v>
      </c>
      <c r="O58" s="140"/>
      <c r="P58" s="142"/>
      <c r="Q58" s="142"/>
      <c r="R58" s="142"/>
      <c r="S58" s="142"/>
      <c r="T58" s="133"/>
      <c r="U58" s="133"/>
      <c r="V58" s="133"/>
      <c r="W58" s="133"/>
      <c r="X58" s="133"/>
      <c r="Y58" s="133"/>
      <c r="Z58" s="133"/>
      <c r="AA58" s="133"/>
      <c r="AB58" s="133"/>
      <c r="AC58" s="133"/>
      <c r="AD58" s="133"/>
    </row>
    <row r="59" spans="1:30" ht="12.75">
      <c r="A59" s="123" t="s">
        <v>497</v>
      </c>
      <c r="B59" s="124" t="s">
        <v>498</v>
      </c>
      <c r="C59" s="134" t="s">
        <v>168</v>
      </c>
      <c r="D59" s="144" t="s">
        <v>499</v>
      </c>
      <c r="E59" s="123" t="s">
        <v>170</v>
      </c>
      <c r="F59" s="127" t="s">
        <v>171</v>
      </c>
      <c r="G59" s="137">
        <v>27.6615</v>
      </c>
      <c r="H59" s="137">
        <v>27.6615</v>
      </c>
      <c r="I59" s="124" t="s">
        <v>500</v>
      </c>
      <c r="J59" s="146">
        <v>42433</v>
      </c>
      <c r="K59" s="130">
        <v>87671187</v>
      </c>
      <c r="L59" s="131">
        <v>42369</v>
      </c>
      <c r="M59" s="127">
        <f t="shared" ref="M59:M62" si="9">K59*H59/1000000</f>
        <v>2425.1165392005</v>
      </c>
      <c r="N59" s="130">
        <v>2</v>
      </c>
      <c r="O59" s="132">
        <f t="shared" ref="O59:O62" si="10">N59/M59</f>
        <v>8.2470263497495659E-4</v>
      </c>
      <c r="P59" s="132"/>
      <c r="Q59" s="131"/>
      <c r="R59" s="132"/>
      <c r="S59" s="132"/>
      <c r="T59" s="136"/>
      <c r="U59" s="136"/>
      <c r="V59" s="136"/>
      <c r="W59" s="133"/>
      <c r="X59" s="133"/>
      <c r="Y59" s="133"/>
      <c r="Z59" s="133"/>
      <c r="AA59" s="133"/>
      <c r="AB59" s="133"/>
      <c r="AC59" s="133"/>
      <c r="AD59" s="133"/>
    </row>
    <row r="60" spans="1:30" ht="12.75">
      <c r="A60" s="147" t="s">
        <v>504</v>
      </c>
      <c r="B60" s="148" t="s">
        <v>505</v>
      </c>
      <c r="C60" s="134" t="s">
        <v>168</v>
      </c>
      <c r="D60" s="125" t="s">
        <v>506</v>
      </c>
      <c r="E60" s="126" t="s">
        <v>170</v>
      </c>
      <c r="F60" s="127" t="s">
        <v>171</v>
      </c>
      <c r="G60" s="127">
        <v>9.1199999999999992</v>
      </c>
      <c r="H60" s="127">
        <v>9.1199999999999992</v>
      </c>
      <c r="I60" s="128" t="s">
        <v>507</v>
      </c>
      <c r="J60" s="129" t="s">
        <v>508</v>
      </c>
      <c r="K60" s="130">
        <f>1804359311*0.748</f>
        <v>1349660764.628</v>
      </c>
      <c r="L60" s="131">
        <v>42369</v>
      </c>
      <c r="M60" s="127">
        <f t="shared" si="9"/>
        <v>12308.90617340736</v>
      </c>
      <c r="N60" s="126">
        <v>1</v>
      </c>
      <c r="O60" s="132">
        <f t="shared" si="10"/>
        <v>8.1241987379872867E-5</v>
      </c>
      <c r="P60" s="132"/>
      <c r="Q60" s="131"/>
      <c r="R60" s="132"/>
      <c r="S60" s="132"/>
      <c r="T60" s="136"/>
      <c r="U60" s="136"/>
      <c r="V60" s="136"/>
      <c r="W60" s="133"/>
      <c r="X60" s="133"/>
      <c r="Y60" s="133"/>
      <c r="Z60" s="133"/>
      <c r="AA60" s="133"/>
      <c r="AB60" s="133"/>
      <c r="AC60" s="133"/>
      <c r="AD60" s="133"/>
    </row>
    <row r="61" spans="1:30" ht="12.75">
      <c r="A61" s="149" t="s">
        <v>509</v>
      </c>
      <c r="B61" s="150" t="s">
        <v>510</v>
      </c>
      <c r="C61" s="134"/>
      <c r="D61" s="135" t="s">
        <v>511</v>
      </c>
      <c r="E61" s="126" t="s">
        <v>206</v>
      </c>
      <c r="F61" s="127" t="s">
        <v>171</v>
      </c>
      <c r="G61" s="127">
        <v>51.63</v>
      </c>
      <c r="H61" s="127">
        <v>51.63</v>
      </c>
      <c r="I61" s="128" t="s">
        <v>512</v>
      </c>
      <c r="J61" s="129">
        <v>42</v>
      </c>
      <c r="K61" s="130">
        <f>31490883+26371</f>
        <v>31517254</v>
      </c>
      <c r="L61" s="131">
        <v>42369</v>
      </c>
      <c r="M61" s="127">
        <f t="shared" si="9"/>
        <v>1627.2358240199999</v>
      </c>
      <c r="N61" s="126">
        <v>3</v>
      </c>
      <c r="O61" s="132">
        <f t="shared" si="10"/>
        <v>1.8436172285026635E-3</v>
      </c>
      <c r="P61" s="132"/>
      <c r="Q61" s="131"/>
      <c r="R61" s="132"/>
      <c r="S61" s="132"/>
      <c r="T61" s="136"/>
      <c r="U61" s="136"/>
      <c r="V61" s="136"/>
      <c r="W61" s="133"/>
      <c r="X61" s="133"/>
      <c r="Y61" s="133"/>
      <c r="Z61" s="133"/>
      <c r="AA61" s="133"/>
      <c r="AB61" s="133"/>
      <c r="AC61" s="133"/>
      <c r="AD61" s="133"/>
    </row>
    <row r="62" spans="1:30" ht="12.75">
      <c r="A62" s="147" t="s">
        <v>513</v>
      </c>
      <c r="B62" s="148" t="s">
        <v>514</v>
      </c>
      <c r="C62" s="134" t="s">
        <v>168</v>
      </c>
      <c r="D62" s="135" t="s">
        <v>515</v>
      </c>
      <c r="E62" s="126" t="s">
        <v>206</v>
      </c>
      <c r="F62" s="127" t="s">
        <v>171</v>
      </c>
      <c r="G62" s="127">
        <v>15.62</v>
      </c>
      <c r="H62" s="127">
        <v>15.62</v>
      </c>
      <c r="I62" s="128" t="s">
        <v>516</v>
      </c>
      <c r="J62" s="129" t="s">
        <v>517</v>
      </c>
      <c r="K62" s="130">
        <v>107214142</v>
      </c>
      <c r="L62" s="131">
        <v>42369</v>
      </c>
      <c r="M62" s="127">
        <f t="shared" si="9"/>
        <v>1674.68489804</v>
      </c>
      <c r="N62" s="126">
        <v>1.05</v>
      </c>
      <c r="O62" s="132">
        <f t="shared" si="10"/>
        <v>6.2698362015976134E-4</v>
      </c>
      <c r="P62" s="132"/>
      <c r="Q62" s="131"/>
      <c r="R62" s="132"/>
      <c r="S62" s="132"/>
      <c r="T62" s="136"/>
      <c r="U62" s="136"/>
      <c r="V62" s="136"/>
      <c r="W62" s="133"/>
      <c r="X62" s="133"/>
      <c r="Y62" s="133"/>
      <c r="Z62" s="133"/>
      <c r="AA62" s="133"/>
      <c r="AB62" s="133"/>
      <c r="AC62" s="133"/>
      <c r="AD62" s="133"/>
    </row>
    <row r="63" spans="1:30" ht="12.75">
      <c r="A63" s="147" t="s">
        <v>518</v>
      </c>
      <c r="B63" s="148" t="s">
        <v>519</v>
      </c>
      <c r="C63" s="134" t="s">
        <v>520</v>
      </c>
      <c r="D63" s="135" t="s">
        <v>521</v>
      </c>
      <c r="E63" s="126" t="s">
        <v>206</v>
      </c>
      <c r="F63" s="127" t="s">
        <v>171</v>
      </c>
      <c r="G63" s="127">
        <v>3.89</v>
      </c>
      <c r="H63" s="127">
        <v>3.89</v>
      </c>
      <c r="I63" s="128" t="s">
        <v>522</v>
      </c>
      <c r="J63" s="129"/>
      <c r="K63" s="126"/>
      <c r="L63" s="131">
        <v>42369</v>
      </c>
      <c r="M63" s="127"/>
      <c r="N63" s="126"/>
      <c r="O63" s="132"/>
      <c r="P63" s="132"/>
      <c r="Q63" s="131"/>
      <c r="R63" s="132"/>
      <c r="S63" s="132"/>
      <c r="T63" s="136"/>
      <c r="U63" s="136"/>
      <c r="V63" s="136"/>
      <c r="W63" s="133"/>
      <c r="X63" s="133"/>
      <c r="Y63" s="133"/>
      <c r="Z63" s="133"/>
      <c r="AA63" s="133"/>
      <c r="AB63" s="133"/>
      <c r="AC63" s="133"/>
      <c r="AD63" s="133"/>
    </row>
    <row r="64" spans="1:30" ht="12.75">
      <c r="A64" s="147" t="s">
        <v>523</v>
      </c>
      <c r="B64" s="148" t="s">
        <v>524</v>
      </c>
      <c r="C64" s="134" t="s">
        <v>525</v>
      </c>
      <c r="D64" s="135" t="s">
        <v>526</v>
      </c>
      <c r="E64" s="126" t="s">
        <v>170</v>
      </c>
      <c r="F64" s="127" t="s">
        <v>171</v>
      </c>
      <c r="G64" s="127">
        <v>13.92</v>
      </c>
      <c r="H64" s="127">
        <v>13.92</v>
      </c>
      <c r="I64" s="128" t="s">
        <v>527</v>
      </c>
      <c r="J64" s="129">
        <v>3</v>
      </c>
      <c r="K64" s="130">
        <v>45388824</v>
      </c>
      <c r="L64" s="131">
        <v>42369</v>
      </c>
      <c r="M64" s="127">
        <f t="shared" ref="M64:M65" si="11">H64*K64/1000000</f>
        <v>631.81243008000001</v>
      </c>
      <c r="N64" s="126">
        <v>1</v>
      </c>
      <c r="O64" s="151">
        <f t="shared" ref="O64:O65" si="12">N64/M64</f>
        <v>1.5827482214513888E-3</v>
      </c>
      <c r="P64" s="132"/>
      <c r="Q64" s="131"/>
      <c r="R64" s="132"/>
      <c r="S64" s="132"/>
      <c r="T64" s="136"/>
      <c r="U64" s="136"/>
      <c r="V64" s="136"/>
      <c r="W64" s="133"/>
      <c r="X64" s="133"/>
      <c r="Y64" s="133"/>
      <c r="Z64" s="133"/>
      <c r="AA64" s="133"/>
      <c r="AB64" s="133"/>
      <c r="AC64" s="133"/>
      <c r="AD64" s="133"/>
    </row>
    <row r="65" spans="1:30" ht="12.75">
      <c r="A65" s="147" t="s">
        <v>528</v>
      </c>
      <c r="B65" s="148" t="s">
        <v>529</v>
      </c>
      <c r="C65" s="134" t="s">
        <v>525</v>
      </c>
      <c r="D65" s="135" t="s">
        <v>530</v>
      </c>
      <c r="E65" s="126" t="s">
        <v>178</v>
      </c>
      <c r="F65" s="127" t="s">
        <v>217</v>
      </c>
      <c r="G65" s="127">
        <v>0.31</v>
      </c>
      <c r="H65" s="127">
        <f>G65*B149</f>
        <v>0.25979239999999998</v>
      </c>
      <c r="I65" s="128" t="s">
        <v>531</v>
      </c>
      <c r="J65" s="129">
        <v>15</v>
      </c>
      <c r="K65" s="130">
        <v>1425629530</v>
      </c>
      <c r="L65" s="131">
        <v>42369</v>
      </c>
      <c r="M65" s="127">
        <f t="shared" si="11"/>
        <v>370.36771710957197</v>
      </c>
      <c r="N65" s="126">
        <v>1</v>
      </c>
      <c r="O65" s="132">
        <f t="shared" si="12"/>
        <v>2.7000193424097855E-3</v>
      </c>
      <c r="P65" s="132"/>
      <c r="Q65" s="131"/>
      <c r="R65" s="132"/>
      <c r="S65" s="132"/>
      <c r="T65" s="136"/>
      <c r="U65" s="136"/>
      <c r="V65" s="136"/>
      <c r="W65" s="133"/>
      <c r="X65" s="133"/>
      <c r="Y65" s="133"/>
      <c r="Z65" s="133"/>
      <c r="AA65" s="133"/>
      <c r="AB65" s="133"/>
      <c r="AC65" s="133"/>
      <c r="AD65" s="133"/>
    </row>
    <row r="66" spans="1:30" ht="12.75">
      <c r="A66" s="54" t="s">
        <v>532</v>
      </c>
      <c r="B66" s="55" t="s">
        <v>533</v>
      </c>
      <c r="C66" s="134" t="s">
        <v>534</v>
      </c>
      <c r="F66" s="87"/>
      <c r="G66" s="87"/>
      <c r="I66" s="152"/>
      <c r="J66" s="153"/>
      <c r="M66" s="87"/>
      <c r="N66" s="60">
        <v>220</v>
      </c>
      <c r="O66" s="91"/>
      <c r="P66" s="42"/>
      <c r="Q66" s="42"/>
      <c r="R66" s="42"/>
      <c r="S66" s="42"/>
    </row>
    <row r="67" spans="1:30" ht="12.75">
      <c r="A67" s="54" t="s">
        <v>535</v>
      </c>
      <c r="B67" s="55" t="s">
        <v>536</v>
      </c>
      <c r="C67" s="134" t="s">
        <v>534</v>
      </c>
      <c r="F67" s="87"/>
      <c r="G67" s="87"/>
      <c r="I67" s="152"/>
      <c r="J67" s="153"/>
      <c r="M67" s="87"/>
      <c r="N67" s="5">
        <v>105.54</v>
      </c>
      <c r="O67" s="91"/>
      <c r="P67" s="42"/>
      <c r="Q67" s="42"/>
      <c r="R67" s="42"/>
      <c r="S67" s="42"/>
    </row>
    <row r="68" spans="1:30" ht="12.75">
      <c r="A68" s="54" t="s">
        <v>537</v>
      </c>
      <c r="B68" s="55" t="s">
        <v>538</v>
      </c>
      <c r="C68" s="134" t="s">
        <v>534</v>
      </c>
      <c r="F68" s="87"/>
      <c r="G68" s="87"/>
      <c r="I68" s="88" t="s">
        <v>539</v>
      </c>
      <c r="J68" s="153"/>
      <c r="M68" s="87"/>
      <c r="N68" s="5">
        <v>125</v>
      </c>
      <c r="O68" s="91"/>
      <c r="P68" s="42"/>
      <c r="Q68" s="42"/>
      <c r="R68" s="42"/>
      <c r="S68" s="42"/>
    </row>
    <row r="69" spans="1:30" ht="12.75">
      <c r="A69" s="54" t="s">
        <v>540</v>
      </c>
      <c r="B69" s="55" t="s">
        <v>541</v>
      </c>
      <c r="C69" s="134" t="s">
        <v>534</v>
      </c>
      <c r="F69" s="87"/>
      <c r="G69" s="87"/>
      <c r="I69" s="152"/>
      <c r="J69" s="153"/>
      <c r="M69" s="87"/>
      <c r="N69" s="5">
        <v>45</v>
      </c>
      <c r="O69" s="91"/>
      <c r="P69" s="42"/>
      <c r="Q69" s="42"/>
      <c r="R69" s="42"/>
      <c r="S69" s="42"/>
    </row>
    <row r="70" spans="1:30" ht="12.75">
      <c r="A70" s="54" t="s">
        <v>542</v>
      </c>
      <c r="B70" s="55" t="s">
        <v>543</v>
      </c>
      <c r="C70" s="134" t="s">
        <v>534</v>
      </c>
      <c r="F70" s="87"/>
      <c r="G70" s="87"/>
      <c r="I70" s="152"/>
      <c r="J70" s="153"/>
      <c r="M70" s="87"/>
      <c r="N70" s="5">
        <v>21.5</v>
      </c>
      <c r="O70" s="91"/>
      <c r="P70" s="42"/>
      <c r="Q70" s="42"/>
      <c r="R70" s="42"/>
      <c r="S70" s="42"/>
    </row>
    <row r="71" spans="1:30" ht="12.75">
      <c r="A71" s="54" t="s">
        <v>544</v>
      </c>
      <c r="B71" s="55" t="s">
        <v>545</v>
      </c>
      <c r="C71" s="134" t="s">
        <v>534</v>
      </c>
      <c r="F71" s="87"/>
      <c r="G71" s="87"/>
      <c r="I71" s="152"/>
      <c r="J71" s="153"/>
      <c r="M71" s="87"/>
      <c r="N71" s="5">
        <v>18.940000000000001</v>
      </c>
      <c r="O71" s="91"/>
      <c r="P71" s="42"/>
      <c r="Q71" s="42"/>
      <c r="R71" s="42"/>
      <c r="S71" s="42"/>
    </row>
    <row r="72" spans="1:30" ht="12.75">
      <c r="A72" s="54" t="s">
        <v>546</v>
      </c>
      <c r="B72" s="55" t="s">
        <v>547</v>
      </c>
      <c r="C72" s="134" t="s">
        <v>534</v>
      </c>
      <c r="F72" s="87"/>
      <c r="G72" s="87"/>
      <c r="I72" s="152"/>
      <c r="J72" s="153"/>
      <c r="M72" s="87"/>
      <c r="N72" s="5">
        <v>13</v>
      </c>
      <c r="O72" s="91"/>
      <c r="P72" s="42"/>
      <c r="Q72" s="42"/>
      <c r="R72" s="42"/>
      <c r="S72" s="42"/>
    </row>
    <row r="73" spans="1:30" ht="12.75">
      <c r="A73" s="54" t="s">
        <v>548</v>
      </c>
      <c r="B73" s="55" t="s">
        <v>549</v>
      </c>
      <c r="C73" s="134" t="s">
        <v>534</v>
      </c>
      <c r="F73" s="87"/>
      <c r="G73" s="87"/>
      <c r="I73" s="152"/>
      <c r="J73" s="153"/>
      <c r="M73" s="87"/>
      <c r="N73" s="5">
        <v>11.7</v>
      </c>
      <c r="O73" s="91"/>
      <c r="P73" s="42"/>
      <c r="Q73" s="42"/>
      <c r="R73" s="42"/>
      <c r="S73" s="42"/>
    </row>
    <row r="74" spans="1:30" ht="12.75">
      <c r="A74" s="54" t="s">
        <v>550</v>
      </c>
      <c r="B74" s="55" t="s">
        <v>551</v>
      </c>
      <c r="C74" s="134" t="s">
        <v>552</v>
      </c>
      <c r="F74" s="87"/>
      <c r="G74" s="87"/>
      <c r="I74" s="152"/>
      <c r="J74" s="153"/>
      <c r="M74" s="87"/>
      <c r="N74" s="42"/>
      <c r="O74" s="91"/>
      <c r="P74" s="42"/>
      <c r="Q74" s="42"/>
      <c r="R74" s="42"/>
      <c r="S74" s="42"/>
    </row>
    <row r="75" spans="1:30" ht="12.75">
      <c r="A75" s="54" t="s">
        <v>553</v>
      </c>
      <c r="B75" s="55" t="s">
        <v>554</v>
      </c>
      <c r="C75" s="134" t="s">
        <v>552</v>
      </c>
      <c r="F75" s="87"/>
      <c r="G75" s="87"/>
      <c r="I75" s="152"/>
      <c r="J75" s="153"/>
      <c r="M75" s="87"/>
      <c r="N75" s="42"/>
      <c r="O75" s="91"/>
      <c r="P75" s="42"/>
      <c r="Q75" s="42"/>
      <c r="R75" s="42"/>
      <c r="S75" s="42"/>
    </row>
    <row r="76" spans="1:30" ht="12.75">
      <c r="A76" s="54" t="s">
        <v>555</v>
      </c>
      <c r="B76" s="55" t="s">
        <v>556</v>
      </c>
      <c r="C76" s="134" t="s">
        <v>552</v>
      </c>
      <c r="F76" s="87"/>
      <c r="G76" s="87"/>
      <c r="I76" s="152"/>
      <c r="J76" s="153"/>
      <c r="M76" s="87"/>
      <c r="N76" s="42"/>
      <c r="O76" s="91"/>
      <c r="P76" s="42"/>
      <c r="Q76" s="42"/>
      <c r="R76" s="42"/>
      <c r="S76" s="42"/>
    </row>
    <row r="77" spans="1:30" ht="12.75">
      <c r="A77" s="54" t="s">
        <v>557</v>
      </c>
      <c r="B77" s="55" t="s">
        <v>558</v>
      </c>
      <c r="C77" s="134" t="s">
        <v>552</v>
      </c>
      <c r="F77" s="87"/>
      <c r="G77" s="87"/>
      <c r="I77" s="152"/>
      <c r="J77" s="153"/>
      <c r="M77" s="87"/>
      <c r="N77" s="42"/>
      <c r="O77" s="91"/>
      <c r="P77" s="42"/>
      <c r="Q77" s="42"/>
      <c r="R77" s="42"/>
      <c r="S77" s="42"/>
    </row>
    <row r="78" spans="1:30" ht="12.75">
      <c r="A78" s="54" t="s">
        <v>559</v>
      </c>
      <c r="B78" s="154" t="s">
        <v>560</v>
      </c>
      <c r="C78" s="134" t="s">
        <v>552</v>
      </c>
      <c r="F78" s="87"/>
      <c r="G78" s="87"/>
      <c r="I78" s="152"/>
      <c r="J78" s="153"/>
      <c r="M78" s="87"/>
      <c r="N78" s="42"/>
      <c r="O78" s="91"/>
      <c r="P78" s="42"/>
      <c r="Q78" s="42"/>
      <c r="R78" s="42"/>
      <c r="S78" s="42"/>
    </row>
    <row r="79" spans="1:30" ht="12.75">
      <c r="A79" s="54" t="s">
        <v>561</v>
      </c>
      <c r="B79" s="55" t="s">
        <v>562</v>
      </c>
      <c r="C79" s="134" t="s">
        <v>552</v>
      </c>
      <c r="F79" s="87"/>
      <c r="G79" s="87"/>
      <c r="I79" s="152"/>
      <c r="J79" s="153"/>
      <c r="M79" s="87"/>
      <c r="N79" s="42"/>
      <c r="O79" s="91"/>
      <c r="P79" s="42"/>
      <c r="Q79" s="42"/>
      <c r="R79" s="42"/>
      <c r="S79" s="42"/>
    </row>
    <row r="80" spans="1:30" ht="12.75">
      <c r="A80" s="54" t="s">
        <v>563</v>
      </c>
      <c r="B80" s="55" t="s">
        <v>564</v>
      </c>
      <c r="C80" s="134" t="s">
        <v>552</v>
      </c>
      <c r="F80" s="87"/>
      <c r="G80" s="87"/>
      <c r="I80" s="152"/>
      <c r="J80" s="153"/>
      <c r="M80" s="87"/>
      <c r="N80" s="42"/>
      <c r="O80" s="91"/>
      <c r="P80" s="42"/>
      <c r="Q80" s="42"/>
      <c r="R80" s="42"/>
      <c r="S80" s="42"/>
    </row>
    <row r="81" spans="1:19" ht="12.75">
      <c r="A81" s="54" t="s">
        <v>565</v>
      </c>
      <c r="B81" s="55" t="s">
        <v>566</v>
      </c>
      <c r="C81" s="134" t="s">
        <v>552</v>
      </c>
      <c r="F81" s="87"/>
      <c r="G81" s="87"/>
      <c r="I81" s="152"/>
      <c r="J81" s="153"/>
      <c r="M81" s="87"/>
      <c r="N81" s="42"/>
      <c r="O81" s="91"/>
      <c r="P81" s="42"/>
      <c r="Q81" s="42"/>
      <c r="R81" s="42"/>
      <c r="S81" s="42"/>
    </row>
    <row r="82" spans="1:19" ht="12.75">
      <c r="A82" s="54" t="s">
        <v>567</v>
      </c>
      <c r="B82" s="155" t="s">
        <v>568</v>
      </c>
      <c r="C82" s="134" t="s">
        <v>552</v>
      </c>
      <c r="F82" s="87"/>
      <c r="G82" s="87"/>
      <c r="I82" s="152"/>
      <c r="J82" s="153"/>
      <c r="M82" s="87"/>
      <c r="N82" s="42"/>
      <c r="O82" s="91"/>
      <c r="P82" s="42"/>
      <c r="Q82" s="42"/>
      <c r="R82" s="42"/>
      <c r="S82" s="42"/>
    </row>
    <row r="83" spans="1:19" ht="12.75">
      <c r="A83" s="54" t="s">
        <v>569</v>
      </c>
      <c r="B83" s="55" t="s">
        <v>570</v>
      </c>
      <c r="C83" s="134" t="s">
        <v>552</v>
      </c>
      <c r="F83" s="87"/>
      <c r="G83" s="87"/>
      <c r="I83" s="152"/>
      <c r="J83" s="153"/>
      <c r="M83" s="87"/>
      <c r="N83" s="42"/>
      <c r="O83" s="91"/>
      <c r="P83" s="42"/>
      <c r="Q83" s="42"/>
      <c r="R83" s="42"/>
      <c r="S83" s="42"/>
    </row>
    <row r="84" spans="1:19" ht="12.75">
      <c r="A84" s="54" t="s">
        <v>571</v>
      </c>
      <c r="B84" s="55" t="s">
        <v>572</v>
      </c>
      <c r="C84" s="134" t="s">
        <v>552</v>
      </c>
      <c r="F84" s="87"/>
      <c r="G84" s="87"/>
      <c r="I84" s="152"/>
      <c r="J84" s="153"/>
      <c r="M84" s="87"/>
      <c r="N84" s="42"/>
      <c r="O84" s="91"/>
      <c r="P84" s="42"/>
      <c r="Q84" s="42"/>
      <c r="R84" s="42"/>
      <c r="S84" s="42"/>
    </row>
    <row r="85" spans="1:19" ht="12.75">
      <c r="A85" s="54" t="s">
        <v>573</v>
      </c>
      <c r="B85" s="55" t="s">
        <v>574</v>
      </c>
      <c r="C85" s="134" t="s">
        <v>552</v>
      </c>
      <c r="F85" s="87"/>
      <c r="G85" s="87"/>
      <c r="I85" s="152"/>
      <c r="J85" s="153"/>
      <c r="M85" s="87"/>
      <c r="N85" s="42"/>
      <c r="O85" s="91"/>
      <c r="P85" s="42"/>
      <c r="Q85" s="42"/>
      <c r="R85" s="42"/>
      <c r="S85" s="42"/>
    </row>
    <row r="86" spans="1:19" ht="12.75">
      <c r="A86" s="54" t="s">
        <v>575</v>
      </c>
      <c r="B86" s="56" t="s">
        <v>576</v>
      </c>
      <c r="C86" s="134" t="s">
        <v>552</v>
      </c>
      <c r="F86" s="87"/>
      <c r="G86" s="87"/>
      <c r="I86" s="152"/>
      <c r="J86" s="153"/>
      <c r="M86" s="87"/>
      <c r="N86" s="42"/>
      <c r="O86" s="91"/>
      <c r="P86" s="42"/>
      <c r="Q86" s="42"/>
      <c r="R86" s="42"/>
      <c r="S86" s="42"/>
    </row>
    <row r="87" spans="1:19" ht="12.75">
      <c r="A87" s="54" t="s">
        <v>577</v>
      </c>
      <c r="B87" s="56" t="s">
        <v>578</v>
      </c>
      <c r="C87" s="134" t="s">
        <v>552</v>
      </c>
      <c r="F87" s="87"/>
      <c r="G87" s="87"/>
      <c r="I87" s="152"/>
      <c r="J87" s="153"/>
      <c r="M87" s="87"/>
      <c r="N87" s="42"/>
      <c r="O87" s="91"/>
      <c r="P87" s="42"/>
      <c r="Q87" s="42"/>
      <c r="R87" s="42"/>
      <c r="S87" s="42"/>
    </row>
    <row r="88" spans="1:19" ht="12.75">
      <c r="A88" s="54" t="s">
        <v>579</v>
      </c>
      <c r="B88" s="55" t="s">
        <v>580</v>
      </c>
      <c r="C88" s="134" t="s">
        <v>552</v>
      </c>
      <c r="F88" s="87"/>
      <c r="G88" s="87"/>
      <c r="I88" s="152"/>
      <c r="J88" s="153"/>
      <c r="M88" s="87"/>
      <c r="N88" s="42"/>
      <c r="O88" s="91"/>
      <c r="P88" s="42"/>
      <c r="Q88" s="42"/>
      <c r="R88" s="42"/>
      <c r="S88" s="42"/>
    </row>
    <row r="89" spans="1:19" ht="12.75">
      <c r="A89" s="54" t="s">
        <v>581</v>
      </c>
      <c r="B89" s="55" t="s">
        <v>582</v>
      </c>
      <c r="C89" s="134" t="s">
        <v>552</v>
      </c>
      <c r="F89" s="87"/>
      <c r="G89" s="87"/>
      <c r="I89" s="152"/>
      <c r="J89" s="153"/>
      <c r="M89" s="87"/>
      <c r="N89" s="42"/>
      <c r="O89" s="91"/>
      <c r="P89" s="42"/>
      <c r="Q89" s="42"/>
      <c r="R89" s="42"/>
      <c r="S89" s="42"/>
    </row>
    <row r="90" spans="1:19" ht="12.75">
      <c r="A90" s="54" t="s">
        <v>583</v>
      </c>
      <c r="B90" s="55" t="s">
        <v>584</v>
      </c>
      <c r="C90" s="134" t="s">
        <v>552</v>
      </c>
      <c r="F90" s="87"/>
      <c r="G90" s="87"/>
      <c r="I90" s="152"/>
      <c r="J90" s="153"/>
      <c r="M90" s="87"/>
      <c r="N90" s="42"/>
      <c r="O90" s="91"/>
      <c r="P90" s="42"/>
      <c r="Q90" s="42"/>
      <c r="R90" s="42"/>
      <c r="S90" s="42"/>
    </row>
    <row r="91" spans="1:19" ht="12.75">
      <c r="A91" s="54" t="s">
        <v>585</v>
      </c>
      <c r="B91" s="55" t="s">
        <v>586</v>
      </c>
      <c r="C91" s="134" t="s">
        <v>552</v>
      </c>
      <c r="F91" s="87"/>
      <c r="G91" s="87"/>
      <c r="I91" s="152"/>
      <c r="J91" s="153"/>
      <c r="M91" s="87"/>
      <c r="N91" s="42"/>
      <c r="O91" s="91"/>
      <c r="P91" s="42"/>
      <c r="Q91" s="42"/>
      <c r="R91" s="42"/>
      <c r="S91" s="42"/>
    </row>
    <row r="92" spans="1:19" ht="12.75">
      <c r="A92" s="54" t="s">
        <v>587</v>
      </c>
      <c r="B92" s="55" t="s">
        <v>588</v>
      </c>
      <c r="C92" s="134" t="s">
        <v>552</v>
      </c>
      <c r="F92" s="87"/>
      <c r="G92" s="87"/>
      <c r="I92" s="152"/>
      <c r="J92" s="153"/>
      <c r="M92" s="87"/>
      <c r="N92" s="42"/>
      <c r="O92" s="91"/>
      <c r="P92" s="42"/>
      <c r="Q92" s="42"/>
      <c r="R92" s="42"/>
      <c r="S92" s="42"/>
    </row>
    <row r="93" spans="1:19" ht="12.75">
      <c r="A93" s="54" t="s">
        <v>589</v>
      </c>
      <c r="B93" s="55" t="s">
        <v>590</v>
      </c>
      <c r="C93" s="134" t="s">
        <v>552</v>
      </c>
      <c r="F93" s="87"/>
      <c r="G93" s="87"/>
      <c r="I93" s="152"/>
      <c r="J93" s="153"/>
      <c r="M93" s="87"/>
      <c r="N93" s="42"/>
      <c r="O93" s="91"/>
      <c r="P93" s="42"/>
      <c r="Q93" s="42"/>
      <c r="R93" s="42"/>
      <c r="S93" s="42"/>
    </row>
    <row r="94" spans="1:19" ht="12.75">
      <c r="A94" s="54" t="s">
        <v>591</v>
      </c>
      <c r="B94" s="55" t="s">
        <v>592</v>
      </c>
      <c r="C94" s="134" t="s">
        <v>552</v>
      </c>
      <c r="F94" s="87"/>
      <c r="G94" s="87"/>
      <c r="I94" s="152"/>
      <c r="J94" s="153"/>
      <c r="M94" s="87"/>
      <c r="N94" s="42"/>
      <c r="O94" s="91"/>
      <c r="P94" s="42"/>
      <c r="Q94" s="42"/>
      <c r="R94" s="42"/>
      <c r="S94" s="42"/>
    </row>
    <row r="95" spans="1:19" ht="12.75">
      <c r="A95" s="54" t="s">
        <v>593</v>
      </c>
      <c r="B95" s="55" t="s">
        <v>594</v>
      </c>
      <c r="C95" s="134" t="s">
        <v>552</v>
      </c>
      <c r="F95" s="87"/>
      <c r="G95" s="87"/>
      <c r="I95" s="152"/>
      <c r="J95" s="153"/>
      <c r="M95" s="87"/>
      <c r="N95" s="42"/>
      <c r="O95" s="91"/>
      <c r="P95" s="42"/>
      <c r="Q95" s="42"/>
      <c r="R95" s="42"/>
      <c r="S95" s="42"/>
    </row>
    <row r="96" spans="1:19" ht="12.75">
      <c r="A96" s="54" t="s">
        <v>595</v>
      </c>
      <c r="B96" s="156" t="s">
        <v>596</v>
      </c>
      <c r="C96" s="134" t="s">
        <v>552</v>
      </c>
      <c r="F96" s="87"/>
      <c r="G96" s="87"/>
      <c r="I96" s="152"/>
      <c r="J96" s="153"/>
      <c r="M96" s="87"/>
      <c r="N96" s="42"/>
      <c r="O96" s="91"/>
      <c r="P96" s="42"/>
      <c r="Q96" s="42"/>
      <c r="R96" s="42"/>
      <c r="S96" s="42"/>
    </row>
    <row r="97" spans="1:19" ht="12.75">
      <c r="A97" s="54" t="s">
        <v>597</v>
      </c>
      <c r="B97" s="55" t="s">
        <v>598</v>
      </c>
      <c r="C97" s="134" t="s">
        <v>552</v>
      </c>
      <c r="F97" s="87"/>
      <c r="G97" s="87"/>
      <c r="I97" s="152"/>
      <c r="J97" s="153"/>
      <c r="M97" s="87"/>
      <c r="N97" s="42"/>
      <c r="O97" s="91"/>
      <c r="P97" s="42"/>
      <c r="Q97" s="42"/>
      <c r="R97" s="42"/>
      <c r="S97" s="42"/>
    </row>
    <row r="98" spans="1:19" ht="12.75">
      <c r="A98" s="54" t="s">
        <v>599</v>
      </c>
      <c r="B98" s="55" t="s">
        <v>600</v>
      </c>
      <c r="C98" s="134" t="s">
        <v>552</v>
      </c>
      <c r="F98" s="87"/>
      <c r="G98" s="87"/>
      <c r="I98" s="152"/>
      <c r="J98" s="153"/>
      <c r="M98" s="87"/>
      <c r="N98" s="42"/>
      <c r="O98" s="91"/>
      <c r="P98" s="42"/>
      <c r="Q98" s="42"/>
      <c r="R98" s="42"/>
      <c r="S98" s="42"/>
    </row>
    <row r="99" spans="1:19" ht="12.75">
      <c r="A99" s="5" t="s">
        <v>601</v>
      </c>
      <c r="B99" s="55" t="s">
        <v>602</v>
      </c>
      <c r="C99" s="134" t="s">
        <v>552</v>
      </c>
      <c r="F99" s="87"/>
      <c r="G99" s="87"/>
      <c r="I99" s="152"/>
      <c r="J99" s="153"/>
      <c r="M99" s="87"/>
      <c r="N99" s="42"/>
      <c r="O99" s="91"/>
      <c r="P99" s="42"/>
      <c r="Q99" s="42"/>
      <c r="R99" s="42"/>
      <c r="S99" s="42"/>
    </row>
    <row r="100" spans="1:19" ht="12.75">
      <c r="A100" s="54" t="s">
        <v>603</v>
      </c>
      <c r="B100" s="55" t="s">
        <v>604</v>
      </c>
      <c r="C100" s="134" t="s">
        <v>552</v>
      </c>
      <c r="F100" s="87"/>
      <c r="G100" s="87"/>
      <c r="I100" s="152"/>
      <c r="J100" s="153"/>
      <c r="M100" s="87"/>
      <c r="N100" s="42"/>
      <c r="O100" s="91"/>
      <c r="P100" s="42"/>
      <c r="Q100" s="42"/>
      <c r="R100" s="42"/>
      <c r="S100" s="42"/>
    </row>
    <row r="101" spans="1:19" ht="12.75">
      <c r="A101" s="5" t="s">
        <v>398</v>
      </c>
      <c r="B101" s="55" t="s">
        <v>605</v>
      </c>
      <c r="C101" s="134" t="s">
        <v>552</v>
      </c>
      <c r="F101" s="87"/>
      <c r="G101" s="87"/>
      <c r="I101" s="152"/>
      <c r="J101" s="153"/>
      <c r="M101" s="87"/>
      <c r="N101" s="42"/>
      <c r="O101" s="91"/>
      <c r="P101" s="42"/>
      <c r="Q101" s="42"/>
      <c r="R101" s="42"/>
      <c r="S101" s="42"/>
    </row>
    <row r="102" spans="1:19" ht="12.75">
      <c r="A102" s="54" t="s">
        <v>606</v>
      </c>
      <c r="B102" s="55" t="s">
        <v>607</v>
      </c>
      <c r="C102" s="134" t="s">
        <v>552</v>
      </c>
      <c r="F102" s="87"/>
      <c r="G102" s="87"/>
      <c r="I102" s="152"/>
      <c r="J102" s="153"/>
      <c r="M102" s="87"/>
      <c r="N102" s="42"/>
      <c r="O102" s="91"/>
      <c r="P102" s="42"/>
      <c r="Q102" s="42"/>
      <c r="R102" s="42"/>
      <c r="S102" s="42"/>
    </row>
    <row r="103" spans="1:19" ht="12.75">
      <c r="A103" s="5" t="s">
        <v>608</v>
      </c>
      <c r="B103" s="55" t="s">
        <v>609</v>
      </c>
      <c r="C103" s="134" t="s">
        <v>552</v>
      </c>
      <c r="F103" s="87"/>
      <c r="G103" s="87"/>
      <c r="I103" s="152"/>
      <c r="J103" s="153"/>
      <c r="M103" s="87"/>
      <c r="N103" s="42"/>
      <c r="O103" s="91"/>
      <c r="P103" s="42"/>
      <c r="Q103" s="42"/>
      <c r="R103" s="42"/>
      <c r="S103" s="42"/>
    </row>
    <row r="104" spans="1:19" ht="12.75">
      <c r="A104" s="5" t="s">
        <v>610</v>
      </c>
      <c r="B104" s="55" t="s">
        <v>611</v>
      </c>
      <c r="C104" s="134" t="s">
        <v>552</v>
      </c>
      <c r="F104" s="87"/>
      <c r="G104" s="87"/>
      <c r="I104" s="152"/>
      <c r="J104" s="153"/>
      <c r="M104" s="87"/>
      <c r="N104" s="42"/>
      <c r="O104" s="91"/>
      <c r="P104" s="42"/>
      <c r="Q104" s="42"/>
      <c r="R104" s="42"/>
      <c r="S104" s="42"/>
    </row>
    <row r="105" spans="1:19" ht="12.75">
      <c r="A105" s="54" t="s">
        <v>612</v>
      </c>
      <c r="B105" s="155" t="s">
        <v>613</v>
      </c>
      <c r="C105" s="134" t="s">
        <v>552</v>
      </c>
      <c r="F105" s="87"/>
      <c r="G105" s="87"/>
      <c r="I105" s="152"/>
      <c r="J105" s="153"/>
      <c r="M105" s="87"/>
      <c r="N105" s="42"/>
      <c r="O105" s="91"/>
      <c r="P105" s="42"/>
      <c r="Q105" s="42"/>
      <c r="R105" s="42"/>
      <c r="S105" s="42"/>
    </row>
    <row r="106" spans="1:19" ht="12.75">
      <c r="A106" s="54" t="s">
        <v>614</v>
      </c>
      <c r="B106" s="55" t="s">
        <v>615</v>
      </c>
      <c r="C106" s="134" t="s">
        <v>552</v>
      </c>
      <c r="F106" s="87"/>
      <c r="G106" s="87"/>
      <c r="I106" s="152"/>
      <c r="J106" s="153"/>
      <c r="M106" s="87"/>
      <c r="N106" s="5">
        <v>55.84</v>
      </c>
      <c r="O106" s="91"/>
      <c r="P106" s="42"/>
      <c r="Q106" s="42"/>
      <c r="R106" s="42"/>
      <c r="S106" s="42"/>
    </row>
    <row r="107" spans="1:19" ht="12.75">
      <c r="A107" s="54" t="s">
        <v>616</v>
      </c>
      <c r="B107" s="55" t="s">
        <v>617</v>
      </c>
      <c r="C107" s="134" t="s">
        <v>552</v>
      </c>
      <c r="F107" s="87"/>
      <c r="G107" s="87"/>
      <c r="I107" s="152"/>
      <c r="J107" s="153"/>
      <c r="M107" s="87"/>
      <c r="N107" s="5">
        <v>50</v>
      </c>
      <c r="O107" s="91"/>
      <c r="P107" s="42"/>
      <c r="Q107" s="42"/>
      <c r="R107" s="42"/>
      <c r="S107" s="42"/>
    </row>
    <row r="108" spans="1:19" ht="12.75">
      <c r="A108" s="54" t="s">
        <v>618</v>
      </c>
      <c r="B108" s="55" t="s">
        <v>619</v>
      </c>
      <c r="C108" s="134" t="s">
        <v>552</v>
      </c>
      <c r="F108" s="87"/>
      <c r="G108" s="87"/>
      <c r="I108" s="152"/>
      <c r="J108" s="153"/>
      <c r="M108" s="87"/>
      <c r="N108" s="5">
        <v>30</v>
      </c>
      <c r="O108" s="91"/>
      <c r="P108" s="42"/>
      <c r="Q108" s="42"/>
      <c r="R108" s="42"/>
      <c r="S108" s="42"/>
    </row>
    <row r="109" spans="1:19" ht="12.75">
      <c r="A109" s="54" t="s">
        <v>620</v>
      </c>
      <c r="B109" s="55" t="s">
        <v>621</v>
      </c>
      <c r="C109" s="134" t="s">
        <v>552</v>
      </c>
      <c r="F109" s="87"/>
      <c r="G109" s="87"/>
      <c r="I109" s="152"/>
      <c r="J109" s="153"/>
      <c r="M109" s="87"/>
      <c r="N109" s="5">
        <v>28.1</v>
      </c>
      <c r="O109" s="91"/>
      <c r="P109" s="42"/>
      <c r="Q109" s="42"/>
      <c r="R109" s="42"/>
      <c r="S109" s="42"/>
    </row>
    <row r="110" spans="1:19" ht="12.75">
      <c r="A110" s="54" t="s">
        <v>622</v>
      </c>
      <c r="B110" s="55" t="s">
        <v>566</v>
      </c>
      <c r="C110" s="134" t="s">
        <v>552</v>
      </c>
      <c r="F110" s="87"/>
      <c r="G110" s="87"/>
      <c r="I110" s="152"/>
      <c r="J110" s="153"/>
      <c r="M110" s="87"/>
      <c r="N110" s="5">
        <v>50</v>
      </c>
      <c r="O110" s="91"/>
      <c r="P110" s="42"/>
      <c r="Q110" s="42"/>
      <c r="R110" s="42"/>
      <c r="S110" s="42"/>
    </row>
    <row r="111" spans="1:19" ht="12.75">
      <c r="A111" s="54" t="s">
        <v>623</v>
      </c>
      <c r="B111" s="55" t="s">
        <v>624</v>
      </c>
      <c r="C111" s="134" t="s">
        <v>552</v>
      </c>
      <c r="F111" s="87"/>
      <c r="G111" s="87"/>
      <c r="I111" s="152"/>
      <c r="J111" s="153"/>
      <c r="M111" s="87"/>
      <c r="N111" s="5">
        <v>20</v>
      </c>
      <c r="O111" s="91"/>
      <c r="P111" s="42"/>
      <c r="Q111" s="42"/>
      <c r="R111" s="42"/>
      <c r="S111" s="42"/>
    </row>
    <row r="112" spans="1:19" ht="12.75">
      <c r="A112" s="54" t="s">
        <v>625</v>
      </c>
      <c r="B112" s="55" t="s">
        <v>626</v>
      </c>
      <c r="C112" s="134" t="s">
        <v>552</v>
      </c>
      <c r="F112" s="87"/>
      <c r="G112" s="87"/>
      <c r="I112" s="152"/>
      <c r="J112" s="153"/>
      <c r="M112" s="87"/>
      <c r="N112" s="5">
        <v>20</v>
      </c>
      <c r="O112" s="91"/>
      <c r="P112" s="42"/>
      <c r="Q112" s="42"/>
      <c r="R112" s="42"/>
      <c r="S112" s="42"/>
    </row>
    <row r="113" spans="1:19" ht="12.75">
      <c r="A113" s="54" t="s">
        <v>627</v>
      </c>
      <c r="B113" s="55" t="s">
        <v>628</v>
      </c>
      <c r="C113" s="134" t="s">
        <v>552</v>
      </c>
      <c r="F113" s="87"/>
      <c r="G113" s="87"/>
      <c r="I113" s="152"/>
      <c r="J113" s="153"/>
      <c r="M113" s="87"/>
      <c r="N113" s="5">
        <v>16.5</v>
      </c>
      <c r="O113" s="91"/>
      <c r="P113" s="42"/>
      <c r="Q113" s="42"/>
      <c r="R113" s="42"/>
      <c r="S113" s="42"/>
    </row>
    <row r="114" spans="1:19" ht="12.75">
      <c r="A114" s="54" t="s">
        <v>629</v>
      </c>
      <c r="B114" s="55" t="s">
        <v>630</v>
      </c>
      <c r="C114" s="134" t="s">
        <v>552</v>
      </c>
      <c r="F114" s="87"/>
      <c r="G114" s="87"/>
      <c r="I114" s="152"/>
      <c r="J114" s="153"/>
      <c r="M114" s="87"/>
      <c r="N114" s="5">
        <v>16</v>
      </c>
      <c r="O114" s="91"/>
      <c r="P114" s="42"/>
      <c r="Q114" s="42"/>
      <c r="R114" s="42"/>
      <c r="S114" s="42"/>
    </row>
    <row r="115" spans="1:19" ht="12.75">
      <c r="A115" s="54" t="s">
        <v>631</v>
      </c>
      <c r="B115" s="55" t="s">
        <v>632</v>
      </c>
      <c r="C115" s="134" t="s">
        <v>552</v>
      </c>
      <c r="F115" s="87"/>
      <c r="G115" s="87"/>
      <c r="I115" s="152"/>
      <c r="J115" s="153"/>
      <c r="M115" s="87"/>
      <c r="N115" s="5">
        <v>12</v>
      </c>
      <c r="O115" s="91"/>
      <c r="P115" s="42"/>
      <c r="Q115" s="42"/>
      <c r="R115" s="42"/>
      <c r="S115" s="42"/>
    </row>
    <row r="116" spans="1:19" ht="12.75">
      <c r="A116" s="54" t="s">
        <v>633</v>
      </c>
      <c r="B116" s="55" t="s">
        <v>634</v>
      </c>
      <c r="C116" s="134" t="s">
        <v>552</v>
      </c>
      <c r="F116" s="87"/>
      <c r="G116" s="87"/>
      <c r="I116" s="152"/>
      <c r="J116" s="153"/>
      <c r="M116" s="87"/>
      <c r="N116" s="5">
        <v>12</v>
      </c>
      <c r="O116" s="91"/>
      <c r="P116" s="42"/>
      <c r="Q116" s="42"/>
      <c r="R116" s="42"/>
      <c r="S116" s="42"/>
    </row>
    <row r="117" spans="1:19" ht="12.75">
      <c r="A117" s="54" t="s">
        <v>635</v>
      </c>
      <c r="B117" s="55" t="s">
        <v>636</v>
      </c>
      <c r="C117" s="134" t="s">
        <v>552</v>
      </c>
      <c r="F117" s="87"/>
      <c r="G117" s="87"/>
      <c r="I117" s="152"/>
      <c r="J117" s="153"/>
      <c r="M117" s="87"/>
      <c r="N117" s="5">
        <v>10.72</v>
      </c>
      <c r="O117" s="91"/>
      <c r="P117" s="42"/>
      <c r="Q117" s="42"/>
      <c r="R117" s="42"/>
      <c r="S117" s="42"/>
    </row>
    <row r="118" spans="1:19" ht="12.75">
      <c r="A118" s="54" t="s">
        <v>637</v>
      </c>
      <c r="B118" s="55" t="s">
        <v>638</v>
      </c>
      <c r="C118" s="134" t="s">
        <v>552</v>
      </c>
      <c r="F118" s="87"/>
      <c r="G118" s="87"/>
      <c r="I118" s="152"/>
      <c r="J118" s="153"/>
      <c r="M118" s="87"/>
      <c r="N118" s="5">
        <v>10</v>
      </c>
      <c r="O118" s="91"/>
      <c r="P118" s="42"/>
      <c r="Q118" s="42"/>
      <c r="R118" s="42"/>
      <c r="S118" s="42"/>
    </row>
    <row r="119" spans="1:19" ht="12.75">
      <c r="A119" s="54" t="s">
        <v>639</v>
      </c>
      <c r="B119" s="55" t="s">
        <v>640</v>
      </c>
      <c r="C119" s="134" t="s">
        <v>552</v>
      </c>
      <c r="F119" s="87"/>
      <c r="G119" s="87"/>
      <c r="I119" s="152"/>
      <c r="J119" s="153"/>
      <c r="M119" s="87"/>
      <c r="N119" s="5">
        <v>10</v>
      </c>
      <c r="O119" s="91"/>
      <c r="P119" s="42"/>
      <c r="Q119" s="42"/>
      <c r="R119" s="42"/>
      <c r="S119" s="42"/>
    </row>
    <row r="120" spans="1:19" ht="12.75">
      <c r="A120" s="54" t="s">
        <v>641</v>
      </c>
      <c r="B120" s="55" t="s">
        <v>642</v>
      </c>
      <c r="C120" s="134" t="s">
        <v>552</v>
      </c>
      <c r="F120" s="87"/>
      <c r="G120" s="87"/>
      <c r="I120" s="152"/>
      <c r="J120" s="153"/>
      <c r="M120" s="87"/>
      <c r="N120" s="5">
        <v>10</v>
      </c>
      <c r="O120" s="91"/>
      <c r="P120" s="42"/>
      <c r="Q120" s="42"/>
      <c r="R120" s="42"/>
      <c r="S120" s="42"/>
    </row>
    <row r="121" spans="1:19" ht="12.75">
      <c r="A121" s="54" t="s">
        <v>643</v>
      </c>
      <c r="B121" s="55" t="s">
        <v>644</v>
      </c>
      <c r="C121" s="134" t="s">
        <v>552</v>
      </c>
      <c r="F121" s="87"/>
      <c r="G121" s="87"/>
      <c r="I121" s="152"/>
      <c r="J121" s="153"/>
      <c r="M121" s="87"/>
      <c r="N121" s="5">
        <v>10</v>
      </c>
      <c r="O121" s="91"/>
      <c r="P121" s="42"/>
      <c r="Q121" s="42"/>
      <c r="R121" s="42"/>
      <c r="S121" s="42"/>
    </row>
    <row r="122" spans="1:19" ht="12.75">
      <c r="A122" s="54" t="s">
        <v>645</v>
      </c>
      <c r="B122" s="55" t="s">
        <v>646</v>
      </c>
      <c r="C122" s="134" t="s">
        <v>552</v>
      </c>
      <c r="F122" s="87"/>
      <c r="G122" s="87"/>
      <c r="I122" s="152"/>
      <c r="J122" s="153"/>
      <c r="M122" s="87"/>
      <c r="N122" s="5">
        <v>10</v>
      </c>
      <c r="O122" s="91"/>
      <c r="P122" s="42"/>
      <c r="Q122" s="42"/>
      <c r="R122" s="42"/>
      <c r="S122" s="42"/>
    </row>
    <row r="123" spans="1:19" ht="12.75">
      <c r="A123" s="54" t="s">
        <v>647</v>
      </c>
      <c r="B123" s="55" t="s">
        <v>648</v>
      </c>
      <c r="C123" s="134" t="s">
        <v>552</v>
      </c>
      <c r="F123" s="87"/>
      <c r="G123" s="87"/>
      <c r="I123" s="152"/>
      <c r="J123" s="153"/>
      <c r="M123" s="87"/>
      <c r="N123" s="5">
        <v>10</v>
      </c>
      <c r="O123" s="91"/>
      <c r="P123" s="42"/>
      <c r="Q123" s="42"/>
      <c r="R123" s="42"/>
      <c r="S123" s="42"/>
    </row>
    <row r="124" spans="1:19" ht="12.75">
      <c r="A124" s="54" t="s">
        <v>649</v>
      </c>
      <c r="B124" s="55" t="s">
        <v>650</v>
      </c>
      <c r="C124" s="134" t="s">
        <v>552</v>
      </c>
      <c r="D124" s="5"/>
      <c r="E124" s="5"/>
      <c r="F124" s="86"/>
      <c r="G124" s="87"/>
      <c r="I124" s="152"/>
      <c r="J124" s="153"/>
      <c r="M124" s="87"/>
      <c r="N124" s="5">
        <v>8.0217100000000006</v>
      </c>
      <c r="O124" s="91"/>
      <c r="P124" s="42"/>
      <c r="Q124" s="42"/>
      <c r="R124" s="42"/>
      <c r="S124" s="42"/>
    </row>
    <row r="125" spans="1:19" ht="12.75">
      <c r="A125" s="54" t="s">
        <v>651</v>
      </c>
      <c r="B125" s="55" t="s">
        <v>652</v>
      </c>
      <c r="C125" s="134" t="s">
        <v>552</v>
      </c>
      <c r="D125" s="5"/>
      <c r="E125" s="5"/>
      <c r="F125" s="86"/>
      <c r="G125" s="87"/>
      <c r="I125" s="152"/>
      <c r="J125" s="153"/>
      <c r="M125" s="87"/>
      <c r="N125" s="5">
        <v>8</v>
      </c>
      <c r="O125" s="91"/>
      <c r="P125" s="42"/>
      <c r="Q125" s="42"/>
      <c r="R125" s="42"/>
      <c r="S125" s="42"/>
    </row>
    <row r="126" spans="1:19" ht="12.75">
      <c r="A126" s="5" t="s">
        <v>653</v>
      </c>
      <c r="B126" s="55" t="s">
        <v>654</v>
      </c>
      <c r="C126" s="124" t="s">
        <v>655</v>
      </c>
      <c r="F126" s="87"/>
      <c r="G126" s="87"/>
      <c r="I126" s="152"/>
      <c r="J126" s="153"/>
      <c r="M126" s="87"/>
      <c r="N126" s="42"/>
      <c r="O126" s="91"/>
      <c r="P126" s="42"/>
      <c r="Q126" s="42"/>
      <c r="R126" s="42"/>
      <c r="S126" s="42"/>
    </row>
    <row r="127" spans="1:19" ht="12.75">
      <c r="A127" s="5" t="s">
        <v>656</v>
      </c>
      <c r="B127" s="55" t="s">
        <v>657</v>
      </c>
      <c r="C127" s="124" t="s">
        <v>655</v>
      </c>
      <c r="F127" s="87"/>
      <c r="G127" s="87"/>
      <c r="I127" s="152"/>
      <c r="J127" s="153"/>
      <c r="M127" s="87"/>
      <c r="N127" s="42"/>
      <c r="O127" s="91"/>
      <c r="P127" s="42"/>
      <c r="Q127" s="42"/>
      <c r="R127" s="42"/>
      <c r="S127" s="42"/>
    </row>
    <row r="128" spans="1:19" ht="12.75">
      <c r="A128" s="5" t="s">
        <v>658</v>
      </c>
      <c r="B128" s="55" t="s">
        <v>659</v>
      </c>
      <c r="C128" s="124" t="s">
        <v>655</v>
      </c>
      <c r="F128" s="87"/>
      <c r="G128" s="87"/>
      <c r="I128" s="152"/>
      <c r="J128" s="153"/>
      <c r="M128" s="87"/>
      <c r="N128" s="42"/>
      <c r="O128" s="91"/>
      <c r="P128" s="42"/>
      <c r="Q128" s="42"/>
      <c r="R128" s="42"/>
      <c r="S128" s="42"/>
    </row>
    <row r="129" spans="1:19" ht="12.75">
      <c r="A129" s="5" t="s">
        <v>660</v>
      </c>
      <c r="B129" s="55" t="s">
        <v>661</v>
      </c>
      <c r="C129" s="124" t="s">
        <v>655</v>
      </c>
      <c r="F129" s="87"/>
      <c r="G129" s="87"/>
      <c r="I129" s="152"/>
      <c r="J129" s="153"/>
      <c r="M129" s="87"/>
      <c r="N129" s="42"/>
      <c r="O129" s="91"/>
      <c r="P129" s="42"/>
      <c r="Q129" s="42"/>
      <c r="R129" s="42"/>
      <c r="S129" s="42"/>
    </row>
    <row r="130" spans="1:19" ht="12.75">
      <c r="A130" s="5" t="s">
        <v>662</v>
      </c>
      <c r="B130" s="156" t="s">
        <v>663</v>
      </c>
      <c r="C130" s="124" t="s">
        <v>655</v>
      </c>
      <c r="F130" s="87"/>
      <c r="G130" s="87"/>
      <c r="I130" s="152"/>
      <c r="J130" s="153"/>
      <c r="M130" s="87"/>
      <c r="N130" s="42"/>
      <c r="O130" s="91"/>
      <c r="P130" s="42"/>
      <c r="Q130" s="42"/>
      <c r="R130" s="42"/>
      <c r="S130" s="42"/>
    </row>
    <row r="131" spans="1:19" ht="12.75">
      <c r="A131" s="5" t="s">
        <v>664</v>
      </c>
      <c r="B131" s="55" t="s">
        <v>665</v>
      </c>
      <c r="C131" s="124" t="s">
        <v>655</v>
      </c>
      <c r="F131" s="87"/>
      <c r="G131" s="87"/>
      <c r="I131" s="152"/>
      <c r="J131" s="153"/>
      <c r="M131" s="87"/>
      <c r="N131" s="42"/>
      <c r="O131" s="91"/>
      <c r="P131" s="42"/>
      <c r="Q131" s="42"/>
      <c r="R131" s="42"/>
      <c r="S131" s="42"/>
    </row>
    <row r="132" spans="1:19" ht="12.75">
      <c r="A132" s="5" t="s">
        <v>666</v>
      </c>
      <c r="B132" s="55" t="s">
        <v>667</v>
      </c>
      <c r="C132" s="124" t="s">
        <v>655</v>
      </c>
      <c r="F132" s="87"/>
      <c r="G132" s="87"/>
      <c r="I132" s="152"/>
      <c r="J132" s="153"/>
      <c r="M132" s="87"/>
      <c r="N132" s="42"/>
      <c r="O132" s="91"/>
      <c r="P132" s="42"/>
      <c r="Q132" s="42"/>
      <c r="R132" s="42"/>
      <c r="S132" s="42"/>
    </row>
    <row r="133" spans="1:19" ht="12.75">
      <c r="A133" s="5" t="s">
        <v>668</v>
      </c>
      <c r="B133" s="55" t="s">
        <v>669</v>
      </c>
      <c r="C133" s="124" t="s">
        <v>655</v>
      </c>
      <c r="F133" s="87"/>
      <c r="G133" s="87"/>
      <c r="I133" s="152"/>
      <c r="J133" s="153"/>
      <c r="M133" s="87"/>
      <c r="N133" s="42"/>
      <c r="O133" s="91"/>
      <c r="P133" s="42"/>
      <c r="Q133" s="42"/>
      <c r="R133" s="42"/>
      <c r="S133" s="42"/>
    </row>
    <row r="134" spans="1:19" ht="12.75">
      <c r="A134" s="5" t="s">
        <v>670</v>
      </c>
      <c r="B134" s="55" t="s">
        <v>671</v>
      </c>
      <c r="C134" s="124" t="s">
        <v>655</v>
      </c>
      <c r="F134" s="87"/>
      <c r="G134" s="87"/>
      <c r="I134" s="152"/>
      <c r="J134" s="153"/>
      <c r="M134" s="87"/>
      <c r="N134" s="42"/>
      <c r="O134" s="91"/>
      <c r="P134" s="42"/>
      <c r="Q134" s="42"/>
      <c r="R134" s="42"/>
      <c r="S134" s="42"/>
    </row>
    <row r="135" spans="1:19" ht="12.75">
      <c r="A135" s="5" t="s">
        <v>672</v>
      </c>
      <c r="B135" s="55" t="s">
        <v>673</v>
      </c>
      <c r="C135" s="124" t="s">
        <v>674</v>
      </c>
      <c r="F135" s="87"/>
      <c r="G135" s="87"/>
      <c r="I135" s="152"/>
      <c r="J135" s="153"/>
      <c r="M135" s="87"/>
      <c r="N135" s="42"/>
      <c r="O135" s="91"/>
      <c r="P135" s="42"/>
      <c r="Q135" s="42"/>
      <c r="R135" s="42"/>
      <c r="S135" s="42"/>
    </row>
    <row r="136" spans="1:19" ht="14.25">
      <c r="A136" s="5" t="s">
        <v>675</v>
      </c>
      <c r="B136" s="157" t="s">
        <v>676</v>
      </c>
      <c r="C136" s="124" t="s">
        <v>674</v>
      </c>
      <c r="F136" s="87"/>
      <c r="G136" s="87"/>
      <c r="I136" s="152"/>
      <c r="J136" s="153"/>
      <c r="M136" s="87"/>
      <c r="N136" s="42"/>
      <c r="O136" s="91"/>
      <c r="P136" s="42"/>
      <c r="Q136" s="42"/>
      <c r="R136" s="42"/>
      <c r="S136" s="42"/>
    </row>
    <row r="137" spans="1:19" ht="12.75">
      <c r="A137" s="54" t="s">
        <v>677</v>
      </c>
      <c r="B137" s="55" t="s">
        <v>678</v>
      </c>
      <c r="C137" s="124" t="s">
        <v>674</v>
      </c>
      <c r="F137" s="87"/>
      <c r="G137" s="87"/>
      <c r="I137" s="152"/>
      <c r="J137" s="153"/>
      <c r="M137" s="87"/>
      <c r="N137" s="42"/>
      <c r="O137" s="91"/>
      <c r="P137" s="42"/>
      <c r="Q137" s="42"/>
      <c r="R137" s="42"/>
      <c r="S137" s="42"/>
    </row>
    <row r="138" spans="1:19" ht="14.25">
      <c r="A138" s="5" t="s">
        <v>679</v>
      </c>
      <c r="B138" s="158" t="s">
        <v>680</v>
      </c>
      <c r="C138" s="124" t="s">
        <v>674</v>
      </c>
      <c r="F138" s="87"/>
      <c r="G138" s="87"/>
      <c r="I138" s="152"/>
      <c r="J138" s="153"/>
      <c r="M138" s="87"/>
      <c r="N138" s="42"/>
      <c r="O138" s="91"/>
      <c r="P138" s="42"/>
      <c r="Q138" s="42"/>
      <c r="R138" s="42"/>
      <c r="S138" s="42"/>
    </row>
    <row r="139" spans="1:19" ht="12.75">
      <c r="A139" s="5" t="s">
        <v>681</v>
      </c>
      <c r="B139" s="55" t="s">
        <v>682</v>
      </c>
      <c r="C139" s="124" t="s">
        <v>674</v>
      </c>
      <c r="F139" s="87"/>
      <c r="G139" s="87"/>
      <c r="I139" s="152"/>
      <c r="J139" s="153"/>
      <c r="M139" s="87"/>
      <c r="N139" s="42"/>
      <c r="O139" s="91"/>
      <c r="P139" s="42"/>
      <c r="Q139" s="42"/>
      <c r="R139" s="42"/>
      <c r="S139" s="42"/>
    </row>
    <row r="140" spans="1:19" ht="12.75">
      <c r="A140" s="54" t="s">
        <v>683</v>
      </c>
      <c r="B140" s="55" t="s">
        <v>684</v>
      </c>
      <c r="C140" s="134" t="s">
        <v>685</v>
      </c>
      <c r="F140" s="87"/>
      <c r="G140" s="87"/>
      <c r="I140" s="152"/>
      <c r="J140" s="153"/>
      <c r="M140" s="87"/>
      <c r="N140" s="5">
        <v>10</v>
      </c>
      <c r="O140" s="91"/>
      <c r="P140" s="42"/>
      <c r="Q140" s="42"/>
      <c r="R140" s="42"/>
      <c r="S140" s="42"/>
    </row>
    <row r="141" spans="1:19" ht="12.75">
      <c r="A141" s="54" t="s">
        <v>686</v>
      </c>
      <c r="B141" s="55" t="s">
        <v>687</v>
      </c>
      <c r="C141" s="134" t="s">
        <v>685</v>
      </c>
      <c r="D141" s="5"/>
      <c r="E141" s="5"/>
      <c r="F141" s="86"/>
      <c r="G141" s="87"/>
      <c r="I141" s="152"/>
      <c r="J141" s="153"/>
      <c r="M141" s="87"/>
      <c r="N141" s="5">
        <v>8</v>
      </c>
      <c r="O141" s="91"/>
      <c r="P141" s="42"/>
      <c r="Q141" s="42"/>
      <c r="R141" s="42"/>
      <c r="S141" s="42"/>
    </row>
    <row r="142" spans="1:19" ht="12.75">
      <c r="A142" s="54" t="s">
        <v>688</v>
      </c>
      <c r="B142" s="55" t="s">
        <v>689</v>
      </c>
      <c r="C142" s="134" t="s">
        <v>674</v>
      </c>
      <c r="F142" s="87"/>
      <c r="G142" s="87"/>
      <c r="I142" s="152"/>
      <c r="J142" s="153"/>
      <c r="M142" s="87"/>
      <c r="N142" s="5">
        <v>10</v>
      </c>
      <c r="O142" s="91"/>
      <c r="P142" s="42"/>
      <c r="Q142" s="42"/>
      <c r="R142" s="42"/>
      <c r="S142" s="42"/>
    </row>
    <row r="143" spans="1:19" ht="12.75">
      <c r="A143" s="54" t="s">
        <v>690</v>
      </c>
      <c r="B143" s="55" t="s">
        <v>691</v>
      </c>
      <c r="C143" s="134" t="s">
        <v>685</v>
      </c>
      <c r="D143" s="57" t="s">
        <v>419</v>
      </c>
      <c r="E143" s="5" t="s">
        <v>178</v>
      </c>
      <c r="F143" s="86" t="s">
        <v>217</v>
      </c>
      <c r="G143" s="87"/>
      <c r="I143" s="88" t="s">
        <v>423</v>
      </c>
      <c r="J143" s="153"/>
      <c r="L143" s="90">
        <v>42369</v>
      </c>
      <c r="M143" s="87"/>
      <c r="N143" s="5">
        <v>10</v>
      </c>
      <c r="O143" s="91"/>
      <c r="P143" s="42"/>
      <c r="Q143" s="42"/>
      <c r="R143" s="42"/>
      <c r="S143" s="42"/>
    </row>
    <row r="144" spans="1:19" ht="12.75">
      <c r="B144" s="152"/>
      <c r="C144" s="152"/>
      <c r="M144" s="87"/>
    </row>
    <row r="145" spans="1:19" ht="12.75">
      <c r="B145" s="152"/>
      <c r="C145" s="152"/>
      <c r="M145" s="87"/>
    </row>
    <row r="146" spans="1:19" ht="12.75">
      <c r="B146" s="152"/>
      <c r="C146" s="152"/>
      <c r="M146" s="87"/>
    </row>
    <row r="147" spans="1:19" ht="15">
      <c r="A147" s="159"/>
      <c r="B147" s="160"/>
      <c r="C147" s="161"/>
      <c r="D147" s="162"/>
      <c r="F147" s="87"/>
      <c r="G147" s="87"/>
      <c r="I147" s="152"/>
      <c r="J147" s="153"/>
      <c r="M147" s="87"/>
      <c r="N147" s="162"/>
      <c r="O147" s="91"/>
      <c r="P147" s="91"/>
      <c r="Q147" s="162"/>
      <c r="R147" s="91"/>
      <c r="S147" s="91"/>
    </row>
    <row r="148" spans="1:19" ht="12.75">
      <c r="A148" s="163" t="s">
        <v>692</v>
      </c>
      <c r="B148" s="164">
        <v>6.50352</v>
      </c>
      <c r="C148" s="165"/>
      <c r="D148" s="166"/>
      <c r="E148" s="70"/>
      <c r="F148" s="47"/>
      <c r="G148" s="58" t="s">
        <v>693</v>
      </c>
      <c r="H148" s="70"/>
      <c r="I148" s="152"/>
      <c r="J148" s="153"/>
      <c r="M148" s="87"/>
      <c r="N148" s="162"/>
      <c r="O148" s="91"/>
      <c r="P148" s="91"/>
      <c r="Q148" s="162"/>
      <c r="R148" s="91"/>
      <c r="S148" s="91"/>
    </row>
    <row r="149" spans="1:19" ht="12.75">
      <c r="A149" s="163" t="s">
        <v>694</v>
      </c>
      <c r="B149" s="164">
        <v>0.83804000000000001</v>
      </c>
      <c r="C149" s="165"/>
      <c r="D149" s="166"/>
      <c r="E149" s="70"/>
      <c r="F149" s="47"/>
      <c r="G149" s="167" t="s">
        <v>695</v>
      </c>
      <c r="H149" s="70"/>
      <c r="I149" s="168"/>
      <c r="J149" s="169"/>
      <c r="K149" s="170"/>
      <c r="M149" s="87"/>
      <c r="N149" s="162"/>
      <c r="O149" s="91"/>
      <c r="P149" s="91"/>
      <c r="Q149" s="162"/>
      <c r="R149" s="91"/>
      <c r="S149" s="91"/>
    </row>
    <row r="150" spans="1:19" ht="12.75">
      <c r="A150" s="163" t="s">
        <v>696</v>
      </c>
      <c r="B150" s="164">
        <v>4.6968100000000002</v>
      </c>
      <c r="C150" s="165"/>
      <c r="D150" s="166"/>
      <c r="E150" s="70"/>
      <c r="F150" s="46"/>
      <c r="G150" s="75" t="s">
        <v>697</v>
      </c>
      <c r="H150" s="70"/>
      <c r="I150" s="152"/>
      <c r="J150" s="153"/>
      <c r="M150" s="87"/>
      <c r="N150" s="162"/>
      <c r="O150" s="91"/>
      <c r="P150" s="91"/>
      <c r="Q150" s="162"/>
      <c r="R150" s="91"/>
      <c r="S150" s="91"/>
    </row>
    <row r="151" spans="1:19" ht="12.75">
      <c r="A151" s="163" t="s">
        <v>698</v>
      </c>
      <c r="B151" s="165"/>
      <c r="C151" s="165"/>
      <c r="D151" s="166"/>
      <c r="E151" s="166"/>
      <c r="F151" s="171"/>
      <c r="G151" s="171"/>
      <c r="H151" s="70"/>
      <c r="I151" s="152"/>
      <c r="J151" s="153"/>
      <c r="M151" s="87"/>
      <c r="N151" s="162"/>
      <c r="O151" s="91"/>
      <c r="P151" s="91"/>
      <c r="Q151" s="162"/>
      <c r="R151" s="91"/>
      <c r="S151" s="91"/>
    </row>
    <row r="152" spans="1:19" ht="12.75">
      <c r="A152" s="172"/>
      <c r="B152" s="173"/>
      <c r="C152" s="173"/>
      <c r="D152" s="70"/>
      <c r="E152" s="70"/>
      <c r="F152" s="174"/>
      <c r="G152" s="174"/>
      <c r="H152" s="70"/>
      <c r="I152" s="152"/>
      <c r="J152" s="153"/>
      <c r="M152" s="87"/>
      <c r="N152" s="162"/>
      <c r="O152" s="91"/>
      <c r="P152" s="91"/>
      <c r="Q152" s="162"/>
      <c r="R152" s="91"/>
      <c r="S152" s="91"/>
    </row>
    <row r="153" spans="1:19" ht="12.75">
      <c r="A153" s="172"/>
      <c r="B153" s="173"/>
      <c r="C153" s="173"/>
      <c r="D153" s="70"/>
      <c r="E153" s="70"/>
      <c r="F153" s="174"/>
      <c r="G153" s="174"/>
      <c r="H153" s="70"/>
      <c r="I153" s="152"/>
      <c r="J153" s="153"/>
      <c r="M153" s="87"/>
      <c r="N153" s="162"/>
      <c r="O153" s="91"/>
      <c r="P153" s="91"/>
      <c r="Q153" s="162"/>
      <c r="R153" s="91"/>
      <c r="S153" s="91"/>
    </row>
    <row r="154" spans="1:19" ht="12.75">
      <c r="A154" s="76" t="s">
        <v>148</v>
      </c>
      <c r="B154" s="45" t="s">
        <v>699</v>
      </c>
      <c r="C154" s="45"/>
      <c r="D154" s="46" t="s">
        <v>700</v>
      </c>
      <c r="E154" s="46" t="s">
        <v>701</v>
      </c>
      <c r="F154" s="174"/>
      <c r="G154" s="174"/>
      <c r="H154" s="70"/>
      <c r="I154" s="152"/>
      <c r="J154" s="153"/>
      <c r="M154" s="87"/>
      <c r="N154" s="162"/>
      <c r="O154" s="91"/>
      <c r="P154" s="91"/>
      <c r="Q154" s="162"/>
      <c r="R154" s="91"/>
      <c r="S154" s="91"/>
    </row>
    <row r="155" spans="1:19" ht="12.75">
      <c r="A155" s="76" t="s">
        <v>702</v>
      </c>
      <c r="B155" s="173" t="str">
        <f>A149</f>
        <v>CNY/HKD</v>
      </c>
      <c r="C155" s="173"/>
      <c r="D155" s="175">
        <f>VLOOKUP(B155, $A$148:$B$150, 2, FALSE)</f>
        <v>0.83804000000000001</v>
      </c>
      <c r="E155" s="72" t="s">
        <v>704</v>
      </c>
      <c r="F155" s="175"/>
      <c r="G155" s="175"/>
      <c r="H155" s="70"/>
      <c r="I155" s="152"/>
      <c r="J155" s="153"/>
      <c r="M155" s="87"/>
      <c r="N155" s="162"/>
      <c r="O155" s="91"/>
      <c r="P155" s="91"/>
      <c r="Q155" s="162"/>
      <c r="R155" s="91"/>
      <c r="S155" s="91"/>
    </row>
    <row r="156" spans="1:19" ht="12.75">
      <c r="A156" s="76" t="s">
        <v>705</v>
      </c>
      <c r="B156" s="45" t="s">
        <v>706</v>
      </c>
      <c r="C156" s="45"/>
      <c r="D156" s="46">
        <v>1</v>
      </c>
      <c r="E156" s="72" t="s">
        <v>707</v>
      </c>
      <c r="F156" s="174"/>
      <c r="G156" s="174"/>
      <c r="H156" s="70"/>
      <c r="I156" s="152"/>
      <c r="J156" s="153"/>
      <c r="M156" s="87"/>
      <c r="N156" s="162"/>
      <c r="O156" s="91"/>
      <c r="P156" s="91"/>
      <c r="Q156" s="162"/>
      <c r="R156" s="91"/>
      <c r="S156" s="91"/>
    </row>
    <row r="157" spans="1:19" ht="12.75">
      <c r="A157" s="76" t="s">
        <v>708</v>
      </c>
      <c r="B157" s="45" t="s">
        <v>706</v>
      </c>
      <c r="C157" s="45"/>
      <c r="D157" s="46">
        <v>1</v>
      </c>
      <c r="E157" s="72" t="s">
        <v>709</v>
      </c>
      <c r="F157" s="174"/>
      <c r="G157" s="174"/>
      <c r="H157" s="70"/>
      <c r="I157" s="152"/>
      <c r="J157" s="153"/>
      <c r="M157" s="87"/>
      <c r="N157" s="162"/>
      <c r="O157" s="91"/>
      <c r="P157" s="91"/>
      <c r="Q157" s="162"/>
      <c r="R157" s="91"/>
      <c r="S157" s="91"/>
    </row>
    <row r="158" spans="1:19" ht="12.75">
      <c r="A158" s="76" t="s">
        <v>710</v>
      </c>
      <c r="B158" s="173" t="str">
        <f>A148</f>
        <v>CNY/USD</v>
      </c>
      <c r="C158" s="173"/>
      <c r="D158" s="175">
        <f t="shared" ref="D158:D160" si="13">VLOOKUP(B158, $A$148:$B$150, 2, FALSE)</f>
        <v>6.50352</v>
      </c>
      <c r="E158" s="72" t="s">
        <v>715</v>
      </c>
      <c r="F158" s="174"/>
      <c r="G158" s="174"/>
      <c r="H158" s="70"/>
      <c r="I158" s="152"/>
      <c r="J158" s="153"/>
      <c r="M158" s="87"/>
      <c r="N158" s="162"/>
      <c r="O158" s="91"/>
      <c r="P158" s="91"/>
      <c r="Q158" s="162"/>
      <c r="R158" s="91"/>
      <c r="S158" s="91"/>
    </row>
    <row r="159" spans="1:19" ht="12.75">
      <c r="A159" s="76" t="s">
        <v>716</v>
      </c>
      <c r="B159" s="173" t="str">
        <f>A148</f>
        <v>CNY/USD</v>
      </c>
      <c r="C159" s="173"/>
      <c r="D159" s="175">
        <f t="shared" si="13"/>
        <v>6.50352</v>
      </c>
      <c r="E159" s="72" t="s">
        <v>718</v>
      </c>
      <c r="F159" s="174"/>
      <c r="G159" s="174"/>
      <c r="H159" s="70"/>
      <c r="I159" s="152"/>
      <c r="J159" s="153"/>
      <c r="M159" s="87"/>
      <c r="N159" s="162"/>
      <c r="O159" s="91"/>
      <c r="P159" s="91"/>
      <c r="Q159" s="162"/>
      <c r="R159" s="91"/>
      <c r="S159" s="91"/>
    </row>
    <row r="160" spans="1:19" ht="12.75">
      <c r="A160" s="76" t="s">
        <v>719</v>
      </c>
      <c r="B160" s="173" t="str">
        <f>A150</f>
        <v>CNY/SGD</v>
      </c>
      <c r="C160" s="173"/>
      <c r="D160" s="175">
        <f t="shared" si="13"/>
        <v>4.6968100000000002</v>
      </c>
      <c r="E160" s="72" t="s">
        <v>720</v>
      </c>
      <c r="F160" s="174"/>
      <c r="G160" s="174"/>
      <c r="H160" s="70"/>
      <c r="I160" s="152"/>
      <c r="J160" s="153"/>
      <c r="M160" s="87"/>
      <c r="N160" s="162"/>
      <c r="O160" s="91"/>
      <c r="P160" s="91"/>
      <c r="Q160" s="162"/>
      <c r="R160" s="91"/>
      <c r="S160" s="91"/>
    </row>
    <row r="161" spans="1:19" ht="12.75">
      <c r="A161" s="76"/>
      <c r="B161" s="173"/>
      <c r="C161" s="173"/>
      <c r="D161" s="70"/>
      <c r="E161" s="72" t="s">
        <v>722</v>
      </c>
      <c r="F161" s="174"/>
      <c r="G161" s="174"/>
      <c r="H161" s="70"/>
      <c r="I161" s="152"/>
      <c r="J161" s="153"/>
      <c r="M161" s="87"/>
      <c r="N161" s="162"/>
      <c r="O161" s="91"/>
      <c r="P161" s="91"/>
      <c r="Q161" s="162"/>
      <c r="R161" s="91"/>
      <c r="S161" s="91"/>
    </row>
    <row r="162" spans="1:19" ht="14.25">
      <c r="A162" s="178"/>
      <c r="B162" s="152"/>
      <c r="C162" s="152"/>
      <c r="E162" s="179" t="str">
        <f>HYPERLINK("https://www.sec.gov/edgar/searchedgar/companysearch.html","SEC")</f>
        <v>SEC</v>
      </c>
      <c r="F162" s="86" t="s">
        <v>723</v>
      </c>
      <c r="G162" s="87"/>
      <c r="I162" s="152"/>
      <c r="J162" s="153"/>
      <c r="M162" s="87"/>
      <c r="N162" s="162"/>
      <c r="O162" s="91"/>
      <c r="P162" s="91"/>
      <c r="Q162" s="162"/>
      <c r="R162" s="91"/>
      <c r="S162" s="91"/>
    </row>
    <row r="163" spans="1:19" ht="12.75">
      <c r="A163" s="180"/>
      <c r="B163" s="152"/>
      <c r="C163" s="152"/>
      <c r="E163" s="57" t="s">
        <v>724</v>
      </c>
      <c r="F163" s="87"/>
      <c r="G163" s="87"/>
      <c r="I163" s="152"/>
      <c r="J163" s="153"/>
      <c r="M163" s="87"/>
      <c r="N163" s="162"/>
      <c r="O163" s="91"/>
      <c r="P163" s="91"/>
      <c r="Q163" s="162"/>
      <c r="R163" s="91"/>
      <c r="S163" s="91"/>
    </row>
    <row r="164" spans="1:19" ht="12.75">
      <c r="A164" s="180"/>
      <c r="B164" s="152"/>
      <c r="C164" s="152"/>
      <c r="F164" s="87"/>
      <c r="G164" s="87"/>
      <c r="I164" s="152"/>
      <c r="J164" s="153"/>
      <c r="M164" s="87"/>
      <c r="N164" s="162"/>
      <c r="O164" s="91"/>
      <c r="P164" s="91"/>
      <c r="Q164" s="162"/>
      <c r="R164" s="91"/>
      <c r="S164" s="91"/>
    </row>
    <row r="165" spans="1:19" ht="12.75">
      <c r="A165" s="181" t="s">
        <v>337</v>
      </c>
      <c r="B165" s="182">
        <v>9.6199999999999994E-2</v>
      </c>
      <c r="C165" s="152"/>
      <c r="F165" s="87"/>
      <c r="G165" s="87"/>
      <c r="I165" s="152"/>
      <c r="J165" s="153"/>
      <c r="M165" s="87"/>
      <c r="N165" s="162"/>
      <c r="O165" s="91"/>
      <c r="P165" s="91"/>
      <c r="Q165" s="162"/>
      <c r="R165" s="91"/>
      <c r="S165" s="91"/>
    </row>
    <row r="166" spans="1:19" ht="12.75">
      <c r="A166" s="181" t="s">
        <v>435</v>
      </c>
      <c r="B166" s="182">
        <v>8.9200000000000002E-2</v>
      </c>
      <c r="C166" s="152"/>
      <c r="F166" s="87"/>
      <c r="G166" s="87"/>
      <c r="I166" s="152"/>
      <c r="J166" s="153"/>
      <c r="M166" s="87"/>
      <c r="N166" s="162"/>
      <c r="O166" s="91"/>
      <c r="P166" s="91"/>
      <c r="Q166" s="162"/>
      <c r="R166" s="91"/>
      <c r="S166" s="91"/>
    </row>
    <row r="167" spans="1:19" ht="12.75">
      <c r="A167" s="181" t="s">
        <v>441</v>
      </c>
      <c r="B167" s="182">
        <v>6.2E-2</v>
      </c>
      <c r="C167" s="152"/>
      <c r="F167" s="87"/>
      <c r="G167" s="87"/>
      <c r="I167" s="152"/>
      <c r="J167" s="153"/>
      <c r="M167" s="87"/>
      <c r="N167" s="162"/>
      <c r="O167" s="91"/>
      <c r="P167" s="91"/>
      <c r="Q167" s="162"/>
      <c r="R167" s="91"/>
      <c r="S167" s="91"/>
    </row>
    <row r="168" spans="1:19" ht="12.75">
      <c r="A168" s="183" t="s">
        <v>190</v>
      </c>
      <c r="B168" s="182">
        <v>4.1399999999999999E-2</v>
      </c>
      <c r="C168" s="152"/>
      <c r="F168" s="87"/>
      <c r="G168" s="87"/>
      <c r="I168" s="152"/>
      <c r="J168" s="153"/>
      <c r="M168" s="87"/>
      <c r="N168" s="162"/>
      <c r="O168" s="91"/>
      <c r="P168" s="91"/>
      <c r="Q168" s="162"/>
      <c r="R168" s="91"/>
      <c r="S168" s="91"/>
    </row>
    <row r="169" spans="1:19" ht="12.75">
      <c r="A169" s="181" t="s">
        <v>218</v>
      </c>
      <c r="B169" s="182">
        <v>3.2399999999999998E-2</v>
      </c>
      <c r="C169" s="152"/>
      <c r="F169" s="87"/>
      <c r="G169" s="87"/>
      <c r="I169" s="152"/>
      <c r="J169" s="153"/>
      <c r="M169" s="87"/>
      <c r="N169" s="162"/>
      <c r="O169" s="91"/>
      <c r="P169" s="91"/>
      <c r="Q169" s="162"/>
      <c r="R169" s="91"/>
      <c r="S169" s="91"/>
    </row>
    <row r="170" spans="1:19" ht="12.75">
      <c r="A170" s="181" t="s">
        <v>348</v>
      </c>
      <c r="B170" s="182">
        <v>2.7799999999999998E-2</v>
      </c>
      <c r="C170" s="152"/>
      <c r="F170" s="87"/>
      <c r="G170" s="87"/>
      <c r="I170" s="152"/>
      <c r="J170" s="153"/>
      <c r="M170" s="87"/>
      <c r="N170" s="162"/>
      <c r="O170" s="91"/>
      <c r="P170" s="91"/>
      <c r="Q170" s="162"/>
      <c r="R170" s="91"/>
      <c r="S170" s="91"/>
    </row>
    <row r="171" spans="1:19" ht="12.75">
      <c r="A171" s="181" t="s">
        <v>417</v>
      </c>
      <c r="B171" s="182">
        <v>2.0899999999999998E-2</v>
      </c>
      <c r="C171" s="152"/>
      <c r="F171" s="87"/>
      <c r="G171" s="87"/>
      <c r="I171" s="152"/>
      <c r="J171" s="153"/>
      <c r="M171" s="87"/>
      <c r="N171" s="162"/>
      <c r="O171" s="91"/>
      <c r="P171" s="91"/>
      <c r="Q171" s="162"/>
      <c r="R171" s="91"/>
      <c r="S171" s="91"/>
    </row>
    <row r="172" spans="1:19" ht="12.75">
      <c r="A172" s="181" t="s">
        <v>91</v>
      </c>
      <c r="B172" s="184">
        <v>1.9699999999999999E-2</v>
      </c>
      <c r="F172" s="87"/>
      <c r="G172" s="87"/>
      <c r="I172" s="152"/>
      <c r="J172" s="153"/>
      <c r="M172" s="87"/>
      <c r="N172" s="162"/>
      <c r="O172" s="91"/>
      <c r="P172" s="91"/>
      <c r="Q172" s="162"/>
      <c r="R172" s="91"/>
      <c r="S172" s="91"/>
    </row>
    <row r="173" spans="1:19" ht="12.75">
      <c r="A173" s="181" t="s">
        <v>226</v>
      </c>
      <c r="B173" s="182">
        <v>1.89E-2</v>
      </c>
      <c r="C173" s="152"/>
      <c r="F173" s="87"/>
      <c r="G173" s="87"/>
      <c r="I173" s="152"/>
      <c r="J173" s="153"/>
      <c r="M173" s="87"/>
      <c r="N173" s="162"/>
      <c r="O173" s="91"/>
      <c r="P173" s="91"/>
      <c r="Q173" s="162"/>
      <c r="R173" s="91"/>
      <c r="S173" s="91"/>
    </row>
    <row r="174" spans="1:19" ht="12.75">
      <c r="A174" s="181" t="s">
        <v>209</v>
      </c>
      <c r="B174" s="182">
        <v>1.6799999999999999E-2</v>
      </c>
      <c r="C174" s="152"/>
      <c r="F174" s="87"/>
      <c r="G174" s="87"/>
      <c r="I174" s="152"/>
      <c r="J174" s="153"/>
      <c r="M174" s="87"/>
      <c r="N174" s="162"/>
      <c r="O174" s="91"/>
      <c r="P174" s="91"/>
      <c r="Q174" s="162"/>
      <c r="R174" s="91"/>
      <c r="S174" s="91"/>
    </row>
    <row r="175" spans="1:19" ht="12.75">
      <c r="A175" s="185" t="s">
        <v>398</v>
      </c>
      <c r="B175" s="182">
        <v>1.6500000000000001E-2</v>
      </c>
      <c r="C175" s="152"/>
      <c r="F175" s="87"/>
      <c r="G175" s="87"/>
      <c r="I175" s="152"/>
      <c r="J175" s="153"/>
      <c r="M175" s="87"/>
      <c r="N175" s="162"/>
      <c r="O175" s="91"/>
      <c r="P175" s="91"/>
      <c r="Q175" s="162"/>
      <c r="R175" s="91"/>
      <c r="S175" s="91"/>
    </row>
    <row r="176" spans="1:19" ht="12.75">
      <c r="A176" s="181" t="s">
        <v>320</v>
      </c>
      <c r="B176" s="182">
        <v>1.6E-2</v>
      </c>
      <c r="C176" s="152"/>
      <c r="F176" s="87"/>
      <c r="G176" s="87"/>
      <c r="I176" s="152"/>
      <c r="J176" s="153"/>
      <c r="M176" s="87"/>
      <c r="N176" s="162"/>
      <c r="O176" s="91"/>
      <c r="P176" s="91"/>
      <c r="Q176" s="162"/>
      <c r="R176" s="91"/>
      <c r="S176" s="91"/>
    </row>
    <row r="177" spans="1:19" ht="12.75">
      <c r="A177" s="185" t="s">
        <v>315</v>
      </c>
      <c r="B177" s="182">
        <v>1.26E-2</v>
      </c>
      <c r="C177" s="152"/>
      <c r="F177" s="87"/>
      <c r="G177" s="87"/>
      <c r="I177" s="152"/>
      <c r="J177" s="153"/>
      <c r="M177" s="87"/>
      <c r="N177" s="162"/>
      <c r="O177" s="91"/>
      <c r="P177" s="91"/>
      <c r="Q177" s="162"/>
      <c r="R177" s="91"/>
      <c r="S177" s="91"/>
    </row>
    <row r="178" spans="1:19" ht="12.75">
      <c r="A178" s="181" t="s">
        <v>257</v>
      </c>
      <c r="B178" s="182">
        <v>9.1999999999999998E-3</v>
      </c>
      <c r="C178" s="152"/>
      <c r="F178" s="87"/>
      <c r="G178" s="87"/>
      <c r="I178" s="152"/>
      <c r="J178" s="153"/>
      <c r="M178" s="87"/>
      <c r="N178" s="162"/>
      <c r="O178" s="91"/>
      <c r="P178" s="91"/>
      <c r="Q178" s="162"/>
      <c r="R178" s="91"/>
      <c r="S178" s="91"/>
    </row>
    <row r="179" spans="1:19" ht="12.75">
      <c r="A179" s="185" t="s">
        <v>265</v>
      </c>
      <c r="B179" s="182">
        <v>8.3000000000000001E-3</v>
      </c>
      <c r="C179" s="152"/>
      <c r="F179" s="87"/>
      <c r="G179" s="87"/>
      <c r="I179" s="152"/>
      <c r="J179" s="153"/>
      <c r="M179" s="87"/>
      <c r="N179" s="162"/>
      <c r="O179" s="91"/>
      <c r="P179" s="91"/>
      <c r="Q179" s="162"/>
      <c r="R179" s="91"/>
      <c r="S179" s="91"/>
    </row>
    <row r="180" spans="1:19" ht="12.75">
      <c r="A180" s="181" t="s">
        <v>270</v>
      </c>
      <c r="B180" s="182">
        <v>7.4000000000000003E-3</v>
      </c>
      <c r="C180" s="152"/>
      <c r="F180" s="87"/>
      <c r="G180" s="87"/>
      <c r="I180" s="152"/>
      <c r="J180" s="153"/>
      <c r="M180" s="87"/>
      <c r="N180" s="162"/>
      <c r="O180" s="91"/>
      <c r="P180" s="91"/>
      <c r="Q180" s="162"/>
      <c r="R180" s="91"/>
      <c r="S180" s="91"/>
    </row>
    <row r="181" spans="1:19" ht="12.75">
      <c r="A181" s="181" t="s">
        <v>311</v>
      </c>
      <c r="B181" s="182">
        <v>6.7999999999999996E-3</v>
      </c>
      <c r="C181" s="152"/>
      <c r="F181" s="87"/>
      <c r="G181" s="87"/>
      <c r="I181" s="152"/>
      <c r="J181" s="153"/>
      <c r="M181" s="87"/>
      <c r="N181" s="162"/>
      <c r="O181" s="91"/>
      <c r="P181" s="91"/>
      <c r="Q181" s="162"/>
      <c r="R181" s="91"/>
      <c r="S181" s="91"/>
    </row>
    <row r="182" spans="1:19" ht="12.75">
      <c r="A182" s="181" t="s">
        <v>303</v>
      </c>
      <c r="B182" s="182">
        <v>6.1000000000000004E-3</v>
      </c>
      <c r="C182" s="152"/>
      <c r="F182" s="87"/>
      <c r="G182" s="87"/>
      <c r="I182" s="152"/>
      <c r="J182" s="153"/>
      <c r="M182" s="87"/>
      <c r="N182" s="162"/>
      <c r="O182" s="91"/>
      <c r="P182" s="91"/>
      <c r="Q182" s="162"/>
      <c r="R182" s="91"/>
      <c r="S182" s="91"/>
    </row>
    <row r="183" spans="1:19" ht="12.75">
      <c r="A183" s="185" t="s">
        <v>261</v>
      </c>
      <c r="B183" s="182">
        <v>5.8999999999999999E-3</v>
      </c>
      <c r="C183" s="152"/>
      <c r="F183" s="87"/>
      <c r="G183" s="87"/>
      <c r="I183" s="152"/>
      <c r="J183" s="153"/>
      <c r="M183" s="87"/>
      <c r="N183" s="162"/>
      <c r="O183" s="91"/>
      <c r="P183" s="91"/>
      <c r="Q183" s="162"/>
      <c r="R183" s="91"/>
      <c r="S183" s="91"/>
    </row>
    <row r="184" spans="1:19" ht="12.75">
      <c r="A184" s="181" t="s">
        <v>174</v>
      </c>
      <c r="B184" s="182">
        <v>5.5999999999999999E-3</v>
      </c>
      <c r="C184" s="152"/>
      <c r="F184" s="87"/>
      <c r="G184" s="87"/>
      <c r="I184" s="152"/>
      <c r="J184" s="153"/>
      <c r="M184" s="87"/>
      <c r="N184" s="162"/>
      <c r="O184" s="91"/>
      <c r="P184" s="91"/>
      <c r="Q184" s="162"/>
      <c r="R184" s="91"/>
      <c r="S184" s="91"/>
    </row>
    <row r="185" spans="1:19" ht="12.75">
      <c r="A185" s="181" t="s">
        <v>360</v>
      </c>
      <c r="B185" s="182">
        <v>5.5999999999999999E-3</v>
      </c>
      <c r="C185" s="152"/>
      <c r="F185" s="87"/>
      <c r="G185" s="87"/>
      <c r="I185" s="152"/>
      <c r="J185" s="153"/>
      <c r="M185" s="87"/>
      <c r="N185" s="162"/>
      <c r="O185" s="91"/>
      <c r="P185" s="91"/>
      <c r="Q185" s="162"/>
      <c r="R185" s="91"/>
      <c r="S185" s="91"/>
    </row>
    <row r="186" spans="1:19" ht="12.75">
      <c r="A186" s="185" t="s">
        <v>408</v>
      </c>
      <c r="B186" s="182">
        <v>5.5999999999999999E-3</v>
      </c>
      <c r="C186" s="152"/>
      <c r="F186" s="87"/>
      <c r="G186" s="87"/>
      <c r="I186" s="152"/>
      <c r="J186" s="153"/>
      <c r="M186" s="87"/>
      <c r="N186" s="162"/>
      <c r="O186" s="91"/>
      <c r="P186" s="91"/>
      <c r="Q186" s="162"/>
      <c r="R186" s="91"/>
      <c r="S186" s="91"/>
    </row>
    <row r="187" spans="1:19" ht="12.75">
      <c r="A187" s="185" t="s">
        <v>470</v>
      </c>
      <c r="B187" s="182">
        <v>5.1999999999999998E-3</v>
      </c>
      <c r="C187" s="152"/>
      <c r="F187" s="87"/>
      <c r="G187" s="87"/>
      <c r="I187" s="152"/>
      <c r="J187" s="153"/>
      <c r="M187" s="87"/>
      <c r="N187" s="162"/>
      <c r="O187" s="91"/>
      <c r="P187" s="91"/>
      <c r="Q187" s="162"/>
      <c r="R187" s="91"/>
      <c r="S187" s="91"/>
    </row>
    <row r="188" spans="1:19" ht="12.75">
      <c r="A188" s="181" t="s">
        <v>274</v>
      </c>
      <c r="B188" s="182">
        <v>4.4000000000000003E-3</v>
      </c>
      <c r="C188" s="152"/>
      <c r="F188" s="87"/>
      <c r="G188" s="87"/>
      <c r="I188" s="152"/>
      <c r="J188" s="153"/>
      <c r="M188" s="87"/>
      <c r="N188" s="162"/>
      <c r="O188" s="91"/>
      <c r="P188" s="91"/>
      <c r="Q188" s="162"/>
      <c r="R188" s="91"/>
      <c r="S188" s="91"/>
    </row>
    <row r="189" spans="1:19" ht="12.75">
      <c r="A189" s="181" t="s">
        <v>241</v>
      </c>
      <c r="B189" s="182">
        <v>4.0000000000000001E-3</v>
      </c>
      <c r="C189" s="152"/>
      <c r="F189" s="87"/>
      <c r="G189" s="87"/>
      <c r="I189" s="152"/>
      <c r="J189" s="153"/>
      <c r="M189" s="87"/>
      <c r="N189" s="162"/>
      <c r="O189" s="91"/>
      <c r="P189" s="91"/>
      <c r="Q189" s="162"/>
      <c r="R189" s="91"/>
      <c r="S189" s="91"/>
    </row>
    <row r="190" spans="1:19" ht="12.75">
      <c r="A190" s="181" t="s">
        <v>180</v>
      </c>
      <c r="B190" s="182">
        <v>2.7000000000000001E-3</v>
      </c>
      <c r="C190" s="152"/>
      <c r="F190" s="87"/>
      <c r="G190" s="87"/>
      <c r="I190" s="152"/>
      <c r="J190" s="153"/>
      <c r="M190" s="87"/>
      <c r="N190" s="162"/>
      <c r="O190" s="91"/>
      <c r="P190" s="91"/>
      <c r="Q190" s="162"/>
      <c r="R190" s="91"/>
      <c r="S190" s="91"/>
    </row>
    <row r="191" spans="1:19" ht="12.75">
      <c r="A191" s="181" t="s">
        <v>379</v>
      </c>
      <c r="B191" s="182">
        <v>2.5000000000000001E-3</v>
      </c>
      <c r="C191" s="152"/>
      <c r="F191" s="87"/>
      <c r="G191" s="87"/>
      <c r="I191" s="152"/>
      <c r="J191" s="153"/>
      <c r="M191" s="87"/>
      <c r="N191" s="162"/>
      <c r="O191" s="91"/>
      <c r="P191" s="91"/>
      <c r="Q191" s="162"/>
      <c r="R191" s="91"/>
      <c r="S191" s="91"/>
    </row>
    <row r="192" spans="1:19" ht="12.75">
      <c r="A192" s="185" t="s">
        <v>214</v>
      </c>
      <c r="B192" s="182">
        <v>2.2000000000000001E-3</v>
      </c>
      <c r="C192" s="152"/>
      <c r="F192" s="87"/>
      <c r="G192" s="87"/>
      <c r="I192" s="152"/>
      <c r="J192" s="153"/>
      <c r="M192" s="87"/>
      <c r="N192" s="162"/>
      <c r="O192" s="91"/>
      <c r="P192" s="91"/>
      <c r="Q192" s="162"/>
      <c r="R192" s="91"/>
      <c r="S192" s="91"/>
    </row>
    <row r="193" spans="1:19" ht="12.75">
      <c r="A193" s="181" t="s">
        <v>185</v>
      </c>
      <c r="B193" s="182">
        <v>2E-3</v>
      </c>
      <c r="C193" s="152"/>
      <c r="F193" s="87"/>
      <c r="G193" s="87"/>
      <c r="I193" s="152"/>
      <c r="J193" s="153"/>
      <c r="M193" s="87"/>
      <c r="N193" s="162"/>
      <c r="O193" s="91"/>
      <c r="P193" s="91"/>
      <c r="Q193" s="162"/>
      <c r="R193" s="91"/>
      <c r="S193" s="91"/>
    </row>
    <row r="194" spans="1:19" ht="12.75">
      <c r="A194" s="181" t="s">
        <v>231</v>
      </c>
      <c r="B194" s="182">
        <v>1.8E-3</v>
      </c>
      <c r="C194" s="152"/>
      <c r="F194" s="87"/>
      <c r="G194" s="87"/>
      <c r="I194" s="152"/>
      <c r="J194" s="153"/>
      <c r="M194" s="87"/>
      <c r="N194" s="162"/>
      <c r="O194" s="91"/>
      <c r="P194" s="91"/>
      <c r="Q194" s="162"/>
      <c r="R194" s="91"/>
      <c r="S194" s="91"/>
    </row>
    <row r="195" spans="1:19" ht="12.75">
      <c r="A195" s="181" t="s">
        <v>474</v>
      </c>
      <c r="B195" s="182">
        <v>1.6999999999999999E-3</v>
      </c>
      <c r="C195" s="152"/>
      <c r="F195" s="87"/>
      <c r="G195" s="87"/>
      <c r="I195" s="152"/>
      <c r="J195" s="153"/>
      <c r="M195" s="87"/>
      <c r="N195" s="162"/>
      <c r="O195" s="91"/>
      <c r="P195" s="91"/>
      <c r="Q195" s="162"/>
      <c r="R195" s="91"/>
      <c r="S195" s="91"/>
    </row>
    <row r="196" spans="1:19" ht="12.75">
      <c r="A196" s="181" t="s">
        <v>356</v>
      </c>
      <c r="B196" s="182">
        <v>1.6000000000000001E-3</v>
      </c>
      <c r="C196" s="152"/>
      <c r="F196" s="87"/>
      <c r="G196" s="87"/>
      <c r="I196" s="152"/>
      <c r="J196" s="153"/>
      <c r="M196" s="87"/>
      <c r="N196" s="162"/>
      <c r="O196" s="91"/>
      <c r="P196" s="91"/>
      <c r="Q196" s="162"/>
      <c r="R196" s="91"/>
      <c r="S196" s="91"/>
    </row>
    <row r="197" spans="1:19" ht="12.75">
      <c r="A197" s="181" t="s">
        <v>250</v>
      </c>
      <c r="B197" s="182">
        <v>1.4E-3</v>
      </c>
      <c r="C197" s="152"/>
      <c r="F197" s="87"/>
      <c r="G197" s="87"/>
      <c r="I197" s="152"/>
      <c r="J197" s="153"/>
      <c r="M197" s="87"/>
      <c r="N197" s="162"/>
      <c r="O197" s="91"/>
      <c r="P197" s="91"/>
      <c r="Q197" s="162"/>
      <c r="R197" s="91"/>
      <c r="S197" s="91"/>
    </row>
    <row r="198" spans="1:19" ht="12.75">
      <c r="A198" s="185" t="s">
        <v>287</v>
      </c>
      <c r="B198" s="182">
        <v>1.1999999999999999E-3</v>
      </c>
      <c r="C198" s="152"/>
      <c r="F198" s="87"/>
      <c r="G198" s="87"/>
      <c r="I198" s="152"/>
      <c r="J198" s="153"/>
      <c r="M198" s="87"/>
      <c r="N198" s="162"/>
      <c r="O198" s="91"/>
      <c r="P198" s="91"/>
      <c r="Q198" s="162"/>
      <c r="R198" s="91"/>
      <c r="S198" s="91"/>
    </row>
    <row r="199" spans="1:19" ht="12.75">
      <c r="A199" s="181" t="s">
        <v>447</v>
      </c>
      <c r="B199" s="182">
        <v>1.1999999999999999E-3</v>
      </c>
      <c r="C199" s="152"/>
      <c r="F199" s="87"/>
      <c r="G199" s="87"/>
      <c r="I199" s="152"/>
      <c r="J199" s="153"/>
      <c r="M199" s="87"/>
      <c r="N199" s="162"/>
      <c r="O199" s="91"/>
      <c r="P199" s="91"/>
      <c r="Q199" s="162"/>
      <c r="R199" s="91"/>
      <c r="S199" s="91"/>
    </row>
    <row r="200" spans="1:19" ht="12.75">
      <c r="A200" s="185" t="s">
        <v>166</v>
      </c>
      <c r="B200" s="182">
        <v>1E-3</v>
      </c>
      <c r="C200" s="152"/>
      <c r="F200" s="87"/>
      <c r="G200" s="87"/>
      <c r="I200" s="152"/>
      <c r="J200" s="153"/>
      <c r="M200" s="87"/>
      <c r="N200" s="162"/>
      <c r="O200" s="91"/>
      <c r="P200" s="91"/>
      <c r="Q200" s="162"/>
      <c r="R200" s="91"/>
      <c r="S200" s="91"/>
    </row>
    <row r="201" spans="1:19" ht="12.75">
      <c r="A201" s="181" t="s">
        <v>203</v>
      </c>
      <c r="B201" s="182">
        <v>1E-3</v>
      </c>
      <c r="C201" s="152"/>
      <c r="F201" s="87"/>
      <c r="G201" s="87"/>
      <c r="I201" s="152"/>
      <c r="J201" s="153"/>
      <c r="M201" s="87"/>
      <c r="N201" s="162"/>
      <c r="O201" s="91"/>
      <c r="P201" s="91"/>
      <c r="Q201" s="162"/>
      <c r="R201" s="91"/>
      <c r="S201" s="91"/>
    </row>
    <row r="202" spans="1:19" ht="12.75">
      <c r="A202" s="181" t="s">
        <v>424</v>
      </c>
      <c r="B202" s="182">
        <v>1E-3</v>
      </c>
      <c r="C202" s="152"/>
      <c r="F202" s="87"/>
      <c r="G202" s="87"/>
      <c r="I202" s="152"/>
      <c r="J202" s="153"/>
      <c r="M202" s="87"/>
      <c r="N202" s="162"/>
      <c r="O202" s="91"/>
      <c r="P202" s="91"/>
      <c r="Q202" s="162"/>
      <c r="R202" s="91"/>
      <c r="S202" s="91"/>
    </row>
    <row r="203" spans="1:19" ht="12.75">
      <c r="A203" s="185" t="s">
        <v>458</v>
      </c>
      <c r="B203" s="182">
        <v>1E-3</v>
      </c>
      <c r="C203" s="152"/>
      <c r="F203" s="87"/>
      <c r="G203" s="87"/>
      <c r="I203" s="152"/>
      <c r="J203" s="153"/>
      <c r="M203" s="87"/>
      <c r="N203" s="162"/>
      <c r="O203" s="91"/>
      <c r="P203" s="91"/>
      <c r="Q203" s="162"/>
      <c r="R203" s="91"/>
      <c r="S203" s="91"/>
    </row>
    <row r="204" spans="1:19" ht="12.75">
      <c r="A204" s="181" t="s">
        <v>198</v>
      </c>
      <c r="B204" s="182">
        <v>8.9999999999999998E-4</v>
      </c>
      <c r="C204" s="152"/>
      <c r="F204" s="87"/>
      <c r="G204" s="87"/>
      <c r="I204" s="152"/>
      <c r="J204" s="153"/>
      <c r="M204" s="87"/>
      <c r="N204" s="162"/>
      <c r="O204" s="91"/>
      <c r="P204" s="91"/>
      <c r="Q204" s="162"/>
      <c r="R204" s="91"/>
      <c r="S204" s="91"/>
    </row>
    <row r="205" spans="1:19" ht="12.75">
      <c r="A205" s="181" t="s">
        <v>298</v>
      </c>
      <c r="B205" s="182">
        <v>8.9999999999999998E-4</v>
      </c>
      <c r="C205" s="152"/>
      <c r="F205" s="87"/>
      <c r="G205" s="87"/>
      <c r="I205" s="152"/>
      <c r="J205" s="153"/>
      <c r="M205" s="87"/>
      <c r="N205" s="162"/>
      <c r="O205" s="91"/>
      <c r="P205" s="91"/>
      <c r="Q205" s="162"/>
      <c r="R205" s="91"/>
      <c r="S205" s="91"/>
    </row>
    <row r="206" spans="1:19" ht="12.75">
      <c r="A206" s="181" t="s">
        <v>293</v>
      </c>
      <c r="B206" s="182">
        <v>8.0000000000000004E-4</v>
      </c>
      <c r="C206" s="152"/>
      <c r="F206" s="87"/>
      <c r="G206" s="87"/>
      <c r="I206" s="152"/>
      <c r="J206" s="153"/>
      <c r="M206" s="87"/>
      <c r="N206" s="162"/>
      <c r="O206" s="91"/>
      <c r="P206" s="91"/>
      <c r="Q206" s="162"/>
      <c r="R206" s="91"/>
      <c r="S206" s="91"/>
    </row>
    <row r="207" spans="1:19" ht="12.75">
      <c r="A207" s="181" t="s">
        <v>352</v>
      </c>
      <c r="B207" s="182">
        <v>8.0000000000000004E-4</v>
      </c>
      <c r="C207" s="152"/>
      <c r="F207" s="87"/>
      <c r="G207" s="87"/>
      <c r="I207" s="152"/>
      <c r="J207" s="153"/>
      <c r="M207" s="87"/>
      <c r="N207" s="162"/>
      <c r="O207" s="91"/>
      <c r="P207" s="91"/>
      <c r="Q207" s="162"/>
      <c r="R207" s="91"/>
      <c r="S207" s="91"/>
    </row>
    <row r="208" spans="1:19" ht="12.75">
      <c r="A208" s="181" t="s">
        <v>394</v>
      </c>
      <c r="B208" s="182">
        <v>8.0000000000000004E-4</v>
      </c>
      <c r="C208" s="152"/>
      <c r="F208" s="87"/>
      <c r="G208" s="87"/>
      <c r="I208" s="152"/>
      <c r="J208" s="153"/>
      <c r="M208" s="87"/>
      <c r="N208" s="162"/>
      <c r="O208" s="91"/>
      <c r="P208" s="91"/>
      <c r="Q208" s="162"/>
      <c r="R208" s="91"/>
      <c r="S208" s="91"/>
    </row>
    <row r="209" spans="1:19" ht="12.75">
      <c r="A209" s="185" t="s">
        <v>431</v>
      </c>
      <c r="B209" s="182">
        <v>8.0000000000000004E-4</v>
      </c>
      <c r="C209" s="152"/>
      <c r="F209" s="87"/>
      <c r="G209" s="87"/>
      <c r="I209" s="152"/>
      <c r="J209" s="153"/>
      <c r="M209" s="87"/>
      <c r="N209" s="162"/>
      <c r="O209" s="91"/>
      <c r="P209" s="91"/>
      <c r="Q209" s="162"/>
      <c r="R209" s="91"/>
      <c r="S209" s="91"/>
    </row>
    <row r="210" spans="1:19" ht="12.75">
      <c r="A210" s="181" t="s">
        <v>235</v>
      </c>
      <c r="B210" s="182">
        <v>6.9999999999999999E-4</v>
      </c>
      <c r="C210" s="152"/>
      <c r="F210" s="87"/>
      <c r="G210" s="87"/>
      <c r="I210" s="152"/>
      <c r="J210" s="153"/>
      <c r="M210" s="87"/>
      <c r="N210" s="162"/>
      <c r="O210" s="91"/>
      <c r="P210" s="91"/>
      <c r="Q210" s="162"/>
      <c r="R210" s="91"/>
      <c r="S210" s="91"/>
    </row>
    <row r="211" spans="1:19" ht="12.75">
      <c r="A211" s="181" t="s">
        <v>282</v>
      </c>
      <c r="B211" s="182">
        <v>5.9999999999999995E-4</v>
      </c>
      <c r="C211" s="152"/>
      <c r="F211" s="87"/>
      <c r="G211" s="87"/>
      <c r="I211" s="152"/>
      <c r="J211" s="153"/>
      <c r="M211" s="87"/>
      <c r="N211" s="162"/>
      <c r="O211" s="91"/>
      <c r="P211" s="91"/>
      <c r="Q211" s="162"/>
      <c r="R211" s="91"/>
      <c r="S211" s="91"/>
    </row>
    <row r="212" spans="1:19" ht="12.75">
      <c r="A212" s="185" t="s">
        <v>328</v>
      </c>
      <c r="B212" s="182">
        <v>5.0000000000000001E-4</v>
      </c>
      <c r="C212" s="152"/>
      <c r="F212" s="87"/>
      <c r="G212" s="87"/>
      <c r="I212" s="152"/>
      <c r="J212" s="153"/>
      <c r="M212" s="87"/>
      <c r="N212" s="162"/>
      <c r="O212" s="91"/>
      <c r="P212" s="91"/>
      <c r="Q212" s="162"/>
      <c r="R212" s="91"/>
      <c r="S212" s="91"/>
    </row>
    <row r="213" spans="1:19" ht="12.75">
      <c r="A213" s="181" t="s">
        <v>465</v>
      </c>
      <c r="B213" s="182">
        <v>4.0000000000000002E-4</v>
      </c>
      <c r="C213" s="152"/>
      <c r="F213" s="87"/>
      <c r="G213" s="87"/>
      <c r="I213" s="152"/>
      <c r="J213" s="153"/>
      <c r="M213" s="87"/>
      <c r="N213" s="162"/>
      <c r="O213" s="91"/>
      <c r="P213" s="91"/>
      <c r="Q213" s="162"/>
      <c r="R213" s="91"/>
      <c r="S213" s="91"/>
    </row>
    <row r="214" spans="1:19" ht="12.75">
      <c r="A214" s="181" t="s">
        <v>307</v>
      </c>
      <c r="B214" s="182">
        <v>2.0000000000000001E-4</v>
      </c>
      <c r="C214" s="152"/>
      <c r="F214" s="87"/>
      <c r="G214" s="87"/>
      <c r="I214" s="152"/>
      <c r="J214" s="153"/>
      <c r="M214" s="87"/>
      <c r="N214" s="162"/>
      <c r="O214" s="91"/>
      <c r="P214" s="91"/>
      <c r="Q214" s="162"/>
      <c r="R214" s="91"/>
      <c r="S214" s="91"/>
    </row>
    <row r="215" spans="1:19" ht="12.75">
      <c r="A215" s="183" t="s">
        <v>413</v>
      </c>
      <c r="B215" s="182">
        <v>0</v>
      </c>
      <c r="C215" s="152"/>
      <c r="F215" s="87"/>
      <c r="G215" s="87"/>
      <c r="I215" s="152"/>
      <c r="J215" s="153"/>
      <c r="M215" s="87"/>
      <c r="N215" s="162"/>
      <c r="O215" s="91"/>
      <c r="P215" s="91"/>
      <c r="Q215" s="162"/>
      <c r="R215" s="91"/>
      <c r="S215" s="91"/>
    </row>
    <row r="216" spans="1:19" ht="12.75">
      <c r="A216" s="180"/>
      <c r="B216" s="152"/>
      <c r="C216" s="152"/>
      <c r="F216" s="87"/>
      <c r="G216" s="87"/>
      <c r="I216" s="152"/>
      <c r="J216" s="153"/>
      <c r="M216" s="87"/>
      <c r="N216" s="162"/>
      <c r="O216" s="91"/>
      <c r="P216" s="91"/>
      <c r="Q216" s="162"/>
      <c r="R216" s="91"/>
      <c r="S216" s="91"/>
    </row>
    <row r="217" spans="1:19" ht="12.75">
      <c r="A217" s="180"/>
      <c r="B217" s="152"/>
      <c r="C217" s="152"/>
      <c r="F217" s="87"/>
      <c r="G217" s="87"/>
      <c r="I217" s="152"/>
      <c r="J217" s="153"/>
      <c r="M217" s="87"/>
      <c r="N217" s="162"/>
      <c r="O217" s="91"/>
      <c r="P217" s="91"/>
      <c r="Q217" s="162"/>
      <c r="R217" s="91"/>
      <c r="S217" s="91"/>
    </row>
    <row r="218" spans="1:19" ht="12.75">
      <c r="A218" s="180"/>
      <c r="B218" s="152"/>
      <c r="C218" s="152"/>
      <c r="F218" s="87"/>
      <c r="G218" s="87"/>
      <c r="I218" s="152"/>
      <c r="J218" s="153"/>
      <c r="M218" s="87"/>
      <c r="N218" s="162"/>
      <c r="O218" s="91"/>
      <c r="P218" s="91"/>
      <c r="Q218" s="162"/>
      <c r="R218" s="91"/>
      <c r="S218" s="91"/>
    </row>
    <row r="219" spans="1:19" ht="12.75">
      <c r="A219" s="180"/>
      <c r="B219" s="152"/>
      <c r="C219" s="152"/>
      <c r="F219" s="87"/>
      <c r="G219" s="87"/>
      <c r="I219" s="152"/>
      <c r="J219" s="153"/>
      <c r="M219" s="87"/>
      <c r="N219" s="162"/>
      <c r="O219" s="91"/>
      <c r="P219" s="91"/>
      <c r="Q219" s="162"/>
      <c r="R219" s="91"/>
      <c r="S219" s="91"/>
    </row>
    <row r="220" spans="1:19" ht="12.75">
      <c r="A220" s="180"/>
      <c r="B220" s="152"/>
      <c r="C220" s="152"/>
      <c r="F220" s="87"/>
      <c r="G220" s="87"/>
      <c r="I220" s="152"/>
      <c r="J220" s="153"/>
      <c r="M220" s="87"/>
      <c r="N220" s="162"/>
      <c r="O220" s="91"/>
      <c r="P220" s="91"/>
      <c r="Q220" s="162"/>
      <c r="R220" s="91"/>
      <c r="S220" s="91"/>
    </row>
    <row r="221" spans="1:19" ht="12.75">
      <c r="A221" s="180"/>
      <c r="B221" s="152"/>
      <c r="C221" s="152"/>
      <c r="F221" s="87"/>
      <c r="G221" s="87"/>
      <c r="I221" s="152"/>
      <c r="J221" s="153"/>
      <c r="M221" s="87"/>
      <c r="N221" s="162"/>
      <c r="O221" s="91"/>
      <c r="P221" s="91"/>
      <c r="Q221" s="162"/>
      <c r="R221" s="91"/>
      <c r="S221" s="91"/>
    </row>
    <row r="222" spans="1:19" ht="12.75">
      <c r="A222" s="180"/>
      <c r="B222" s="152"/>
      <c r="C222" s="152"/>
      <c r="F222" s="87"/>
      <c r="G222" s="87"/>
      <c r="I222" s="152"/>
      <c r="J222" s="153"/>
      <c r="M222" s="87"/>
      <c r="N222" s="162"/>
      <c r="O222" s="91"/>
      <c r="P222" s="91"/>
      <c r="Q222" s="162"/>
      <c r="R222" s="91"/>
      <c r="S222" s="91"/>
    </row>
    <row r="223" spans="1:19" ht="12.75">
      <c r="A223" s="180"/>
      <c r="B223" s="152"/>
      <c r="C223" s="152"/>
      <c r="F223" s="87"/>
      <c r="G223" s="87"/>
      <c r="I223" s="152"/>
      <c r="J223" s="153"/>
      <c r="M223" s="87"/>
      <c r="N223" s="162"/>
      <c r="O223" s="91"/>
      <c r="P223" s="91"/>
      <c r="Q223" s="162"/>
      <c r="R223" s="91"/>
      <c r="S223" s="91"/>
    </row>
    <row r="224" spans="1:19" ht="12.75">
      <c r="A224" s="180"/>
      <c r="B224" s="152"/>
      <c r="C224" s="152"/>
      <c r="F224" s="87"/>
      <c r="G224" s="87"/>
      <c r="I224" s="152"/>
      <c r="J224" s="153"/>
      <c r="M224" s="87"/>
      <c r="N224" s="162"/>
      <c r="O224" s="91"/>
      <c r="P224" s="91"/>
      <c r="Q224" s="162"/>
      <c r="R224" s="91"/>
      <c r="S224" s="91"/>
    </row>
    <row r="225" spans="1:19" ht="12.75">
      <c r="A225" s="180"/>
      <c r="B225" s="152"/>
      <c r="C225" s="152"/>
      <c r="F225" s="87"/>
      <c r="G225" s="87"/>
      <c r="I225" s="152"/>
      <c r="J225" s="153"/>
      <c r="M225" s="87"/>
      <c r="N225" s="162"/>
      <c r="O225" s="91"/>
      <c r="P225" s="91"/>
      <c r="Q225" s="162"/>
      <c r="R225" s="91"/>
      <c r="S225" s="91"/>
    </row>
    <row r="226" spans="1:19" ht="12.75">
      <c r="A226" s="180"/>
      <c r="B226" s="152"/>
      <c r="C226" s="152"/>
      <c r="F226" s="87"/>
      <c r="G226" s="87"/>
      <c r="I226" s="152"/>
      <c r="J226" s="153"/>
      <c r="M226" s="87"/>
      <c r="N226" s="162"/>
      <c r="O226" s="91"/>
      <c r="P226" s="91"/>
      <c r="Q226" s="162"/>
      <c r="R226" s="91"/>
      <c r="S226" s="91"/>
    </row>
    <row r="227" spans="1:19" ht="12.75">
      <c r="A227" s="180"/>
      <c r="B227" s="152"/>
      <c r="C227" s="152"/>
      <c r="F227" s="87"/>
      <c r="G227" s="87"/>
      <c r="I227" s="152"/>
      <c r="J227" s="153"/>
      <c r="M227" s="87"/>
      <c r="N227" s="162"/>
      <c r="O227" s="91"/>
      <c r="P227" s="91"/>
      <c r="Q227" s="162"/>
      <c r="R227" s="91"/>
      <c r="S227" s="91"/>
    </row>
    <row r="228" spans="1:19" ht="12.75">
      <c r="A228" s="180"/>
      <c r="B228" s="152"/>
      <c r="C228" s="152"/>
      <c r="F228" s="87"/>
      <c r="G228" s="87"/>
      <c r="I228" s="152"/>
      <c r="J228" s="153"/>
      <c r="M228" s="87"/>
      <c r="N228" s="162"/>
      <c r="O228" s="91"/>
      <c r="P228" s="91"/>
      <c r="Q228" s="162"/>
      <c r="R228" s="91"/>
      <c r="S228" s="91"/>
    </row>
    <row r="229" spans="1:19" ht="12.75">
      <c r="A229" s="180"/>
      <c r="B229" s="152"/>
      <c r="C229" s="152"/>
      <c r="F229" s="87"/>
      <c r="G229" s="87"/>
      <c r="I229" s="152"/>
      <c r="J229" s="153"/>
      <c r="M229" s="87"/>
      <c r="N229" s="162"/>
      <c r="O229" s="91"/>
      <c r="P229" s="91"/>
      <c r="Q229" s="162"/>
      <c r="R229" s="91"/>
      <c r="S229" s="91"/>
    </row>
    <row r="230" spans="1:19" ht="12.75">
      <c r="A230" s="180"/>
      <c r="B230" s="152"/>
      <c r="C230" s="152"/>
      <c r="F230" s="87"/>
      <c r="G230" s="87"/>
      <c r="I230" s="152"/>
      <c r="J230" s="153"/>
      <c r="M230" s="87"/>
      <c r="N230" s="162"/>
      <c r="O230" s="91"/>
      <c r="P230" s="91"/>
      <c r="Q230" s="162"/>
      <c r="R230" s="91"/>
      <c r="S230" s="91"/>
    </row>
    <row r="231" spans="1:19" ht="12.75">
      <c r="A231" s="180"/>
      <c r="B231" s="152"/>
      <c r="C231" s="152"/>
      <c r="F231" s="87"/>
      <c r="G231" s="87"/>
      <c r="I231" s="152"/>
      <c r="J231" s="153"/>
      <c r="M231" s="87"/>
      <c r="N231" s="162"/>
      <c r="O231" s="91"/>
      <c r="P231" s="91"/>
      <c r="Q231" s="162"/>
      <c r="R231" s="91"/>
      <c r="S231" s="91"/>
    </row>
    <row r="232" spans="1:19" ht="12.75">
      <c r="A232" s="180"/>
      <c r="B232" s="152"/>
      <c r="C232" s="152"/>
      <c r="F232" s="87"/>
      <c r="G232" s="87"/>
      <c r="I232" s="152"/>
      <c r="J232" s="153"/>
      <c r="M232" s="87"/>
      <c r="N232" s="162"/>
      <c r="O232" s="91"/>
      <c r="P232" s="91"/>
      <c r="Q232" s="162"/>
      <c r="R232" s="91"/>
      <c r="S232" s="91"/>
    </row>
    <row r="233" spans="1:19" ht="12.75">
      <c r="A233" s="180"/>
      <c r="B233" s="152"/>
      <c r="C233" s="152"/>
      <c r="F233" s="87"/>
      <c r="G233" s="87"/>
      <c r="I233" s="152"/>
      <c r="J233" s="153"/>
      <c r="M233" s="87"/>
      <c r="N233" s="162"/>
      <c r="O233" s="91"/>
      <c r="P233" s="91"/>
      <c r="Q233" s="162"/>
      <c r="R233" s="91"/>
      <c r="S233" s="91"/>
    </row>
    <row r="234" spans="1:19" ht="12.75">
      <c r="A234" s="180"/>
      <c r="B234" s="152"/>
      <c r="C234" s="152"/>
      <c r="F234" s="87"/>
      <c r="G234" s="87"/>
      <c r="I234" s="152"/>
      <c r="J234" s="153"/>
      <c r="M234" s="87"/>
      <c r="N234" s="162"/>
      <c r="O234" s="91"/>
      <c r="P234" s="91"/>
      <c r="Q234" s="162"/>
      <c r="R234" s="91"/>
      <c r="S234" s="91"/>
    </row>
    <row r="235" spans="1:19" ht="12.75">
      <c r="A235" s="180"/>
      <c r="B235" s="152"/>
      <c r="C235" s="152"/>
      <c r="F235" s="87"/>
      <c r="G235" s="87"/>
      <c r="I235" s="152"/>
      <c r="J235" s="153"/>
      <c r="M235" s="87"/>
      <c r="N235" s="162"/>
      <c r="O235" s="91"/>
      <c r="P235" s="91"/>
      <c r="Q235" s="162"/>
      <c r="R235" s="91"/>
      <c r="S235" s="91"/>
    </row>
    <row r="236" spans="1:19" ht="12.75">
      <c r="A236" s="180"/>
      <c r="B236" s="152"/>
      <c r="C236" s="152"/>
      <c r="F236" s="87"/>
      <c r="G236" s="87"/>
      <c r="I236" s="152"/>
      <c r="J236" s="153"/>
      <c r="M236" s="87"/>
      <c r="N236" s="162"/>
      <c r="O236" s="91"/>
      <c r="P236" s="91"/>
      <c r="Q236" s="162"/>
      <c r="R236" s="91"/>
      <c r="S236" s="91"/>
    </row>
    <row r="237" spans="1:19" ht="12.75">
      <c r="A237" s="180"/>
      <c r="B237" s="152"/>
      <c r="C237" s="152"/>
      <c r="F237" s="87"/>
      <c r="G237" s="87"/>
      <c r="I237" s="152"/>
      <c r="J237" s="153"/>
      <c r="M237" s="87"/>
      <c r="N237" s="162"/>
      <c r="O237" s="91"/>
      <c r="P237" s="91"/>
      <c r="Q237" s="162"/>
      <c r="R237" s="91"/>
      <c r="S237" s="91"/>
    </row>
    <row r="238" spans="1:19" ht="12.75">
      <c r="A238" s="180"/>
      <c r="B238" s="152"/>
      <c r="C238" s="152"/>
      <c r="F238" s="87"/>
      <c r="G238" s="87"/>
      <c r="I238" s="152"/>
      <c r="J238" s="153"/>
      <c r="M238" s="87"/>
      <c r="N238" s="162"/>
      <c r="O238" s="91"/>
      <c r="P238" s="91"/>
      <c r="Q238" s="162"/>
      <c r="R238" s="91"/>
      <c r="S238" s="91"/>
    </row>
    <row r="239" spans="1:19" ht="12.75">
      <c r="A239" s="180"/>
      <c r="B239" s="152"/>
      <c r="C239" s="152"/>
      <c r="F239" s="87"/>
      <c r="G239" s="87"/>
      <c r="I239" s="152"/>
      <c r="J239" s="153"/>
      <c r="M239" s="87"/>
      <c r="N239" s="162"/>
      <c r="O239" s="91"/>
      <c r="P239" s="91"/>
      <c r="Q239" s="162"/>
      <c r="R239" s="91"/>
      <c r="S239" s="91"/>
    </row>
    <row r="240" spans="1:19" ht="12.75">
      <c r="A240" s="180"/>
      <c r="B240" s="152"/>
      <c r="C240" s="152"/>
      <c r="F240" s="87"/>
      <c r="G240" s="87"/>
      <c r="I240" s="152"/>
      <c r="J240" s="153"/>
      <c r="M240" s="87"/>
      <c r="N240" s="162"/>
      <c r="O240" s="91"/>
      <c r="P240" s="91"/>
      <c r="Q240" s="162"/>
      <c r="R240" s="91"/>
      <c r="S240" s="91"/>
    </row>
    <row r="241" spans="1:19" ht="12.75">
      <c r="A241" s="180"/>
      <c r="B241" s="152"/>
      <c r="C241" s="152"/>
      <c r="F241" s="87"/>
      <c r="G241" s="87"/>
      <c r="I241" s="152"/>
      <c r="J241" s="153"/>
      <c r="M241" s="87"/>
      <c r="N241" s="162"/>
      <c r="O241" s="91"/>
      <c r="P241" s="91"/>
      <c r="Q241" s="162"/>
      <c r="R241" s="91"/>
      <c r="S241" s="91"/>
    </row>
    <row r="242" spans="1:19" ht="12.75">
      <c r="A242" s="180"/>
      <c r="B242" s="152"/>
      <c r="C242" s="152"/>
      <c r="F242" s="87"/>
      <c r="G242" s="87"/>
      <c r="I242" s="152"/>
      <c r="J242" s="153"/>
      <c r="M242" s="87"/>
      <c r="N242" s="162"/>
      <c r="O242" s="91"/>
      <c r="P242" s="91"/>
      <c r="Q242" s="162"/>
      <c r="R242" s="91"/>
      <c r="S242" s="91"/>
    </row>
    <row r="243" spans="1:19" ht="12.75">
      <c r="A243" s="180"/>
      <c r="B243" s="152"/>
      <c r="C243" s="152"/>
      <c r="F243" s="87"/>
      <c r="G243" s="87"/>
      <c r="I243" s="152"/>
      <c r="J243" s="153"/>
      <c r="M243" s="87"/>
      <c r="N243" s="162"/>
      <c r="O243" s="91"/>
      <c r="P243" s="91"/>
      <c r="Q243" s="162"/>
      <c r="R243" s="91"/>
      <c r="S243" s="91"/>
    </row>
    <row r="244" spans="1:19" ht="12.75">
      <c r="A244" s="180"/>
      <c r="B244" s="152"/>
      <c r="C244" s="152"/>
      <c r="F244" s="87"/>
      <c r="G244" s="87"/>
      <c r="I244" s="152"/>
      <c r="J244" s="153"/>
      <c r="M244" s="87"/>
      <c r="N244" s="162"/>
      <c r="O244" s="91"/>
      <c r="P244" s="91"/>
      <c r="Q244" s="162"/>
      <c r="R244" s="91"/>
      <c r="S244" s="91"/>
    </row>
    <row r="245" spans="1:19" ht="12.75">
      <c r="A245" s="180"/>
      <c r="B245" s="152"/>
      <c r="C245" s="152"/>
      <c r="F245" s="87"/>
      <c r="G245" s="87"/>
      <c r="I245" s="152"/>
      <c r="J245" s="153"/>
      <c r="M245" s="87"/>
      <c r="N245" s="162"/>
      <c r="O245" s="91"/>
      <c r="P245" s="91"/>
      <c r="Q245" s="162"/>
      <c r="R245" s="91"/>
      <c r="S245" s="91"/>
    </row>
    <row r="246" spans="1:19" ht="12.75">
      <c r="A246" s="180"/>
      <c r="B246" s="152"/>
      <c r="C246" s="152"/>
      <c r="F246" s="87"/>
      <c r="G246" s="87"/>
      <c r="I246" s="152"/>
      <c r="J246" s="153"/>
      <c r="M246" s="87"/>
      <c r="N246" s="162"/>
      <c r="O246" s="91"/>
      <c r="P246" s="91"/>
      <c r="Q246" s="162"/>
      <c r="R246" s="91"/>
      <c r="S246" s="91"/>
    </row>
    <row r="247" spans="1:19" ht="12.75">
      <c r="A247" s="180"/>
      <c r="B247" s="152"/>
      <c r="C247" s="152"/>
      <c r="F247" s="87"/>
      <c r="G247" s="87"/>
      <c r="I247" s="152"/>
      <c r="J247" s="153"/>
      <c r="M247" s="87"/>
      <c r="N247" s="162"/>
      <c r="O247" s="91"/>
      <c r="P247" s="91"/>
      <c r="Q247" s="162"/>
      <c r="R247" s="91"/>
      <c r="S247" s="91"/>
    </row>
    <row r="248" spans="1:19" ht="12.75">
      <c r="A248" s="180"/>
      <c r="B248" s="152"/>
      <c r="C248" s="152"/>
      <c r="F248" s="87"/>
      <c r="G248" s="87"/>
      <c r="I248" s="152"/>
      <c r="J248" s="153"/>
      <c r="M248" s="87"/>
      <c r="N248" s="162"/>
      <c r="O248" s="91"/>
      <c r="P248" s="91"/>
      <c r="Q248" s="162"/>
      <c r="R248" s="91"/>
      <c r="S248" s="91"/>
    </row>
    <row r="249" spans="1:19" ht="12.75">
      <c r="A249" s="180"/>
      <c r="B249" s="152"/>
      <c r="C249" s="152"/>
      <c r="F249" s="87"/>
      <c r="G249" s="87"/>
      <c r="I249" s="152"/>
      <c r="J249" s="153"/>
      <c r="M249" s="87"/>
      <c r="N249" s="162"/>
      <c r="O249" s="91"/>
      <c r="P249" s="91"/>
      <c r="Q249" s="162"/>
      <c r="R249" s="91"/>
      <c r="S249" s="91"/>
    </row>
    <row r="250" spans="1:19" ht="12.75">
      <c r="A250" s="180"/>
      <c r="B250" s="152"/>
      <c r="C250" s="152"/>
      <c r="F250" s="87"/>
      <c r="G250" s="87"/>
      <c r="I250" s="152"/>
      <c r="J250" s="153"/>
      <c r="M250" s="87"/>
      <c r="N250" s="162"/>
      <c r="O250" s="91"/>
      <c r="P250" s="91"/>
      <c r="Q250" s="162"/>
      <c r="R250" s="91"/>
      <c r="S250" s="91"/>
    </row>
    <row r="251" spans="1:19" ht="12.75">
      <c r="A251" s="180"/>
      <c r="B251" s="152"/>
      <c r="C251" s="152"/>
      <c r="F251" s="87"/>
      <c r="G251" s="87"/>
      <c r="I251" s="152"/>
      <c r="J251" s="153"/>
      <c r="M251" s="87"/>
      <c r="N251" s="162"/>
      <c r="O251" s="91"/>
      <c r="P251" s="91"/>
      <c r="Q251" s="162"/>
      <c r="R251" s="91"/>
      <c r="S251" s="91"/>
    </row>
    <row r="252" spans="1:19" ht="12.75">
      <c r="A252" s="180"/>
      <c r="B252" s="152"/>
      <c r="C252" s="152"/>
      <c r="F252" s="87"/>
      <c r="G252" s="87"/>
      <c r="I252" s="152"/>
      <c r="J252" s="153"/>
      <c r="M252" s="87"/>
      <c r="N252" s="162"/>
      <c r="O252" s="91"/>
      <c r="P252" s="91"/>
      <c r="Q252" s="162"/>
      <c r="R252" s="91"/>
      <c r="S252" s="91"/>
    </row>
    <row r="253" spans="1:19" ht="12.75">
      <c r="A253" s="180"/>
      <c r="B253" s="152"/>
      <c r="C253" s="152"/>
      <c r="F253" s="87"/>
      <c r="G253" s="87"/>
      <c r="I253" s="152"/>
      <c r="J253" s="153"/>
      <c r="M253" s="87"/>
      <c r="N253" s="162"/>
      <c r="O253" s="91"/>
      <c r="P253" s="91"/>
      <c r="Q253" s="162"/>
      <c r="R253" s="91"/>
      <c r="S253" s="91"/>
    </row>
    <row r="254" spans="1:19" ht="12.75">
      <c r="A254" s="180"/>
      <c r="B254" s="152"/>
      <c r="C254" s="152"/>
      <c r="F254" s="87"/>
      <c r="G254" s="87"/>
      <c r="I254" s="152"/>
      <c r="J254" s="153"/>
      <c r="M254" s="87"/>
      <c r="N254" s="162"/>
      <c r="O254" s="91"/>
      <c r="P254" s="91"/>
      <c r="Q254" s="162"/>
      <c r="R254" s="91"/>
      <c r="S254" s="91"/>
    </row>
    <row r="255" spans="1:19" ht="12.75">
      <c r="A255" s="180"/>
      <c r="B255" s="152"/>
      <c r="C255" s="152"/>
      <c r="F255" s="87"/>
      <c r="G255" s="87"/>
      <c r="I255" s="152"/>
      <c r="J255" s="153"/>
      <c r="M255" s="87"/>
      <c r="N255" s="162"/>
      <c r="O255" s="91"/>
      <c r="P255" s="91"/>
      <c r="Q255" s="162"/>
      <c r="R255" s="91"/>
      <c r="S255" s="91"/>
    </row>
    <row r="256" spans="1:19" ht="12.75">
      <c r="A256" s="180"/>
      <c r="B256" s="152"/>
      <c r="C256" s="152"/>
      <c r="F256" s="87"/>
      <c r="G256" s="87"/>
      <c r="I256" s="152"/>
      <c r="J256" s="153"/>
      <c r="M256" s="87"/>
      <c r="N256" s="162"/>
      <c r="O256" s="91"/>
      <c r="P256" s="91"/>
      <c r="Q256" s="162"/>
      <c r="R256" s="91"/>
      <c r="S256" s="91"/>
    </row>
    <row r="257" spans="1:19" ht="12.75">
      <c r="A257" s="180"/>
      <c r="B257" s="152"/>
      <c r="C257" s="152"/>
      <c r="F257" s="87"/>
      <c r="G257" s="87"/>
      <c r="I257" s="152"/>
      <c r="J257" s="153"/>
      <c r="M257" s="87"/>
      <c r="N257" s="162"/>
      <c r="O257" s="91"/>
      <c r="P257" s="91"/>
      <c r="Q257" s="162"/>
      <c r="R257" s="91"/>
      <c r="S257" s="91"/>
    </row>
    <row r="258" spans="1:19" ht="12.75">
      <c r="A258" s="180"/>
      <c r="B258" s="152"/>
      <c r="C258" s="152"/>
      <c r="F258" s="87"/>
      <c r="G258" s="87"/>
      <c r="I258" s="152"/>
      <c r="J258" s="153"/>
      <c r="M258" s="87"/>
      <c r="N258" s="162"/>
      <c r="O258" s="91"/>
      <c r="P258" s="91"/>
      <c r="Q258" s="162"/>
      <c r="R258" s="91"/>
      <c r="S258" s="91"/>
    </row>
    <row r="259" spans="1:19" ht="12.75">
      <c r="A259" s="180"/>
      <c r="B259" s="152"/>
      <c r="C259" s="152"/>
      <c r="F259" s="87"/>
      <c r="G259" s="87"/>
      <c r="I259" s="152"/>
      <c r="J259" s="153"/>
      <c r="M259" s="87"/>
      <c r="N259" s="162"/>
      <c r="O259" s="91"/>
      <c r="P259" s="91"/>
      <c r="Q259" s="162"/>
      <c r="R259" s="91"/>
      <c r="S259" s="91"/>
    </row>
    <row r="260" spans="1:19" ht="12.75">
      <c r="A260" s="180"/>
      <c r="B260" s="152"/>
      <c r="C260" s="152"/>
      <c r="F260" s="87"/>
      <c r="G260" s="87"/>
      <c r="I260" s="152"/>
      <c r="J260" s="153"/>
      <c r="M260" s="87"/>
      <c r="N260" s="162"/>
      <c r="O260" s="91"/>
      <c r="P260" s="91"/>
      <c r="Q260" s="162"/>
      <c r="R260" s="91"/>
      <c r="S260" s="91"/>
    </row>
    <row r="261" spans="1:19" ht="12.75">
      <c r="A261" s="180"/>
      <c r="B261" s="152"/>
      <c r="C261" s="152"/>
      <c r="F261" s="87"/>
      <c r="G261" s="87"/>
      <c r="I261" s="152"/>
      <c r="J261" s="153"/>
      <c r="M261" s="87"/>
      <c r="N261" s="162"/>
      <c r="O261" s="91"/>
      <c r="P261" s="91"/>
      <c r="Q261" s="162"/>
      <c r="R261" s="91"/>
      <c r="S261" s="91"/>
    </row>
    <row r="262" spans="1:19" ht="12.75">
      <c r="A262" s="180"/>
      <c r="B262" s="152"/>
      <c r="C262" s="152"/>
      <c r="F262" s="87"/>
      <c r="G262" s="87"/>
      <c r="I262" s="152"/>
      <c r="J262" s="153"/>
      <c r="M262" s="87"/>
      <c r="N262" s="162"/>
      <c r="O262" s="91"/>
      <c r="P262" s="91"/>
      <c r="Q262" s="162"/>
      <c r="R262" s="91"/>
      <c r="S262" s="91"/>
    </row>
    <row r="263" spans="1:19" ht="12.75">
      <c r="A263" s="180"/>
      <c r="B263" s="152"/>
      <c r="C263" s="152"/>
      <c r="F263" s="87"/>
      <c r="G263" s="87"/>
      <c r="I263" s="152"/>
      <c r="J263" s="153"/>
      <c r="M263" s="87"/>
      <c r="N263" s="162"/>
      <c r="O263" s="91"/>
      <c r="P263" s="91"/>
      <c r="Q263" s="162"/>
      <c r="R263" s="91"/>
      <c r="S263" s="91"/>
    </row>
    <row r="264" spans="1:19" ht="12.75">
      <c r="A264" s="180"/>
      <c r="B264" s="152"/>
      <c r="C264" s="152"/>
      <c r="F264" s="87"/>
      <c r="G264" s="87"/>
      <c r="I264" s="152"/>
      <c r="J264" s="153"/>
      <c r="M264" s="87"/>
      <c r="N264" s="162"/>
      <c r="O264" s="91"/>
      <c r="P264" s="91"/>
      <c r="Q264" s="162"/>
      <c r="R264" s="91"/>
      <c r="S264" s="91"/>
    </row>
    <row r="265" spans="1:19" ht="12.75">
      <c r="A265" s="180"/>
      <c r="B265" s="152"/>
      <c r="C265" s="152"/>
      <c r="F265" s="87"/>
      <c r="G265" s="87"/>
      <c r="I265" s="152"/>
      <c r="J265" s="153"/>
      <c r="M265" s="87"/>
      <c r="N265" s="162"/>
      <c r="O265" s="91"/>
      <c r="P265" s="91"/>
      <c r="Q265" s="162"/>
      <c r="R265" s="91"/>
      <c r="S265" s="91"/>
    </row>
    <row r="266" spans="1:19" ht="12.75">
      <c r="A266" s="180"/>
      <c r="B266" s="152"/>
      <c r="C266" s="152"/>
      <c r="F266" s="87"/>
      <c r="G266" s="87"/>
      <c r="I266" s="152"/>
      <c r="J266" s="153"/>
      <c r="M266" s="87"/>
      <c r="N266" s="162"/>
      <c r="O266" s="91"/>
      <c r="P266" s="91"/>
      <c r="Q266" s="162"/>
      <c r="R266" s="91"/>
      <c r="S266" s="91"/>
    </row>
    <row r="267" spans="1:19" ht="12.75">
      <c r="A267" s="180"/>
      <c r="B267" s="152"/>
      <c r="C267" s="152"/>
      <c r="F267" s="87"/>
      <c r="G267" s="87"/>
      <c r="I267" s="152"/>
      <c r="J267" s="153"/>
      <c r="M267" s="87"/>
      <c r="N267" s="162"/>
      <c r="O267" s="91"/>
      <c r="P267" s="91"/>
      <c r="Q267" s="162"/>
      <c r="R267" s="91"/>
      <c r="S267" s="91"/>
    </row>
    <row r="268" spans="1:19" ht="12.75">
      <c r="A268" s="180"/>
      <c r="B268" s="152"/>
      <c r="C268" s="152"/>
      <c r="F268" s="87"/>
      <c r="G268" s="87"/>
      <c r="I268" s="152"/>
      <c r="J268" s="153"/>
      <c r="M268" s="87"/>
      <c r="N268" s="162"/>
      <c r="O268" s="91"/>
      <c r="P268" s="91"/>
      <c r="Q268" s="162"/>
      <c r="R268" s="91"/>
      <c r="S268" s="91"/>
    </row>
    <row r="269" spans="1:19" ht="12.75">
      <c r="A269" s="180"/>
      <c r="B269" s="152"/>
      <c r="C269" s="152"/>
      <c r="F269" s="87"/>
      <c r="G269" s="87"/>
      <c r="I269" s="152"/>
      <c r="J269" s="153"/>
      <c r="M269" s="87"/>
      <c r="N269" s="162"/>
      <c r="O269" s="91"/>
      <c r="P269" s="91"/>
      <c r="Q269" s="162"/>
      <c r="R269" s="91"/>
      <c r="S269" s="91"/>
    </row>
    <row r="270" spans="1:19" ht="12.75">
      <c r="A270" s="180"/>
      <c r="B270" s="152"/>
      <c r="C270" s="152"/>
      <c r="F270" s="87"/>
      <c r="G270" s="87"/>
      <c r="I270" s="152"/>
      <c r="J270" s="153"/>
      <c r="M270" s="87"/>
      <c r="N270" s="162"/>
      <c r="O270" s="91"/>
      <c r="P270" s="91"/>
      <c r="Q270" s="162"/>
      <c r="R270" s="91"/>
      <c r="S270" s="91"/>
    </row>
    <row r="271" spans="1:19" ht="12.75">
      <c r="A271" s="180"/>
      <c r="B271" s="152"/>
      <c r="C271" s="152"/>
      <c r="F271" s="87"/>
      <c r="G271" s="87"/>
      <c r="I271" s="152"/>
      <c r="J271" s="153"/>
      <c r="M271" s="87"/>
      <c r="N271" s="162"/>
      <c r="O271" s="91"/>
      <c r="P271" s="91"/>
      <c r="Q271" s="162"/>
      <c r="R271" s="91"/>
      <c r="S271" s="91"/>
    </row>
    <row r="272" spans="1:19" ht="12.75">
      <c r="A272" s="180"/>
      <c r="B272" s="152"/>
      <c r="C272" s="152"/>
      <c r="F272" s="87"/>
      <c r="G272" s="87"/>
      <c r="I272" s="152"/>
      <c r="J272" s="153"/>
      <c r="M272" s="87"/>
      <c r="N272" s="162"/>
      <c r="O272" s="91"/>
      <c r="P272" s="91"/>
      <c r="Q272" s="162"/>
      <c r="R272" s="91"/>
      <c r="S272" s="91"/>
    </row>
    <row r="273" spans="1:19" ht="12.75">
      <c r="A273" s="180"/>
      <c r="B273" s="152"/>
      <c r="C273" s="152"/>
      <c r="F273" s="87"/>
      <c r="G273" s="87"/>
      <c r="I273" s="152"/>
      <c r="J273" s="153"/>
      <c r="M273" s="87"/>
      <c r="N273" s="162"/>
      <c r="O273" s="91"/>
      <c r="P273" s="91"/>
      <c r="Q273" s="162"/>
      <c r="R273" s="91"/>
      <c r="S273" s="91"/>
    </row>
    <row r="274" spans="1:19" ht="12.75">
      <c r="A274" s="180"/>
      <c r="B274" s="152"/>
      <c r="C274" s="152"/>
      <c r="F274" s="87"/>
      <c r="G274" s="87"/>
      <c r="I274" s="152"/>
      <c r="J274" s="153"/>
      <c r="M274" s="87"/>
      <c r="N274" s="162"/>
      <c r="O274" s="91"/>
      <c r="P274" s="91"/>
      <c r="Q274" s="162"/>
      <c r="R274" s="91"/>
      <c r="S274" s="91"/>
    </row>
    <row r="275" spans="1:19" ht="12.75">
      <c r="A275" s="180"/>
      <c r="B275" s="152"/>
      <c r="C275" s="152"/>
      <c r="F275" s="87"/>
      <c r="G275" s="87"/>
      <c r="I275" s="152"/>
      <c r="J275" s="153"/>
      <c r="M275" s="87"/>
      <c r="N275" s="162"/>
      <c r="O275" s="91"/>
      <c r="P275" s="91"/>
      <c r="Q275" s="162"/>
      <c r="R275" s="91"/>
      <c r="S275" s="91"/>
    </row>
    <row r="276" spans="1:19" ht="12.75">
      <c r="A276" s="180"/>
      <c r="B276" s="152"/>
      <c r="C276" s="152"/>
      <c r="F276" s="87"/>
      <c r="G276" s="87"/>
      <c r="I276" s="152"/>
      <c r="J276" s="153"/>
      <c r="M276" s="87"/>
      <c r="N276" s="162"/>
      <c r="O276" s="91"/>
      <c r="P276" s="91"/>
      <c r="Q276" s="162"/>
      <c r="R276" s="91"/>
      <c r="S276" s="91"/>
    </row>
    <row r="277" spans="1:19" ht="12.75">
      <c r="A277" s="180"/>
      <c r="B277" s="152"/>
      <c r="C277" s="152"/>
      <c r="F277" s="87"/>
      <c r="G277" s="87"/>
      <c r="I277" s="152"/>
      <c r="J277" s="153"/>
      <c r="M277" s="87"/>
      <c r="N277" s="162"/>
      <c r="O277" s="91"/>
      <c r="P277" s="91"/>
      <c r="Q277" s="162"/>
      <c r="R277" s="91"/>
      <c r="S277" s="91"/>
    </row>
    <row r="278" spans="1:19" ht="12.75">
      <c r="A278" s="180"/>
      <c r="B278" s="152"/>
      <c r="C278" s="152"/>
      <c r="F278" s="87"/>
      <c r="G278" s="87"/>
      <c r="I278" s="152"/>
      <c r="J278" s="153"/>
      <c r="M278" s="87"/>
      <c r="N278" s="162"/>
      <c r="O278" s="91"/>
      <c r="P278" s="91"/>
      <c r="Q278" s="162"/>
      <c r="R278" s="91"/>
      <c r="S278" s="91"/>
    </row>
    <row r="279" spans="1:19" ht="12.75">
      <c r="A279" s="180"/>
      <c r="B279" s="152"/>
      <c r="C279" s="152"/>
      <c r="F279" s="87"/>
      <c r="G279" s="87"/>
      <c r="I279" s="152"/>
      <c r="J279" s="153"/>
      <c r="M279" s="87"/>
      <c r="N279" s="162"/>
      <c r="O279" s="91"/>
      <c r="P279" s="91"/>
      <c r="Q279" s="162"/>
      <c r="R279" s="91"/>
      <c r="S279" s="91"/>
    </row>
    <row r="280" spans="1:19" ht="12.75">
      <c r="A280" s="180"/>
      <c r="B280" s="152"/>
      <c r="C280" s="152"/>
      <c r="F280" s="87"/>
      <c r="G280" s="87"/>
      <c r="I280" s="152"/>
      <c r="J280" s="153"/>
      <c r="M280" s="87"/>
      <c r="N280" s="162"/>
      <c r="O280" s="91"/>
      <c r="P280" s="91"/>
      <c r="Q280" s="162"/>
      <c r="R280" s="91"/>
      <c r="S280" s="91"/>
    </row>
    <row r="281" spans="1:19" ht="12.75">
      <c r="A281" s="180"/>
      <c r="B281" s="152"/>
      <c r="C281" s="152"/>
      <c r="F281" s="87"/>
      <c r="G281" s="87"/>
      <c r="I281" s="152"/>
      <c r="J281" s="153"/>
      <c r="M281" s="87"/>
      <c r="N281" s="162"/>
      <c r="O281" s="91"/>
      <c r="P281" s="91"/>
      <c r="Q281" s="162"/>
      <c r="R281" s="91"/>
      <c r="S281" s="91"/>
    </row>
    <row r="282" spans="1:19" ht="12.75">
      <c r="A282" s="180"/>
      <c r="B282" s="152"/>
      <c r="C282" s="152"/>
      <c r="F282" s="87"/>
      <c r="G282" s="87"/>
      <c r="I282" s="152"/>
      <c r="J282" s="153"/>
      <c r="M282" s="87"/>
      <c r="N282" s="162"/>
      <c r="O282" s="91"/>
      <c r="P282" s="91"/>
      <c r="Q282" s="162"/>
      <c r="R282" s="91"/>
      <c r="S282" s="91"/>
    </row>
    <row r="283" spans="1:19" ht="12.75">
      <c r="A283" s="180"/>
      <c r="B283" s="152"/>
      <c r="C283" s="152"/>
      <c r="F283" s="87"/>
      <c r="G283" s="87"/>
      <c r="I283" s="152"/>
      <c r="J283" s="153"/>
      <c r="M283" s="87"/>
      <c r="N283" s="162"/>
      <c r="O283" s="91"/>
      <c r="P283" s="91"/>
      <c r="Q283" s="162"/>
      <c r="R283" s="91"/>
      <c r="S283" s="91"/>
    </row>
    <row r="284" spans="1:19" ht="12.75">
      <c r="A284" s="180"/>
      <c r="B284" s="152"/>
      <c r="C284" s="152"/>
      <c r="F284" s="87"/>
      <c r="G284" s="87"/>
      <c r="I284" s="152"/>
      <c r="J284" s="153"/>
      <c r="M284" s="87"/>
      <c r="N284" s="162"/>
      <c r="O284" s="91"/>
      <c r="P284" s="91"/>
      <c r="Q284" s="162"/>
      <c r="R284" s="91"/>
      <c r="S284" s="91"/>
    </row>
    <row r="285" spans="1:19" ht="12.75">
      <c r="A285" s="180"/>
      <c r="B285" s="152"/>
      <c r="C285" s="152"/>
      <c r="F285" s="87"/>
      <c r="G285" s="87"/>
      <c r="I285" s="152"/>
      <c r="J285" s="153"/>
      <c r="M285" s="87"/>
      <c r="N285" s="162"/>
      <c r="O285" s="91"/>
      <c r="P285" s="91"/>
      <c r="Q285" s="162"/>
      <c r="R285" s="91"/>
      <c r="S285" s="91"/>
    </row>
    <row r="286" spans="1:19" ht="12.75">
      <c r="A286" s="180"/>
      <c r="B286" s="152"/>
      <c r="C286" s="152"/>
      <c r="F286" s="87"/>
      <c r="G286" s="87"/>
      <c r="I286" s="152"/>
      <c r="J286" s="153"/>
      <c r="M286" s="87"/>
      <c r="N286" s="162"/>
      <c r="O286" s="91"/>
      <c r="P286" s="91"/>
      <c r="Q286" s="162"/>
      <c r="R286" s="91"/>
      <c r="S286" s="91"/>
    </row>
    <row r="287" spans="1:19" ht="12.75">
      <c r="A287" s="180"/>
      <c r="B287" s="152"/>
      <c r="C287" s="152"/>
      <c r="F287" s="87"/>
      <c r="G287" s="87"/>
      <c r="I287" s="152"/>
      <c r="J287" s="153"/>
      <c r="M287" s="87"/>
      <c r="N287" s="162"/>
      <c r="O287" s="91"/>
      <c r="P287" s="91"/>
      <c r="Q287" s="162"/>
      <c r="R287" s="91"/>
      <c r="S287" s="91"/>
    </row>
    <row r="288" spans="1:19" ht="12.75">
      <c r="A288" s="180"/>
      <c r="B288" s="152"/>
      <c r="C288" s="152"/>
      <c r="F288" s="87"/>
      <c r="G288" s="87"/>
      <c r="I288" s="152"/>
      <c r="J288" s="153"/>
      <c r="M288" s="87"/>
      <c r="N288" s="162"/>
      <c r="O288" s="91"/>
      <c r="P288" s="91"/>
      <c r="Q288" s="162"/>
      <c r="R288" s="91"/>
      <c r="S288" s="91"/>
    </row>
    <row r="289" spans="1:19" ht="12.75">
      <c r="A289" s="180"/>
      <c r="B289" s="152"/>
      <c r="C289" s="152"/>
      <c r="F289" s="87"/>
      <c r="G289" s="87"/>
      <c r="I289" s="152"/>
      <c r="J289" s="153"/>
      <c r="M289" s="87"/>
      <c r="N289" s="162"/>
      <c r="O289" s="91"/>
      <c r="P289" s="91"/>
      <c r="Q289" s="162"/>
      <c r="R289" s="91"/>
      <c r="S289" s="91"/>
    </row>
    <row r="290" spans="1:19" ht="12.75">
      <c r="A290" s="180"/>
      <c r="B290" s="152"/>
      <c r="C290" s="152"/>
      <c r="F290" s="87"/>
      <c r="G290" s="87"/>
      <c r="I290" s="152"/>
      <c r="J290" s="153"/>
      <c r="M290" s="87"/>
      <c r="N290" s="162"/>
      <c r="O290" s="91"/>
      <c r="P290" s="91"/>
      <c r="Q290" s="162"/>
      <c r="R290" s="91"/>
      <c r="S290" s="91"/>
    </row>
    <row r="291" spans="1:19" ht="12.75">
      <c r="A291" s="180"/>
      <c r="B291" s="152"/>
      <c r="C291" s="152"/>
      <c r="F291" s="87"/>
      <c r="G291" s="87"/>
      <c r="I291" s="152"/>
      <c r="J291" s="153"/>
      <c r="M291" s="87"/>
      <c r="N291" s="162"/>
      <c r="O291" s="91"/>
      <c r="P291" s="91"/>
      <c r="Q291" s="162"/>
      <c r="R291" s="91"/>
      <c r="S291" s="91"/>
    </row>
    <row r="292" spans="1:19" ht="12.75">
      <c r="A292" s="180"/>
      <c r="B292" s="152"/>
      <c r="C292" s="152"/>
      <c r="F292" s="87"/>
      <c r="G292" s="87"/>
      <c r="I292" s="152"/>
      <c r="J292" s="153"/>
      <c r="M292" s="87"/>
      <c r="N292" s="162"/>
      <c r="O292" s="91"/>
      <c r="P292" s="91"/>
      <c r="Q292" s="162"/>
      <c r="R292" s="91"/>
      <c r="S292" s="91"/>
    </row>
    <row r="293" spans="1:19" ht="12.75">
      <c r="A293" s="180"/>
      <c r="B293" s="152"/>
      <c r="C293" s="152"/>
      <c r="F293" s="87"/>
      <c r="G293" s="87"/>
      <c r="I293" s="152"/>
      <c r="J293" s="153"/>
      <c r="M293" s="87"/>
      <c r="N293" s="162"/>
      <c r="O293" s="91"/>
      <c r="P293" s="91"/>
      <c r="Q293" s="162"/>
      <c r="R293" s="91"/>
      <c r="S293" s="91"/>
    </row>
    <row r="294" spans="1:19" ht="12.75">
      <c r="A294" s="180"/>
      <c r="B294" s="152"/>
      <c r="C294" s="152"/>
      <c r="F294" s="87"/>
      <c r="G294" s="87"/>
      <c r="I294" s="152"/>
      <c r="J294" s="153"/>
      <c r="M294" s="87"/>
      <c r="N294" s="162"/>
      <c r="O294" s="91"/>
      <c r="P294" s="91"/>
      <c r="Q294" s="162"/>
      <c r="R294" s="91"/>
      <c r="S294" s="91"/>
    </row>
    <row r="295" spans="1:19" ht="12.75">
      <c r="A295" s="180"/>
      <c r="B295" s="152"/>
      <c r="C295" s="152"/>
      <c r="F295" s="87"/>
      <c r="G295" s="87"/>
      <c r="I295" s="152"/>
      <c r="J295" s="153"/>
      <c r="M295" s="87"/>
      <c r="N295" s="162"/>
      <c r="O295" s="91"/>
      <c r="P295" s="91"/>
      <c r="Q295" s="162"/>
      <c r="R295" s="91"/>
      <c r="S295" s="91"/>
    </row>
    <row r="296" spans="1:19" ht="12.75">
      <c r="A296" s="180"/>
      <c r="B296" s="152"/>
      <c r="C296" s="152"/>
      <c r="F296" s="87"/>
      <c r="G296" s="87"/>
      <c r="I296" s="152"/>
      <c r="J296" s="153"/>
      <c r="M296" s="87"/>
      <c r="N296" s="162"/>
      <c r="O296" s="91"/>
      <c r="P296" s="91"/>
      <c r="Q296" s="162"/>
      <c r="R296" s="91"/>
      <c r="S296" s="91"/>
    </row>
    <row r="297" spans="1:19" ht="12.75">
      <c r="A297" s="180"/>
      <c r="B297" s="152"/>
      <c r="C297" s="152"/>
      <c r="F297" s="87"/>
      <c r="G297" s="87"/>
      <c r="I297" s="152"/>
      <c r="J297" s="153"/>
      <c r="M297" s="87"/>
      <c r="N297" s="162"/>
      <c r="O297" s="91"/>
      <c r="P297" s="91"/>
      <c r="Q297" s="162"/>
      <c r="R297" s="91"/>
      <c r="S297" s="91"/>
    </row>
    <row r="298" spans="1:19" ht="12.75">
      <c r="A298" s="180"/>
      <c r="B298" s="152"/>
      <c r="C298" s="152"/>
      <c r="F298" s="87"/>
      <c r="G298" s="87"/>
      <c r="I298" s="152"/>
      <c r="J298" s="153"/>
      <c r="M298" s="87"/>
      <c r="N298" s="162"/>
      <c r="O298" s="91"/>
      <c r="P298" s="91"/>
      <c r="Q298" s="162"/>
      <c r="R298" s="91"/>
      <c r="S298" s="91"/>
    </row>
    <row r="299" spans="1:19" ht="12.75">
      <c r="A299" s="180"/>
      <c r="B299" s="152"/>
      <c r="C299" s="152"/>
      <c r="F299" s="87"/>
      <c r="G299" s="87"/>
      <c r="I299" s="152"/>
      <c r="J299" s="153"/>
      <c r="M299" s="87"/>
      <c r="N299" s="162"/>
      <c r="O299" s="91"/>
      <c r="P299" s="91"/>
      <c r="Q299" s="162"/>
      <c r="R299" s="91"/>
      <c r="S299" s="91"/>
    </row>
    <row r="300" spans="1:19" ht="12.75">
      <c r="A300" s="180"/>
      <c r="B300" s="152"/>
      <c r="C300" s="152"/>
      <c r="F300" s="87"/>
      <c r="G300" s="87"/>
      <c r="I300" s="152"/>
      <c r="J300" s="153"/>
      <c r="M300" s="87"/>
      <c r="N300" s="162"/>
      <c r="O300" s="91"/>
      <c r="P300" s="91"/>
      <c r="Q300" s="162"/>
      <c r="R300" s="91"/>
      <c r="S300" s="91"/>
    </row>
    <row r="301" spans="1:19" ht="12.75">
      <c r="A301" s="180"/>
      <c r="B301" s="152"/>
      <c r="C301" s="152"/>
      <c r="F301" s="87"/>
      <c r="G301" s="87"/>
      <c r="I301" s="152"/>
      <c r="J301" s="153"/>
      <c r="M301" s="87"/>
      <c r="N301" s="162"/>
      <c r="O301" s="91"/>
      <c r="P301" s="91"/>
      <c r="Q301" s="162"/>
      <c r="R301" s="91"/>
      <c r="S301" s="91"/>
    </row>
    <row r="302" spans="1:19" ht="12.75">
      <c r="A302" s="180"/>
      <c r="B302" s="152"/>
      <c r="C302" s="152"/>
      <c r="F302" s="87"/>
      <c r="G302" s="87"/>
      <c r="I302" s="152"/>
      <c r="J302" s="153"/>
      <c r="M302" s="87"/>
      <c r="N302" s="162"/>
      <c r="O302" s="91"/>
      <c r="P302" s="91"/>
      <c r="Q302" s="162"/>
      <c r="R302" s="91"/>
      <c r="S302" s="91"/>
    </row>
    <row r="303" spans="1:19" ht="12.75">
      <c r="A303" s="180"/>
      <c r="B303" s="152"/>
      <c r="C303" s="152"/>
      <c r="F303" s="87"/>
      <c r="G303" s="87"/>
      <c r="I303" s="152"/>
      <c r="J303" s="153"/>
      <c r="M303" s="87"/>
      <c r="N303" s="162"/>
      <c r="O303" s="91"/>
      <c r="P303" s="91"/>
      <c r="Q303" s="162"/>
      <c r="R303" s="91"/>
      <c r="S303" s="91"/>
    </row>
    <row r="304" spans="1:19" ht="12.75">
      <c r="A304" s="180"/>
      <c r="B304" s="152"/>
      <c r="C304" s="152"/>
      <c r="F304" s="87"/>
      <c r="G304" s="87"/>
      <c r="I304" s="152"/>
      <c r="J304" s="153"/>
      <c r="M304" s="87"/>
      <c r="N304" s="162"/>
      <c r="O304" s="91"/>
      <c r="P304" s="91"/>
      <c r="Q304" s="162"/>
      <c r="R304" s="91"/>
      <c r="S304" s="91"/>
    </row>
    <row r="305" spans="1:19" ht="12.75">
      <c r="A305" s="180"/>
      <c r="B305" s="152"/>
      <c r="C305" s="152"/>
      <c r="F305" s="87"/>
      <c r="G305" s="87"/>
      <c r="I305" s="152"/>
      <c r="J305" s="153"/>
      <c r="M305" s="87"/>
      <c r="N305" s="162"/>
      <c r="O305" s="91"/>
      <c r="P305" s="91"/>
      <c r="Q305" s="162"/>
      <c r="R305" s="91"/>
      <c r="S305" s="91"/>
    </row>
    <row r="306" spans="1:19" ht="12.75">
      <c r="A306" s="180"/>
      <c r="B306" s="152"/>
      <c r="C306" s="152"/>
      <c r="F306" s="87"/>
      <c r="G306" s="87"/>
      <c r="I306" s="152"/>
      <c r="J306" s="153"/>
      <c r="M306" s="87"/>
      <c r="N306" s="162"/>
      <c r="O306" s="91"/>
      <c r="P306" s="91"/>
      <c r="Q306" s="162"/>
      <c r="R306" s="91"/>
      <c r="S306" s="91"/>
    </row>
    <row r="307" spans="1:19" ht="12.75">
      <c r="A307" s="180"/>
      <c r="B307" s="152"/>
      <c r="C307" s="152"/>
      <c r="F307" s="87"/>
      <c r="G307" s="87"/>
      <c r="I307" s="152"/>
      <c r="J307" s="153"/>
      <c r="M307" s="87"/>
      <c r="N307" s="162"/>
      <c r="O307" s="91"/>
      <c r="P307" s="91"/>
      <c r="Q307" s="162"/>
      <c r="R307" s="91"/>
      <c r="S307" s="91"/>
    </row>
    <row r="308" spans="1:19" ht="12.75">
      <c r="A308" s="180"/>
      <c r="B308" s="152"/>
      <c r="C308" s="152"/>
      <c r="F308" s="87"/>
      <c r="G308" s="87"/>
      <c r="I308" s="152"/>
      <c r="J308" s="153"/>
      <c r="M308" s="87"/>
      <c r="N308" s="162"/>
      <c r="O308" s="91"/>
      <c r="P308" s="91"/>
      <c r="Q308" s="162"/>
      <c r="R308" s="91"/>
      <c r="S308" s="91"/>
    </row>
    <row r="309" spans="1:19" ht="12.75">
      <c r="A309" s="180"/>
      <c r="B309" s="152"/>
      <c r="C309" s="152"/>
      <c r="F309" s="87"/>
      <c r="G309" s="87"/>
      <c r="I309" s="152"/>
      <c r="J309" s="153"/>
      <c r="M309" s="87"/>
      <c r="N309" s="162"/>
      <c r="O309" s="91"/>
      <c r="P309" s="91"/>
      <c r="Q309" s="162"/>
      <c r="R309" s="91"/>
      <c r="S309" s="91"/>
    </row>
    <row r="310" spans="1:19" ht="12.75">
      <c r="A310" s="180"/>
      <c r="B310" s="152"/>
      <c r="C310" s="152"/>
      <c r="F310" s="87"/>
      <c r="G310" s="87"/>
      <c r="I310" s="152"/>
      <c r="J310" s="153"/>
      <c r="M310" s="87"/>
      <c r="N310" s="162"/>
      <c r="O310" s="91"/>
      <c r="P310" s="91"/>
      <c r="Q310" s="162"/>
      <c r="R310" s="91"/>
      <c r="S310" s="91"/>
    </row>
    <row r="311" spans="1:19" ht="12.75">
      <c r="A311" s="180"/>
      <c r="B311" s="152"/>
      <c r="C311" s="152"/>
      <c r="F311" s="87"/>
      <c r="G311" s="87"/>
      <c r="I311" s="152"/>
      <c r="J311" s="153"/>
      <c r="M311" s="87"/>
      <c r="N311" s="162"/>
      <c r="O311" s="91"/>
      <c r="P311" s="91"/>
      <c r="Q311" s="162"/>
      <c r="R311" s="91"/>
      <c r="S311" s="91"/>
    </row>
    <row r="312" spans="1:19" ht="12.75">
      <c r="A312" s="180"/>
      <c r="B312" s="152"/>
      <c r="C312" s="152"/>
      <c r="F312" s="87"/>
      <c r="G312" s="87"/>
      <c r="I312" s="152"/>
      <c r="J312" s="153"/>
      <c r="M312" s="87"/>
      <c r="N312" s="162"/>
      <c r="O312" s="91"/>
      <c r="P312" s="91"/>
      <c r="Q312" s="162"/>
      <c r="R312" s="91"/>
      <c r="S312" s="91"/>
    </row>
    <row r="313" spans="1:19" ht="12.75">
      <c r="A313" s="180"/>
      <c r="B313" s="152"/>
      <c r="C313" s="152"/>
      <c r="F313" s="87"/>
      <c r="G313" s="87"/>
      <c r="I313" s="152"/>
      <c r="J313" s="153"/>
      <c r="M313" s="87"/>
      <c r="N313" s="162"/>
      <c r="O313" s="91"/>
      <c r="P313" s="91"/>
      <c r="Q313" s="162"/>
      <c r="R313" s="91"/>
      <c r="S313" s="91"/>
    </row>
    <row r="314" spans="1:19" ht="12.75">
      <c r="A314" s="180"/>
      <c r="B314" s="152"/>
      <c r="C314" s="152"/>
      <c r="F314" s="87"/>
      <c r="G314" s="87"/>
      <c r="I314" s="152"/>
      <c r="J314" s="153"/>
      <c r="M314" s="87"/>
      <c r="N314" s="162"/>
      <c r="O314" s="91"/>
      <c r="P314" s="91"/>
      <c r="Q314" s="162"/>
      <c r="R314" s="91"/>
      <c r="S314" s="91"/>
    </row>
    <row r="315" spans="1:19" ht="12.75">
      <c r="A315" s="180"/>
      <c r="B315" s="152"/>
      <c r="C315" s="152"/>
      <c r="F315" s="87"/>
      <c r="G315" s="87"/>
      <c r="I315" s="152"/>
      <c r="J315" s="153"/>
      <c r="M315" s="87"/>
      <c r="N315" s="162"/>
      <c r="O315" s="91"/>
      <c r="P315" s="91"/>
      <c r="Q315" s="162"/>
      <c r="R315" s="91"/>
      <c r="S315" s="91"/>
    </row>
    <row r="316" spans="1:19" ht="12.75">
      <c r="A316" s="180"/>
      <c r="B316" s="152"/>
      <c r="C316" s="152"/>
      <c r="F316" s="87"/>
      <c r="G316" s="87"/>
      <c r="I316" s="152"/>
      <c r="J316" s="153"/>
      <c r="M316" s="87"/>
      <c r="N316" s="162"/>
      <c r="O316" s="91"/>
      <c r="P316" s="91"/>
      <c r="Q316" s="162"/>
      <c r="R316" s="91"/>
      <c r="S316" s="91"/>
    </row>
    <row r="317" spans="1:19" ht="12.75">
      <c r="A317" s="180"/>
      <c r="B317" s="152"/>
      <c r="C317" s="152"/>
      <c r="F317" s="87"/>
      <c r="G317" s="87"/>
      <c r="I317" s="152"/>
      <c r="J317" s="153"/>
      <c r="M317" s="87"/>
      <c r="N317" s="162"/>
      <c r="O317" s="91"/>
      <c r="P317" s="91"/>
      <c r="Q317" s="162"/>
      <c r="R317" s="91"/>
      <c r="S317" s="91"/>
    </row>
    <row r="318" spans="1:19" ht="12.75">
      <c r="A318" s="180"/>
      <c r="B318" s="152"/>
      <c r="C318" s="152"/>
      <c r="F318" s="87"/>
      <c r="G318" s="87"/>
      <c r="I318" s="152"/>
      <c r="J318" s="153"/>
      <c r="M318" s="87"/>
      <c r="N318" s="162"/>
      <c r="O318" s="91"/>
      <c r="P318" s="91"/>
      <c r="Q318" s="162"/>
      <c r="R318" s="91"/>
      <c r="S318" s="91"/>
    </row>
    <row r="319" spans="1:19" ht="12.75">
      <c r="A319" s="180"/>
      <c r="B319" s="152"/>
      <c r="C319" s="152"/>
      <c r="F319" s="87"/>
      <c r="G319" s="87"/>
      <c r="I319" s="152"/>
      <c r="J319" s="153"/>
      <c r="M319" s="87"/>
      <c r="N319" s="162"/>
      <c r="O319" s="91"/>
      <c r="P319" s="91"/>
      <c r="Q319" s="162"/>
      <c r="R319" s="91"/>
      <c r="S319" s="91"/>
    </row>
    <row r="320" spans="1:19" ht="12.75">
      <c r="A320" s="180"/>
      <c r="B320" s="152"/>
      <c r="C320" s="152"/>
      <c r="F320" s="87"/>
      <c r="G320" s="87"/>
      <c r="I320" s="152"/>
      <c r="J320" s="153"/>
      <c r="M320" s="87"/>
      <c r="N320" s="162"/>
      <c r="O320" s="91"/>
      <c r="P320" s="91"/>
      <c r="Q320" s="162"/>
      <c r="R320" s="91"/>
      <c r="S320" s="91"/>
    </row>
    <row r="321" spans="1:19" ht="12.75">
      <c r="A321" s="180"/>
      <c r="B321" s="152"/>
      <c r="C321" s="152"/>
      <c r="F321" s="87"/>
      <c r="G321" s="87"/>
      <c r="I321" s="152"/>
      <c r="J321" s="153"/>
      <c r="M321" s="87"/>
      <c r="N321" s="162"/>
      <c r="O321" s="91"/>
      <c r="P321" s="91"/>
      <c r="Q321" s="162"/>
      <c r="R321" s="91"/>
      <c r="S321" s="91"/>
    </row>
    <row r="322" spans="1:19" ht="12.75">
      <c r="A322" s="180"/>
      <c r="B322" s="152"/>
      <c r="C322" s="152"/>
      <c r="F322" s="87"/>
      <c r="G322" s="87"/>
      <c r="I322" s="152"/>
      <c r="J322" s="153"/>
      <c r="M322" s="87"/>
      <c r="N322" s="162"/>
      <c r="O322" s="91"/>
      <c r="P322" s="91"/>
      <c r="Q322" s="162"/>
      <c r="R322" s="91"/>
      <c r="S322" s="91"/>
    </row>
    <row r="323" spans="1:19" ht="12.75">
      <c r="A323" s="180"/>
      <c r="B323" s="152"/>
      <c r="C323" s="152"/>
      <c r="F323" s="87"/>
      <c r="G323" s="87"/>
      <c r="I323" s="152"/>
      <c r="J323" s="153"/>
      <c r="M323" s="87"/>
      <c r="N323" s="162"/>
      <c r="O323" s="91"/>
      <c r="P323" s="91"/>
      <c r="Q323" s="162"/>
      <c r="R323" s="91"/>
      <c r="S323" s="91"/>
    </row>
    <row r="324" spans="1:19" ht="12.75">
      <c r="A324" s="180"/>
      <c r="B324" s="152"/>
      <c r="C324" s="152"/>
      <c r="F324" s="87"/>
      <c r="G324" s="87"/>
      <c r="I324" s="152"/>
      <c r="J324" s="153"/>
      <c r="M324" s="87"/>
      <c r="N324" s="162"/>
      <c r="O324" s="91"/>
      <c r="P324" s="91"/>
      <c r="Q324" s="162"/>
      <c r="R324" s="91"/>
      <c r="S324" s="91"/>
    </row>
    <row r="325" spans="1:19" ht="12.75">
      <c r="A325" s="180"/>
      <c r="B325" s="152"/>
      <c r="C325" s="152"/>
      <c r="F325" s="87"/>
      <c r="G325" s="87"/>
      <c r="I325" s="152"/>
      <c r="J325" s="153"/>
      <c r="M325" s="87"/>
      <c r="N325" s="162"/>
      <c r="O325" s="91"/>
      <c r="P325" s="91"/>
      <c r="Q325" s="162"/>
      <c r="R325" s="91"/>
      <c r="S325" s="91"/>
    </row>
    <row r="326" spans="1:19" ht="12.75">
      <c r="A326" s="180"/>
      <c r="B326" s="152"/>
      <c r="C326" s="152"/>
      <c r="F326" s="87"/>
      <c r="G326" s="87"/>
      <c r="I326" s="152"/>
      <c r="J326" s="153"/>
      <c r="M326" s="87"/>
      <c r="N326" s="162"/>
      <c r="O326" s="91"/>
      <c r="P326" s="91"/>
      <c r="Q326" s="162"/>
      <c r="R326" s="91"/>
      <c r="S326" s="91"/>
    </row>
    <row r="327" spans="1:19" ht="12.75">
      <c r="A327" s="180"/>
      <c r="B327" s="152"/>
      <c r="C327" s="152"/>
      <c r="F327" s="87"/>
      <c r="G327" s="87"/>
      <c r="I327" s="152"/>
      <c r="J327" s="153"/>
      <c r="M327" s="87"/>
      <c r="N327" s="162"/>
      <c r="O327" s="91"/>
      <c r="P327" s="91"/>
      <c r="Q327" s="162"/>
      <c r="R327" s="91"/>
      <c r="S327" s="91"/>
    </row>
    <row r="328" spans="1:19" ht="12.75">
      <c r="A328" s="180"/>
      <c r="B328" s="152"/>
      <c r="C328" s="152"/>
      <c r="F328" s="87"/>
      <c r="G328" s="87"/>
      <c r="I328" s="152"/>
      <c r="J328" s="153"/>
      <c r="M328" s="87"/>
      <c r="N328" s="162"/>
      <c r="O328" s="91"/>
      <c r="P328" s="91"/>
      <c r="Q328" s="162"/>
      <c r="R328" s="91"/>
      <c r="S328" s="91"/>
    </row>
    <row r="329" spans="1:19" ht="12.75">
      <c r="A329" s="180"/>
      <c r="B329" s="152"/>
      <c r="C329" s="152"/>
      <c r="F329" s="87"/>
      <c r="G329" s="87"/>
      <c r="I329" s="152"/>
      <c r="J329" s="153"/>
      <c r="M329" s="87"/>
      <c r="N329" s="162"/>
      <c r="O329" s="91"/>
      <c r="P329" s="91"/>
      <c r="Q329" s="162"/>
      <c r="R329" s="91"/>
      <c r="S329" s="91"/>
    </row>
    <row r="330" spans="1:19" ht="12.75">
      <c r="A330" s="180"/>
      <c r="B330" s="152"/>
      <c r="C330" s="152"/>
      <c r="F330" s="87"/>
      <c r="G330" s="87"/>
      <c r="I330" s="152"/>
      <c r="J330" s="153"/>
      <c r="M330" s="87"/>
      <c r="N330" s="162"/>
      <c r="O330" s="91"/>
      <c r="P330" s="91"/>
      <c r="Q330" s="162"/>
      <c r="R330" s="91"/>
      <c r="S330" s="91"/>
    </row>
    <row r="331" spans="1:19" ht="12.75">
      <c r="A331" s="180"/>
      <c r="B331" s="152"/>
      <c r="C331" s="152"/>
      <c r="F331" s="87"/>
      <c r="G331" s="87"/>
      <c r="I331" s="152"/>
      <c r="J331" s="153"/>
      <c r="M331" s="87"/>
      <c r="N331" s="162"/>
      <c r="O331" s="91"/>
      <c r="P331" s="91"/>
      <c r="Q331" s="162"/>
      <c r="R331" s="91"/>
      <c r="S331" s="91"/>
    </row>
    <row r="332" spans="1:19" ht="12.75">
      <c r="A332" s="180"/>
      <c r="B332" s="152"/>
      <c r="C332" s="152"/>
      <c r="F332" s="87"/>
      <c r="G332" s="87"/>
      <c r="I332" s="152"/>
      <c r="J332" s="153"/>
      <c r="M332" s="87"/>
      <c r="N332" s="162"/>
      <c r="O332" s="91"/>
      <c r="P332" s="91"/>
      <c r="Q332" s="162"/>
      <c r="R332" s="91"/>
      <c r="S332" s="91"/>
    </row>
    <row r="333" spans="1:19" ht="12.75">
      <c r="A333" s="180"/>
      <c r="B333" s="152"/>
      <c r="C333" s="152"/>
      <c r="F333" s="87"/>
      <c r="G333" s="87"/>
      <c r="I333" s="152"/>
      <c r="J333" s="153"/>
      <c r="M333" s="87"/>
      <c r="N333" s="162"/>
      <c r="O333" s="91"/>
      <c r="P333" s="91"/>
      <c r="Q333" s="162"/>
      <c r="R333" s="91"/>
      <c r="S333" s="91"/>
    </row>
    <row r="334" spans="1:19" ht="12.75">
      <c r="A334" s="180"/>
      <c r="B334" s="152"/>
      <c r="C334" s="152"/>
      <c r="F334" s="87"/>
      <c r="G334" s="87"/>
      <c r="I334" s="152"/>
      <c r="J334" s="153"/>
      <c r="M334" s="87"/>
      <c r="N334" s="162"/>
      <c r="O334" s="91"/>
      <c r="P334" s="91"/>
      <c r="Q334" s="162"/>
      <c r="R334" s="91"/>
      <c r="S334" s="91"/>
    </row>
    <row r="335" spans="1:19" ht="12.75">
      <c r="A335" s="180"/>
      <c r="B335" s="152"/>
      <c r="C335" s="152"/>
      <c r="F335" s="87"/>
      <c r="G335" s="87"/>
      <c r="I335" s="152"/>
      <c r="J335" s="153"/>
      <c r="M335" s="87"/>
      <c r="N335" s="162"/>
      <c r="O335" s="91"/>
      <c r="P335" s="91"/>
      <c r="Q335" s="162"/>
      <c r="R335" s="91"/>
      <c r="S335" s="91"/>
    </row>
    <row r="336" spans="1:19" ht="12.75">
      <c r="A336" s="180"/>
      <c r="B336" s="152"/>
      <c r="C336" s="152"/>
      <c r="F336" s="87"/>
      <c r="G336" s="87"/>
      <c r="I336" s="152"/>
      <c r="J336" s="153"/>
      <c r="M336" s="87"/>
      <c r="N336" s="162"/>
      <c r="O336" s="91"/>
      <c r="P336" s="91"/>
      <c r="Q336" s="162"/>
      <c r="R336" s="91"/>
      <c r="S336" s="91"/>
    </row>
    <row r="337" spans="1:19" ht="12.75">
      <c r="A337" s="180"/>
      <c r="B337" s="152"/>
      <c r="C337" s="152"/>
      <c r="F337" s="87"/>
      <c r="G337" s="87"/>
      <c r="I337" s="152"/>
      <c r="J337" s="153"/>
      <c r="M337" s="87"/>
      <c r="N337" s="162"/>
      <c r="O337" s="91"/>
      <c r="P337" s="91"/>
      <c r="Q337" s="162"/>
      <c r="R337" s="91"/>
      <c r="S337" s="91"/>
    </row>
    <row r="338" spans="1:19" ht="12.75">
      <c r="A338" s="180"/>
      <c r="B338" s="152"/>
      <c r="C338" s="152"/>
      <c r="F338" s="87"/>
      <c r="G338" s="87"/>
      <c r="I338" s="152"/>
      <c r="J338" s="153"/>
      <c r="M338" s="87"/>
      <c r="N338" s="162"/>
      <c r="O338" s="91"/>
      <c r="P338" s="91"/>
      <c r="Q338" s="162"/>
      <c r="R338" s="91"/>
      <c r="S338" s="91"/>
    </row>
    <row r="339" spans="1:19" ht="12.75">
      <c r="A339" s="180"/>
      <c r="B339" s="152"/>
      <c r="C339" s="152"/>
      <c r="F339" s="87"/>
      <c r="G339" s="87"/>
      <c r="I339" s="152"/>
      <c r="J339" s="153"/>
      <c r="M339" s="87"/>
      <c r="N339" s="162"/>
      <c r="O339" s="91"/>
      <c r="P339" s="91"/>
      <c r="Q339" s="162"/>
      <c r="R339" s="91"/>
      <c r="S339" s="91"/>
    </row>
    <row r="340" spans="1:19" ht="12.75">
      <c r="A340" s="180"/>
      <c r="B340" s="152"/>
      <c r="C340" s="152"/>
      <c r="F340" s="87"/>
      <c r="G340" s="87"/>
      <c r="I340" s="152"/>
      <c r="J340" s="153"/>
      <c r="M340" s="87"/>
      <c r="N340" s="162"/>
      <c r="O340" s="91"/>
      <c r="P340" s="91"/>
      <c r="Q340" s="162"/>
      <c r="R340" s="91"/>
      <c r="S340" s="91"/>
    </row>
    <row r="341" spans="1:19" ht="12.75">
      <c r="A341" s="180"/>
      <c r="B341" s="152"/>
      <c r="C341" s="152"/>
      <c r="F341" s="87"/>
      <c r="G341" s="87"/>
      <c r="I341" s="152"/>
      <c r="J341" s="153"/>
      <c r="M341" s="87"/>
      <c r="N341" s="162"/>
      <c r="O341" s="91"/>
      <c r="P341" s="91"/>
      <c r="Q341" s="162"/>
      <c r="R341" s="91"/>
      <c r="S341" s="91"/>
    </row>
    <row r="342" spans="1:19" ht="12.75">
      <c r="A342" s="180"/>
      <c r="B342" s="152"/>
      <c r="C342" s="152"/>
      <c r="F342" s="87"/>
      <c r="G342" s="87"/>
      <c r="I342" s="152"/>
      <c r="J342" s="153"/>
      <c r="M342" s="87"/>
      <c r="N342" s="162"/>
      <c r="O342" s="91"/>
      <c r="P342" s="91"/>
      <c r="Q342" s="162"/>
      <c r="R342" s="91"/>
      <c r="S342" s="91"/>
    </row>
    <row r="343" spans="1:19" ht="12.75">
      <c r="A343" s="180"/>
      <c r="B343" s="152"/>
      <c r="C343" s="152"/>
      <c r="F343" s="87"/>
      <c r="G343" s="87"/>
      <c r="I343" s="152"/>
      <c r="J343" s="153"/>
      <c r="M343" s="87"/>
      <c r="N343" s="162"/>
      <c r="O343" s="91"/>
      <c r="P343" s="91"/>
      <c r="Q343" s="162"/>
      <c r="R343" s="91"/>
      <c r="S343" s="91"/>
    </row>
    <row r="344" spans="1:19" ht="12.75">
      <c r="A344" s="180"/>
      <c r="B344" s="152"/>
      <c r="C344" s="152"/>
      <c r="F344" s="87"/>
      <c r="G344" s="87"/>
      <c r="I344" s="152"/>
      <c r="J344" s="153"/>
      <c r="M344" s="87"/>
      <c r="N344" s="162"/>
      <c r="O344" s="91"/>
      <c r="P344" s="91"/>
      <c r="Q344" s="162"/>
      <c r="R344" s="91"/>
      <c r="S344" s="91"/>
    </row>
    <row r="345" spans="1:19" ht="12.75">
      <c r="A345" s="180"/>
      <c r="B345" s="152"/>
      <c r="C345" s="152"/>
      <c r="F345" s="87"/>
      <c r="G345" s="87"/>
      <c r="I345" s="152"/>
      <c r="J345" s="153"/>
      <c r="M345" s="87"/>
      <c r="N345" s="162"/>
      <c r="O345" s="91"/>
      <c r="P345" s="91"/>
      <c r="Q345" s="162"/>
      <c r="R345" s="91"/>
      <c r="S345" s="91"/>
    </row>
    <row r="346" spans="1:19" ht="12.75">
      <c r="A346" s="180"/>
      <c r="B346" s="152"/>
      <c r="C346" s="152"/>
      <c r="F346" s="87"/>
      <c r="G346" s="87"/>
      <c r="I346" s="152"/>
      <c r="J346" s="153"/>
      <c r="M346" s="87"/>
      <c r="N346" s="162"/>
      <c r="O346" s="91"/>
      <c r="P346" s="91"/>
      <c r="Q346" s="162"/>
      <c r="R346" s="91"/>
      <c r="S346" s="91"/>
    </row>
    <row r="347" spans="1:19" ht="12.75">
      <c r="A347" s="180"/>
      <c r="B347" s="152"/>
      <c r="C347" s="152"/>
      <c r="F347" s="87"/>
      <c r="G347" s="87"/>
      <c r="I347" s="152"/>
      <c r="J347" s="153"/>
      <c r="M347" s="87"/>
      <c r="N347" s="162"/>
      <c r="O347" s="91"/>
      <c r="P347" s="91"/>
      <c r="Q347" s="162"/>
      <c r="R347" s="91"/>
      <c r="S347" s="91"/>
    </row>
    <row r="348" spans="1:19" ht="12.75">
      <c r="A348" s="180"/>
      <c r="B348" s="152"/>
      <c r="C348" s="152"/>
      <c r="F348" s="87"/>
      <c r="G348" s="87"/>
      <c r="I348" s="152"/>
      <c r="J348" s="153"/>
      <c r="M348" s="87"/>
      <c r="N348" s="162"/>
      <c r="O348" s="91"/>
      <c r="P348" s="91"/>
      <c r="Q348" s="162"/>
      <c r="R348" s="91"/>
      <c r="S348" s="91"/>
    </row>
    <row r="349" spans="1:19" ht="12.75">
      <c r="A349" s="180"/>
      <c r="B349" s="152"/>
      <c r="C349" s="152"/>
      <c r="F349" s="87"/>
      <c r="G349" s="87"/>
      <c r="I349" s="152"/>
      <c r="J349" s="153"/>
      <c r="M349" s="87"/>
      <c r="N349" s="162"/>
      <c r="O349" s="91"/>
      <c r="P349" s="91"/>
      <c r="Q349" s="162"/>
      <c r="R349" s="91"/>
      <c r="S349" s="91"/>
    </row>
    <row r="350" spans="1:19" ht="12.75">
      <c r="A350" s="180"/>
      <c r="B350" s="152"/>
      <c r="C350" s="152"/>
      <c r="F350" s="87"/>
      <c r="G350" s="87"/>
      <c r="I350" s="152"/>
      <c r="J350" s="153"/>
      <c r="M350" s="87"/>
      <c r="N350" s="162"/>
      <c r="O350" s="91"/>
      <c r="P350" s="91"/>
      <c r="Q350" s="162"/>
      <c r="R350" s="91"/>
      <c r="S350" s="91"/>
    </row>
    <row r="351" spans="1:19" ht="12.75">
      <c r="A351" s="180"/>
      <c r="B351" s="152"/>
      <c r="C351" s="152"/>
      <c r="F351" s="87"/>
      <c r="G351" s="87"/>
      <c r="I351" s="152"/>
      <c r="J351" s="153"/>
      <c r="M351" s="87"/>
      <c r="N351" s="162"/>
      <c r="O351" s="91"/>
      <c r="P351" s="91"/>
      <c r="Q351" s="162"/>
      <c r="R351" s="91"/>
      <c r="S351" s="91"/>
    </row>
    <row r="352" spans="1:19" ht="12.75">
      <c r="A352" s="180"/>
      <c r="B352" s="152"/>
      <c r="C352" s="152"/>
      <c r="F352" s="87"/>
      <c r="G352" s="87"/>
      <c r="I352" s="152"/>
      <c r="J352" s="153"/>
      <c r="M352" s="87"/>
      <c r="N352" s="162"/>
      <c r="O352" s="91"/>
      <c r="P352" s="91"/>
      <c r="Q352" s="162"/>
      <c r="R352" s="91"/>
      <c r="S352" s="91"/>
    </row>
    <row r="353" spans="1:19" ht="12.75">
      <c r="A353" s="180"/>
      <c r="B353" s="152"/>
      <c r="C353" s="152"/>
      <c r="F353" s="87"/>
      <c r="G353" s="87"/>
      <c r="I353" s="152"/>
      <c r="J353" s="153"/>
      <c r="M353" s="87"/>
      <c r="N353" s="162"/>
      <c r="O353" s="91"/>
      <c r="P353" s="91"/>
      <c r="Q353" s="162"/>
      <c r="R353" s="91"/>
      <c r="S353" s="91"/>
    </row>
    <row r="354" spans="1:19" ht="12.75">
      <c r="A354" s="180"/>
      <c r="B354" s="152"/>
      <c r="C354" s="152"/>
      <c r="F354" s="87"/>
      <c r="G354" s="87"/>
      <c r="I354" s="152"/>
      <c r="J354" s="153"/>
      <c r="M354" s="87"/>
      <c r="N354" s="162"/>
      <c r="O354" s="91"/>
      <c r="P354" s="91"/>
      <c r="Q354" s="162"/>
      <c r="R354" s="91"/>
      <c r="S354" s="91"/>
    </row>
    <row r="355" spans="1:19" ht="12.75">
      <c r="A355" s="180"/>
      <c r="B355" s="152"/>
      <c r="C355" s="152"/>
      <c r="F355" s="87"/>
      <c r="G355" s="87"/>
      <c r="I355" s="152"/>
      <c r="J355" s="153"/>
      <c r="M355" s="87"/>
      <c r="N355" s="162"/>
      <c r="O355" s="91"/>
      <c r="P355" s="91"/>
      <c r="Q355" s="162"/>
      <c r="R355" s="91"/>
      <c r="S355" s="91"/>
    </row>
    <row r="356" spans="1:19" ht="12.75">
      <c r="A356" s="180"/>
      <c r="B356" s="152"/>
      <c r="C356" s="152"/>
      <c r="F356" s="87"/>
      <c r="G356" s="87"/>
      <c r="I356" s="152"/>
      <c r="J356" s="153"/>
      <c r="M356" s="87"/>
      <c r="N356" s="162"/>
      <c r="O356" s="91"/>
      <c r="P356" s="91"/>
      <c r="Q356" s="162"/>
      <c r="R356" s="91"/>
      <c r="S356" s="91"/>
    </row>
    <row r="357" spans="1:19" ht="12.75">
      <c r="A357" s="180"/>
      <c r="B357" s="152"/>
      <c r="C357" s="152"/>
      <c r="F357" s="87"/>
      <c r="G357" s="87"/>
      <c r="I357" s="152"/>
      <c r="J357" s="153"/>
      <c r="M357" s="87"/>
      <c r="N357" s="162"/>
      <c r="O357" s="91"/>
      <c r="P357" s="91"/>
      <c r="Q357" s="162"/>
      <c r="R357" s="91"/>
      <c r="S357" s="91"/>
    </row>
    <row r="358" spans="1:19" ht="12.75">
      <c r="A358" s="180"/>
      <c r="B358" s="152"/>
      <c r="C358" s="152"/>
      <c r="F358" s="87"/>
      <c r="G358" s="87"/>
      <c r="I358" s="152"/>
      <c r="J358" s="153"/>
      <c r="M358" s="87"/>
      <c r="N358" s="162"/>
      <c r="O358" s="91"/>
      <c r="P358" s="91"/>
      <c r="Q358" s="162"/>
      <c r="R358" s="91"/>
      <c r="S358" s="91"/>
    </row>
    <row r="359" spans="1:19" ht="12.75">
      <c r="A359" s="180"/>
      <c r="B359" s="152"/>
      <c r="C359" s="152"/>
      <c r="F359" s="87"/>
      <c r="G359" s="87"/>
      <c r="I359" s="152"/>
      <c r="J359" s="153"/>
      <c r="M359" s="87"/>
      <c r="N359" s="162"/>
      <c r="O359" s="91"/>
      <c r="P359" s="91"/>
      <c r="Q359" s="162"/>
      <c r="R359" s="91"/>
      <c r="S359" s="91"/>
    </row>
    <row r="360" spans="1:19" ht="12.75">
      <c r="A360" s="180"/>
      <c r="B360" s="152"/>
      <c r="C360" s="152"/>
      <c r="F360" s="87"/>
      <c r="G360" s="87"/>
      <c r="I360" s="152"/>
      <c r="J360" s="153"/>
      <c r="M360" s="87"/>
      <c r="N360" s="162"/>
      <c r="O360" s="91"/>
      <c r="P360" s="91"/>
      <c r="Q360" s="162"/>
      <c r="R360" s="91"/>
      <c r="S360" s="91"/>
    </row>
    <row r="361" spans="1:19" ht="12.75">
      <c r="A361" s="180"/>
      <c r="B361" s="152"/>
      <c r="C361" s="152"/>
      <c r="F361" s="87"/>
      <c r="G361" s="87"/>
      <c r="I361" s="152"/>
      <c r="J361" s="153"/>
      <c r="M361" s="87"/>
      <c r="N361" s="162"/>
      <c r="O361" s="91"/>
      <c r="P361" s="91"/>
      <c r="Q361" s="162"/>
      <c r="R361" s="91"/>
      <c r="S361" s="91"/>
    </row>
    <row r="362" spans="1:19" ht="12.75">
      <c r="A362" s="180"/>
      <c r="B362" s="152"/>
      <c r="C362" s="152"/>
      <c r="F362" s="87"/>
      <c r="G362" s="87"/>
      <c r="I362" s="152"/>
      <c r="J362" s="153"/>
      <c r="M362" s="87"/>
      <c r="N362" s="162"/>
      <c r="O362" s="91"/>
      <c r="P362" s="91"/>
      <c r="Q362" s="162"/>
      <c r="R362" s="91"/>
      <c r="S362" s="91"/>
    </row>
    <row r="363" spans="1:19" ht="12.75">
      <c r="A363" s="180"/>
      <c r="B363" s="152"/>
      <c r="C363" s="152"/>
      <c r="F363" s="87"/>
      <c r="G363" s="87"/>
      <c r="I363" s="152"/>
      <c r="J363" s="153"/>
      <c r="M363" s="87"/>
      <c r="N363" s="162"/>
      <c r="O363" s="91"/>
      <c r="P363" s="91"/>
      <c r="Q363" s="162"/>
      <c r="R363" s="91"/>
      <c r="S363" s="91"/>
    </row>
    <row r="364" spans="1:19" ht="12.75">
      <c r="A364" s="180"/>
      <c r="B364" s="152"/>
      <c r="C364" s="152"/>
      <c r="F364" s="87"/>
      <c r="G364" s="87"/>
      <c r="I364" s="152"/>
      <c r="J364" s="153"/>
      <c r="M364" s="87"/>
      <c r="N364" s="162"/>
      <c r="O364" s="91"/>
      <c r="P364" s="91"/>
      <c r="Q364" s="162"/>
      <c r="R364" s="91"/>
      <c r="S364" s="91"/>
    </row>
    <row r="365" spans="1:19" ht="12.75">
      <c r="A365" s="180"/>
      <c r="B365" s="152"/>
      <c r="C365" s="152"/>
      <c r="F365" s="87"/>
      <c r="G365" s="87"/>
      <c r="I365" s="152"/>
      <c r="J365" s="153"/>
      <c r="M365" s="87"/>
      <c r="N365" s="162"/>
      <c r="O365" s="91"/>
      <c r="P365" s="91"/>
      <c r="Q365" s="162"/>
      <c r="R365" s="91"/>
      <c r="S365" s="91"/>
    </row>
    <row r="366" spans="1:19" ht="12.75">
      <c r="A366" s="180"/>
      <c r="B366" s="152"/>
      <c r="C366" s="152"/>
      <c r="F366" s="87"/>
      <c r="G366" s="87"/>
      <c r="I366" s="152"/>
      <c r="J366" s="153"/>
      <c r="M366" s="87"/>
      <c r="N366" s="162"/>
      <c r="O366" s="91"/>
      <c r="P366" s="91"/>
      <c r="Q366" s="162"/>
      <c r="R366" s="91"/>
      <c r="S366" s="91"/>
    </row>
    <row r="367" spans="1:19" ht="12.75">
      <c r="A367" s="180"/>
      <c r="B367" s="152"/>
      <c r="C367" s="152"/>
      <c r="F367" s="87"/>
      <c r="G367" s="87"/>
      <c r="I367" s="152"/>
      <c r="J367" s="153"/>
      <c r="M367" s="87"/>
      <c r="N367" s="162"/>
      <c r="O367" s="91"/>
      <c r="P367" s="91"/>
      <c r="Q367" s="162"/>
      <c r="R367" s="91"/>
      <c r="S367" s="91"/>
    </row>
    <row r="368" spans="1:19" ht="12.75">
      <c r="A368" s="180"/>
      <c r="B368" s="152"/>
      <c r="C368" s="152"/>
      <c r="F368" s="87"/>
      <c r="G368" s="87"/>
      <c r="I368" s="152"/>
      <c r="J368" s="153"/>
      <c r="M368" s="87"/>
      <c r="N368" s="162"/>
      <c r="O368" s="91"/>
      <c r="P368" s="91"/>
      <c r="Q368" s="162"/>
      <c r="R368" s="91"/>
      <c r="S368" s="91"/>
    </row>
    <row r="369" spans="1:19" ht="12.75">
      <c r="A369" s="180"/>
      <c r="B369" s="152"/>
      <c r="C369" s="152"/>
      <c r="F369" s="87"/>
      <c r="G369" s="87"/>
      <c r="I369" s="152"/>
      <c r="J369" s="153"/>
      <c r="M369" s="87"/>
      <c r="N369" s="162"/>
      <c r="O369" s="91"/>
      <c r="P369" s="91"/>
      <c r="Q369" s="162"/>
      <c r="R369" s="91"/>
      <c r="S369" s="91"/>
    </row>
    <row r="370" spans="1:19" ht="12.75">
      <c r="A370" s="180"/>
      <c r="B370" s="152"/>
      <c r="C370" s="152"/>
      <c r="F370" s="87"/>
      <c r="G370" s="87"/>
      <c r="I370" s="152"/>
      <c r="J370" s="153"/>
      <c r="M370" s="87"/>
      <c r="N370" s="162"/>
      <c r="O370" s="91"/>
      <c r="P370" s="91"/>
      <c r="Q370" s="162"/>
      <c r="R370" s="91"/>
      <c r="S370" s="91"/>
    </row>
    <row r="371" spans="1:19" ht="12.75">
      <c r="A371" s="180"/>
      <c r="B371" s="152"/>
      <c r="C371" s="152"/>
      <c r="F371" s="87"/>
      <c r="G371" s="87"/>
      <c r="I371" s="152"/>
      <c r="J371" s="153"/>
      <c r="M371" s="87"/>
      <c r="N371" s="162"/>
      <c r="O371" s="91"/>
      <c r="P371" s="91"/>
      <c r="Q371" s="162"/>
      <c r="R371" s="91"/>
      <c r="S371" s="91"/>
    </row>
    <row r="372" spans="1:19" ht="12.75">
      <c r="A372" s="180"/>
      <c r="B372" s="152"/>
      <c r="C372" s="152"/>
      <c r="F372" s="87"/>
      <c r="G372" s="87"/>
      <c r="I372" s="152"/>
      <c r="J372" s="153"/>
      <c r="M372" s="87"/>
      <c r="N372" s="162"/>
      <c r="O372" s="91"/>
      <c r="P372" s="91"/>
      <c r="Q372" s="162"/>
      <c r="R372" s="91"/>
      <c r="S372" s="91"/>
    </row>
    <row r="373" spans="1:19" ht="12.75">
      <c r="A373" s="180"/>
      <c r="B373" s="152"/>
      <c r="C373" s="152"/>
      <c r="F373" s="87"/>
      <c r="G373" s="87"/>
      <c r="I373" s="152"/>
      <c r="J373" s="153"/>
      <c r="M373" s="87"/>
      <c r="N373" s="162"/>
      <c r="O373" s="91"/>
      <c r="P373" s="91"/>
      <c r="Q373" s="162"/>
      <c r="R373" s="91"/>
      <c r="S373" s="91"/>
    </row>
    <row r="374" spans="1:19" ht="12.75">
      <c r="A374" s="180"/>
      <c r="B374" s="152"/>
      <c r="C374" s="152"/>
      <c r="F374" s="87"/>
      <c r="G374" s="87"/>
      <c r="I374" s="152"/>
      <c r="J374" s="153"/>
      <c r="M374" s="87"/>
      <c r="N374" s="162"/>
      <c r="O374" s="91"/>
      <c r="P374" s="91"/>
      <c r="Q374" s="162"/>
      <c r="R374" s="91"/>
      <c r="S374" s="91"/>
    </row>
    <row r="375" spans="1:19" ht="12.75">
      <c r="A375" s="180"/>
      <c r="B375" s="152"/>
      <c r="C375" s="152"/>
      <c r="F375" s="87"/>
      <c r="G375" s="87"/>
      <c r="I375" s="152"/>
      <c r="J375" s="153"/>
      <c r="M375" s="87"/>
      <c r="N375" s="162"/>
      <c r="O375" s="91"/>
      <c r="P375" s="91"/>
      <c r="Q375" s="162"/>
      <c r="R375" s="91"/>
      <c r="S375" s="91"/>
    </row>
    <row r="376" spans="1:19" ht="12.75">
      <c r="A376" s="180"/>
      <c r="B376" s="152"/>
      <c r="C376" s="152"/>
      <c r="F376" s="87"/>
      <c r="G376" s="87"/>
      <c r="I376" s="152"/>
      <c r="J376" s="153"/>
      <c r="M376" s="87"/>
      <c r="N376" s="162"/>
      <c r="O376" s="91"/>
      <c r="P376" s="91"/>
      <c r="Q376" s="162"/>
      <c r="R376" s="91"/>
      <c r="S376" s="91"/>
    </row>
    <row r="377" spans="1:19" ht="12.75">
      <c r="A377" s="180"/>
      <c r="B377" s="152"/>
      <c r="C377" s="152"/>
      <c r="F377" s="87"/>
      <c r="G377" s="87"/>
      <c r="I377" s="152"/>
      <c r="J377" s="153"/>
      <c r="M377" s="87"/>
      <c r="N377" s="162"/>
      <c r="O377" s="91"/>
      <c r="P377" s="91"/>
      <c r="Q377" s="162"/>
      <c r="R377" s="91"/>
      <c r="S377" s="91"/>
    </row>
    <row r="378" spans="1:19" ht="12.75">
      <c r="A378" s="180"/>
      <c r="B378" s="152"/>
      <c r="C378" s="152"/>
      <c r="F378" s="87"/>
      <c r="G378" s="87"/>
      <c r="I378" s="152"/>
      <c r="J378" s="153"/>
      <c r="M378" s="87"/>
      <c r="N378" s="162"/>
      <c r="O378" s="91"/>
      <c r="P378" s="91"/>
      <c r="Q378" s="162"/>
      <c r="R378" s="91"/>
      <c r="S378" s="91"/>
    </row>
    <row r="379" spans="1:19" ht="12.75">
      <c r="A379" s="180"/>
      <c r="B379" s="152"/>
      <c r="C379" s="152"/>
      <c r="F379" s="87"/>
      <c r="G379" s="87"/>
      <c r="I379" s="152"/>
      <c r="J379" s="153"/>
      <c r="M379" s="87"/>
      <c r="N379" s="162"/>
      <c r="O379" s="91"/>
      <c r="P379" s="91"/>
      <c r="Q379" s="162"/>
      <c r="R379" s="91"/>
      <c r="S379" s="91"/>
    </row>
    <row r="380" spans="1:19" ht="12.75">
      <c r="A380" s="180"/>
      <c r="B380" s="152"/>
      <c r="C380" s="152"/>
      <c r="F380" s="87"/>
      <c r="G380" s="87"/>
      <c r="I380" s="152"/>
      <c r="J380" s="153"/>
      <c r="M380" s="87"/>
      <c r="N380" s="162"/>
      <c r="O380" s="91"/>
      <c r="P380" s="91"/>
      <c r="Q380" s="162"/>
      <c r="R380" s="91"/>
      <c r="S380" s="91"/>
    </row>
    <row r="381" spans="1:19" ht="12.75">
      <c r="A381" s="180"/>
      <c r="B381" s="152"/>
      <c r="C381" s="152"/>
      <c r="F381" s="87"/>
      <c r="G381" s="87"/>
      <c r="I381" s="152"/>
      <c r="J381" s="153"/>
      <c r="M381" s="87"/>
      <c r="N381" s="162"/>
      <c r="O381" s="91"/>
      <c r="P381" s="91"/>
      <c r="Q381" s="162"/>
      <c r="R381" s="91"/>
      <c r="S381" s="91"/>
    </row>
    <row r="382" spans="1:19" ht="12.75">
      <c r="A382" s="180"/>
      <c r="B382" s="152"/>
      <c r="C382" s="152"/>
      <c r="F382" s="87"/>
      <c r="G382" s="87"/>
      <c r="I382" s="152"/>
      <c r="J382" s="153"/>
      <c r="M382" s="87"/>
      <c r="N382" s="162"/>
      <c r="O382" s="91"/>
      <c r="P382" s="91"/>
      <c r="Q382" s="162"/>
      <c r="R382" s="91"/>
      <c r="S382" s="91"/>
    </row>
    <row r="383" spans="1:19" ht="12.75">
      <c r="A383" s="180"/>
      <c r="B383" s="152"/>
      <c r="C383" s="152"/>
      <c r="F383" s="87"/>
      <c r="G383" s="87"/>
      <c r="I383" s="152"/>
      <c r="J383" s="153"/>
      <c r="M383" s="87"/>
      <c r="N383" s="162"/>
      <c r="O383" s="91"/>
      <c r="P383" s="91"/>
      <c r="Q383" s="162"/>
      <c r="R383" s="91"/>
      <c r="S383" s="91"/>
    </row>
    <row r="384" spans="1:19" ht="12.75">
      <c r="A384" s="180"/>
      <c r="B384" s="152"/>
      <c r="C384" s="152"/>
      <c r="F384" s="87"/>
      <c r="G384" s="87"/>
      <c r="I384" s="152"/>
      <c r="J384" s="153"/>
      <c r="M384" s="87"/>
      <c r="N384" s="162"/>
      <c r="O384" s="91"/>
      <c r="P384" s="91"/>
      <c r="Q384" s="162"/>
      <c r="R384" s="91"/>
      <c r="S384" s="91"/>
    </row>
    <row r="385" spans="1:19" ht="12.75">
      <c r="A385" s="180"/>
      <c r="B385" s="152"/>
      <c r="C385" s="152"/>
      <c r="F385" s="87"/>
      <c r="G385" s="87"/>
      <c r="I385" s="152"/>
      <c r="J385" s="153"/>
      <c r="M385" s="87"/>
      <c r="N385" s="162"/>
      <c r="O385" s="91"/>
      <c r="P385" s="91"/>
      <c r="Q385" s="162"/>
      <c r="R385" s="91"/>
      <c r="S385" s="91"/>
    </row>
    <row r="386" spans="1:19" ht="12.75">
      <c r="A386" s="180"/>
      <c r="B386" s="152"/>
      <c r="C386" s="152"/>
      <c r="F386" s="87"/>
      <c r="G386" s="87"/>
      <c r="I386" s="152"/>
      <c r="J386" s="153"/>
      <c r="M386" s="87"/>
      <c r="N386" s="162"/>
      <c r="O386" s="91"/>
      <c r="P386" s="91"/>
      <c r="Q386" s="162"/>
      <c r="R386" s="91"/>
      <c r="S386" s="91"/>
    </row>
    <row r="387" spans="1:19" ht="12.75">
      <c r="A387" s="180"/>
      <c r="B387" s="152"/>
      <c r="C387" s="152"/>
      <c r="F387" s="87"/>
      <c r="G387" s="87"/>
      <c r="I387" s="152"/>
      <c r="J387" s="153"/>
      <c r="M387" s="87"/>
      <c r="N387" s="162"/>
      <c r="O387" s="91"/>
      <c r="P387" s="91"/>
      <c r="Q387" s="162"/>
      <c r="R387" s="91"/>
      <c r="S387" s="91"/>
    </row>
    <row r="388" spans="1:19" ht="12.75">
      <c r="A388" s="180"/>
      <c r="B388" s="152"/>
      <c r="C388" s="152"/>
      <c r="F388" s="87"/>
      <c r="G388" s="87"/>
      <c r="I388" s="152"/>
      <c r="J388" s="153"/>
      <c r="M388" s="87"/>
      <c r="N388" s="162"/>
      <c r="O388" s="91"/>
      <c r="P388" s="91"/>
      <c r="Q388" s="162"/>
      <c r="R388" s="91"/>
      <c r="S388" s="91"/>
    </row>
    <row r="389" spans="1:19" ht="12.75">
      <c r="A389" s="180"/>
      <c r="B389" s="152"/>
      <c r="C389" s="152"/>
      <c r="F389" s="87"/>
      <c r="G389" s="87"/>
      <c r="I389" s="152"/>
      <c r="J389" s="153"/>
      <c r="M389" s="87"/>
      <c r="N389" s="162"/>
      <c r="O389" s="91"/>
      <c r="P389" s="91"/>
      <c r="Q389" s="162"/>
      <c r="R389" s="91"/>
      <c r="S389" s="91"/>
    </row>
    <row r="390" spans="1:19" ht="12.75">
      <c r="A390" s="180"/>
      <c r="B390" s="152"/>
      <c r="C390" s="152"/>
      <c r="F390" s="87"/>
      <c r="G390" s="87"/>
      <c r="I390" s="152"/>
      <c r="J390" s="153"/>
      <c r="M390" s="87"/>
      <c r="N390" s="162"/>
      <c r="O390" s="91"/>
      <c r="P390" s="91"/>
      <c r="Q390" s="162"/>
      <c r="R390" s="91"/>
      <c r="S390" s="91"/>
    </row>
    <row r="391" spans="1:19" ht="12.75">
      <c r="A391" s="180"/>
      <c r="B391" s="152"/>
      <c r="C391" s="152"/>
      <c r="F391" s="87"/>
      <c r="G391" s="87"/>
      <c r="I391" s="152"/>
      <c r="J391" s="153"/>
      <c r="M391" s="87"/>
      <c r="N391" s="162"/>
      <c r="O391" s="91"/>
      <c r="P391" s="91"/>
      <c r="Q391" s="162"/>
      <c r="R391" s="91"/>
      <c r="S391" s="91"/>
    </row>
    <row r="392" spans="1:19" ht="12.75">
      <c r="A392" s="180"/>
      <c r="B392" s="152"/>
      <c r="C392" s="152"/>
      <c r="F392" s="87"/>
      <c r="G392" s="87"/>
      <c r="I392" s="152"/>
      <c r="J392" s="153"/>
      <c r="M392" s="87"/>
      <c r="N392" s="162"/>
      <c r="O392" s="91"/>
      <c r="P392" s="91"/>
      <c r="Q392" s="162"/>
      <c r="R392" s="91"/>
      <c r="S392" s="91"/>
    </row>
    <row r="393" spans="1:19" ht="12.75">
      <c r="A393" s="180"/>
      <c r="B393" s="152"/>
      <c r="C393" s="152"/>
      <c r="F393" s="87"/>
      <c r="G393" s="87"/>
      <c r="I393" s="152"/>
      <c r="J393" s="153"/>
      <c r="M393" s="87"/>
      <c r="N393" s="162"/>
      <c r="O393" s="91"/>
      <c r="P393" s="91"/>
      <c r="Q393" s="162"/>
      <c r="R393" s="91"/>
      <c r="S393" s="91"/>
    </row>
    <row r="394" spans="1:19" ht="12.75">
      <c r="A394" s="180"/>
      <c r="B394" s="152"/>
      <c r="C394" s="152"/>
      <c r="F394" s="87"/>
      <c r="G394" s="87"/>
      <c r="I394" s="152"/>
      <c r="J394" s="153"/>
      <c r="M394" s="87"/>
      <c r="N394" s="162"/>
      <c r="O394" s="91"/>
      <c r="P394" s="91"/>
      <c r="Q394" s="162"/>
      <c r="R394" s="91"/>
      <c r="S394" s="91"/>
    </row>
    <row r="395" spans="1:19" ht="12.75">
      <c r="A395" s="180"/>
      <c r="B395" s="152"/>
      <c r="C395" s="152"/>
      <c r="F395" s="87"/>
      <c r="G395" s="87"/>
      <c r="I395" s="152"/>
      <c r="J395" s="153"/>
      <c r="M395" s="87"/>
      <c r="N395" s="162"/>
      <c r="O395" s="91"/>
      <c r="P395" s="91"/>
      <c r="Q395" s="162"/>
      <c r="R395" s="91"/>
      <c r="S395" s="91"/>
    </row>
    <row r="396" spans="1:19" ht="12.75">
      <c r="A396" s="180"/>
      <c r="B396" s="152"/>
      <c r="C396" s="152"/>
      <c r="F396" s="87"/>
      <c r="G396" s="87"/>
      <c r="I396" s="152"/>
      <c r="J396" s="153"/>
      <c r="M396" s="87"/>
      <c r="N396" s="162"/>
      <c r="O396" s="91"/>
      <c r="P396" s="91"/>
      <c r="Q396" s="162"/>
      <c r="R396" s="91"/>
      <c r="S396" s="91"/>
    </row>
    <row r="397" spans="1:19" ht="12.75">
      <c r="A397" s="180"/>
      <c r="B397" s="152"/>
      <c r="C397" s="152"/>
      <c r="F397" s="87"/>
      <c r="G397" s="87"/>
      <c r="I397" s="152"/>
      <c r="J397" s="153"/>
      <c r="M397" s="87"/>
      <c r="N397" s="162"/>
      <c r="O397" s="91"/>
      <c r="P397" s="91"/>
      <c r="Q397" s="162"/>
      <c r="R397" s="91"/>
      <c r="S397" s="91"/>
    </row>
    <row r="398" spans="1:19" ht="12.75">
      <c r="A398" s="180"/>
      <c r="B398" s="152"/>
      <c r="C398" s="152"/>
      <c r="F398" s="87"/>
      <c r="G398" s="87"/>
      <c r="I398" s="152"/>
      <c r="J398" s="153"/>
      <c r="M398" s="87"/>
      <c r="N398" s="162"/>
      <c r="O398" s="91"/>
      <c r="P398" s="91"/>
      <c r="Q398" s="162"/>
      <c r="R398" s="91"/>
      <c r="S398" s="91"/>
    </row>
    <row r="399" spans="1:19" ht="12.75">
      <c r="A399" s="180"/>
      <c r="B399" s="152"/>
      <c r="C399" s="152"/>
      <c r="F399" s="87"/>
      <c r="G399" s="87"/>
      <c r="I399" s="152"/>
      <c r="J399" s="153"/>
      <c r="M399" s="87"/>
      <c r="N399" s="162"/>
      <c r="O399" s="91"/>
      <c r="P399" s="91"/>
      <c r="Q399" s="162"/>
      <c r="R399" s="91"/>
      <c r="S399" s="91"/>
    </row>
    <row r="400" spans="1:19" ht="12.75">
      <c r="A400" s="180"/>
      <c r="B400" s="152"/>
      <c r="C400" s="152"/>
      <c r="F400" s="87"/>
      <c r="G400" s="87"/>
      <c r="I400" s="152"/>
      <c r="J400" s="153"/>
      <c r="M400" s="87"/>
      <c r="N400" s="162"/>
      <c r="O400" s="91"/>
      <c r="P400" s="91"/>
      <c r="Q400" s="162"/>
      <c r="R400" s="91"/>
      <c r="S400" s="91"/>
    </row>
    <row r="401" spans="1:19" ht="12.75">
      <c r="A401" s="180"/>
      <c r="B401" s="152"/>
      <c r="C401" s="152"/>
      <c r="F401" s="87"/>
      <c r="G401" s="87"/>
      <c r="I401" s="152"/>
      <c r="J401" s="153"/>
      <c r="M401" s="87"/>
      <c r="N401" s="162"/>
      <c r="O401" s="91"/>
      <c r="P401" s="91"/>
      <c r="Q401" s="162"/>
      <c r="R401" s="91"/>
      <c r="S401" s="91"/>
    </row>
    <row r="402" spans="1:19" ht="12.75">
      <c r="A402" s="180"/>
      <c r="B402" s="152"/>
      <c r="C402" s="152"/>
      <c r="F402" s="87"/>
      <c r="G402" s="87"/>
      <c r="I402" s="152"/>
      <c r="J402" s="153"/>
      <c r="M402" s="87"/>
      <c r="N402" s="162"/>
      <c r="O402" s="91"/>
      <c r="P402" s="91"/>
      <c r="Q402" s="162"/>
      <c r="R402" s="91"/>
      <c r="S402" s="91"/>
    </row>
    <row r="403" spans="1:19" ht="12.75">
      <c r="A403" s="180"/>
      <c r="B403" s="152"/>
      <c r="C403" s="152"/>
      <c r="F403" s="87"/>
      <c r="G403" s="87"/>
      <c r="I403" s="152"/>
      <c r="J403" s="153"/>
      <c r="M403" s="87"/>
      <c r="N403" s="162"/>
      <c r="O403" s="91"/>
      <c r="P403" s="91"/>
      <c r="Q403" s="162"/>
      <c r="R403" s="91"/>
      <c r="S403" s="91"/>
    </row>
    <row r="404" spans="1:19" ht="12.75">
      <c r="A404" s="180"/>
      <c r="B404" s="152"/>
      <c r="C404" s="152"/>
      <c r="F404" s="87"/>
      <c r="G404" s="87"/>
      <c r="I404" s="152"/>
      <c r="J404" s="153"/>
      <c r="M404" s="87"/>
      <c r="N404" s="162"/>
      <c r="O404" s="91"/>
      <c r="P404" s="91"/>
      <c r="Q404" s="162"/>
      <c r="R404" s="91"/>
      <c r="S404" s="91"/>
    </row>
    <row r="405" spans="1:19" ht="12.75">
      <c r="A405" s="180"/>
      <c r="B405" s="152"/>
      <c r="C405" s="152"/>
      <c r="F405" s="87"/>
      <c r="G405" s="87"/>
      <c r="I405" s="152"/>
      <c r="J405" s="153"/>
      <c r="M405" s="87"/>
      <c r="N405" s="162"/>
      <c r="O405" s="91"/>
      <c r="P405" s="91"/>
      <c r="Q405" s="162"/>
      <c r="R405" s="91"/>
      <c r="S405" s="91"/>
    </row>
    <row r="406" spans="1:19" ht="12.75">
      <c r="A406" s="180"/>
      <c r="B406" s="152"/>
      <c r="C406" s="152"/>
      <c r="F406" s="87"/>
      <c r="G406" s="87"/>
      <c r="I406" s="152"/>
      <c r="J406" s="153"/>
      <c r="M406" s="87"/>
      <c r="N406" s="162"/>
      <c r="O406" s="91"/>
      <c r="P406" s="91"/>
      <c r="Q406" s="162"/>
      <c r="R406" s="91"/>
      <c r="S406" s="91"/>
    </row>
    <row r="407" spans="1:19" ht="12.75">
      <c r="A407" s="180"/>
      <c r="B407" s="152"/>
      <c r="C407" s="152"/>
      <c r="F407" s="87"/>
      <c r="G407" s="87"/>
      <c r="I407" s="152"/>
      <c r="J407" s="153"/>
      <c r="M407" s="87"/>
      <c r="N407" s="162"/>
      <c r="O407" s="91"/>
      <c r="P407" s="91"/>
      <c r="Q407" s="162"/>
      <c r="R407" s="91"/>
      <c r="S407" s="91"/>
    </row>
    <row r="408" spans="1:19" ht="12.75">
      <c r="A408" s="180"/>
      <c r="B408" s="152"/>
      <c r="C408" s="152"/>
      <c r="F408" s="87"/>
      <c r="G408" s="87"/>
      <c r="I408" s="152"/>
      <c r="J408" s="153"/>
      <c r="M408" s="87"/>
      <c r="N408" s="162"/>
      <c r="O408" s="91"/>
      <c r="P408" s="91"/>
      <c r="Q408" s="162"/>
      <c r="R408" s="91"/>
      <c r="S408" s="91"/>
    </row>
    <row r="409" spans="1:19" ht="12.75">
      <c r="A409" s="180"/>
      <c r="B409" s="152"/>
      <c r="C409" s="152"/>
      <c r="F409" s="87"/>
      <c r="G409" s="87"/>
      <c r="I409" s="152"/>
      <c r="J409" s="153"/>
      <c r="M409" s="87"/>
      <c r="N409" s="162"/>
      <c r="O409" s="91"/>
      <c r="P409" s="91"/>
      <c r="Q409" s="162"/>
      <c r="R409" s="91"/>
      <c r="S409" s="91"/>
    </row>
    <row r="410" spans="1:19" ht="12.75">
      <c r="A410" s="180"/>
      <c r="B410" s="152"/>
      <c r="C410" s="152"/>
      <c r="F410" s="87"/>
      <c r="G410" s="87"/>
      <c r="I410" s="152"/>
      <c r="J410" s="153"/>
      <c r="M410" s="87"/>
      <c r="N410" s="162"/>
      <c r="O410" s="91"/>
      <c r="P410" s="91"/>
      <c r="Q410" s="162"/>
      <c r="R410" s="91"/>
      <c r="S410" s="91"/>
    </row>
    <row r="411" spans="1:19" ht="12.75">
      <c r="A411" s="180"/>
      <c r="B411" s="152"/>
      <c r="C411" s="152"/>
      <c r="F411" s="87"/>
      <c r="G411" s="87"/>
      <c r="I411" s="152"/>
      <c r="J411" s="153"/>
      <c r="M411" s="87"/>
      <c r="N411" s="162"/>
      <c r="O411" s="91"/>
      <c r="P411" s="91"/>
      <c r="Q411" s="162"/>
      <c r="R411" s="91"/>
      <c r="S411" s="91"/>
    </row>
    <row r="412" spans="1:19" ht="12.75">
      <c r="A412" s="180"/>
      <c r="B412" s="152"/>
      <c r="C412" s="152"/>
      <c r="F412" s="87"/>
      <c r="G412" s="87"/>
      <c r="I412" s="152"/>
      <c r="J412" s="153"/>
      <c r="M412" s="87"/>
      <c r="N412" s="162"/>
      <c r="O412" s="91"/>
      <c r="P412" s="91"/>
      <c r="Q412" s="162"/>
      <c r="R412" s="91"/>
      <c r="S412" s="91"/>
    </row>
    <row r="413" spans="1:19" ht="12.75">
      <c r="A413" s="180"/>
      <c r="B413" s="152"/>
      <c r="C413" s="152"/>
      <c r="F413" s="87"/>
      <c r="G413" s="87"/>
      <c r="I413" s="152"/>
      <c r="J413" s="153"/>
      <c r="M413" s="87"/>
      <c r="N413" s="162"/>
      <c r="O413" s="91"/>
      <c r="P413" s="91"/>
      <c r="Q413" s="162"/>
      <c r="R413" s="91"/>
      <c r="S413" s="91"/>
    </row>
    <row r="414" spans="1:19" ht="12.75">
      <c r="A414" s="180"/>
      <c r="B414" s="152"/>
      <c r="C414" s="152"/>
      <c r="F414" s="87"/>
      <c r="G414" s="87"/>
      <c r="I414" s="152"/>
      <c r="J414" s="153"/>
      <c r="M414" s="87"/>
      <c r="N414" s="162"/>
      <c r="O414" s="91"/>
      <c r="P414" s="91"/>
      <c r="Q414" s="162"/>
      <c r="R414" s="91"/>
      <c r="S414" s="91"/>
    </row>
    <row r="415" spans="1:19" ht="12.75">
      <c r="A415" s="180"/>
      <c r="B415" s="152"/>
      <c r="C415" s="152"/>
      <c r="F415" s="87"/>
      <c r="G415" s="87"/>
      <c r="I415" s="152"/>
      <c r="J415" s="153"/>
      <c r="M415" s="87"/>
      <c r="N415" s="162"/>
      <c r="O415" s="91"/>
      <c r="P415" s="91"/>
      <c r="Q415" s="162"/>
      <c r="R415" s="91"/>
      <c r="S415" s="91"/>
    </row>
    <row r="416" spans="1:19" ht="12.75">
      <c r="A416" s="180"/>
      <c r="B416" s="152"/>
      <c r="C416" s="152"/>
      <c r="F416" s="87"/>
      <c r="G416" s="87"/>
      <c r="I416" s="152"/>
      <c r="J416" s="153"/>
      <c r="M416" s="87"/>
      <c r="N416" s="162"/>
      <c r="O416" s="91"/>
      <c r="P416" s="91"/>
      <c r="Q416" s="162"/>
      <c r="R416" s="91"/>
      <c r="S416" s="91"/>
    </row>
    <row r="417" spans="1:19" ht="12.75">
      <c r="A417" s="180"/>
      <c r="B417" s="152"/>
      <c r="C417" s="152"/>
      <c r="F417" s="87"/>
      <c r="G417" s="87"/>
      <c r="I417" s="152"/>
      <c r="J417" s="153"/>
      <c r="M417" s="87"/>
      <c r="N417" s="162"/>
      <c r="O417" s="91"/>
      <c r="P417" s="91"/>
      <c r="Q417" s="162"/>
      <c r="R417" s="91"/>
      <c r="S417" s="91"/>
    </row>
    <row r="418" spans="1:19" ht="12.75">
      <c r="A418" s="180"/>
      <c r="B418" s="152"/>
      <c r="C418" s="152"/>
      <c r="F418" s="87"/>
      <c r="G418" s="87"/>
      <c r="I418" s="152"/>
      <c r="J418" s="153"/>
      <c r="M418" s="87"/>
      <c r="N418" s="162"/>
      <c r="O418" s="91"/>
      <c r="P418" s="91"/>
      <c r="Q418" s="162"/>
      <c r="R418" s="91"/>
      <c r="S418" s="91"/>
    </row>
    <row r="419" spans="1:19" ht="12.75">
      <c r="A419" s="180"/>
      <c r="B419" s="152"/>
      <c r="C419" s="152"/>
      <c r="F419" s="87"/>
      <c r="G419" s="87"/>
      <c r="I419" s="152"/>
      <c r="J419" s="153"/>
      <c r="M419" s="87"/>
      <c r="N419" s="162"/>
      <c r="O419" s="91"/>
      <c r="P419" s="91"/>
      <c r="Q419" s="162"/>
      <c r="R419" s="91"/>
      <c r="S419" s="91"/>
    </row>
    <row r="420" spans="1:19" ht="12.75">
      <c r="A420" s="180"/>
      <c r="B420" s="152"/>
      <c r="C420" s="152"/>
      <c r="F420" s="87"/>
      <c r="G420" s="87"/>
      <c r="I420" s="152"/>
      <c r="J420" s="153"/>
      <c r="M420" s="87"/>
      <c r="N420" s="162"/>
      <c r="O420" s="91"/>
      <c r="P420" s="91"/>
      <c r="Q420" s="162"/>
      <c r="R420" s="91"/>
      <c r="S420" s="91"/>
    </row>
    <row r="421" spans="1:19" ht="12.75">
      <c r="A421" s="180"/>
      <c r="B421" s="152"/>
      <c r="C421" s="152"/>
      <c r="F421" s="87"/>
      <c r="G421" s="87"/>
      <c r="I421" s="152"/>
      <c r="J421" s="153"/>
      <c r="M421" s="87"/>
      <c r="N421" s="162"/>
      <c r="O421" s="91"/>
      <c r="P421" s="91"/>
      <c r="Q421" s="162"/>
      <c r="R421" s="91"/>
      <c r="S421" s="91"/>
    </row>
    <row r="422" spans="1:19" ht="12.75">
      <c r="A422" s="180"/>
      <c r="B422" s="152"/>
      <c r="C422" s="152"/>
      <c r="F422" s="87"/>
      <c r="G422" s="87"/>
      <c r="I422" s="152"/>
      <c r="J422" s="153"/>
      <c r="M422" s="87"/>
      <c r="N422" s="162"/>
      <c r="O422" s="91"/>
      <c r="P422" s="91"/>
      <c r="Q422" s="162"/>
      <c r="R422" s="91"/>
      <c r="S422" s="91"/>
    </row>
    <row r="423" spans="1:19" ht="12.75">
      <c r="A423" s="180"/>
      <c r="B423" s="152"/>
      <c r="C423" s="152"/>
      <c r="F423" s="87"/>
      <c r="G423" s="87"/>
      <c r="I423" s="152"/>
      <c r="J423" s="153"/>
      <c r="M423" s="87"/>
      <c r="N423" s="162"/>
      <c r="O423" s="91"/>
      <c r="P423" s="91"/>
      <c r="Q423" s="162"/>
      <c r="R423" s="91"/>
      <c r="S423" s="91"/>
    </row>
    <row r="424" spans="1:19" ht="12.75">
      <c r="A424" s="180"/>
      <c r="B424" s="152"/>
      <c r="C424" s="152"/>
      <c r="F424" s="87"/>
      <c r="G424" s="87"/>
      <c r="I424" s="152"/>
      <c r="J424" s="153"/>
      <c r="M424" s="87"/>
      <c r="N424" s="162"/>
      <c r="O424" s="91"/>
      <c r="P424" s="91"/>
      <c r="Q424" s="162"/>
      <c r="R424" s="91"/>
      <c r="S424" s="91"/>
    </row>
    <row r="425" spans="1:19" ht="12.75">
      <c r="A425" s="180"/>
      <c r="B425" s="152"/>
      <c r="C425" s="152"/>
      <c r="F425" s="87"/>
      <c r="G425" s="87"/>
      <c r="I425" s="152"/>
      <c r="J425" s="153"/>
      <c r="M425" s="87"/>
      <c r="N425" s="162"/>
      <c r="O425" s="91"/>
      <c r="P425" s="91"/>
      <c r="Q425" s="162"/>
      <c r="R425" s="91"/>
      <c r="S425" s="91"/>
    </row>
    <row r="426" spans="1:19" ht="12.75">
      <c r="A426" s="180"/>
      <c r="B426" s="152"/>
      <c r="C426" s="152"/>
      <c r="F426" s="87"/>
      <c r="G426" s="87"/>
      <c r="I426" s="152"/>
      <c r="J426" s="153"/>
      <c r="M426" s="87"/>
      <c r="N426" s="162"/>
      <c r="O426" s="91"/>
      <c r="P426" s="91"/>
      <c r="Q426" s="162"/>
      <c r="R426" s="91"/>
      <c r="S426" s="91"/>
    </row>
    <row r="427" spans="1:19" ht="12.75">
      <c r="A427" s="180"/>
      <c r="B427" s="152"/>
      <c r="C427" s="152"/>
      <c r="F427" s="87"/>
      <c r="G427" s="87"/>
      <c r="I427" s="152"/>
      <c r="J427" s="153"/>
      <c r="M427" s="87"/>
      <c r="N427" s="162"/>
      <c r="O427" s="91"/>
      <c r="P427" s="91"/>
      <c r="Q427" s="162"/>
      <c r="R427" s="91"/>
      <c r="S427" s="91"/>
    </row>
    <row r="428" spans="1:19" ht="12.75">
      <c r="A428" s="180"/>
      <c r="B428" s="152"/>
      <c r="C428" s="152"/>
      <c r="F428" s="87"/>
      <c r="G428" s="87"/>
      <c r="I428" s="152"/>
      <c r="J428" s="153"/>
      <c r="M428" s="87"/>
      <c r="N428" s="162"/>
      <c r="O428" s="91"/>
      <c r="P428" s="91"/>
      <c r="Q428" s="162"/>
      <c r="R428" s="91"/>
      <c r="S428" s="91"/>
    </row>
    <row r="429" spans="1:19" ht="12.75">
      <c r="A429" s="180"/>
      <c r="B429" s="152"/>
      <c r="C429" s="152"/>
      <c r="F429" s="87"/>
      <c r="G429" s="87"/>
      <c r="I429" s="152"/>
      <c r="J429" s="153"/>
      <c r="M429" s="87"/>
      <c r="N429" s="162"/>
      <c r="O429" s="91"/>
      <c r="P429" s="91"/>
      <c r="Q429" s="162"/>
      <c r="R429" s="91"/>
      <c r="S429" s="91"/>
    </row>
    <row r="430" spans="1:19" ht="12.75">
      <c r="A430" s="180"/>
      <c r="B430" s="152"/>
      <c r="C430" s="152"/>
      <c r="F430" s="87"/>
      <c r="G430" s="87"/>
      <c r="I430" s="152"/>
      <c r="J430" s="153"/>
      <c r="M430" s="87"/>
      <c r="N430" s="162"/>
      <c r="O430" s="91"/>
      <c r="P430" s="91"/>
      <c r="Q430" s="162"/>
      <c r="R430" s="91"/>
      <c r="S430" s="91"/>
    </row>
    <row r="431" spans="1:19" ht="12.75">
      <c r="A431" s="180"/>
      <c r="B431" s="152"/>
      <c r="C431" s="152"/>
      <c r="F431" s="87"/>
      <c r="G431" s="87"/>
      <c r="I431" s="152"/>
      <c r="J431" s="153"/>
      <c r="M431" s="87"/>
      <c r="N431" s="162"/>
      <c r="O431" s="91"/>
      <c r="P431" s="91"/>
      <c r="Q431" s="162"/>
      <c r="R431" s="91"/>
      <c r="S431" s="91"/>
    </row>
    <row r="432" spans="1:19" ht="12.75">
      <c r="A432" s="180"/>
      <c r="B432" s="152"/>
      <c r="C432" s="152"/>
      <c r="F432" s="87"/>
      <c r="G432" s="87"/>
      <c r="I432" s="152"/>
      <c r="J432" s="153"/>
      <c r="M432" s="87"/>
      <c r="N432" s="162"/>
      <c r="O432" s="91"/>
      <c r="P432" s="91"/>
      <c r="Q432" s="162"/>
      <c r="R432" s="91"/>
      <c r="S432" s="91"/>
    </row>
    <row r="433" spans="1:19" ht="12.75">
      <c r="A433" s="180"/>
      <c r="B433" s="152"/>
      <c r="C433" s="152"/>
      <c r="F433" s="87"/>
      <c r="G433" s="87"/>
      <c r="I433" s="152"/>
      <c r="J433" s="153"/>
      <c r="M433" s="87"/>
      <c r="N433" s="162"/>
      <c r="O433" s="91"/>
      <c r="P433" s="91"/>
      <c r="Q433" s="162"/>
      <c r="R433" s="91"/>
      <c r="S433" s="91"/>
    </row>
    <row r="434" spans="1:19" ht="12.75">
      <c r="A434" s="180"/>
      <c r="B434" s="152"/>
      <c r="C434" s="152"/>
      <c r="F434" s="87"/>
      <c r="G434" s="87"/>
      <c r="I434" s="152"/>
      <c r="J434" s="153"/>
      <c r="M434" s="87"/>
      <c r="N434" s="162"/>
      <c r="O434" s="91"/>
      <c r="P434" s="91"/>
      <c r="Q434" s="162"/>
      <c r="R434" s="91"/>
      <c r="S434" s="91"/>
    </row>
    <row r="435" spans="1:19" ht="12.75">
      <c r="A435" s="180"/>
      <c r="B435" s="152"/>
      <c r="C435" s="152"/>
      <c r="F435" s="87"/>
      <c r="G435" s="87"/>
      <c r="I435" s="152"/>
      <c r="J435" s="153"/>
      <c r="M435" s="87"/>
      <c r="N435" s="162"/>
      <c r="O435" s="91"/>
      <c r="P435" s="91"/>
      <c r="Q435" s="162"/>
      <c r="R435" s="91"/>
      <c r="S435" s="91"/>
    </row>
    <row r="436" spans="1:19" ht="12.75">
      <c r="A436" s="180"/>
      <c r="B436" s="152"/>
      <c r="C436" s="152"/>
      <c r="F436" s="87"/>
      <c r="G436" s="87"/>
      <c r="I436" s="152"/>
      <c r="J436" s="153"/>
      <c r="M436" s="87"/>
      <c r="N436" s="162"/>
      <c r="O436" s="91"/>
      <c r="P436" s="91"/>
      <c r="Q436" s="162"/>
      <c r="R436" s="91"/>
      <c r="S436" s="91"/>
    </row>
    <row r="437" spans="1:19" ht="12.75">
      <c r="A437" s="180"/>
      <c r="B437" s="152"/>
      <c r="C437" s="152"/>
      <c r="F437" s="87"/>
      <c r="G437" s="87"/>
      <c r="I437" s="152"/>
      <c r="J437" s="153"/>
      <c r="M437" s="87"/>
      <c r="N437" s="162"/>
      <c r="O437" s="91"/>
      <c r="P437" s="91"/>
      <c r="Q437" s="162"/>
      <c r="R437" s="91"/>
      <c r="S437" s="91"/>
    </row>
    <row r="438" spans="1:19" ht="12.75">
      <c r="A438" s="180"/>
      <c r="B438" s="152"/>
      <c r="C438" s="152"/>
      <c r="F438" s="87"/>
      <c r="G438" s="87"/>
      <c r="I438" s="152"/>
      <c r="J438" s="153"/>
      <c r="M438" s="87"/>
      <c r="N438" s="162"/>
      <c r="O438" s="91"/>
      <c r="P438" s="91"/>
      <c r="Q438" s="162"/>
      <c r="R438" s="91"/>
      <c r="S438" s="91"/>
    </row>
    <row r="439" spans="1:19" ht="12.75">
      <c r="A439" s="180"/>
      <c r="B439" s="152"/>
      <c r="C439" s="152"/>
      <c r="F439" s="87"/>
      <c r="G439" s="87"/>
      <c r="I439" s="152"/>
      <c r="J439" s="153"/>
      <c r="M439" s="87"/>
      <c r="N439" s="162"/>
      <c r="O439" s="91"/>
      <c r="P439" s="91"/>
      <c r="Q439" s="162"/>
      <c r="R439" s="91"/>
      <c r="S439" s="91"/>
    </row>
    <row r="440" spans="1:19" ht="12.75">
      <c r="A440" s="180"/>
      <c r="B440" s="152"/>
      <c r="C440" s="152"/>
      <c r="F440" s="87"/>
      <c r="G440" s="87"/>
      <c r="I440" s="152"/>
      <c r="J440" s="153"/>
      <c r="M440" s="87"/>
      <c r="N440" s="162"/>
      <c r="O440" s="91"/>
      <c r="P440" s="91"/>
      <c r="Q440" s="162"/>
      <c r="R440" s="91"/>
      <c r="S440" s="91"/>
    </row>
    <row r="441" spans="1:19" ht="12.75">
      <c r="A441" s="180"/>
      <c r="B441" s="152"/>
      <c r="C441" s="152"/>
      <c r="F441" s="87"/>
      <c r="G441" s="87"/>
      <c r="I441" s="152"/>
      <c r="J441" s="153"/>
      <c r="M441" s="87"/>
      <c r="N441" s="162"/>
      <c r="O441" s="91"/>
      <c r="P441" s="91"/>
      <c r="Q441" s="162"/>
      <c r="R441" s="91"/>
      <c r="S441" s="91"/>
    </row>
    <row r="442" spans="1:19" ht="12.75">
      <c r="A442" s="180"/>
      <c r="B442" s="152"/>
      <c r="C442" s="152"/>
      <c r="F442" s="87"/>
      <c r="G442" s="87"/>
      <c r="I442" s="152"/>
      <c r="J442" s="153"/>
      <c r="M442" s="87"/>
      <c r="N442" s="162"/>
      <c r="O442" s="91"/>
      <c r="P442" s="91"/>
      <c r="Q442" s="162"/>
      <c r="R442" s="91"/>
      <c r="S442" s="91"/>
    </row>
    <row r="443" spans="1:19" ht="12.75">
      <c r="A443" s="180"/>
      <c r="B443" s="152"/>
      <c r="C443" s="152"/>
      <c r="F443" s="87"/>
      <c r="G443" s="87"/>
      <c r="I443" s="152"/>
      <c r="J443" s="153"/>
      <c r="M443" s="87"/>
      <c r="N443" s="162"/>
      <c r="O443" s="91"/>
      <c r="P443" s="91"/>
      <c r="Q443" s="162"/>
      <c r="R443" s="91"/>
      <c r="S443" s="91"/>
    </row>
    <row r="444" spans="1:19" ht="12.75">
      <c r="A444" s="180"/>
      <c r="B444" s="152"/>
      <c r="C444" s="152"/>
      <c r="F444" s="87"/>
      <c r="G444" s="87"/>
      <c r="I444" s="152"/>
      <c r="J444" s="153"/>
      <c r="M444" s="87"/>
      <c r="N444" s="162"/>
      <c r="O444" s="91"/>
      <c r="P444" s="91"/>
      <c r="Q444" s="162"/>
      <c r="R444" s="91"/>
      <c r="S444" s="91"/>
    </row>
    <row r="445" spans="1:19" ht="12.75">
      <c r="A445" s="180"/>
      <c r="B445" s="152"/>
      <c r="C445" s="152"/>
      <c r="F445" s="87"/>
      <c r="G445" s="87"/>
      <c r="I445" s="152"/>
      <c r="J445" s="153"/>
      <c r="M445" s="87"/>
      <c r="N445" s="162"/>
      <c r="O445" s="91"/>
      <c r="P445" s="91"/>
      <c r="Q445" s="162"/>
      <c r="R445" s="91"/>
      <c r="S445" s="91"/>
    </row>
    <row r="446" spans="1:19" ht="12.75">
      <c r="A446" s="180"/>
      <c r="B446" s="152"/>
      <c r="C446" s="152"/>
      <c r="F446" s="87"/>
      <c r="G446" s="87"/>
      <c r="I446" s="152"/>
      <c r="J446" s="153"/>
      <c r="M446" s="87"/>
      <c r="N446" s="162"/>
      <c r="O446" s="91"/>
      <c r="P446" s="91"/>
      <c r="Q446" s="162"/>
      <c r="R446" s="91"/>
      <c r="S446" s="91"/>
    </row>
    <row r="447" spans="1:19" ht="12.75">
      <c r="A447" s="180"/>
      <c r="B447" s="152"/>
      <c r="C447" s="152"/>
      <c r="F447" s="87"/>
      <c r="G447" s="87"/>
      <c r="I447" s="152"/>
      <c r="J447" s="153"/>
      <c r="M447" s="87"/>
      <c r="N447" s="162"/>
      <c r="O447" s="91"/>
      <c r="P447" s="91"/>
      <c r="Q447" s="162"/>
      <c r="R447" s="91"/>
      <c r="S447" s="91"/>
    </row>
    <row r="448" spans="1:19" ht="12.75">
      <c r="A448" s="180"/>
      <c r="B448" s="152"/>
      <c r="C448" s="152"/>
      <c r="F448" s="87"/>
      <c r="G448" s="87"/>
      <c r="I448" s="152"/>
      <c r="J448" s="153"/>
      <c r="M448" s="87"/>
      <c r="N448" s="162"/>
      <c r="O448" s="91"/>
      <c r="P448" s="91"/>
      <c r="Q448" s="162"/>
      <c r="R448" s="91"/>
      <c r="S448" s="91"/>
    </row>
    <row r="449" spans="1:19" ht="12.75">
      <c r="A449" s="180"/>
      <c r="B449" s="152"/>
      <c r="C449" s="152"/>
      <c r="F449" s="87"/>
      <c r="G449" s="87"/>
      <c r="I449" s="152"/>
      <c r="J449" s="153"/>
      <c r="M449" s="87"/>
      <c r="N449" s="162"/>
      <c r="O449" s="91"/>
      <c r="P449" s="91"/>
      <c r="Q449" s="162"/>
      <c r="R449" s="91"/>
      <c r="S449" s="91"/>
    </row>
    <row r="450" spans="1:19" ht="12.75">
      <c r="A450" s="180"/>
      <c r="B450" s="152"/>
      <c r="C450" s="152"/>
      <c r="F450" s="87"/>
      <c r="G450" s="87"/>
      <c r="I450" s="152"/>
      <c r="J450" s="153"/>
      <c r="M450" s="87"/>
      <c r="N450" s="162"/>
      <c r="O450" s="91"/>
      <c r="P450" s="91"/>
      <c r="Q450" s="162"/>
      <c r="R450" s="91"/>
      <c r="S450" s="91"/>
    </row>
    <row r="451" spans="1:19" ht="12.75">
      <c r="A451" s="180"/>
      <c r="B451" s="152"/>
      <c r="C451" s="152"/>
      <c r="F451" s="87"/>
      <c r="G451" s="87"/>
      <c r="I451" s="152"/>
      <c r="J451" s="153"/>
      <c r="M451" s="87"/>
      <c r="N451" s="162"/>
      <c r="O451" s="91"/>
      <c r="P451" s="91"/>
      <c r="Q451" s="162"/>
      <c r="R451" s="91"/>
      <c r="S451" s="91"/>
    </row>
    <row r="452" spans="1:19" ht="12.75">
      <c r="A452" s="180"/>
      <c r="B452" s="152"/>
      <c r="C452" s="152"/>
      <c r="F452" s="87"/>
      <c r="G452" s="87"/>
      <c r="I452" s="152"/>
      <c r="J452" s="153"/>
      <c r="M452" s="87"/>
      <c r="N452" s="162"/>
      <c r="O452" s="91"/>
      <c r="P452" s="91"/>
      <c r="Q452" s="162"/>
      <c r="R452" s="91"/>
      <c r="S452" s="91"/>
    </row>
    <row r="453" spans="1:19" ht="12.75">
      <c r="A453" s="180"/>
      <c r="B453" s="152"/>
      <c r="C453" s="152"/>
      <c r="F453" s="87"/>
      <c r="G453" s="87"/>
      <c r="I453" s="152"/>
      <c r="J453" s="153"/>
      <c r="M453" s="87"/>
      <c r="N453" s="162"/>
      <c r="O453" s="91"/>
      <c r="P453" s="91"/>
      <c r="Q453" s="162"/>
      <c r="R453" s="91"/>
      <c r="S453" s="91"/>
    </row>
    <row r="454" spans="1:19" ht="12.75">
      <c r="A454" s="180"/>
      <c r="B454" s="152"/>
      <c r="C454" s="152"/>
      <c r="F454" s="87"/>
      <c r="G454" s="87"/>
      <c r="I454" s="152"/>
      <c r="J454" s="153"/>
      <c r="M454" s="87"/>
      <c r="N454" s="162"/>
      <c r="O454" s="91"/>
      <c r="P454" s="91"/>
      <c r="Q454" s="162"/>
      <c r="R454" s="91"/>
      <c r="S454" s="91"/>
    </row>
    <row r="455" spans="1:19" ht="12.75">
      <c r="A455" s="180"/>
      <c r="B455" s="152"/>
      <c r="C455" s="152"/>
      <c r="F455" s="87"/>
      <c r="G455" s="87"/>
      <c r="I455" s="152"/>
      <c r="J455" s="153"/>
      <c r="M455" s="87"/>
      <c r="N455" s="162"/>
      <c r="O455" s="91"/>
      <c r="P455" s="91"/>
      <c r="Q455" s="162"/>
      <c r="R455" s="91"/>
      <c r="S455" s="91"/>
    </row>
    <row r="456" spans="1:19" ht="12.75">
      <c r="A456" s="180"/>
      <c r="B456" s="152"/>
      <c r="C456" s="152"/>
      <c r="F456" s="87"/>
      <c r="G456" s="87"/>
      <c r="I456" s="152"/>
      <c r="J456" s="153"/>
      <c r="M456" s="87"/>
      <c r="N456" s="162"/>
      <c r="O456" s="91"/>
      <c r="P456" s="91"/>
      <c r="Q456" s="162"/>
      <c r="R456" s="91"/>
      <c r="S456" s="91"/>
    </row>
    <row r="457" spans="1:19" ht="12.75">
      <c r="A457" s="180"/>
      <c r="B457" s="152"/>
      <c r="C457" s="152"/>
      <c r="F457" s="87"/>
      <c r="G457" s="87"/>
      <c r="I457" s="152"/>
      <c r="J457" s="153"/>
      <c r="M457" s="87"/>
      <c r="N457" s="162"/>
      <c r="O457" s="91"/>
      <c r="P457" s="91"/>
      <c r="Q457" s="162"/>
      <c r="R457" s="91"/>
      <c r="S457" s="91"/>
    </row>
    <row r="458" spans="1:19" ht="12.75">
      <c r="A458" s="180"/>
      <c r="B458" s="152"/>
      <c r="C458" s="152"/>
      <c r="F458" s="87"/>
      <c r="G458" s="87"/>
      <c r="I458" s="152"/>
      <c r="J458" s="153"/>
      <c r="M458" s="87"/>
      <c r="N458" s="162"/>
      <c r="O458" s="91"/>
      <c r="P458" s="91"/>
      <c r="Q458" s="162"/>
      <c r="R458" s="91"/>
      <c r="S458" s="91"/>
    </row>
    <row r="459" spans="1:19" ht="12.75">
      <c r="A459" s="180"/>
      <c r="B459" s="152"/>
      <c r="C459" s="152"/>
      <c r="F459" s="87"/>
      <c r="G459" s="87"/>
      <c r="I459" s="152"/>
      <c r="J459" s="153"/>
      <c r="M459" s="87"/>
      <c r="N459" s="162"/>
      <c r="O459" s="91"/>
      <c r="P459" s="91"/>
      <c r="Q459" s="162"/>
      <c r="R459" s="91"/>
      <c r="S459" s="91"/>
    </row>
    <row r="460" spans="1:19" ht="12.75">
      <c r="A460" s="180"/>
      <c r="B460" s="152"/>
      <c r="C460" s="152"/>
      <c r="F460" s="87"/>
      <c r="G460" s="87"/>
      <c r="I460" s="152"/>
      <c r="J460" s="153"/>
      <c r="M460" s="87"/>
      <c r="N460" s="162"/>
      <c r="O460" s="91"/>
      <c r="P460" s="91"/>
      <c r="Q460" s="162"/>
      <c r="R460" s="91"/>
      <c r="S460" s="91"/>
    </row>
    <row r="461" spans="1:19" ht="12.75">
      <c r="A461" s="180"/>
      <c r="B461" s="152"/>
      <c r="C461" s="152"/>
      <c r="F461" s="87"/>
      <c r="G461" s="87"/>
      <c r="I461" s="152"/>
      <c r="J461" s="153"/>
      <c r="M461" s="87"/>
      <c r="N461" s="162"/>
      <c r="O461" s="91"/>
      <c r="P461" s="91"/>
      <c r="Q461" s="162"/>
      <c r="R461" s="91"/>
      <c r="S461" s="91"/>
    </row>
    <row r="462" spans="1:19" ht="12.75">
      <c r="A462" s="180"/>
      <c r="B462" s="152"/>
      <c r="C462" s="152"/>
      <c r="F462" s="87"/>
      <c r="G462" s="87"/>
      <c r="I462" s="152"/>
      <c r="J462" s="153"/>
      <c r="M462" s="87"/>
      <c r="N462" s="162"/>
      <c r="O462" s="91"/>
      <c r="P462" s="91"/>
      <c r="Q462" s="162"/>
      <c r="R462" s="91"/>
      <c r="S462" s="91"/>
    </row>
    <row r="463" spans="1:19" ht="12.75">
      <c r="A463" s="180"/>
      <c r="B463" s="152"/>
      <c r="C463" s="152"/>
      <c r="F463" s="87"/>
      <c r="G463" s="87"/>
      <c r="I463" s="152"/>
      <c r="J463" s="153"/>
      <c r="M463" s="87"/>
      <c r="N463" s="162"/>
      <c r="O463" s="91"/>
      <c r="P463" s="91"/>
      <c r="Q463" s="162"/>
      <c r="R463" s="91"/>
      <c r="S463" s="91"/>
    </row>
    <row r="464" spans="1:19" ht="12.75">
      <c r="A464" s="180"/>
      <c r="B464" s="152"/>
      <c r="C464" s="152"/>
      <c r="F464" s="87"/>
      <c r="G464" s="87"/>
      <c r="I464" s="152"/>
      <c r="J464" s="153"/>
      <c r="M464" s="87"/>
      <c r="N464" s="162"/>
      <c r="O464" s="91"/>
      <c r="P464" s="91"/>
      <c r="Q464" s="162"/>
      <c r="R464" s="91"/>
      <c r="S464" s="91"/>
    </row>
    <row r="465" spans="1:19" ht="12.75">
      <c r="A465" s="180"/>
      <c r="B465" s="152"/>
      <c r="C465" s="152"/>
      <c r="F465" s="87"/>
      <c r="G465" s="87"/>
      <c r="I465" s="152"/>
      <c r="J465" s="153"/>
      <c r="M465" s="87"/>
      <c r="N465" s="162"/>
      <c r="O465" s="91"/>
      <c r="P465" s="91"/>
      <c r="Q465" s="162"/>
      <c r="R465" s="91"/>
      <c r="S465" s="91"/>
    </row>
    <row r="466" spans="1:19" ht="12.75">
      <c r="A466" s="180"/>
      <c r="B466" s="152"/>
      <c r="C466" s="152"/>
      <c r="F466" s="87"/>
      <c r="G466" s="87"/>
      <c r="I466" s="152"/>
      <c r="J466" s="153"/>
      <c r="M466" s="87"/>
      <c r="N466" s="162"/>
      <c r="O466" s="91"/>
      <c r="P466" s="91"/>
      <c r="Q466" s="162"/>
      <c r="R466" s="91"/>
      <c r="S466" s="91"/>
    </row>
    <row r="467" spans="1:19" ht="12.75">
      <c r="A467" s="180"/>
      <c r="B467" s="152"/>
      <c r="C467" s="152"/>
      <c r="F467" s="87"/>
      <c r="G467" s="87"/>
      <c r="I467" s="152"/>
      <c r="J467" s="153"/>
      <c r="M467" s="87"/>
      <c r="N467" s="162"/>
      <c r="O467" s="91"/>
      <c r="P467" s="91"/>
      <c r="Q467" s="162"/>
      <c r="R467" s="91"/>
      <c r="S467" s="91"/>
    </row>
    <row r="468" spans="1:19" ht="12.75">
      <c r="A468" s="180"/>
      <c r="B468" s="152"/>
      <c r="C468" s="152"/>
      <c r="F468" s="87"/>
      <c r="G468" s="87"/>
      <c r="I468" s="152"/>
      <c r="J468" s="153"/>
      <c r="M468" s="87"/>
      <c r="N468" s="162"/>
      <c r="O468" s="91"/>
      <c r="P468" s="91"/>
      <c r="Q468" s="162"/>
      <c r="R468" s="91"/>
      <c r="S468" s="91"/>
    </row>
    <row r="469" spans="1:19" ht="12.75">
      <c r="A469" s="180"/>
      <c r="B469" s="152"/>
      <c r="C469" s="152"/>
      <c r="F469" s="87"/>
      <c r="G469" s="87"/>
      <c r="I469" s="152"/>
      <c r="J469" s="153"/>
      <c r="M469" s="87"/>
      <c r="N469" s="162"/>
      <c r="O469" s="91"/>
      <c r="P469" s="91"/>
      <c r="Q469" s="162"/>
      <c r="R469" s="91"/>
      <c r="S469" s="91"/>
    </row>
    <row r="470" spans="1:19" ht="12.75">
      <c r="A470" s="180"/>
      <c r="B470" s="152"/>
      <c r="C470" s="152"/>
      <c r="F470" s="87"/>
      <c r="G470" s="87"/>
      <c r="I470" s="152"/>
      <c r="J470" s="153"/>
      <c r="M470" s="87"/>
      <c r="N470" s="162"/>
      <c r="O470" s="91"/>
      <c r="P470" s="91"/>
      <c r="Q470" s="162"/>
      <c r="R470" s="91"/>
      <c r="S470" s="91"/>
    </row>
    <row r="471" spans="1:19" ht="12.75">
      <c r="A471" s="180"/>
      <c r="B471" s="152"/>
      <c r="C471" s="152"/>
      <c r="F471" s="87"/>
      <c r="G471" s="87"/>
      <c r="I471" s="152"/>
      <c r="J471" s="153"/>
      <c r="M471" s="87"/>
      <c r="N471" s="162"/>
      <c r="O471" s="91"/>
      <c r="P471" s="91"/>
      <c r="Q471" s="162"/>
      <c r="R471" s="91"/>
      <c r="S471" s="91"/>
    </row>
    <row r="472" spans="1:19" ht="12.75">
      <c r="A472" s="180"/>
      <c r="B472" s="152"/>
      <c r="C472" s="152"/>
      <c r="F472" s="87"/>
      <c r="G472" s="87"/>
      <c r="I472" s="152"/>
      <c r="J472" s="153"/>
      <c r="M472" s="87"/>
      <c r="N472" s="162"/>
      <c r="O472" s="91"/>
      <c r="P472" s="91"/>
      <c r="Q472" s="162"/>
      <c r="R472" s="91"/>
      <c r="S472" s="91"/>
    </row>
    <row r="473" spans="1:19" ht="12.75">
      <c r="A473" s="180"/>
      <c r="B473" s="152"/>
      <c r="C473" s="152"/>
      <c r="F473" s="87"/>
      <c r="G473" s="87"/>
      <c r="I473" s="152"/>
      <c r="J473" s="153"/>
      <c r="M473" s="87"/>
      <c r="N473" s="162"/>
      <c r="O473" s="91"/>
      <c r="P473" s="91"/>
      <c r="Q473" s="162"/>
      <c r="R473" s="91"/>
      <c r="S473" s="91"/>
    </row>
    <row r="474" spans="1:19" ht="12.75">
      <c r="A474" s="180"/>
      <c r="B474" s="152"/>
      <c r="C474" s="152"/>
      <c r="F474" s="87"/>
      <c r="G474" s="87"/>
      <c r="I474" s="152"/>
      <c r="J474" s="153"/>
      <c r="M474" s="87"/>
      <c r="N474" s="162"/>
      <c r="O474" s="91"/>
      <c r="P474" s="91"/>
      <c r="Q474" s="162"/>
      <c r="R474" s="91"/>
      <c r="S474" s="91"/>
    </row>
    <row r="475" spans="1:19" ht="12.75">
      <c r="A475" s="180"/>
      <c r="B475" s="152"/>
      <c r="C475" s="152"/>
      <c r="F475" s="87"/>
      <c r="G475" s="87"/>
      <c r="I475" s="152"/>
      <c r="J475" s="153"/>
      <c r="M475" s="87"/>
      <c r="N475" s="162"/>
      <c r="O475" s="91"/>
      <c r="P475" s="91"/>
      <c r="Q475" s="162"/>
      <c r="R475" s="91"/>
      <c r="S475" s="91"/>
    </row>
    <row r="476" spans="1:19" ht="12.75">
      <c r="A476" s="180"/>
      <c r="B476" s="152"/>
      <c r="C476" s="152"/>
      <c r="F476" s="87"/>
      <c r="G476" s="87"/>
      <c r="I476" s="152"/>
      <c r="J476" s="153"/>
      <c r="M476" s="87"/>
      <c r="N476" s="162"/>
      <c r="O476" s="91"/>
      <c r="P476" s="91"/>
      <c r="Q476" s="162"/>
      <c r="R476" s="91"/>
      <c r="S476" s="91"/>
    </row>
    <row r="477" spans="1:19" ht="12.75">
      <c r="A477" s="180"/>
      <c r="B477" s="152"/>
      <c r="C477" s="152"/>
      <c r="F477" s="87"/>
      <c r="G477" s="87"/>
      <c r="I477" s="152"/>
      <c r="J477" s="153"/>
      <c r="M477" s="87"/>
      <c r="N477" s="162"/>
      <c r="O477" s="91"/>
      <c r="P477" s="91"/>
      <c r="Q477" s="162"/>
      <c r="R477" s="91"/>
      <c r="S477" s="91"/>
    </row>
    <row r="478" spans="1:19" ht="12.75">
      <c r="A478" s="180"/>
      <c r="B478" s="152"/>
      <c r="C478" s="152"/>
      <c r="F478" s="87"/>
      <c r="G478" s="87"/>
      <c r="I478" s="152"/>
      <c r="J478" s="153"/>
      <c r="M478" s="87"/>
      <c r="N478" s="162"/>
      <c r="O478" s="91"/>
      <c r="P478" s="91"/>
      <c r="Q478" s="162"/>
      <c r="R478" s="91"/>
      <c r="S478" s="91"/>
    </row>
    <row r="479" spans="1:19" ht="12.75">
      <c r="A479" s="180"/>
      <c r="B479" s="152"/>
      <c r="C479" s="152"/>
      <c r="F479" s="87"/>
      <c r="G479" s="87"/>
      <c r="I479" s="152"/>
      <c r="J479" s="153"/>
      <c r="M479" s="87"/>
      <c r="N479" s="162"/>
      <c r="O479" s="91"/>
      <c r="P479" s="91"/>
      <c r="Q479" s="162"/>
      <c r="R479" s="91"/>
      <c r="S479" s="91"/>
    </row>
    <row r="480" spans="1:19" ht="12.75">
      <c r="A480" s="180"/>
      <c r="B480" s="152"/>
      <c r="C480" s="152"/>
      <c r="F480" s="87"/>
      <c r="G480" s="87"/>
      <c r="I480" s="152"/>
      <c r="J480" s="153"/>
      <c r="M480" s="87"/>
      <c r="N480" s="162"/>
      <c r="O480" s="91"/>
      <c r="P480" s="91"/>
      <c r="Q480" s="162"/>
      <c r="R480" s="91"/>
      <c r="S480" s="91"/>
    </row>
    <row r="481" spans="1:19" ht="12.75">
      <c r="A481" s="180"/>
      <c r="B481" s="152"/>
      <c r="C481" s="152"/>
      <c r="F481" s="87"/>
      <c r="G481" s="87"/>
      <c r="I481" s="152"/>
      <c r="J481" s="153"/>
      <c r="M481" s="87"/>
      <c r="N481" s="162"/>
      <c r="O481" s="91"/>
      <c r="P481" s="91"/>
      <c r="Q481" s="162"/>
      <c r="R481" s="91"/>
      <c r="S481" s="91"/>
    </row>
    <row r="482" spans="1:19" ht="12.75">
      <c r="A482" s="180"/>
      <c r="B482" s="152"/>
      <c r="C482" s="152"/>
      <c r="F482" s="87"/>
      <c r="G482" s="87"/>
      <c r="I482" s="152"/>
      <c r="J482" s="153"/>
      <c r="M482" s="87"/>
      <c r="N482" s="162"/>
      <c r="O482" s="91"/>
      <c r="P482" s="91"/>
      <c r="Q482" s="162"/>
      <c r="R482" s="91"/>
      <c r="S482" s="91"/>
    </row>
    <row r="483" spans="1:19" ht="12.75">
      <c r="A483" s="180"/>
      <c r="B483" s="152"/>
      <c r="C483" s="152"/>
      <c r="F483" s="87"/>
      <c r="G483" s="87"/>
      <c r="I483" s="152"/>
      <c r="J483" s="153"/>
      <c r="M483" s="87"/>
      <c r="N483" s="162"/>
      <c r="O483" s="91"/>
      <c r="P483" s="91"/>
      <c r="Q483" s="162"/>
      <c r="R483" s="91"/>
      <c r="S483" s="91"/>
    </row>
    <row r="484" spans="1:19" ht="12.75">
      <c r="A484" s="180"/>
      <c r="B484" s="152"/>
      <c r="C484" s="152"/>
      <c r="F484" s="87"/>
      <c r="G484" s="87"/>
      <c r="I484" s="152"/>
      <c r="J484" s="153"/>
      <c r="M484" s="87"/>
      <c r="N484" s="162"/>
      <c r="O484" s="91"/>
      <c r="P484" s="91"/>
      <c r="Q484" s="162"/>
      <c r="R484" s="91"/>
      <c r="S484" s="91"/>
    </row>
    <row r="485" spans="1:19" ht="12.75">
      <c r="A485" s="180"/>
      <c r="B485" s="152"/>
      <c r="C485" s="152"/>
      <c r="F485" s="87"/>
      <c r="G485" s="87"/>
      <c r="I485" s="152"/>
      <c r="J485" s="153"/>
      <c r="M485" s="87"/>
      <c r="N485" s="162"/>
      <c r="O485" s="91"/>
      <c r="P485" s="91"/>
      <c r="Q485" s="162"/>
      <c r="R485" s="91"/>
      <c r="S485" s="91"/>
    </row>
    <row r="486" spans="1:19" ht="12.75">
      <c r="A486" s="180"/>
      <c r="B486" s="152"/>
      <c r="C486" s="152"/>
      <c r="F486" s="87"/>
      <c r="G486" s="87"/>
      <c r="I486" s="152"/>
      <c r="J486" s="153"/>
      <c r="M486" s="87"/>
      <c r="N486" s="162"/>
      <c r="O486" s="91"/>
      <c r="P486" s="91"/>
      <c r="Q486" s="162"/>
      <c r="R486" s="91"/>
      <c r="S486" s="91"/>
    </row>
    <row r="487" spans="1:19" ht="12.75">
      <c r="A487" s="180"/>
      <c r="B487" s="152"/>
      <c r="C487" s="152"/>
      <c r="F487" s="87"/>
      <c r="G487" s="87"/>
      <c r="I487" s="152"/>
      <c r="J487" s="153"/>
      <c r="M487" s="87"/>
      <c r="N487" s="162"/>
      <c r="O487" s="91"/>
      <c r="P487" s="91"/>
      <c r="Q487" s="162"/>
      <c r="R487" s="91"/>
      <c r="S487" s="91"/>
    </row>
    <row r="488" spans="1:19" ht="12.75">
      <c r="A488" s="180"/>
      <c r="B488" s="152"/>
      <c r="C488" s="152"/>
      <c r="F488" s="87"/>
      <c r="G488" s="87"/>
      <c r="I488" s="152"/>
      <c r="J488" s="153"/>
      <c r="M488" s="87"/>
      <c r="N488" s="162"/>
      <c r="O488" s="91"/>
      <c r="P488" s="91"/>
      <c r="Q488" s="162"/>
      <c r="R488" s="91"/>
      <c r="S488" s="91"/>
    </row>
    <row r="489" spans="1:19" ht="12.75">
      <c r="A489" s="180"/>
      <c r="B489" s="152"/>
      <c r="C489" s="152"/>
      <c r="F489" s="87"/>
      <c r="G489" s="87"/>
      <c r="I489" s="152"/>
      <c r="J489" s="153"/>
      <c r="M489" s="87"/>
      <c r="N489" s="162"/>
      <c r="O489" s="91"/>
      <c r="P489" s="91"/>
      <c r="Q489" s="162"/>
      <c r="R489" s="91"/>
      <c r="S489" s="91"/>
    </row>
    <row r="490" spans="1:19" ht="12.75">
      <c r="A490" s="180"/>
      <c r="B490" s="152"/>
      <c r="C490" s="152"/>
      <c r="F490" s="87"/>
      <c r="G490" s="87"/>
      <c r="I490" s="152"/>
      <c r="J490" s="153"/>
      <c r="M490" s="87"/>
      <c r="N490" s="162"/>
      <c r="O490" s="91"/>
      <c r="P490" s="91"/>
      <c r="Q490" s="162"/>
      <c r="R490" s="91"/>
      <c r="S490" s="91"/>
    </row>
    <row r="491" spans="1:19" ht="12.75">
      <c r="A491" s="180"/>
      <c r="B491" s="152"/>
      <c r="C491" s="152"/>
      <c r="F491" s="87"/>
      <c r="G491" s="87"/>
      <c r="I491" s="152"/>
      <c r="J491" s="153"/>
      <c r="M491" s="87"/>
      <c r="N491" s="162"/>
      <c r="O491" s="91"/>
      <c r="P491" s="91"/>
      <c r="Q491" s="162"/>
      <c r="R491" s="91"/>
      <c r="S491" s="91"/>
    </row>
    <row r="492" spans="1:19" ht="12.75">
      <c r="A492" s="180"/>
      <c r="B492" s="152"/>
      <c r="C492" s="152"/>
      <c r="F492" s="87"/>
      <c r="G492" s="87"/>
      <c r="I492" s="152"/>
      <c r="J492" s="153"/>
      <c r="M492" s="87"/>
      <c r="N492" s="162"/>
      <c r="O492" s="91"/>
      <c r="P492" s="91"/>
      <c r="Q492" s="162"/>
      <c r="R492" s="91"/>
      <c r="S492" s="91"/>
    </row>
    <row r="493" spans="1:19" ht="12.75">
      <c r="A493" s="180"/>
      <c r="B493" s="152"/>
      <c r="C493" s="152"/>
      <c r="F493" s="87"/>
      <c r="G493" s="87"/>
      <c r="I493" s="152"/>
      <c r="J493" s="153"/>
      <c r="M493" s="87"/>
      <c r="N493" s="162"/>
      <c r="O493" s="91"/>
      <c r="P493" s="91"/>
      <c r="Q493" s="162"/>
      <c r="R493" s="91"/>
      <c r="S493" s="91"/>
    </row>
    <row r="494" spans="1:19" ht="12.75">
      <c r="A494" s="180"/>
      <c r="B494" s="152"/>
      <c r="C494" s="152"/>
      <c r="F494" s="87"/>
      <c r="G494" s="87"/>
      <c r="I494" s="152"/>
      <c r="J494" s="153"/>
      <c r="M494" s="87"/>
      <c r="N494" s="162"/>
      <c r="O494" s="91"/>
      <c r="P494" s="91"/>
      <c r="Q494" s="162"/>
      <c r="R494" s="91"/>
      <c r="S494" s="91"/>
    </row>
    <row r="495" spans="1:19" ht="12.75">
      <c r="A495" s="180"/>
      <c r="B495" s="152"/>
      <c r="C495" s="152"/>
      <c r="F495" s="87"/>
      <c r="G495" s="87"/>
      <c r="I495" s="152"/>
      <c r="J495" s="153"/>
      <c r="M495" s="87"/>
      <c r="N495" s="162"/>
      <c r="O495" s="91"/>
      <c r="P495" s="91"/>
      <c r="Q495" s="162"/>
      <c r="R495" s="91"/>
      <c r="S495" s="91"/>
    </row>
    <row r="496" spans="1:19" ht="12.75">
      <c r="A496" s="180"/>
      <c r="B496" s="152"/>
      <c r="C496" s="152"/>
      <c r="F496" s="87"/>
      <c r="G496" s="87"/>
      <c r="I496" s="152"/>
      <c r="J496" s="153"/>
      <c r="M496" s="87"/>
      <c r="N496" s="162"/>
      <c r="O496" s="91"/>
      <c r="P496" s="91"/>
      <c r="Q496" s="162"/>
      <c r="R496" s="91"/>
      <c r="S496" s="91"/>
    </row>
    <row r="497" spans="1:19" ht="12.75">
      <c r="A497" s="180"/>
      <c r="B497" s="152"/>
      <c r="C497" s="152"/>
      <c r="F497" s="87"/>
      <c r="G497" s="87"/>
      <c r="I497" s="152"/>
      <c r="J497" s="153"/>
      <c r="M497" s="87"/>
      <c r="N497" s="162"/>
      <c r="O497" s="91"/>
      <c r="P497" s="91"/>
      <c r="Q497" s="162"/>
      <c r="R497" s="91"/>
      <c r="S497" s="91"/>
    </row>
    <row r="498" spans="1:19" ht="12.75">
      <c r="A498" s="180"/>
      <c r="B498" s="152"/>
      <c r="C498" s="152"/>
      <c r="F498" s="87"/>
      <c r="G498" s="87"/>
      <c r="I498" s="152"/>
      <c r="J498" s="153"/>
      <c r="M498" s="87"/>
      <c r="N498" s="162"/>
      <c r="O498" s="91"/>
      <c r="P498" s="91"/>
      <c r="Q498" s="162"/>
      <c r="R498" s="91"/>
      <c r="S498" s="91"/>
    </row>
    <row r="499" spans="1:19" ht="12.75">
      <c r="A499" s="180"/>
      <c r="B499" s="152"/>
      <c r="C499" s="152"/>
      <c r="F499" s="87"/>
      <c r="G499" s="87"/>
      <c r="I499" s="152"/>
      <c r="J499" s="153"/>
      <c r="M499" s="87"/>
      <c r="N499" s="162"/>
      <c r="O499" s="91"/>
      <c r="P499" s="91"/>
      <c r="Q499" s="162"/>
      <c r="R499" s="91"/>
      <c r="S499" s="91"/>
    </row>
    <row r="500" spans="1:19" ht="12.75">
      <c r="A500" s="180"/>
      <c r="B500" s="152"/>
      <c r="C500" s="152"/>
      <c r="F500" s="87"/>
      <c r="G500" s="87"/>
      <c r="I500" s="152"/>
      <c r="J500" s="153"/>
      <c r="M500" s="87"/>
      <c r="N500" s="162"/>
      <c r="O500" s="91"/>
      <c r="P500" s="91"/>
      <c r="Q500" s="162"/>
      <c r="R500" s="91"/>
      <c r="S500" s="91"/>
    </row>
    <row r="501" spans="1:19" ht="12.75">
      <c r="A501" s="180"/>
      <c r="B501" s="152"/>
      <c r="C501" s="152"/>
      <c r="F501" s="87"/>
      <c r="G501" s="87"/>
      <c r="I501" s="152"/>
      <c r="J501" s="153"/>
      <c r="M501" s="87"/>
      <c r="N501" s="162"/>
      <c r="O501" s="91"/>
      <c r="P501" s="91"/>
      <c r="Q501" s="162"/>
      <c r="R501" s="91"/>
      <c r="S501" s="91"/>
    </row>
    <row r="502" spans="1:19" ht="12.75">
      <c r="A502" s="180"/>
      <c r="B502" s="152"/>
      <c r="C502" s="152"/>
      <c r="F502" s="87"/>
      <c r="G502" s="87"/>
      <c r="I502" s="152"/>
      <c r="J502" s="153"/>
      <c r="M502" s="87"/>
      <c r="N502" s="162"/>
      <c r="O502" s="91"/>
      <c r="P502" s="91"/>
      <c r="Q502" s="162"/>
      <c r="R502" s="91"/>
      <c r="S502" s="91"/>
    </row>
    <row r="503" spans="1:19" ht="12.75">
      <c r="A503" s="180"/>
      <c r="B503" s="152"/>
      <c r="C503" s="152"/>
      <c r="F503" s="87"/>
      <c r="G503" s="87"/>
      <c r="I503" s="152"/>
      <c r="J503" s="153"/>
      <c r="M503" s="87"/>
      <c r="N503" s="162"/>
      <c r="O503" s="91"/>
      <c r="P503" s="91"/>
      <c r="Q503" s="162"/>
      <c r="R503" s="91"/>
      <c r="S503" s="91"/>
    </row>
    <row r="504" spans="1:19" ht="12.75">
      <c r="A504" s="180"/>
      <c r="B504" s="152"/>
      <c r="C504" s="152"/>
      <c r="F504" s="87"/>
      <c r="G504" s="87"/>
      <c r="I504" s="152"/>
      <c r="J504" s="153"/>
      <c r="M504" s="87"/>
      <c r="N504" s="162"/>
      <c r="O504" s="91"/>
      <c r="P504" s="91"/>
      <c r="Q504" s="162"/>
      <c r="R504" s="91"/>
      <c r="S504" s="91"/>
    </row>
    <row r="505" spans="1:19" ht="12.75">
      <c r="A505" s="180"/>
      <c r="B505" s="152"/>
      <c r="C505" s="152"/>
      <c r="F505" s="87"/>
      <c r="G505" s="87"/>
      <c r="I505" s="152"/>
      <c r="J505" s="153"/>
      <c r="M505" s="87"/>
      <c r="N505" s="162"/>
      <c r="O505" s="91"/>
      <c r="P505" s="91"/>
      <c r="Q505" s="162"/>
      <c r="R505" s="91"/>
      <c r="S505" s="91"/>
    </row>
    <row r="506" spans="1:19" ht="12.75">
      <c r="A506" s="180"/>
      <c r="B506" s="152"/>
      <c r="C506" s="152"/>
      <c r="F506" s="87"/>
      <c r="G506" s="87"/>
      <c r="I506" s="152"/>
      <c r="J506" s="153"/>
      <c r="M506" s="87"/>
      <c r="N506" s="162"/>
      <c r="O506" s="91"/>
      <c r="P506" s="91"/>
      <c r="Q506" s="162"/>
      <c r="R506" s="91"/>
      <c r="S506" s="91"/>
    </row>
    <row r="507" spans="1:19" ht="12.75">
      <c r="A507" s="180"/>
      <c r="B507" s="152"/>
      <c r="C507" s="152"/>
      <c r="F507" s="87"/>
      <c r="G507" s="87"/>
      <c r="I507" s="152"/>
      <c r="J507" s="153"/>
      <c r="M507" s="87"/>
      <c r="N507" s="162"/>
      <c r="O507" s="91"/>
      <c r="P507" s="91"/>
      <c r="Q507" s="162"/>
      <c r="R507" s="91"/>
      <c r="S507" s="91"/>
    </row>
    <row r="508" spans="1:19" ht="12.75">
      <c r="A508" s="180"/>
      <c r="B508" s="152"/>
      <c r="C508" s="152"/>
      <c r="F508" s="87"/>
      <c r="G508" s="87"/>
      <c r="I508" s="152"/>
      <c r="J508" s="153"/>
      <c r="M508" s="87"/>
      <c r="N508" s="162"/>
      <c r="O508" s="91"/>
      <c r="P508" s="91"/>
      <c r="Q508" s="162"/>
      <c r="R508" s="91"/>
      <c r="S508" s="91"/>
    </row>
    <row r="509" spans="1:19" ht="12.75">
      <c r="A509" s="180"/>
      <c r="B509" s="152"/>
      <c r="C509" s="152"/>
      <c r="F509" s="87"/>
      <c r="G509" s="87"/>
      <c r="I509" s="152"/>
      <c r="J509" s="153"/>
      <c r="M509" s="87"/>
      <c r="N509" s="162"/>
      <c r="O509" s="91"/>
      <c r="P509" s="91"/>
      <c r="Q509" s="162"/>
      <c r="R509" s="91"/>
      <c r="S509" s="91"/>
    </row>
    <row r="510" spans="1:19" ht="12.75">
      <c r="A510" s="180"/>
      <c r="B510" s="152"/>
      <c r="C510" s="152"/>
      <c r="F510" s="87"/>
      <c r="G510" s="87"/>
      <c r="I510" s="152"/>
      <c r="J510" s="153"/>
      <c r="M510" s="87"/>
      <c r="N510" s="162"/>
      <c r="O510" s="91"/>
      <c r="P510" s="91"/>
      <c r="Q510" s="162"/>
      <c r="R510" s="91"/>
      <c r="S510" s="91"/>
    </row>
    <row r="511" spans="1:19" ht="12.75">
      <c r="A511" s="180"/>
      <c r="B511" s="152"/>
      <c r="C511" s="152"/>
      <c r="F511" s="87"/>
      <c r="G511" s="87"/>
      <c r="I511" s="152"/>
      <c r="J511" s="153"/>
      <c r="M511" s="87"/>
      <c r="N511" s="162"/>
      <c r="O511" s="91"/>
      <c r="P511" s="91"/>
      <c r="Q511" s="162"/>
      <c r="R511" s="91"/>
      <c r="S511" s="91"/>
    </row>
    <row r="512" spans="1:19" ht="12.75">
      <c r="A512" s="180"/>
      <c r="B512" s="152"/>
      <c r="C512" s="152"/>
      <c r="F512" s="87"/>
      <c r="G512" s="87"/>
      <c r="I512" s="152"/>
      <c r="J512" s="153"/>
      <c r="M512" s="87"/>
      <c r="N512" s="162"/>
      <c r="O512" s="91"/>
      <c r="P512" s="91"/>
      <c r="Q512" s="162"/>
      <c r="R512" s="91"/>
      <c r="S512" s="91"/>
    </row>
    <row r="513" spans="1:19" ht="12.75">
      <c r="A513" s="180"/>
      <c r="B513" s="152"/>
      <c r="C513" s="152"/>
      <c r="F513" s="87"/>
      <c r="G513" s="87"/>
      <c r="I513" s="152"/>
      <c r="J513" s="153"/>
      <c r="M513" s="87"/>
      <c r="N513" s="162"/>
      <c r="O513" s="91"/>
      <c r="P513" s="91"/>
      <c r="Q513" s="162"/>
      <c r="R513" s="91"/>
      <c r="S513" s="91"/>
    </row>
    <row r="514" spans="1:19" ht="12.75">
      <c r="A514" s="180"/>
      <c r="B514" s="152"/>
      <c r="C514" s="152"/>
      <c r="F514" s="87"/>
      <c r="G514" s="87"/>
      <c r="I514" s="152"/>
      <c r="J514" s="153"/>
      <c r="M514" s="87"/>
      <c r="N514" s="162"/>
      <c r="O514" s="91"/>
      <c r="P514" s="91"/>
      <c r="Q514" s="162"/>
      <c r="R514" s="91"/>
      <c r="S514" s="91"/>
    </row>
    <row r="515" spans="1:19" ht="12.75">
      <c r="A515" s="180"/>
      <c r="B515" s="152"/>
      <c r="C515" s="152"/>
      <c r="F515" s="87"/>
      <c r="G515" s="87"/>
      <c r="I515" s="152"/>
      <c r="J515" s="153"/>
      <c r="M515" s="87"/>
      <c r="N515" s="162"/>
      <c r="O515" s="91"/>
      <c r="P515" s="91"/>
      <c r="Q515" s="162"/>
      <c r="R515" s="91"/>
      <c r="S515" s="91"/>
    </row>
    <row r="516" spans="1:19" ht="12.75">
      <c r="A516" s="180"/>
      <c r="B516" s="152"/>
      <c r="C516" s="152"/>
      <c r="F516" s="87"/>
      <c r="G516" s="87"/>
      <c r="I516" s="152"/>
      <c r="J516" s="153"/>
      <c r="M516" s="87"/>
      <c r="N516" s="162"/>
      <c r="O516" s="91"/>
      <c r="P516" s="91"/>
      <c r="Q516" s="162"/>
      <c r="R516" s="91"/>
      <c r="S516" s="91"/>
    </row>
    <row r="517" spans="1:19" ht="12.75">
      <c r="A517" s="180"/>
      <c r="B517" s="152"/>
      <c r="C517" s="152"/>
      <c r="F517" s="87"/>
      <c r="G517" s="87"/>
      <c r="I517" s="152"/>
      <c r="J517" s="153"/>
      <c r="M517" s="87"/>
      <c r="N517" s="162"/>
      <c r="O517" s="91"/>
      <c r="P517" s="91"/>
      <c r="Q517" s="162"/>
      <c r="R517" s="91"/>
      <c r="S517" s="91"/>
    </row>
    <row r="518" spans="1:19" ht="12.75">
      <c r="A518" s="180"/>
      <c r="B518" s="152"/>
      <c r="C518" s="152"/>
      <c r="F518" s="87"/>
      <c r="G518" s="87"/>
      <c r="I518" s="152"/>
      <c r="J518" s="153"/>
      <c r="M518" s="87"/>
      <c r="N518" s="162"/>
      <c r="O518" s="91"/>
      <c r="P518" s="91"/>
      <c r="Q518" s="162"/>
      <c r="R518" s="91"/>
      <c r="S518" s="91"/>
    </row>
    <row r="519" spans="1:19" ht="12.75">
      <c r="A519" s="180"/>
      <c r="B519" s="152"/>
      <c r="C519" s="152"/>
      <c r="F519" s="87"/>
      <c r="G519" s="87"/>
      <c r="I519" s="152"/>
      <c r="J519" s="153"/>
      <c r="M519" s="87"/>
      <c r="N519" s="162"/>
      <c r="O519" s="91"/>
      <c r="P519" s="91"/>
      <c r="Q519" s="162"/>
      <c r="R519" s="91"/>
      <c r="S519" s="91"/>
    </row>
    <row r="520" spans="1:19" ht="12.75">
      <c r="A520" s="180"/>
      <c r="B520" s="152"/>
      <c r="C520" s="152"/>
      <c r="F520" s="87"/>
      <c r="G520" s="87"/>
      <c r="I520" s="152"/>
      <c r="J520" s="153"/>
      <c r="M520" s="87"/>
      <c r="N520" s="162"/>
      <c r="O520" s="91"/>
      <c r="P520" s="91"/>
      <c r="Q520" s="162"/>
      <c r="R520" s="91"/>
      <c r="S520" s="91"/>
    </row>
    <row r="521" spans="1:19" ht="12.75">
      <c r="A521" s="180"/>
      <c r="B521" s="152"/>
      <c r="C521" s="152"/>
      <c r="F521" s="87"/>
      <c r="G521" s="87"/>
      <c r="I521" s="152"/>
      <c r="J521" s="153"/>
      <c r="M521" s="87"/>
      <c r="N521" s="162"/>
      <c r="O521" s="91"/>
      <c r="P521" s="91"/>
      <c r="Q521" s="162"/>
      <c r="R521" s="91"/>
      <c r="S521" s="91"/>
    </row>
    <row r="522" spans="1:19" ht="12.75">
      <c r="A522" s="180"/>
      <c r="B522" s="152"/>
      <c r="C522" s="152"/>
      <c r="F522" s="87"/>
      <c r="G522" s="87"/>
      <c r="I522" s="152"/>
      <c r="J522" s="153"/>
      <c r="M522" s="87"/>
      <c r="N522" s="162"/>
      <c r="O522" s="91"/>
      <c r="P522" s="91"/>
      <c r="Q522" s="162"/>
      <c r="R522" s="91"/>
      <c r="S522" s="91"/>
    </row>
    <row r="523" spans="1:19" ht="12.75">
      <c r="A523" s="180"/>
      <c r="B523" s="152"/>
      <c r="C523" s="152"/>
      <c r="F523" s="87"/>
      <c r="G523" s="87"/>
      <c r="I523" s="152"/>
      <c r="J523" s="153"/>
      <c r="M523" s="87"/>
      <c r="N523" s="162"/>
      <c r="O523" s="91"/>
      <c r="P523" s="91"/>
      <c r="Q523" s="162"/>
      <c r="R523" s="91"/>
      <c r="S523" s="91"/>
    </row>
    <row r="524" spans="1:19" ht="12.75">
      <c r="A524" s="180"/>
      <c r="B524" s="152"/>
      <c r="C524" s="152"/>
      <c r="F524" s="87"/>
      <c r="G524" s="87"/>
      <c r="I524" s="152"/>
      <c r="J524" s="153"/>
      <c r="M524" s="87"/>
      <c r="N524" s="162"/>
      <c r="O524" s="91"/>
      <c r="P524" s="91"/>
      <c r="Q524" s="162"/>
      <c r="R524" s="91"/>
      <c r="S524" s="91"/>
    </row>
    <row r="525" spans="1:19" ht="12.75">
      <c r="A525" s="180"/>
      <c r="B525" s="152"/>
      <c r="C525" s="152"/>
      <c r="F525" s="87"/>
      <c r="G525" s="87"/>
      <c r="I525" s="152"/>
      <c r="J525" s="153"/>
      <c r="M525" s="87"/>
      <c r="N525" s="162"/>
      <c r="O525" s="91"/>
      <c r="P525" s="91"/>
      <c r="Q525" s="162"/>
      <c r="R525" s="91"/>
      <c r="S525" s="91"/>
    </row>
    <row r="526" spans="1:19" ht="12.75">
      <c r="A526" s="180"/>
      <c r="B526" s="152"/>
      <c r="C526" s="152"/>
      <c r="F526" s="87"/>
      <c r="G526" s="87"/>
      <c r="I526" s="152"/>
      <c r="J526" s="153"/>
      <c r="M526" s="87"/>
      <c r="N526" s="162"/>
      <c r="O526" s="91"/>
      <c r="P526" s="91"/>
      <c r="Q526" s="162"/>
      <c r="R526" s="91"/>
      <c r="S526" s="91"/>
    </row>
    <row r="527" spans="1:19" ht="12.75">
      <c r="A527" s="180"/>
      <c r="B527" s="152"/>
      <c r="C527" s="152"/>
      <c r="F527" s="87"/>
      <c r="G527" s="87"/>
      <c r="I527" s="152"/>
      <c r="J527" s="153"/>
      <c r="M527" s="87"/>
      <c r="N527" s="162"/>
      <c r="O527" s="91"/>
      <c r="P527" s="91"/>
      <c r="Q527" s="162"/>
      <c r="R527" s="91"/>
      <c r="S527" s="91"/>
    </row>
    <row r="528" spans="1:19" ht="12.75">
      <c r="A528" s="180"/>
      <c r="B528" s="152"/>
      <c r="C528" s="152"/>
      <c r="F528" s="87"/>
      <c r="G528" s="87"/>
      <c r="I528" s="152"/>
      <c r="J528" s="153"/>
      <c r="M528" s="87"/>
      <c r="N528" s="162"/>
      <c r="O528" s="91"/>
      <c r="P528" s="91"/>
      <c r="Q528" s="162"/>
      <c r="R528" s="91"/>
      <c r="S528" s="91"/>
    </row>
    <row r="529" spans="1:19" ht="12.75">
      <c r="A529" s="180"/>
      <c r="B529" s="152"/>
      <c r="C529" s="152"/>
      <c r="F529" s="87"/>
      <c r="G529" s="87"/>
      <c r="I529" s="152"/>
      <c r="J529" s="153"/>
      <c r="M529" s="87"/>
      <c r="N529" s="162"/>
      <c r="O529" s="91"/>
      <c r="P529" s="91"/>
      <c r="Q529" s="162"/>
      <c r="R529" s="91"/>
      <c r="S529" s="91"/>
    </row>
    <row r="530" spans="1:19" ht="12.75">
      <c r="A530" s="180"/>
      <c r="B530" s="152"/>
      <c r="C530" s="152"/>
      <c r="F530" s="87"/>
      <c r="G530" s="87"/>
      <c r="I530" s="152"/>
      <c r="J530" s="153"/>
      <c r="M530" s="87"/>
      <c r="N530" s="162"/>
      <c r="O530" s="91"/>
      <c r="P530" s="91"/>
      <c r="Q530" s="162"/>
      <c r="R530" s="91"/>
      <c r="S530" s="91"/>
    </row>
    <row r="531" spans="1:19" ht="12.75">
      <c r="A531" s="180"/>
      <c r="B531" s="152"/>
      <c r="C531" s="152"/>
      <c r="F531" s="87"/>
      <c r="G531" s="87"/>
      <c r="I531" s="152"/>
      <c r="J531" s="153"/>
      <c r="M531" s="87"/>
      <c r="N531" s="162"/>
      <c r="O531" s="91"/>
      <c r="P531" s="91"/>
      <c r="Q531" s="162"/>
      <c r="R531" s="91"/>
      <c r="S531" s="91"/>
    </row>
    <row r="532" spans="1:19" ht="12.75">
      <c r="A532" s="180"/>
      <c r="B532" s="152"/>
      <c r="C532" s="152"/>
      <c r="F532" s="87"/>
      <c r="G532" s="87"/>
      <c r="I532" s="152"/>
      <c r="J532" s="153"/>
      <c r="M532" s="87"/>
      <c r="N532" s="162"/>
      <c r="O532" s="91"/>
      <c r="P532" s="91"/>
      <c r="Q532" s="162"/>
      <c r="R532" s="91"/>
      <c r="S532" s="91"/>
    </row>
    <row r="533" spans="1:19" ht="12.75">
      <c r="A533" s="180"/>
      <c r="B533" s="152"/>
      <c r="C533" s="152"/>
      <c r="F533" s="87"/>
      <c r="G533" s="87"/>
      <c r="I533" s="152"/>
      <c r="J533" s="153"/>
      <c r="M533" s="87"/>
      <c r="N533" s="162"/>
      <c r="O533" s="91"/>
      <c r="P533" s="91"/>
      <c r="Q533" s="162"/>
      <c r="R533" s="91"/>
      <c r="S533" s="91"/>
    </row>
    <row r="534" spans="1:19" ht="12.75">
      <c r="A534" s="180"/>
      <c r="B534" s="152"/>
      <c r="C534" s="152"/>
      <c r="F534" s="87"/>
      <c r="G534" s="87"/>
      <c r="I534" s="152"/>
      <c r="J534" s="153"/>
      <c r="M534" s="87"/>
      <c r="N534" s="162"/>
      <c r="O534" s="91"/>
      <c r="P534" s="91"/>
      <c r="Q534" s="162"/>
      <c r="R534" s="91"/>
      <c r="S534" s="91"/>
    </row>
    <row r="535" spans="1:19" ht="12.75">
      <c r="A535" s="180"/>
      <c r="B535" s="152"/>
      <c r="C535" s="152"/>
      <c r="F535" s="87"/>
      <c r="G535" s="87"/>
      <c r="I535" s="152"/>
      <c r="J535" s="153"/>
      <c r="M535" s="87"/>
      <c r="N535" s="162"/>
      <c r="O535" s="91"/>
      <c r="P535" s="91"/>
      <c r="Q535" s="162"/>
      <c r="R535" s="91"/>
      <c r="S535" s="91"/>
    </row>
    <row r="536" spans="1:19" ht="12.75">
      <c r="A536" s="180"/>
      <c r="B536" s="152"/>
      <c r="C536" s="152"/>
      <c r="F536" s="87"/>
      <c r="G536" s="87"/>
      <c r="I536" s="152"/>
      <c r="J536" s="153"/>
      <c r="M536" s="87"/>
      <c r="N536" s="162"/>
      <c r="O536" s="91"/>
      <c r="P536" s="91"/>
      <c r="Q536" s="162"/>
      <c r="R536" s="91"/>
      <c r="S536" s="91"/>
    </row>
    <row r="537" spans="1:19" ht="12.75">
      <c r="A537" s="180"/>
      <c r="B537" s="152"/>
      <c r="C537" s="152"/>
      <c r="F537" s="87"/>
      <c r="G537" s="87"/>
      <c r="I537" s="152"/>
      <c r="J537" s="153"/>
      <c r="M537" s="87"/>
      <c r="N537" s="162"/>
      <c r="O537" s="91"/>
      <c r="P537" s="91"/>
      <c r="Q537" s="162"/>
      <c r="R537" s="91"/>
      <c r="S537" s="91"/>
    </row>
    <row r="538" spans="1:19" ht="12.75">
      <c r="A538" s="180"/>
      <c r="B538" s="152"/>
      <c r="C538" s="152"/>
      <c r="F538" s="87"/>
      <c r="G538" s="87"/>
      <c r="I538" s="152"/>
      <c r="J538" s="153"/>
      <c r="M538" s="87"/>
      <c r="N538" s="162"/>
      <c r="O538" s="91"/>
      <c r="P538" s="91"/>
      <c r="Q538" s="162"/>
      <c r="R538" s="91"/>
      <c r="S538" s="91"/>
    </row>
    <row r="539" spans="1:19" ht="12.75">
      <c r="A539" s="180"/>
      <c r="B539" s="152"/>
      <c r="C539" s="152"/>
      <c r="F539" s="87"/>
      <c r="G539" s="87"/>
      <c r="I539" s="152"/>
      <c r="J539" s="153"/>
      <c r="M539" s="87"/>
      <c r="N539" s="162"/>
      <c r="O539" s="91"/>
      <c r="P539" s="91"/>
      <c r="Q539" s="162"/>
      <c r="R539" s="91"/>
      <c r="S539" s="91"/>
    </row>
    <row r="540" spans="1:19" ht="12.75">
      <c r="A540" s="180"/>
      <c r="B540" s="152"/>
      <c r="C540" s="152"/>
      <c r="F540" s="87"/>
      <c r="G540" s="87"/>
      <c r="I540" s="152"/>
      <c r="J540" s="153"/>
      <c r="M540" s="87"/>
      <c r="N540" s="162"/>
      <c r="O540" s="91"/>
      <c r="P540" s="91"/>
      <c r="Q540" s="162"/>
      <c r="R540" s="91"/>
      <c r="S540" s="91"/>
    </row>
    <row r="541" spans="1:19" ht="12.75">
      <c r="A541" s="180"/>
      <c r="B541" s="152"/>
      <c r="C541" s="152"/>
      <c r="F541" s="87"/>
      <c r="G541" s="87"/>
      <c r="I541" s="152"/>
      <c r="J541" s="153"/>
      <c r="M541" s="87"/>
      <c r="N541" s="162"/>
      <c r="O541" s="91"/>
      <c r="P541" s="91"/>
      <c r="Q541" s="162"/>
      <c r="R541" s="91"/>
      <c r="S541" s="91"/>
    </row>
    <row r="542" spans="1:19" ht="12.75">
      <c r="A542" s="180"/>
      <c r="B542" s="152"/>
      <c r="C542" s="152"/>
      <c r="F542" s="87"/>
      <c r="G542" s="87"/>
      <c r="I542" s="152"/>
      <c r="J542" s="153"/>
      <c r="M542" s="87"/>
      <c r="N542" s="162"/>
      <c r="O542" s="91"/>
      <c r="P542" s="91"/>
      <c r="Q542" s="162"/>
      <c r="R542" s="91"/>
      <c r="S542" s="91"/>
    </row>
    <row r="543" spans="1:19" ht="12.75">
      <c r="A543" s="180"/>
      <c r="B543" s="152"/>
      <c r="C543" s="152"/>
      <c r="F543" s="87"/>
      <c r="G543" s="87"/>
      <c r="I543" s="152"/>
      <c r="J543" s="153"/>
      <c r="M543" s="87"/>
      <c r="N543" s="162"/>
      <c r="O543" s="91"/>
      <c r="P543" s="91"/>
      <c r="Q543" s="162"/>
      <c r="R543" s="91"/>
      <c r="S543" s="91"/>
    </row>
    <row r="544" spans="1:19" ht="12.75">
      <c r="A544" s="180"/>
      <c r="B544" s="152"/>
      <c r="C544" s="152"/>
      <c r="F544" s="87"/>
      <c r="G544" s="87"/>
      <c r="I544" s="152"/>
      <c r="J544" s="153"/>
      <c r="M544" s="87"/>
      <c r="N544" s="162"/>
      <c r="O544" s="91"/>
      <c r="P544" s="91"/>
      <c r="Q544" s="162"/>
      <c r="R544" s="91"/>
      <c r="S544" s="91"/>
    </row>
    <row r="545" spans="1:19" ht="12.75">
      <c r="A545" s="180"/>
      <c r="B545" s="152"/>
      <c r="C545" s="152"/>
      <c r="F545" s="87"/>
      <c r="G545" s="87"/>
      <c r="I545" s="152"/>
      <c r="J545" s="153"/>
      <c r="M545" s="87"/>
      <c r="N545" s="162"/>
      <c r="O545" s="91"/>
      <c r="P545" s="91"/>
      <c r="Q545" s="162"/>
      <c r="R545" s="91"/>
      <c r="S545" s="91"/>
    </row>
    <row r="546" spans="1:19" ht="12.75">
      <c r="A546" s="180"/>
      <c r="B546" s="152"/>
      <c r="C546" s="152"/>
      <c r="F546" s="87"/>
      <c r="G546" s="87"/>
      <c r="I546" s="152"/>
      <c r="J546" s="153"/>
      <c r="M546" s="87"/>
      <c r="N546" s="162"/>
      <c r="O546" s="91"/>
      <c r="P546" s="91"/>
      <c r="Q546" s="162"/>
      <c r="R546" s="91"/>
      <c r="S546" s="91"/>
    </row>
    <row r="547" spans="1:19" ht="12.75">
      <c r="A547" s="180"/>
      <c r="B547" s="152"/>
      <c r="C547" s="152"/>
      <c r="F547" s="87"/>
      <c r="G547" s="87"/>
      <c r="I547" s="152"/>
      <c r="J547" s="153"/>
      <c r="M547" s="87"/>
      <c r="N547" s="162"/>
      <c r="O547" s="91"/>
      <c r="P547" s="91"/>
      <c r="Q547" s="162"/>
      <c r="R547" s="91"/>
      <c r="S547" s="91"/>
    </row>
    <row r="548" spans="1:19" ht="12.75">
      <c r="A548" s="180"/>
      <c r="B548" s="152"/>
      <c r="C548" s="152"/>
      <c r="F548" s="87"/>
      <c r="G548" s="87"/>
      <c r="I548" s="152"/>
      <c r="J548" s="153"/>
      <c r="M548" s="87"/>
      <c r="N548" s="162"/>
      <c r="O548" s="91"/>
      <c r="P548" s="91"/>
      <c r="Q548" s="162"/>
      <c r="R548" s="91"/>
      <c r="S548" s="91"/>
    </row>
    <row r="549" spans="1:19" ht="12.75">
      <c r="A549" s="180"/>
      <c r="B549" s="152"/>
      <c r="C549" s="152"/>
      <c r="F549" s="87"/>
      <c r="G549" s="87"/>
      <c r="I549" s="152"/>
      <c r="J549" s="153"/>
      <c r="M549" s="87"/>
      <c r="N549" s="162"/>
      <c r="O549" s="91"/>
      <c r="P549" s="91"/>
      <c r="Q549" s="162"/>
      <c r="R549" s="91"/>
      <c r="S549" s="91"/>
    </row>
    <row r="550" spans="1:19" ht="12.75">
      <c r="A550" s="180"/>
      <c r="B550" s="152"/>
      <c r="C550" s="152"/>
      <c r="F550" s="87"/>
      <c r="G550" s="87"/>
      <c r="I550" s="152"/>
      <c r="J550" s="153"/>
      <c r="M550" s="87"/>
      <c r="N550" s="162"/>
      <c r="O550" s="91"/>
      <c r="P550" s="91"/>
      <c r="Q550" s="162"/>
      <c r="R550" s="91"/>
      <c r="S550" s="91"/>
    </row>
    <row r="551" spans="1:19" ht="12.75">
      <c r="A551" s="180"/>
      <c r="B551" s="152"/>
      <c r="C551" s="152"/>
      <c r="F551" s="87"/>
      <c r="G551" s="87"/>
      <c r="I551" s="152"/>
      <c r="J551" s="153"/>
      <c r="M551" s="87"/>
      <c r="N551" s="162"/>
      <c r="O551" s="91"/>
      <c r="P551" s="91"/>
      <c r="Q551" s="162"/>
      <c r="R551" s="91"/>
      <c r="S551" s="91"/>
    </row>
    <row r="552" spans="1:19" ht="12.75">
      <c r="A552" s="180"/>
      <c r="B552" s="152"/>
      <c r="C552" s="152"/>
      <c r="F552" s="87"/>
      <c r="G552" s="87"/>
      <c r="I552" s="152"/>
      <c r="J552" s="153"/>
      <c r="M552" s="87"/>
      <c r="N552" s="162"/>
      <c r="O552" s="91"/>
      <c r="P552" s="91"/>
      <c r="Q552" s="162"/>
      <c r="R552" s="91"/>
      <c r="S552" s="91"/>
    </row>
    <row r="553" spans="1:19" ht="12.75">
      <c r="A553" s="180"/>
      <c r="B553" s="152"/>
      <c r="C553" s="152"/>
      <c r="F553" s="87"/>
      <c r="G553" s="87"/>
      <c r="I553" s="152"/>
      <c r="J553" s="153"/>
      <c r="M553" s="87"/>
      <c r="N553" s="162"/>
      <c r="O553" s="91"/>
      <c r="P553" s="91"/>
      <c r="Q553" s="162"/>
      <c r="R553" s="91"/>
      <c r="S553" s="91"/>
    </row>
    <row r="554" spans="1:19" ht="12.75">
      <c r="A554" s="180"/>
      <c r="B554" s="152"/>
      <c r="C554" s="152"/>
      <c r="F554" s="87"/>
      <c r="G554" s="87"/>
      <c r="I554" s="152"/>
      <c r="J554" s="153"/>
      <c r="M554" s="87"/>
      <c r="N554" s="162"/>
      <c r="O554" s="91"/>
      <c r="P554" s="91"/>
      <c r="Q554" s="162"/>
      <c r="R554" s="91"/>
      <c r="S554" s="91"/>
    </row>
    <row r="555" spans="1:19" ht="12.75">
      <c r="A555" s="180"/>
      <c r="B555" s="152"/>
      <c r="C555" s="152"/>
      <c r="F555" s="87"/>
      <c r="G555" s="87"/>
      <c r="I555" s="152"/>
      <c r="J555" s="153"/>
      <c r="M555" s="87"/>
      <c r="N555" s="162"/>
      <c r="O555" s="91"/>
      <c r="P555" s="91"/>
      <c r="Q555" s="162"/>
      <c r="R555" s="91"/>
      <c r="S555" s="91"/>
    </row>
    <row r="556" spans="1:19" ht="12.75">
      <c r="A556" s="180"/>
      <c r="B556" s="152"/>
      <c r="C556" s="152"/>
      <c r="F556" s="87"/>
      <c r="G556" s="87"/>
      <c r="I556" s="152"/>
      <c r="J556" s="153"/>
      <c r="M556" s="87"/>
      <c r="N556" s="162"/>
      <c r="O556" s="91"/>
      <c r="P556" s="91"/>
      <c r="Q556" s="162"/>
      <c r="R556" s="91"/>
      <c r="S556" s="91"/>
    </row>
    <row r="557" spans="1:19" ht="12.75">
      <c r="A557" s="180"/>
      <c r="B557" s="152"/>
      <c r="C557" s="152"/>
      <c r="F557" s="87"/>
      <c r="G557" s="87"/>
      <c r="I557" s="152"/>
      <c r="J557" s="153"/>
      <c r="M557" s="87"/>
      <c r="N557" s="162"/>
      <c r="O557" s="91"/>
      <c r="P557" s="91"/>
      <c r="Q557" s="162"/>
      <c r="R557" s="91"/>
      <c r="S557" s="91"/>
    </row>
    <row r="558" spans="1:19" ht="12.75">
      <c r="A558" s="180"/>
      <c r="B558" s="152"/>
      <c r="C558" s="152"/>
      <c r="F558" s="87"/>
      <c r="G558" s="87"/>
      <c r="I558" s="152"/>
      <c r="J558" s="153"/>
      <c r="M558" s="87"/>
      <c r="N558" s="162"/>
      <c r="O558" s="91"/>
      <c r="P558" s="91"/>
      <c r="Q558" s="162"/>
      <c r="R558" s="91"/>
      <c r="S558" s="91"/>
    </row>
    <row r="559" spans="1:19" ht="12.75">
      <c r="A559" s="180"/>
      <c r="B559" s="152"/>
      <c r="C559" s="152"/>
      <c r="F559" s="87"/>
      <c r="G559" s="87"/>
      <c r="I559" s="152"/>
      <c r="J559" s="153"/>
      <c r="M559" s="87"/>
      <c r="N559" s="162"/>
      <c r="O559" s="91"/>
      <c r="P559" s="91"/>
      <c r="Q559" s="162"/>
      <c r="R559" s="91"/>
      <c r="S559" s="91"/>
    </row>
    <row r="560" spans="1:19" ht="12.75">
      <c r="A560" s="180"/>
      <c r="B560" s="152"/>
      <c r="C560" s="152"/>
      <c r="F560" s="87"/>
      <c r="G560" s="87"/>
      <c r="I560" s="152"/>
      <c r="J560" s="153"/>
      <c r="M560" s="87"/>
      <c r="N560" s="162"/>
      <c r="O560" s="91"/>
      <c r="P560" s="91"/>
      <c r="Q560" s="162"/>
      <c r="R560" s="91"/>
      <c r="S560" s="91"/>
    </row>
    <row r="561" spans="1:19" ht="12.75">
      <c r="A561" s="180"/>
      <c r="B561" s="152"/>
      <c r="C561" s="152"/>
      <c r="F561" s="87"/>
      <c r="G561" s="87"/>
      <c r="I561" s="152"/>
      <c r="J561" s="153"/>
      <c r="M561" s="87"/>
      <c r="N561" s="162"/>
      <c r="O561" s="91"/>
      <c r="P561" s="91"/>
      <c r="Q561" s="162"/>
      <c r="R561" s="91"/>
      <c r="S561" s="91"/>
    </row>
    <row r="562" spans="1:19" ht="12.75">
      <c r="A562" s="180"/>
      <c r="B562" s="152"/>
      <c r="C562" s="152"/>
      <c r="F562" s="87"/>
      <c r="G562" s="87"/>
      <c r="I562" s="152"/>
      <c r="J562" s="153"/>
      <c r="M562" s="87"/>
      <c r="N562" s="162"/>
      <c r="O562" s="91"/>
      <c r="P562" s="91"/>
      <c r="Q562" s="162"/>
      <c r="R562" s="91"/>
      <c r="S562" s="91"/>
    </row>
    <row r="563" spans="1:19" ht="12.75">
      <c r="A563" s="180"/>
      <c r="B563" s="152"/>
      <c r="C563" s="152"/>
      <c r="F563" s="87"/>
      <c r="G563" s="87"/>
      <c r="I563" s="152"/>
      <c r="J563" s="153"/>
      <c r="M563" s="87"/>
      <c r="N563" s="162"/>
      <c r="O563" s="91"/>
      <c r="P563" s="91"/>
      <c r="Q563" s="162"/>
      <c r="R563" s="91"/>
      <c r="S563" s="91"/>
    </row>
    <row r="564" spans="1:19" ht="12.75">
      <c r="A564" s="180"/>
      <c r="B564" s="152"/>
      <c r="C564" s="152"/>
      <c r="F564" s="87"/>
      <c r="G564" s="87"/>
      <c r="I564" s="152"/>
      <c r="J564" s="153"/>
      <c r="M564" s="87"/>
      <c r="N564" s="162"/>
      <c r="O564" s="91"/>
      <c r="P564" s="91"/>
      <c r="Q564" s="162"/>
      <c r="R564" s="91"/>
      <c r="S564" s="91"/>
    </row>
    <row r="565" spans="1:19" ht="12.75">
      <c r="A565" s="180"/>
      <c r="B565" s="152"/>
      <c r="C565" s="152"/>
      <c r="F565" s="87"/>
      <c r="G565" s="87"/>
      <c r="I565" s="152"/>
      <c r="J565" s="153"/>
      <c r="M565" s="87"/>
      <c r="N565" s="162"/>
      <c r="O565" s="91"/>
      <c r="P565" s="91"/>
      <c r="Q565" s="162"/>
      <c r="R565" s="91"/>
      <c r="S565" s="91"/>
    </row>
    <row r="566" spans="1:19" ht="12.75">
      <c r="A566" s="180"/>
      <c r="B566" s="152"/>
      <c r="C566" s="152"/>
      <c r="F566" s="87"/>
      <c r="G566" s="87"/>
      <c r="I566" s="152"/>
      <c r="J566" s="153"/>
      <c r="M566" s="87"/>
      <c r="N566" s="162"/>
      <c r="O566" s="91"/>
      <c r="P566" s="91"/>
      <c r="Q566" s="162"/>
      <c r="R566" s="91"/>
      <c r="S566" s="91"/>
    </row>
    <row r="567" spans="1:19" ht="12.75">
      <c r="A567" s="180"/>
      <c r="B567" s="152"/>
      <c r="C567" s="152"/>
      <c r="F567" s="87"/>
      <c r="G567" s="87"/>
      <c r="I567" s="152"/>
      <c r="J567" s="153"/>
      <c r="M567" s="87"/>
      <c r="N567" s="162"/>
      <c r="O567" s="91"/>
      <c r="P567" s="91"/>
      <c r="Q567" s="162"/>
      <c r="R567" s="91"/>
      <c r="S567" s="91"/>
    </row>
    <row r="568" spans="1:19" ht="12.75">
      <c r="A568" s="180"/>
      <c r="B568" s="152"/>
      <c r="C568" s="152"/>
      <c r="F568" s="87"/>
      <c r="G568" s="87"/>
      <c r="I568" s="152"/>
      <c r="J568" s="153"/>
      <c r="M568" s="87"/>
      <c r="N568" s="162"/>
      <c r="O568" s="91"/>
      <c r="P568" s="91"/>
      <c r="Q568" s="162"/>
      <c r="R568" s="91"/>
      <c r="S568" s="91"/>
    </row>
    <row r="569" spans="1:19" ht="12.75">
      <c r="A569" s="180"/>
      <c r="B569" s="152"/>
      <c r="C569" s="152"/>
      <c r="F569" s="87"/>
      <c r="G569" s="87"/>
      <c r="I569" s="152"/>
      <c r="J569" s="153"/>
      <c r="M569" s="87"/>
      <c r="N569" s="162"/>
      <c r="O569" s="91"/>
      <c r="P569" s="91"/>
      <c r="Q569" s="162"/>
      <c r="R569" s="91"/>
      <c r="S569" s="91"/>
    </row>
    <row r="570" spans="1:19" ht="12.75">
      <c r="A570" s="180"/>
      <c r="B570" s="152"/>
      <c r="C570" s="152"/>
      <c r="F570" s="87"/>
      <c r="G570" s="87"/>
      <c r="I570" s="152"/>
      <c r="J570" s="153"/>
      <c r="M570" s="87"/>
      <c r="N570" s="162"/>
      <c r="O570" s="91"/>
      <c r="P570" s="91"/>
      <c r="Q570" s="162"/>
      <c r="R570" s="91"/>
      <c r="S570" s="91"/>
    </row>
    <row r="571" spans="1:19" ht="12.75">
      <c r="A571" s="180"/>
      <c r="B571" s="152"/>
      <c r="C571" s="152"/>
      <c r="F571" s="87"/>
      <c r="G571" s="87"/>
      <c r="I571" s="152"/>
      <c r="J571" s="153"/>
      <c r="M571" s="87"/>
      <c r="N571" s="162"/>
      <c r="O571" s="91"/>
      <c r="P571" s="91"/>
      <c r="Q571" s="162"/>
      <c r="R571" s="91"/>
      <c r="S571" s="91"/>
    </row>
    <row r="572" spans="1:19" ht="12.75">
      <c r="A572" s="180"/>
      <c r="B572" s="152"/>
      <c r="C572" s="152"/>
      <c r="F572" s="87"/>
      <c r="G572" s="87"/>
      <c r="I572" s="152"/>
      <c r="J572" s="153"/>
      <c r="M572" s="87"/>
      <c r="N572" s="162"/>
      <c r="O572" s="91"/>
      <c r="P572" s="91"/>
      <c r="Q572" s="162"/>
      <c r="R572" s="91"/>
      <c r="S572" s="91"/>
    </row>
    <row r="573" spans="1:19" ht="12.75">
      <c r="A573" s="180"/>
      <c r="B573" s="152"/>
      <c r="C573" s="152"/>
      <c r="F573" s="87"/>
      <c r="G573" s="87"/>
      <c r="I573" s="152"/>
      <c r="J573" s="153"/>
      <c r="M573" s="87"/>
      <c r="N573" s="162"/>
      <c r="O573" s="91"/>
      <c r="P573" s="91"/>
      <c r="Q573" s="162"/>
      <c r="R573" s="91"/>
      <c r="S573" s="91"/>
    </row>
    <row r="574" spans="1:19" ht="12.75">
      <c r="A574" s="180"/>
      <c r="B574" s="152"/>
      <c r="C574" s="152"/>
      <c r="F574" s="87"/>
      <c r="G574" s="87"/>
      <c r="I574" s="152"/>
      <c r="J574" s="153"/>
      <c r="M574" s="87"/>
      <c r="N574" s="162"/>
      <c r="O574" s="91"/>
      <c r="P574" s="91"/>
      <c r="Q574" s="162"/>
      <c r="R574" s="91"/>
      <c r="S574" s="91"/>
    </row>
    <row r="575" spans="1:19" ht="12.75">
      <c r="A575" s="180"/>
      <c r="B575" s="152"/>
      <c r="C575" s="152"/>
      <c r="F575" s="87"/>
      <c r="G575" s="87"/>
      <c r="I575" s="152"/>
      <c r="J575" s="153"/>
      <c r="M575" s="87"/>
      <c r="N575" s="162"/>
      <c r="O575" s="91"/>
      <c r="P575" s="91"/>
      <c r="Q575" s="162"/>
      <c r="R575" s="91"/>
      <c r="S575" s="91"/>
    </row>
    <row r="576" spans="1:19" ht="12.75">
      <c r="A576" s="180"/>
      <c r="B576" s="152"/>
      <c r="C576" s="152"/>
      <c r="F576" s="87"/>
      <c r="G576" s="87"/>
      <c r="I576" s="152"/>
      <c r="J576" s="153"/>
      <c r="M576" s="87"/>
      <c r="N576" s="162"/>
      <c r="O576" s="91"/>
      <c r="P576" s="91"/>
      <c r="Q576" s="162"/>
      <c r="R576" s="91"/>
      <c r="S576" s="91"/>
    </row>
    <row r="577" spans="1:19" ht="12.75">
      <c r="A577" s="180"/>
      <c r="B577" s="152"/>
      <c r="C577" s="152"/>
      <c r="F577" s="87"/>
      <c r="G577" s="87"/>
      <c r="I577" s="152"/>
      <c r="J577" s="153"/>
      <c r="M577" s="87"/>
      <c r="N577" s="162"/>
      <c r="O577" s="91"/>
      <c r="P577" s="91"/>
      <c r="Q577" s="162"/>
      <c r="R577" s="91"/>
      <c r="S577" s="91"/>
    </row>
    <row r="578" spans="1:19" ht="12.75">
      <c r="A578" s="180"/>
      <c r="B578" s="152"/>
      <c r="C578" s="152"/>
      <c r="F578" s="87"/>
      <c r="G578" s="87"/>
      <c r="I578" s="152"/>
      <c r="J578" s="153"/>
      <c r="M578" s="87"/>
      <c r="N578" s="162"/>
      <c r="O578" s="91"/>
      <c r="P578" s="91"/>
      <c r="Q578" s="162"/>
      <c r="R578" s="91"/>
      <c r="S578" s="91"/>
    </row>
    <row r="579" spans="1:19" ht="12.75">
      <c r="A579" s="180"/>
      <c r="B579" s="152"/>
      <c r="C579" s="152"/>
      <c r="F579" s="87"/>
      <c r="G579" s="87"/>
      <c r="I579" s="152"/>
      <c r="J579" s="153"/>
      <c r="M579" s="87"/>
      <c r="N579" s="162"/>
      <c r="O579" s="91"/>
      <c r="P579" s="91"/>
      <c r="Q579" s="162"/>
      <c r="R579" s="91"/>
      <c r="S579" s="91"/>
    </row>
    <row r="580" spans="1:19" ht="12.75">
      <c r="A580" s="180"/>
      <c r="B580" s="152"/>
      <c r="C580" s="152"/>
      <c r="F580" s="87"/>
      <c r="G580" s="87"/>
      <c r="I580" s="152"/>
      <c r="J580" s="153"/>
      <c r="M580" s="87"/>
      <c r="N580" s="162"/>
      <c r="O580" s="91"/>
      <c r="P580" s="91"/>
      <c r="Q580" s="162"/>
      <c r="R580" s="91"/>
      <c r="S580" s="91"/>
    </row>
    <row r="581" spans="1:19" ht="12.75">
      <c r="A581" s="180"/>
      <c r="B581" s="152"/>
      <c r="C581" s="152"/>
      <c r="F581" s="87"/>
      <c r="G581" s="87"/>
      <c r="I581" s="152"/>
      <c r="J581" s="153"/>
      <c r="M581" s="87"/>
      <c r="N581" s="162"/>
      <c r="O581" s="91"/>
      <c r="P581" s="91"/>
      <c r="Q581" s="162"/>
      <c r="R581" s="91"/>
      <c r="S581" s="91"/>
    </row>
    <row r="582" spans="1:19" ht="12.75">
      <c r="A582" s="180"/>
      <c r="B582" s="152"/>
      <c r="C582" s="152"/>
      <c r="F582" s="87"/>
      <c r="G582" s="87"/>
      <c r="I582" s="152"/>
      <c r="J582" s="153"/>
      <c r="M582" s="87"/>
      <c r="N582" s="162"/>
      <c r="O582" s="91"/>
      <c r="P582" s="91"/>
      <c r="Q582" s="162"/>
      <c r="R582" s="91"/>
      <c r="S582" s="91"/>
    </row>
    <row r="583" spans="1:19" ht="12.75">
      <c r="A583" s="180"/>
      <c r="B583" s="152"/>
      <c r="C583" s="152"/>
      <c r="F583" s="87"/>
      <c r="G583" s="87"/>
      <c r="I583" s="152"/>
      <c r="J583" s="153"/>
      <c r="M583" s="87"/>
      <c r="N583" s="162"/>
      <c r="O583" s="91"/>
      <c r="P583" s="91"/>
      <c r="Q583" s="162"/>
      <c r="R583" s="91"/>
      <c r="S583" s="91"/>
    </row>
    <row r="584" spans="1:19" ht="12.75">
      <c r="A584" s="180"/>
      <c r="B584" s="152"/>
      <c r="C584" s="152"/>
      <c r="F584" s="87"/>
      <c r="G584" s="87"/>
      <c r="I584" s="152"/>
      <c r="J584" s="153"/>
      <c r="M584" s="87"/>
      <c r="N584" s="162"/>
      <c r="O584" s="91"/>
      <c r="P584" s="91"/>
      <c r="Q584" s="162"/>
      <c r="R584" s="91"/>
      <c r="S584" s="91"/>
    </row>
    <row r="585" spans="1:19" ht="12.75">
      <c r="A585" s="180"/>
      <c r="B585" s="152"/>
      <c r="C585" s="152"/>
      <c r="F585" s="87"/>
      <c r="G585" s="87"/>
      <c r="I585" s="152"/>
      <c r="J585" s="153"/>
      <c r="M585" s="87"/>
      <c r="N585" s="162"/>
      <c r="O585" s="91"/>
      <c r="P585" s="91"/>
      <c r="Q585" s="162"/>
      <c r="R585" s="91"/>
      <c r="S585" s="91"/>
    </row>
    <row r="586" spans="1:19" ht="12.75">
      <c r="A586" s="180"/>
      <c r="B586" s="152"/>
      <c r="C586" s="152"/>
      <c r="F586" s="87"/>
      <c r="G586" s="87"/>
      <c r="I586" s="152"/>
      <c r="J586" s="153"/>
      <c r="M586" s="87"/>
      <c r="N586" s="162"/>
      <c r="O586" s="91"/>
      <c r="P586" s="91"/>
      <c r="Q586" s="162"/>
      <c r="R586" s="91"/>
      <c r="S586" s="91"/>
    </row>
    <row r="587" spans="1:19" ht="12.75">
      <c r="A587" s="180"/>
      <c r="B587" s="152"/>
      <c r="C587" s="152"/>
      <c r="F587" s="87"/>
      <c r="G587" s="87"/>
      <c r="I587" s="152"/>
      <c r="J587" s="153"/>
      <c r="M587" s="87"/>
      <c r="N587" s="162"/>
      <c r="O587" s="91"/>
      <c r="P587" s="91"/>
      <c r="Q587" s="162"/>
      <c r="R587" s="91"/>
      <c r="S587" s="91"/>
    </row>
    <row r="588" spans="1:19" ht="12.75">
      <c r="A588" s="180"/>
      <c r="B588" s="152"/>
      <c r="C588" s="152"/>
      <c r="F588" s="87"/>
      <c r="G588" s="87"/>
      <c r="I588" s="152"/>
      <c r="J588" s="153"/>
      <c r="M588" s="87"/>
      <c r="N588" s="162"/>
      <c r="O588" s="91"/>
      <c r="P588" s="91"/>
      <c r="Q588" s="162"/>
      <c r="R588" s="91"/>
      <c r="S588" s="91"/>
    </row>
    <row r="589" spans="1:19" ht="12.75">
      <c r="A589" s="180"/>
      <c r="B589" s="152"/>
      <c r="C589" s="152"/>
      <c r="F589" s="87"/>
      <c r="G589" s="87"/>
      <c r="I589" s="152"/>
      <c r="J589" s="153"/>
      <c r="M589" s="87"/>
      <c r="N589" s="162"/>
      <c r="O589" s="91"/>
      <c r="P589" s="91"/>
      <c r="Q589" s="162"/>
      <c r="R589" s="91"/>
      <c r="S589" s="91"/>
    </row>
    <row r="590" spans="1:19" ht="12.75">
      <c r="A590" s="180"/>
      <c r="B590" s="152"/>
      <c r="C590" s="152"/>
      <c r="F590" s="87"/>
      <c r="G590" s="87"/>
      <c r="I590" s="152"/>
      <c r="J590" s="153"/>
      <c r="M590" s="87"/>
      <c r="N590" s="162"/>
      <c r="O590" s="91"/>
      <c r="P590" s="91"/>
      <c r="Q590" s="162"/>
      <c r="R590" s="91"/>
      <c r="S590" s="91"/>
    </row>
    <row r="591" spans="1:19" ht="12.75">
      <c r="A591" s="180"/>
      <c r="B591" s="152"/>
      <c r="C591" s="152"/>
      <c r="F591" s="87"/>
      <c r="G591" s="87"/>
      <c r="I591" s="152"/>
      <c r="J591" s="153"/>
      <c r="M591" s="87"/>
      <c r="N591" s="162"/>
      <c r="O591" s="91"/>
      <c r="P591" s="91"/>
      <c r="Q591" s="162"/>
      <c r="R591" s="91"/>
      <c r="S591" s="91"/>
    </row>
    <row r="592" spans="1:19" ht="12.75">
      <c r="A592" s="180"/>
      <c r="B592" s="152"/>
      <c r="C592" s="152"/>
      <c r="F592" s="87"/>
      <c r="G592" s="87"/>
      <c r="I592" s="152"/>
      <c r="J592" s="153"/>
      <c r="M592" s="87"/>
      <c r="N592" s="162"/>
      <c r="O592" s="91"/>
      <c r="P592" s="91"/>
      <c r="Q592" s="162"/>
      <c r="R592" s="91"/>
      <c r="S592" s="91"/>
    </row>
    <row r="593" spans="1:19" ht="12.75">
      <c r="A593" s="180"/>
      <c r="B593" s="152"/>
      <c r="C593" s="152"/>
      <c r="F593" s="87"/>
      <c r="G593" s="87"/>
      <c r="I593" s="152"/>
      <c r="J593" s="153"/>
      <c r="M593" s="87"/>
      <c r="N593" s="162"/>
      <c r="O593" s="91"/>
      <c r="P593" s="91"/>
      <c r="Q593" s="162"/>
      <c r="R593" s="91"/>
      <c r="S593" s="91"/>
    </row>
    <row r="594" spans="1:19" ht="12.75">
      <c r="A594" s="180"/>
      <c r="B594" s="152"/>
      <c r="C594" s="152"/>
      <c r="F594" s="87"/>
      <c r="G594" s="87"/>
      <c r="I594" s="152"/>
      <c r="J594" s="153"/>
      <c r="M594" s="87"/>
      <c r="N594" s="162"/>
      <c r="O594" s="91"/>
      <c r="P594" s="91"/>
      <c r="Q594" s="162"/>
      <c r="R594" s="91"/>
      <c r="S594" s="91"/>
    </row>
    <row r="595" spans="1:19" ht="12.75">
      <c r="A595" s="180"/>
      <c r="B595" s="152"/>
      <c r="C595" s="152"/>
      <c r="F595" s="87"/>
      <c r="G595" s="87"/>
      <c r="I595" s="152"/>
      <c r="J595" s="153"/>
      <c r="M595" s="87"/>
      <c r="N595" s="162"/>
      <c r="O595" s="91"/>
      <c r="P595" s="91"/>
      <c r="Q595" s="162"/>
      <c r="R595" s="91"/>
      <c r="S595" s="91"/>
    </row>
    <row r="596" spans="1:19" ht="12.75">
      <c r="A596" s="180"/>
      <c r="B596" s="152"/>
      <c r="C596" s="152"/>
      <c r="F596" s="87"/>
      <c r="G596" s="87"/>
      <c r="I596" s="152"/>
      <c r="J596" s="153"/>
      <c r="M596" s="87"/>
      <c r="N596" s="162"/>
      <c r="O596" s="91"/>
      <c r="P596" s="91"/>
      <c r="Q596" s="162"/>
      <c r="R596" s="91"/>
      <c r="S596" s="91"/>
    </row>
    <row r="597" spans="1:19" ht="12.75">
      <c r="A597" s="180"/>
      <c r="B597" s="152"/>
      <c r="C597" s="152"/>
      <c r="F597" s="87"/>
      <c r="G597" s="87"/>
      <c r="I597" s="152"/>
      <c r="J597" s="153"/>
      <c r="M597" s="87"/>
      <c r="N597" s="162"/>
      <c r="O597" s="91"/>
      <c r="P597" s="91"/>
      <c r="Q597" s="162"/>
      <c r="R597" s="91"/>
      <c r="S597" s="91"/>
    </row>
    <row r="598" spans="1:19" ht="12.75">
      <c r="A598" s="180"/>
      <c r="B598" s="152"/>
      <c r="C598" s="152"/>
      <c r="F598" s="87"/>
      <c r="G598" s="87"/>
      <c r="I598" s="152"/>
      <c r="J598" s="153"/>
      <c r="M598" s="87"/>
      <c r="N598" s="162"/>
      <c r="O598" s="91"/>
      <c r="P598" s="91"/>
      <c r="Q598" s="162"/>
      <c r="R598" s="91"/>
      <c r="S598" s="91"/>
    </row>
    <row r="599" spans="1:19" ht="12.75">
      <c r="A599" s="180"/>
      <c r="B599" s="152"/>
      <c r="C599" s="152"/>
      <c r="F599" s="87"/>
      <c r="G599" s="87"/>
      <c r="I599" s="152"/>
      <c r="J599" s="153"/>
      <c r="M599" s="87"/>
      <c r="N599" s="162"/>
      <c r="O599" s="91"/>
      <c r="P599" s="91"/>
      <c r="Q599" s="162"/>
      <c r="R599" s="91"/>
      <c r="S599" s="91"/>
    </row>
    <row r="600" spans="1:19" ht="12.75">
      <c r="A600" s="180"/>
      <c r="B600" s="152"/>
      <c r="C600" s="152"/>
      <c r="F600" s="87"/>
      <c r="G600" s="87"/>
      <c r="I600" s="152"/>
      <c r="J600" s="153"/>
      <c r="M600" s="87"/>
      <c r="N600" s="162"/>
      <c r="O600" s="91"/>
      <c r="P600" s="91"/>
      <c r="Q600" s="162"/>
      <c r="R600" s="91"/>
      <c r="S600" s="91"/>
    </row>
    <row r="601" spans="1:19" ht="12.75">
      <c r="A601" s="180"/>
      <c r="B601" s="152"/>
      <c r="C601" s="152"/>
      <c r="F601" s="87"/>
      <c r="G601" s="87"/>
      <c r="I601" s="152"/>
      <c r="J601" s="153"/>
      <c r="M601" s="87"/>
      <c r="N601" s="162"/>
      <c r="O601" s="91"/>
      <c r="P601" s="91"/>
      <c r="Q601" s="162"/>
      <c r="R601" s="91"/>
      <c r="S601" s="91"/>
    </row>
    <row r="602" spans="1:19" ht="12.75">
      <c r="A602" s="180"/>
      <c r="B602" s="152"/>
      <c r="C602" s="152"/>
      <c r="F602" s="87"/>
      <c r="G602" s="87"/>
      <c r="I602" s="152"/>
      <c r="J602" s="153"/>
      <c r="M602" s="87"/>
      <c r="N602" s="162"/>
      <c r="O602" s="91"/>
      <c r="P602" s="91"/>
      <c r="Q602" s="162"/>
      <c r="R602" s="91"/>
      <c r="S602" s="91"/>
    </row>
    <row r="603" spans="1:19" ht="12.75">
      <c r="A603" s="180"/>
      <c r="B603" s="152"/>
      <c r="C603" s="152"/>
      <c r="F603" s="87"/>
      <c r="G603" s="87"/>
      <c r="I603" s="152"/>
      <c r="J603" s="153"/>
      <c r="M603" s="87"/>
      <c r="N603" s="162"/>
      <c r="O603" s="91"/>
      <c r="P603" s="91"/>
      <c r="Q603" s="162"/>
      <c r="R603" s="91"/>
      <c r="S603" s="91"/>
    </row>
    <row r="604" spans="1:19" ht="12.75">
      <c r="A604" s="180"/>
      <c r="B604" s="152"/>
      <c r="C604" s="152"/>
      <c r="F604" s="87"/>
      <c r="G604" s="87"/>
      <c r="I604" s="152"/>
      <c r="J604" s="153"/>
      <c r="M604" s="87"/>
      <c r="N604" s="162"/>
      <c r="O604" s="91"/>
      <c r="P604" s="91"/>
      <c r="Q604" s="162"/>
      <c r="R604" s="91"/>
      <c r="S604" s="91"/>
    </row>
    <row r="605" spans="1:19" ht="12.75">
      <c r="A605" s="180"/>
      <c r="B605" s="152"/>
      <c r="C605" s="152"/>
      <c r="F605" s="87"/>
      <c r="G605" s="87"/>
      <c r="I605" s="152"/>
      <c r="J605" s="153"/>
      <c r="M605" s="87"/>
      <c r="N605" s="162"/>
      <c r="O605" s="91"/>
      <c r="P605" s="91"/>
      <c r="Q605" s="162"/>
      <c r="R605" s="91"/>
      <c r="S605" s="91"/>
    </row>
    <row r="606" spans="1:19" ht="12.75">
      <c r="A606" s="180"/>
      <c r="B606" s="152"/>
      <c r="C606" s="152"/>
      <c r="F606" s="87"/>
      <c r="G606" s="87"/>
      <c r="I606" s="152"/>
      <c r="J606" s="153"/>
      <c r="M606" s="87"/>
      <c r="N606" s="162"/>
      <c r="O606" s="91"/>
      <c r="P606" s="91"/>
      <c r="Q606" s="162"/>
      <c r="R606" s="91"/>
      <c r="S606" s="91"/>
    </row>
    <row r="607" spans="1:19" ht="12.75">
      <c r="A607" s="180"/>
      <c r="B607" s="152"/>
      <c r="C607" s="152"/>
      <c r="F607" s="87"/>
      <c r="G607" s="87"/>
      <c r="I607" s="152"/>
      <c r="J607" s="153"/>
      <c r="M607" s="87"/>
      <c r="N607" s="162"/>
      <c r="O607" s="91"/>
      <c r="P607" s="91"/>
      <c r="Q607" s="162"/>
      <c r="R607" s="91"/>
      <c r="S607" s="91"/>
    </row>
    <row r="608" spans="1:19" ht="12.75">
      <c r="A608" s="180"/>
      <c r="B608" s="152"/>
      <c r="C608" s="152"/>
      <c r="F608" s="87"/>
      <c r="G608" s="87"/>
      <c r="I608" s="152"/>
      <c r="J608" s="153"/>
      <c r="M608" s="87"/>
      <c r="N608" s="162"/>
      <c r="O608" s="91"/>
      <c r="P608" s="91"/>
      <c r="Q608" s="162"/>
      <c r="R608" s="91"/>
      <c r="S608" s="91"/>
    </row>
    <row r="609" spans="1:19" ht="12.75">
      <c r="A609" s="180"/>
      <c r="B609" s="152"/>
      <c r="C609" s="152"/>
      <c r="F609" s="87"/>
      <c r="G609" s="87"/>
      <c r="I609" s="152"/>
      <c r="J609" s="153"/>
      <c r="M609" s="87"/>
      <c r="N609" s="162"/>
      <c r="O609" s="91"/>
      <c r="P609" s="91"/>
      <c r="Q609" s="162"/>
      <c r="R609" s="91"/>
      <c r="S609" s="91"/>
    </row>
    <row r="610" spans="1:19" ht="12.75">
      <c r="A610" s="180"/>
      <c r="B610" s="152"/>
      <c r="C610" s="152"/>
      <c r="F610" s="87"/>
      <c r="G610" s="87"/>
      <c r="I610" s="152"/>
      <c r="J610" s="153"/>
      <c r="M610" s="87"/>
      <c r="N610" s="162"/>
      <c r="O610" s="91"/>
      <c r="P610" s="91"/>
      <c r="Q610" s="162"/>
      <c r="R610" s="91"/>
      <c r="S610" s="91"/>
    </row>
    <row r="611" spans="1:19" ht="12.75">
      <c r="A611" s="180"/>
      <c r="B611" s="152"/>
      <c r="C611" s="152"/>
      <c r="F611" s="87"/>
      <c r="G611" s="87"/>
      <c r="I611" s="152"/>
      <c r="J611" s="153"/>
      <c r="M611" s="87"/>
      <c r="N611" s="162"/>
      <c r="O611" s="91"/>
      <c r="P611" s="91"/>
      <c r="Q611" s="162"/>
      <c r="R611" s="91"/>
      <c r="S611" s="91"/>
    </row>
    <row r="612" spans="1:19" ht="12.75">
      <c r="A612" s="180"/>
      <c r="B612" s="152"/>
      <c r="C612" s="152"/>
      <c r="F612" s="87"/>
      <c r="G612" s="87"/>
      <c r="I612" s="152"/>
      <c r="J612" s="153"/>
      <c r="M612" s="87"/>
      <c r="N612" s="162"/>
      <c r="O612" s="91"/>
      <c r="P612" s="91"/>
      <c r="Q612" s="162"/>
      <c r="R612" s="91"/>
      <c r="S612" s="91"/>
    </row>
    <row r="613" spans="1:19" ht="12.75">
      <c r="A613" s="180"/>
      <c r="B613" s="152"/>
      <c r="C613" s="152"/>
      <c r="F613" s="87"/>
      <c r="G613" s="87"/>
      <c r="I613" s="152"/>
      <c r="J613" s="153"/>
      <c r="M613" s="87"/>
      <c r="N613" s="162"/>
      <c r="O613" s="91"/>
      <c r="P613" s="91"/>
      <c r="Q613" s="162"/>
      <c r="R613" s="91"/>
      <c r="S613" s="91"/>
    </row>
    <row r="614" spans="1:19" ht="12.75">
      <c r="A614" s="180"/>
      <c r="B614" s="152"/>
      <c r="C614" s="152"/>
      <c r="F614" s="87"/>
      <c r="G614" s="87"/>
      <c r="I614" s="152"/>
      <c r="J614" s="153"/>
      <c r="M614" s="87"/>
      <c r="N614" s="162"/>
      <c r="O614" s="91"/>
      <c r="P614" s="91"/>
      <c r="Q614" s="162"/>
      <c r="R614" s="91"/>
      <c r="S614" s="91"/>
    </row>
    <row r="615" spans="1:19" ht="12.75">
      <c r="A615" s="180"/>
      <c r="B615" s="152"/>
      <c r="C615" s="152"/>
      <c r="F615" s="87"/>
      <c r="G615" s="87"/>
      <c r="I615" s="152"/>
      <c r="J615" s="153"/>
      <c r="M615" s="87"/>
      <c r="N615" s="162"/>
      <c r="O615" s="91"/>
      <c r="P615" s="91"/>
      <c r="Q615" s="162"/>
      <c r="R615" s="91"/>
      <c r="S615" s="91"/>
    </row>
    <row r="616" spans="1:19" ht="12.75">
      <c r="A616" s="180"/>
      <c r="B616" s="152"/>
      <c r="C616" s="152"/>
      <c r="F616" s="87"/>
      <c r="G616" s="87"/>
      <c r="I616" s="152"/>
      <c r="J616" s="153"/>
      <c r="M616" s="87"/>
      <c r="N616" s="162"/>
      <c r="O616" s="91"/>
      <c r="P616" s="91"/>
      <c r="Q616" s="162"/>
      <c r="R616" s="91"/>
      <c r="S616" s="91"/>
    </row>
    <row r="617" spans="1:19" ht="12.75">
      <c r="A617" s="180"/>
      <c r="B617" s="152"/>
      <c r="C617" s="152"/>
      <c r="F617" s="87"/>
      <c r="G617" s="87"/>
      <c r="I617" s="152"/>
      <c r="J617" s="153"/>
      <c r="M617" s="87"/>
      <c r="N617" s="162"/>
      <c r="O617" s="91"/>
      <c r="P617" s="91"/>
      <c r="Q617" s="162"/>
      <c r="R617" s="91"/>
      <c r="S617" s="91"/>
    </row>
    <row r="618" spans="1:19" ht="12.75">
      <c r="A618" s="180"/>
      <c r="B618" s="152"/>
      <c r="C618" s="152"/>
      <c r="F618" s="87"/>
      <c r="G618" s="87"/>
      <c r="I618" s="152"/>
      <c r="J618" s="153"/>
      <c r="M618" s="87"/>
      <c r="N618" s="162"/>
      <c r="O618" s="91"/>
      <c r="P618" s="91"/>
      <c r="Q618" s="162"/>
      <c r="R618" s="91"/>
      <c r="S618" s="91"/>
    </row>
    <row r="619" spans="1:19" ht="12.75">
      <c r="A619" s="180"/>
      <c r="B619" s="152"/>
      <c r="C619" s="152"/>
      <c r="F619" s="87"/>
      <c r="G619" s="87"/>
      <c r="I619" s="152"/>
      <c r="J619" s="153"/>
      <c r="M619" s="87"/>
      <c r="N619" s="162"/>
      <c r="O619" s="91"/>
      <c r="P619" s="91"/>
      <c r="Q619" s="162"/>
      <c r="R619" s="91"/>
      <c r="S619" s="91"/>
    </row>
    <row r="620" spans="1:19" ht="12.75">
      <c r="A620" s="180"/>
      <c r="B620" s="152"/>
      <c r="C620" s="152"/>
      <c r="F620" s="87"/>
      <c r="G620" s="87"/>
      <c r="I620" s="152"/>
      <c r="J620" s="153"/>
      <c r="M620" s="87"/>
      <c r="N620" s="162"/>
      <c r="O620" s="91"/>
      <c r="P620" s="91"/>
      <c r="Q620" s="162"/>
      <c r="R620" s="91"/>
      <c r="S620" s="91"/>
    </row>
    <row r="621" spans="1:19" ht="12.75">
      <c r="A621" s="180"/>
      <c r="B621" s="152"/>
      <c r="C621" s="152"/>
      <c r="F621" s="87"/>
      <c r="G621" s="87"/>
      <c r="I621" s="152"/>
      <c r="J621" s="153"/>
      <c r="M621" s="87"/>
      <c r="N621" s="162"/>
      <c r="O621" s="91"/>
      <c r="P621" s="91"/>
      <c r="Q621" s="162"/>
      <c r="R621" s="91"/>
      <c r="S621" s="91"/>
    </row>
    <row r="622" spans="1:19" ht="12.75">
      <c r="A622" s="180"/>
      <c r="B622" s="152"/>
      <c r="C622" s="152"/>
      <c r="F622" s="87"/>
      <c r="G622" s="87"/>
      <c r="I622" s="152"/>
      <c r="J622" s="153"/>
      <c r="M622" s="87"/>
      <c r="N622" s="162"/>
      <c r="O622" s="91"/>
      <c r="P622" s="91"/>
      <c r="Q622" s="162"/>
      <c r="R622" s="91"/>
      <c r="S622" s="91"/>
    </row>
    <row r="623" spans="1:19" ht="12.75">
      <c r="A623" s="180"/>
      <c r="B623" s="152"/>
      <c r="C623" s="152"/>
      <c r="F623" s="87"/>
      <c r="G623" s="87"/>
      <c r="I623" s="152"/>
      <c r="J623" s="153"/>
      <c r="M623" s="87"/>
      <c r="N623" s="162"/>
      <c r="O623" s="91"/>
      <c r="P623" s="91"/>
      <c r="Q623" s="162"/>
      <c r="R623" s="91"/>
      <c r="S623" s="91"/>
    </row>
    <row r="624" spans="1:19" ht="12.75">
      <c r="A624" s="180"/>
      <c r="B624" s="152"/>
      <c r="C624" s="152"/>
      <c r="F624" s="87"/>
      <c r="G624" s="87"/>
      <c r="I624" s="152"/>
      <c r="J624" s="153"/>
      <c r="M624" s="87"/>
      <c r="N624" s="162"/>
      <c r="O624" s="91"/>
      <c r="P624" s="91"/>
      <c r="Q624" s="162"/>
      <c r="R624" s="91"/>
      <c r="S624" s="91"/>
    </row>
    <row r="625" spans="1:19" ht="12.75">
      <c r="A625" s="180"/>
      <c r="B625" s="152"/>
      <c r="C625" s="152"/>
      <c r="F625" s="87"/>
      <c r="G625" s="87"/>
      <c r="I625" s="152"/>
      <c r="J625" s="153"/>
      <c r="M625" s="87"/>
      <c r="N625" s="162"/>
      <c r="O625" s="91"/>
      <c r="P625" s="91"/>
      <c r="Q625" s="162"/>
      <c r="R625" s="91"/>
      <c r="S625" s="91"/>
    </row>
    <row r="626" spans="1:19" ht="12.75">
      <c r="A626" s="180"/>
      <c r="B626" s="152"/>
      <c r="C626" s="152"/>
      <c r="F626" s="87"/>
      <c r="G626" s="87"/>
      <c r="I626" s="152"/>
      <c r="J626" s="153"/>
      <c r="M626" s="87"/>
      <c r="N626" s="162"/>
      <c r="O626" s="91"/>
      <c r="P626" s="91"/>
      <c r="Q626" s="162"/>
      <c r="R626" s="91"/>
      <c r="S626" s="91"/>
    </row>
    <row r="627" spans="1:19" ht="12.75">
      <c r="A627" s="180"/>
      <c r="B627" s="152"/>
      <c r="C627" s="152"/>
      <c r="F627" s="87"/>
      <c r="G627" s="87"/>
      <c r="I627" s="152"/>
      <c r="J627" s="153"/>
      <c r="M627" s="87"/>
      <c r="N627" s="162"/>
      <c r="O627" s="91"/>
      <c r="P627" s="91"/>
      <c r="Q627" s="162"/>
      <c r="R627" s="91"/>
      <c r="S627" s="91"/>
    </row>
    <row r="628" spans="1:19" ht="12.75">
      <c r="A628" s="180"/>
      <c r="B628" s="152"/>
      <c r="C628" s="152"/>
      <c r="F628" s="87"/>
      <c r="G628" s="87"/>
      <c r="I628" s="152"/>
      <c r="J628" s="153"/>
      <c r="M628" s="87"/>
      <c r="N628" s="162"/>
      <c r="O628" s="91"/>
      <c r="P628" s="91"/>
      <c r="Q628" s="162"/>
      <c r="R628" s="91"/>
      <c r="S628" s="91"/>
    </row>
    <row r="629" spans="1:19" ht="12.75">
      <c r="A629" s="180"/>
      <c r="B629" s="152"/>
      <c r="C629" s="152"/>
      <c r="F629" s="87"/>
      <c r="G629" s="87"/>
      <c r="I629" s="152"/>
      <c r="J629" s="153"/>
      <c r="M629" s="87"/>
      <c r="N629" s="162"/>
      <c r="O629" s="91"/>
      <c r="P629" s="91"/>
      <c r="Q629" s="162"/>
      <c r="R629" s="91"/>
      <c r="S629" s="91"/>
    </row>
    <row r="630" spans="1:19" ht="12.75">
      <c r="A630" s="180"/>
      <c r="B630" s="152"/>
      <c r="C630" s="152"/>
      <c r="F630" s="87"/>
      <c r="G630" s="87"/>
      <c r="I630" s="152"/>
      <c r="J630" s="153"/>
      <c r="M630" s="87"/>
      <c r="N630" s="162"/>
      <c r="O630" s="91"/>
      <c r="P630" s="91"/>
      <c r="Q630" s="162"/>
      <c r="R630" s="91"/>
      <c r="S630" s="91"/>
    </row>
    <row r="631" spans="1:19" ht="12.75">
      <c r="A631" s="180"/>
      <c r="B631" s="152"/>
      <c r="C631" s="152"/>
      <c r="F631" s="87"/>
      <c r="G631" s="87"/>
      <c r="I631" s="152"/>
      <c r="J631" s="153"/>
      <c r="M631" s="87"/>
      <c r="N631" s="162"/>
      <c r="O631" s="91"/>
      <c r="P631" s="91"/>
      <c r="Q631" s="162"/>
      <c r="R631" s="91"/>
      <c r="S631" s="91"/>
    </row>
    <row r="632" spans="1:19" ht="12.75">
      <c r="A632" s="180"/>
      <c r="B632" s="152"/>
      <c r="C632" s="152"/>
      <c r="F632" s="87"/>
      <c r="G632" s="87"/>
      <c r="I632" s="152"/>
      <c r="J632" s="153"/>
      <c r="M632" s="87"/>
      <c r="N632" s="162"/>
      <c r="O632" s="91"/>
      <c r="P632" s="91"/>
      <c r="Q632" s="162"/>
      <c r="R632" s="91"/>
      <c r="S632" s="91"/>
    </row>
    <row r="633" spans="1:19" ht="12.75">
      <c r="A633" s="180"/>
      <c r="B633" s="152"/>
      <c r="C633" s="152"/>
      <c r="F633" s="87"/>
      <c r="G633" s="87"/>
      <c r="I633" s="152"/>
      <c r="J633" s="153"/>
      <c r="M633" s="87"/>
      <c r="N633" s="162"/>
      <c r="O633" s="91"/>
      <c r="P633" s="91"/>
      <c r="Q633" s="162"/>
      <c r="R633" s="91"/>
      <c r="S633" s="91"/>
    </row>
    <row r="634" spans="1:19" ht="12.75">
      <c r="A634" s="180"/>
      <c r="B634" s="152"/>
      <c r="C634" s="152"/>
      <c r="F634" s="87"/>
      <c r="G634" s="87"/>
      <c r="I634" s="152"/>
      <c r="J634" s="153"/>
      <c r="M634" s="87"/>
      <c r="N634" s="162"/>
      <c r="O634" s="91"/>
      <c r="P634" s="91"/>
      <c r="Q634" s="162"/>
      <c r="R634" s="91"/>
      <c r="S634" s="91"/>
    </row>
    <row r="635" spans="1:19" ht="12.75">
      <c r="A635" s="180"/>
      <c r="B635" s="152"/>
      <c r="C635" s="152"/>
      <c r="F635" s="87"/>
      <c r="G635" s="87"/>
      <c r="I635" s="152"/>
      <c r="J635" s="153"/>
      <c r="M635" s="87"/>
      <c r="N635" s="162"/>
      <c r="O635" s="91"/>
      <c r="P635" s="91"/>
      <c r="Q635" s="162"/>
      <c r="R635" s="91"/>
      <c r="S635" s="91"/>
    </row>
    <row r="636" spans="1:19" ht="12.75">
      <c r="A636" s="180"/>
      <c r="B636" s="152"/>
      <c r="C636" s="152"/>
      <c r="F636" s="87"/>
      <c r="G636" s="87"/>
      <c r="I636" s="152"/>
      <c r="J636" s="153"/>
      <c r="M636" s="87"/>
      <c r="N636" s="162"/>
      <c r="O636" s="91"/>
      <c r="P636" s="91"/>
      <c r="Q636" s="162"/>
      <c r="R636" s="91"/>
      <c r="S636" s="91"/>
    </row>
    <row r="637" spans="1:19" ht="12.75">
      <c r="A637" s="180"/>
      <c r="B637" s="152"/>
      <c r="C637" s="152"/>
      <c r="F637" s="87"/>
      <c r="G637" s="87"/>
      <c r="I637" s="152"/>
      <c r="J637" s="153"/>
      <c r="M637" s="87"/>
      <c r="N637" s="162"/>
      <c r="O637" s="91"/>
      <c r="P637" s="91"/>
      <c r="Q637" s="162"/>
      <c r="R637" s="91"/>
      <c r="S637" s="91"/>
    </row>
    <row r="638" spans="1:19" ht="12.75">
      <c r="A638" s="180"/>
      <c r="B638" s="152"/>
      <c r="C638" s="152"/>
      <c r="F638" s="87"/>
      <c r="G638" s="87"/>
      <c r="I638" s="152"/>
      <c r="J638" s="153"/>
      <c r="M638" s="87"/>
      <c r="N638" s="162"/>
      <c r="O638" s="91"/>
      <c r="P638" s="91"/>
      <c r="Q638" s="162"/>
      <c r="R638" s="91"/>
      <c r="S638" s="91"/>
    </row>
    <row r="639" spans="1:19" ht="12.75">
      <c r="A639" s="180"/>
      <c r="B639" s="152"/>
      <c r="C639" s="152"/>
      <c r="F639" s="87"/>
      <c r="G639" s="87"/>
      <c r="I639" s="152"/>
      <c r="J639" s="153"/>
      <c r="M639" s="87"/>
      <c r="N639" s="162"/>
      <c r="O639" s="91"/>
      <c r="P639" s="91"/>
      <c r="Q639" s="162"/>
      <c r="R639" s="91"/>
      <c r="S639" s="91"/>
    </row>
    <row r="640" spans="1:19" ht="12.75">
      <c r="A640" s="180"/>
      <c r="B640" s="152"/>
      <c r="C640" s="152"/>
      <c r="F640" s="87"/>
      <c r="G640" s="87"/>
      <c r="I640" s="152"/>
      <c r="J640" s="153"/>
      <c r="M640" s="87"/>
      <c r="N640" s="162"/>
      <c r="O640" s="91"/>
      <c r="P640" s="91"/>
      <c r="Q640" s="162"/>
      <c r="R640" s="91"/>
      <c r="S640" s="91"/>
    </row>
    <row r="641" spans="1:19" ht="12.75">
      <c r="A641" s="180"/>
      <c r="B641" s="152"/>
      <c r="C641" s="152"/>
      <c r="F641" s="87"/>
      <c r="G641" s="87"/>
      <c r="I641" s="152"/>
      <c r="J641" s="153"/>
      <c r="M641" s="87"/>
      <c r="N641" s="162"/>
      <c r="O641" s="91"/>
      <c r="P641" s="91"/>
      <c r="Q641" s="162"/>
      <c r="R641" s="91"/>
      <c r="S641" s="91"/>
    </row>
    <row r="642" spans="1:19" ht="12.75">
      <c r="A642" s="180"/>
      <c r="B642" s="152"/>
      <c r="C642" s="152"/>
      <c r="F642" s="87"/>
      <c r="G642" s="87"/>
      <c r="I642" s="152"/>
      <c r="J642" s="153"/>
      <c r="M642" s="87"/>
      <c r="N642" s="162"/>
      <c r="O642" s="91"/>
      <c r="P642" s="91"/>
      <c r="Q642" s="162"/>
      <c r="R642" s="91"/>
      <c r="S642" s="91"/>
    </row>
    <row r="643" spans="1:19" ht="12.75">
      <c r="A643" s="180"/>
      <c r="B643" s="152"/>
      <c r="C643" s="152"/>
      <c r="F643" s="87"/>
      <c r="G643" s="87"/>
      <c r="I643" s="152"/>
      <c r="J643" s="153"/>
      <c r="M643" s="87"/>
      <c r="N643" s="162"/>
      <c r="O643" s="91"/>
      <c r="P643" s="91"/>
      <c r="Q643" s="162"/>
      <c r="R643" s="91"/>
      <c r="S643" s="91"/>
    </row>
    <row r="644" spans="1:19" ht="12.75">
      <c r="A644" s="180"/>
      <c r="B644" s="152"/>
      <c r="C644" s="152"/>
      <c r="F644" s="87"/>
      <c r="G644" s="87"/>
      <c r="I644" s="152"/>
      <c r="J644" s="153"/>
      <c r="M644" s="87"/>
      <c r="N644" s="162"/>
      <c r="O644" s="91"/>
      <c r="P644" s="91"/>
      <c r="Q644" s="162"/>
      <c r="R644" s="91"/>
      <c r="S644" s="91"/>
    </row>
    <row r="645" spans="1:19" ht="12.75">
      <c r="A645" s="180"/>
      <c r="B645" s="152"/>
      <c r="C645" s="152"/>
      <c r="F645" s="87"/>
      <c r="G645" s="87"/>
      <c r="I645" s="152"/>
      <c r="J645" s="153"/>
      <c r="M645" s="87"/>
      <c r="N645" s="162"/>
      <c r="O645" s="91"/>
      <c r="P645" s="91"/>
      <c r="Q645" s="162"/>
      <c r="R645" s="91"/>
      <c r="S645" s="91"/>
    </row>
    <row r="646" spans="1:19" ht="12.75">
      <c r="A646" s="180"/>
      <c r="B646" s="152"/>
      <c r="C646" s="152"/>
      <c r="F646" s="87"/>
      <c r="G646" s="87"/>
      <c r="I646" s="152"/>
      <c r="J646" s="153"/>
      <c r="M646" s="87"/>
      <c r="N646" s="162"/>
      <c r="O646" s="91"/>
      <c r="P646" s="91"/>
      <c r="Q646" s="162"/>
      <c r="R646" s="91"/>
      <c r="S646" s="91"/>
    </row>
    <row r="647" spans="1:19" ht="12.75">
      <c r="A647" s="180"/>
      <c r="B647" s="152"/>
      <c r="C647" s="152"/>
      <c r="F647" s="87"/>
      <c r="G647" s="87"/>
      <c r="I647" s="152"/>
      <c r="J647" s="153"/>
      <c r="M647" s="87"/>
      <c r="N647" s="162"/>
      <c r="O647" s="91"/>
      <c r="P647" s="91"/>
      <c r="Q647" s="162"/>
      <c r="R647" s="91"/>
      <c r="S647" s="91"/>
    </row>
    <row r="648" spans="1:19" ht="12.75">
      <c r="A648" s="180"/>
      <c r="B648" s="152"/>
      <c r="C648" s="152"/>
      <c r="F648" s="87"/>
      <c r="G648" s="87"/>
      <c r="I648" s="152"/>
      <c r="J648" s="153"/>
      <c r="M648" s="87"/>
      <c r="N648" s="162"/>
      <c r="O648" s="91"/>
      <c r="P648" s="91"/>
      <c r="Q648" s="162"/>
      <c r="R648" s="91"/>
      <c r="S648" s="91"/>
    </row>
    <row r="649" spans="1:19" ht="12.75">
      <c r="A649" s="180"/>
      <c r="B649" s="152"/>
      <c r="C649" s="152"/>
      <c r="F649" s="87"/>
      <c r="G649" s="87"/>
      <c r="I649" s="152"/>
      <c r="J649" s="153"/>
      <c r="M649" s="87"/>
      <c r="N649" s="162"/>
      <c r="O649" s="91"/>
      <c r="P649" s="91"/>
      <c r="Q649" s="162"/>
      <c r="R649" s="91"/>
      <c r="S649" s="91"/>
    </row>
    <row r="650" spans="1:19" ht="12.75">
      <c r="A650" s="180"/>
      <c r="B650" s="152"/>
      <c r="C650" s="152"/>
      <c r="F650" s="87"/>
      <c r="G650" s="87"/>
      <c r="I650" s="152"/>
      <c r="J650" s="153"/>
      <c r="M650" s="87"/>
      <c r="N650" s="162"/>
      <c r="O650" s="91"/>
      <c r="P650" s="91"/>
      <c r="Q650" s="162"/>
      <c r="R650" s="91"/>
      <c r="S650" s="91"/>
    </row>
    <row r="651" spans="1:19" ht="12.75">
      <c r="A651" s="180"/>
      <c r="B651" s="152"/>
      <c r="C651" s="152"/>
      <c r="F651" s="87"/>
      <c r="G651" s="87"/>
      <c r="I651" s="152"/>
      <c r="J651" s="153"/>
      <c r="M651" s="87"/>
      <c r="N651" s="162"/>
      <c r="O651" s="91"/>
      <c r="P651" s="91"/>
      <c r="Q651" s="162"/>
      <c r="R651" s="91"/>
      <c r="S651" s="91"/>
    </row>
    <row r="652" spans="1:19" ht="12.75">
      <c r="A652" s="180"/>
      <c r="B652" s="152"/>
      <c r="C652" s="152"/>
      <c r="F652" s="87"/>
      <c r="G652" s="87"/>
      <c r="I652" s="152"/>
      <c r="J652" s="153"/>
      <c r="M652" s="87"/>
      <c r="N652" s="162"/>
      <c r="O652" s="91"/>
      <c r="P652" s="91"/>
      <c r="Q652" s="162"/>
      <c r="R652" s="91"/>
      <c r="S652" s="91"/>
    </row>
    <row r="653" spans="1:19" ht="12.75">
      <c r="A653" s="180"/>
      <c r="B653" s="152"/>
      <c r="C653" s="152"/>
      <c r="F653" s="87"/>
      <c r="G653" s="87"/>
      <c r="I653" s="152"/>
      <c r="J653" s="153"/>
      <c r="M653" s="87"/>
      <c r="N653" s="162"/>
      <c r="O653" s="91"/>
      <c r="P653" s="91"/>
      <c r="Q653" s="162"/>
      <c r="R653" s="91"/>
      <c r="S653" s="91"/>
    </row>
    <row r="654" spans="1:19" ht="12.75">
      <c r="A654" s="180"/>
      <c r="B654" s="152"/>
      <c r="C654" s="152"/>
      <c r="F654" s="87"/>
      <c r="G654" s="87"/>
      <c r="I654" s="152"/>
      <c r="J654" s="153"/>
      <c r="M654" s="87"/>
      <c r="N654" s="162"/>
      <c r="O654" s="91"/>
      <c r="P654" s="91"/>
      <c r="Q654" s="162"/>
      <c r="R654" s="91"/>
      <c r="S654" s="91"/>
    </row>
    <row r="655" spans="1:19" ht="12.75">
      <c r="A655" s="180"/>
      <c r="B655" s="152"/>
      <c r="C655" s="152"/>
      <c r="F655" s="87"/>
      <c r="G655" s="87"/>
      <c r="I655" s="152"/>
      <c r="J655" s="153"/>
      <c r="M655" s="87"/>
      <c r="N655" s="162"/>
      <c r="O655" s="91"/>
      <c r="P655" s="91"/>
      <c r="Q655" s="162"/>
      <c r="R655" s="91"/>
      <c r="S655" s="91"/>
    </row>
    <row r="656" spans="1:19" ht="12.75">
      <c r="A656" s="180"/>
      <c r="B656" s="152"/>
      <c r="C656" s="152"/>
      <c r="F656" s="87"/>
      <c r="G656" s="87"/>
      <c r="I656" s="152"/>
      <c r="J656" s="153"/>
      <c r="M656" s="87"/>
      <c r="N656" s="162"/>
      <c r="O656" s="91"/>
      <c r="P656" s="91"/>
      <c r="Q656" s="162"/>
      <c r="R656" s="91"/>
      <c r="S656" s="91"/>
    </row>
    <row r="657" spans="1:19" ht="12.75">
      <c r="A657" s="180"/>
      <c r="B657" s="152"/>
      <c r="C657" s="152"/>
      <c r="F657" s="87"/>
      <c r="G657" s="87"/>
      <c r="I657" s="152"/>
      <c r="J657" s="153"/>
      <c r="M657" s="87"/>
      <c r="N657" s="162"/>
      <c r="O657" s="91"/>
      <c r="P657" s="91"/>
      <c r="Q657" s="162"/>
      <c r="R657" s="91"/>
      <c r="S657" s="91"/>
    </row>
    <row r="658" spans="1:19" ht="12.75">
      <c r="A658" s="180"/>
      <c r="B658" s="152"/>
      <c r="C658" s="152"/>
      <c r="F658" s="87"/>
      <c r="G658" s="87"/>
      <c r="I658" s="152"/>
      <c r="J658" s="153"/>
      <c r="M658" s="87"/>
      <c r="N658" s="162"/>
      <c r="O658" s="91"/>
      <c r="P658" s="91"/>
      <c r="Q658" s="162"/>
      <c r="R658" s="91"/>
      <c r="S658" s="91"/>
    </row>
    <row r="659" spans="1:19" ht="12.75">
      <c r="A659" s="180"/>
      <c r="B659" s="152"/>
      <c r="C659" s="152"/>
      <c r="F659" s="87"/>
      <c r="G659" s="87"/>
      <c r="I659" s="152"/>
      <c r="J659" s="153"/>
      <c r="M659" s="87"/>
      <c r="N659" s="162"/>
      <c r="O659" s="91"/>
      <c r="P659" s="91"/>
      <c r="Q659" s="162"/>
      <c r="R659" s="91"/>
      <c r="S659" s="91"/>
    </row>
    <row r="660" spans="1:19" ht="12.75">
      <c r="A660" s="180"/>
      <c r="B660" s="152"/>
      <c r="C660" s="152"/>
      <c r="F660" s="87"/>
      <c r="G660" s="87"/>
      <c r="I660" s="152"/>
      <c r="J660" s="153"/>
      <c r="M660" s="87"/>
      <c r="N660" s="162"/>
      <c r="O660" s="91"/>
      <c r="P660" s="91"/>
      <c r="Q660" s="162"/>
      <c r="R660" s="91"/>
      <c r="S660" s="91"/>
    </row>
    <row r="661" spans="1:19" ht="12.75">
      <c r="A661" s="180"/>
      <c r="B661" s="152"/>
      <c r="C661" s="152"/>
      <c r="F661" s="87"/>
      <c r="G661" s="87"/>
      <c r="I661" s="152"/>
      <c r="J661" s="153"/>
      <c r="M661" s="87"/>
      <c r="N661" s="162"/>
      <c r="O661" s="91"/>
      <c r="P661" s="91"/>
      <c r="Q661" s="162"/>
      <c r="R661" s="91"/>
      <c r="S661" s="91"/>
    </row>
    <row r="662" spans="1:19" ht="12.75">
      <c r="A662" s="180"/>
      <c r="B662" s="152"/>
      <c r="C662" s="152"/>
      <c r="F662" s="87"/>
      <c r="G662" s="87"/>
      <c r="I662" s="152"/>
      <c r="J662" s="153"/>
      <c r="M662" s="87"/>
      <c r="N662" s="162"/>
      <c r="O662" s="91"/>
      <c r="P662" s="91"/>
      <c r="Q662" s="162"/>
      <c r="R662" s="91"/>
      <c r="S662" s="91"/>
    </row>
    <row r="663" spans="1:19" ht="12.75">
      <c r="A663" s="180"/>
      <c r="B663" s="152"/>
      <c r="C663" s="152"/>
      <c r="F663" s="87"/>
      <c r="G663" s="87"/>
      <c r="I663" s="152"/>
      <c r="J663" s="153"/>
      <c r="M663" s="87"/>
      <c r="N663" s="162"/>
      <c r="O663" s="91"/>
      <c r="P663" s="91"/>
      <c r="Q663" s="162"/>
      <c r="R663" s="91"/>
      <c r="S663" s="91"/>
    </row>
    <row r="664" spans="1:19" ht="12.75">
      <c r="A664" s="180"/>
      <c r="B664" s="152"/>
      <c r="C664" s="152"/>
      <c r="F664" s="87"/>
      <c r="G664" s="87"/>
      <c r="I664" s="152"/>
      <c r="J664" s="153"/>
      <c r="M664" s="87"/>
      <c r="N664" s="162"/>
      <c r="O664" s="91"/>
      <c r="P664" s="91"/>
      <c r="Q664" s="162"/>
      <c r="R664" s="91"/>
      <c r="S664" s="91"/>
    </row>
    <row r="665" spans="1:19" ht="12.75">
      <c r="A665" s="180"/>
      <c r="B665" s="152"/>
      <c r="C665" s="152"/>
      <c r="F665" s="87"/>
      <c r="G665" s="87"/>
      <c r="I665" s="152"/>
      <c r="J665" s="153"/>
      <c r="M665" s="87"/>
      <c r="N665" s="162"/>
      <c r="O665" s="91"/>
      <c r="P665" s="91"/>
      <c r="Q665" s="162"/>
      <c r="R665" s="91"/>
      <c r="S665" s="91"/>
    </row>
    <row r="666" spans="1:19" ht="12.75">
      <c r="A666" s="180"/>
      <c r="B666" s="152"/>
      <c r="C666" s="152"/>
      <c r="F666" s="87"/>
      <c r="G666" s="87"/>
      <c r="I666" s="152"/>
      <c r="J666" s="153"/>
      <c r="M666" s="87"/>
      <c r="N666" s="162"/>
      <c r="O666" s="91"/>
      <c r="P666" s="91"/>
      <c r="Q666" s="162"/>
      <c r="R666" s="91"/>
      <c r="S666" s="91"/>
    </row>
    <row r="667" spans="1:19" ht="12.75">
      <c r="A667" s="180"/>
      <c r="B667" s="152"/>
      <c r="C667" s="152"/>
      <c r="F667" s="87"/>
      <c r="G667" s="87"/>
      <c r="I667" s="152"/>
      <c r="J667" s="153"/>
      <c r="M667" s="87"/>
      <c r="N667" s="162"/>
      <c r="O667" s="91"/>
      <c r="P667" s="91"/>
      <c r="Q667" s="162"/>
      <c r="R667" s="91"/>
      <c r="S667" s="91"/>
    </row>
    <row r="668" spans="1:19" ht="12.75">
      <c r="A668" s="180"/>
      <c r="B668" s="152"/>
      <c r="C668" s="152"/>
      <c r="F668" s="87"/>
      <c r="G668" s="87"/>
      <c r="I668" s="152"/>
      <c r="J668" s="153"/>
      <c r="M668" s="87"/>
      <c r="N668" s="162"/>
      <c r="O668" s="91"/>
      <c r="P668" s="91"/>
      <c r="Q668" s="162"/>
      <c r="R668" s="91"/>
      <c r="S668" s="91"/>
    </row>
    <row r="669" spans="1:19" ht="12.75">
      <c r="A669" s="180"/>
      <c r="B669" s="152"/>
      <c r="C669" s="152"/>
      <c r="F669" s="87"/>
      <c r="G669" s="87"/>
      <c r="I669" s="152"/>
      <c r="J669" s="153"/>
      <c r="M669" s="87"/>
      <c r="N669" s="162"/>
      <c r="O669" s="91"/>
      <c r="P669" s="91"/>
      <c r="Q669" s="162"/>
      <c r="R669" s="91"/>
      <c r="S669" s="91"/>
    </row>
    <row r="670" spans="1:19" ht="12.75">
      <c r="A670" s="180"/>
      <c r="B670" s="152"/>
      <c r="C670" s="152"/>
      <c r="F670" s="87"/>
      <c r="G670" s="87"/>
      <c r="I670" s="152"/>
      <c r="J670" s="153"/>
      <c r="M670" s="87"/>
      <c r="N670" s="162"/>
      <c r="O670" s="91"/>
      <c r="P670" s="91"/>
      <c r="Q670" s="162"/>
      <c r="R670" s="91"/>
      <c r="S670" s="91"/>
    </row>
    <row r="671" spans="1:19" ht="12.75">
      <c r="A671" s="180"/>
      <c r="B671" s="152"/>
      <c r="C671" s="152"/>
      <c r="F671" s="87"/>
      <c r="G671" s="87"/>
      <c r="I671" s="152"/>
      <c r="J671" s="153"/>
      <c r="M671" s="87"/>
      <c r="N671" s="162"/>
      <c r="O671" s="91"/>
      <c r="P671" s="91"/>
      <c r="Q671" s="162"/>
      <c r="R671" s="91"/>
      <c r="S671" s="91"/>
    </row>
    <row r="672" spans="1:19" ht="12.75">
      <c r="A672" s="180"/>
      <c r="B672" s="152"/>
      <c r="C672" s="152"/>
      <c r="F672" s="87"/>
      <c r="G672" s="87"/>
      <c r="I672" s="152"/>
      <c r="J672" s="153"/>
      <c r="M672" s="87"/>
      <c r="N672" s="162"/>
      <c r="O672" s="91"/>
      <c r="P672" s="91"/>
      <c r="Q672" s="162"/>
      <c r="R672" s="91"/>
      <c r="S672" s="91"/>
    </row>
    <row r="673" spans="1:19" ht="12.75">
      <c r="A673" s="180"/>
      <c r="B673" s="152"/>
      <c r="C673" s="152"/>
      <c r="F673" s="87"/>
      <c r="G673" s="87"/>
      <c r="I673" s="152"/>
      <c r="J673" s="153"/>
      <c r="M673" s="87"/>
      <c r="N673" s="162"/>
      <c r="O673" s="91"/>
      <c r="P673" s="91"/>
      <c r="Q673" s="162"/>
      <c r="R673" s="91"/>
      <c r="S673" s="91"/>
    </row>
    <row r="674" spans="1:19" ht="12.75">
      <c r="A674" s="180"/>
      <c r="B674" s="152"/>
      <c r="C674" s="152"/>
      <c r="F674" s="87"/>
      <c r="G674" s="87"/>
      <c r="I674" s="152"/>
      <c r="J674" s="153"/>
      <c r="M674" s="87"/>
      <c r="N674" s="162"/>
      <c r="O674" s="91"/>
      <c r="P674" s="91"/>
      <c r="Q674" s="162"/>
      <c r="R674" s="91"/>
      <c r="S674" s="91"/>
    </row>
    <row r="675" spans="1:19" ht="12.75">
      <c r="A675" s="180"/>
      <c r="B675" s="152"/>
      <c r="C675" s="152"/>
      <c r="F675" s="87"/>
      <c r="G675" s="87"/>
      <c r="I675" s="152"/>
      <c r="J675" s="153"/>
      <c r="M675" s="87"/>
      <c r="N675" s="162"/>
      <c r="O675" s="91"/>
      <c r="P675" s="91"/>
      <c r="Q675" s="162"/>
      <c r="R675" s="91"/>
      <c r="S675" s="91"/>
    </row>
    <row r="676" spans="1:19" ht="12.75">
      <c r="A676" s="180"/>
      <c r="B676" s="152"/>
      <c r="C676" s="152"/>
      <c r="F676" s="87"/>
      <c r="G676" s="87"/>
      <c r="I676" s="152"/>
      <c r="J676" s="153"/>
      <c r="M676" s="87"/>
      <c r="N676" s="162"/>
      <c r="O676" s="91"/>
      <c r="P676" s="91"/>
      <c r="Q676" s="162"/>
      <c r="R676" s="91"/>
      <c r="S676" s="91"/>
    </row>
    <row r="677" spans="1:19" ht="12.75">
      <c r="A677" s="180"/>
      <c r="B677" s="152"/>
      <c r="C677" s="152"/>
      <c r="F677" s="87"/>
      <c r="G677" s="87"/>
      <c r="I677" s="152"/>
      <c r="J677" s="153"/>
      <c r="M677" s="87"/>
      <c r="N677" s="162"/>
      <c r="O677" s="91"/>
      <c r="P677" s="91"/>
      <c r="Q677" s="162"/>
      <c r="R677" s="91"/>
      <c r="S677" s="91"/>
    </row>
    <row r="678" spans="1:19" ht="12.75">
      <c r="A678" s="180"/>
      <c r="B678" s="152"/>
      <c r="C678" s="152"/>
      <c r="F678" s="87"/>
      <c r="G678" s="87"/>
      <c r="I678" s="152"/>
      <c r="J678" s="153"/>
      <c r="M678" s="87"/>
      <c r="N678" s="162"/>
      <c r="O678" s="91"/>
      <c r="P678" s="91"/>
      <c r="Q678" s="162"/>
      <c r="R678" s="91"/>
      <c r="S678" s="91"/>
    </row>
    <row r="679" spans="1:19" ht="12.75">
      <c r="A679" s="180"/>
      <c r="B679" s="152"/>
      <c r="C679" s="152"/>
      <c r="F679" s="87"/>
      <c r="G679" s="87"/>
      <c r="I679" s="152"/>
      <c r="J679" s="153"/>
      <c r="M679" s="87"/>
      <c r="N679" s="162"/>
      <c r="O679" s="91"/>
      <c r="P679" s="91"/>
      <c r="Q679" s="162"/>
      <c r="R679" s="91"/>
      <c r="S679" s="91"/>
    </row>
    <row r="680" spans="1:19" ht="12.75">
      <c r="A680" s="180"/>
      <c r="B680" s="152"/>
      <c r="C680" s="152"/>
      <c r="F680" s="87"/>
      <c r="G680" s="87"/>
      <c r="I680" s="152"/>
      <c r="J680" s="153"/>
      <c r="M680" s="87"/>
      <c r="N680" s="162"/>
      <c r="O680" s="91"/>
      <c r="P680" s="91"/>
      <c r="Q680" s="162"/>
      <c r="R680" s="91"/>
      <c r="S680" s="91"/>
    </row>
    <row r="681" spans="1:19" ht="12.75">
      <c r="A681" s="180"/>
      <c r="B681" s="152"/>
      <c r="C681" s="152"/>
      <c r="F681" s="87"/>
      <c r="G681" s="87"/>
      <c r="I681" s="152"/>
      <c r="J681" s="153"/>
      <c r="M681" s="87"/>
      <c r="N681" s="162"/>
      <c r="O681" s="91"/>
      <c r="P681" s="91"/>
      <c r="Q681" s="162"/>
      <c r="R681" s="91"/>
      <c r="S681" s="91"/>
    </row>
    <row r="682" spans="1:19" ht="12.75">
      <c r="A682" s="180"/>
      <c r="B682" s="152"/>
      <c r="C682" s="152"/>
      <c r="F682" s="87"/>
      <c r="G682" s="87"/>
      <c r="I682" s="152"/>
      <c r="J682" s="153"/>
      <c r="M682" s="87"/>
      <c r="N682" s="162"/>
      <c r="O682" s="91"/>
      <c r="P682" s="91"/>
      <c r="Q682" s="162"/>
      <c r="R682" s="91"/>
      <c r="S682" s="91"/>
    </row>
    <row r="683" spans="1:19" ht="12.75">
      <c r="A683" s="180"/>
      <c r="B683" s="152"/>
      <c r="C683" s="152"/>
      <c r="F683" s="87"/>
      <c r="G683" s="87"/>
      <c r="I683" s="152"/>
      <c r="J683" s="153"/>
      <c r="M683" s="87"/>
      <c r="N683" s="162"/>
      <c r="O683" s="91"/>
      <c r="P683" s="91"/>
      <c r="Q683" s="162"/>
      <c r="R683" s="91"/>
      <c r="S683" s="91"/>
    </row>
    <row r="684" spans="1:19" ht="12.75">
      <c r="A684" s="180"/>
      <c r="B684" s="152"/>
      <c r="C684" s="152"/>
      <c r="F684" s="87"/>
      <c r="G684" s="87"/>
      <c r="I684" s="152"/>
      <c r="J684" s="153"/>
      <c r="M684" s="87"/>
      <c r="N684" s="162"/>
      <c r="O684" s="91"/>
      <c r="P684" s="91"/>
      <c r="Q684" s="162"/>
      <c r="R684" s="91"/>
      <c r="S684" s="91"/>
    </row>
    <row r="685" spans="1:19" ht="12.75">
      <c r="A685" s="180"/>
      <c r="B685" s="152"/>
      <c r="C685" s="152"/>
      <c r="F685" s="87"/>
      <c r="G685" s="87"/>
      <c r="I685" s="152"/>
      <c r="J685" s="153"/>
      <c r="M685" s="87"/>
      <c r="N685" s="162"/>
      <c r="O685" s="91"/>
      <c r="P685" s="91"/>
      <c r="Q685" s="162"/>
      <c r="R685" s="91"/>
      <c r="S685" s="91"/>
    </row>
    <row r="686" spans="1:19" ht="12.75">
      <c r="A686" s="180"/>
      <c r="B686" s="152"/>
      <c r="C686" s="152"/>
      <c r="F686" s="87"/>
      <c r="G686" s="87"/>
      <c r="I686" s="152"/>
      <c r="J686" s="153"/>
      <c r="M686" s="87"/>
      <c r="N686" s="162"/>
      <c r="O686" s="91"/>
      <c r="P686" s="91"/>
      <c r="Q686" s="162"/>
      <c r="R686" s="91"/>
      <c r="S686" s="91"/>
    </row>
    <row r="687" spans="1:19" ht="12.75">
      <c r="A687" s="180"/>
      <c r="B687" s="152"/>
      <c r="C687" s="152"/>
      <c r="F687" s="87"/>
      <c r="G687" s="87"/>
      <c r="I687" s="152"/>
      <c r="J687" s="153"/>
      <c r="M687" s="87"/>
      <c r="N687" s="162"/>
      <c r="O687" s="91"/>
      <c r="P687" s="91"/>
      <c r="Q687" s="162"/>
      <c r="R687" s="91"/>
      <c r="S687" s="91"/>
    </row>
    <row r="688" spans="1:19" ht="12.75">
      <c r="A688" s="180"/>
      <c r="B688" s="152"/>
      <c r="C688" s="152"/>
      <c r="F688" s="87"/>
      <c r="G688" s="87"/>
      <c r="I688" s="152"/>
      <c r="J688" s="153"/>
      <c r="M688" s="87"/>
      <c r="N688" s="162"/>
      <c r="O688" s="91"/>
      <c r="P688" s="91"/>
      <c r="Q688" s="162"/>
      <c r="R688" s="91"/>
      <c r="S688" s="91"/>
    </row>
    <row r="689" spans="1:19" ht="12.75">
      <c r="A689" s="180"/>
      <c r="B689" s="152"/>
      <c r="C689" s="152"/>
      <c r="F689" s="87"/>
      <c r="G689" s="87"/>
      <c r="I689" s="152"/>
      <c r="J689" s="153"/>
      <c r="M689" s="87"/>
      <c r="N689" s="162"/>
      <c r="O689" s="91"/>
      <c r="P689" s="91"/>
      <c r="Q689" s="162"/>
      <c r="R689" s="91"/>
      <c r="S689" s="91"/>
    </row>
    <row r="690" spans="1:19" ht="12.75">
      <c r="A690" s="180"/>
      <c r="B690" s="152"/>
      <c r="C690" s="152"/>
      <c r="F690" s="87"/>
      <c r="G690" s="87"/>
      <c r="I690" s="152"/>
      <c r="J690" s="153"/>
      <c r="M690" s="87"/>
      <c r="N690" s="162"/>
      <c r="O690" s="91"/>
      <c r="P690" s="91"/>
      <c r="Q690" s="162"/>
      <c r="R690" s="91"/>
      <c r="S690" s="91"/>
    </row>
    <row r="691" spans="1:19" ht="12.75">
      <c r="A691" s="180"/>
      <c r="B691" s="152"/>
      <c r="C691" s="152"/>
      <c r="F691" s="87"/>
      <c r="G691" s="87"/>
      <c r="I691" s="152"/>
      <c r="J691" s="153"/>
      <c r="M691" s="87"/>
      <c r="N691" s="162"/>
      <c r="O691" s="91"/>
      <c r="P691" s="91"/>
      <c r="Q691" s="162"/>
      <c r="R691" s="91"/>
      <c r="S691" s="91"/>
    </row>
    <row r="692" spans="1:19" ht="12.75">
      <c r="A692" s="180"/>
      <c r="B692" s="152"/>
      <c r="C692" s="152"/>
      <c r="F692" s="87"/>
      <c r="G692" s="87"/>
      <c r="I692" s="152"/>
      <c r="J692" s="153"/>
      <c r="M692" s="87"/>
      <c r="N692" s="162"/>
      <c r="O692" s="91"/>
      <c r="P692" s="91"/>
      <c r="Q692" s="162"/>
      <c r="R692" s="91"/>
      <c r="S692" s="91"/>
    </row>
    <row r="693" spans="1:19" ht="12.75">
      <c r="A693" s="180"/>
      <c r="B693" s="152"/>
      <c r="C693" s="152"/>
      <c r="F693" s="87"/>
      <c r="G693" s="87"/>
      <c r="I693" s="152"/>
      <c r="J693" s="153"/>
      <c r="M693" s="87"/>
      <c r="N693" s="162"/>
      <c r="O693" s="91"/>
      <c r="P693" s="91"/>
      <c r="Q693" s="162"/>
      <c r="R693" s="91"/>
      <c r="S693" s="91"/>
    </row>
    <row r="694" spans="1:19" ht="12.75">
      <c r="A694" s="180"/>
      <c r="B694" s="152"/>
      <c r="C694" s="152"/>
      <c r="F694" s="87"/>
      <c r="G694" s="87"/>
      <c r="I694" s="152"/>
      <c r="J694" s="153"/>
      <c r="M694" s="87"/>
      <c r="N694" s="162"/>
      <c r="O694" s="91"/>
      <c r="P694" s="91"/>
      <c r="Q694" s="162"/>
      <c r="R694" s="91"/>
      <c r="S694" s="91"/>
    </row>
    <row r="695" spans="1:19" ht="12.75">
      <c r="A695" s="180"/>
      <c r="B695" s="152"/>
      <c r="C695" s="152"/>
      <c r="F695" s="87"/>
      <c r="G695" s="87"/>
      <c r="I695" s="152"/>
      <c r="J695" s="153"/>
      <c r="M695" s="87"/>
      <c r="N695" s="162"/>
      <c r="O695" s="91"/>
      <c r="P695" s="91"/>
      <c r="Q695" s="162"/>
      <c r="R695" s="91"/>
      <c r="S695" s="91"/>
    </row>
    <row r="696" spans="1:19" ht="12.75">
      <c r="A696" s="180"/>
      <c r="B696" s="152"/>
      <c r="C696" s="152"/>
      <c r="F696" s="87"/>
      <c r="G696" s="87"/>
      <c r="I696" s="152"/>
      <c r="J696" s="153"/>
      <c r="M696" s="87"/>
      <c r="N696" s="162"/>
      <c r="O696" s="91"/>
      <c r="P696" s="91"/>
      <c r="Q696" s="162"/>
      <c r="R696" s="91"/>
      <c r="S696" s="91"/>
    </row>
    <row r="697" spans="1:19" ht="12.75">
      <c r="A697" s="180"/>
      <c r="B697" s="152"/>
      <c r="C697" s="152"/>
      <c r="F697" s="87"/>
      <c r="G697" s="87"/>
      <c r="I697" s="152"/>
      <c r="J697" s="153"/>
      <c r="M697" s="87"/>
      <c r="N697" s="162"/>
      <c r="O697" s="91"/>
      <c r="P697" s="91"/>
      <c r="Q697" s="162"/>
      <c r="R697" s="91"/>
      <c r="S697" s="91"/>
    </row>
    <row r="698" spans="1:19" ht="12.75">
      <c r="A698" s="180"/>
      <c r="B698" s="152"/>
      <c r="C698" s="152"/>
      <c r="F698" s="87"/>
      <c r="G698" s="87"/>
      <c r="I698" s="152"/>
      <c r="J698" s="153"/>
      <c r="M698" s="87"/>
      <c r="N698" s="162"/>
      <c r="O698" s="91"/>
      <c r="P698" s="91"/>
      <c r="Q698" s="162"/>
      <c r="R698" s="91"/>
      <c r="S698" s="91"/>
    </row>
    <row r="699" spans="1:19" ht="12.75">
      <c r="A699" s="180"/>
      <c r="B699" s="152"/>
      <c r="C699" s="152"/>
      <c r="F699" s="87"/>
      <c r="G699" s="87"/>
      <c r="I699" s="152"/>
      <c r="J699" s="153"/>
      <c r="M699" s="87"/>
      <c r="N699" s="162"/>
      <c r="O699" s="91"/>
      <c r="P699" s="91"/>
      <c r="Q699" s="162"/>
      <c r="R699" s="91"/>
      <c r="S699" s="91"/>
    </row>
    <row r="700" spans="1:19" ht="12.75">
      <c r="A700" s="180"/>
      <c r="B700" s="152"/>
      <c r="C700" s="152"/>
      <c r="F700" s="87"/>
      <c r="G700" s="87"/>
      <c r="I700" s="152"/>
      <c r="J700" s="153"/>
      <c r="M700" s="87"/>
      <c r="N700" s="162"/>
      <c r="O700" s="91"/>
      <c r="P700" s="91"/>
      <c r="Q700" s="162"/>
      <c r="R700" s="91"/>
      <c r="S700" s="91"/>
    </row>
    <row r="701" spans="1:19" ht="12.75">
      <c r="A701" s="180"/>
      <c r="B701" s="152"/>
      <c r="C701" s="152"/>
      <c r="F701" s="87"/>
      <c r="G701" s="87"/>
      <c r="I701" s="152"/>
      <c r="J701" s="153"/>
      <c r="M701" s="87"/>
      <c r="N701" s="162"/>
      <c r="O701" s="91"/>
      <c r="P701" s="91"/>
      <c r="Q701" s="162"/>
      <c r="R701" s="91"/>
      <c r="S701" s="91"/>
    </row>
    <row r="702" spans="1:19" ht="12.75">
      <c r="A702" s="180"/>
      <c r="B702" s="152"/>
      <c r="C702" s="152"/>
      <c r="F702" s="87"/>
      <c r="G702" s="87"/>
      <c r="I702" s="152"/>
      <c r="J702" s="153"/>
      <c r="M702" s="87"/>
      <c r="N702" s="162"/>
      <c r="O702" s="91"/>
      <c r="P702" s="91"/>
      <c r="Q702" s="162"/>
      <c r="R702" s="91"/>
      <c r="S702" s="91"/>
    </row>
    <row r="703" spans="1:19" ht="12.75">
      <c r="A703" s="180"/>
      <c r="B703" s="152"/>
      <c r="C703" s="152"/>
      <c r="F703" s="87"/>
      <c r="G703" s="87"/>
      <c r="I703" s="152"/>
      <c r="J703" s="153"/>
      <c r="M703" s="87"/>
      <c r="N703" s="162"/>
      <c r="O703" s="91"/>
      <c r="P703" s="91"/>
      <c r="Q703" s="162"/>
      <c r="R703" s="91"/>
      <c r="S703" s="91"/>
    </row>
    <row r="704" spans="1:19" ht="12.75">
      <c r="A704" s="180"/>
      <c r="B704" s="152"/>
      <c r="C704" s="152"/>
      <c r="F704" s="87"/>
      <c r="G704" s="87"/>
      <c r="I704" s="152"/>
      <c r="J704" s="153"/>
      <c r="M704" s="87"/>
      <c r="N704" s="162"/>
      <c r="O704" s="91"/>
      <c r="P704" s="91"/>
      <c r="Q704" s="162"/>
      <c r="R704" s="91"/>
      <c r="S704" s="91"/>
    </row>
    <row r="705" spans="1:19" ht="12.75">
      <c r="A705" s="180"/>
      <c r="B705" s="152"/>
      <c r="C705" s="152"/>
      <c r="F705" s="87"/>
      <c r="G705" s="87"/>
      <c r="I705" s="152"/>
      <c r="J705" s="153"/>
      <c r="M705" s="87"/>
      <c r="N705" s="162"/>
      <c r="O705" s="91"/>
      <c r="P705" s="91"/>
      <c r="Q705" s="162"/>
      <c r="R705" s="91"/>
      <c r="S705" s="91"/>
    </row>
    <row r="706" spans="1:19" ht="12.75">
      <c r="A706" s="180"/>
      <c r="B706" s="152"/>
      <c r="C706" s="152"/>
      <c r="F706" s="87"/>
      <c r="G706" s="87"/>
      <c r="I706" s="152"/>
      <c r="J706" s="153"/>
      <c r="M706" s="87"/>
      <c r="N706" s="162"/>
      <c r="O706" s="91"/>
      <c r="P706" s="91"/>
      <c r="Q706" s="162"/>
      <c r="R706" s="91"/>
      <c r="S706" s="91"/>
    </row>
    <row r="707" spans="1:19" ht="12.75">
      <c r="A707" s="180"/>
      <c r="B707" s="152"/>
      <c r="C707" s="152"/>
      <c r="F707" s="87"/>
      <c r="G707" s="87"/>
      <c r="I707" s="152"/>
      <c r="J707" s="153"/>
      <c r="M707" s="87"/>
      <c r="N707" s="162"/>
      <c r="O707" s="91"/>
      <c r="P707" s="91"/>
      <c r="Q707" s="162"/>
      <c r="R707" s="91"/>
      <c r="S707" s="91"/>
    </row>
    <row r="708" spans="1:19" ht="12.75">
      <c r="A708" s="180"/>
      <c r="B708" s="152"/>
      <c r="C708" s="152"/>
      <c r="F708" s="87"/>
      <c r="G708" s="87"/>
      <c r="I708" s="152"/>
      <c r="J708" s="153"/>
      <c r="M708" s="87"/>
      <c r="N708" s="162"/>
      <c r="O708" s="91"/>
      <c r="P708" s="91"/>
      <c r="Q708" s="162"/>
      <c r="R708" s="91"/>
      <c r="S708" s="91"/>
    </row>
    <row r="709" spans="1:19" ht="12.75">
      <c r="A709" s="180"/>
      <c r="B709" s="152"/>
      <c r="C709" s="152"/>
      <c r="F709" s="87"/>
      <c r="G709" s="87"/>
      <c r="I709" s="152"/>
      <c r="J709" s="153"/>
      <c r="M709" s="87"/>
      <c r="N709" s="162"/>
      <c r="O709" s="91"/>
      <c r="P709" s="91"/>
      <c r="Q709" s="162"/>
      <c r="R709" s="91"/>
      <c r="S709" s="91"/>
    </row>
    <row r="710" spans="1:19" ht="12.75">
      <c r="A710" s="180"/>
      <c r="B710" s="152"/>
      <c r="C710" s="152"/>
      <c r="F710" s="87"/>
      <c r="G710" s="87"/>
      <c r="I710" s="152"/>
      <c r="J710" s="153"/>
      <c r="M710" s="87"/>
      <c r="N710" s="162"/>
      <c r="O710" s="91"/>
      <c r="P710" s="91"/>
      <c r="Q710" s="162"/>
      <c r="R710" s="91"/>
      <c r="S710" s="91"/>
    </row>
    <row r="711" spans="1:19" ht="12.75">
      <c r="A711" s="180"/>
      <c r="B711" s="152"/>
      <c r="C711" s="152"/>
      <c r="F711" s="87"/>
      <c r="G711" s="87"/>
      <c r="I711" s="152"/>
      <c r="J711" s="153"/>
      <c r="M711" s="87"/>
      <c r="N711" s="162"/>
      <c r="O711" s="91"/>
      <c r="P711" s="91"/>
      <c r="Q711" s="162"/>
      <c r="R711" s="91"/>
      <c r="S711" s="91"/>
    </row>
    <row r="712" spans="1:19" ht="12.75">
      <c r="A712" s="180"/>
      <c r="B712" s="152"/>
      <c r="C712" s="152"/>
      <c r="F712" s="87"/>
      <c r="G712" s="87"/>
      <c r="I712" s="152"/>
      <c r="J712" s="153"/>
      <c r="M712" s="87"/>
      <c r="N712" s="162"/>
      <c r="O712" s="91"/>
      <c r="P712" s="91"/>
      <c r="Q712" s="162"/>
      <c r="R712" s="91"/>
      <c r="S712" s="91"/>
    </row>
    <row r="713" spans="1:19" ht="12.75">
      <c r="A713" s="180"/>
      <c r="B713" s="152"/>
      <c r="C713" s="152"/>
      <c r="F713" s="87"/>
      <c r="G713" s="87"/>
      <c r="I713" s="152"/>
      <c r="J713" s="153"/>
      <c r="M713" s="87"/>
      <c r="N713" s="162"/>
      <c r="O713" s="91"/>
      <c r="P713" s="91"/>
      <c r="Q713" s="162"/>
      <c r="R713" s="91"/>
      <c r="S713" s="91"/>
    </row>
    <row r="714" spans="1:19" ht="12.75">
      <c r="A714" s="180"/>
      <c r="B714" s="152"/>
      <c r="C714" s="152"/>
      <c r="F714" s="87"/>
      <c r="G714" s="87"/>
      <c r="I714" s="152"/>
      <c r="J714" s="153"/>
      <c r="M714" s="87"/>
      <c r="N714" s="162"/>
      <c r="O714" s="91"/>
      <c r="P714" s="91"/>
      <c r="Q714" s="162"/>
      <c r="R714" s="91"/>
      <c r="S714" s="91"/>
    </row>
    <row r="715" spans="1:19" ht="12.75">
      <c r="A715" s="180"/>
      <c r="B715" s="152"/>
      <c r="C715" s="152"/>
      <c r="F715" s="87"/>
      <c r="G715" s="87"/>
      <c r="I715" s="152"/>
      <c r="J715" s="153"/>
      <c r="M715" s="87"/>
      <c r="N715" s="162"/>
      <c r="O715" s="91"/>
      <c r="P715" s="91"/>
      <c r="Q715" s="162"/>
      <c r="R715" s="91"/>
      <c r="S715" s="91"/>
    </row>
    <row r="716" spans="1:19" ht="12.75">
      <c r="A716" s="180"/>
      <c r="B716" s="152"/>
      <c r="C716" s="152"/>
      <c r="F716" s="87"/>
      <c r="G716" s="87"/>
      <c r="I716" s="152"/>
      <c r="J716" s="153"/>
      <c r="M716" s="87"/>
      <c r="N716" s="162"/>
      <c r="O716" s="91"/>
      <c r="P716" s="91"/>
      <c r="Q716" s="162"/>
      <c r="R716" s="91"/>
      <c r="S716" s="91"/>
    </row>
    <row r="717" spans="1:19" ht="12.75">
      <c r="A717" s="180"/>
      <c r="B717" s="152"/>
      <c r="C717" s="152"/>
      <c r="F717" s="87"/>
      <c r="G717" s="87"/>
      <c r="I717" s="152"/>
      <c r="J717" s="153"/>
      <c r="M717" s="87"/>
      <c r="N717" s="162"/>
      <c r="O717" s="91"/>
      <c r="P717" s="91"/>
      <c r="Q717" s="162"/>
      <c r="R717" s="91"/>
      <c r="S717" s="91"/>
    </row>
    <row r="718" spans="1:19" ht="12.75">
      <c r="A718" s="180"/>
      <c r="B718" s="152"/>
      <c r="C718" s="152"/>
      <c r="F718" s="87"/>
      <c r="G718" s="87"/>
      <c r="I718" s="152"/>
      <c r="J718" s="153"/>
      <c r="M718" s="87"/>
      <c r="N718" s="162"/>
      <c r="O718" s="91"/>
      <c r="P718" s="91"/>
      <c r="Q718" s="162"/>
      <c r="R718" s="91"/>
      <c r="S718" s="91"/>
    </row>
    <row r="719" spans="1:19" ht="12.75">
      <c r="A719" s="180"/>
      <c r="B719" s="152"/>
      <c r="C719" s="152"/>
      <c r="F719" s="87"/>
      <c r="G719" s="87"/>
      <c r="I719" s="152"/>
      <c r="J719" s="153"/>
      <c r="M719" s="87"/>
      <c r="N719" s="162"/>
      <c r="O719" s="91"/>
      <c r="P719" s="91"/>
      <c r="Q719" s="162"/>
      <c r="R719" s="91"/>
      <c r="S719" s="91"/>
    </row>
    <row r="720" spans="1:19" ht="12.75">
      <c r="A720" s="180"/>
      <c r="B720" s="152"/>
      <c r="C720" s="152"/>
      <c r="F720" s="87"/>
      <c r="G720" s="87"/>
      <c r="I720" s="152"/>
      <c r="J720" s="153"/>
      <c r="M720" s="87"/>
      <c r="N720" s="162"/>
      <c r="O720" s="91"/>
      <c r="P720" s="91"/>
      <c r="Q720" s="162"/>
      <c r="R720" s="91"/>
      <c r="S720" s="91"/>
    </row>
    <row r="721" spans="1:19" ht="12.75">
      <c r="A721" s="180"/>
      <c r="B721" s="152"/>
      <c r="C721" s="152"/>
      <c r="F721" s="87"/>
      <c r="G721" s="87"/>
      <c r="I721" s="152"/>
      <c r="J721" s="153"/>
      <c r="M721" s="87"/>
      <c r="N721" s="162"/>
      <c r="O721" s="91"/>
      <c r="P721" s="91"/>
      <c r="Q721" s="162"/>
      <c r="R721" s="91"/>
      <c r="S721" s="91"/>
    </row>
    <row r="722" spans="1:19" ht="12.75">
      <c r="A722" s="180"/>
      <c r="B722" s="152"/>
      <c r="C722" s="152"/>
      <c r="F722" s="87"/>
      <c r="G722" s="87"/>
      <c r="I722" s="152"/>
      <c r="J722" s="153"/>
      <c r="M722" s="87"/>
      <c r="N722" s="162"/>
      <c r="O722" s="91"/>
      <c r="P722" s="91"/>
      <c r="Q722" s="162"/>
      <c r="R722" s="91"/>
      <c r="S722" s="91"/>
    </row>
    <row r="723" spans="1:19" ht="12.75">
      <c r="A723" s="180"/>
      <c r="B723" s="152"/>
      <c r="C723" s="152"/>
      <c r="F723" s="87"/>
      <c r="G723" s="87"/>
      <c r="I723" s="152"/>
      <c r="J723" s="153"/>
      <c r="M723" s="87"/>
      <c r="N723" s="162"/>
      <c r="O723" s="91"/>
      <c r="P723" s="91"/>
      <c r="Q723" s="162"/>
      <c r="R723" s="91"/>
      <c r="S723" s="91"/>
    </row>
    <row r="724" spans="1:19" ht="12.75">
      <c r="A724" s="180"/>
      <c r="B724" s="152"/>
      <c r="C724" s="152"/>
      <c r="F724" s="87"/>
      <c r="G724" s="87"/>
      <c r="I724" s="152"/>
      <c r="J724" s="153"/>
      <c r="M724" s="87"/>
      <c r="N724" s="162"/>
      <c r="O724" s="91"/>
      <c r="P724" s="91"/>
      <c r="Q724" s="162"/>
      <c r="R724" s="91"/>
      <c r="S724" s="91"/>
    </row>
    <row r="725" spans="1:19" ht="12.75">
      <c r="A725" s="180"/>
      <c r="B725" s="152"/>
      <c r="C725" s="152"/>
      <c r="F725" s="87"/>
      <c r="G725" s="87"/>
      <c r="I725" s="152"/>
      <c r="J725" s="153"/>
      <c r="M725" s="87"/>
      <c r="N725" s="162"/>
      <c r="O725" s="91"/>
      <c r="P725" s="91"/>
      <c r="Q725" s="162"/>
      <c r="R725" s="91"/>
      <c r="S725" s="91"/>
    </row>
    <row r="726" spans="1:19" ht="12.75">
      <c r="A726" s="180"/>
      <c r="B726" s="152"/>
      <c r="C726" s="152"/>
      <c r="F726" s="87"/>
      <c r="G726" s="87"/>
      <c r="I726" s="152"/>
      <c r="J726" s="153"/>
      <c r="M726" s="87"/>
      <c r="N726" s="162"/>
      <c r="O726" s="91"/>
      <c r="P726" s="91"/>
      <c r="Q726" s="162"/>
      <c r="R726" s="91"/>
      <c r="S726" s="91"/>
    </row>
    <row r="727" spans="1:19" ht="12.75">
      <c r="A727" s="180"/>
      <c r="B727" s="152"/>
      <c r="C727" s="152"/>
      <c r="F727" s="87"/>
      <c r="G727" s="87"/>
      <c r="I727" s="152"/>
      <c r="J727" s="153"/>
      <c r="M727" s="87"/>
      <c r="N727" s="162"/>
      <c r="O727" s="91"/>
      <c r="P727" s="91"/>
      <c r="Q727" s="162"/>
      <c r="R727" s="91"/>
      <c r="S727" s="91"/>
    </row>
    <row r="728" spans="1:19" ht="12.75">
      <c r="A728" s="180"/>
      <c r="B728" s="152"/>
      <c r="C728" s="152"/>
      <c r="F728" s="87"/>
      <c r="G728" s="87"/>
      <c r="I728" s="152"/>
      <c r="J728" s="153"/>
      <c r="M728" s="87"/>
      <c r="N728" s="162"/>
      <c r="O728" s="91"/>
      <c r="P728" s="91"/>
      <c r="Q728" s="162"/>
      <c r="R728" s="91"/>
      <c r="S728" s="91"/>
    </row>
    <row r="729" spans="1:19" ht="12.75">
      <c r="A729" s="180"/>
      <c r="B729" s="152"/>
      <c r="C729" s="152"/>
      <c r="F729" s="87"/>
      <c r="G729" s="87"/>
      <c r="I729" s="152"/>
      <c r="J729" s="153"/>
      <c r="M729" s="87"/>
      <c r="N729" s="162"/>
      <c r="O729" s="91"/>
      <c r="P729" s="91"/>
      <c r="Q729" s="162"/>
      <c r="R729" s="91"/>
      <c r="S729" s="91"/>
    </row>
    <row r="730" spans="1:19" ht="12.75">
      <c r="A730" s="180"/>
      <c r="B730" s="152"/>
      <c r="C730" s="152"/>
      <c r="F730" s="87"/>
      <c r="G730" s="87"/>
      <c r="I730" s="152"/>
      <c r="J730" s="153"/>
      <c r="M730" s="87"/>
      <c r="N730" s="162"/>
      <c r="O730" s="91"/>
      <c r="P730" s="91"/>
      <c r="Q730" s="162"/>
      <c r="R730" s="91"/>
      <c r="S730" s="91"/>
    </row>
    <row r="731" spans="1:19" ht="12.75">
      <c r="A731" s="180"/>
      <c r="B731" s="152"/>
      <c r="C731" s="152"/>
      <c r="F731" s="87"/>
      <c r="G731" s="87"/>
      <c r="I731" s="152"/>
      <c r="J731" s="153"/>
      <c r="M731" s="87"/>
      <c r="N731" s="162"/>
      <c r="O731" s="91"/>
      <c r="P731" s="91"/>
      <c r="Q731" s="162"/>
      <c r="R731" s="91"/>
      <c r="S731" s="91"/>
    </row>
    <row r="732" spans="1:19" ht="12.75">
      <c r="A732" s="180"/>
      <c r="B732" s="152"/>
      <c r="C732" s="152"/>
      <c r="F732" s="87"/>
      <c r="G732" s="87"/>
      <c r="I732" s="152"/>
      <c r="J732" s="153"/>
      <c r="M732" s="87"/>
      <c r="N732" s="162"/>
      <c r="O732" s="91"/>
      <c r="P732" s="91"/>
      <c r="Q732" s="162"/>
      <c r="R732" s="91"/>
      <c r="S732" s="91"/>
    </row>
    <row r="733" spans="1:19" ht="12.75">
      <c r="A733" s="180"/>
      <c r="B733" s="152"/>
      <c r="C733" s="152"/>
      <c r="F733" s="87"/>
      <c r="G733" s="87"/>
      <c r="I733" s="152"/>
      <c r="J733" s="153"/>
      <c r="M733" s="87"/>
      <c r="N733" s="162"/>
      <c r="O733" s="91"/>
      <c r="P733" s="91"/>
      <c r="Q733" s="162"/>
      <c r="R733" s="91"/>
      <c r="S733" s="91"/>
    </row>
    <row r="734" spans="1:19" ht="12.75">
      <c r="A734" s="180"/>
      <c r="B734" s="152"/>
      <c r="C734" s="152"/>
      <c r="F734" s="87"/>
      <c r="G734" s="87"/>
      <c r="I734" s="152"/>
      <c r="J734" s="153"/>
      <c r="M734" s="87"/>
      <c r="N734" s="162"/>
      <c r="O734" s="91"/>
      <c r="P734" s="91"/>
      <c r="Q734" s="162"/>
      <c r="R734" s="91"/>
      <c r="S734" s="91"/>
    </row>
    <row r="735" spans="1:19" ht="12.75">
      <c r="A735" s="180"/>
      <c r="B735" s="152"/>
      <c r="C735" s="152"/>
      <c r="F735" s="87"/>
      <c r="G735" s="87"/>
      <c r="I735" s="152"/>
      <c r="J735" s="153"/>
      <c r="M735" s="87"/>
      <c r="N735" s="162"/>
      <c r="O735" s="91"/>
      <c r="P735" s="91"/>
      <c r="Q735" s="162"/>
      <c r="R735" s="91"/>
      <c r="S735" s="91"/>
    </row>
    <row r="736" spans="1:19" ht="12.75">
      <c r="A736" s="180"/>
      <c r="B736" s="152"/>
      <c r="C736" s="152"/>
      <c r="F736" s="87"/>
      <c r="G736" s="87"/>
      <c r="I736" s="152"/>
      <c r="J736" s="153"/>
      <c r="M736" s="87"/>
      <c r="N736" s="162"/>
      <c r="O736" s="91"/>
      <c r="P736" s="91"/>
      <c r="Q736" s="162"/>
      <c r="R736" s="91"/>
      <c r="S736" s="91"/>
    </row>
    <row r="737" spans="1:19" ht="12.75">
      <c r="A737" s="180"/>
      <c r="B737" s="152"/>
      <c r="C737" s="152"/>
      <c r="F737" s="87"/>
      <c r="G737" s="87"/>
      <c r="I737" s="152"/>
      <c r="J737" s="153"/>
      <c r="M737" s="87"/>
      <c r="N737" s="162"/>
      <c r="O737" s="91"/>
      <c r="P737" s="91"/>
      <c r="Q737" s="162"/>
      <c r="R737" s="91"/>
      <c r="S737" s="91"/>
    </row>
    <row r="738" spans="1:19" ht="12.75">
      <c r="A738" s="180"/>
      <c r="B738" s="152"/>
      <c r="C738" s="152"/>
      <c r="F738" s="87"/>
      <c r="G738" s="87"/>
      <c r="I738" s="152"/>
      <c r="J738" s="153"/>
      <c r="M738" s="87"/>
      <c r="N738" s="162"/>
      <c r="O738" s="91"/>
      <c r="P738" s="91"/>
      <c r="Q738" s="162"/>
      <c r="R738" s="91"/>
      <c r="S738" s="91"/>
    </row>
    <row r="739" spans="1:19" ht="12.75">
      <c r="A739" s="180"/>
      <c r="B739" s="152"/>
      <c r="C739" s="152"/>
      <c r="F739" s="87"/>
      <c r="G739" s="87"/>
      <c r="I739" s="152"/>
      <c r="J739" s="153"/>
      <c r="M739" s="87"/>
      <c r="N739" s="162"/>
      <c r="O739" s="91"/>
      <c r="P739" s="91"/>
      <c r="Q739" s="162"/>
      <c r="R739" s="91"/>
      <c r="S739" s="91"/>
    </row>
    <row r="740" spans="1:19" ht="12.75">
      <c r="A740" s="180"/>
      <c r="B740" s="152"/>
      <c r="C740" s="152"/>
      <c r="F740" s="87"/>
      <c r="G740" s="87"/>
      <c r="I740" s="152"/>
      <c r="J740" s="153"/>
      <c r="M740" s="87"/>
      <c r="N740" s="162"/>
      <c r="O740" s="91"/>
      <c r="P740" s="91"/>
      <c r="Q740" s="162"/>
      <c r="R740" s="91"/>
      <c r="S740" s="91"/>
    </row>
    <row r="741" spans="1:19" ht="12.75">
      <c r="A741" s="180"/>
      <c r="B741" s="152"/>
      <c r="C741" s="152"/>
      <c r="F741" s="87"/>
      <c r="G741" s="87"/>
      <c r="I741" s="152"/>
      <c r="J741" s="153"/>
      <c r="M741" s="87"/>
      <c r="N741" s="162"/>
      <c r="O741" s="91"/>
      <c r="P741" s="91"/>
      <c r="Q741" s="162"/>
      <c r="R741" s="91"/>
      <c r="S741" s="91"/>
    </row>
    <row r="742" spans="1:19" ht="12.75">
      <c r="A742" s="180"/>
      <c r="B742" s="152"/>
      <c r="C742" s="152"/>
      <c r="F742" s="87"/>
      <c r="G742" s="87"/>
      <c r="I742" s="152"/>
      <c r="J742" s="153"/>
      <c r="M742" s="87"/>
      <c r="N742" s="162"/>
      <c r="O742" s="91"/>
      <c r="P742" s="91"/>
      <c r="Q742" s="162"/>
      <c r="R742" s="91"/>
      <c r="S742" s="91"/>
    </row>
    <row r="743" spans="1:19" ht="12.75">
      <c r="A743" s="180"/>
      <c r="B743" s="152"/>
      <c r="C743" s="152"/>
      <c r="F743" s="87"/>
      <c r="G743" s="87"/>
      <c r="I743" s="152"/>
      <c r="J743" s="153"/>
      <c r="M743" s="87"/>
      <c r="N743" s="162"/>
      <c r="O743" s="91"/>
      <c r="P743" s="91"/>
      <c r="Q743" s="162"/>
      <c r="R743" s="91"/>
      <c r="S743" s="91"/>
    </row>
    <row r="744" spans="1:19" ht="12.75">
      <c r="A744" s="180"/>
      <c r="B744" s="152"/>
      <c r="C744" s="152"/>
      <c r="F744" s="87"/>
      <c r="G744" s="87"/>
      <c r="I744" s="152"/>
      <c r="J744" s="153"/>
      <c r="M744" s="87"/>
      <c r="N744" s="162"/>
      <c r="O744" s="91"/>
      <c r="P744" s="91"/>
      <c r="Q744" s="162"/>
      <c r="R744" s="91"/>
      <c r="S744" s="91"/>
    </row>
    <row r="745" spans="1:19" ht="12.75">
      <c r="A745" s="180"/>
      <c r="B745" s="152"/>
      <c r="C745" s="152"/>
      <c r="F745" s="87"/>
      <c r="G745" s="87"/>
      <c r="I745" s="152"/>
      <c r="J745" s="153"/>
      <c r="M745" s="87"/>
      <c r="N745" s="162"/>
      <c r="O745" s="91"/>
      <c r="P745" s="91"/>
      <c r="Q745" s="162"/>
      <c r="R745" s="91"/>
      <c r="S745" s="91"/>
    </row>
    <row r="746" spans="1:19" ht="12.75">
      <c r="A746" s="180"/>
      <c r="B746" s="152"/>
      <c r="C746" s="152"/>
      <c r="F746" s="87"/>
      <c r="G746" s="87"/>
      <c r="I746" s="152"/>
      <c r="J746" s="153"/>
      <c r="M746" s="87"/>
      <c r="N746" s="162"/>
      <c r="O746" s="91"/>
      <c r="P746" s="91"/>
      <c r="Q746" s="162"/>
      <c r="R746" s="91"/>
      <c r="S746" s="91"/>
    </row>
    <row r="747" spans="1:19" ht="12.75">
      <c r="A747" s="180"/>
      <c r="B747" s="152"/>
      <c r="C747" s="152"/>
      <c r="F747" s="87"/>
      <c r="G747" s="87"/>
      <c r="I747" s="152"/>
      <c r="J747" s="153"/>
      <c r="M747" s="87"/>
      <c r="N747" s="162"/>
      <c r="O747" s="91"/>
      <c r="P747" s="91"/>
      <c r="Q747" s="162"/>
      <c r="R747" s="91"/>
      <c r="S747" s="91"/>
    </row>
    <row r="748" spans="1:19" ht="12.75">
      <c r="A748" s="180"/>
      <c r="B748" s="152"/>
      <c r="C748" s="152"/>
      <c r="F748" s="87"/>
      <c r="G748" s="87"/>
      <c r="I748" s="152"/>
      <c r="J748" s="153"/>
      <c r="M748" s="87"/>
      <c r="N748" s="162"/>
      <c r="O748" s="91"/>
      <c r="P748" s="91"/>
      <c r="Q748" s="162"/>
      <c r="R748" s="91"/>
      <c r="S748" s="91"/>
    </row>
    <row r="749" spans="1:19" ht="12.75">
      <c r="A749" s="180"/>
      <c r="B749" s="152"/>
      <c r="C749" s="152"/>
      <c r="F749" s="87"/>
      <c r="G749" s="87"/>
      <c r="I749" s="152"/>
      <c r="J749" s="153"/>
      <c r="M749" s="87"/>
      <c r="N749" s="162"/>
      <c r="O749" s="91"/>
      <c r="P749" s="91"/>
      <c r="Q749" s="162"/>
      <c r="R749" s="91"/>
      <c r="S749" s="91"/>
    </row>
    <row r="750" spans="1:19" ht="12.75">
      <c r="A750" s="180"/>
      <c r="B750" s="152"/>
      <c r="C750" s="152"/>
      <c r="F750" s="87"/>
      <c r="G750" s="87"/>
      <c r="I750" s="152"/>
      <c r="J750" s="153"/>
      <c r="M750" s="87"/>
      <c r="N750" s="162"/>
      <c r="O750" s="91"/>
      <c r="P750" s="91"/>
      <c r="Q750" s="162"/>
      <c r="R750" s="91"/>
      <c r="S750" s="91"/>
    </row>
    <row r="751" spans="1:19" ht="12.75">
      <c r="A751" s="180"/>
      <c r="B751" s="152"/>
      <c r="C751" s="152"/>
      <c r="F751" s="87"/>
      <c r="G751" s="87"/>
      <c r="I751" s="152"/>
      <c r="J751" s="153"/>
      <c r="M751" s="87"/>
      <c r="N751" s="162"/>
      <c r="O751" s="91"/>
      <c r="P751" s="91"/>
      <c r="Q751" s="162"/>
      <c r="R751" s="91"/>
      <c r="S751" s="91"/>
    </row>
    <row r="752" spans="1:19" ht="12.75">
      <c r="A752" s="180"/>
      <c r="B752" s="152"/>
      <c r="C752" s="152"/>
      <c r="F752" s="87"/>
      <c r="G752" s="87"/>
      <c r="I752" s="152"/>
      <c r="J752" s="153"/>
      <c r="M752" s="87"/>
      <c r="N752" s="162"/>
      <c r="O752" s="91"/>
      <c r="P752" s="91"/>
      <c r="Q752" s="162"/>
      <c r="R752" s="91"/>
      <c r="S752" s="91"/>
    </row>
    <row r="753" spans="1:19" ht="12.75">
      <c r="A753" s="180"/>
      <c r="B753" s="152"/>
      <c r="C753" s="152"/>
      <c r="F753" s="87"/>
      <c r="G753" s="87"/>
      <c r="I753" s="152"/>
      <c r="J753" s="153"/>
      <c r="M753" s="87"/>
      <c r="N753" s="162"/>
      <c r="O753" s="91"/>
      <c r="P753" s="91"/>
      <c r="Q753" s="162"/>
      <c r="R753" s="91"/>
      <c r="S753" s="91"/>
    </row>
    <row r="754" spans="1:19" ht="12.75">
      <c r="A754" s="180"/>
      <c r="B754" s="152"/>
      <c r="C754" s="152"/>
      <c r="F754" s="87"/>
      <c r="G754" s="87"/>
      <c r="I754" s="152"/>
      <c r="J754" s="153"/>
      <c r="M754" s="87"/>
      <c r="N754" s="162"/>
      <c r="O754" s="91"/>
      <c r="P754" s="91"/>
      <c r="Q754" s="162"/>
      <c r="R754" s="91"/>
      <c r="S754" s="91"/>
    </row>
    <row r="755" spans="1:19" ht="12.75">
      <c r="A755" s="180"/>
      <c r="B755" s="152"/>
      <c r="C755" s="152"/>
      <c r="F755" s="87"/>
      <c r="G755" s="87"/>
      <c r="I755" s="152"/>
      <c r="J755" s="153"/>
      <c r="M755" s="87"/>
      <c r="N755" s="162"/>
      <c r="O755" s="91"/>
      <c r="P755" s="91"/>
      <c r="Q755" s="162"/>
      <c r="R755" s="91"/>
      <c r="S755" s="91"/>
    </row>
    <row r="756" spans="1:19" ht="12.75">
      <c r="A756" s="180"/>
      <c r="B756" s="152"/>
      <c r="C756" s="152"/>
      <c r="F756" s="87"/>
      <c r="G756" s="87"/>
      <c r="I756" s="152"/>
      <c r="J756" s="153"/>
      <c r="M756" s="87"/>
      <c r="N756" s="162"/>
      <c r="O756" s="91"/>
      <c r="P756" s="91"/>
      <c r="Q756" s="162"/>
      <c r="R756" s="91"/>
      <c r="S756" s="91"/>
    </row>
    <row r="757" spans="1:19" ht="12.75">
      <c r="A757" s="180"/>
      <c r="B757" s="152"/>
      <c r="C757" s="152"/>
      <c r="F757" s="87"/>
      <c r="G757" s="87"/>
      <c r="I757" s="152"/>
      <c r="J757" s="153"/>
      <c r="M757" s="87"/>
      <c r="N757" s="162"/>
      <c r="O757" s="91"/>
      <c r="P757" s="91"/>
      <c r="Q757" s="162"/>
      <c r="R757" s="91"/>
      <c r="S757" s="91"/>
    </row>
    <row r="758" spans="1:19" ht="12.75">
      <c r="A758" s="180"/>
      <c r="B758" s="152"/>
      <c r="C758" s="152"/>
      <c r="F758" s="87"/>
      <c r="G758" s="87"/>
      <c r="I758" s="152"/>
      <c r="J758" s="153"/>
      <c r="M758" s="87"/>
      <c r="N758" s="162"/>
      <c r="O758" s="91"/>
      <c r="P758" s="91"/>
      <c r="Q758" s="162"/>
      <c r="R758" s="91"/>
      <c r="S758" s="91"/>
    </row>
    <row r="759" spans="1:19" ht="12.75">
      <c r="A759" s="180"/>
      <c r="B759" s="152"/>
      <c r="C759" s="152"/>
      <c r="F759" s="87"/>
      <c r="G759" s="87"/>
      <c r="I759" s="152"/>
      <c r="J759" s="153"/>
      <c r="M759" s="87"/>
      <c r="N759" s="162"/>
      <c r="O759" s="91"/>
      <c r="P759" s="91"/>
      <c r="Q759" s="162"/>
      <c r="R759" s="91"/>
      <c r="S759" s="91"/>
    </row>
    <row r="760" spans="1:19" ht="12.75">
      <c r="A760" s="180"/>
      <c r="B760" s="152"/>
      <c r="C760" s="152"/>
      <c r="F760" s="87"/>
      <c r="G760" s="87"/>
      <c r="I760" s="152"/>
      <c r="J760" s="153"/>
      <c r="M760" s="87"/>
      <c r="N760" s="162"/>
      <c r="O760" s="91"/>
      <c r="P760" s="91"/>
      <c r="Q760" s="162"/>
      <c r="R760" s="91"/>
      <c r="S760" s="91"/>
    </row>
    <row r="761" spans="1:19" ht="12.75">
      <c r="A761" s="180"/>
      <c r="B761" s="152"/>
      <c r="C761" s="152"/>
      <c r="F761" s="87"/>
      <c r="G761" s="87"/>
      <c r="I761" s="152"/>
      <c r="J761" s="153"/>
      <c r="M761" s="87"/>
      <c r="N761" s="162"/>
      <c r="O761" s="91"/>
      <c r="P761" s="91"/>
      <c r="Q761" s="162"/>
      <c r="R761" s="91"/>
      <c r="S761" s="91"/>
    </row>
    <row r="762" spans="1:19" ht="12.75">
      <c r="A762" s="180"/>
      <c r="B762" s="152"/>
      <c r="C762" s="152"/>
      <c r="F762" s="87"/>
      <c r="G762" s="87"/>
      <c r="I762" s="152"/>
      <c r="J762" s="153"/>
      <c r="M762" s="87"/>
      <c r="N762" s="162"/>
      <c r="O762" s="91"/>
      <c r="P762" s="91"/>
      <c r="Q762" s="162"/>
      <c r="R762" s="91"/>
      <c r="S762" s="91"/>
    </row>
    <row r="763" spans="1:19" ht="12.75">
      <c r="A763" s="180"/>
      <c r="B763" s="152"/>
      <c r="C763" s="152"/>
      <c r="F763" s="87"/>
      <c r="G763" s="87"/>
      <c r="I763" s="152"/>
      <c r="J763" s="153"/>
      <c r="M763" s="87"/>
      <c r="N763" s="162"/>
      <c r="O763" s="91"/>
      <c r="P763" s="91"/>
      <c r="Q763" s="162"/>
      <c r="R763" s="91"/>
      <c r="S763" s="91"/>
    </row>
    <row r="764" spans="1:19" ht="12.75">
      <c r="A764" s="180"/>
      <c r="B764" s="152"/>
      <c r="C764" s="152"/>
      <c r="F764" s="87"/>
      <c r="G764" s="87"/>
      <c r="I764" s="152"/>
      <c r="J764" s="153"/>
      <c r="M764" s="87"/>
      <c r="N764" s="162"/>
      <c r="O764" s="91"/>
      <c r="P764" s="91"/>
      <c r="Q764" s="162"/>
      <c r="R764" s="91"/>
      <c r="S764" s="91"/>
    </row>
    <row r="765" spans="1:19" ht="12.75">
      <c r="A765" s="180"/>
      <c r="B765" s="152"/>
      <c r="C765" s="152"/>
      <c r="F765" s="87"/>
      <c r="G765" s="87"/>
      <c r="I765" s="152"/>
      <c r="J765" s="153"/>
      <c r="M765" s="87"/>
      <c r="N765" s="162"/>
      <c r="O765" s="91"/>
      <c r="P765" s="91"/>
      <c r="Q765" s="162"/>
      <c r="R765" s="91"/>
      <c r="S765" s="91"/>
    </row>
    <row r="766" spans="1:19" ht="12.75">
      <c r="A766" s="180"/>
      <c r="B766" s="152"/>
      <c r="C766" s="152"/>
      <c r="F766" s="87"/>
      <c r="G766" s="87"/>
      <c r="I766" s="152"/>
      <c r="J766" s="153"/>
      <c r="M766" s="87"/>
      <c r="N766" s="162"/>
      <c r="O766" s="91"/>
      <c r="P766" s="91"/>
      <c r="Q766" s="162"/>
      <c r="R766" s="91"/>
      <c r="S766" s="91"/>
    </row>
    <row r="767" spans="1:19" ht="12.75">
      <c r="A767" s="180"/>
      <c r="B767" s="152"/>
      <c r="C767" s="152"/>
      <c r="F767" s="87"/>
      <c r="G767" s="87"/>
      <c r="I767" s="152"/>
      <c r="J767" s="153"/>
      <c r="M767" s="87"/>
      <c r="N767" s="162"/>
      <c r="O767" s="91"/>
      <c r="P767" s="91"/>
      <c r="Q767" s="162"/>
      <c r="R767" s="91"/>
      <c r="S767" s="91"/>
    </row>
    <row r="768" spans="1:19" ht="12.75">
      <c r="A768" s="180"/>
      <c r="B768" s="152"/>
      <c r="C768" s="152"/>
      <c r="F768" s="87"/>
      <c r="G768" s="87"/>
      <c r="I768" s="152"/>
      <c r="J768" s="153"/>
      <c r="M768" s="87"/>
      <c r="N768" s="162"/>
      <c r="O768" s="91"/>
      <c r="P768" s="91"/>
      <c r="Q768" s="162"/>
      <c r="R768" s="91"/>
      <c r="S768" s="91"/>
    </row>
    <row r="769" spans="1:19" ht="12.75">
      <c r="A769" s="180"/>
      <c r="B769" s="152"/>
      <c r="C769" s="152"/>
      <c r="F769" s="87"/>
      <c r="G769" s="87"/>
      <c r="I769" s="152"/>
      <c r="J769" s="153"/>
      <c r="M769" s="87"/>
      <c r="N769" s="162"/>
      <c r="O769" s="91"/>
      <c r="P769" s="91"/>
      <c r="Q769" s="162"/>
      <c r="R769" s="91"/>
      <c r="S769" s="91"/>
    </row>
    <row r="770" spans="1:19" ht="12.75">
      <c r="A770" s="180"/>
      <c r="B770" s="152"/>
      <c r="C770" s="152"/>
      <c r="F770" s="87"/>
      <c r="G770" s="87"/>
      <c r="I770" s="152"/>
      <c r="J770" s="153"/>
      <c r="M770" s="87"/>
      <c r="N770" s="162"/>
      <c r="O770" s="91"/>
      <c r="P770" s="91"/>
      <c r="Q770" s="162"/>
      <c r="R770" s="91"/>
      <c r="S770" s="91"/>
    </row>
    <row r="771" spans="1:19" ht="12.75">
      <c r="A771" s="180"/>
      <c r="B771" s="152"/>
      <c r="C771" s="152"/>
      <c r="F771" s="87"/>
      <c r="G771" s="87"/>
      <c r="I771" s="152"/>
      <c r="J771" s="153"/>
      <c r="M771" s="87"/>
      <c r="N771" s="162"/>
      <c r="O771" s="91"/>
      <c r="P771" s="91"/>
      <c r="Q771" s="162"/>
      <c r="R771" s="91"/>
      <c r="S771" s="91"/>
    </row>
    <row r="772" spans="1:19" ht="12.75">
      <c r="A772" s="180"/>
      <c r="B772" s="152"/>
      <c r="C772" s="152"/>
      <c r="F772" s="87"/>
      <c r="G772" s="87"/>
      <c r="I772" s="152"/>
      <c r="J772" s="153"/>
      <c r="M772" s="87"/>
      <c r="N772" s="162"/>
      <c r="O772" s="91"/>
      <c r="P772" s="91"/>
      <c r="Q772" s="162"/>
      <c r="R772" s="91"/>
      <c r="S772" s="91"/>
    </row>
    <row r="773" spans="1:19" ht="12.75">
      <c r="A773" s="180"/>
      <c r="B773" s="152"/>
      <c r="C773" s="152"/>
      <c r="F773" s="87"/>
      <c r="G773" s="87"/>
      <c r="I773" s="152"/>
      <c r="J773" s="153"/>
      <c r="M773" s="87"/>
      <c r="N773" s="162"/>
      <c r="O773" s="91"/>
      <c r="P773" s="91"/>
      <c r="Q773" s="162"/>
      <c r="R773" s="91"/>
      <c r="S773" s="91"/>
    </row>
    <row r="774" spans="1:19" ht="12.75">
      <c r="A774" s="180"/>
      <c r="B774" s="152"/>
      <c r="C774" s="152"/>
      <c r="F774" s="87"/>
      <c r="G774" s="87"/>
      <c r="I774" s="152"/>
      <c r="J774" s="153"/>
      <c r="M774" s="87"/>
      <c r="N774" s="162"/>
      <c r="O774" s="91"/>
      <c r="P774" s="91"/>
      <c r="Q774" s="162"/>
      <c r="R774" s="91"/>
      <c r="S774" s="91"/>
    </row>
    <row r="775" spans="1:19" ht="12.75">
      <c r="A775" s="180"/>
      <c r="B775" s="152"/>
      <c r="C775" s="152"/>
      <c r="F775" s="87"/>
      <c r="G775" s="87"/>
      <c r="I775" s="152"/>
      <c r="J775" s="153"/>
      <c r="M775" s="87"/>
      <c r="N775" s="162"/>
      <c r="O775" s="91"/>
      <c r="P775" s="91"/>
      <c r="Q775" s="162"/>
      <c r="R775" s="91"/>
      <c r="S775" s="91"/>
    </row>
    <row r="776" spans="1:19" ht="12.75">
      <c r="A776" s="180"/>
      <c r="B776" s="152"/>
      <c r="C776" s="152"/>
      <c r="F776" s="87"/>
      <c r="G776" s="87"/>
      <c r="I776" s="152"/>
      <c r="J776" s="153"/>
      <c r="M776" s="87"/>
      <c r="N776" s="162"/>
      <c r="O776" s="91"/>
      <c r="P776" s="91"/>
      <c r="Q776" s="162"/>
      <c r="R776" s="91"/>
      <c r="S776" s="91"/>
    </row>
    <row r="777" spans="1:19" ht="12.75">
      <c r="A777" s="180"/>
      <c r="B777" s="152"/>
      <c r="C777" s="152"/>
      <c r="F777" s="87"/>
      <c r="G777" s="87"/>
      <c r="I777" s="152"/>
      <c r="J777" s="153"/>
      <c r="M777" s="87"/>
      <c r="N777" s="162"/>
      <c r="O777" s="91"/>
      <c r="P777" s="91"/>
      <c r="Q777" s="162"/>
      <c r="R777" s="91"/>
      <c r="S777" s="91"/>
    </row>
    <row r="778" spans="1:19" ht="12.75">
      <c r="A778" s="180"/>
      <c r="B778" s="152"/>
      <c r="C778" s="152"/>
      <c r="F778" s="87"/>
      <c r="G778" s="87"/>
      <c r="I778" s="152"/>
      <c r="J778" s="153"/>
      <c r="M778" s="87"/>
      <c r="N778" s="162"/>
      <c r="O778" s="91"/>
      <c r="P778" s="91"/>
      <c r="Q778" s="162"/>
      <c r="R778" s="91"/>
      <c r="S778" s="91"/>
    </row>
    <row r="779" spans="1:19" ht="12.75">
      <c r="A779" s="180"/>
      <c r="B779" s="152"/>
      <c r="C779" s="152"/>
      <c r="F779" s="87"/>
      <c r="G779" s="87"/>
      <c r="I779" s="152"/>
      <c r="J779" s="153"/>
      <c r="M779" s="87"/>
      <c r="N779" s="162"/>
      <c r="O779" s="91"/>
      <c r="P779" s="91"/>
      <c r="Q779" s="162"/>
      <c r="R779" s="91"/>
      <c r="S779" s="91"/>
    </row>
    <row r="780" spans="1:19" ht="12.75">
      <c r="A780" s="180"/>
      <c r="B780" s="152"/>
      <c r="C780" s="152"/>
      <c r="F780" s="87"/>
      <c r="G780" s="87"/>
      <c r="I780" s="152"/>
      <c r="J780" s="153"/>
      <c r="M780" s="87"/>
      <c r="N780" s="162"/>
      <c r="O780" s="91"/>
      <c r="P780" s="91"/>
      <c r="Q780" s="162"/>
      <c r="R780" s="91"/>
      <c r="S780" s="91"/>
    </row>
    <row r="781" spans="1:19" ht="12.75">
      <c r="A781" s="180"/>
      <c r="B781" s="152"/>
      <c r="C781" s="152"/>
      <c r="F781" s="87"/>
      <c r="G781" s="87"/>
      <c r="I781" s="152"/>
      <c r="J781" s="153"/>
      <c r="M781" s="87"/>
      <c r="N781" s="162"/>
      <c r="O781" s="91"/>
      <c r="P781" s="91"/>
      <c r="Q781" s="162"/>
      <c r="R781" s="91"/>
      <c r="S781" s="91"/>
    </row>
    <row r="782" spans="1:19" ht="12.75">
      <c r="A782" s="180"/>
      <c r="B782" s="152"/>
      <c r="C782" s="152"/>
      <c r="F782" s="87"/>
      <c r="G782" s="87"/>
      <c r="I782" s="152"/>
      <c r="J782" s="153"/>
      <c r="M782" s="87"/>
      <c r="N782" s="162"/>
      <c r="O782" s="91"/>
      <c r="P782" s="91"/>
      <c r="Q782" s="162"/>
      <c r="R782" s="91"/>
      <c r="S782" s="91"/>
    </row>
    <row r="783" spans="1:19" ht="12.75">
      <c r="A783" s="180"/>
      <c r="B783" s="152"/>
      <c r="C783" s="152"/>
      <c r="F783" s="87"/>
      <c r="G783" s="87"/>
      <c r="I783" s="152"/>
      <c r="J783" s="153"/>
      <c r="M783" s="87"/>
      <c r="N783" s="162"/>
      <c r="O783" s="91"/>
      <c r="P783" s="91"/>
      <c r="Q783" s="162"/>
      <c r="R783" s="91"/>
      <c r="S783" s="91"/>
    </row>
    <row r="784" spans="1:19" ht="12.75">
      <c r="A784" s="180"/>
      <c r="B784" s="152"/>
      <c r="C784" s="152"/>
      <c r="F784" s="87"/>
      <c r="G784" s="87"/>
      <c r="I784" s="152"/>
      <c r="J784" s="153"/>
      <c r="M784" s="87"/>
      <c r="N784" s="162"/>
      <c r="O784" s="91"/>
      <c r="P784" s="91"/>
      <c r="Q784" s="162"/>
      <c r="R784" s="91"/>
      <c r="S784" s="91"/>
    </row>
    <row r="785" spans="1:19" ht="12.75">
      <c r="A785" s="180"/>
      <c r="B785" s="152"/>
      <c r="C785" s="152"/>
      <c r="F785" s="87"/>
      <c r="G785" s="87"/>
      <c r="I785" s="152"/>
      <c r="J785" s="153"/>
      <c r="M785" s="87"/>
      <c r="N785" s="162"/>
      <c r="O785" s="91"/>
      <c r="P785" s="91"/>
      <c r="Q785" s="162"/>
      <c r="R785" s="91"/>
      <c r="S785" s="91"/>
    </row>
    <row r="786" spans="1:19" ht="12.75">
      <c r="A786" s="180"/>
      <c r="B786" s="152"/>
      <c r="C786" s="152"/>
      <c r="F786" s="87"/>
      <c r="G786" s="87"/>
      <c r="I786" s="152"/>
      <c r="J786" s="153"/>
      <c r="M786" s="87"/>
      <c r="N786" s="162"/>
      <c r="O786" s="91"/>
      <c r="P786" s="91"/>
      <c r="Q786" s="162"/>
      <c r="R786" s="91"/>
      <c r="S786" s="91"/>
    </row>
    <row r="787" spans="1:19" ht="12.75">
      <c r="A787" s="180"/>
      <c r="B787" s="152"/>
      <c r="C787" s="152"/>
      <c r="F787" s="87"/>
      <c r="G787" s="87"/>
      <c r="I787" s="152"/>
      <c r="J787" s="153"/>
      <c r="M787" s="87"/>
      <c r="N787" s="162"/>
      <c r="O787" s="91"/>
      <c r="P787" s="91"/>
      <c r="Q787" s="162"/>
      <c r="R787" s="91"/>
      <c r="S787" s="91"/>
    </row>
    <row r="788" spans="1:19" ht="12.75">
      <c r="A788" s="180"/>
      <c r="B788" s="152"/>
      <c r="C788" s="152"/>
      <c r="F788" s="87"/>
      <c r="G788" s="87"/>
      <c r="I788" s="152"/>
      <c r="J788" s="153"/>
      <c r="M788" s="87"/>
      <c r="N788" s="162"/>
      <c r="O788" s="91"/>
      <c r="P788" s="91"/>
      <c r="Q788" s="162"/>
      <c r="R788" s="91"/>
      <c r="S788" s="91"/>
    </row>
    <row r="789" spans="1:19" ht="12.75">
      <c r="A789" s="180"/>
      <c r="B789" s="152"/>
      <c r="C789" s="152"/>
      <c r="F789" s="87"/>
      <c r="G789" s="87"/>
      <c r="I789" s="152"/>
      <c r="J789" s="153"/>
      <c r="M789" s="87"/>
      <c r="N789" s="162"/>
      <c r="O789" s="91"/>
      <c r="P789" s="91"/>
      <c r="Q789" s="162"/>
      <c r="R789" s="91"/>
      <c r="S789" s="91"/>
    </row>
    <row r="790" spans="1:19" ht="12.75">
      <c r="A790" s="180"/>
      <c r="B790" s="152"/>
      <c r="C790" s="152"/>
      <c r="F790" s="87"/>
      <c r="G790" s="87"/>
      <c r="I790" s="152"/>
      <c r="J790" s="153"/>
      <c r="M790" s="87"/>
      <c r="N790" s="162"/>
      <c r="O790" s="91"/>
      <c r="P790" s="91"/>
      <c r="Q790" s="162"/>
      <c r="R790" s="91"/>
      <c r="S790" s="91"/>
    </row>
    <row r="791" spans="1:19" ht="12.75">
      <c r="A791" s="180"/>
      <c r="B791" s="152"/>
      <c r="C791" s="152"/>
      <c r="F791" s="87"/>
      <c r="G791" s="87"/>
      <c r="I791" s="152"/>
      <c r="J791" s="153"/>
      <c r="M791" s="87"/>
      <c r="N791" s="162"/>
      <c r="O791" s="91"/>
      <c r="P791" s="91"/>
      <c r="Q791" s="162"/>
      <c r="R791" s="91"/>
      <c r="S791" s="91"/>
    </row>
    <row r="792" spans="1:19" ht="12.75">
      <c r="A792" s="180"/>
      <c r="B792" s="152"/>
      <c r="C792" s="152"/>
      <c r="F792" s="87"/>
      <c r="G792" s="87"/>
      <c r="I792" s="152"/>
      <c r="J792" s="153"/>
      <c r="M792" s="87"/>
      <c r="N792" s="162"/>
      <c r="O792" s="91"/>
      <c r="P792" s="91"/>
      <c r="Q792" s="162"/>
      <c r="R792" s="91"/>
      <c r="S792" s="91"/>
    </row>
    <row r="793" spans="1:19" ht="12.75">
      <c r="A793" s="180"/>
      <c r="B793" s="152"/>
      <c r="C793" s="152"/>
      <c r="F793" s="87"/>
      <c r="G793" s="87"/>
      <c r="I793" s="152"/>
      <c r="J793" s="153"/>
      <c r="M793" s="87"/>
      <c r="N793" s="162"/>
      <c r="O793" s="91"/>
      <c r="P793" s="91"/>
      <c r="Q793" s="162"/>
      <c r="R793" s="91"/>
      <c r="S793" s="91"/>
    </row>
    <row r="794" spans="1:19" ht="12.75">
      <c r="A794" s="180"/>
      <c r="B794" s="152"/>
      <c r="C794" s="152"/>
      <c r="F794" s="87"/>
      <c r="G794" s="87"/>
      <c r="I794" s="152"/>
      <c r="J794" s="153"/>
      <c r="M794" s="87"/>
      <c r="N794" s="162"/>
      <c r="O794" s="91"/>
      <c r="P794" s="91"/>
      <c r="Q794" s="162"/>
      <c r="R794" s="91"/>
      <c r="S794" s="91"/>
    </row>
    <row r="795" spans="1:19" ht="12.75">
      <c r="A795" s="180"/>
      <c r="B795" s="152"/>
      <c r="C795" s="152"/>
      <c r="F795" s="87"/>
      <c r="G795" s="87"/>
      <c r="I795" s="152"/>
      <c r="J795" s="153"/>
      <c r="M795" s="87"/>
      <c r="N795" s="162"/>
      <c r="O795" s="91"/>
      <c r="P795" s="91"/>
      <c r="Q795" s="162"/>
      <c r="R795" s="91"/>
      <c r="S795" s="91"/>
    </row>
    <row r="796" spans="1:19" ht="12.75">
      <c r="A796" s="180"/>
      <c r="B796" s="152"/>
      <c r="C796" s="152"/>
      <c r="F796" s="87"/>
      <c r="G796" s="87"/>
      <c r="I796" s="152"/>
      <c r="J796" s="153"/>
      <c r="M796" s="87"/>
      <c r="N796" s="162"/>
      <c r="O796" s="91"/>
      <c r="P796" s="91"/>
      <c r="Q796" s="162"/>
      <c r="R796" s="91"/>
      <c r="S796" s="91"/>
    </row>
    <row r="797" spans="1:19" ht="12.75">
      <c r="A797" s="180"/>
      <c r="B797" s="152"/>
      <c r="C797" s="152"/>
      <c r="F797" s="87"/>
      <c r="G797" s="87"/>
      <c r="I797" s="152"/>
      <c r="J797" s="153"/>
      <c r="M797" s="87"/>
      <c r="N797" s="162"/>
      <c r="O797" s="91"/>
      <c r="P797" s="91"/>
      <c r="Q797" s="162"/>
      <c r="R797" s="91"/>
      <c r="S797" s="91"/>
    </row>
    <row r="798" spans="1:19" ht="12.75">
      <c r="A798" s="180"/>
      <c r="B798" s="152"/>
      <c r="C798" s="152"/>
      <c r="F798" s="87"/>
      <c r="G798" s="87"/>
      <c r="I798" s="152"/>
      <c r="J798" s="153"/>
      <c r="M798" s="87"/>
      <c r="N798" s="162"/>
      <c r="O798" s="91"/>
      <c r="P798" s="91"/>
      <c r="Q798" s="162"/>
      <c r="R798" s="91"/>
      <c r="S798" s="91"/>
    </row>
    <row r="799" spans="1:19" ht="12.75">
      <c r="A799" s="180"/>
      <c r="B799" s="152"/>
      <c r="C799" s="152"/>
      <c r="F799" s="87"/>
      <c r="G799" s="87"/>
      <c r="I799" s="152"/>
      <c r="J799" s="153"/>
      <c r="M799" s="87"/>
      <c r="N799" s="162"/>
      <c r="O799" s="91"/>
      <c r="P799" s="91"/>
      <c r="Q799" s="162"/>
      <c r="R799" s="91"/>
      <c r="S799" s="91"/>
    </row>
    <row r="800" spans="1:19" ht="12.75">
      <c r="A800" s="180"/>
      <c r="B800" s="152"/>
      <c r="C800" s="152"/>
      <c r="F800" s="87"/>
      <c r="G800" s="87"/>
      <c r="I800" s="152"/>
      <c r="J800" s="153"/>
      <c r="M800" s="87"/>
      <c r="N800" s="162"/>
      <c r="O800" s="91"/>
      <c r="P800" s="91"/>
      <c r="Q800" s="162"/>
      <c r="R800" s="91"/>
      <c r="S800" s="91"/>
    </row>
    <row r="801" spans="1:19" ht="12.75">
      <c r="A801" s="180"/>
      <c r="B801" s="152"/>
      <c r="C801" s="152"/>
      <c r="F801" s="87"/>
      <c r="G801" s="87"/>
      <c r="I801" s="152"/>
      <c r="J801" s="153"/>
      <c r="M801" s="87"/>
      <c r="N801" s="162"/>
      <c r="O801" s="91"/>
      <c r="P801" s="91"/>
      <c r="Q801" s="162"/>
      <c r="R801" s="91"/>
      <c r="S801" s="91"/>
    </row>
    <row r="802" spans="1:19" ht="12.75">
      <c r="A802" s="180"/>
      <c r="B802" s="152"/>
      <c r="C802" s="152"/>
      <c r="F802" s="87"/>
      <c r="G802" s="87"/>
      <c r="I802" s="152"/>
      <c r="J802" s="153"/>
      <c r="M802" s="87"/>
      <c r="N802" s="162"/>
      <c r="O802" s="91"/>
      <c r="P802" s="91"/>
      <c r="Q802" s="162"/>
      <c r="R802" s="91"/>
      <c r="S802" s="91"/>
    </row>
    <row r="803" spans="1:19" ht="12.75">
      <c r="A803" s="180"/>
      <c r="B803" s="152"/>
      <c r="C803" s="152"/>
      <c r="F803" s="87"/>
      <c r="G803" s="87"/>
      <c r="I803" s="152"/>
      <c r="J803" s="153"/>
      <c r="M803" s="87"/>
      <c r="N803" s="162"/>
      <c r="O803" s="91"/>
      <c r="P803" s="91"/>
      <c r="Q803" s="162"/>
      <c r="R803" s="91"/>
      <c r="S803" s="91"/>
    </row>
    <row r="804" spans="1:19" ht="12.75">
      <c r="A804" s="180"/>
      <c r="B804" s="152"/>
      <c r="C804" s="152"/>
      <c r="F804" s="87"/>
      <c r="G804" s="87"/>
      <c r="I804" s="152"/>
      <c r="J804" s="153"/>
      <c r="M804" s="87"/>
      <c r="N804" s="162"/>
      <c r="O804" s="91"/>
      <c r="P804" s="91"/>
      <c r="Q804" s="162"/>
      <c r="R804" s="91"/>
      <c r="S804" s="91"/>
    </row>
    <row r="805" spans="1:19" ht="12.75">
      <c r="A805" s="180"/>
      <c r="B805" s="152"/>
      <c r="C805" s="152"/>
      <c r="F805" s="87"/>
      <c r="G805" s="87"/>
      <c r="I805" s="152"/>
      <c r="J805" s="153"/>
      <c r="M805" s="87"/>
      <c r="N805" s="162"/>
      <c r="O805" s="91"/>
      <c r="P805" s="91"/>
      <c r="Q805" s="162"/>
      <c r="R805" s="91"/>
      <c r="S805" s="91"/>
    </row>
    <row r="806" spans="1:19" ht="12.75">
      <c r="A806" s="180"/>
      <c r="B806" s="152"/>
      <c r="C806" s="152"/>
      <c r="F806" s="87"/>
      <c r="G806" s="87"/>
      <c r="I806" s="152"/>
      <c r="J806" s="153"/>
      <c r="M806" s="87"/>
      <c r="N806" s="162"/>
      <c r="O806" s="91"/>
      <c r="P806" s="91"/>
      <c r="Q806" s="162"/>
      <c r="R806" s="91"/>
      <c r="S806" s="91"/>
    </row>
    <row r="807" spans="1:19" ht="12.75">
      <c r="A807" s="180"/>
      <c r="B807" s="152"/>
      <c r="C807" s="152"/>
      <c r="F807" s="87"/>
      <c r="G807" s="87"/>
      <c r="I807" s="152"/>
      <c r="J807" s="153"/>
      <c r="M807" s="87"/>
      <c r="N807" s="162"/>
      <c r="O807" s="91"/>
      <c r="P807" s="91"/>
      <c r="Q807" s="162"/>
      <c r="R807" s="91"/>
      <c r="S807" s="91"/>
    </row>
    <row r="808" spans="1:19" ht="12.75">
      <c r="A808" s="180"/>
      <c r="B808" s="152"/>
      <c r="C808" s="152"/>
      <c r="F808" s="87"/>
      <c r="G808" s="87"/>
      <c r="I808" s="152"/>
      <c r="J808" s="153"/>
      <c r="M808" s="87"/>
      <c r="N808" s="162"/>
      <c r="O808" s="91"/>
      <c r="P808" s="91"/>
      <c r="Q808" s="162"/>
      <c r="R808" s="91"/>
      <c r="S808" s="91"/>
    </row>
    <row r="809" spans="1:19" ht="12.75">
      <c r="A809" s="180"/>
      <c r="B809" s="152"/>
      <c r="C809" s="152"/>
      <c r="F809" s="87"/>
      <c r="G809" s="87"/>
      <c r="I809" s="152"/>
      <c r="J809" s="153"/>
      <c r="M809" s="87"/>
      <c r="N809" s="162"/>
      <c r="O809" s="91"/>
      <c r="P809" s="91"/>
      <c r="Q809" s="162"/>
      <c r="R809" s="91"/>
      <c r="S809" s="91"/>
    </row>
    <row r="810" spans="1:19" ht="12.75">
      <c r="A810" s="180"/>
      <c r="B810" s="152"/>
      <c r="C810" s="152"/>
      <c r="F810" s="87"/>
      <c r="G810" s="87"/>
      <c r="I810" s="152"/>
      <c r="J810" s="153"/>
      <c r="M810" s="87"/>
      <c r="N810" s="162"/>
      <c r="O810" s="91"/>
      <c r="P810" s="91"/>
      <c r="Q810" s="162"/>
      <c r="R810" s="91"/>
      <c r="S810" s="91"/>
    </row>
    <row r="811" spans="1:19" ht="12.75">
      <c r="A811" s="180"/>
      <c r="B811" s="152"/>
      <c r="C811" s="152"/>
      <c r="F811" s="87"/>
      <c r="G811" s="87"/>
      <c r="I811" s="152"/>
      <c r="J811" s="153"/>
      <c r="M811" s="87"/>
      <c r="N811" s="162"/>
      <c r="O811" s="91"/>
      <c r="P811" s="91"/>
      <c r="Q811" s="162"/>
      <c r="R811" s="91"/>
      <c r="S811" s="91"/>
    </row>
    <row r="812" spans="1:19" ht="12.75">
      <c r="A812" s="180"/>
      <c r="B812" s="152"/>
      <c r="C812" s="152"/>
      <c r="F812" s="87"/>
      <c r="G812" s="87"/>
      <c r="I812" s="152"/>
      <c r="J812" s="153"/>
      <c r="M812" s="87"/>
      <c r="N812" s="162"/>
      <c r="O812" s="91"/>
      <c r="P812" s="91"/>
      <c r="Q812" s="162"/>
      <c r="R812" s="91"/>
      <c r="S812" s="91"/>
    </row>
    <row r="813" spans="1:19" ht="12.75">
      <c r="A813" s="180"/>
      <c r="B813" s="152"/>
      <c r="C813" s="152"/>
      <c r="F813" s="87"/>
      <c r="G813" s="87"/>
      <c r="I813" s="152"/>
      <c r="J813" s="153"/>
      <c r="M813" s="87"/>
      <c r="N813" s="162"/>
      <c r="O813" s="91"/>
      <c r="P813" s="91"/>
      <c r="Q813" s="162"/>
      <c r="R813" s="91"/>
      <c r="S813" s="91"/>
    </row>
    <row r="814" spans="1:19" ht="12.75">
      <c r="A814" s="180"/>
      <c r="B814" s="152"/>
      <c r="C814" s="152"/>
      <c r="F814" s="87"/>
      <c r="G814" s="87"/>
      <c r="I814" s="152"/>
      <c r="J814" s="153"/>
      <c r="M814" s="87"/>
      <c r="N814" s="162"/>
      <c r="O814" s="91"/>
      <c r="P814" s="91"/>
      <c r="Q814" s="162"/>
      <c r="R814" s="91"/>
      <c r="S814" s="91"/>
    </row>
    <row r="815" spans="1:19" ht="12.75">
      <c r="A815" s="180"/>
      <c r="B815" s="152"/>
      <c r="C815" s="152"/>
      <c r="F815" s="87"/>
      <c r="G815" s="87"/>
      <c r="I815" s="152"/>
      <c r="J815" s="153"/>
      <c r="M815" s="87"/>
      <c r="N815" s="162"/>
      <c r="O815" s="91"/>
      <c r="P815" s="91"/>
      <c r="Q815" s="162"/>
      <c r="R815" s="91"/>
      <c r="S815" s="91"/>
    </row>
    <row r="816" spans="1:19" ht="12.75">
      <c r="A816" s="180"/>
      <c r="B816" s="152"/>
      <c r="C816" s="152"/>
      <c r="F816" s="87"/>
      <c r="G816" s="87"/>
      <c r="I816" s="152"/>
      <c r="J816" s="153"/>
      <c r="M816" s="87"/>
      <c r="N816" s="162"/>
      <c r="O816" s="91"/>
      <c r="P816" s="91"/>
      <c r="Q816" s="162"/>
      <c r="R816" s="91"/>
      <c r="S816" s="91"/>
    </row>
    <row r="817" spans="1:19" ht="12.75">
      <c r="A817" s="180"/>
      <c r="B817" s="152"/>
      <c r="C817" s="152"/>
      <c r="F817" s="87"/>
      <c r="G817" s="87"/>
      <c r="I817" s="152"/>
      <c r="J817" s="153"/>
      <c r="M817" s="87"/>
      <c r="N817" s="162"/>
      <c r="O817" s="91"/>
      <c r="P817" s="91"/>
      <c r="Q817" s="162"/>
      <c r="R817" s="91"/>
      <c r="S817" s="91"/>
    </row>
    <row r="818" spans="1:19" ht="12.75">
      <c r="A818" s="180"/>
      <c r="B818" s="152"/>
      <c r="C818" s="152"/>
      <c r="F818" s="87"/>
      <c r="G818" s="87"/>
      <c r="I818" s="152"/>
      <c r="J818" s="153"/>
      <c r="M818" s="87"/>
      <c r="N818" s="162"/>
      <c r="O818" s="91"/>
      <c r="P818" s="91"/>
      <c r="Q818" s="162"/>
      <c r="R818" s="91"/>
      <c r="S818" s="91"/>
    </row>
    <row r="819" spans="1:19" ht="12.75">
      <c r="A819" s="180"/>
      <c r="B819" s="152"/>
      <c r="C819" s="152"/>
      <c r="F819" s="87"/>
      <c r="G819" s="87"/>
      <c r="I819" s="152"/>
      <c r="J819" s="153"/>
      <c r="M819" s="87"/>
      <c r="N819" s="162"/>
      <c r="O819" s="91"/>
      <c r="P819" s="91"/>
      <c r="Q819" s="162"/>
      <c r="R819" s="91"/>
      <c r="S819" s="91"/>
    </row>
    <row r="820" spans="1:19" ht="12.75">
      <c r="A820" s="180"/>
      <c r="B820" s="152"/>
      <c r="C820" s="152"/>
      <c r="F820" s="87"/>
      <c r="G820" s="87"/>
      <c r="I820" s="152"/>
      <c r="J820" s="153"/>
      <c r="M820" s="87"/>
      <c r="N820" s="162"/>
      <c r="O820" s="91"/>
      <c r="P820" s="91"/>
      <c r="Q820" s="162"/>
      <c r="R820" s="91"/>
      <c r="S820" s="91"/>
    </row>
    <row r="821" spans="1:19" ht="12.75">
      <c r="A821" s="180"/>
      <c r="B821" s="152"/>
      <c r="C821" s="152"/>
      <c r="F821" s="87"/>
      <c r="G821" s="87"/>
      <c r="I821" s="152"/>
      <c r="J821" s="153"/>
      <c r="M821" s="87"/>
      <c r="N821" s="162"/>
      <c r="O821" s="91"/>
      <c r="P821" s="91"/>
      <c r="Q821" s="162"/>
      <c r="R821" s="91"/>
      <c r="S821" s="91"/>
    </row>
    <row r="822" spans="1:19" ht="12.75">
      <c r="A822" s="180"/>
      <c r="B822" s="152"/>
      <c r="C822" s="152"/>
      <c r="F822" s="87"/>
      <c r="G822" s="87"/>
      <c r="I822" s="152"/>
      <c r="J822" s="153"/>
      <c r="M822" s="87"/>
      <c r="N822" s="162"/>
      <c r="O822" s="91"/>
      <c r="P822" s="91"/>
      <c r="Q822" s="162"/>
      <c r="R822" s="91"/>
      <c r="S822" s="91"/>
    </row>
    <row r="823" spans="1:19" ht="12.75">
      <c r="A823" s="180"/>
      <c r="B823" s="152"/>
      <c r="C823" s="152"/>
      <c r="F823" s="87"/>
      <c r="G823" s="87"/>
      <c r="I823" s="152"/>
      <c r="J823" s="153"/>
      <c r="M823" s="87"/>
      <c r="N823" s="162"/>
      <c r="O823" s="91"/>
      <c r="P823" s="91"/>
      <c r="Q823" s="162"/>
      <c r="R823" s="91"/>
      <c r="S823" s="91"/>
    </row>
    <row r="824" spans="1:19" ht="12.75">
      <c r="A824" s="180"/>
      <c r="B824" s="152"/>
      <c r="C824" s="152"/>
      <c r="F824" s="87"/>
      <c r="G824" s="87"/>
      <c r="I824" s="152"/>
      <c r="J824" s="153"/>
      <c r="M824" s="87"/>
      <c r="N824" s="162"/>
      <c r="O824" s="91"/>
      <c r="P824" s="91"/>
      <c r="Q824" s="162"/>
      <c r="R824" s="91"/>
      <c r="S824" s="91"/>
    </row>
    <row r="825" spans="1:19" ht="12.75">
      <c r="A825" s="180"/>
      <c r="B825" s="152"/>
      <c r="C825" s="152"/>
      <c r="F825" s="87"/>
      <c r="G825" s="87"/>
      <c r="I825" s="152"/>
      <c r="J825" s="153"/>
      <c r="M825" s="87"/>
      <c r="N825" s="162"/>
      <c r="O825" s="91"/>
      <c r="P825" s="91"/>
      <c r="Q825" s="162"/>
      <c r="R825" s="91"/>
      <c r="S825" s="91"/>
    </row>
    <row r="826" spans="1:19" ht="12.75">
      <c r="A826" s="180"/>
      <c r="B826" s="152"/>
      <c r="C826" s="152"/>
      <c r="F826" s="87"/>
      <c r="G826" s="87"/>
      <c r="I826" s="152"/>
      <c r="J826" s="153"/>
      <c r="M826" s="87"/>
      <c r="N826" s="162"/>
      <c r="O826" s="91"/>
      <c r="P826" s="91"/>
      <c r="Q826" s="162"/>
      <c r="R826" s="91"/>
      <c r="S826" s="91"/>
    </row>
    <row r="827" spans="1:19" ht="12.75">
      <c r="A827" s="180"/>
      <c r="B827" s="152"/>
      <c r="C827" s="152"/>
      <c r="F827" s="87"/>
      <c r="G827" s="87"/>
      <c r="I827" s="152"/>
      <c r="J827" s="153"/>
      <c r="M827" s="87"/>
      <c r="N827" s="162"/>
      <c r="O827" s="91"/>
      <c r="P827" s="91"/>
      <c r="Q827" s="162"/>
      <c r="R827" s="91"/>
      <c r="S827" s="91"/>
    </row>
    <row r="828" spans="1:19" ht="12.75">
      <c r="A828" s="180"/>
      <c r="B828" s="152"/>
      <c r="C828" s="152"/>
      <c r="F828" s="87"/>
      <c r="G828" s="87"/>
      <c r="I828" s="152"/>
      <c r="J828" s="153"/>
      <c r="M828" s="87"/>
      <c r="N828" s="162"/>
      <c r="O828" s="91"/>
      <c r="P828" s="91"/>
      <c r="Q828" s="162"/>
      <c r="R828" s="91"/>
      <c r="S828" s="91"/>
    </row>
    <row r="829" spans="1:19" ht="12.75">
      <c r="A829" s="180"/>
      <c r="B829" s="152"/>
      <c r="C829" s="152"/>
      <c r="F829" s="87"/>
      <c r="G829" s="87"/>
      <c r="I829" s="152"/>
      <c r="J829" s="153"/>
      <c r="M829" s="87"/>
      <c r="N829" s="162"/>
      <c r="O829" s="91"/>
      <c r="P829" s="91"/>
      <c r="Q829" s="162"/>
      <c r="R829" s="91"/>
      <c r="S829" s="91"/>
    </row>
    <row r="830" spans="1:19" ht="12.75">
      <c r="A830" s="180"/>
      <c r="B830" s="152"/>
      <c r="C830" s="152"/>
      <c r="F830" s="87"/>
      <c r="G830" s="87"/>
      <c r="I830" s="152"/>
      <c r="J830" s="153"/>
      <c r="M830" s="87"/>
      <c r="N830" s="162"/>
      <c r="O830" s="91"/>
      <c r="P830" s="91"/>
      <c r="Q830" s="162"/>
      <c r="R830" s="91"/>
      <c r="S830" s="91"/>
    </row>
    <row r="831" spans="1:19" ht="12.75">
      <c r="A831" s="180"/>
      <c r="B831" s="152"/>
      <c r="C831" s="152"/>
      <c r="F831" s="87"/>
      <c r="G831" s="87"/>
      <c r="I831" s="152"/>
      <c r="J831" s="153"/>
      <c r="M831" s="87"/>
      <c r="N831" s="162"/>
      <c r="O831" s="91"/>
      <c r="P831" s="91"/>
      <c r="Q831" s="162"/>
      <c r="R831" s="91"/>
      <c r="S831" s="91"/>
    </row>
    <row r="832" spans="1:19" ht="12.75">
      <c r="A832" s="180"/>
      <c r="B832" s="152"/>
      <c r="C832" s="152"/>
      <c r="F832" s="87"/>
      <c r="G832" s="87"/>
      <c r="I832" s="152"/>
      <c r="J832" s="153"/>
      <c r="M832" s="87"/>
      <c r="N832" s="162"/>
      <c r="O832" s="91"/>
      <c r="P832" s="91"/>
      <c r="Q832" s="162"/>
      <c r="R832" s="91"/>
      <c r="S832" s="91"/>
    </row>
    <row r="833" spans="1:19" ht="12.75">
      <c r="A833" s="180"/>
      <c r="B833" s="152"/>
      <c r="C833" s="152"/>
      <c r="F833" s="87"/>
      <c r="G833" s="87"/>
      <c r="I833" s="152"/>
      <c r="J833" s="153"/>
      <c r="M833" s="87"/>
      <c r="N833" s="162"/>
      <c r="O833" s="91"/>
      <c r="P833" s="91"/>
      <c r="Q833" s="162"/>
      <c r="R833" s="91"/>
      <c r="S833" s="91"/>
    </row>
    <row r="834" spans="1:19" ht="12.75">
      <c r="A834" s="180"/>
      <c r="B834" s="152"/>
      <c r="C834" s="152"/>
      <c r="F834" s="87"/>
      <c r="G834" s="87"/>
      <c r="I834" s="152"/>
      <c r="J834" s="153"/>
      <c r="M834" s="87"/>
      <c r="N834" s="162"/>
      <c r="O834" s="91"/>
      <c r="P834" s="91"/>
      <c r="Q834" s="162"/>
      <c r="R834" s="91"/>
      <c r="S834" s="91"/>
    </row>
    <row r="835" spans="1:19" ht="12.75">
      <c r="A835" s="180"/>
      <c r="B835" s="152"/>
      <c r="C835" s="152"/>
      <c r="F835" s="87"/>
      <c r="G835" s="87"/>
      <c r="I835" s="152"/>
      <c r="J835" s="153"/>
      <c r="M835" s="87"/>
      <c r="N835" s="162"/>
      <c r="O835" s="91"/>
      <c r="P835" s="91"/>
      <c r="Q835" s="162"/>
      <c r="R835" s="91"/>
      <c r="S835" s="91"/>
    </row>
    <row r="836" spans="1:19" ht="12.75">
      <c r="A836" s="180"/>
      <c r="B836" s="152"/>
      <c r="C836" s="152"/>
      <c r="F836" s="87"/>
      <c r="G836" s="87"/>
      <c r="I836" s="152"/>
      <c r="J836" s="153"/>
      <c r="M836" s="87"/>
      <c r="N836" s="162"/>
      <c r="O836" s="91"/>
      <c r="P836" s="91"/>
      <c r="Q836" s="162"/>
      <c r="R836" s="91"/>
      <c r="S836" s="91"/>
    </row>
    <row r="837" spans="1:19" ht="12.75">
      <c r="A837" s="180"/>
      <c r="B837" s="152"/>
      <c r="C837" s="152"/>
      <c r="F837" s="87"/>
      <c r="G837" s="87"/>
      <c r="I837" s="152"/>
      <c r="J837" s="153"/>
      <c r="M837" s="87"/>
      <c r="N837" s="162"/>
      <c r="O837" s="91"/>
      <c r="P837" s="91"/>
      <c r="Q837" s="162"/>
      <c r="R837" s="91"/>
      <c r="S837" s="91"/>
    </row>
    <row r="838" spans="1:19" ht="12.75">
      <c r="A838" s="180"/>
      <c r="B838" s="152"/>
      <c r="C838" s="152"/>
      <c r="F838" s="87"/>
      <c r="G838" s="87"/>
      <c r="I838" s="152"/>
      <c r="J838" s="153"/>
      <c r="M838" s="87"/>
      <c r="N838" s="162"/>
      <c r="O838" s="91"/>
      <c r="P838" s="91"/>
      <c r="Q838" s="162"/>
      <c r="R838" s="91"/>
      <c r="S838" s="91"/>
    </row>
    <row r="839" spans="1:19" ht="12.75">
      <c r="A839" s="180"/>
      <c r="B839" s="152"/>
      <c r="C839" s="152"/>
      <c r="F839" s="87"/>
      <c r="G839" s="87"/>
      <c r="I839" s="152"/>
      <c r="J839" s="153"/>
      <c r="M839" s="87"/>
      <c r="N839" s="162"/>
      <c r="O839" s="91"/>
      <c r="P839" s="91"/>
      <c r="Q839" s="162"/>
      <c r="R839" s="91"/>
      <c r="S839" s="91"/>
    </row>
    <row r="840" spans="1:19" ht="12.75">
      <c r="A840" s="180"/>
      <c r="B840" s="152"/>
      <c r="C840" s="152"/>
      <c r="F840" s="87"/>
      <c r="G840" s="87"/>
      <c r="I840" s="152"/>
      <c r="J840" s="153"/>
      <c r="M840" s="87"/>
      <c r="N840" s="162"/>
      <c r="O840" s="91"/>
      <c r="P840" s="91"/>
      <c r="Q840" s="162"/>
      <c r="R840" s="91"/>
      <c r="S840" s="91"/>
    </row>
    <row r="841" spans="1:19" ht="12.75">
      <c r="A841" s="180"/>
      <c r="B841" s="152"/>
      <c r="C841" s="152"/>
      <c r="F841" s="87"/>
      <c r="G841" s="87"/>
      <c r="I841" s="152"/>
      <c r="J841" s="153"/>
      <c r="M841" s="87"/>
      <c r="N841" s="162"/>
      <c r="O841" s="91"/>
      <c r="P841" s="91"/>
      <c r="Q841" s="162"/>
      <c r="R841" s="91"/>
      <c r="S841" s="91"/>
    </row>
    <row r="842" spans="1:19" ht="12.75">
      <c r="A842" s="180"/>
      <c r="B842" s="152"/>
      <c r="C842" s="152"/>
      <c r="F842" s="87"/>
      <c r="G842" s="87"/>
      <c r="I842" s="152"/>
      <c r="J842" s="153"/>
      <c r="M842" s="87"/>
      <c r="N842" s="162"/>
      <c r="O842" s="91"/>
      <c r="P842" s="91"/>
      <c r="Q842" s="162"/>
      <c r="R842" s="91"/>
      <c r="S842" s="91"/>
    </row>
    <row r="843" spans="1:19" ht="12.75">
      <c r="A843" s="180"/>
      <c r="B843" s="152"/>
      <c r="C843" s="152"/>
      <c r="F843" s="87"/>
      <c r="G843" s="87"/>
      <c r="I843" s="152"/>
      <c r="J843" s="153"/>
      <c r="M843" s="87"/>
      <c r="N843" s="162"/>
      <c r="O843" s="91"/>
      <c r="P843" s="91"/>
      <c r="Q843" s="162"/>
      <c r="R843" s="91"/>
      <c r="S843" s="91"/>
    </row>
    <row r="844" spans="1:19" ht="12.75">
      <c r="A844" s="180"/>
      <c r="B844" s="152"/>
      <c r="C844" s="152"/>
      <c r="F844" s="87"/>
      <c r="G844" s="87"/>
      <c r="I844" s="152"/>
      <c r="J844" s="153"/>
      <c r="M844" s="87"/>
      <c r="N844" s="162"/>
      <c r="O844" s="91"/>
      <c r="P844" s="91"/>
      <c r="Q844" s="162"/>
      <c r="R844" s="91"/>
      <c r="S844" s="91"/>
    </row>
    <row r="845" spans="1:19" ht="12.75">
      <c r="A845" s="180"/>
      <c r="B845" s="152"/>
      <c r="C845" s="152"/>
      <c r="F845" s="87"/>
      <c r="G845" s="87"/>
      <c r="I845" s="152"/>
      <c r="J845" s="153"/>
      <c r="M845" s="87"/>
      <c r="N845" s="162"/>
      <c r="O845" s="91"/>
      <c r="P845" s="91"/>
      <c r="Q845" s="162"/>
      <c r="R845" s="91"/>
      <c r="S845" s="91"/>
    </row>
    <row r="846" spans="1:19" ht="12.75">
      <c r="A846" s="180"/>
      <c r="B846" s="152"/>
      <c r="C846" s="152"/>
      <c r="F846" s="87"/>
      <c r="G846" s="87"/>
      <c r="I846" s="152"/>
      <c r="J846" s="153"/>
      <c r="M846" s="87"/>
      <c r="N846" s="162"/>
      <c r="O846" s="91"/>
      <c r="P846" s="91"/>
      <c r="Q846" s="162"/>
      <c r="R846" s="91"/>
      <c r="S846" s="91"/>
    </row>
    <row r="847" spans="1:19" ht="12.75">
      <c r="A847" s="180"/>
      <c r="B847" s="152"/>
      <c r="C847" s="152"/>
      <c r="F847" s="87"/>
      <c r="G847" s="87"/>
      <c r="I847" s="152"/>
      <c r="J847" s="153"/>
      <c r="M847" s="87"/>
      <c r="N847" s="162"/>
      <c r="O847" s="91"/>
      <c r="P847" s="91"/>
      <c r="Q847" s="162"/>
      <c r="R847" s="91"/>
      <c r="S847" s="91"/>
    </row>
    <row r="848" spans="1:19" ht="12.75">
      <c r="A848" s="180"/>
      <c r="B848" s="152"/>
      <c r="C848" s="152"/>
      <c r="F848" s="87"/>
      <c r="G848" s="87"/>
      <c r="I848" s="152"/>
      <c r="J848" s="153"/>
      <c r="M848" s="87"/>
      <c r="N848" s="162"/>
      <c r="O848" s="91"/>
      <c r="P848" s="91"/>
      <c r="Q848" s="162"/>
      <c r="R848" s="91"/>
      <c r="S848" s="91"/>
    </row>
    <row r="849" spans="1:19" ht="12.75">
      <c r="A849" s="180"/>
      <c r="B849" s="152"/>
      <c r="C849" s="152"/>
      <c r="F849" s="87"/>
      <c r="G849" s="87"/>
      <c r="I849" s="152"/>
      <c r="J849" s="153"/>
      <c r="M849" s="87"/>
      <c r="N849" s="162"/>
      <c r="O849" s="91"/>
      <c r="P849" s="91"/>
      <c r="Q849" s="162"/>
      <c r="R849" s="91"/>
      <c r="S849" s="91"/>
    </row>
    <row r="850" spans="1:19" ht="12.75">
      <c r="A850" s="180"/>
      <c r="B850" s="152"/>
      <c r="C850" s="152"/>
      <c r="F850" s="87"/>
      <c r="G850" s="87"/>
      <c r="I850" s="152"/>
      <c r="J850" s="153"/>
      <c r="M850" s="87"/>
      <c r="N850" s="162"/>
      <c r="O850" s="91"/>
      <c r="P850" s="91"/>
      <c r="Q850" s="162"/>
      <c r="R850" s="91"/>
      <c r="S850" s="91"/>
    </row>
    <row r="851" spans="1:19" ht="12.75">
      <c r="A851" s="180"/>
      <c r="B851" s="152"/>
      <c r="C851" s="152"/>
      <c r="F851" s="87"/>
      <c r="G851" s="87"/>
      <c r="I851" s="152"/>
      <c r="J851" s="153"/>
      <c r="M851" s="87"/>
      <c r="N851" s="162"/>
      <c r="O851" s="91"/>
      <c r="P851" s="91"/>
      <c r="Q851" s="162"/>
      <c r="R851" s="91"/>
      <c r="S851" s="91"/>
    </row>
    <row r="852" spans="1:19" ht="12.75">
      <c r="A852" s="180"/>
      <c r="B852" s="152"/>
      <c r="C852" s="152"/>
      <c r="F852" s="87"/>
      <c r="G852" s="87"/>
      <c r="I852" s="152"/>
      <c r="J852" s="153"/>
      <c r="M852" s="87"/>
      <c r="N852" s="162"/>
      <c r="O852" s="91"/>
      <c r="P852" s="91"/>
      <c r="Q852" s="162"/>
      <c r="R852" s="91"/>
      <c r="S852" s="91"/>
    </row>
    <row r="853" spans="1:19" ht="12.75">
      <c r="A853" s="180"/>
      <c r="B853" s="152"/>
      <c r="C853" s="152"/>
      <c r="F853" s="87"/>
      <c r="G853" s="87"/>
      <c r="I853" s="152"/>
      <c r="J853" s="153"/>
      <c r="M853" s="87"/>
      <c r="N853" s="162"/>
      <c r="O853" s="91"/>
      <c r="P853" s="91"/>
      <c r="Q853" s="162"/>
      <c r="R853" s="91"/>
      <c r="S853" s="91"/>
    </row>
    <row r="854" spans="1:19" ht="12.75">
      <c r="A854" s="180"/>
      <c r="B854" s="152"/>
      <c r="C854" s="152"/>
      <c r="F854" s="87"/>
      <c r="G854" s="87"/>
      <c r="I854" s="152"/>
      <c r="J854" s="153"/>
      <c r="M854" s="87"/>
      <c r="N854" s="162"/>
      <c r="O854" s="91"/>
      <c r="P854" s="91"/>
      <c r="Q854" s="162"/>
      <c r="R854" s="91"/>
      <c r="S854" s="91"/>
    </row>
    <row r="855" spans="1:19" ht="12.75">
      <c r="A855" s="180"/>
      <c r="B855" s="152"/>
      <c r="C855" s="152"/>
      <c r="F855" s="87"/>
      <c r="G855" s="87"/>
      <c r="I855" s="152"/>
      <c r="J855" s="153"/>
      <c r="M855" s="87"/>
      <c r="N855" s="162"/>
      <c r="O855" s="91"/>
      <c r="P855" s="91"/>
      <c r="Q855" s="162"/>
      <c r="R855" s="91"/>
      <c r="S855" s="91"/>
    </row>
    <row r="856" spans="1:19" ht="12.75">
      <c r="A856" s="180"/>
      <c r="B856" s="152"/>
      <c r="C856" s="152"/>
      <c r="F856" s="87"/>
      <c r="G856" s="87"/>
      <c r="I856" s="152"/>
      <c r="J856" s="153"/>
      <c r="M856" s="87"/>
      <c r="N856" s="162"/>
      <c r="O856" s="91"/>
      <c r="P856" s="91"/>
      <c r="Q856" s="162"/>
      <c r="R856" s="91"/>
      <c r="S856" s="91"/>
    </row>
    <row r="857" spans="1:19" ht="12.75">
      <c r="A857" s="180"/>
      <c r="B857" s="152"/>
      <c r="C857" s="152"/>
      <c r="F857" s="87"/>
      <c r="G857" s="87"/>
      <c r="I857" s="152"/>
      <c r="J857" s="153"/>
      <c r="M857" s="87"/>
      <c r="N857" s="162"/>
      <c r="O857" s="91"/>
      <c r="P857" s="91"/>
      <c r="Q857" s="162"/>
      <c r="R857" s="91"/>
      <c r="S857" s="91"/>
    </row>
    <row r="858" spans="1:19" ht="12.75">
      <c r="A858" s="180"/>
      <c r="B858" s="152"/>
      <c r="C858" s="152"/>
      <c r="F858" s="87"/>
      <c r="G858" s="87"/>
      <c r="I858" s="152"/>
      <c r="J858" s="153"/>
      <c r="M858" s="87"/>
      <c r="N858" s="162"/>
      <c r="O858" s="91"/>
      <c r="P858" s="91"/>
      <c r="Q858" s="162"/>
      <c r="R858" s="91"/>
      <c r="S858" s="91"/>
    </row>
    <row r="859" spans="1:19" ht="12.75">
      <c r="A859" s="180"/>
      <c r="B859" s="152"/>
      <c r="C859" s="152"/>
      <c r="F859" s="87"/>
      <c r="G859" s="87"/>
      <c r="I859" s="152"/>
      <c r="J859" s="153"/>
      <c r="M859" s="87"/>
      <c r="N859" s="162"/>
      <c r="O859" s="91"/>
      <c r="P859" s="91"/>
      <c r="Q859" s="162"/>
      <c r="R859" s="91"/>
      <c r="S859" s="91"/>
    </row>
    <row r="860" spans="1:19" ht="12.75">
      <c r="A860" s="180"/>
      <c r="B860" s="152"/>
      <c r="C860" s="152"/>
      <c r="F860" s="87"/>
      <c r="G860" s="87"/>
      <c r="I860" s="152"/>
      <c r="J860" s="153"/>
      <c r="M860" s="87"/>
      <c r="N860" s="162"/>
      <c r="O860" s="91"/>
      <c r="P860" s="91"/>
      <c r="Q860" s="162"/>
      <c r="R860" s="91"/>
      <c r="S860" s="91"/>
    </row>
    <row r="861" spans="1:19" ht="12.75">
      <c r="A861" s="180"/>
      <c r="B861" s="152"/>
      <c r="C861" s="152"/>
      <c r="F861" s="87"/>
      <c r="G861" s="87"/>
      <c r="I861" s="152"/>
      <c r="J861" s="153"/>
      <c r="M861" s="87"/>
      <c r="N861" s="162"/>
      <c r="O861" s="91"/>
      <c r="P861" s="91"/>
      <c r="Q861" s="162"/>
      <c r="R861" s="91"/>
      <c r="S861" s="91"/>
    </row>
    <row r="862" spans="1:19" ht="12.75">
      <c r="A862" s="180"/>
      <c r="B862" s="152"/>
      <c r="C862" s="152"/>
      <c r="F862" s="87"/>
      <c r="G862" s="87"/>
      <c r="I862" s="152"/>
      <c r="J862" s="153"/>
      <c r="M862" s="87"/>
      <c r="N862" s="162"/>
      <c r="O862" s="91"/>
      <c r="P862" s="91"/>
      <c r="Q862" s="162"/>
      <c r="R862" s="91"/>
      <c r="S862" s="91"/>
    </row>
    <row r="863" spans="1:19" ht="12.75">
      <c r="A863" s="180"/>
      <c r="B863" s="152"/>
      <c r="C863" s="152"/>
      <c r="F863" s="87"/>
      <c r="G863" s="87"/>
      <c r="I863" s="152"/>
      <c r="J863" s="153"/>
      <c r="M863" s="87"/>
      <c r="N863" s="162"/>
      <c r="O863" s="91"/>
      <c r="P863" s="91"/>
      <c r="Q863" s="162"/>
      <c r="R863" s="91"/>
      <c r="S863" s="91"/>
    </row>
    <row r="864" spans="1:19" ht="12.75">
      <c r="A864" s="180"/>
      <c r="B864" s="152"/>
      <c r="C864" s="152"/>
      <c r="F864" s="87"/>
      <c r="G864" s="87"/>
      <c r="I864" s="152"/>
      <c r="J864" s="153"/>
      <c r="M864" s="87"/>
      <c r="N864" s="162"/>
      <c r="O864" s="91"/>
      <c r="P864" s="91"/>
      <c r="Q864" s="162"/>
      <c r="R864" s="91"/>
      <c r="S864" s="91"/>
    </row>
    <row r="865" spans="1:19" ht="12.75">
      <c r="A865" s="180"/>
      <c r="B865" s="152"/>
      <c r="C865" s="152"/>
      <c r="F865" s="87"/>
      <c r="G865" s="87"/>
      <c r="I865" s="152"/>
      <c r="J865" s="153"/>
      <c r="M865" s="87"/>
      <c r="N865" s="162"/>
      <c r="O865" s="91"/>
      <c r="P865" s="91"/>
      <c r="Q865" s="162"/>
      <c r="R865" s="91"/>
      <c r="S865" s="91"/>
    </row>
    <row r="866" spans="1:19" ht="12.75">
      <c r="A866" s="180"/>
      <c r="B866" s="152"/>
      <c r="C866" s="152"/>
      <c r="F866" s="87"/>
      <c r="G866" s="87"/>
      <c r="I866" s="152"/>
      <c r="J866" s="153"/>
      <c r="M866" s="87"/>
      <c r="N866" s="162"/>
      <c r="O866" s="91"/>
      <c r="P866" s="91"/>
      <c r="Q866" s="162"/>
      <c r="R866" s="91"/>
      <c r="S866" s="91"/>
    </row>
    <row r="867" spans="1:19" ht="12.75">
      <c r="A867" s="180"/>
      <c r="B867" s="152"/>
      <c r="C867" s="152"/>
      <c r="F867" s="87"/>
      <c r="G867" s="87"/>
      <c r="I867" s="152"/>
      <c r="J867" s="153"/>
      <c r="M867" s="87"/>
      <c r="N867" s="162"/>
      <c r="O867" s="91"/>
      <c r="P867" s="91"/>
      <c r="Q867" s="162"/>
      <c r="R867" s="91"/>
      <c r="S867" s="91"/>
    </row>
    <row r="868" spans="1:19" ht="12.75">
      <c r="A868" s="180"/>
      <c r="B868" s="152"/>
      <c r="C868" s="152"/>
      <c r="F868" s="87"/>
      <c r="G868" s="87"/>
      <c r="I868" s="152"/>
      <c r="J868" s="153"/>
      <c r="M868" s="87"/>
      <c r="N868" s="162"/>
      <c r="O868" s="91"/>
      <c r="P868" s="91"/>
      <c r="Q868" s="162"/>
      <c r="R868" s="91"/>
      <c r="S868" s="91"/>
    </row>
    <row r="869" spans="1:19" ht="12.75">
      <c r="A869" s="180"/>
      <c r="B869" s="152"/>
      <c r="C869" s="152"/>
      <c r="F869" s="87"/>
      <c r="G869" s="87"/>
      <c r="I869" s="152"/>
      <c r="J869" s="153"/>
      <c r="M869" s="87"/>
      <c r="N869" s="162"/>
      <c r="O869" s="91"/>
      <c r="P869" s="91"/>
      <c r="Q869" s="162"/>
      <c r="R869" s="91"/>
      <c r="S869" s="91"/>
    </row>
    <row r="870" spans="1:19" ht="12.75">
      <c r="A870" s="180"/>
      <c r="B870" s="152"/>
      <c r="C870" s="152"/>
      <c r="F870" s="87"/>
      <c r="G870" s="87"/>
      <c r="I870" s="152"/>
      <c r="J870" s="153"/>
      <c r="M870" s="87"/>
      <c r="N870" s="162"/>
      <c r="O870" s="91"/>
      <c r="P870" s="91"/>
      <c r="Q870" s="162"/>
      <c r="R870" s="91"/>
      <c r="S870" s="91"/>
    </row>
    <row r="871" spans="1:19" ht="12.75">
      <c r="A871" s="180"/>
      <c r="B871" s="152"/>
      <c r="C871" s="152"/>
      <c r="F871" s="87"/>
      <c r="G871" s="87"/>
      <c r="I871" s="152"/>
      <c r="J871" s="153"/>
      <c r="M871" s="87"/>
      <c r="N871" s="162"/>
      <c r="O871" s="91"/>
      <c r="P871" s="91"/>
      <c r="Q871" s="162"/>
      <c r="R871" s="91"/>
      <c r="S871" s="91"/>
    </row>
    <row r="872" spans="1:19" ht="12.75">
      <c r="A872" s="180"/>
      <c r="B872" s="152"/>
      <c r="C872" s="152"/>
      <c r="F872" s="87"/>
      <c r="G872" s="87"/>
      <c r="I872" s="152"/>
      <c r="J872" s="153"/>
      <c r="M872" s="87"/>
      <c r="N872" s="162"/>
      <c r="O872" s="91"/>
      <c r="P872" s="91"/>
      <c r="Q872" s="162"/>
      <c r="R872" s="91"/>
      <c r="S872" s="91"/>
    </row>
    <row r="873" spans="1:19" ht="12.75">
      <c r="A873" s="180"/>
      <c r="B873" s="152"/>
      <c r="C873" s="152"/>
      <c r="F873" s="87"/>
      <c r="G873" s="87"/>
      <c r="I873" s="152"/>
      <c r="J873" s="153"/>
      <c r="M873" s="87"/>
      <c r="N873" s="162"/>
      <c r="O873" s="91"/>
      <c r="P873" s="91"/>
      <c r="Q873" s="162"/>
      <c r="R873" s="91"/>
      <c r="S873" s="91"/>
    </row>
    <row r="874" spans="1:19" ht="12.75">
      <c r="A874" s="180"/>
      <c r="B874" s="152"/>
      <c r="C874" s="152"/>
      <c r="F874" s="87"/>
      <c r="G874" s="87"/>
      <c r="I874" s="152"/>
      <c r="J874" s="153"/>
      <c r="M874" s="87"/>
      <c r="N874" s="162"/>
      <c r="O874" s="91"/>
      <c r="P874" s="91"/>
      <c r="Q874" s="162"/>
      <c r="R874" s="91"/>
      <c r="S874" s="91"/>
    </row>
    <row r="875" spans="1:19" ht="12.75">
      <c r="A875" s="180"/>
      <c r="B875" s="152"/>
      <c r="C875" s="152"/>
      <c r="F875" s="87"/>
      <c r="G875" s="87"/>
      <c r="I875" s="152"/>
      <c r="J875" s="153"/>
      <c r="M875" s="87"/>
      <c r="N875" s="162"/>
      <c r="O875" s="91"/>
      <c r="P875" s="91"/>
      <c r="Q875" s="162"/>
      <c r="R875" s="91"/>
      <c r="S875" s="91"/>
    </row>
    <row r="876" spans="1:19" ht="12.75">
      <c r="A876" s="180"/>
      <c r="B876" s="152"/>
      <c r="C876" s="152"/>
      <c r="F876" s="87"/>
      <c r="G876" s="87"/>
      <c r="I876" s="152"/>
      <c r="J876" s="153"/>
      <c r="M876" s="87"/>
      <c r="N876" s="162"/>
      <c r="O876" s="91"/>
      <c r="P876" s="91"/>
      <c r="Q876" s="162"/>
      <c r="R876" s="91"/>
      <c r="S876" s="91"/>
    </row>
    <row r="877" spans="1:19" ht="12.75">
      <c r="A877" s="180"/>
      <c r="B877" s="152"/>
      <c r="C877" s="152"/>
      <c r="F877" s="87"/>
      <c r="G877" s="87"/>
      <c r="I877" s="152"/>
      <c r="J877" s="153"/>
      <c r="M877" s="87"/>
      <c r="N877" s="162"/>
      <c r="O877" s="91"/>
      <c r="P877" s="91"/>
      <c r="Q877" s="162"/>
      <c r="R877" s="91"/>
      <c r="S877" s="91"/>
    </row>
    <row r="878" spans="1:19" ht="12.75">
      <c r="A878" s="180"/>
      <c r="B878" s="152"/>
      <c r="C878" s="152"/>
      <c r="F878" s="87"/>
      <c r="G878" s="87"/>
      <c r="I878" s="152"/>
      <c r="J878" s="153"/>
      <c r="M878" s="87"/>
      <c r="N878" s="162"/>
      <c r="O878" s="91"/>
      <c r="P878" s="91"/>
      <c r="Q878" s="162"/>
      <c r="R878" s="91"/>
      <c r="S878" s="91"/>
    </row>
    <row r="879" spans="1:19" ht="12.75">
      <c r="A879" s="180"/>
      <c r="B879" s="152"/>
      <c r="C879" s="152"/>
      <c r="F879" s="87"/>
      <c r="G879" s="87"/>
      <c r="I879" s="152"/>
      <c r="J879" s="153"/>
      <c r="M879" s="87"/>
      <c r="N879" s="162"/>
      <c r="O879" s="91"/>
      <c r="P879" s="91"/>
      <c r="Q879" s="162"/>
      <c r="R879" s="91"/>
      <c r="S879" s="91"/>
    </row>
    <row r="880" spans="1:19" ht="12.75">
      <c r="A880" s="180"/>
      <c r="B880" s="152"/>
      <c r="C880" s="152"/>
      <c r="F880" s="87"/>
      <c r="G880" s="87"/>
      <c r="I880" s="152"/>
      <c r="J880" s="153"/>
      <c r="M880" s="87"/>
      <c r="N880" s="162"/>
      <c r="O880" s="91"/>
      <c r="P880" s="91"/>
      <c r="Q880" s="162"/>
      <c r="R880" s="91"/>
      <c r="S880" s="91"/>
    </row>
    <row r="881" spans="1:19" ht="12.75">
      <c r="A881" s="180"/>
      <c r="B881" s="152"/>
      <c r="C881" s="152"/>
      <c r="F881" s="87"/>
      <c r="G881" s="87"/>
      <c r="I881" s="152"/>
      <c r="J881" s="153"/>
      <c r="M881" s="87"/>
      <c r="N881" s="162"/>
      <c r="O881" s="91"/>
      <c r="P881" s="91"/>
      <c r="Q881" s="162"/>
      <c r="R881" s="91"/>
      <c r="S881" s="91"/>
    </row>
    <row r="882" spans="1:19" ht="12.75">
      <c r="A882" s="180"/>
      <c r="B882" s="152"/>
      <c r="C882" s="152"/>
      <c r="F882" s="87"/>
      <c r="G882" s="87"/>
      <c r="I882" s="152"/>
      <c r="J882" s="153"/>
      <c r="M882" s="87"/>
      <c r="N882" s="162"/>
      <c r="O882" s="91"/>
      <c r="P882" s="91"/>
      <c r="Q882" s="162"/>
      <c r="R882" s="91"/>
      <c r="S882" s="91"/>
    </row>
    <row r="883" spans="1:19" ht="12.75">
      <c r="A883" s="180"/>
      <c r="B883" s="152"/>
      <c r="C883" s="152"/>
      <c r="F883" s="87"/>
      <c r="G883" s="87"/>
      <c r="I883" s="152"/>
      <c r="J883" s="153"/>
      <c r="M883" s="87"/>
      <c r="N883" s="162"/>
      <c r="O883" s="91"/>
      <c r="P883" s="91"/>
      <c r="Q883" s="162"/>
      <c r="R883" s="91"/>
      <c r="S883" s="91"/>
    </row>
    <row r="884" spans="1:19" ht="12.75">
      <c r="A884" s="180"/>
      <c r="B884" s="152"/>
      <c r="C884" s="152"/>
      <c r="F884" s="87"/>
      <c r="G884" s="87"/>
      <c r="I884" s="152"/>
      <c r="J884" s="153"/>
      <c r="M884" s="87"/>
      <c r="N884" s="162"/>
      <c r="O884" s="91"/>
      <c r="P884" s="91"/>
      <c r="Q884" s="162"/>
      <c r="R884" s="91"/>
      <c r="S884" s="91"/>
    </row>
    <row r="885" spans="1:19" ht="12.75">
      <c r="A885" s="180"/>
      <c r="B885" s="152"/>
      <c r="C885" s="152"/>
      <c r="F885" s="87"/>
      <c r="G885" s="87"/>
      <c r="I885" s="152"/>
      <c r="J885" s="153"/>
      <c r="M885" s="87"/>
      <c r="N885" s="162"/>
      <c r="O885" s="91"/>
      <c r="P885" s="91"/>
      <c r="Q885" s="162"/>
      <c r="R885" s="91"/>
      <c r="S885" s="91"/>
    </row>
    <row r="886" spans="1:19" ht="12.75">
      <c r="A886" s="180"/>
      <c r="B886" s="152"/>
      <c r="C886" s="152"/>
      <c r="F886" s="87"/>
      <c r="G886" s="87"/>
      <c r="I886" s="152"/>
      <c r="J886" s="153"/>
      <c r="M886" s="87"/>
      <c r="N886" s="162"/>
      <c r="O886" s="91"/>
      <c r="P886" s="91"/>
      <c r="Q886" s="162"/>
      <c r="R886" s="91"/>
      <c r="S886" s="91"/>
    </row>
    <row r="887" spans="1:19" ht="12.75">
      <c r="A887" s="180"/>
      <c r="B887" s="152"/>
      <c r="C887" s="152"/>
      <c r="F887" s="87"/>
      <c r="G887" s="87"/>
      <c r="I887" s="152"/>
      <c r="J887" s="153"/>
      <c r="M887" s="87"/>
      <c r="N887" s="162"/>
      <c r="O887" s="91"/>
      <c r="P887" s="91"/>
      <c r="Q887" s="162"/>
      <c r="R887" s="91"/>
      <c r="S887" s="91"/>
    </row>
    <row r="888" spans="1:19" ht="12.75">
      <c r="A888" s="180"/>
      <c r="B888" s="152"/>
      <c r="C888" s="152"/>
      <c r="F888" s="87"/>
      <c r="G888" s="87"/>
      <c r="I888" s="152"/>
      <c r="J888" s="153"/>
      <c r="M888" s="87"/>
      <c r="N888" s="162"/>
      <c r="O888" s="91"/>
      <c r="P888" s="91"/>
      <c r="Q888" s="162"/>
      <c r="R888" s="91"/>
      <c r="S888" s="91"/>
    </row>
    <row r="889" spans="1:19" ht="12.75">
      <c r="A889" s="180"/>
      <c r="B889" s="152"/>
      <c r="C889" s="152"/>
      <c r="F889" s="87"/>
      <c r="G889" s="87"/>
      <c r="I889" s="152"/>
      <c r="J889" s="153"/>
      <c r="M889" s="87"/>
      <c r="N889" s="162"/>
      <c r="O889" s="91"/>
      <c r="P889" s="91"/>
      <c r="Q889" s="162"/>
      <c r="R889" s="91"/>
      <c r="S889" s="91"/>
    </row>
    <row r="890" spans="1:19" ht="12.75">
      <c r="A890" s="180"/>
      <c r="B890" s="152"/>
      <c r="C890" s="152"/>
      <c r="F890" s="87"/>
      <c r="G890" s="87"/>
      <c r="I890" s="152"/>
      <c r="J890" s="153"/>
      <c r="M890" s="87"/>
      <c r="N890" s="162"/>
      <c r="O890" s="91"/>
      <c r="P890" s="91"/>
      <c r="Q890" s="162"/>
      <c r="R890" s="91"/>
      <c r="S890" s="91"/>
    </row>
    <row r="891" spans="1:19" ht="12.75">
      <c r="A891" s="180"/>
      <c r="B891" s="152"/>
      <c r="C891" s="152"/>
      <c r="F891" s="87"/>
      <c r="G891" s="87"/>
      <c r="I891" s="152"/>
      <c r="J891" s="153"/>
      <c r="M891" s="87"/>
      <c r="N891" s="162"/>
      <c r="O891" s="91"/>
      <c r="P891" s="91"/>
      <c r="Q891" s="162"/>
      <c r="R891" s="91"/>
      <c r="S891" s="91"/>
    </row>
    <row r="892" spans="1:19" ht="12.75">
      <c r="A892" s="180"/>
      <c r="B892" s="152"/>
      <c r="C892" s="152"/>
      <c r="F892" s="87"/>
      <c r="G892" s="87"/>
      <c r="I892" s="152"/>
      <c r="J892" s="153"/>
      <c r="M892" s="87"/>
      <c r="N892" s="162"/>
      <c r="O892" s="91"/>
      <c r="P892" s="91"/>
      <c r="Q892" s="162"/>
      <c r="R892" s="91"/>
      <c r="S892" s="91"/>
    </row>
    <row r="893" spans="1:19" ht="12.75">
      <c r="A893" s="180"/>
      <c r="B893" s="152"/>
      <c r="C893" s="152"/>
      <c r="F893" s="87"/>
      <c r="G893" s="87"/>
      <c r="I893" s="152"/>
      <c r="J893" s="153"/>
      <c r="M893" s="87"/>
      <c r="N893" s="162"/>
      <c r="O893" s="91"/>
      <c r="P893" s="91"/>
      <c r="Q893" s="162"/>
      <c r="R893" s="91"/>
      <c r="S893" s="91"/>
    </row>
    <row r="894" spans="1:19" ht="12.75">
      <c r="A894" s="180"/>
      <c r="B894" s="152"/>
      <c r="C894" s="152"/>
      <c r="F894" s="87"/>
      <c r="G894" s="87"/>
      <c r="I894" s="152"/>
      <c r="J894" s="153"/>
      <c r="M894" s="87"/>
      <c r="N894" s="162"/>
      <c r="O894" s="91"/>
      <c r="P894" s="91"/>
      <c r="Q894" s="162"/>
      <c r="R894" s="91"/>
      <c r="S894" s="91"/>
    </row>
    <row r="895" spans="1:19" ht="12.75">
      <c r="A895" s="180"/>
      <c r="B895" s="152"/>
      <c r="C895" s="152"/>
      <c r="F895" s="87"/>
      <c r="G895" s="87"/>
      <c r="I895" s="152"/>
      <c r="J895" s="153"/>
      <c r="M895" s="87"/>
      <c r="N895" s="162"/>
      <c r="O895" s="91"/>
      <c r="P895" s="91"/>
      <c r="Q895" s="162"/>
      <c r="R895" s="91"/>
      <c r="S895" s="91"/>
    </row>
    <row r="896" spans="1:19" ht="12.75">
      <c r="A896" s="180"/>
      <c r="B896" s="152"/>
      <c r="C896" s="152"/>
      <c r="F896" s="87"/>
      <c r="G896" s="87"/>
      <c r="I896" s="152"/>
      <c r="J896" s="153"/>
      <c r="M896" s="87"/>
      <c r="N896" s="162"/>
      <c r="O896" s="91"/>
      <c r="P896" s="91"/>
      <c r="Q896" s="162"/>
      <c r="R896" s="91"/>
      <c r="S896" s="91"/>
    </row>
    <row r="897" spans="1:19" ht="12.75">
      <c r="A897" s="180"/>
      <c r="B897" s="152"/>
      <c r="C897" s="152"/>
      <c r="F897" s="87"/>
      <c r="G897" s="87"/>
      <c r="I897" s="152"/>
      <c r="J897" s="153"/>
      <c r="M897" s="87"/>
      <c r="N897" s="162"/>
      <c r="O897" s="91"/>
      <c r="P897" s="91"/>
      <c r="Q897" s="162"/>
      <c r="R897" s="91"/>
      <c r="S897" s="91"/>
    </row>
    <row r="898" spans="1:19" ht="12.75">
      <c r="A898" s="180"/>
      <c r="B898" s="152"/>
      <c r="C898" s="152"/>
      <c r="F898" s="87"/>
      <c r="G898" s="87"/>
      <c r="I898" s="152"/>
      <c r="J898" s="153"/>
      <c r="M898" s="87"/>
      <c r="N898" s="162"/>
      <c r="O898" s="91"/>
      <c r="P898" s="91"/>
      <c r="Q898" s="162"/>
      <c r="R898" s="91"/>
      <c r="S898" s="91"/>
    </row>
    <row r="899" spans="1:19" ht="12.75">
      <c r="A899" s="180"/>
      <c r="B899" s="152"/>
      <c r="C899" s="152"/>
      <c r="F899" s="87"/>
      <c r="G899" s="87"/>
      <c r="I899" s="152"/>
      <c r="J899" s="153"/>
      <c r="M899" s="87"/>
      <c r="N899" s="162"/>
      <c r="O899" s="91"/>
      <c r="P899" s="91"/>
      <c r="Q899" s="162"/>
      <c r="R899" s="91"/>
      <c r="S899" s="91"/>
    </row>
    <row r="900" spans="1:19" ht="12.75">
      <c r="A900" s="180"/>
      <c r="B900" s="152"/>
      <c r="C900" s="152"/>
      <c r="F900" s="87"/>
      <c r="G900" s="87"/>
      <c r="I900" s="152"/>
      <c r="J900" s="153"/>
      <c r="M900" s="87"/>
      <c r="N900" s="162"/>
      <c r="O900" s="91"/>
      <c r="P900" s="91"/>
      <c r="Q900" s="162"/>
      <c r="R900" s="91"/>
      <c r="S900" s="91"/>
    </row>
    <row r="901" spans="1:19" ht="12.75">
      <c r="A901" s="180"/>
      <c r="B901" s="152"/>
      <c r="C901" s="152"/>
      <c r="F901" s="87"/>
      <c r="G901" s="87"/>
      <c r="I901" s="152"/>
      <c r="J901" s="153"/>
      <c r="M901" s="87"/>
      <c r="N901" s="162"/>
      <c r="O901" s="91"/>
      <c r="P901" s="91"/>
      <c r="Q901" s="162"/>
      <c r="R901" s="91"/>
      <c r="S901" s="91"/>
    </row>
    <row r="902" spans="1:19" ht="12.75">
      <c r="A902" s="180"/>
      <c r="B902" s="152"/>
      <c r="C902" s="152"/>
      <c r="F902" s="87"/>
      <c r="G902" s="87"/>
      <c r="I902" s="152"/>
      <c r="J902" s="153"/>
      <c r="M902" s="87"/>
      <c r="N902" s="162"/>
      <c r="O902" s="91"/>
      <c r="P902" s="91"/>
      <c r="Q902" s="162"/>
      <c r="R902" s="91"/>
      <c r="S902" s="91"/>
    </row>
    <row r="903" spans="1:19" ht="12.75">
      <c r="A903" s="180"/>
      <c r="B903" s="152"/>
      <c r="C903" s="152"/>
      <c r="F903" s="87"/>
      <c r="G903" s="87"/>
      <c r="I903" s="152"/>
      <c r="J903" s="153"/>
      <c r="M903" s="87"/>
      <c r="N903" s="162"/>
      <c r="O903" s="91"/>
      <c r="P903" s="91"/>
      <c r="Q903" s="162"/>
      <c r="R903" s="91"/>
      <c r="S903" s="91"/>
    </row>
    <row r="904" spans="1:19" ht="12.75">
      <c r="A904" s="180"/>
      <c r="B904" s="152"/>
      <c r="C904" s="152"/>
      <c r="F904" s="87"/>
      <c r="G904" s="87"/>
      <c r="I904" s="152"/>
      <c r="J904" s="153"/>
      <c r="M904" s="87"/>
      <c r="N904" s="162"/>
      <c r="O904" s="91"/>
      <c r="P904" s="91"/>
      <c r="Q904" s="162"/>
      <c r="R904" s="91"/>
      <c r="S904" s="91"/>
    </row>
    <row r="905" spans="1:19" ht="12.75">
      <c r="A905" s="180"/>
      <c r="B905" s="152"/>
      <c r="C905" s="152"/>
      <c r="F905" s="87"/>
      <c r="G905" s="87"/>
      <c r="I905" s="152"/>
      <c r="J905" s="153"/>
      <c r="M905" s="87"/>
      <c r="N905" s="162"/>
      <c r="O905" s="91"/>
      <c r="P905" s="91"/>
      <c r="Q905" s="162"/>
      <c r="R905" s="91"/>
      <c r="S905" s="91"/>
    </row>
    <row r="906" spans="1:19" ht="12.75">
      <c r="A906" s="180"/>
      <c r="B906" s="152"/>
      <c r="C906" s="152"/>
      <c r="F906" s="87"/>
      <c r="G906" s="87"/>
      <c r="I906" s="152"/>
      <c r="J906" s="153"/>
      <c r="M906" s="87"/>
      <c r="N906" s="162"/>
      <c r="O906" s="91"/>
      <c r="P906" s="91"/>
      <c r="Q906" s="162"/>
      <c r="R906" s="91"/>
      <c r="S906" s="91"/>
    </row>
    <row r="907" spans="1:19" ht="12.75">
      <c r="A907" s="180"/>
      <c r="B907" s="152"/>
      <c r="C907" s="152"/>
      <c r="F907" s="87"/>
      <c r="G907" s="87"/>
      <c r="I907" s="152"/>
      <c r="J907" s="153"/>
      <c r="M907" s="87"/>
      <c r="N907" s="162"/>
      <c r="O907" s="91"/>
      <c r="P907" s="91"/>
      <c r="Q907" s="162"/>
      <c r="R907" s="91"/>
      <c r="S907" s="91"/>
    </row>
    <row r="908" spans="1:19" ht="12.75">
      <c r="A908" s="180"/>
      <c r="B908" s="152"/>
      <c r="C908" s="152"/>
      <c r="F908" s="87"/>
      <c r="G908" s="87"/>
      <c r="I908" s="152"/>
      <c r="J908" s="153"/>
      <c r="M908" s="87"/>
      <c r="N908" s="162"/>
      <c r="O908" s="91"/>
      <c r="P908" s="91"/>
      <c r="Q908" s="162"/>
      <c r="R908" s="91"/>
      <c r="S908" s="91"/>
    </row>
    <row r="909" spans="1:19" ht="12.75">
      <c r="A909" s="180"/>
      <c r="B909" s="152"/>
      <c r="C909" s="152"/>
      <c r="F909" s="87"/>
      <c r="G909" s="87"/>
      <c r="I909" s="152"/>
      <c r="J909" s="153"/>
      <c r="M909" s="87"/>
      <c r="N909" s="162"/>
      <c r="O909" s="91"/>
      <c r="P909" s="91"/>
      <c r="Q909" s="162"/>
      <c r="R909" s="91"/>
      <c r="S909" s="91"/>
    </row>
    <row r="910" spans="1:19" ht="12.75">
      <c r="A910" s="180"/>
      <c r="B910" s="152"/>
      <c r="C910" s="152"/>
      <c r="F910" s="87"/>
      <c r="G910" s="87"/>
      <c r="I910" s="152"/>
      <c r="J910" s="153"/>
      <c r="M910" s="87"/>
      <c r="N910" s="162"/>
      <c r="O910" s="91"/>
      <c r="P910" s="91"/>
      <c r="Q910" s="162"/>
      <c r="R910" s="91"/>
      <c r="S910" s="91"/>
    </row>
    <row r="911" spans="1:19" ht="12.75">
      <c r="A911" s="180"/>
      <c r="B911" s="152"/>
      <c r="C911" s="152"/>
      <c r="F911" s="87"/>
      <c r="G911" s="87"/>
      <c r="I911" s="152"/>
      <c r="J911" s="153"/>
      <c r="M911" s="87"/>
      <c r="N911" s="162"/>
      <c r="O911" s="91"/>
      <c r="P911" s="91"/>
      <c r="Q911" s="162"/>
      <c r="R911" s="91"/>
      <c r="S911" s="91"/>
    </row>
    <row r="912" spans="1:19" ht="12.75">
      <c r="A912" s="180"/>
      <c r="B912" s="152"/>
      <c r="C912" s="152"/>
      <c r="F912" s="87"/>
      <c r="G912" s="87"/>
      <c r="I912" s="152"/>
      <c r="J912" s="153"/>
      <c r="M912" s="87"/>
      <c r="N912" s="162"/>
      <c r="O912" s="91"/>
      <c r="P912" s="91"/>
      <c r="Q912" s="162"/>
      <c r="R912" s="91"/>
      <c r="S912" s="91"/>
    </row>
    <row r="913" spans="1:19" ht="12.75">
      <c r="A913" s="180"/>
      <c r="B913" s="152"/>
      <c r="C913" s="152"/>
      <c r="F913" s="87"/>
      <c r="G913" s="87"/>
      <c r="I913" s="152"/>
      <c r="J913" s="153"/>
      <c r="M913" s="87"/>
      <c r="N913" s="162"/>
      <c r="O913" s="91"/>
      <c r="P913" s="91"/>
      <c r="Q913" s="162"/>
      <c r="R913" s="91"/>
      <c r="S913" s="91"/>
    </row>
    <row r="914" spans="1:19" ht="12.75">
      <c r="A914" s="180"/>
      <c r="B914" s="152"/>
      <c r="C914" s="152"/>
      <c r="F914" s="87"/>
      <c r="G914" s="87"/>
      <c r="I914" s="152"/>
      <c r="J914" s="153"/>
      <c r="M914" s="87"/>
      <c r="N914" s="162"/>
      <c r="O914" s="91"/>
      <c r="P914" s="91"/>
      <c r="Q914" s="162"/>
      <c r="R914" s="91"/>
      <c r="S914" s="91"/>
    </row>
    <row r="915" spans="1:19" ht="12.75">
      <c r="A915" s="180"/>
      <c r="B915" s="152"/>
      <c r="C915" s="152"/>
      <c r="F915" s="87"/>
      <c r="G915" s="87"/>
      <c r="I915" s="152"/>
      <c r="J915" s="153"/>
      <c r="M915" s="87"/>
      <c r="N915" s="162"/>
      <c r="O915" s="91"/>
      <c r="P915" s="91"/>
      <c r="Q915" s="162"/>
      <c r="R915" s="91"/>
      <c r="S915" s="91"/>
    </row>
    <row r="916" spans="1:19" ht="12.75">
      <c r="A916" s="180"/>
      <c r="B916" s="152"/>
      <c r="C916" s="152"/>
      <c r="F916" s="87"/>
      <c r="G916" s="87"/>
      <c r="I916" s="152"/>
      <c r="J916" s="153"/>
      <c r="M916" s="87"/>
      <c r="N916" s="162"/>
      <c r="O916" s="91"/>
      <c r="P916" s="91"/>
      <c r="Q916" s="162"/>
      <c r="R916" s="91"/>
      <c r="S916" s="91"/>
    </row>
    <row r="917" spans="1:19" ht="12.75">
      <c r="A917" s="180"/>
      <c r="B917" s="152"/>
      <c r="C917" s="152"/>
      <c r="F917" s="87"/>
      <c r="G917" s="87"/>
      <c r="I917" s="152"/>
      <c r="J917" s="153"/>
      <c r="M917" s="87"/>
      <c r="N917" s="162"/>
      <c r="O917" s="91"/>
      <c r="P917" s="91"/>
      <c r="Q917" s="162"/>
      <c r="R917" s="91"/>
      <c r="S917" s="91"/>
    </row>
    <row r="918" spans="1:19" ht="12.75">
      <c r="A918" s="180"/>
      <c r="B918" s="152"/>
      <c r="C918" s="152"/>
      <c r="F918" s="87"/>
      <c r="G918" s="87"/>
      <c r="I918" s="152"/>
      <c r="J918" s="153"/>
      <c r="M918" s="87"/>
      <c r="N918" s="162"/>
      <c r="O918" s="91"/>
      <c r="P918" s="91"/>
      <c r="Q918" s="162"/>
      <c r="R918" s="91"/>
      <c r="S918" s="91"/>
    </row>
    <row r="919" spans="1:19" ht="12.75">
      <c r="A919" s="180"/>
      <c r="B919" s="152"/>
      <c r="C919" s="152"/>
      <c r="F919" s="87"/>
      <c r="G919" s="87"/>
      <c r="I919" s="152"/>
      <c r="J919" s="153"/>
      <c r="M919" s="87"/>
      <c r="N919" s="162"/>
      <c r="O919" s="91"/>
      <c r="P919" s="91"/>
      <c r="Q919" s="162"/>
      <c r="R919" s="91"/>
      <c r="S919" s="91"/>
    </row>
    <row r="920" spans="1:19" ht="12.75">
      <c r="A920" s="180"/>
      <c r="B920" s="152"/>
      <c r="C920" s="152"/>
      <c r="F920" s="87"/>
      <c r="G920" s="87"/>
      <c r="I920" s="152"/>
      <c r="J920" s="153"/>
      <c r="M920" s="87"/>
      <c r="N920" s="162"/>
      <c r="O920" s="91"/>
      <c r="P920" s="91"/>
      <c r="Q920" s="162"/>
      <c r="R920" s="91"/>
      <c r="S920" s="91"/>
    </row>
    <row r="921" spans="1:19" ht="12.75">
      <c r="A921" s="180"/>
      <c r="B921" s="152"/>
      <c r="C921" s="152"/>
      <c r="F921" s="87"/>
      <c r="G921" s="87"/>
      <c r="I921" s="152"/>
      <c r="J921" s="153"/>
      <c r="M921" s="87"/>
      <c r="N921" s="162"/>
      <c r="O921" s="91"/>
      <c r="P921" s="91"/>
      <c r="Q921" s="162"/>
      <c r="R921" s="91"/>
      <c r="S921" s="91"/>
    </row>
    <row r="922" spans="1:19" ht="12.75">
      <c r="A922" s="180"/>
      <c r="B922" s="152"/>
      <c r="C922" s="152"/>
      <c r="F922" s="87"/>
      <c r="G922" s="87"/>
      <c r="I922" s="152"/>
      <c r="J922" s="153"/>
      <c r="M922" s="87"/>
      <c r="N922" s="162"/>
      <c r="O922" s="91"/>
      <c r="P922" s="91"/>
      <c r="Q922" s="162"/>
      <c r="R922" s="91"/>
      <c r="S922" s="91"/>
    </row>
    <row r="923" spans="1:19" ht="12.75">
      <c r="A923" s="180"/>
      <c r="B923" s="152"/>
      <c r="C923" s="152"/>
      <c r="F923" s="87"/>
      <c r="G923" s="87"/>
      <c r="I923" s="152"/>
      <c r="J923" s="153"/>
      <c r="M923" s="87"/>
      <c r="N923" s="162"/>
      <c r="O923" s="91"/>
      <c r="P923" s="91"/>
      <c r="Q923" s="162"/>
      <c r="R923" s="91"/>
      <c r="S923" s="91"/>
    </row>
    <row r="924" spans="1:19" ht="12.75">
      <c r="A924" s="180"/>
      <c r="B924" s="152"/>
      <c r="C924" s="152"/>
      <c r="F924" s="87"/>
      <c r="G924" s="87"/>
      <c r="I924" s="152"/>
      <c r="J924" s="153"/>
      <c r="M924" s="87"/>
      <c r="N924" s="162"/>
      <c r="O924" s="91"/>
      <c r="P924" s="91"/>
      <c r="Q924" s="162"/>
      <c r="R924" s="91"/>
      <c r="S924" s="91"/>
    </row>
    <row r="925" spans="1:19" ht="12.75">
      <c r="A925" s="180"/>
      <c r="B925" s="152"/>
      <c r="C925" s="152"/>
      <c r="F925" s="87"/>
      <c r="G925" s="87"/>
      <c r="I925" s="152"/>
      <c r="J925" s="153"/>
      <c r="M925" s="87"/>
      <c r="N925" s="162"/>
      <c r="O925" s="91"/>
      <c r="P925" s="91"/>
      <c r="Q925" s="162"/>
      <c r="R925" s="91"/>
      <c r="S925" s="91"/>
    </row>
    <row r="926" spans="1:19" ht="12.75">
      <c r="A926" s="180"/>
      <c r="B926" s="152"/>
      <c r="C926" s="152"/>
      <c r="F926" s="87"/>
      <c r="G926" s="87"/>
      <c r="I926" s="152"/>
      <c r="J926" s="153"/>
      <c r="M926" s="87"/>
      <c r="N926" s="162"/>
      <c r="O926" s="91"/>
      <c r="P926" s="91"/>
      <c r="Q926" s="162"/>
      <c r="R926" s="91"/>
      <c r="S926" s="91"/>
    </row>
    <row r="927" spans="1:19" ht="12.75">
      <c r="A927" s="180"/>
      <c r="B927" s="152"/>
      <c r="C927" s="152"/>
      <c r="F927" s="87"/>
      <c r="G927" s="87"/>
      <c r="I927" s="152"/>
      <c r="J927" s="153"/>
      <c r="M927" s="87"/>
      <c r="N927" s="162"/>
      <c r="O927" s="91"/>
      <c r="P927" s="91"/>
      <c r="Q927" s="162"/>
      <c r="R927" s="91"/>
      <c r="S927" s="91"/>
    </row>
    <row r="928" spans="1:19" ht="12.75">
      <c r="A928" s="180"/>
      <c r="B928" s="152"/>
      <c r="C928" s="152"/>
      <c r="F928" s="87"/>
      <c r="G928" s="87"/>
      <c r="I928" s="152"/>
      <c r="J928" s="153"/>
      <c r="M928" s="87"/>
      <c r="N928" s="162"/>
      <c r="O928" s="91"/>
      <c r="P928" s="91"/>
      <c r="Q928" s="162"/>
      <c r="R928" s="91"/>
      <c r="S928" s="91"/>
    </row>
    <row r="929" spans="1:19" ht="12.75">
      <c r="A929" s="180"/>
      <c r="B929" s="152"/>
      <c r="C929" s="152"/>
      <c r="F929" s="87"/>
      <c r="G929" s="87"/>
      <c r="I929" s="152"/>
      <c r="J929" s="153"/>
      <c r="M929" s="87"/>
      <c r="N929" s="162"/>
      <c r="O929" s="91"/>
      <c r="P929" s="91"/>
      <c r="Q929" s="162"/>
      <c r="R929" s="91"/>
      <c r="S929" s="91"/>
    </row>
    <row r="930" spans="1:19" ht="12.75">
      <c r="A930" s="180"/>
      <c r="B930" s="152"/>
      <c r="C930" s="152"/>
      <c r="F930" s="87"/>
      <c r="G930" s="87"/>
      <c r="I930" s="152"/>
      <c r="J930" s="153"/>
      <c r="M930" s="87"/>
      <c r="N930" s="162"/>
      <c r="O930" s="91"/>
      <c r="P930" s="91"/>
      <c r="Q930" s="162"/>
      <c r="R930" s="91"/>
      <c r="S930" s="91"/>
    </row>
    <row r="931" spans="1:19" ht="12.75">
      <c r="A931" s="180"/>
      <c r="B931" s="152"/>
      <c r="C931" s="152"/>
      <c r="F931" s="87"/>
      <c r="G931" s="87"/>
      <c r="I931" s="152"/>
      <c r="J931" s="153"/>
      <c r="M931" s="87"/>
      <c r="N931" s="162"/>
      <c r="O931" s="91"/>
      <c r="P931" s="91"/>
      <c r="Q931" s="162"/>
      <c r="R931" s="91"/>
      <c r="S931" s="91"/>
    </row>
    <row r="932" spans="1:19" ht="12.75">
      <c r="A932" s="180"/>
      <c r="B932" s="152"/>
      <c r="C932" s="152"/>
      <c r="F932" s="87"/>
      <c r="G932" s="87"/>
      <c r="I932" s="152"/>
      <c r="J932" s="153"/>
      <c r="M932" s="87"/>
      <c r="N932" s="162"/>
      <c r="O932" s="91"/>
      <c r="P932" s="91"/>
      <c r="Q932" s="162"/>
      <c r="R932" s="91"/>
      <c r="S932" s="91"/>
    </row>
    <row r="933" spans="1:19" ht="12.75">
      <c r="A933" s="180"/>
      <c r="B933" s="152"/>
      <c r="C933" s="152"/>
      <c r="F933" s="87"/>
      <c r="G933" s="87"/>
      <c r="I933" s="152"/>
      <c r="J933" s="153"/>
      <c r="M933" s="87"/>
      <c r="N933" s="162"/>
      <c r="O933" s="91"/>
      <c r="P933" s="91"/>
      <c r="Q933" s="162"/>
      <c r="R933" s="91"/>
      <c r="S933" s="91"/>
    </row>
    <row r="934" spans="1:19" ht="12.75">
      <c r="A934" s="180"/>
      <c r="B934" s="152"/>
      <c r="C934" s="152"/>
      <c r="F934" s="87"/>
      <c r="G934" s="87"/>
      <c r="I934" s="152"/>
      <c r="J934" s="153"/>
      <c r="M934" s="87"/>
      <c r="N934" s="162"/>
      <c r="O934" s="91"/>
      <c r="P934" s="91"/>
      <c r="Q934" s="162"/>
      <c r="R934" s="91"/>
      <c r="S934" s="91"/>
    </row>
    <row r="935" spans="1:19" ht="12.75">
      <c r="A935" s="180"/>
      <c r="B935" s="152"/>
      <c r="C935" s="152"/>
      <c r="F935" s="87"/>
      <c r="G935" s="87"/>
      <c r="I935" s="152"/>
      <c r="J935" s="153"/>
      <c r="M935" s="87"/>
      <c r="N935" s="162"/>
      <c r="O935" s="91"/>
      <c r="P935" s="91"/>
      <c r="Q935" s="162"/>
      <c r="R935" s="91"/>
      <c r="S935" s="91"/>
    </row>
    <row r="936" spans="1:19" ht="12.75">
      <c r="A936" s="180"/>
      <c r="B936" s="152"/>
      <c r="C936" s="152"/>
      <c r="F936" s="87"/>
      <c r="G936" s="87"/>
      <c r="I936" s="152"/>
      <c r="J936" s="153"/>
      <c r="M936" s="87"/>
      <c r="N936" s="162"/>
      <c r="O936" s="91"/>
      <c r="P936" s="91"/>
      <c r="Q936" s="162"/>
      <c r="R936" s="91"/>
      <c r="S936" s="91"/>
    </row>
    <row r="937" spans="1:19" ht="12.75">
      <c r="A937" s="180"/>
      <c r="B937" s="152"/>
      <c r="C937" s="152"/>
      <c r="F937" s="87"/>
      <c r="G937" s="87"/>
      <c r="I937" s="152"/>
      <c r="J937" s="153"/>
      <c r="M937" s="87"/>
      <c r="N937" s="162"/>
      <c r="O937" s="91"/>
      <c r="P937" s="91"/>
      <c r="Q937" s="162"/>
      <c r="R937" s="91"/>
      <c r="S937" s="91"/>
    </row>
    <row r="938" spans="1:19" ht="12.75">
      <c r="A938" s="180"/>
      <c r="B938" s="152"/>
      <c r="C938" s="152"/>
      <c r="F938" s="87"/>
      <c r="G938" s="87"/>
      <c r="I938" s="152"/>
      <c r="J938" s="153"/>
      <c r="M938" s="87"/>
      <c r="N938" s="162"/>
      <c r="O938" s="91"/>
      <c r="P938" s="91"/>
      <c r="Q938" s="162"/>
      <c r="R938" s="91"/>
      <c r="S938" s="91"/>
    </row>
    <row r="939" spans="1:19" ht="12.75">
      <c r="A939" s="180"/>
      <c r="B939" s="152"/>
      <c r="C939" s="152"/>
      <c r="F939" s="87"/>
      <c r="G939" s="87"/>
      <c r="I939" s="152"/>
      <c r="J939" s="153"/>
      <c r="M939" s="87"/>
      <c r="N939" s="162"/>
      <c r="O939" s="91"/>
      <c r="P939" s="91"/>
      <c r="Q939" s="162"/>
      <c r="R939" s="91"/>
      <c r="S939" s="91"/>
    </row>
    <row r="940" spans="1:19" ht="12.75">
      <c r="A940" s="180"/>
      <c r="B940" s="152"/>
      <c r="C940" s="152"/>
      <c r="F940" s="87"/>
      <c r="G940" s="87"/>
      <c r="I940" s="152"/>
      <c r="J940" s="153"/>
      <c r="M940" s="87"/>
      <c r="N940" s="162"/>
      <c r="O940" s="91"/>
      <c r="P940" s="91"/>
      <c r="Q940" s="162"/>
      <c r="R940" s="91"/>
      <c r="S940" s="91"/>
    </row>
    <row r="941" spans="1:19" ht="12.75">
      <c r="A941" s="180"/>
      <c r="B941" s="152"/>
      <c r="C941" s="152"/>
      <c r="F941" s="87"/>
      <c r="G941" s="87"/>
      <c r="I941" s="152"/>
      <c r="J941" s="153"/>
      <c r="M941" s="87"/>
      <c r="N941" s="162"/>
      <c r="O941" s="91"/>
      <c r="P941" s="91"/>
      <c r="Q941" s="162"/>
      <c r="R941" s="91"/>
      <c r="S941" s="91"/>
    </row>
    <row r="942" spans="1:19" ht="12.75">
      <c r="A942" s="180"/>
      <c r="B942" s="152"/>
      <c r="C942" s="152"/>
      <c r="F942" s="87"/>
      <c r="G942" s="87"/>
      <c r="I942" s="152"/>
      <c r="J942" s="153"/>
      <c r="M942" s="87"/>
      <c r="N942" s="162"/>
      <c r="O942" s="91"/>
      <c r="P942" s="91"/>
      <c r="Q942" s="162"/>
      <c r="R942" s="91"/>
      <c r="S942" s="91"/>
    </row>
    <row r="943" spans="1:19" ht="12.75">
      <c r="A943" s="180"/>
      <c r="B943" s="152"/>
      <c r="C943" s="152"/>
      <c r="F943" s="87"/>
      <c r="G943" s="87"/>
      <c r="I943" s="152"/>
      <c r="J943" s="153"/>
      <c r="M943" s="87"/>
      <c r="N943" s="162"/>
      <c r="O943" s="91"/>
      <c r="P943" s="91"/>
      <c r="Q943" s="162"/>
      <c r="R943" s="91"/>
      <c r="S943" s="91"/>
    </row>
    <row r="944" spans="1:19" ht="12.75">
      <c r="A944" s="180"/>
      <c r="B944" s="152"/>
      <c r="C944" s="152"/>
      <c r="F944" s="87"/>
      <c r="G944" s="87"/>
      <c r="I944" s="152"/>
      <c r="J944" s="153"/>
      <c r="M944" s="87"/>
      <c r="N944" s="162"/>
      <c r="O944" s="91"/>
      <c r="P944" s="91"/>
      <c r="Q944" s="162"/>
      <c r="R944" s="91"/>
      <c r="S944" s="91"/>
    </row>
    <row r="945" spans="1:19" ht="12.75">
      <c r="A945" s="180"/>
      <c r="B945" s="152"/>
      <c r="C945" s="152"/>
      <c r="F945" s="87"/>
      <c r="G945" s="87"/>
      <c r="I945" s="152"/>
      <c r="J945" s="153"/>
      <c r="M945" s="87"/>
      <c r="N945" s="162"/>
      <c r="O945" s="91"/>
      <c r="P945" s="91"/>
      <c r="Q945" s="162"/>
      <c r="R945" s="91"/>
      <c r="S945" s="91"/>
    </row>
    <row r="946" spans="1:19" ht="12.75">
      <c r="A946" s="180"/>
      <c r="B946" s="152"/>
      <c r="C946" s="152"/>
      <c r="F946" s="87"/>
      <c r="G946" s="87"/>
      <c r="I946" s="152"/>
      <c r="J946" s="153"/>
      <c r="M946" s="87"/>
      <c r="N946" s="162"/>
      <c r="O946" s="91"/>
      <c r="P946" s="91"/>
      <c r="Q946" s="162"/>
      <c r="R946" s="91"/>
      <c r="S946" s="91"/>
    </row>
    <row r="947" spans="1:19" ht="12.75">
      <c r="A947" s="180"/>
      <c r="B947" s="152"/>
      <c r="C947" s="152"/>
      <c r="F947" s="87"/>
      <c r="G947" s="87"/>
      <c r="I947" s="152"/>
      <c r="J947" s="153"/>
      <c r="M947" s="87"/>
      <c r="N947" s="162"/>
      <c r="O947" s="91"/>
      <c r="P947" s="91"/>
      <c r="Q947" s="162"/>
      <c r="R947" s="91"/>
      <c r="S947" s="91"/>
    </row>
    <row r="948" spans="1:19" ht="12.75">
      <c r="A948" s="180"/>
      <c r="B948" s="152"/>
      <c r="C948" s="152"/>
      <c r="F948" s="87"/>
      <c r="G948" s="87"/>
      <c r="I948" s="152"/>
      <c r="J948" s="153"/>
      <c r="M948" s="87"/>
      <c r="N948" s="162"/>
      <c r="O948" s="91"/>
      <c r="P948" s="91"/>
      <c r="Q948" s="162"/>
      <c r="R948" s="91"/>
      <c r="S948" s="91"/>
    </row>
    <row r="949" spans="1:19" ht="12.75">
      <c r="A949" s="180"/>
      <c r="B949" s="152"/>
      <c r="C949" s="152"/>
      <c r="F949" s="87"/>
      <c r="G949" s="87"/>
      <c r="I949" s="152"/>
      <c r="J949" s="153"/>
      <c r="M949" s="87"/>
      <c r="N949" s="162"/>
      <c r="O949" s="91"/>
      <c r="P949" s="91"/>
      <c r="Q949" s="162"/>
      <c r="R949" s="91"/>
      <c r="S949" s="91"/>
    </row>
    <row r="950" spans="1:19" ht="12.75">
      <c r="A950" s="180"/>
      <c r="B950" s="152"/>
      <c r="C950" s="152"/>
      <c r="F950" s="87"/>
      <c r="G950" s="87"/>
      <c r="I950" s="152"/>
      <c r="J950" s="153"/>
      <c r="M950" s="87"/>
      <c r="N950" s="162"/>
      <c r="O950" s="91"/>
      <c r="P950" s="91"/>
      <c r="Q950" s="162"/>
      <c r="R950" s="91"/>
      <c r="S950" s="91"/>
    </row>
    <row r="951" spans="1:19" ht="12.75">
      <c r="A951" s="180"/>
      <c r="B951" s="152"/>
      <c r="C951" s="152"/>
      <c r="F951" s="87"/>
      <c r="G951" s="87"/>
      <c r="I951" s="152"/>
      <c r="J951" s="153"/>
      <c r="M951" s="87"/>
      <c r="N951" s="162"/>
      <c r="O951" s="91"/>
      <c r="P951" s="91"/>
      <c r="Q951" s="162"/>
      <c r="R951" s="91"/>
      <c r="S951" s="91"/>
    </row>
    <row r="952" spans="1:19" ht="12.75">
      <c r="A952" s="180"/>
      <c r="B952" s="152"/>
      <c r="C952" s="152"/>
      <c r="F952" s="87"/>
      <c r="G952" s="87"/>
      <c r="I952" s="152"/>
      <c r="J952" s="153"/>
      <c r="M952" s="87"/>
      <c r="N952" s="162"/>
      <c r="O952" s="91"/>
      <c r="P952" s="91"/>
      <c r="Q952" s="162"/>
      <c r="R952" s="91"/>
      <c r="S952" s="91"/>
    </row>
    <row r="953" spans="1:19" ht="12.75">
      <c r="A953" s="180"/>
      <c r="B953" s="152"/>
      <c r="C953" s="152"/>
      <c r="F953" s="87"/>
      <c r="G953" s="87"/>
      <c r="I953" s="152"/>
      <c r="J953" s="153"/>
      <c r="M953" s="87"/>
      <c r="N953" s="162"/>
      <c r="O953" s="91"/>
      <c r="P953" s="91"/>
      <c r="Q953" s="162"/>
      <c r="R953" s="91"/>
      <c r="S953" s="91"/>
    </row>
    <row r="954" spans="1:19" ht="12.75">
      <c r="A954" s="180"/>
      <c r="B954" s="152"/>
      <c r="C954" s="152"/>
      <c r="F954" s="87"/>
      <c r="G954" s="87"/>
      <c r="I954" s="152"/>
      <c r="J954" s="153"/>
      <c r="M954" s="87"/>
      <c r="N954" s="162"/>
      <c r="O954" s="91"/>
      <c r="P954" s="91"/>
      <c r="Q954" s="162"/>
      <c r="R954" s="91"/>
      <c r="S954" s="91"/>
    </row>
    <row r="955" spans="1:19" ht="12.75">
      <c r="A955" s="180"/>
      <c r="B955" s="152"/>
      <c r="C955" s="152"/>
      <c r="F955" s="87"/>
      <c r="G955" s="87"/>
      <c r="I955" s="152"/>
      <c r="J955" s="153"/>
      <c r="M955" s="87"/>
      <c r="N955" s="162"/>
      <c r="O955" s="91"/>
      <c r="P955" s="91"/>
      <c r="Q955" s="162"/>
      <c r="R955" s="91"/>
      <c r="S955" s="91"/>
    </row>
    <row r="956" spans="1:19" ht="12.75">
      <c r="A956" s="180"/>
      <c r="B956" s="152"/>
      <c r="C956" s="152"/>
      <c r="F956" s="87"/>
      <c r="G956" s="87"/>
      <c r="I956" s="152"/>
      <c r="J956" s="153"/>
      <c r="M956" s="87"/>
      <c r="N956" s="162"/>
      <c r="O956" s="91"/>
      <c r="P956" s="91"/>
      <c r="Q956" s="162"/>
      <c r="R956" s="91"/>
      <c r="S956" s="91"/>
    </row>
    <row r="957" spans="1:19" ht="12.75">
      <c r="A957" s="180"/>
      <c r="B957" s="152"/>
      <c r="C957" s="152"/>
      <c r="F957" s="87"/>
      <c r="G957" s="87"/>
      <c r="I957" s="152"/>
      <c r="J957" s="153"/>
      <c r="M957" s="87"/>
      <c r="N957" s="162"/>
      <c r="O957" s="91"/>
      <c r="P957" s="91"/>
      <c r="Q957" s="162"/>
      <c r="R957" s="91"/>
      <c r="S957" s="91"/>
    </row>
    <row r="958" spans="1:19" ht="12.75">
      <c r="A958" s="180"/>
      <c r="B958" s="152"/>
      <c r="C958" s="152"/>
      <c r="F958" s="87"/>
      <c r="G958" s="87"/>
      <c r="I958" s="152"/>
      <c r="J958" s="153"/>
      <c r="M958" s="87"/>
      <c r="N958" s="162"/>
      <c r="O958" s="91"/>
      <c r="P958" s="91"/>
      <c r="Q958" s="162"/>
      <c r="R958" s="91"/>
      <c r="S958" s="91"/>
    </row>
    <row r="959" spans="1:19" ht="12.75">
      <c r="A959" s="180"/>
      <c r="B959" s="152"/>
      <c r="C959" s="152"/>
      <c r="F959" s="87"/>
      <c r="G959" s="87"/>
      <c r="I959" s="152"/>
      <c r="J959" s="153"/>
      <c r="M959" s="87"/>
      <c r="N959" s="162"/>
      <c r="O959" s="91"/>
      <c r="P959" s="91"/>
      <c r="Q959" s="162"/>
      <c r="R959" s="91"/>
      <c r="S959" s="91"/>
    </row>
    <row r="960" spans="1:19" ht="12.75">
      <c r="A960" s="180"/>
      <c r="B960" s="152"/>
      <c r="C960" s="152"/>
      <c r="F960" s="87"/>
      <c r="G960" s="87"/>
      <c r="I960" s="152"/>
      <c r="J960" s="153"/>
      <c r="M960" s="87"/>
      <c r="N960" s="162"/>
      <c r="O960" s="91"/>
      <c r="P960" s="91"/>
      <c r="Q960" s="162"/>
      <c r="R960" s="91"/>
      <c r="S960" s="91"/>
    </row>
    <row r="961" spans="1:19" ht="12.75">
      <c r="A961" s="180"/>
      <c r="B961" s="152"/>
      <c r="C961" s="152"/>
      <c r="F961" s="87"/>
      <c r="G961" s="87"/>
      <c r="I961" s="152"/>
      <c r="J961" s="153"/>
      <c r="M961" s="87"/>
      <c r="N961" s="162"/>
      <c r="O961" s="91"/>
      <c r="P961" s="91"/>
      <c r="Q961" s="162"/>
      <c r="R961" s="91"/>
      <c r="S961" s="91"/>
    </row>
    <row r="962" spans="1:19" ht="12.75">
      <c r="A962" s="180"/>
      <c r="B962" s="152"/>
      <c r="C962" s="152"/>
      <c r="F962" s="87"/>
      <c r="G962" s="87"/>
      <c r="I962" s="152"/>
      <c r="J962" s="153"/>
      <c r="M962" s="87"/>
      <c r="N962" s="162"/>
      <c r="O962" s="91"/>
      <c r="P962" s="91"/>
      <c r="Q962" s="162"/>
      <c r="R962" s="91"/>
      <c r="S962" s="91"/>
    </row>
    <row r="963" spans="1:19" ht="12.75">
      <c r="A963" s="180"/>
      <c r="B963" s="152"/>
      <c r="C963" s="152"/>
      <c r="F963" s="87"/>
      <c r="G963" s="87"/>
      <c r="I963" s="152"/>
      <c r="J963" s="153"/>
      <c r="M963" s="87"/>
      <c r="N963" s="162"/>
      <c r="O963" s="91"/>
      <c r="P963" s="91"/>
      <c r="Q963" s="162"/>
      <c r="R963" s="91"/>
      <c r="S963" s="91"/>
    </row>
    <row r="964" spans="1:19" ht="12.75">
      <c r="A964" s="180"/>
      <c r="B964" s="152"/>
      <c r="C964" s="152"/>
      <c r="F964" s="87"/>
      <c r="G964" s="87"/>
      <c r="I964" s="152"/>
      <c r="J964" s="153"/>
      <c r="M964" s="87"/>
      <c r="N964" s="162"/>
      <c r="O964" s="91"/>
      <c r="P964" s="91"/>
      <c r="Q964" s="162"/>
      <c r="R964" s="91"/>
      <c r="S964" s="91"/>
    </row>
    <row r="965" spans="1:19" ht="12.75">
      <c r="A965" s="180"/>
      <c r="B965" s="152"/>
      <c r="C965" s="152"/>
      <c r="F965" s="87"/>
      <c r="G965" s="87"/>
      <c r="I965" s="152"/>
      <c r="J965" s="153"/>
      <c r="M965" s="87"/>
      <c r="N965" s="162"/>
      <c r="O965" s="91"/>
      <c r="P965" s="91"/>
      <c r="Q965" s="162"/>
      <c r="R965" s="91"/>
      <c r="S965" s="91"/>
    </row>
    <row r="966" spans="1:19" ht="12.75">
      <c r="A966" s="180"/>
      <c r="B966" s="152"/>
      <c r="C966" s="152"/>
      <c r="F966" s="87"/>
      <c r="G966" s="87"/>
      <c r="I966" s="152"/>
      <c r="J966" s="153"/>
      <c r="M966" s="87"/>
      <c r="N966" s="162"/>
      <c r="O966" s="91"/>
      <c r="P966" s="91"/>
      <c r="Q966" s="162"/>
      <c r="R966" s="91"/>
      <c r="S966" s="91"/>
    </row>
    <row r="967" spans="1:19" ht="12.75">
      <c r="A967" s="180"/>
      <c r="B967" s="152"/>
      <c r="C967" s="152"/>
      <c r="F967" s="87"/>
      <c r="G967" s="87"/>
      <c r="I967" s="152"/>
      <c r="J967" s="153"/>
      <c r="M967" s="87"/>
      <c r="N967" s="162"/>
      <c r="O967" s="91"/>
      <c r="P967" s="91"/>
      <c r="Q967" s="162"/>
      <c r="R967" s="91"/>
      <c r="S967" s="91"/>
    </row>
    <row r="968" spans="1:19" ht="12.75">
      <c r="A968" s="180"/>
      <c r="B968" s="152"/>
      <c r="C968" s="152"/>
      <c r="F968" s="87"/>
      <c r="G968" s="87"/>
      <c r="I968" s="152"/>
      <c r="J968" s="153"/>
      <c r="M968" s="87"/>
      <c r="N968" s="162"/>
      <c r="O968" s="91"/>
      <c r="P968" s="91"/>
      <c r="Q968" s="162"/>
      <c r="R968" s="91"/>
      <c r="S968" s="91"/>
    </row>
    <row r="969" spans="1:19" ht="12.75">
      <c r="A969" s="180"/>
      <c r="B969" s="152"/>
      <c r="C969" s="152"/>
      <c r="F969" s="87"/>
      <c r="G969" s="87"/>
      <c r="I969" s="152"/>
      <c r="J969" s="153"/>
      <c r="M969" s="87"/>
      <c r="N969" s="162"/>
      <c r="O969" s="91"/>
      <c r="P969" s="91"/>
      <c r="Q969" s="162"/>
      <c r="R969" s="91"/>
      <c r="S969" s="91"/>
    </row>
    <row r="970" spans="1:19" ht="12.75">
      <c r="A970" s="180"/>
      <c r="B970" s="152"/>
      <c r="C970" s="152"/>
      <c r="F970" s="87"/>
      <c r="G970" s="87"/>
      <c r="I970" s="152"/>
      <c r="J970" s="153"/>
      <c r="M970" s="87"/>
      <c r="N970" s="162"/>
      <c r="O970" s="91"/>
      <c r="P970" s="91"/>
      <c r="Q970" s="162"/>
      <c r="R970" s="91"/>
      <c r="S970" s="91"/>
    </row>
    <row r="971" spans="1:19" ht="12.75">
      <c r="A971" s="180"/>
      <c r="B971" s="152"/>
      <c r="C971" s="152"/>
      <c r="F971" s="87"/>
      <c r="G971" s="87"/>
      <c r="I971" s="152"/>
      <c r="J971" s="153"/>
      <c r="M971" s="87"/>
      <c r="N971" s="162"/>
      <c r="O971" s="91"/>
      <c r="P971" s="91"/>
      <c r="Q971" s="162"/>
      <c r="R971" s="91"/>
      <c r="S971" s="91"/>
    </row>
    <row r="972" spans="1:19" ht="12.75">
      <c r="A972" s="180"/>
      <c r="B972" s="152"/>
      <c r="C972" s="152"/>
      <c r="F972" s="87"/>
      <c r="G972" s="87"/>
      <c r="I972" s="152"/>
      <c r="J972" s="153"/>
      <c r="M972" s="87"/>
      <c r="N972" s="162"/>
      <c r="O972" s="91"/>
      <c r="P972" s="91"/>
      <c r="Q972" s="162"/>
      <c r="R972" s="91"/>
      <c r="S972" s="91"/>
    </row>
    <row r="973" spans="1:19" ht="12.75">
      <c r="A973" s="180"/>
      <c r="B973" s="152"/>
      <c r="C973" s="152"/>
      <c r="F973" s="87"/>
      <c r="G973" s="87"/>
      <c r="I973" s="152"/>
      <c r="J973" s="153"/>
      <c r="M973" s="87"/>
      <c r="N973" s="162"/>
      <c r="O973" s="91"/>
      <c r="P973" s="91"/>
      <c r="Q973" s="162"/>
      <c r="R973" s="91"/>
      <c r="S973" s="91"/>
    </row>
    <row r="974" spans="1:19" ht="12.75">
      <c r="A974" s="180"/>
      <c r="B974" s="152"/>
      <c r="C974" s="152"/>
      <c r="F974" s="87"/>
      <c r="G974" s="87"/>
      <c r="I974" s="152"/>
      <c r="J974" s="153"/>
      <c r="M974" s="87"/>
      <c r="N974" s="162"/>
      <c r="O974" s="91"/>
      <c r="P974" s="91"/>
      <c r="Q974" s="162"/>
      <c r="R974" s="91"/>
      <c r="S974" s="91"/>
    </row>
    <row r="975" spans="1:19" ht="12.75">
      <c r="A975" s="180"/>
      <c r="B975" s="152"/>
      <c r="C975" s="152"/>
      <c r="F975" s="87"/>
      <c r="G975" s="87"/>
      <c r="I975" s="152"/>
      <c r="J975" s="153"/>
      <c r="M975" s="87"/>
      <c r="N975" s="162"/>
      <c r="O975" s="91"/>
      <c r="P975" s="91"/>
      <c r="Q975" s="162"/>
      <c r="R975" s="91"/>
      <c r="S975" s="91"/>
    </row>
    <row r="976" spans="1:19" ht="12.75">
      <c r="A976" s="180"/>
      <c r="B976" s="152"/>
      <c r="C976" s="152"/>
      <c r="F976" s="87"/>
      <c r="G976" s="87"/>
      <c r="I976" s="152"/>
      <c r="J976" s="153"/>
      <c r="M976" s="87"/>
      <c r="N976" s="162"/>
      <c r="O976" s="91"/>
      <c r="P976" s="91"/>
      <c r="Q976" s="162"/>
      <c r="R976" s="91"/>
      <c r="S976" s="91"/>
    </row>
    <row r="977" spans="1:19" ht="12.75">
      <c r="A977" s="180"/>
      <c r="B977" s="152"/>
      <c r="C977" s="152"/>
      <c r="F977" s="87"/>
      <c r="G977" s="87"/>
      <c r="I977" s="152"/>
      <c r="J977" s="153"/>
      <c r="M977" s="87"/>
      <c r="N977" s="162"/>
      <c r="O977" s="91"/>
      <c r="P977" s="91"/>
      <c r="Q977" s="162"/>
      <c r="R977" s="91"/>
      <c r="S977" s="91"/>
    </row>
    <row r="978" spans="1:19" ht="12.75">
      <c r="A978" s="180"/>
      <c r="B978" s="152"/>
      <c r="C978" s="152"/>
      <c r="F978" s="87"/>
      <c r="G978" s="87"/>
      <c r="I978" s="152"/>
      <c r="J978" s="153"/>
      <c r="M978" s="87"/>
      <c r="N978" s="162"/>
      <c r="O978" s="91"/>
      <c r="P978" s="91"/>
      <c r="Q978" s="162"/>
      <c r="R978" s="91"/>
      <c r="S978" s="91"/>
    </row>
    <row r="979" spans="1:19" ht="12.75">
      <c r="A979" s="180"/>
      <c r="B979" s="152"/>
      <c r="C979" s="152"/>
      <c r="F979" s="87"/>
      <c r="G979" s="87"/>
      <c r="I979" s="152"/>
      <c r="J979" s="153"/>
      <c r="M979" s="87"/>
      <c r="N979" s="162"/>
      <c r="O979" s="91"/>
      <c r="P979" s="91"/>
      <c r="Q979" s="162"/>
      <c r="R979" s="91"/>
      <c r="S979" s="91"/>
    </row>
    <row r="980" spans="1:19" ht="12.75">
      <c r="A980" s="180"/>
      <c r="B980" s="152"/>
      <c r="C980" s="152"/>
      <c r="F980" s="87"/>
      <c r="G980" s="87"/>
      <c r="I980" s="152"/>
      <c r="J980" s="153"/>
      <c r="M980" s="87"/>
      <c r="N980" s="162"/>
      <c r="O980" s="91"/>
      <c r="P980" s="91"/>
      <c r="Q980" s="162"/>
      <c r="R980" s="91"/>
      <c r="S980" s="91"/>
    </row>
    <row r="981" spans="1:19" ht="12.75">
      <c r="A981" s="180"/>
      <c r="B981" s="152"/>
      <c r="C981" s="152"/>
      <c r="F981" s="87"/>
      <c r="G981" s="87"/>
      <c r="I981" s="152"/>
      <c r="J981" s="153"/>
      <c r="M981" s="87"/>
      <c r="N981" s="162"/>
      <c r="O981" s="91"/>
      <c r="P981" s="91"/>
      <c r="Q981" s="162"/>
      <c r="R981" s="91"/>
      <c r="S981" s="91"/>
    </row>
    <row r="982" spans="1:19" ht="12.75">
      <c r="A982" s="180"/>
      <c r="B982" s="152"/>
      <c r="C982" s="152"/>
      <c r="F982" s="87"/>
      <c r="G982" s="87"/>
      <c r="I982" s="152"/>
      <c r="J982" s="153"/>
      <c r="M982" s="87"/>
      <c r="N982" s="162"/>
      <c r="O982" s="91"/>
      <c r="P982" s="91"/>
      <c r="Q982" s="162"/>
      <c r="R982" s="91"/>
      <c r="S982" s="91"/>
    </row>
    <row r="983" spans="1:19" ht="12.75">
      <c r="A983" s="180"/>
      <c r="B983" s="152"/>
      <c r="C983" s="152"/>
      <c r="F983" s="87"/>
      <c r="G983" s="87"/>
      <c r="I983" s="152"/>
      <c r="J983" s="153"/>
      <c r="M983" s="87"/>
      <c r="N983" s="162"/>
      <c r="O983" s="91"/>
      <c r="P983" s="91"/>
      <c r="Q983" s="162"/>
      <c r="R983" s="91"/>
      <c r="S983" s="91"/>
    </row>
    <row r="984" spans="1:19" ht="12.75">
      <c r="A984" s="180"/>
      <c r="B984" s="152"/>
      <c r="C984" s="152"/>
      <c r="F984" s="87"/>
      <c r="G984" s="87"/>
      <c r="I984" s="152"/>
      <c r="J984" s="153"/>
      <c r="M984" s="87"/>
      <c r="N984" s="162"/>
      <c r="O984" s="91"/>
      <c r="P984" s="91"/>
      <c r="Q984" s="162"/>
      <c r="R984" s="91"/>
      <c r="S984" s="91"/>
    </row>
    <row r="985" spans="1:19" ht="12.75">
      <c r="A985" s="180"/>
      <c r="B985" s="152"/>
      <c r="C985" s="152"/>
      <c r="F985" s="87"/>
      <c r="G985" s="87"/>
      <c r="I985" s="152"/>
      <c r="J985" s="153"/>
      <c r="M985" s="87"/>
      <c r="N985" s="162"/>
      <c r="O985" s="91"/>
      <c r="P985" s="91"/>
      <c r="Q985" s="162"/>
      <c r="R985" s="91"/>
      <c r="S985" s="91"/>
    </row>
    <row r="986" spans="1:19" ht="12.75">
      <c r="A986" s="180"/>
      <c r="B986" s="152"/>
      <c r="C986" s="152"/>
      <c r="F986" s="87"/>
      <c r="G986" s="87"/>
      <c r="I986" s="152"/>
      <c r="J986" s="153"/>
      <c r="M986" s="87"/>
      <c r="N986" s="162"/>
      <c r="O986" s="91"/>
      <c r="P986" s="91"/>
      <c r="Q986" s="162"/>
      <c r="R986" s="91"/>
      <c r="S986" s="91"/>
    </row>
    <row r="987" spans="1:19" ht="12.75">
      <c r="A987" s="180"/>
      <c r="B987" s="152"/>
      <c r="C987" s="152"/>
      <c r="F987" s="87"/>
      <c r="G987" s="87"/>
      <c r="I987" s="152"/>
      <c r="J987" s="153"/>
      <c r="M987" s="87"/>
      <c r="N987" s="162"/>
      <c r="O987" s="91"/>
      <c r="P987" s="91"/>
      <c r="Q987" s="162"/>
      <c r="R987" s="91"/>
      <c r="S987" s="91"/>
    </row>
    <row r="988" spans="1:19" ht="12.75">
      <c r="A988" s="180"/>
      <c r="B988" s="152"/>
      <c r="C988" s="152"/>
      <c r="F988" s="87"/>
      <c r="G988" s="87"/>
      <c r="I988" s="152"/>
      <c r="J988" s="153"/>
      <c r="M988" s="87"/>
      <c r="N988" s="162"/>
      <c r="O988" s="91"/>
      <c r="P988" s="91"/>
      <c r="Q988" s="162"/>
      <c r="R988" s="91"/>
      <c r="S988" s="91"/>
    </row>
    <row r="989" spans="1:19" ht="12.75">
      <c r="A989" s="180"/>
      <c r="B989" s="152"/>
      <c r="C989" s="152"/>
      <c r="F989" s="87"/>
      <c r="G989" s="87"/>
      <c r="I989" s="152"/>
      <c r="J989" s="153"/>
      <c r="M989" s="87"/>
      <c r="N989" s="162"/>
      <c r="O989" s="91"/>
      <c r="P989" s="91"/>
      <c r="Q989" s="162"/>
      <c r="R989" s="91"/>
      <c r="S989" s="91"/>
    </row>
    <row r="990" spans="1:19" ht="12.75">
      <c r="A990" s="180"/>
      <c r="B990" s="152"/>
      <c r="C990" s="152"/>
      <c r="F990" s="87"/>
      <c r="G990" s="87"/>
      <c r="I990" s="152"/>
      <c r="J990" s="153"/>
      <c r="M990" s="87"/>
      <c r="N990" s="162"/>
      <c r="O990" s="91"/>
      <c r="P990" s="91"/>
      <c r="Q990" s="162"/>
      <c r="R990" s="91"/>
      <c r="S990" s="91"/>
    </row>
    <row r="991" spans="1:19" ht="12.75">
      <c r="A991" s="180"/>
      <c r="B991" s="152"/>
      <c r="C991" s="152"/>
      <c r="F991" s="87"/>
      <c r="G991" s="87"/>
      <c r="I991" s="152"/>
      <c r="J991" s="153"/>
      <c r="M991" s="87"/>
      <c r="N991" s="162"/>
      <c r="O991" s="91"/>
      <c r="P991" s="91"/>
      <c r="Q991" s="162"/>
      <c r="R991" s="91"/>
      <c r="S991" s="91"/>
    </row>
    <row r="992" spans="1:19" ht="12.75">
      <c r="A992" s="180"/>
      <c r="B992" s="152"/>
      <c r="C992" s="152"/>
      <c r="F992" s="87"/>
      <c r="G992" s="87"/>
      <c r="I992" s="152"/>
      <c r="J992" s="153"/>
      <c r="M992" s="87"/>
      <c r="N992" s="162"/>
      <c r="O992" s="91"/>
      <c r="P992" s="91"/>
      <c r="Q992" s="162"/>
      <c r="R992" s="91"/>
      <c r="S992" s="91"/>
    </row>
    <row r="993" spans="1:19" ht="12.75">
      <c r="A993" s="180"/>
      <c r="B993" s="152"/>
      <c r="C993" s="152"/>
      <c r="F993" s="87"/>
      <c r="G993" s="87"/>
      <c r="I993" s="152"/>
      <c r="J993" s="153"/>
      <c r="M993" s="87"/>
      <c r="N993" s="162"/>
      <c r="O993" s="91"/>
      <c r="P993" s="91"/>
      <c r="Q993" s="162"/>
      <c r="R993" s="91"/>
      <c r="S993" s="91"/>
    </row>
    <row r="994" spans="1:19" ht="12.75">
      <c r="A994" s="180"/>
      <c r="B994" s="152"/>
      <c r="C994" s="152"/>
      <c r="F994" s="87"/>
      <c r="G994" s="87"/>
      <c r="I994" s="152"/>
      <c r="J994" s="153"/>
      <c r="M994" s="87"/>
      <c r="N994" s="162"/>
      <c r="O994" s="91"/>
      <c r="P994" s="91"/>
      <c r="Q994" s="162"/>
      <c r="R994" s="91"/>
      <c r="S994" s="91"/>
    </row>
    <row r="995" spans="1:19" ht="12.75">
      <c r="A995" s="180"/>
      <c r="B995" s="152"/>
      <c r="C995" s="152"/>
      <c r="F995" s="87"/>
      <c r="G995" s="87"/>
      <c r="I995" s="152"/>
      <c r="J995" s="153"/>
      <c r="M995" s="87"/>
      <c r="N995" s="162"/>
      <c r="O995" s="91"/>
      <c r="P995" s="91"/>
      <c r="Q995" s="162"/>
      <c r="R995" s="91"/>
      <c r="S995" s="91"/>
    </row>
    <row r="996" spans="1:19" ht="12.75">
      <c r="A996" s="180"/>
      <c r="B996" s="152"/>
      <c r="C996" s="152"/>
      <c r="F996" s="87"/>
      <c r="G996" s="87"/>
      <c r="I996" s="152"/>
      <c r="J996" s="153"/>
      <c r="M996" s="87"/>
      <c r="N996" s="162"/>
      <c r="O996" s="91"/>
      <c r="P996" s="91"/>
      <c r="Q996" s="162"/>
      <c r="R996" s="91"/>
      <c r="S996" s="91"/>
    </row>
    <row r="997" spans="1:19" ht="12.75">
      <c r="A997" s="180"/>
      <c r="B997" s="152"/>
      <c r="C997" s="152"/>
      <c r="F997" s="87"/>
      <c r="G997" s="87"/>
      <c r="I997" s="152"/>
      <c r="J997" s="153"/>
      <c r="M997" s="87"/>
      <c r="N997" s="162"/>
      <c r="O997" s="91"/>
      <c r="P997" s="91"/>
      <c r="Q997" s="162"/>
      <c r="R997" s="91"/>
      <c r="S997" s="91"/>
    </row>
    <row r="998" spans="1:19" ht="12.75">
      <c r="A998" s="180"/>
      <c r="B998" s="152"/>
      <c r="C998" s="152"/>
      <c r="F998" s="87"/>
      <c r="G998" s="87"/>
      <c r="I998" s="152"/>
      <c r="J998" s="153"/>
      <c r="M998" s="87"/>
      <c r="N998" s="162"/>
      <c r="O998" s="91"/>
      <c r="P998" s="91"/>
      <c r="Q998" s="162"/>
      <c r="R998" s="91"/>
      <c r="S998" s="91"/>
    </row>
    <row r="999" spans="1:19" ht="12.75">
      <c r="A999" s="180"/>
      <c r="B999" s="152"/>
      <c r="C999" s="152"/>
      <c r="F999" s="87"/>
      <c r="G999" s="87"/>
      <c r="I999" s="152"/>
      <c r="J999" s="153"/>
      <c r="M999" s="87"/>
      <c r="N999" s="162"/>
      <c r="O999" s="91"/>
      <c r="P999" s="91"/>
      <c r="Q999" s="162"/>
      <c r="R999" s="91"/>
      <c r="S999" s="91"/>
    </row>
    <row r="1000" spans="1:19" ht="12.75">
      <c r="A1000" s="180"/>
      <c r="B1000" s="152"/>
      <c r="C1000" s="152"/>
      <c r="F1000" s="87"/>
      <c r="G1000" s="87"/>
      <c r="I1000" s="152"/>
      <c r="J1000" s="153"/>
      <c r="M1000" s="87"/>
      <c r="N1000" s="162"/>
      <c r="O1000" s="91"/>
      <c r="P1000" s="91"/>
      <c r="Q1000" s="162"/>
      <c r="R1000" s="91"/>
      <c r="S1000" s="91"/>
    </row>
    <row r="1001" spans="1:19" ht="12.75">
      <c r="A1001" s="180"/>
      <c r="B1001" s="152"/>
      <c r="C1001" s="152"/>
      <c r="F1001" s="87"/>
      <c r="G1001" s="87"/>
      <c r="I1001" s="152"/>
      <c r="J1001" s="153"/>
      <c r="M1001" s="87"/>
      <c r="N1001" s="162"/>
      <c r="O1001" s="91"/>
      <c r="P1001" s="91"/>
      <c r="Q1001" s="162"/>
      <c r="R1001" s="91"/>
      <c r="S1001" s="91"/>
    </row>
    <row r="1002" spans="1:19" ht="12.75">
      <c r="A1002" s="180"/>
      <c r="B1002" s="152"/>
      <c r="C1002" s="152"/>
      <c r="F1002" s="87"/>
      <c r="G1002" s="87"/>
      <c r="I1002" s="152"/>
      <c r="J1002" s="153"/>
      <c r="M1002" s="87"/>
      <c r="N1002" s="162"/>
      <c r="O1002" s="91"/>
      <c r="P1002" s="91"/>
      <c r="Q1002" s="162"/>
      <c r="R1002" s="91"/>
      <c r="S1002" s="91"/>
    </row>
    <row r="1003" spans="1:19" ht="12.75">
      <c r="A1003" s="180"/>
      <c r="B1003" s="152"/>
      <c r="C1003" s="152"/>
      <c r="F1003" s="87"/>
      <c r="G1003" s="87"/>
      <c r="I1003" s="152"/>
      <c r="J1003" s="153"/>
      <c r="M1003" s="87"/>
      <c r="N1003" s="162"/>
      <c r="O1003" s="91"/>
      <c r="P1003" s="91"/>
      <c r="Q1003" s="162"/>
      <c r="R1003" s="91"/>
      <c r="S1003" s="91"/>
    </row>
    <row r="1004" spans="1:19" ht="12.75">
      <c r="A1004" s="180"/>
      <c r="B1004" s="152"/>
      <c r="C1004" s="152"/>
      <c r="F1004" s="87"/>
      <c r="G1004" s="87"/>
      <c r="I1004" s="152"/>
      <c r="J1004" s="153"/>
      <c r="M1004" s="87"/>
      <c r="N1004" s="162"/>
      <c r="O1004" s="91"/>
      <c r="P1004" s="91"/>
      <c r="Q1004" s="162"/>
      <c r="R1004" s="91"/>
      <c r="S1004" s="91"/>
    </row>
    <row r="1005" spans="1:19" ht="12.75">
      <c r="A1005" s="180"/>
      <c r="B1005" s="152"/>
      <c r="C1005" s="152"/>
      <c r="F1005" s="87"/>
      <c r="G1005" s="87"/>
      <c r="I1005" s="152"/>
      <c r="J1005" s="153"/>
      <c r="M1005" s="87"/>
      <c r="N1005" s="162"/>
      <c r="O1005" s="91"/>
      <c r="P1005" s="91"/>
      <c r="Q1005" s="162"/>
      <c r="R1005" s="91"/>
      <c r="S1005" s="91"/>
    </row>
    <row r="1006" spans="1:19" ht="12.75">
      <c r="A1006" s="180"/>
      <c r="B1006" s="152"/>
      <c r="C1006" s="152"/>
      <c r="F1006" s="87"/>
      <c r="G1006" s="87"/>
      <c r="I1006" s="152"/>
      <c r="J1006" s="153"/>
      <c r="M1006" s="87"/>
      <c r="N1006" s="162"/>
      <c r="O1006" s="91"/>
      <c r="P1006" s="91"/>
      <c r="Q1006" s="162"/>
      <c r="R1006" s="91"/>
      <c r="S1006" s="91"/>
    </row>
    <row r="1007" spans="1:19" ht="12.75">
      <c r="A1007" s="180"/>
      <c r="B1007" s="152"/>
      <c r="C1007" s="152"/>
      <c r="F1007" s="87"/>
      <c r="G1007" s="87"/>
      <c r="I1007" s="152"/>
      <c r="J1007" s="153"/>
      <c r="M1007" s="87"/>
      <c r="N1007" s="162"/>
      <c r="O1007" s="91"/>
      <c r="P1007" s="91"/>
      <c r="Q1007" s="162"/>
      <c r="R1007" s="91"/>
      <c r="S1007" s="91"/>
    </row>
    <row r="1008" spans="1:19" ht="12.75">
      <c r="A1008" s="180"/>
      <c r="B1008" s="152"/>
      <c r="C1008" s="152"/>
      <c r="F1008" s="87"/>
      <c r="G1008" s="87"/>
      <c r="I1008" s="152"/>
      <c r="J1008" s="153"/>
      <c r="M1008" s="87"/>
      <c r="N1008" s="162"/>
      <c r="O1008" s="91"/>
      <c r="P1008" s="91"/>
      <c r="Q1008" s="162"/>
      <c r="R1008" s="91"/>
      <c r="S1008" s="91"/>
    </row>
    <row r="1009" spans="1:19" ht="12.75">
      <c r="A1009" s="180"/>
      <c r="B1009" s="152"/>
      <c r="C1009" s="152"/>
      <c r="F1009" s="87"/>
      <c r="G1009" s="87"/>
      <c r="I1009" s="152"/>
      <c r="J1009" s="153"/>
      <c r="M1009" s="87"/>
      <c r="N1009" s="162"/>
      <c r="O1009" s="91"/>
      <c r="P1009" s="91"/>
      <c r="Q1009" s="162"/>
      <c r="R1009" s="91"/>
      <c r="S1009" s="91"/>
    </row>
    <row r="1010" spans="1:19" ht="12.75">
      <c r="A1010" s="180"/>
      <c r="B1010" s="152"/>
      <c r="C1010" s="152"/>
      <c r="F1010" s="87"/>
      <c r="G1010" s="87"/>
      <c r="I1010" s="152"/>
      <c r="J1010" s="153"/>
      <c r="M1010" s="87"/>
      <c r="N1010" s="162"/>
      <c r="O1010" s="91"/>
      <c r="P1010" s="91"/>
      <c r="Q1010" s="162"/>
      <c r="R1010" s="91"/>
      <c r="S1010" s="91"/>
    </row>
    <row r="1011" spans="1:19" ht="12.75">
      <c r="A1011" s="180"/>
      <c r="B1011" s="152"/>
      <c r="C1011" s="152"/>
      <c r="F1011" s="87"/>
      <c r="G1011" s="87"/>
      <c r="I1011" s="152"/>
      <c r="J1011" s="153"/>
      <c r="M1011" s="87"/>
      <c r="N1011" s="162"/>
      <c r="O1011" s="91"/>
      <c r="P1011" s="91"/>
      <c r="Q1011" s="162"/>
      <c r="R1011" s="91"/>
      <c r="S1011" s="91"/>
    </row>
    <row r="1012" spans="1:19" ht="12.75">
      <c r="A1012" s="180"/>
      <c r="B1012" s="152"/>
      <c r="C1012" s="152"/>
      <c r="F1012" s="87"/>
      <c r="G1012" s="87"/>
      <c r="I1012" s="152"/>
      <c r="J1012" s="153"/>
      <c r="M1012" s="87"/>
      <c r="N1012" s="162"/>
      <c r="O1012" s="91"/>
      <c r="P1012" s="91"/>
      <c r="Q1012" s="162"/>
      <c r="R1012" s="91"/>
      <c r="S1012" s="91"/>
    </row>
    <row r="1013" spans="1:19" ht="12.75">
      <c r="A1013" s="180"/>
      <c r="B1013" s="152"/>
      <c r="C1013" s="152"/>
      <c r="F1013" s="87"/>
      <c r="G1013" s="87"/>
      <c r="I1013" s="152"/>
      <c r="J1013" s="153"/>
      <c r="M1013" s="87"/>
      <c r="N1013" s="162"/>
      <c r="O1013" s="91"/>
      <c r="P1013" s="91"/>
      <c r="Q1013" s="162"/>
      <c r="R1013" s="91"/>
      <c r="S1013" s="91"/>
    </row>
    <row r="1014" spans="1:19" ht="12.75">
      <c r="A1014" s="180"/>
      <c r="B1014" s="152"/>
      <c r="C1014" s="152"/>
      <c r="F1014" s="87"/>
      <c r="G1014" s="87"/>
      <c r="I1014" s="152"/>
      <c r="J1014" s="153"/>
      <c r="M1014" s="87"/>
      <c r="N1014" s="162"/>
      <c r="O1014" s="91"/>
      <c r="P1014" s="91"/>
      <c r="Q1014" s="162"/>
      <c r="R1014" s="91"/>
      <c r="S1014" s="91"/>
    </row>
    <row r="1015" spans="1:19" ht="12.75">
      <c r="A1015" s="180"/>
      <c r="B1015" s="152"/>
      <c r="C1015" s="152"/>
      <c r="F1015" s="87"/>
      <c r="G1015" s="87"/>
      <c r="I1015" s="152"/>
      <c r="J1015" s="153"/>
      <c r="M1015" s="87"/>
      <c r="N1015" s="162"/>
      <c r="O1015" s="91"/>
      <c r="P1015" s="91"/>
      <c r="Q1015" s="162"/>
      <c r="R1015" s="91"/>
      <c r="S1015" s="91"/>
    </row>
    <row r="1016" spans="1:19" ht="12.75">
      <c r="A1016" s="180"/>
      <c r="B1016" s="152"/>
      <c r="C1016" s="152"/>
      <c r="F1016" s="87"/>
      <c r="G1016" s="87"/>
      <c r="I1016" s="152"/>
      <c r="J1016" s="153"/>
      <c r="M1016" s="87"/>
      <c r="N1016" s="162"/>
      <c r="O1016" s="91"/>
      <c r="P1016" s="91"/>
      <c r="Q1016" s="162"/>
      <c r="R1016" s="91"/>
      <c r="S1016" s="91"/>
    </row>
    <row r="1017" spans="1:19" ht="12.75">
      <c r="A1017" s="180"/>
      <c r="B1017" s="152"/>
      <c r="C1017" s="152"/>
      <c r="F1017" s="87"/>
      <c r="G1017" s="87"/>
      <c r="I1017" s="152"/>
      <c r="J1017" s="153"/>
      <c r="M1017" s="87"/>
      <c r="N1017" s="162"/>
      <c r="O1017" s="91"/>
      <c r="P1017" s="91"/>
      <c r="Q1017" s="162"/>
      <c r="R1017" s="91"/>
      <c r="S1017" s="91"/>
    </row>
    <row r="1018" spans="1:19" ht="12.75">
      <c r="A1018" s="180"/>
      <c r="B1018" s="152"/>
      <c r="C1018" s="152"/>
      <c r="F1018" s="87"/>
      <c r="G1018" s="87"/>
      <c r="I1018" s="152"/>
      <c r="J1018" s="153"/>
      <c r="M1018" s="87"/>
      <c r="N1018" s="162"/>
      <c r="O1018" s="91"/>
      <c r="P1018" s="91"/>
      <c r="Q1018" s="162"/>
      <c r="R1018" s="91"/>
      <c r="S1018" s="91"/>
    </row>
    <row r="1019" spans="1:19" ht="12.75">
      <c r="A1019" s="180"/>
      <c r="B1019" s="152"/>
      <c r="C1019" s="152"/>
      <c r="F1019" s="87"/>
      <c r="G1019" s="87"/>
      <c r="I1019" s="152"/>
      <c r="J1019" s="153"/>
      <c r="M1019" s="87"/>
      <c r="N1019" s="162"/>
      <c r="O1019" s="91"/>
      <c r="P1019" s="91"/>
      <c r="Q1019" s="162"/>
      <c r="R1019" s="91"/>
      <c r="S1019" s="91"/>
    </row>
    <row r="1020" spans="1:19" ht="12.75">
      <c r="A1020" s="180"/>
      <c r="B1020" s="152"/>
      <c r="C1020" s="152"/>
      <c r="F1020" s="87"/>
      <c r="G1020" s="87"/>
      <c r="I1020" s="152"/>
      <c r="J1020" s="153"/>
      <c r="M1020" s="87"/>
      <c r="N1020" s="162"/>
      <c r="O1020" s="91"/>
      <c r="P1020" s="91"/>
      <c r="Q1020" s="162"/>
      <c r="R1020" s="91"/>
      <c r="S1020" s="91"/>
    </row>
    <row r="1021" spans="1:19" ht="12.75">
      <c r="A1021" s="180"/>
      <c r="B1021" s="152"/>
      <c r="C1021" s="152"/>
      <c r="F1021" s="87"/>
      <c r="G1021" s="87"/>
      <c r="I1021" s="152"/>
      <c r="J1021" s="153"/>
      <c r="M1021" s="87"/>
      <c r="N1021" s="162"/>
      <c r="O1021" s="91"/>
      <c r="P1021" s="91"/>
      <c r="Q1021" s="162"/>
      <c r="R1021" s="91"/>
      <c r="S1021" s="91"/>
    </row>
    <row r="1022" spans="1:19" ht="12.75">
      <c r="A1022" s="180"/>
      <c r="B1022" s="152"/>
      <c r="C1022" s="152"/>
      <c r="F1022" s="87"/>
      <c r="G1022" s="87"/>
      <c r="I1022" s="152"/>
      <c r="J1022" s="153"/>
      <c r="M1022" s="87"/>
      <c r="N1022" s="162"/>
      <c r="O1022" s="91"/>
      <c r="P1022" s="91"/>
      <c r="Q1022" s="162"/>
      <c r="R1022" s="91"/>
      <c r="S1022" s="91"/>
    </row>
    <row r="1023" spans="1:19" ht="12.75">
      <c r="A1023" s="180"/>
      <c r="B1023" s="152"/>
      <c r="C1023" s="152"/>
      <c r="F1023" s="87"/>
      <c r="G1023" s="87"/>
      <c r="I1023" s="152"/>
      <c r="J1023" s="153"/>
      <c r="M1023" s="87"/>
      <c r="N1023" s="162"/>
      <c r="O1023" s="91"/>
      <c r="P1023" s="91"/>
      <c r="Q1023" s="162"/>
      <c r="R1023" s="91"/>
      <c r="S1023" s="91"/>
    </row>
    <row r="1024" spans="1:19" ht="12.75">
      <c r="A1024" s="180"/>
      <c r="B1024" s="152"/>
      <c r="C1024" s="152"/>
      <c r="F1024" s="87"/>
      <c r="G1024" s="87"/>
      <c r="I1024" s="152"/>
      <c r="J1024" s="153"/>
      <c r="M1024" s="87"/>
      <c r="N1024" s="162"/>
      <c r="O1024" s="91"/>
      <c r="P1024" s="91"/>
      <c r="Q1024" s="162"/>
      <c r="R1024" s="91"/>
      <c r="S1024" s="91"/>
    </row>
    <row r="1025" spans="1:19" ht="12.75">
      <c r="A1025" s="180"/>
      <c r="B1025" s="152"/>
      <c r="C1025" s="152"/>
      <c r="F1025" s="87"/>
      <c r="G1025" s="87"/>
      <c r="I1025" s="152"/>
      <c r="J1025" s="153"/>
      <c r="M1025" s="87"/>
      <c r="N1025" s="162"/>
      <c r="O1025" s="91"/>
      <c r="P1025" s="91"/>
      <c r="Q1025" s="162"/>
      <c r="R1025" s="91"/>
      <c r="S1025" s="91"/>
    </row>
    <row r="1026" spans="1:19" ht="12.75">
      <c r="A1026" s="180"/>
      <c r="B1026" s="152"/>
      <c r="C1026" s="152"/>
      <c r="F1026" s="87"/>
      <c r="G1026" s="87"/>
      <c r="I1026" s="152"/>
      <c r="J1026" s="153"/>
      <c r="M1026" s="87"/>
      <c r="N1026" s="162"/>
      <c r="O1026" s="91"/>
      <c r="P1026" s="91"/>
      <c r="Q1026" s="162"/>
      <c r="R1026" s="91"/>
      <c r="S1026" s="91"/>
    </row>
    <row r="1027" spans="1:19" ht="12.75">
      <c r="A1027" s="180"/>
      <c r="B1027" s="152"/>
      <c r="C1027" s="152"/>
      <c r="F1027" s="87"/>
      <c r="G1027" s="87"/>
      <c r="I1027" s="152"/>
      <c r="J1027" s="153"/>
      <c r="M1027" s="87"/>
      <c r="N1027" s="162"/>
      <c r="O1027" s="91"/>
      <c r="P1027" s="91"/>
      <c r="Q1027" s="162"/>
      <c r="R1027" s="91"/>
      <c r="S1027" s="91"/>
    </row>
    <row r="1028" spans="1:19" ht="12.75">
      <c r="A1028" s="180"/>
      <c r="B1028" s="152"/>
      <c r="C1028" s="152"/>
      <c r="F1028" s="87"/>
      <c r="G1028" s="87"/>
      <c r="I1028" s="152"/>
      <c r="J1028" s="153"/>
      <c r="M1028" s="87"/>
      <c r="N1028" s="162"/>
      <c r="O1028" s="91"/>
      <c r="P1028" s="91"/>
      <c r="Q1028" s="162"/>
      <c r="R1028" s="91"/>
      <c r="S1028" s="91"/>
    </row>
    <row r="1029" spans="1:19" ht="12.75">
      <c r="A1029" s="180"/>
      <c r="B1029" s="152"/>
      <c r="C1029" s="152"/>
      <c r="F1029" s="87"/>
      <c r="G1029" s="87"/>
      <c r="I1029" s="152"/>
      <c r="J1029" s="153"/>
      <c r="M1029" s="87"/>
      <c r="N1029" s="162"/>
      <c r="O1029" s="91"/>
      <c r="P1029" s="91"/>
      <c r="Q1029" s="162"/>
      <c r="R1029" s="91"/>
      <c r="S1029" s="91"/>
    </row>
    <row r="1030" spans="1:19" ht="12.75">
      <c r="A1030" s="180"/>
      <c r="B1030" s="152"/>
      <c r="C1030" s="152"/>
      <c r="F1030" s="87"/>
      <c r="G1030" s="87"/>
      <c r="I1030" s="152"/>
      <c r="J1030" s="153"/>
      <c r="M1030" s="87"/>
      <c r="N1030" s="162"/>
      <c r="O1030" s="91"/>
      <c r="P1030" s="91"/>
      <c r="Q1030" s="162"/>
      <c r="R1030" s="91"/>
      <c r="S1030" s="91"/>
    </row>
    <row r="1031" spans="1:19" ht="12.75">
      <c r="A1031" s="180"/>
      <c r="B1031" s="152"/>
      <c r="C1031" s="152"/>
      <c r="F1031" s="87"/>
      <c r="G1031" s="87"/>
      <c r="I1031" s="152"/>
      <c r="J1031" s="153"/>
      <c r="M1031" s="87"/>
      <c r="N1031" s="162"/>
      <c r="O1031" s="91"/>
      <c r="P1031" s="91"/>
      <c r="Q1031" s="162"/>
      <c r="R1031" s="91"/>
      <c r="S1031" s="91"/>
    </row>
    <row r="1032" spans="1:19" ht="12.75">
      <c r="A1032" s="180"/>
      <c r="B1032" s="152"/>
      <c r="C1032" s="152"/>
      <c r="F1032" s="87"/>
      <c r="G1032" s="87"/>
      <c r="I1032" s="152"/>
      <c r="J1032" s="153"/>
      <c r="M1032" s="87"/>
      <c r="N1032" s="162"/>
      <c r="O1032" s="91"/>
      <c r="P1032" s="91"/>
      <c r="Q1032" s="162"/>
      <c r="R1032" s="91"/>
      <c r="S1032" s="91"/>
    </row>
    <row r="1033" spans="1:19" ht="12.75">
      <c r="A1033" s="180"/>
      <c r="B1033" s="152"/>
      <c r="C1033" s="152"/>
      <c r="F1033" s="87"/>
      <c r="G1033" s="87"/>
      <c r="I1033" s="152"/>
      <c r="J1033" s="153"/>
      <c r="M1033" s="87"/>
      <c r="N1033" s="162"/>
      <c r="O1033" s="91"/>
      <c r="P1033" s="91"/>
      <c r="Q1033" s="162"/>
      <c r="R1033" s="91"/>
      <c r="S1033" s="91"/>
    </row>
    <row r="1034" spans="1:19" ht="12.75">
      <c r="A1034" s="180"/>
      <c r="B1034" s="152"/>
      <c r="C1034" s="152"/>
      <c r="F1034" s="87"/>
      <c r="G1034" s="87"/>
      <c r="I1034" s="152"/>
      <c r="J1034" s="153"/>
      <c r="M1034" s="87"/>
      <c r="N1034" s="162"/>
      <c r="O1034" s="91"/>
      <c r="P1034" s="91"/>
      <c r="Q1034" s="162"/>
      <c r="R1034" s="91"/>
      <c r="S1034" s="91"/>
    </row>
    <row r="1035" spans="1:19" ht="12.75">
      <c r="A1035" s="180"/>
      <c r="B1035" s="152"/>
      <c r="C1035" s="152"/>
      <c r="F1035" s="87"/>
      <c r="G1035" s="87"/>
      <c r="I1035" s="152"/>
      <c r="J1035" s="153"/>
      <c r="M1035" s="87"/>
      <c r="N1035" s="162"/>
      <c r="O1035" s="91"/>
      <c r="P1035" s="91"/>
      <c r="Q1035" s="162"/>
      <c r="R1035" s="91"/>
      <c r="S1035" s="91"/>
    </row>
    <row r="1036" spans="1:19" ht="12.75">
      <c r="A1036" s="180"/>
      <c r="B1036" s="152"/>
      <c r="C1036" s="152"/>
      <c r="F1036" s="87"/>
      <c r="G1036" s="87"/>
      <c r="I1036" s="152"/>
      <c r="J1036" s="153"/>
      <c r="M1036" s="87"/>
      <c r="N1036" s="162"/>
      <c r="O1036" s="91"/>
      <c r="P1036" s="91"/>
      <c r="Q1036" s="162"/>
      <c r="R1036" s="91"/>
      <c r="S1036" s="91"/>
    </row>
    <row r="1037" spans="1:19" ht="12.75">
      <c r="A1037" s="180"/>
      <c r="B1037" s="152"/>
      <c r="C1037" s="152"/>
      <c r="F1037" s="87"/>
      <c r="G1037" s="87"/>
      <c r="I1037" s="152"/>
      <c r="J1037" s="153"/>
      <c r="M1037" s="87"/>
      <c r="N1037" s="162"/>
      <c r="O1037" s="91"/>
      <c r="P1037" s="91"/>
      <c r="Q1037" s="162"/>
      <c r="R1037" s="91"/>
      <c r="S1037" s="91"/>
    </row>
    <row r="1038" spans="1:19" ht="12.75">
      <c r="A1038" s="180"/>
      <c r="B1038" s="152"/>
      <c r="C1038" s="152"/>
      <c r="F1038" s="87"/>
      <c r="G1038" s="87"/>
      <c r="I1038" s="152"/>
      <c r="J1038" s="153"/>
      <c r="M1038" s="87"/>
      <c r="N1038" s="162"/>
      <c r="O1038" s="91"/>
      <c r="P1038" s="91"/>
      <c r="Q1038" s="162"/>
      <c r="R1038" s="91"/>
      <c r="S1038" s="91"/>
    </row>
    <row r="1039" spans="1:19" ht="12.75">
      <c r="A1039" s="180"/>
      <c r="B1039" s="152"/>
      <c r="C1039" s="152"/>
      <c r="F1039" s="87"/>
      <c r="G1039" s="87"/>
      <c r="I1039" s="152"/>
      <c r="J1039" s="153"/>
      <c r="M1039" s="87"/>
      <c r="N1039" s="162"/>
      <c r="O1039" s="91"/>
      <c r="P1039" s="91"/>
      <c r="Q1039" s="162"/>
      <c r="R1039" s="91"/>
      <c r="S1039" s="91"/>
    </row>
    <row r="1040" spans="1:19" ht="12.75">
      <c r="A1040" s="180"/>
      <c r="B1040" s="152"/>
      <c r="C1040" s="152"/>
      <c r="F1040" s="87"/>
      <c r="G1040" s="87"/>
      <c r="I1040" s="152"/>
      <c r="J1040" s="153"/>
      <c r="M1040" s="87"/>
      <c r="N1040" s="162"/>
      <c r="O1040" s="91"/>
      <c r="P1040" s="91"/>
      <c r="Q1040" s="162"/>
      <c r="R1040" s="91"/>
      <c r="S1040" s="91"/>
    </row>
    <row r="1041" spans="1:19" ht="12.75">
      <c r="A1041" s="180"/>
      <c r="B1041" s="152"/>
      <c r="C1041" s="152"/>
      <c r="F1041" s="87"/>
      <c r="G1041" s="87"/>
      <c r="I1041" s="152"/>
      <c r="J1041" s="153"/>
      <c r="M1041" s="87"/>
      <c r="N1041" s="162"/>
      <c r="O1041" s="91"/>
      <c r="P1041" s="91"/>
      <c r="Q1041" s="162"/>
      <c r="R1041" s="91"/>
      <c r="S1041" s="91"/>
    </row>
    <row r="1042" spans="1:19" ht="12.75">
      <c r="A1042" s="180"/>
      <c r="B1042" s="152"/>
      <c r="C1042" s="152"/>
      <c r="F1042" s="87"/>
      <c r="G1042" s="87"/>
      <c r="I1042" s="152"/>
      <c r="J1042" s="153"/>
      <c r="M1042" s="87"/>
      <c r="N1042" s="162"/>
      <c r="O1042" s="91"/>
      <c r="P1042" s="91"/>
      <c r="Q1042" s="162"/>
      <c r="R1042" s="91"/>
      <c r="S1042" s="91"/>
    </row>
    <row r="1043" spans="1:19" ht="12.75">
      <c r="A1043" s="180"/>
      <c r="B1043" s="152"/>
      <c r="C1043" s="152"/>
      <c r="F1043" s="87"/>
      <c r="G1043" s="87"/>
      <c r="I1043" s="152"/>
      <c r="J1043" s="153"/>
      <c r="M1043" s="87"/>
      <c r="N1043" s="162"/>
      <c r="O1043" s="91"/>
      <c r="P1043" s="91"/>
      <c r="Q1043" s="162"/>
      <c r="R1043" s="91"/>
      <c r="S1043" s="91"/>
    </row>
    <row r="1044" spans="1:19" ht="12.75">
      <c r="A1044" s="180"/>
      <c r="B1044" s="152"/>
      <c r="C1044" s="152"/>
      <c r="F1044" s="87"/>
      <c r="G1044" s="87"/>
      <c r="I1044" s="152"/>
      <c r="J1044" s="153"/>
      <c r="M1044" s="87"/>
      <c r="N1044" s="162"/>
      <c r="O1044" s="91"/>
      <c r="P1044" s="91"/>
      <c r="Q1044" s="162"/>
      <c r="R1044" s="91"/>
      <c r="S1044" s="91"/>
    </row>
    <row r="1045" spans="1:19" ht="12.75">
      <c r="A1045" s="180"/>
      <c r="B1045" s="152"/>
      <c r="C1045" s="152"/>
      <c r="F1045" s="87"/>
      <c r="G1045" s="87"/>
      <c r="I1045" s="152"/>
      <c r="J1045" s="153"/>
      <c r="M1045" s="87"/>
      <c r="N1045" s="162"/>
      <c r="O1045" s="91"/>
      <c r="P1045" s="91"/>
      <c r="Q1045" s="162"/>
      <c r="R1045" s="91"/>
      <c r="S1045" s="91"/>
    </row>
    <row r="1046" spans="1:19" ht="12.75">
      <c r="A1046" s="180"/>
      <c r="B1046" s="152"/>
      <c r="C1046" s="152"/>
      <c r="F1046" s="87"/>
      <c r="G1046" s="87"/>
      <c r="I1046" s="152"/>
      <c r="J1046" s="153"/>
      <c r="M1046" s="87"/>
      <c r="N1046" s="162"/>
      <c r="O1046" s="91"/>
      <c r="P1046" s="91"/>
      <c r="Q1046" s="162"/>
      <c r="R1046" s="91"/>
      <c r="S1046" s="91"/>
    </row>
    <row r="1047" spans="1:19" ht="12.75">
      <c r="A1047" s="180"/>
      <c r="B1047" s="152"/>
      <c r="C1047" s="152"/>
      <c r="F1047" s="87"/>
      <c r="G1047" s="87"/>
      <c r="I1047" s="152"/>
      <c r="J1047" s="153"/>
      <c r="M1047" s="87"/>
      <c r="N1047" s="162"/>
      <c r="O1047" s="91"/>
      <c r="P1047" s="91"/>
      <c r="Q1047" s="162"/>
      <c r="R1047" s="91"/>
      <c r="S1047" s="91"/>
    </row>
    <row r="1048" spans="1:19" ht="12.75">
      <c r="A1048" s="180"/>
      <c r="B1048" s="152"/>
      <c r="C1048" s="152"/>
      <c r="F1048" s="87"/>
      <c r="G1048" s="87"/>
      <c r="I1048" s="152"/>
      <c r="J1048" s="153"/>
      <c r="M1048" s="87"/>
      <c r="N1048" s="162"/>
      <c r="O1048" s="91"/>
      <c r="P1048" s="91"/>
      <c r="Q1048" s="162"/>
      <c r="R1048" s="91"/>
      <c r="S1048" s="91"/>
    </row>
    <row r="1049" spans="1:19" ht="12.75">
      <c r="A1049" s="180"/>
      <c r="B1049" s="152"/>
      <c r="C1049" s="152"/>
      <c r="F1049" s="87"/>
      <c r="G1049" s="87"/>
      <c r="I1049" s="152"/>
      <c r="J1049" s="153"/>
      <c r="M1049" s="87"/>
      <c r="N1049" s="162"/>
      <c r="O1049" s="91"/>
      <c r="P1049" s="91"/>
      <c r="Q1049" s="162"/>
      <c r="R1049" s="91"/>
      <c r="S1049" s="91"/>
    </row>
    <row r="1050" spans="1:19" ht="12.75">
      <c r="A1050" s="180"/>
      <c r="B1050" s="152"/>
      <c r="C1050" s="152"/>
      <c r="F1050" s="87"/>
      <c r="G1050" s="87"/>
      <c r="I1050" s="152"/>
      <c r="J1050" s="153"/>
      <c r="M1050" s="87"/>
      <c r="N1050" s="162"/>
      <c r="O1050" s="91"/>
      <c r="P1050" s="91"/>
      <c r="Q1050" s="162"/>
      <c r="R1050" s="91"/>
      <c r="S1050" s="91"/>
    </row>
    <row r="1051" spans="1:19" ht="12.75">
      <c r="A1051" s="180"/>
      <c r="B1051" s="152"/>
      <c r="C1051" s="152"/>
      <c r="F1051" s="87"/>
      <c r="G1051" s="87"/>
      <c r="I1051" s="152"/>
      <c r="J1051" s="153"/>
      <c r="M1051" s="87"/>
      <c r="N1051" s="162"/>
      <c r="O1051" s="91"/>
      <c r="P1051" s="91"/>
      <c r="Q1051" s="162"/>
      <c r="R1051" s="91"/>
      <c r="S1051" s="91"/>
    </row>
    <row r="1052" spans="1:19" ht="12.75">
      <c r="A1052" s="180"/>
      <c r="B1052" s="152"/>
      <c r="C1052" s="152"/>
      <c r="F1052" s="87"/>
      <c r="G1052" s="87"/>
      <c r="I1052" s="152"/>
      <c r="J1052" s="153"/>
      <c r="M1052" s="87"/>
      <c r="N1052" s="162"/>
      <c r="O1052" s="91"/>
      <c r="P1052" s="91"/>
      <c r="Q1052" s="162"/>
      <c r="R1052" s="91"/>
      <c r="S1052" s="91"/>
    </row>
    <row r="1053" spans="1:19" ht="12.75">
      <c r="A1053" s="180"/>
      <c r="B1053" s="152"/>
      <c r="C1053" s="152"/>
      <c r="F1053" s="87"/>
      <c r="G1053" s="87"/>
      <c r="I1053" s="152"/>
      <c r="J1053" s="153"/>
      <c r="M1053" s="87"/>
      <c r="N1053" s="162"/>
      <c r="O1053" s="91"/>
      <c r="P1053" s="91"/>
      <c r="Q1053" s="162"/>
      <c r="R1053" s="91"/>
      <c r="S1053" s="91"/>
    </row>
    <row r="1054" spans="1:19" ht="12.75">
      <c r="A1054" s="180"/>
      <c r="B1054" s="152"/>
      <c r="C1054" s="152"/>
      <c r="F1054" s="87"/>
      <c r="G1054" s="87"/>
      <c r="I1054" s="152"/>
      <c r="J1054" s="153"/>
      <c r="M1054" s="87"/>
      <c r="N1054" s="162"/>
      <c r="O1054" s="91"/>
      <c r="P1054" s="91"/>
      <c r="Q1054" s="162"/>
      <c r="R1054" s="91"/>
      <c r="S1054" s="91"/>
    </row>
    <row r="1055" spans="1:19" ht="12.75">
      <c r="A1055" s="180"/>
      <c r="B1055" s="152"/>
      <c r="C1055" s="152"/>
      <c r="F1055" s="87"/>
      <c r="G1055" s="87"/>
      <c r="I1055" s="152"/>
      <c r="J1055" s="153"/>
      <c r="M1055" s="87"/>
      <c r="N1055" s="162"/>
      <c r="O1055" s="91"/>
      <c r="P1055" s="91"/>
      <c r="Q1055" s="162"/>
      <c r="R1055" s="91"/>
      <c r="S1055" s="91"/>
    </row>
    <row r="1056" spans="1:19" ht="12.75">
      <c r="A1056" s="180"/>
      <c r="B1056" s="152"/>
      <c r="C1056" s="152"/>
      <c r="F1056" s="87"/>
      <c r="G1056" s="87"/>
      <c r="I1056" s="152"/>
      <c r="J1056" s="153"/>
      <c r="M1056" s="87"/>
      <c r="N1056" s="162"/>
      <c r="O1056" s="91"/>
      <c r="P1056" s="91"/>
      <c r="Q1056" s="162"/>
      <c r="R1056" s="91"/>
      <c r="S1056" s="91"/>
    </row>
    <row r="1057" spans="1:19" ht="12.75">
      <c r="A1057" s="180"/>
      <c r="B1057" s="152"/>
      <c r="C1057" s="152"/>
      <c r="F1057" s="87"/>
      <c r="G1057" s="87"/>
      <c r="I1057" s="152"/>
      <c r="J1057" s="153"/>
      <c r="M1057" s="87"/>
      <c r="N1057" s="162"/>
      <c r="O1057" s="91"/>
      <c r="P1057" s="91"/>
      <c r="Q1057" s="162"/>
      <c r="R1057" s="91"/>
      <c r="S1057" s="91"/>
    </row>
    <row r="1058" spans="1:19" ht="12.75">
      <c r="A1058" s="180"/>
      <c r="B1058" s="152"/>
      <c r="C1058" s="152"/>
      <c r="F1058" s="87"/>
      <c r="G1058" s="87"/>
      <c r="I1058" s="152"/>
      <c r="J1058" s="153"/>
      <c r="M1058" s="87"/>
      <c r="N1058" s="162"/>
      <c r="O1058" s="91"/>
      <c r="P1058" s="91"/>
      <c r="Q1058" s="162"/>
      <c r="R1058" s="91"/>
      <c r="S1058" s="91"/>
    </row>
    <row r="1059" spans="1:19" ht="12.75">
      <c r="A1059" s="180"/>
      <c r="B1059" s="152"/>
      <c r="C1059" s="152"/>
      <c r="F1059" s="87"/>
      <c r="G1059" s="87"/>
      <c r="I1059" s="152"/>
      <c r="J1059" s="153"/>
      <c r="M1059" s="87"/>
      <c r="N1059" s="162"/>
      <c r="O1059" s="91"/>
      <c r="P1059" s="91"/>
      <c r="Q1059" s="162"/>
      <c r="R1059" s="91"/>
      <c r="S1059" s="91"/>
    </row>
    <row r="1060" spans="1:19" ht="12.75">
      <c r="A1060" s="180"/>
      <c r="B1060" s="152"/>
      <c r="C1060" s="152"/>
      <c r="F1060" s="87"/>
      <c r="G1060" s="87"/>
      <c r="I1060" s="152"/>
      <c r="J1060" s="153"/>
      <c r="M1060" s="87"/>
      <c r="N1060" s="162"/>
      <c r="O1060" s="91"/>
      <c r="P1060" s="91"/>
      <c r="Q1060" s="162"/>
      <c r="R1060" s="91"/>
      <c r="S1060" s="91"/>
    </row>
    <row r="1061" spans="1:19" ht="12.75">
      <c r="A1061" s="180"/>
      <c r="B1061" s="152"/>
      <c r="C1061" s="152"/>
      <c r="F1061" s="87"/>
      <c r="G1061" s="87"/>
      <c r="I1061" s="152"/>
      <c r="J1061" s="153"/>
      <c r="M1061" s="87"/>
      <c r="N1061" s="162"/>
      <c r="O1061" s="91"/>
      <c r="P1061" s="91"/>
      <c r="Q1061" s="162"/>
      <c r="R1061" s="91"/>
      <c r="S1061" s="91"/>
    </row>
    <row r="1062" spans="1:19" ht="12.75">
      <c r="A1062" s="180"/>
      <c r="B1062" s="152"/>
      <c r="C1062" s="152"/>
      <c r="F1062" s="87"/>
      <c r="G1062" s="87"/>
      <c r="I1062" s="152"/>
      <c r="J1062" s="153"/>
      <c r="M1062" s="87"/>
      <c r="N1062" s="162"/>
      <c r="O1062" s="91"/>
      <c r="P1062" s="91"/>
      <c r="Q1062" s="162"/>
      <c r="R1062" s="91"/>
      <c r="S1062" s="91"/>
    </row>
    <row r="1063" spans="1:19" ht="12.75">
      <c r="A1063" s="180"/>
      <c r="B1063" s="152"/>
      <c r="C1063" s="152"/>
      <c r="F1063" s="87"/>
      <c r="G1063" s="87"/>
      <c r="I1063" s="152"/>
      <c r="J1063" s="153"/>
      <c r="M1063" s="87"/>
      <c r="N1063" s="162"/>
      <c r="O1063" s="91"/>
      <c r="P1063" s="91"/>
      <c r="Q1063" s="162"/>
      <c r="R1063" s="91"/>
      <c r="S1063" s="91"/>
    </row>
    <row r="1064" spans="1:19" ht="12.75">
      <c r="A1064" s="180"/>
      <c r="B1064" s="152"/>
      <c r="C1064" s="152"/>
      <c r="F1064" s="87"/>
      <c r="G1064" s="87"/>
      <c r="I1064" s="152"/>
      <c r="J1064" s="153"/>
      <c r="M1064" s="87"/>
      <c r="N1064" s="162"/>
      <c r="O1064" s="91"/>
      <c r="P1064" s="91"/>
      <c r="Q1064" s="162"/>
      <c r="R1064" s="91"/>
      <c r="S1064" s="91"/>
    </row>
    <row r="1065" spans="1:19" ht="12.75">
      <c r="A1065" s="180"/>
      <c r="B1065" s="152"/>
      <c r="C1065" s="152"/>
      <c r="F1065" s="87"/>
      <c r="G1065" s="87"/>
      <c r="I1065" s="152"/>
      <c r="J1065" s="153"/>
      <c r="M1065" s="87"/>
      <c r="N1065" s="162"/>
      <c r="O1065" s="91"/>
      <c r="P1065" s="91"/>
      <c r="Q1065" s="162"/>
      <c r="R1065" s="91"/>
      <c r="S1065" s="91"/>
    </row>
    <row r="1066" spans="1:19" ht="12.75">
      <c r="A1066" s="180"/>
      <c r="B1066" s="152"/>
      <c r="C1066" s="152"/>
      <c r="F1066" s="87"/>
      <c r="G1066" s="87"/>
      <c r="I1066" s="152"/>
      <c r="J1066" s="153"/>
      <c r="M1066" s="87"/>
      <c r="N1066" s="162"/>
      <c r="O1066" s="91"/>
      <c r="P1066" s="91"/>
      <c r="Q1066" s="162"/>
      <c r="R1066" s="91"/>
      <c r="S1066" s="91"/>
    </row>
    <row r="1067" spans="1:19" ht="12.75">
      <c r="A1067" s="180"/>
      <c r="B1067" s="152"/>
      <c r="C1067" s="152"/>
      <c r="F1067" s="87"/>
      <c r="G1067" s="87"/>
      <c r="I1067" s="152"/>
      <c r="J1067" s="153"/>
      <c r="M1067" s="87"/>
      <c r="N1067" s="162"/>
      <c r="O1067" s="91"/>
      <c r="P1067" s="91"/>
      <c r="Q1067" s="162"/>
      <c r="R1067" s="91"/>
      <c r="S1067" s="91"/>
    </row>
    <row r="1068" spans="1:19" ht="12.75">
      <c r="A1068" s="180"/>
      <c r="B1068" s="152"/>
      <c r="C1068" s="152"/>
      <c r="F1068" s="87"/>
      <c r="G1068" s="87"/>
      <c r="I1068" s="152"/>
      <c r="J1068" s="153"/>
      <c r="M1068" s="87"/>
      <c r="N1068" s="162"/>
      <c r="O1068" s="91"/>
      <c r="P1068" s="91"/>
      <c r="Q1068" s="162"/>
      <c r="R1068" s="91"/>
      <c r="S1068" s="91"/>
    </row>
    <row r="1069" spans="1:19" ht="12.75">
      <c r="A1069" s="180"/>
      <c r="B1069" s="152"/>
      <c r="C1069" s="152"/>
      <c r="F1069" s="87"/>
      <c r="G1069" s="87"/>
      <c r="I1069" s="152"/>
      <c r="J1069" s="153"/>
      <c r="M1069" s="87"/>
      <c r="N1069" s="162"/>
      <c r="O1069" s="91"/>
      <c r="P1069" s="91"/>
      <c r="Q1069" s="162"/>
      <c r="R1069" s="91"/>
      <c r="S1069" s="91"/>
    </row>
    <row r="1070" spans="1:19" ht="12.75">
      <c r="A1070" s="180"/>
      <c r="B1070" s="152"/>
      <c r="C1070" s="152"/>
      <c r="F1070" s="87"/>
      <c r="G1070" s="87"/>
      <c r="I1070" s="152"/>
      <c r="J1070" s="153"/>
      <c r="M1070" s="87"/>
      <c r="N1070" s="162"/>
      <c r="O1070" s="91"/>
      <c r="P1070" s="91"/>
      <c r="Q1070" s="162"/>
      <c r="R1070" s="91"/>
      <c r="S1070" s="91"/>
    </row>
    <row r="1071" spans="1:19" ht="12.75">
      <c r="A1071" s="180"/>
      <c r="B1071" s="152"/>
      <c r="C1071" s="152"/>
      <c r="F1071" s="87"/>
      <c r="G1071" s="87"/>
      <c r="I1071" s="152"/>
      <c r="J1071" s="153"/>
      <c r="M1071" s="87"/>
      <c r="N1071" s="162"/>
      <c r="O1071" s="91"/>
      <c r="P1071" s="91"/>
      <c r="Q1071" s="162"/>
      <c r="R1071" s="91"/>
      <c r="S1071" s="91"/>
    </row>
    <row r="1072" spans="1:19" ht="12.75">
      <c r="A1072" s="180"/>
      <c r="B1072" s="152"/>
      <c r="C1072" s="152"/>
      <c r="F1072" s="87"/>
      <c r="G1072" s="87"/>
      <c r="I1072" s="152"/>
      <c r="J1072" s="153"/>
      <c r="M1072" s="87"/>
      <c r="N1072" s="162"/>
      <c r="O1072" s="91"/>
      <c r="P1072" s="91"/>
      <c r="Q1072" s="162"/>
      <c r="R1072" s="91"/>
      <c r="S1072" s="91"/>
    </row>
    <row r="1073" spans="1:19" ht="12.75">
      <c r="A1073" s="180"/>
      <c r="B1073" s="152"/>
      <c r="C1073" s="152"/>
      <c r="F1073" s="87"/>
      <c r="G1073" s="87"/>
      <c r="I1073" s="152"/>
      <c r="J1073" s="153"/>
      <c r="M1073" s="87"/>
      <c r="N1073" s="162"/>
      <c r="O1073" s="91"/>
      <c r="P1073" s="91"/>
      <c r="Q1073" s="162"/>
      <c r="R1073" s="91"/>
      <c r="S1073" s="91"/>
    </row>
    <row r="1074" spans="1:19" ht="12.75">
      <c r="A1074" s="180"/>
      <c r="B1074" s="152"/>
      <c r="C1074" s="152"/>
      <c r="F1074" s="87"/>
      <c r="G1074" s="87"/>
      <c r="I1074" s="152"/>
      <c r="J1074" s="153"/>
      <c r="M1074" s="87"/>
      <c r="N1074" s="162"/>
      <c r="O1074" s="91"/>
      <c r="P1074" s="91"/>
      <c r="Q1074" s="162"/>
      <c r="R1074" s="91"/>
      <c r="S1074" s="91"/>
    </row>
    <row r="1075" spans="1:19" ht="12.75">
      <c r="A1075" s="180"/>
      <c r="B1075" s="152"/>
      <c r="C1075" s="152"/>
      <c r="F1075" s="87"/>
      <c r="G1075" s="87"/>
      <c r="I1075" s="152"/>
      <c r="J1075" s="153"/>
      <c r="M1075" s="87"/>
      <c r="N1075" s="162"/>
      <c r="O1075" s="91"/>
      <c r="P1075" s="91"/>
      <c r="Q1075" s="162"/>
      <c r="R1075" s="91"/>
      <c r="S1075" s="91"/>
    </row>
    <row r="1076" spans="1:19" ht="12.75">
      <c r="A1076" s="180"/>
      <c r="B1076" s="152"/>
      <c r="C1076" s="152"/>
      <c r="F1076" s="87"/>
      <c r="G1076" s="87"/>
      <c r="I1076" s="152"/>
      <c r="J1076" s="153"/>
      <c r="M1076" s="87"/>
      <c r="N1076" s="162"/>
      <c r="O1076" s="91"/>
      <c r="P1076" s="91"/>
      <c r="Q1076" s="162"/>
      <c r="R1076" s="91"/>
      <c r="S1076" s="91"/>
    </row>
    <row r="1077" spans="1:19" ht="12.75">
      <c r="A1077" s="180"/>
      <c r="B1077" s="152"/>
      <c r="C1077" s="152"/>
      <c r="F1077" s="87"/>
      <c r="G1077" s="87"/>
      <c r="I1077" s="152"/>
      <c r="J1077" s="153"/>
      <c r="M1077" s="87"/>
      <c r="N1077" s="162"/>
      <c r="O1077" s="91"/>
      <c r="P1077" s="91"/>
      <c r="Q1077" s="162"/>
      <c r="R1077" s="91"/>
      <c r="S1077" s="91"/>
    </row>
    <row r="1078" spans="1:19" ht="12.75">
      <c r="A1078" s="180"/>
      <c r="B1078" s="152"/>
      <c r="C1078" s="152"/>
      <c r="F1078" s="87"/>
      <c r="G1078" s="87"/>
      <c r="I1078" s="152"/>
      <c r="J1078" s="153"/>
      <c r="M1078" s="87"/>
      <c r="N1078" s="162"/>
      <c r="O1078" s="91"/>
      <c r="P1078" s="91"/>
      <c r="Q1078" s="162"/>
      <c r="R1078" s="91"/>
      <c r="S1078" s="91"/>
    </row>
    <row r="1079" spans="1:19" ht="12.75">
      <c r="A1079" s="180"/>
      <c r="B1079" s="152"/>
      <c r="C1079" s="152"/>
      <c r="F1079" s="87"/>
      <c r="G1079" s="87"/>
      <c r="I1079" s="152"/>
      <c r="J1079" s="153"/>
      <c r="M1079" s="87"/>
      <c r="N1079" s="162"/>
      <c r="O1079" s="91"/>
      <c r="P1079" s="91"/>
      <c r="Q1079" s="162"/>
      <c r="R1079" s="91"/>
      <c r="S1079" s="91"/>
    </row>
    <row r="1080" spans="1:19" ht="12.75">
      <c r="A1080" s="180"/>
      <c r="B1080" s="152"/>
      <c r="C1080" s="152"/>
      <c r="F1080" s="87"/>
      <c r="G1080" s="87"/>
      <c r="I1080" s="152"/>
      <c r="J1080" s="153"/>
      <c r="M1080" s="87"/>
      <c r="N1080" s="162"/>
      <c r="O1080" s="91"/>
      <c r="P1080" s="91"/>
      <c r="Q1080" s="162"/>
      <c r="R1080" s="91"/>
      <c r="S1080" s="91"/>
    </row>
    <row r="1081" spans="1:19" ht="12.75">
      <c r="A1081" s="180"/>
      <c r="B1081" s="152"/>
      <c r="C1081" s="152"/>
      <c r="F1081" s="87"/>
      <c r="G1081" s="87"/>
      <c r="I1081" s="152"/>
      <c r="J1081" s="153"/>
      <c r="M1081" s="87"/>
      <c r="N1081" s="162"/>
      <c r="O1081" s="91"/>
      <c r="P1081" s="91"/>
      <c r="Q1081" s="162"/>
      <c r="R1081" s="91"/>
      <c r="S1081" s="91"/>
    </row>
    <row r="1082" spans="1:19" ht="12.75">
      <c r="A1082" s="180"/>
      <c r="B1082" s="152"/>
      <c r="C1082" s="152"/>
      <c r="F1082" s="87"/>
      <c r="G1082" s="87"/>
      <c r="I1082" s="152"/>
      <c r="J1082" s="153"/>
      <c r="M1082" s="87"/>
      <c r="N1082" s="162"/>
      <c r="O1082" s="91"/>
      <c r="P1082" s="91"/>
      <c r="Q1082" s="162"/>
      <c r="R1082" s="91"/>
      <c r="S1082" s="91"/>
    </row>
    <row r="1083" spans="1:19" ht="12.75">
      <c r="A1083" s="180"/>
      <c r="B1083" s="152"/>
      <c r="C1083" s="152"/>
      <c r="F1083" s="87"/>
      <c r="G1083" s="87"/>
      <c r="I1083" s="152"/>
      <c r="J1083" s="153"/>
      <c r="M1083" s="87"/>
      <c r="N1083" s="162"/>
      <c r="O1083" s="91"/>
      <c r="P1083" s="91"/>
      <c r="Q1083" s="162"/>
      <c r="R1083" s="91"/>
      <c r="S1083" s="91"/>
    </row>
    <row r="1084" spans="1:19" ht="12.75">
      <c r="A1084" s="180"/>
      <c r="B1084" s="152"/>
      <c r="C1084" s="152"/>
      <c r="F1084" s="87"/>
      <c r="G1084" s="87"/>
      <c r="I1084" s="152"/>
      <c r="J1084" s="153"/>
      <c r="M1084" s="87"/>
      <c r="N1084" s="162"/>
      <c r="O1084" s="91"/>
      <c r="P1084" s="91"/>
      <c r="Q1084" s="162"/>
      <c r="R1084" s="91"/>
      <c r="S1084" s="91"/>
    </row>
    <row r="1085" spans="1:19" ht="12.75">
      <c r="A1085" s="180"/>
      <c r="B1085" s="152"/>
      <c r="C1085" s="152"/>
      <c r="F1085" s="87"/>
      <c r="G1085" s="87"/>
      <c r="I1085" s="152"/>
      <c r="J1085" s="153"/>
      <c r="M1085" s="87"/>
      <c r="N1085" s="162"/>
      <c r="O1085" s="91"/>
      <c r="P1085" s="91"/>
      <c r="Q1085" s="162"/>
      <c r="R1085" s="91"/>
      <c r="S1085" s="91"/>
    </row>
  </sheetData>
  <autoFilter ref="A1:R139"/>
  <hyperlinks>
    <hyperlink ref="D2" r:id="rId1"/>
    <hyperlink ref="I2" r:id="rId2"/>
    <hyperlink ref="D3" r:id="rId3"/>
    <hyperlink ref="I3" r:id="rId4"/>
    <hyperlink ref="D4" r:id="rId5"/>
    <hyperlink ref="I4" r:id="rId6"/>
    <hyperlink ref="D5" r:id="rId7"/>
    <hyperlink ref="D6" r:id="rId8"/>
    <hyperlink ref="I6" r:id="rId9"/>
    <hyperlink ref="D7" r:id="rId10"/>
    <hyperlink ref="I7" r:id="rId11"/>
    <hyperlink ref="D8" r:id="rId12"/>
    <hyperlink ref="I8" r:id="rId13"/>
    <hyperlink ref="D9" r:id="rId14"/>
    <hyperlink ref="I9" r:id="rId15"/>
    <hyperlink ref="D10" r:id="rId16"/>
    <hyperlink ref="I10" r:id="rId17"/>
    <hyperlink ref="D11" r:id="rId18"/>
    <hyperlink ref="I11" r:id="rId19"/>
    <hyperlink ref="D12" r:id="rId20"/>
    <hyperlink ref="I12" r:id="rId21"/>
    <hyperlink ref="D13" r:id="rId22"/>
    <hyperlink ref="I13" r:id="rId23"/>
    <hyperlink ref="D14" r:id="rId24"/>
    <hyperlink ref="I14" r:id="rId25"/>
    <hyperlink ref="I15" r:id="rId26"/>
    <hyperlink ref="D16" r:id="rId27"/>
    <hyperlink ref="D17" r:id="rId28"/>
    <hyperlink ref="I17" r:id="rId29"/>
    <hyperlink ref="D18" r:id="rId30"/>
    <hyperlink ref="I18" r:id="rId31"/>
    <hyperlink ref="D19" r:id="rId32"/>
    <hyperlink ref="I19" r:id="rId33"/>
    <hyperlink ref="I20" r:id="rId34"/>
    <hyperlink ref="D21" r:id="rId35"/>
    <hyperlink ref="I21" r:id="rId36"/>
    <hyperlink ref="D22" r:id="rId37"/>
    <hyperlink ref="I22" r:id="rId38"/>
    <hyperlink ref="D23" r:id="rId39"/>
    <hyperlink ref="I23" r:id="rId40"/>
    <hyperlink ref="D24" r:id="rId41"/>
    <hyperlink ref="I24" r:id="rId42"/>
    <hyperlink ref="D25" r:id="rId43"/>
    <hyperlink ref="I26" r:id="rId44"/>
    <hyperlink ref="D27" r:id="rId45"/>
    <hyperlink ref="I27" r:id="rId46"/>
    <hyperlink ref="D28" r:id="rId47"/>
    <hyperlink ref="I28" r:id="rId48"/>
    <hyperlink ref="D29" r:id="rId49"/>
    <hyperlink ref="I29" r:id="rId50"/>
    <hyperlink ref="D30" r:id="rId51"/>
    <hyperlink ref="I30" r:id="rId52"/>
    <hyperlink ref="D31" r:id="rId53"/>
    <hyperlink ref="I31" r:id="rId54"/>
    <hyperlink ref="I32" r:id="rId55"/>
    <hyperlink ref="D33" r:id="rId56"/>
    <hyperlink ref="I33" r:id="rId57"/>
    <hyperlink ref="D34" r:id="rId58"/>
    <hyperlink ref="I34" r:id="rId59"/>
    <hyperlink ref="D35" r:id="rId60"/>
    <hyperlink ref="I35" r:id="rId61"/>
    <hyperlink ref="D36" r:id="rId62"/>
    <hyperlink ref="I36" r:id="rId63"/>
    <hyperlink ref="D38" r:id="rId64"/>
    <hyperlink ref="I38" r:id="rId65"/>
    <hyperlink ref="D39" r:id="rId66"/>
    <hyperlink ref="I39" r:id="rId67"/>
    <hyperlink ref="D40" r:id="rId68"/>
    <hyperlink ref="I40" r:id="rId69"/>
    <hyperlink ref="D41" r:id="rId70"/>
    <hyperlink ref="I41" r:id="rId71"/>
    <hyperlink ref="D42" r:id="rId72"/>
    <hyperlink ref="I42" r:id="rId73"/>
    <hyperlink ref="D43" r:id="rId74"/>
    <hyperlink ref="I43" r:id="rId75"/>
    <hyperlink ref="D44" r:id="rId76"/>
    <hyperlink ref="I44" r:id="rId77"/>
    <hyperlink ref="D45" r:id="rId78"/>
    <hyperlink ref="I45" r:id="rId79"/>
    <hyperlink ref="D46" r:id="rId80"/>
    <hyperlink ref="I46" r:id="rId81"/>
    <hyperlink ref="D47" r:id="rId82"/>
    <hyperlink ref="I47" r:id="rId83"/>
    <hyperlink ref="I48" r:id="rId84"/>
    <hyperlink ref="D49" r:id="rId85"/>
    <hyperlink ref="I49" r:id="rId86"/>
    <hyperlink ref="D51" r:id="rId87"/>
    <hyperlink ref="I51" r:id="rId88"/>
    <hyperlink ref="D52" r:id="rId89"/>
    <hyperlink ref="I52" r:id="rId90"/>
    <hyperlink ref="D53" r:id="rId91"/>
    <hyperlink ref="I53" r:id="rId92"/>
    <hyperlink ref="D54" r:id="rId93"/>
    <hyperlink ref="I54" r:id="rId94"/>
    <hyperlink ref="D55" r:id="rId95"/>
    <hyperlink ref="I55" r:id="rId96"/>
    <hyperlink ref="D56" r:id="rId97"/>
    <hyperlink ref="I56" r:id="rId98"/>
    <hyperlink ref="D57" r:id="rId99"/>
    <hyperlink ref="D59" r:id="rId100"/>
    <hyperlink ref="D60" r:id="rId101"/>
    <hyperlink ref="I60" r:id="rId102"/>
    <hyperlink ref="D61" r:id="rId103"/>
    <hyperlink ref="I61" r:id="rId104"/>
    <hyperlink ref="D62" r:id="rId105"/>
    <hyperlink ref="I62" r:id="rId106"/>
    <hyperlink ref="D63" r:id="rId107"/>
    <hyperlink ref="I63" r:id="rId108"/>
    <hyperlink ref="D64" r:id="rId109"/>
    <hyperlink ref="I64" r:id="rId110"/>
    <hyperlink ref="D65" r:id="rId111"/>
    <hyperlink ref="I65" r:id="rId112"/>
    <hyperlink ref="I68" r:id="rId113"/>
    <hyperlink ref="D143" r:id="rId114"/>
    <hyperlink ref="I143" r:id="rId115"/>
    <hyperlink ref="E155" r:id="rId116"/>
    <hyperlink ref="E156" r:id="rId117"/>
    <hyperlink ref="E157" r:id="rId118"/>
    <hyperlink ref="E158" r:id="rId119"/>
    <hyperlink ref="E159" r:id="rId120"/>
    <hyperlink ref="E160" r:id="rId121"/>
    <hyperlink ref="E161" r:id="rId122"/>
    <hyperlink ref="E163" r:id="rId123"/>
  </hyperlinks>
  <pageMargins left="0.7" right="0.7" top="0.75" bottom="0.75" header="0.3" footer="0.3"/>
  <drawing r:id="rId124"/>
  <legacyDrawing r:id="rId12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81"/>
  <sheetViews>
    <sheetView showGridLines="0" workbookViewId="0"/>
  </sheetViews>
  <sheetFormatPr defaultColWidth="14.42578125" defaultRowHeight="15.75" customHeight="1"/>
  <sheetData>
    <row r="1" spans="1:13" ht="15.75" customHeight="1">
      <c r="A1" s="5" t="s">
        <v>758</v>
      </c>
      <c r="B1" s="5">
        <f>SUM(B5:B281)</f>
        <v>10850.55846249</v>
      </c>
      <c r="E1" s="5" t="s">
        <v>758</v>
      </c>
      <c r="F1" s="5">
        <f>SUM(F5:F281)</f>
        <v>10344.119631490004</v>
      </c>
    </row>
    <row r="2" spans="1:13" ht="15.75" customHeight="1">
      <c r="A2" s="5"/>
      <c r="B2" s="5"/>
    </row>
    <row r="3" spans="1:13" ht="15.75" customHeight="1">
      <c r="A3" s="507" t="s">
        <v>759</v>
      </c>
      <c r="B3" s="506"/>
      <c r="C3" s="506"/>
      <c r="E3" s="509" t="s">
        <v>760</v>
      </c>
      <c r="F3" s="506"/>
      <c r="G3" s="506"/>
      <c r="H3" s="506"/>
      <c r="I3" s="506"/>
      <c r="K3" s="508" t="s">
        <v>761</v>
      </c>
      <c r="L3" s="506"/>
      <c r="M3" s="506"/>
    </row>
    <row r="4" spans="1:13" ht="15.75" customHeight="1">
      <c r="A4" s="5" t="s">
        <v>762</v>
      </c>
      <c r="B4" s="5" t="s">
        <v>763</v>
      </c>
      <c r="C4" s="5" t="s">
        <v>0</v>
      </c>
      <c r="E4" s="43" t="s">
        <v>762</v>
      </c>
      <c r="F4" s="43" t="s">
        <v>763</v>
      </c>
      <c r="G4" s="43" t="s">
        <v>0</v>
      </c>
      <c r="H4" s="5" t="s">
        <v>764</v>
      </c>
      <c r="I4" s="5" t="s">
        <v>5</v>
      </c>
      <c r="K4" s="43" t="s">
        <v>762</v>
      </c>
      <c r="L4" s="43" t="s">
        <v>763</v>
      </c>
      <c r="M4" s="43" t="s">
        <v>0</v>
      </c>
    </row>
    <row r="5" spans="1:13" ht="15.75" customHeight="1">
      <c r="A5" t="s">
        <v>60</v>
      </c>
      <c r="B5">
        <v>2101.5992000000001</v>
      </c>
      <c r="C5">
        <f t="shared" ref="C5:C281" si="0">RANK(B5,$B$5:$B$281,0)</f>
        <v>1</v>
      </c>
      <c r="E5" t="s">
        <v>60</v>
      </c>
      <c r="F5">
        <v>2101.5992000000001</v>
      </c>
      <c r="G5">
        <v>1</v>
      </c>
      <c r="H5" s="5" t="s">
        <v>84</v>
      </c>
      <c r="I5" t="s">
        <v>81</v>
      </c>
      <c r="K5" t="s">
        <v>60</v>
      </c>
      <c r="L5">
        <v>2101.5992000000001</v>
      </c>
      <c r="M5">
        <v>1</v>
      </c>
    </row>
    <row r="6" spans="1:13" ht="15.75" customHeight="1">
      <c r="A6" t="s">
        <v>92</v>
      </c>
      <c r="B6">
        <v>1144</v>
      </c>
      <c r="C6">
        <f t="shared" si="0"/>
        <v>2</v>
      </c>
      <c r="E6" t="s">
        <v>92</v>
      </c>
      <c r="F6">
        <v>1144</v>
      </c>
      <c r="G6">
        <v>2</v>
      </c>
      <c r="H6" s="5" t="s">
        <v>84</v>
      </c>
      <c r="I6" t="s">
        <v>9</v>
      </c>
      <c r="K6" t="s">
        <v>92</v>
      </c>
      <c r="L6">
        <v>1144</v>
      </c>
      <c r="M6">
        <v>2</v>
      </c>
    </row>
    <row r="7" spans="1:13" ht="15.75" customHeight="1">
      <c r="A7" t="s">
        <v>219</v>
      </c>
      <c r="B7">
        <v>1096.18</v>
      </c>
      <c r="C7">
        <f t="shared" si="0"/>
        <v>3</v>
      </c>
      <c r="E7" t="s">
        <v>219</v>
      </c>
      <c r="F7">
        <v>1096.18</v>
      </c>
      <c r="G7">
        <v>3</v>
      </c>
      <c r="H7" s="5" t="s">
        <v>84</v>
      </c>
      <c r="I7" t="s">
        <v>9</v>
      </c>
      <c r="K7" t="s">
        <v>219</v>
      </c>
      <c r="L7">
        <v>1096.18</v>
      </c>
      <c r="M7">
        <v>3</v>
      </c>
    </row>
    <row r="8" spans="1:13" ht="15.75" customHeight="1">
      <c r="A8" t="s">
        <v>361</v>
      </c>
      <c r="B8" s="42">
        <v>1072</v>
      </c>
      <c r="C8">
        <f t="shared" si="0"/>
        <v>4</v>
      </c>
      <c r="E8" t="s">
        <v>361</v>
      </c>
      <c r="F8">
        <v>1072</v>
      </c>
      <c r="G8">
        <v>4</v>
      </c>
      <c r="H8" s="5" t="s">
        <v>84</v>
      </c>
      <c r="I8" t="s">
        <v>9</v>
      </c>
      <c r="K8" t="s">
        <v>361</v>
      </c>
      <c r="L8">
        <v>1072</v>
      </c>
      <c r="M8">
        <v>4</v>
      </c>
    </row>
    <row r="9" spans="1:13" ht="15.75" customHeight="1">
      <c r="A9" t="s">
        <v>418</v>
      </c>
      <c r="B9">
        <v>673</v>
      </c>
      <c r="C9">
        <f t="shared" si="0"/>
        <v>5</v>
      </c>
      <c r="E9" t="s">
        <v>418</v>
      </c>
      <c r="F9">
        <v>673</v>
      </c>
      <c r="G9">
        <v>5</v>
      </c>
      <c r="H9" s="5" t="s">
        <v>84</v>
      </c>
      <c r="I9" t="s">
        <v>9</v>
      </c>
      <c r="K9" t="s">
        <v>418</v>
      </c>
      <c r="L9">
        <v>673</v>
      </c>
      <c r="M9">
        <v>5</v>
      </c>
    </row>
    <row r="10" spans="1:13" ht="15.75" customHeight="1">
      <c r="A10" t="s">
        <v>338</v>
      </c>
      <c r="B10">
        <v>500</v>
      </c>
      <c r="C10">
        <f t="shared" si="0"/>
        <v>6</v>
      </c>
      <c r="E10" t="s">
        <v>338</v>
      </c>
      <c r="F10">
        <v>500</v>
      </c>
      <c r="G10">
        <v>6</v>
      </c>
      <c r="H10" s="5" t="s">
        <v>84</v>
      </c>
      <c r="I10" t="s">
        <v>121</v>
      </c>
      <c r="K10" t="s">
        <v>338</v>
      </c>
      <c r="L10">
        <v>500</v>
      </c>
      <c r="M10">
        <v>6</v>
      </c>
    </row>
    <row r="11" spans="1:13" ht="15.75" customHeight="1">
      <c r="A11" t="s">
        <v>349</v>
      </c>
      <c r="B11">
        <v>260.60000000000002</v>
      </c>
      <c r="C11">
        <f t="shared" si="0"/>
        <v>7</v>
      </c>
      <c r="E11" t="s">
        <v>349</v>
      </c>
      <c r="F11">
        <v>260.60000000000002</v>
      </c>
      <c r="G11">
        <v>7</v>
      </c>
      <c r="H11" s="5" t="s">
        <v>84</v>
      </c>
      <c r="I11" t="s">
        <v>122</v>
      </c>
      <c r="K11" t="s">
        <v>349</v>
      </c>
      <c r="L11">
        <v>260.60000000000002</v>
      </c>
      <c r="M11">
        <v>7</v>
      </c>
    </row>
    <row r="12" spans="1:13" ht="15.75" customHeight="1">
      <c r="A12" t="s">
        <v>533</v>
      </c>
      <c r="B12">
        <v>220</v>
      </c>
      <c r="C12">
        <f t="shared" si="0"/>
        <v>8</v>
      </c>
      <c r="E12" t="s">
        <v>533</v>
      </c>
      <c r="F12">
        <v>220</v>
      </c>
      <c r="G12">
        <v>8</v>
      </c>
      <c r="H12" s="5" t="s">
        <v>84</v>
      </c>
      <c r="I12" t="s">
        <v>122</v>
      </c>
      <c r="K12" t="s">
        <v>533</v>
      </c>
      <c r="L12">
        <v>220</v>
      </c>
      <c r="M12">
        <v>8</v>
      </c>
    </row>
    <row r="13" spans="1:13" ht="15.75" customHeight="1">
      <c r="A13" t="s">
        <v>258</v>
      </c>
      <c r="B13">
        <v>200</v>
      </c>
      <c r="C13">
        <f t="shared" si="0"/>
        <v>9</v>
      </c>
      <c r="E13" t="s">
        <v>258</v>
      </c>
      <c r="F13">
        <v>200</v>
      </c>
      <c r="G13">
        <v>9</v>
      </c>
      <c r="H13" s="5" t="s">
        <v>84</v>
      </c>
      <c r="I13" t="s">
        <v>121</v>
      </c>
      <c r="K13" t="s">
        <v>258</v>
      </c>
      <c r="L13">
        <v>200</v>
      </c>
      <c r="M13">
        <v>9</v>
      </c>
    </row>
    <row r="14" spans="1:13" ht="15.75" customHeight="1">
      <c r="A14" t="s">
        <v>442</v>
      </c>
      <c r="B14">
        <v>180</v>
      </c>
      <c r="C14">
        <f t="shared" si="0"/>
        <v>10</v>
      </c>
      <c r="E14" t="s">
        <v>442</v>
      </c>
      <c r="F14">
        <v>180</v>
      </c>
      <c r="G14">
        <v>10</v>
      </c>
      <c r="H14" s="5" t="s">
        <v>84</v>
      </c>
      <c r="I14" t="s">
        <v>81</v>
      </c>
      <c r="K14" t="s">
        <v>442</v>
      </c>
      <c r="L14">
        <v>180</v>
      </c>
      <c r="M14">
        <v>10</v>
      </c>
    </row>
    <row r="15" spans="1:13" ht="15.75" customHeight="1">
      <c r="A15" t="s">
        <v>251</v>
      </c>
      <c r="B15">
        <v>144.22549999999995</v>
      </c>
      <c r="C15">
        <f t="shared" si="0"/>
        <v>11</v>
      </c>
      <c r="E15" t="s">
        <v>251</v>
      </c>
      <c r="F15">
        <v>144.22549999999995</v>
      </c>
      <c r="G15">
        <v>11</v>
      </c>
      <c r="H15" s="5" t="s">
        <v>84</v>
      </c>
      <c r="I15" t="s">
        <v>81</v>
      </c>
      <c r="K15" t="s">
        <v>251</v>
      </c>
      <c r="L15">
        <v>144.22549999999995</v>
      </c>
      <c r="M15">
        <v>11</v>
      </c>
    </row>
    <row r="16" spans="1:13" ht="15.75" customHeight="1">
      <c r="A16" t="s">
        <v>538</v>
      </c>
      <c r="B16">
        <v>125</v>
      </c>
      <c r="C16">
        <f t="shared" si="0"/>
        <v>12</v>
      </c>
      <c r="E16" t="s">
        <v>538</v>
      </c>
      <c r="F16">
        <v>125</v>
      </c>
      <c r="G16">
        <v>12</v>
      </c>
      <c r="H16" s="5" t="s">
        <v>84</v>
      </c>
      <c r="I16" t="s">
        <v>125</v>
      </c>
      <c r="K16" t="s">
        <v>538</v>
      </c>
      <c r="L16">
        <v>125</v>
      </c>
      <c r="M16">
        <v>12</v>
      </c>
    </row>
    <row r="17" spans="1:13" ht="15.75" customHeight="1">
      <c r="A17" t="s">
        <v>602</v>
      </c>
      <c r="B17">
        <v>120</v>
      </c>
      <c r="C17">
        <f t="shared" si="0"/>
        <v>13</v>
      </c>
      <c r="E17" t="s">
        <v>602</v>
      </c>
      <c r="F17">
        <v>120</v>
      </c>
      <c r="G17">
        <v>13</v>
      </c>
      <c r="H17" s="5" t="s">
        <v>84</v>
      </c>
      <c r="I17" t="s">
        <v>121</v>
      </c>
      <c r="K17" t="s">
        <v>602</v>
      </c>
      <c r="L17">
        <v>120</v>
      </c>
      <c r="M17">
        <v>13</v>
      </c>
    </row>
    <row r="18" spans="1:13" ht="15.75" customHeight="1">
      <c r="A18" t="s">
        <v>551</v>
      </c>
      <c r="B18">
        <v>110</v>
      </c>
      <c r="C18">
        <f t="shared" si="0"/>
        <v>14</v>
      </c>
      <c r="E18" t="s">
        <v>551</v>
      </c>
      <c r="F18">
        <v>110</v>
      </c>
      <c r="G18">
        <v>14</v>
      </c>
      <c r="H18" s="5" t="s">
        <v>84</v>
      </c>
      <c r="I18" t="s">
        <v>119</v>
      </c>
      <c r="K18" t="s">
        <v>551</v>
      </c>
      <c r="L18">
        <v>110</v>
      </c>
      <c r="M18">
        <v>14</v>
      </c>
    </row>
    <row r="19" spans="1:13" ht="15.75" customHeight="1">
      <c r="A19" t="s">
        <v>536</v>
      </c>
      <c r="B19">
        <v>105.53999999999999</v>
      </c>
      <c r="C19">
        <f t="shared" si="0"/>
        <v>15</v>
      </c>
      <c r="E19" t="s">
        <v>536</v>
      </c>
      <c r="F19">
        <v>105.53999999999999</v>
      </c>
      <c r="G19">
        <v>15</v>
      </c>
      <c r="H19" s="5" t="s">
        <v>84</v>
      </c>
      <c r="I19" t="s">
        <v>9</v>
      </c>
      <c r="K19" t="s">
        <v>536</v>
      </c>
      <c r="L19">
        <v>105.53999999999999</v>
      </c>
      <c r="M19">
        <v>15</v>
      </c>
    </row>
    <row r="20" spans="1:13" ht="15.75" customHeight="1">
      <c r="A20" t="s">
        <v>191</v>
      </c>
      <c r="B20">
        <v>100</v>
      </c>
      <c r="C20">
        <f t="shared" si="0"/>
        <v>16</v>
      </c>
      <c r="E20" t="s">
        <v>191</v>
      </c>
      <c r="F20">
        <v>100</v>
      </c>
      <c r="G20">
        <v>16</v>
      </c>
      <c r="H20" s="5" t="s">
        <v>84</v>
      </c>
      <c r="I20" t="s">
        <v>122</v>
      </c>
      <c r="K20" t="s">
        <v>191</v>
      </c>
      <c r="L20">
        <v>100</v>
      </c>
      <c r="M20">
        <v>16</v>
      </c>
    </row>
    <row r="21" spans="1:13" ht="15.75" customHeight="1">
      <c r="A21" t="s">
        <v>554</v>
      </c>
      <c r="B21">
        <v>100</v>
      </c>
      <c r="C21">
        <f t="shared" si="0"/>
        <v>16</v>
      </c>
      <c r="E21" t="s">
        <v>554</v>
      </c>
      <c r="F21">
        <v>100</v>
      </c>
      <c r="G21">
        <v>16</v>
      </c>
      <c r="H21" s="5" t="s">
        <v>84</v>
      </c>
      <c r="I21" t="s">
        <v>119</v>
      </c>
      <c r="K21" t="s">
        <v>554</v>
      </c>
      <c r="L21">
        <v>100</v>
      </c>
      <c r="M21">
        <v>16</v>
      </c>
    </row>
    <row r="22" spans="1:13" ht="15.75" customHeight="1">
      <c r="A22" t="s">
        <v>556</v>
      </c>
      <c r="B22">
        <v>100</v>
      </c>
      <c r="C22">
        <f t="shared" si="0"/>
        <v>16</v>
      </c>
      <c r="E22" t="s">
        <v>556</v>
      </c>
      <c r="F22">
        <v>100</v>
      </c>
      <c r="G22">
        <v>16</v>
      </c>
      <c r="H22" s="5" t="s">
        <v>84</v>
      </c>
      <c r="I22" t="s">
        <v>119</v>
      </c>
      <c r="K22" t="s">
        <v>556</v>
      </c>
      <c r="L22">
        <v>100</v>
      </c>
      <c r="M22">
        <v>16</v>
      </c>
    </row>
    <row r="23" spans="1:13" ht="15.75" customHeight="1">
      <c r="A23" t="s">
        <v>558</v>
      </c>
      <c r="B23">
        <v>100</v>
      </c>
      <c r="C23">
        <f t="shared" si="0"/>
        <v>16</v>
      </c>
      <c r="E23" t="s">
        <v>558</v>
      </c>
      <c r="F23">
        <v>100</v>
      </c>
      <c r="G23">
        <v>16</v>
      </c>
      <c r="H23" s="5" t="s">
        <v>84</v>
      </c>
      <c r="I23" t="s">
        <v>119</v>
      </c>
      <c r="K23" t="s">
        <v>558</v>
      </c>
      <c r="L23">
        <v>100</v>
      </c>
      <c r="M23">
        <v>16</v>
      </c>
    </row>
    <row r="24" spans="1:13" ht="15.75" customHeight="1">
      <c r="A24" t="s">
        <v>770</v>
      </c>
      <c r="B24">
        <v>65</v>
      </c>
      <c r="C24">
        <f t="shared" si="0"/>
        <v>20</v>
      </c>
      <c r="E24" t="s">
        <v>770</v>
      </c>
      <c r="F24">
        <v>65</v>
      </c>
      <c r="G24">
        <v>20</v>
      </c>
      <c r="H24" s="5" t="s">
        <v>84</v>
      </c>
      <c r="I24" t="s">
        <v>119</v>
      </c>
      <c r="K24" t="s">
        <v>770</v>
      </c>
      <c r="L24">
        <v>65</v>
      </c>
      <c r="M24">
        <v>20</v>
      </c>
    </row>
    <row r="25" spans="1:13" ht="15.75" customHeight="1">
      <c r="A25" t="s">
        <v>399</v>
      </c>
      <c r="B25">
        <v>60.070211</v>
      </c>
      <c r="C25">
        <f t="shared" si="0"/>
        <v>21</v>
      </c>
      <c r="E25" t="s">
        <v>399</v>
      </c>
      <c r="F25">
        <v>60.070211</v>
      </c>
      <c r="G25">
        <v>21</v>
      </c>
      <c r="H25" s="5" t="s">
        <v>84</v>
      </c>
      <c r="I25" t="s">
        <v>122</v>
      </c>
      <c r="K25" t="s">
        <v>399</v>
      </c>
      <c r="L25">
        <v>60.070211</v>
      </c>
      <c r="M25">
        <v>21</v>
      </c>
    </row>
    <row r="26" spans="1:13" ht="15.75" customHeight="1">
      <c r="A26" t="s">
        <v>312</v>
      </c>
      <c r="B26">
        <v>60</v>
      </c>
      <c r="C26">
        <f t="shared" si="0"/>
        <v>22</v>
      </c>
      <c r="E26" t="s">
        <v>312</v>
      </c>
      <c r="F26">
        <v>60</v>
      </c>
      <c r="G26">
        <v>22</v>
      </c>
      <c r="H26" s="5" t="s">
        <v>84</v>
      </c>
      <c r="I26" t="s">
        <v>124</v>
      </c>
      <c r="K26" t="s">
        <v>312</v>
      </c>
      <c r="L26">
        <v>60</v>
      </c>
      <c r="M26">
        <v>22</v>
      </c>
    </row>
    <row r="27" spans="1:13" ht="15.75" customHeight="1">
      <c r="A27" t="s">
        <v>321</v>
      </c>
      <c r="B27">
        <v>60</v>
      </c>
      <c r="C27">
        <f t="shared" si="0"/>
        <v>22</v>
      </c>
      <c r="E27" t="s">
        <v>321</v>
      </c>
      <c r="F27">
        <v>60</v>
      </c>
      <c r="G27">
        <v>22</v>
      </c>
      <c r="H27" s="5" t="s">
        <v>84</v>
      </c>
      <c r="I27" t="s">
        <v>123</v>
      </c>
      <c r="K27" t="s">
        <v>321</v>
      </c>
      <c r="L27">
        <v>60</v>
      </c>
      <c r="M27">
        <v>22</v>
      </c>
    </row>
    <row r="28" spans="1:13" ht="15.75" customHeight="1">
      <c r="A28" t="s">
        <v>329</v>
      </c>
      <c r="B28">
        <v>59.410000000000011</v>
      </c>
      <c r="C28">
        <f t="shared" si="0"/>
        <v>24</v>
      </c>
      <c r="E28" t="s">
        <v>329</v>
      </c>
      <c r="F28">
        <v>59.410000000000011</v>
      </c>
      <c r="G28">
        <v>24</v>
      </c>
      <c r="H28" s="5" t="s">
        <v>84</v>
      </c>
      <c r="I28" t="s">
        <v>81</v>
      </c>
      <c r="K28" t="s">
        <v>329</v>
      </c>
      <c r="L28">
        <v>59.410000000000011</v>
      </c>
      <c r="M28">
        <v>24</v>
      </c>
    </row>
    <row r="29" spans="1:13" ht="15.75" customHeight="1">
      <c r="A29" t="s">
        <v>448</v>
      </c>
      <c r="B29">
        <v>58</v>
      </c>
      <c r="C29">
        <f t="shared" si="0"/>
        <v>25</v>
      </c>
      <c r="E29" t="s">
        <v>448</v>
      </c>
      <c r="F29">
        <v>58</v>
      </c>
      <c r="G29">
        <v>25</v>
      </c>
      <c r="H29" s="5" t="s">
        <v>84</v>
      </c>
      <c r="I29" t="s">
        <v>81</v>
      </c>
      <c r="K29" t="s">
        <v>448</v>
      </c>
      <c r="L29">
        <v>58</v>
      </c>
      <c r="M29">
        <v>25</v>
      </c>
    </row>
    <row r="30" spans="1:13" ht="15.75" customHeight="1">
      <c r="A30" t="s">
        <v>615</v>
      </c>
      <c r="B30">
        <v>55.839999999999996</v>
      </c>
      <c r="C30">
        <f t="shared" si="0"/>
        <v>26</v>
      </c>
      <c r="E30" t="s">
        <v>615</v>
      </c>
      <c r="F30">
        <v>55.839999999999996</v>
      </c>
      <c r="G30">
        <v>26</v>
      </c>
      <c r="H30" s="5" t="s">
        <v>84</v>
      </c>
      <c r="I30" t="s">
        <v>81</v>
      </c>
      <c r="K30" t="s">
        <v>615</v>
      </c>
      <c r="L30">
        <v>55.839999999999996</v>
      </c>
      <c r="M30">
        <v>26</v>
      </c>
    </row>
    <row r="31" spans="1:13" ht="15.75" customHeight="1">
      <c r="A31" t="s">
        <v>436</v>
      </c>
      <c r="B31">
        <v>51</v>
      </c>
      <c r="C31">
        <f t="shared" si="0"/>
        <v>27</v>
      </c>
      <c r="E31" t="s">
        <v>436</v>
      </c>
      <c r="F31">
        <v>51</v>
      </c>
      <c r="G31">
        <v>27</v>
      </c>
      <c r="H31" s="5" t="s">
        <v>84</v>
      </c>
      <c r="I31" t="s">
        <v>81</v>
      </c>
      <c r="K31" t="s">
        <v>436</v>
      </c>
      <c r="L31">
        <v>51</v>
      </c>
      <c r="M31">
        <v>27</v>
      </c>
    </row>
    <row r="32" spans="1:13" ht="15.75" customHeight="1">
      <c r="A32" t="s">
        <v>617</v>
      </c>
      <c r="B32">
        <v>50</v>
      </c>
      <c r="C32">
        <f t="shared" si="0"/>
        <v>28</v>
      </c>
      <c r="E32" t="s">
        <v>617</v>
      </c>
      <c r="F32">
        <v>50</v>
      </c>
      <c r="G32">
        <v>28</v>
      </c>
      <c r="H32" s="5" t="s">
        <v>84</v>
      </c>
      <c r="I32" t="s">
        <v>9</v>
      </c>
      <c r="K32" t="s">
        <v>617</v>
      </c>
      <c r="L32">
        <v>50</v>
      </c>
      <c r="M32">
        <v>28</v>
      </c>
    </row>
    <row r="33" spans="1:13" ht="15.75" customHeight="1">
      <c r="A33" t="s">
        <v>564</v>
      </c>
      <c r="B33">
        <v>50</v>
      </c>
      <c r="C33">
        <f t="shared" si="0"/>
        <v>28</v>
      </c>
      <c r="E33" t="s">
        <v>564</v>
      </c>
      <c r="F33">
        <v>50</v>
      </c>
      <c r="G33">
        <v>28</v>
      </c>
      <c r="H33" s="5" t="s">
        <v>84</v>
      </c>
      <c r="I33" t="s">
        <v>119</v>
      </c>
      <c r="K33" t="s">
        <v>564</v>
      </c>
      <c r="L33">
        <v>50</v>
      </c>
      <c r="M33">
        <v>28</v>
      </c>
    </row>
    <row r="34" spans="1:13" ht="15.75" customHeight="1">
      <c r="A34" t="s">
        <v>566</v>
      </c>
      <c r="B34">
        <v>50</v>
      </c>
      <c r="C34">
        <f t="shared" si="0"/>
        <v>28</v>
      </c>
      <c r="E34" t="s">
        <v>566</v>
      </c>
      <c r="F34">
        <v>50</v>
      </c>
      <c r="G34">
        <v>28</v>
      </c>
      <c r="H34" s="5" t="s">
        <v>84</v>
      </c>
      <c r="I34" t="s">
        <v>119</v>
      </c>
      <c r="K34" t="s">
        <v>566</v>
      </c>
      <c r="L34">
        <v>50</v>
      </c>
      <c r="M34">
        <v>28</v>
      </c>
    </row>
    <row r="35" spans="1:13" ht="15.75" customHeight="1">
      <c r="A35" t="s">
        <v>541</v>
      </c>
      <c r="B35">
        <v>45</v>
      </c>
      <c r="C35">
        <f t="shared" si="0"/>
        <v>31</v>
      </c>
      <c r="E35" t="s">
        <v>541</v>
      </c>
      <c r="F35">
        <v>45</v>
      </c>
      <c r="G35">
        <v>31</v>
      </c>
      <c r="H35" s="5" t="s">
        <v>84</v>
      </c>
      <c r="I35" t="s">
        <v>9</v>
      </c>
      <c r="K35" t="s">
        <v>541</v>
      </c>
      <c r="L35">
        <v>45</v>
      </c>
      <c r="M35">
        <v>31</v>
      </c>
    </row>
    <row r="36" spans="1:13" ht="15.75" customHeight="1">
      <c r="A36" t="s">
        <v>771</v>
      </c>
      <c r="B36">
        <v>43</v>
      </c>
      <c r="C36">
        <f t="shared" si="0"/>
        <v>32</v>
      </c>
      <c r="E36" t="s">
        <v>771</v>
      </c>
      <c r="F36">
        <v>43</v>
      </c>
      <c r="G36">
        <v>32</v>
      </c>
      <c r="H36" s="5" t="s">
        <v>84</v>
      </c>
      <c r="I36" t="s">
        <v>123</v>
      </c>
      <c r="K36" t="s">
        <v>771</v>
      </c>
      <c r="L36">
        <v>43</v>
      </c>
      <c r="M36">
        <v>32</v>
      </c>
    </row>
    <row r="37" spans="1:13" ht="15.75" customHeight="1">
      <c r="A37" t="s">
        <v>210</v>
      </c>
      <c r="B37">
        <v>40.020000000000003</v>
      </c>
      <c r="C37">
        <f t="shared" si="0"/>
        <v>33</v>
      </c>
      <c r="E37" t="s">
        <v>210</v>
      </c>
      <c r="F37">
        <v>40.020000000000003</v>
      </c>
      <c r="G37">
        <v>33</v>
      </c>
      <c r="H37" s="5" t="s">
        <v>84</v>
      </c>
      <c r="I37" t="s">
        <v>81</v>
      </c>
      <c r="K37" t="s">
        <v>210</v>
      </c>
      <c r="L37">
        <v>40.020000000000003</v>
      </c>
      <c r="M37">
        <v>33</v>
      </c>
    </row>
    <row r="38" spans="1:13" ht="15.75" customHeight="1">
      <c r="A38" t="s">
        <v>568</v>
      </c>
      <c r="B38">
        <v>32</v>
      </c>
      <c r="C38">
        <f t="shared" si="0"/>
        <v>34</v>
      </c>
      <c r="E38" t="s">
        <v>568</v>
      </c>
      <c r="F38">
        <v>32</v>
      </c>
      <c r="G38">
        <v>34</v>
      </c>
      <c r="H38" s="5" t="s">
        <v>84</v>
      </c>
      <c r="I38" t="s">
        <v>9</v>
      </c>
      <c r="K38" t="s">
        <v>568</v>
      </c>
      <c r="L38">
        <v>32</v>
      </c>
      <c r="M38">
        <v>34</v>
      </c>
    </row>
    <row r="39" spans="1:13" ht="15.75" customHeight="1">
      <c r="A39" t="s">
        <v>186</v>
      </c>
      <c r="B39">
        <v>31.8</v>
      </c>
      <c r="C39">
        <f t="shared" si="0"/>
        <v>35</v>
      </c>
      <c r="E39" t="s">
        <v>186</v>
      </c>
      <c r="F39">
        <v>31.8</v>
      </c>
      <c r="G39">
        <v>35</v>
      </c>
      <c r="H39" s="5" t="s">
        <v>84</v>
      </c>
      <c r="I39" t="s">
        <v>123</v>
      </c>
      <c r="K39" t="s">
        <v>186</v>
      </c>
      <c r="L39">
        <v>31.8</v>
      </c>
      <c r="M39">
        <v>35</v>
      </c>
    </row>
    <row r="40" spans="1:13" ht="15.75" customHeight="1">
      <c r="A40" t="s">
        <v>491</v>
      </c>
      <c r="B40">
        <v>31.428757000000004</v>
      </c>
      <c r="C40">
        <f t="shared" si="0"/>
        <v>36</v>
      </c>
      <c r="E40" t="s">
        <v>491</v>
      </c>
      <c r="F40">
        <v>31.428757000000004</v>
      </c>
      <c r="G40">
        <v>36</v>
      </c>
      <c r="H40" s="5" t="s">
        <v>84</v>
      </c>
      <c r="I40" t="s">
        <v>119</v>
      </c>
      <c r="K40" t="s">
        <v>491</v>
      </c>
      <c r="L40">
        <v>31.428757000000004</v>
      </c>
      <c r="M40">
        <v>36</v>
      </c>
    </row>
    <row r="41" spans="1:13" ht="15.75" customHeight="1">
      <c r="A41" t="s">
        <v>227</v>
      </c>
      <c r="B41">
        <v>30</v>
      </c>
      <c r="C41">
        <f t="shared" si="0"/>
        <v>37</v>
      </c>
      <c r="E41" t="s">
        <v>227</v>
      </c>
      <c r="F41">
        <v>30</v>
      </c>
      <c r="G41">
        <v>37</v>
      </c>
      <c r="H41" s="5" t="s">
        <v>84</v>
      </c>
      <c r="I41" t="s">
        <v>121</v>
      </c>
      <c r="K41" t="s">
        <v>227</v>
      </c>
      <c r="L41">
        <v>30</v>
      </c>
      <c r="M41">
        <v>37</v>
      </c>
    </row>
    <row r="42" spans="1:13" ht="15.75" customHeight="1">
      <c r="A42" t="s">
        <v>570</v>
      </c>
      <c r="B42">
        <v>30</v>
      </c>
      <c r="C42">
        <f t="shared" si="0"/>
        <v>37</v>
      </c>
      <c r="E42" t="s">
        <v>570</v>
      </c>
      <c r="F42">
        <v>30</v>
      </c>
      <c r="G42">
        <v>37</v>
      </c>
      <c r="H42" s="5" t="s">
        <v>84</v>
      </c>
      <c r="I42" t="s">
        <v>119</v>
      </c>
      <c r="K42" t="s">
        <v>570</v>
      </c>
      <c r="L42">
        <v>30</v>
      </c>
      <c r="M42">
        <v>37</v>
      </c>
    </row>
    <row r="43" spans="1:13" ht="15.75" customHeight="1">
      <c r="A43" t="s">
        <v>619</v>
      </c>
      <c r="B43">
        <v>30</v>
      </c>
      <c r="C43">
        <f t="shared" si="0"/>
        <v>37</v>
      </c>
      <c r="E43" t="s">
        <v>619</v>
      </c>
      <c r="F43">
        <v>30</v>
      </c>
      <c r="G43">
        <v>37</v>
      </c>
      <c r="H43" s="5" t="s">
        <v>84</v>
      </c>
      <c r="I43" t="s">
        <v>9</v>
      </c>
      <c r="K43" t="s">
        <v>619</v>
      </c>
      <c r="L43">
        <v>30</v>
      </c>
      <c r="M43">
        <v>37</v>
      </c>
    </row>
    <row r="44" spans="1:13" ht="15.75" customHeight="1">
      <c r="A44" t="s">
        <v>574</v>
      </c>
      <c r="B44">
        <v>30</v>
      </c>
      <c r="C44">
        <f t="shared" si="0"/>
        <v>37</v>
      </c>
      <c r="E44" t="s">
        <v>574</v>
      </c>
      <c r="F44">
        <v>30</v>
      </c>
      <c r="G44">
        <v>37</v>
      </c>
      <c r="H44" s="5" t="s">
        <v>84</v>
      </c>
      <c r="I44" t="s">
        <v>119</v>
      </c>
      <c r="K44" t="s">
        <v>574</v>
      </c>
      <c r="L44">
        <v>30</v>
      </c>
      <c r="M44">
        <v>37</v>
      </c>
    </row>
    <row r="45" spans="1:13" ht="15.75" customHeight="1">
      <c r="A45" t="s">
        <v>275</v>
      </c>
      <c r="B45">
        <v>30</v>
      </c>
      <c r="C45">
        <f t="shared" si="0"/>
        <v>37</v>
      </c>
      <c r="E45" t="s">
        <v>275</v>
      </c>
      <c r="F45">
        <v>30</v>
      </c>
      <c r="G45">
        <v>37</v>
      </c>
      <c r="H45" s="5" t="s">
        <v>84</v>
      </c>
      <c r="I45" t="s">
        <v>81</v>
      </c>
      <c r="K45" t="s">
        <v>275</v>
      </c>
      <c r="L45">
        <v>30</v>
      </c>
      <c r="M45">
        <v>37</v>
      </c>
    </row>
    <row r="46" spans="1:13" ht="15.75" customHeight="1">
      <c r="A46" t="s">
        <v>271</v>
      </c>
      <c r="B46">
        <v>30</v>
      </c>
      <c r="C46">
        <f t="shared" si="0"/>
        <v>37</v>
      </c>
      <c r="E46" t="s">
        <v>271</v>
      </c>
      <c r="F46">
        <v>30</v>
      </c>
      <c r="G46">
        <v>37</v>
      </c>
      <c r="H46" s="5" t="s">
        <v>84</v>
      </c>
      <c r="I46" t="s">
        <v>81</v>
      </c>
      <c r="K46" t="s">
        <v>271</v>
      </c>
      <c r="L46">
        <v>30</v>
      </c>
      <c r="M46">
        <v>37</v>
      </c>
    </row>
    <row r="47" spans="1:13" ht="15.75" customHeight="1">
      <c r="A47" t="s">
        <v>572</v>
      </c>
      <c r="B47">
        <v>30</v>
      </c>
      <c r="C47">
        <f t="shared" si="0"/>
        <v>37</v>
      </c>
      <c r="E47" t="s">
        <v>572</v>
      </c>
      <c r="F47">
        <v>30</v>
      </c>
      <c r="G47">
        <v>37</v>
      </c>
      <c r="H47" s="5" t="s">
        <v>84</v>
      </c>
      <c r="I47" t="s">
        <v>121</v>
      </c>
      <c r="K47" t="s">
        <v>572</v>
      </c>
      <c r="L47">
        <v>30</v>
      </c>
      <c r="M47">
        <v>37</v>
      </c>
    </row>
    <row r="48" spans="1:13" ht="15.75" customHeight="1">
      <c r="A48" t="s">
        <v>576</v>
      </c>
      <c r="B48">
        <v>30</v>
      </c>
      <c r="C48">
        <f t="shared" si="0"/>
        <v>37</v>
      </c>
      <c r="E48" t="s">
        <v>576</v>
      </c>
      <c r="F48">
        <v>30</v>
      </c>
      <c r="G48">
        <v>37</v>
      </c>
      <c r="H48" s="5" t="s">
        <v>84</v>
      </c>
      <c r="I48" t="s">
        <v>121</v>
      </c>
      <c r="K48" t="s">
        <v>576</v>
      </c>
      <c r="L48">
        <v>30</v>
      </c>
      <c r="M48">
        <v>37</v>
      </c>
    </row>
    <row r="49" spans="1:13" ht="15.75" customHeight="1">
      <c r="A49" t="s">
        <v>316</v>
      </c>
      <c r="B49">
        <v>30</v>
      </c>
      <c r="C49">
        <f t="shared" si="0"/>
        <v>37</v>
      </c>
      <c r="E49" t="s">
        <v>316</v>
      </c>
      <c r="F49">
        <v>30</v>
      </c>
      <c r="G49">
        <v>37</v>
      </c>
      <c r="H49" s="5" t="s">
        <v>84</v>
      </c>
      <c r="I49" t="s">
        <v>81</v>
      </c>
      <c r="K49" t="s">
        <v>316</v>
      </c>
      <c r="L49">
        <v>30</v>
      </c>
      <c r="M49">
        <v>37</v>
      </c>
    </row>
    <row r="50" spans="1:13" ht="15.75" customHeight="1">
      <c r="A50" t="s">
        <v>621</v>
      </c>
      <c r="B50">
        <v>28.1</v>
      </c>
      <c r="C50">
        <f t="shared" si="0"/>
        <v>46</v>
      </c>
      <c r="E50" t="s">
        <v>621</v>
      </c>
      <c r="F50">
        <v>28.1</v>
      </c>
      <c r="G50">
        <v>46</v>
      </c>
      <c r="H50" s="5" t="s">
        <v>84</v>
      </c>
      <c r="I50" t="s">
        <v>9</v>
      </c>
      <c r="K50" t="s">
        <v>621</v>
      </c>
      <c r="L50">
        <v>28.1</v>
      </c>
      <c r="M50">
        <v>46</v>
      </c>
    </row>
    <row r="51" spans="1:13" ht="15.75" customHeight="1">
      <c r="A51" t="s">
        <v>242</v>
      </c>
      <c r="B51">
        <v>27.5</v>
      </c>
      <c r="C51">
        <f t="shared" si="0"/>
        <v>47</v>
      </c>
      <c r="E51" t="s">
        <v>242</v>
      </c>
      <c r="F51">
        <v>27.5</v>
      </c>
      <c r="G51">
        <v>47</v>
      </c>
      <c r="H51" s="5" t="s">
        <v>84</v>
      </c>
      <c r="I51" t="s">
        <v>9</v>
      </c>
      <c r="K51" t="s">
        <v>242</v>
      </c>
      <c r="L51">
        <v>27.5</v>
      </c>
      <c r="M51">
        <v>47</v>
      </c>
    </row>
    <row r="52" spans="1:13" ht="15.75" customHeight="1">
      <c r="A52" t="s">
        <v>266</v>
      </c>
      <c r="B52">
        <v>23.87</v>
      </c>
      <c r="C52">
        <f t="shared" si="0"/>
        <v>48</v>
      </c>
      <c r="E52" t="s">
        <v>266</v>
      </c>
      <c r="F52">
        <v>23.87</v>
      </c>
      <c r="G52">
        <v>48</v>
      </c>
      <c r="H52" s="5" t="s">
        <v>84</v>
      </c>
      <c r="I52" t="s">
        <v>122</v>
      </c>
      <c r="K52" t="s">
        <v>266</v>
      </c>
      <c r="L52">
        <v>23.87</v>
      </c>
      <c r="M52">
        <v>48</v>
      </c>
    </row>
    <row r="53" spans="1:13" ht="15.75" customHeight="1">
      <c r="A53" t="s">
        <v>236</v>
      </c>
      <c r="B53">
        <v>23</v>
      </c>
      <c r="C53">
        <f t="shared" si="0"/>
        <v>49</v>
      </c>
      <c r="E53" t="s">
        <v>236</v>
      </c>
      <c r="F53">
        <v>23</v>
      </c>
      <c r="G53">
        <v>49</v>
      </c>
      <c r="H53" s="5" t="s">
        <v>84</v>
      </c>
      <c r="I53" t="s">
        <v>122</v>
      </c>
      <c r="K53" t="s">
        <v>236</v>
      </c>
      <c r="L53">
        <v>23</v>
      </c>
      <c r="M53">
        <v>49</v>
      </c>
    </row>
    <row r="54" spans="1:13" ht="15.75" customHeight="1">
      <c r="A54" t="s">
        <v>543</v>
      </c>
      <c r="B54">
        <v>21.5</v>
      </c>
      <c r="C54">
        <f t="shared" si="0"/>
        <v>50</v>
      </c>
      <c r="E54" t="s">
        <v>543</v>
      </c>
      <c r="F54">
        <v>21.5</v>
      </c>
      <c r="G54">
        <v>50</v>
      </c>
      <c r="H54" s="5" t="s">
        <v>84</v>
      </c>
      <c r="I54" t="s">
        <v>123</v>
      </c>
      <c r="K54" t="s">
        <v>543</v>
      </c>
      <c r="L54">
        <v>21.5</v>
      </c>
      <c r="M54">
        <v>50</v>
      </c>
    </row>
    <row r="55" spans="1:13" ht="15.75" customHeight="1">
      <c r="A55" t="s">
        <v>774</v>
      </c>
      <c r="B55">
        <v>20.25</v>
      </c>
      <c r="C55">
        <f t="shared" si="0"/>
        <v>51</v>
      </c>
      <c r="E55" t="s">
        <v>774</v>
      </c>
      <c r="F55">
        <v>20.25</v>
      </c>
      <c r="G55">
        <v>51</v>
      </c>
      <c r="H55" s="5" t="s">
        <v>84</v>
      </c>
      <c r="I55" t="s">
        <v>9</v>
      </c>
      <c r="K55" t="s">
        <v>774</v>
      </c>
      <c r="L55">
        <v>20.25</v>
      </c>
      <c r="M55">
        <v>51</v>
      </c>
    </row>
    <row r="56" spans="1:13" ht="15.75" customHeight="1">
      <c r="A56" t="s">
        <v>578</v>
      </c>
      <c r="B56">
        <v>20</v>
      </c>
      <c r="C56">
        <f t="shared" si="0"/>
        <v>52</v>
      </c>
      <c r="E56" t="s">
        <v>578</v>
      </c>
      <c r="F56">
        <v>20</v>
      </c>
      <c r="G56">
        <v>52</v>
      </c>
      <c r="H56" s="5" t="s">
        <v>84</v>
      </c>
      <c r="I56" t="s">
        <v>121</v>
      </c>
      <c r="K56" t="s">
        <v>578</v>
      </c>
      <c r="L56">
        <v>20</v>
      </c>
      <c r="M56">
        <v>52</v>
      </c>
    </row>
    <row r="57" spans="1:13" ht="15.75" customHeight="1">
      <c r="A57" t="s">
        <v>584</v>
      </c>
      <c r="B57">
        <v>20</v>
      </c>
      <c r="C57">
        <f t="shared" si="0"/>
        <v>52</v>
      </c>
      <c r="E57" t="s">
        <v>584</v>
      </c>
      <c r="F57">
        <v>20</v>
      </c>
      <c r="G57">
        <v>52</v>
      </c>
      <c r="H57" s="5" t="s">
        <v>84</v>
      </c>
      <c r="I57" t="s">
        <v>125</v>
      </c>
      <c r="K57" t="s">
        <v>584</v>
      </c>
      <c r="L57">
        <v>20</v>
      </c>
      <c r="M57">
        <v>52</v>
      </c>
    </row>
    <row r="58" spans="1:13" ht="15.75" customHeight="1">
      <c r="A58" t="s">
        <v>580</v>
      </c>
      <c r="B58">
        <v>20</v>
      </c>
      <c r="C58">
        <f t="shared" si="0"/>
        <v>52</v>
      </c>
      <c r="E58" t="s">
        <v>580</v>
      </c>
      <c r="F58">
        <v>20</v>
      </c>
      <c r="G58">
        <v>52</v>
      </c>
      <c r="H58" s="5" t="s">
        <v>84</v>
      </c>
      <c r="I58" t="s">
        <v>121</v>
      </c>
      <c r="K58" t="s">
        <v>580</v>
      </c>
      <c r="L58">
        <v>20</v>
      </c>
      <c r="M58">
        <v>52</v>
      </c>
    </row>
    <row r="59" spans="1:13" ht="12.75">
      <c r="A59" t="s">
        <v>582</v>
      </c>
      <c r="B59">
        <v>20</v>
      </c>
      <c r="C59">
        <f t="shared" si="0"/>
        <v>52</v>
      </c>
      <c r="E59" t="s">
        <v>582</v>
      </c>
      <c r="F59">
        <v>20</v>
      </c>
      <c r="G59">
        <v>52</v>
      </c>
      <c r="H59" s="5" t="s">
        <v>84</v>
      </c>
      <c r="I59" t="s">
        <v>128</v>
      </c>
      <c r="K59" t="s">
        <v>582</v>
      </c>
      <c r="L59">
        <v>20</v>
      </c>
      <c r="M59">
        <v>52</v>
      </c>
    </row>
    <row r="60" spans="1:13" ht="12.75">
      <c r="A60" t="s">
        <v>586</v>
      </c>
      <c r="B60">
        <v>20</v>
      </c>
      <c r="C60">
        <f t="shared" si="0"/>
        <v>52</v>
      </c>
      <c r="E60" t="s">
        <v>586</v>
      </c>
      <c r="F60">
        <v>20</v>
      </c>
      <c r="G60">
        <v>52</v>
      </c>
      <c r="H60" s="5" t="s">
        <v>84</v>
      </c>
      <c r="I60" t="s">
        <v>119</v>
      </c>
      <c r="K60" t="s">
        <v>586</v>
      </c>
      <c r="L60">
        <v>20</v>
      </c>
      <c r="M60">
        <v>52</v>
      </c>
    </row>
    <row r="61" spans="1:13" ht="12.75">
      <c r="A61" t="s">
        <v>626</v>
      </c>
      <c r="B61">
        <v>20</v>
      </c>
      <c r="C61">
        <f t="shared" si="0"/>
        <v>52</v>
      </c>
      <c r="E61" t="s">
        <v>626</v>
      </c>
      <c r="F61">
        <v>20</v>
      </c>
      <c r="G61">
        <v>52</v>
      </c>
      <c r="H61" s="5" t="s">
        <v>84</v>
      </c>
      <c r="I61" t="s">
        <v>126</v>
      </c>
      <c r="K61" t="s">
        <v>626</v>
      </c>
      <c r="L61">
        <v>20</v>
      </c>
      <c r="M61">
        <v>52</v>
      </c>
    </row>
    <row r="62" spans="1:13" ht="12.75">
      <c r="A62" t="s">
        <v>471</v>
      </c>
      <c r="B62">
        <v>20</v>
      </c>
      <c r="C62">
        <f t="shared" si="0"/>
        <v>52</v>
      </c>
      <c r="E62" t="s">
        <v>471</v>
      </c>
      <c r="F62">
        <v>20</v>
      </c>
      <c r="G62">
        <v>52</v>
      </c>
      <c r="H62" s="5" t="s">
        <v>84</v>
      </c>
      <c r="I62" t="s">
        <v>9</v>
      </c>
      <c r="K62" t="s">
        <v>471</v>
      </c>
      <c r="L62">
        <v>20</v>
      </c>
      <c r="M62">
        <v>52</v>
      </c>
    </row>
    <row r="63" spans="1:13" ht="12.75">
      <c r="A63" t="s">
        <v>624</v>
      </c>
      <c r="B63">
        <v>20</v>
      </c>
      <c r="C63">
        <f t="shared" si="0"/>
        <v>52</v>
      </c>
      <c r="E63" t="s">
        <v>624</v>
      </c>
      <c r="F63">
        <v>20</v>
      </c>
      <c r="G63">
        <v>52</v>
      </c>
      <c r="H63" s="5" t="s">
        <v>84</v>
      </c>
      <c r="I63" t="s">
        <v>124</v>
      </c>
      <c r="K63" t="s">
        <v>624</v>
      </c>
      <c r="L63">
        <v>20</v>
      </c>
      <c r="M63">
        <v>52</v>
      </c>
    </row>
    <row r="64" spans="1:13" ht="12.75">
      <c r="A64" t="s">
        <v>545</v>
      </c>
      <c r="B64">
        <v>18.939999999999998</v>
      </c>
      <c r="C64">
        <f t="shared" si="0"/>
        <v>60</v>
      </c>
      <c r="E64" t="s">
        <v>545</v>
      </c>
      <c r="F64">
        <v>18.939999999999998</v>
      </c>
      <c r="G64">
        <v>60</v>
      </c>
      <c r="H64" s="5" t="s">
        <v>84</v>
      </c>
      <c r="I64" t="s">
        <v>122</v>
      </c>
      <c r="K64" t="s">
        <v>545</v>
      </c>
      <c r="L64">
        <v>18.939999999999998</v>
      </c>
      <c r="M64">
        <v>60</v>
      </c>
    </row>
    <row r="65" spans="1:13" ht="12.75">
      <c r="A65" t="s">
        <v>308</v>
      </c>
      <c r="B65">
        <v>18.696932000000004</v>
      </c>
      <c r="C65">
        <f t="shared" si="0"/>
        <v>61</v>
      </c>
      <c r="E65" t="s">
        <v>308</v>
      </c>
      <c r="F65">
        <v>18.696932000000004</v>
      </c>
      <c r="G65">
        <v>61</v>
      </c>
      <c r="H65" s="5" t="s">
        <v>84</v>
      </c>
      <c r="I65" t="s">
        <v>81</v>
      </c>
      <c r="K65" t="s">
        <v>308</v>
      </c>
      <c r="L65">
        <v>18.696932000000004</v>
      </c>
      <c r="M65">
        <v>61</v>
      </c>
    </row>
    <row r="66" spans="1:13" ht="12.75">
      <c r="A66" t="s">
        <v>628</v>
      </c>
      <c r="B66">
        <v>16.5</v>
      </c>
      <c r="C66">
        <f t="shared" si="0"/>
        <v>62</v>
      </c>
      <c r="E66" t="s">
        <v>628</v>
      </c>
      <c r="F66">
        <v>16.5</v>
      </c>
      <c r="G66">
        <v>62</v>
      </c>
      <c r="H66" s="5" t="s">
        <v>84</v>
      </c>
      <c r="I66" t="s">
        <v>129</v>
      </c>
      <c r="K66" t="s">
        <v>628</v>
      </c>
      <c r="L66">
        <v>16.5</v>
      </c>
      <c r="M66">
        <v>62</v>
      </c>
    </row>
    <row r="67" spans="1:13" ht="12.75">
      <c r="A67" t="s">
        <v>630</v>
      </c>
      <c r="B67">
        <v>16</v>
      </c>
      <c r="C67">
        <f t="shared" si="0"/>
        <v>63</v>
      </c>
      <c r="E67" t="s">
        <v>630</v>
      </c>
      <c r="F67">
        <v>16</v>
      </c>
      <c r="G67">
        <v>63</v>
      </c>
      <c r="H67" s="5" t="s">
        <v>84</v>
      </c>
      <c r="I67" t="s">
        <v>128</v>
      </c>
      <c r="K67" t="s">
        <v>630</v>
      </c>
      <c r="L67">
        <v>16</v>
      </c>
      <c r="M67">
        <v>63</v>
      </c>
    </row>
    <row r="68" spans="1:13" ht="12.75">
      <c r="A68" t="s">
        <v>592</v>
      </c>
      <c r="B68">
        <v>16</v>
      </c>
      <c r="C68">
        <f t="shared" si="0"/>
        <v>63</v>
      </c>
      <c r="E68" t="s">
        <v>592</v>
      </c>
      <c r="F68">
        <v>16</v>
      </c>
      <c r="G68">
        <v>63</v>
      </c>
      <c r="H68" s="5" t="s">
        <v>84</v>
      </c>
      <c r="I68" t="s">
        <v>119</v>
      </c>
      <c r="K68" t="s">
        <v>592</v>
      </c>
      <c r="L68">
        <v>16</v>
      </c>
      <c r="M68">
        <v>63</v>
      </c>
    </row>
    <row r="69" spans="1:13" ht="12.75">
      <c r="A69" t="s">
        <v>181</v>
      </c>
      <c r="B69">
        <v>15</v>
      </c>
      <c r="C69">
        <f t="shared" si="0"/>
        <v>65</v>
      </c>
      <c r="E69" t="s">
        <v>181</v>
      </c>
      <c r="F69">
        <v>15</v>
      </c>
      <c r="G69">
        <v>65</v>
      </c>
      <c r="H69" s="5" t="s">
        <v>84</v>
      </c>
      <c r="I69" t="s">
        <v>121</v>
      </c>
      <c r="K69" t="s">
        <v>181</v>
      </c>
      <c r="L69">
        <v>15</v>
      </c>
      <c r="M69">
        <v>65</v>
      </c>
    </row>
    <row r="70" spans="1:13" ht="12.75">
      <c r="A70" t="s">
        <v>380</v>
      </c>
      <c r="B70">
        <v>15</v>
      </c>
      <c r="C70">
        <f t="shared" si="0"/>
        <v>65</v>
      </c>
      <c r="E70" t="s">
        <v>380</v>
      </c>
      <c r="F70">
        <v>15</v>
      </c>
      <c r="G70">
        <v>65</v>
      </c>
      <c r="H70" s="5" t="s">
        <v>84</v>
      </c>
      <c r="I70" t="s">
        <v>122</v>
      </c>
      <c r="K70" t="s">
        <v>380</v>
      </c>
      <c r="L70">
        <v>15</v>
      </c>
      <c r="M70">
        <v>65</v>
      </c>
    </row>
    <row r="71" spans="1:13" ht="12.75">
      <c r="A71" t="s">
        <v>304</v>
      </c>
      <c r="B71">
        <v>15</v>
      </c>
      <c r="C71">
        <f t="shared" si="0"/>
        <v>65</v>
      </c>
      <c r="E71" t="s">
        <v>304</v>
      </c>
      <c r="F71">
        <v>15</v>
      </c>
      <c r="G71">
        <v>65</v>
      </c>
      <c r="H71" s="5" t="s">
        <v>84</v>
      </c>
      <c r="I71" t="s">
        <v>81</v>
      </c>
      <c r="K71" t="s">
        <v>304</v>
      </c>
      <c r="L71">
        <v>15</v>
      </c>
      <c r="M71">
        <v>65</v>
      </c>
    </row>
    <row r="72" spans="1:13" ht="12.75">
      <c r="A72" t="s">
        <v>459</v>
      </c>
      <c r="B72">
        <v>14.8</v>
      </c>
      <c r="C72">
        <f t="shared" si="0"/>
        <v>68</v>
      </c>
      <c r="E72" t="s">
        <v>459</v>
      </c>
      <c r="F72">
        <v>14.8</v>
      </c>
      <c r="G72">
        <v>68</v>
      </c>
      <c r="H72" s="5" t="s">
        <v>84</v>
      </c>
      <c r="I72" t="s">
        <v>121</v>
      </c>
      <c r="K72" t="s">
        <v>459</v>
      </c>
      <c r="L72">
        <v>14.8</v>
      </c>
      <c r="M72">
        <v>68</v>
      </c>
    </row>
    <row r="73" spans="1:13" ht="12.75">
      <c r="A73" t="s">
        <v>547</v>
      </c>
      <c r="B73">
        <v>13</v>
      </c>
      <c r="C73">
        <f t="shared" si="0"/>
        <v>69</v>
      </c>
      <c r="E73" t="s">
        <v>547</v>
      </c>
      <c r="F73">
        <v>13</v>
      </c>
      <c r="G73">
        <v>69</v>
      </c>
      <c r="H73" s="5" t="s">
        <v>84</v>
      </c>
      <c r="I73" t="s">
        <v>9</v>
      </c>
      <c r="K73" t="s">
        <v>547</v>
      </c>
      <c r="L73">
        <v>13</v>
      </c>
      <c r="M73">
        <v>69</v>
      </c>
    </row>
    <row r="74" spans="1:13" ht="12.75">
      <c r="A74" t="s">
        <v>634</v>
      </c>
      <c r="B74">
        <v>12</v>
      </c>
      <c r="C74">
        <f t="shared" si="0"/>
        <v>70</v>
      </c>
      <c r="E74" t="s">
        <v>634</v>
      </c>
      <c r="F74">
        <v>12</v>
      </c>
      <c r="G74">
        <v>70</v>
      </c>
      <c r="H74" s="5" t="s">
        <v>84</v>
      </c>
      <c r="I74" t="s">
        <v>67</v>
      </c>
      <c r="K74" t="s">
        <v>634</v>
      </c>
      <c r="L74">
        <v>12</v>
      </c>
      <c r="M74">
        <v>70</v>
      </c>
    </row>
    <row r="75" spans="1:13" ht="12.75">
      <c r="A75" t="s">
        <v>590</v>
      </c>
      <c r="B75">
        <v>12</v>
      </c>
      <c r="C75">
        <f t="shared" si="0"/>
        <v>70</v>
      </c>
      <c r="E75" t="s">
        <v>590</v>
      </c>
      <c r="F75">
        <v>12</v>
      </c>
      <c r="G75">
        <v>70</v>
      </c>
      <c r="H75" s="5" t="s">
        <v>84</v>
      </c>
      <c r="I75" t="s">
        <v>119</v>
      </c>
      <c r="K75" t="s">
        <v>590</v>
      </c>
      <c r="L75">
        <v>12</v>
      </c>
      <c r="M75">
        <v>70</v>
      </c>
    </row>
    <row r="76" spans="1:13" ht="12.75">
      <c r="A76" t="s">
        <v>632</v>
      </c>
      <c r="B76">
        <v>12</v>
      </c>
      <c r="C76">
        <f t="shared" si="0"/>
        <v>70</v>
      </c>
      <c r="E76" t="s">
        <v>632</v>
      </c>
      <c r="F76">
        <v>12</v>
      </c>
      <c r="G76">
        <v>70</v>
      </c>
      <c r="H76" s="5" t="s">
        <v>84</v>
      </c>
      <c r="I76" t="s">
        <v>9</v>
      </c>
      <c r="K76" t="s">
        <v>632</v>
      </c>
      <c r="L76">
        <v>12</v>
      </c>
      <c r="M76">
        <v>70</v>
      </c>
    </row>
    <row r="77" spans="1:13" ht="12.75">
      <c r="A77" t="s">
        <v>549</v>
      </c>
      <c r="B77">
        <v>11.7</v>
      </c>
      <c r="C77">
        <f t="shared" si="0"/>
        <v>73</v>
      </c>
      <c r="E77" t="s">
        <v>549</v>
      </c>
      <c r="F77">
        <v>11.7</v>
      </c>
      <c r="G77">
        <v>73</v>
      </c>
      <c r="H77" s="5" t="s">
        <v>84</v>
      </c>
      <c r="I77" t="s">
        <v>123</v>
      </c>
      <c r="K77" t="s">
        <v>549</v>
      </c>
      <c r="L77">
        <v>11.7</v>
      </c>
      <c r="M77">
        <v>73</v>
      </c>
    </row>
    <row r="78" spans="1:13" ht="12.75">
      <c r="A78" t="s">
        <v>636</v>
      </c>
      <c r="B78">
        <v>10.72</v>
      </c>
      <c r="C78">
        <f t="shared" si="0"/>
        <v>74</v>
      </c>
      <c r="E78" t="s">
        <v>636</v>
      </c>
      <c r="F78">
        <v>10.72</v>
      </c>
      <c r="G78">
        <v>74</v>
      </c>
      <c r="H78" s="5" t="s">
        <v>84</v>
      </c>
      <c r="I78" t="s">
        <v>119</v>
      </c>
      <c r="K78" t="s">
        <v>636</v>
      </c>
      <c r="L78">
        <v>10.72</v>
      </c>
      <c r="M78">
        <v>74</v>
      </c>
    </row>
    <row r="79" spans="1:13" ht="12.75">
      <c r="A79" t="s">
        <v>432</v>
      </c>
      <c r="B79">
        <v>10.38432149</v>
      </c>
      <c r="C79">
        <f t="shared" si="0"/>
        <v>75</v>
      </c>
      <c r="E79" t="s">
        <v>432</v>
      </c>
      <c r="F79">
        <v>10.38432149</v>
      </c>
      <c r="G79">
        <v>75</v>
      </c>
      <c r="H79" s="5" t="s">
        <v>84</v>
      </c>
      <c r="I79" t="s">
        <v>81</v>
      </c>
      <c r="K79" t="s">
        <v>432</v>
      </c>
      <c r="L79">
        <v>10.38432149</v>
      </c>
      <c r="M79">
        <v>75</v>
      </c>
    </row>
    <row r="80" spans="1:13" ht="12.75">
      <c r="A80" t="s">
        <v>409</v>
      </c>
      <c r="B80">
        <v>10</v>
      </c>
      <c r="C80">
        <f t="shared" si="0"/>
        <v>77</v>
      </c>
      <c r="E80" t="s">
        <v>409</v>
      </c>
      <c r="F80">
        <v>10</v>
      </c>
      <c r="G80">
        <v>77</v>
      </c>
      <c r="H80" s="5" t="s">
        <v>84</v>
      </c>
      <c r="I80" t="s">
        <v>126</v>
      </c>
      <c r="K80" t="s">
        <v>409</v>
      </c>
      <c r="L80">
        <v>10</v>
      </c>
      <c r="M80">
        <v>77</v>
      </c>
    </row>
    <row r="81" spans="1:13" ht="12.75">
      <c r="A81" t="s">
        <v>648</v>
      </c>
      <c r="B81">
        <v>10</v>
      </c>
      <c r="C81">
        <f t="shared" si="0"/>
        <v>77</v>
      </c>
      <c r="E81" t="s">
        <v>648</v>
      </c>
      <c r="F81">
        <v>10</v>
      </c>
      <c r="G81">
        <v>77</v>
      </c>
      <c r="H81" s="5" t="s">
        <v>84</v>
      </c>
      <c r="I81" t="s">
        <v>124</v>
      </c>
      <c r="K81" t="s">
        <v>648</v>
      </c>
      <c r="L81">
        <v>10</v>
      </c>
      <c r="M81">
        <v>77</v>
      </c>
    </row>
    <row r="82" spans="1:13" ht="12.75">
      <c r="A82" t="s">
        <v>288</v>
      </c>
      <c r="B82">
        <v>10</v>
      </c>
      <c r="C82">
        <f t="shared" si="0"/>
        <v>77</v>
      </c>
      <c r="E82" t="s">
        <v>288</v>
      </c>
      <c r="F82">
        <v>10</v>
      </c>
      <c r="G82">
        <v>77</v>
      </c>
      <c r="H82" s="5" t="s">
        <v>84</v>
      </c>
      <c r="I82" t="s">
        <v>9</v>
      </c>
      <c r="K82" t="s">
        <v>288</v>
      </c>
      <c r="L82">
        <v>10</v>
      </c>
      <c r="M82">
        <v>77</v>
      </c>
    </row>
    <row r="83" spans="1:13" ht="12.75">
      <c r="A83" t="s">
        <v>691</v>
      </c>
      <c r="B83">
        <v>10</v>
      </c>
      <c r="C83">
        <f t="shared" si="0"/>
        <v>77</v>
      </c>
      <c r="E83" t="s">
        <v>691</v>
      </c>
      <c r="F83">
        <v>10</v>
      </c>
      <c r="G83">
        <v>77</v>
      </c>
      <c r="H83" s="5" t="s">
        <v>84</v>
      </c>
      <c r="I83" t="s">
        <v>9</v>
      </c>
      <c r="K83" t="s">
        <v>691</v>
      </c>
      <c r="L83">
        <v>10</v>
      </c>
      <c r="M83">
        <v>77</v>
      </c>
    </row>
    <row r="84" spans="1:13" ht="12.75">
      <c r="A84" t="s">
        <v>646</v>
      </c>
      <c r="B84">
        <v>10</v>
      </c>
      <c r="C84">
        <f t="shared" si="0"/>
        <v>77</v>
      </c>
      <c r="E84" t="s">
        <v>646</v>
      </c>
      <c r="F84">
        <v>10</v>
      </c>
      <c r="G84">
        <v>77</v>
      </c>
      <c r="H84" s="5" t="s">
        <v>84</v>
      </c>
      <c r="I84" t="s">
        <v>119</v>
      </c>
      <c r="K84" t="s">
        <v>646</v>
      </c>
      <c r="L84">
        <v>10</v>
      </c>
      <c r="M84">
        <v>77</v>
      </c>
    </row>
    <row r="85" spans="1:13" ht="12.75">
      <c r="A85" t="s">
        <v>644</v>
      </c>
      <c r="B85">
        <v>10</v>
      </c>
      <c r="C85">
        <f t="shared" si="0"/>
        <v>77</v>
      </c>
      <c r="E85" t="s">
        <v>644</v>
      </c>
      <c r="F85">
        <v>10</v>
      </c>
      <c r="G85">
        <v>77</v>
      </c>
      <c r="H85" s="5" t="s">
        <v>84</v>
      </c>
      <c r="I85" t="s">
        <v>129</v>
      </c>
      <c r="K85" t="s">
        <v>644</v>
      </c>
      <c r="L85">
        <v>10</v>
      </c>
      <c r="M85">
        <v>77</v>
      </c>
    </row>
    <row r="86" spans="1:13" ht="12.75">
      <c r="A86" t="s">
        <v>689</v>
      </c>
      <c r="B86">
        <v>10</v>
      </c>
      <c r="C86">
        <f t="shared" si="0"/>
        <v>77</v>
      </c>
      <c r="E86" t="s">
        <v>689</v>
      </c>
      <c r="F86">
        <v>10</v>
      </c>
      <c r="G86">
        <v>77</v>
      </c>
      <c r="H86" s="5" t="s">
        <v>84</v>
      </c>
      <c r="I86" t="s">
        <v>127</v>
      </c>
      <c r="K86" t="s">
        <v>689</v>
      </c>
      <c r="L86">
        <v>10</v>
      </c>
      <c r="M86">
        <v>77</v>
      </c>
    </row>
    <row r="87" spans="1:13" ht="12.75">
      <c r="A87" t="s">
        <v>262</v>
      </c>
      <c r="B87">
        <v>10</v>
      </c>
      <c r="C87">
        <f t="shared" si="0"/>
        <v>77</v>
      </c>
      <c r="E87" t="s">
        <v>262</v>
      </c>
      <c r="F87">
        <v>10</v>
      </c>
      <c r="G87">
        <v>77</v>
      </c>
      <c r="H87" s="5" t="s">
        <v>84</v>
      </c>
      <c r="I87" t="s">
        <v>127</v>
      </c>
      <c r="K87" t="s">
        <v>262</v>
      </c>
      <c r="L87">
        <v>10</v>
      </c>
      <c r="M87">
        <v>77</v>
      </c>
    </row>
    <row r="88" spans="1:13" ht="12.75">
      <c r="A88" t="s">
        <v>475</v>
      </c>
      <c r="B88">
        <v>10</v>
      </c>
      <c r="C88">
        <f t="shared" si="0"/>
        <v>77</v>
      </c>
      <c r="E88" t="s">
        <v>475</v>
      </c>
      <c r="F88">
        <v>10</v>
      </c>
      <c r="G88">
        <v>77</v>
      </c>
      <c r="H88" s="5" t="s">
        <v>84</v>
      </c>
      <c r="I88" t="s">
        <v>125</v>
      </c>
      <c r="K88" t="s">
        <v>475</v>
      </c>
      <c r="L88">
        <v>10</v>
      </c>
      <c r="M88">
        <v>77</v>
      </c>
    </row>
    <row r="89" spans="1:13" ht="12.75">
      <c r="A89" t="s">
        <v>642</v>
      </c>
      <c r="B89">
        <v>10</v>
      </c>
      <c r="C89">
        <f t="shared" si="0"/>
        <v>77</v>
      </c>
      <c r="E89" t="s">
        <v>642</v>
      </c>
      <c r="F89">
        <v>10</v>
      </c>
      <c r="G89">
        <v>77</v>
      </c>
      <c r="H89" s="5" t="s">
        <v>84</v>
      </c>
      <c r="I89" t="s">
        <v>121</v>
      </c>
      <c r="K89" t="s">
        <v>642</v>
      </c>
      <c r="L89">
        <v>10</v>
      </c>
      <c r="M89">
        <v>77</v>
      </c>
    </row>
    <row r="90" spans="1:13" ht="12.75">
      <c r="A90" t="s">
        <v>167</v>
      </c>
      <c r="B90">
        <v>10</v>
      </c>
      <c r="C90">
        <f t="shared" si="0"/>
        <v>77</v>
      </c>
      <c r="E90" t="s">
        <v>167</v>
      </c>
      <c r="F90">
        <v>10</v>
      </c>
      <c r="G90">
        <v>77</v>
      </c>
      <c r="H90" s="5" t="s">
        <v>84</v>
      </c>
      <c r="I90" t="s">
        <v>126</v>
      </c>
      <c r="K90" t="s">
        <v>167</v>
      </c>
      <c r="L90">
        <v>10</v>
      </c>
      <c r="M90">
        <v>77</v>
      </c>
    </row>
    <row r="91" spans="1:13" ht="12.75">
      <c r="A91" t="s">
        <v>594</v>
      </c>
      <c r="B91">
        <v>10</v>
      </c>
      <c r="C91">
        <f t="shared" si="0"/>
        <v>77</v>
      </c>
      <c r="E91" t="s">
        <v>594</v>
      </c>
      <c r="F91">
        <v>10</v>
      </c>
      <c r="G91">
        <v>77</v>
      </c>
      <c r="H91" s="5" t="s">
        <v>84</v>
      </c>
      <c r="I91" t="s">
        <v>9</v>
      </c>
      <c r="K91" t="s">
        <v>594</v>
      </c>
      <c r="L91">
        <v>10</v>
      </c>
      <c r="M91">
        <v>77</v>
      </c>
    </row>
    <row r="92" spans="1:13" ht="12.75">
      <c r="A92" t="s">
        <v>684</v>
      </c>
      <c r="B92">
        <v>10</v>
      </c>
      <c r="C92">
        <f t="shared" si="0"/>
        <v>77</v>
      </c>
      <c r="E92" t="s">
        <v>684</v>
      </c>
      <c r="F92">
        <v>10</v>
      </c>
      <c r="G92">
        <v>77</v>
      </c>
      <c r="H92" s="5" t="s">
        <v>84</v>
      </c>
      <c r="I92" t="s">
        <v>127</v>
      </c>
      <c r="K92" t="s">
        <v>684</v>
      </c>
      <c r="L92">
        <v>10</v>
      </c>
      <c r="M92">
        <v>77</v>
      </c>
    </row>
    <row r="93" spans="1:13" ht="12.75">
      <c r="A93" t="s">
        <v>395</v>
      </c>
      <c r="B93">
        <v>10</v>
      </c>
      <c r="C93">
        <f t="shared" si="0"/>
        <v>77</v>
      </c>
      <c r="E93" t="s">
        <v>395</v>
      </c>
      <c r="F93">
        <v>10</v>
      </c>
      <c r="G93">
        <v>77</v>
      </c>
      <c r="H93" s="5" t="s">
        <v>84</v>
      </c>
      <c r="I93" t="s">
        <v>123</v>
      </c>
      <c r="K93" t="s">
        <v>395</v>
      </c>
      <c r="L93">
        <v>10</v>
      </c>
      <c r="M93">
        <v>77</v>
      </c>
    </row>
    <row r="94" spans="1:13" ht="12.75">
      <c r="A94" t="s">
        <v>299</v>
      </c>
      <c r="B94">
        <v>10</v>
      </c>
      <c r="C94">
        <f t="shared" si="0"/>
        <v>77</v>
      </c>
      <c r="E94" t="s">
        <v>299</v>
      </c>
      <c r="F94">
        <v>10</v>
      </c>
      <c r="G94">
        <v>77</v>
      </c>
      <c r="H94" s="5" t="s">
        <v>84</v>
      </c>
      <c r="I94" t="s">
        <v>123</v>
      </c>
      <c r="K94" t="s">
        <v>299</v>
      </c>
      <c r="L94">
        <v>10</v>
      </c>
      <c r="M94">
        <v>77</v>
      </c>
    </row>
    <row r="95" spans="1:13" ht="12.75">
      <c r="A95" t="s">
        <v>638</v>
      </c>
      <c r="B95">
        <v>10.000000000000011</v>
      </c>
      <c r="C95">
        <f t="shared" si="0"/>
        <v>76</v>
      </c>
      <c r="E95" t="s">
        <v>638</v>
      </c>
      <c r="F95">
        <v>10.000000000000011</v>
      </c>
      <c r="G95">
        <v>76</v>
      </c>
      <c r="H95" s="5" t="s">
        <v>84</v>
      </c>
      <c r="I95" t="s">
        <v>119</v>
      </c>
      <c r="K95" t="s">
        <v>638</v>
      </c>
      <c r="L95">
        <v>10.000000000000011</v>
      </c>
      <c r="M95">
        <v>76</v>
      </c>
    </row>
    <row r="96" spans="1:13" ht="12.75">
      <c r="A96" t="s">
        <v>640</v>
      </c>
      <c r="B96">
        <v>10</v>
      </c>
      <c r="C96">
        <f t="shared" si="0"/>
        <v>77</v>
      </c>
      <c r="E96" t="s">
        <v>640</v>
      </c>
      <c r="F96">
        <v>10</v>
      </c>
      <c r="G96">
        <v>77</v>
      </c>
      <c r="H96" s="5" t="s">
        <v>84</v>
      </c>
      <c r="I96" t="s">
        <v>9</v>
      </c>
      <c r="K96" t="s">
        <v>640</v>
      </c>
      <c r="L96">
        <v>10</v>
      </c>
      <c r="M96">
        <v>77</v>
      </c>
    </row>
    <row r="97" spans="1:13" ht="12.75">
      <c r="A97" t="s">
        <v>215</v>
      </c>
      <c r="B97">
        <v>10</v>
      </c>
      <c r="C97">
        <f t="shared" si="0"/>
        <v>77</v>
      </c>
      <c r="E97" t="s">
        <v>215</v>
      </c>
      <c r="F97">
        <v>10</v>
      </c>
      <c r="G97">
        <v>77</v>
      </c>
      <c r="H97" s="5" t="s">
        <v>84</v>
      </c>
      <c r="I97" t="s">
        <v>122</v>
      </c>
      <c r="K97" t="s">
        <v>215</v>
      </c>
      <c r="L97">
        <v>10</v>
      </c>
      <c r="M97">
        <v>77</v>
      </c>
    </row>
    <row r="98" spans="1:13" ht="12.75">
      <c r="A98" t="s">
        <v>588</v>
      </c>
      <c r="B98">
        <v>9</v>
      </c>
      <c r="C98">
        <f t="shared" si="0"/>
        <v>94</v>
      </c>
      <c r="E98" t="s">
        <v>588</v>
      </c>
      <c r="F98">
        <v>9</v>
      </c>
      <c r="G98">
        <v>94</v>
      </c>
      <c r="H98" s="5" t="s">
        <v>84</v>
      </c>
      <c r="I98" t="s">
        <v>121</v>
      </c>
      <c r="K98" t="s">
        <v>588</v>
      </c>
      <c r="L98">
        <v>9</v>
      </c>
      <c r="M98">
        <v>94</v>
      </c>
    </row>
    <row r="99" spans="1:13" ht="12.75">
      <c r="A99" t="s">
        <v>232</v>
      </c>
      <c r="B99">
        <v>9</v>
      </c>
      <c r="C99">
        <f t="shared" si="0"/>
        <v>94</v>
      </c>
      <c r="E99" t="s">
        <v>232</v>
      </c>
      <c r="F99">
        <v>9</v>
      </c>
      <c r="G99">
        <v>94</v>
      </c>
      <c r="H99" s="5" t="s">
        <v>84</v>
      </c>
      <c r="I99" t="s">
        <v>124</v>
      </c>
      <c r="K99" t="s">
        <v>232</v>
      </c>
      <c r="L99">
        <v>9</v>
      </c>
      <c r="M99">
        <v>94</v>
      </c>
    </row>
    <row r="100" spans="1:13" ht="12.75">
      <c r="A100" t="s">
        <v>357</v>
      </c>
      <c r="B100">
        <v>8.8230000000000004</v>
      </c>
      <c r="C100">
        <f t="shared" si="0"/>
        <v>96</v>
      </c>
      <c r="E100" t="s">
        <v>357</v>
      </c>
      <c r="F100">
        <v>8.8230000000000004</v>
      </c>
      <c r="G100">
        <v>96</v>
      </c>
      <c r="H100" s="5" t="s">
        <v>84</v>
      </c>
      <c r="I100" t="s">
        <v>9</v>
      </c>
      <c r="K100" t="s">
        <v>357</v>
      </c>
      <c r="L100">
        <v>8.8230000000000004</v>
      </c>
      <c r="M100">
        <v>96</v>
      </c>
    </row>
    <row r="101" spans="1:13" ht="12.75">
      <c r="A101" t="s">
        <v>353</v>
      </c>
      <c r="B101">
        <v>8.6</v>
      </c>
      <c r="C101">
        <f t="shared" si="0"/>
        <v>97</v>
      </c>
      <c r="E101" t="s">
        <v>353</v>
      </c>
      <c r="F101">
        <v>8.6</v>
      </c>
      <c r="G101">
        <v>97</v>
      </c>
      <c r="H101" s="5" t="s">
        <v>84</v>
      </c>
      <c r="I101" t="s">
        <v>121</v>
      </c>
      <c r="K101" t="s">
        <v>353</v>
      </c>
      <c r="L101">
        <v>8.6</v>
      </c>
      <c r="M101">
        <v>97</v>
      </c>
    </row>
    <row r="102" spans="1:13" ht="12.75">
      <c r="A102" t="s">
        <v>650</v>
      </c>
      <c r="B102">
        <v>8.0217099999999988</v>
      </c>
      <c r="C102">
        <f t="shared" si="0"/>
        <v>98</v>
      </c>
      <c r="E102" t="s">
        <v>650</v>
      </c>
      <c r="F102">
        <v>8.0217099999999988</v>
      </c>
      <c r="G102">
        <v>98</v>
      </c>
      <c r="H102" s="5" t="s">
        <v>84</v>
      </c>
      <c r="I102" t="s">
        <v>119</v>
      </c>
      <c r="K102" t="s">
        <v>650</v>
      </c>
      <c r="L102">
        <v>8.0217099999999988</v>
      </c>
      <c r="M102">
        <v>98</v>
      </c>
    </row>
    <row r="103" spans="1:13" ht="12.75">
      <c r="A103" t="s">
        <v>652</v>
      </c>
      <c r="B103">
        <v>8</v>
      </c>
      <c r="C103">
        <f t="shared" si="0"/>
        <v>99</v>
      </c>
      <c r="E103" t="s">
        <v>652</v>
      </c>
      <c r="F103">
        <v>8</v>
      </c>
      <c r="G103">
        <v>99</v>
      </c>
      <c r="H103" s="5" t="s">
        <v>84</v>
      </c>
      <c r="I103" t="s">
        <v>9</v>
      </c>
      <c r="K103" t="s">
        <v>652</v>
      </c>
      <c r="L103">
        <v>8</v>
      </c>
      <c r="M103">
        <v>99</v>
      </c>
    </row>
    <row r="104" spans="1:13" ht="12.75">
      <c r="A104" t="s">
        <v>414</v>
      </c>
      <c r="B104">
        <v>8</v>
      </c>
      <c r="C104">
        <f t="shared" si="0"/>
        <v>99</v>
      </c>
      <c r="E104" t="s">
        <v>414</v>
      </c>
      <c r="F104">
        <v>8</v>
      </c>
      <c r="G104">
        <v>99</v>
      </c>
      <c r="H104" s="5" t="s">
        <v>84</v>
      </c>
      <c r="I104" t="s">
        <v>122</v>
      </c>
      <c r="K104" t="s">
        <v>414</v>
      </c>
      <c r="L104">
        <v>8</v>
      </c>
      <c r="M104">
        <v>99</v>
      </c>
    </row>
    <row r="105" spans="1:13" ht="12.75">
      <c r="A105" t="s">
        <v>687</v>
      </c>
      <c r="B105">
        <v>8</v>
      </c>
      <c r="C105">
        <f t="shared" si="0"/>
        <v>99</v>
      </c>
      <c r="E105" t="s">
        <v>687</v>
      </c>
      <c r="F105">
        <v>8</v>
      </c>
      <c r="G105">
        <v>99</v>
      </c>
      <c r="H105" s="5" t="s">
        <v>84</v>
      </c>
      <c r="I105" t="s">
        <v>9</v>
      </c>
      <c r="K105" t="s">
        <v>687</v>
      </c>
      <c r="L105">
        <v>8</v>
      </c>
      <c r="M105">
        <v>99</v>
      </c>
    </row>
    <row r="106" spans="1:13" ht="12.75">
      <c r="A106" t="s">
        <v>799</v>
      </c>
      <c r="B106">
        <v>7.8309999999999995</v>
      </c>
      <c r="C106">
        <f t="shared" si="0"/>
        <v>102</v>
      </c>
      <c r="K106" t="s">
        <v>799</v>
      </c>
      <c r="L106">
        <v>7.8309999999999995</v>
      </c>
      <c r="M106">
        <v>102</v>
      </c>
    </row>
    <row r="107" spans="1:13" ht="12.75">
      <c r="A107" t="s">
        <v>800</v>
      </c>
      <c r="B107">
        <v>7.5780000000000003</v>
      </c>
      <c r="C107">
        <f t="shared" si="0"/>
        <v>103</v>
      </c>
      <c r="K107" t="s">
        <v>800</v>
      </c>
      <c r="L107">
        <v>7.5780000000000003</v>
      </c>
      <c r="M107">
        <v>103</v>
      </c>
    </row>
    <row r="108" spans="1:13" ht="12.75">
      <c r="A108" t="s">
        <v>801</v>
      </c>
      <c r="B108">
        <v>7.27</v>
      </c>
      <c r="C108">
        <f t="shared" si="0"/>
        <v>104</v>
      </c>
      <c r="K108" t="s">
        <v>801</v>
      </c>
      <c r="L108">
        <v>7.27</v>
      </c>
      <c r="M108">
        <v>104</v>
      </c>
    </row>
    <row r="109" spans="1:13" ht="12.75">
      <c r="A109" t="s">
        <v>598</v>
      </c>
      <c r="B109">
        <v>7.1</v>
      </c>
      <c r="C109">
        <f t="shared" si="0"/>
        <v>105</v>
      </c>
      <c r="K109" t="s">
        <v>598</v>
      </c>
      <c r="L109">
        <v>7.1</v>
      </c>
      <c r="M109">
        <v>105</v>
      </c>
    </row>
    <row r="110" spans="1:13" ht="12.75">
      <c r="A110" t="s">
        <v>802</v>
      </c>
      <c r="B110">
        <v>7</v>
      </c>
      <c r="C110">
        <f t="shared" si="0"/>
        <v>106</v>
      </c>
      <c r="K110" t="s">
        <v>802</v>
      </c>
      <c r="L110">
        <v>7</v>
      </c>
      <c r="M110">
        <v>106</v>
      </c>
    </row>
    <row r="111" spans="1:13" ht="12.75">
      <c r="A111" t="s">
        <v>803</v>
      </c>
      <c r="B111">
        <v>6.5</v>
      </c>
      <c r="C111">
        <f t="shared" si="0"/>
        <v>107</v>
      </c>
      <c r="K111" t="s">
        <v>803</v>
      </c>
      <c r="L111">
        <v>6.5</v>
      </c>
      <c r="M111">
        <v>107</v>
      </c>
    </row>
    <row r="112" spans="1:13" ht="12.75">
      <c r="A112" t="s">
        <v>804</v>
      </c>
      <c r="B112">
        <v>6.339999999999999</v>
      </c>
      <c r="C112">
        <f t="shared" si="0"/>
        <v>108</v>
      </c>
      <c r="K112" t="s">
        <v>804</v>
      </c>
      <c r="L112">
        <v>6.339999999999999</v>
      </c>
      <c r="M112">
        <v>108</v>
      </c>
    </row>
    <row r="113" spans="1:13" ht="12.75">
      <c r="A113" t="s">
        <v>805</v>
      </c>
      <c r="B113">
        <v>6</v>
      </c>
      <c r="C113">
        <f t="shared" si="0"/>
        <v>109</v>
      </c>
      <c r="K113" t="s">
        <v>805</v>
      </c>
      <c r="L113">
        <v>6</v>
      </c>
      <c r="M113">
        <v>109</v>
      </c>
    </row>
    <row r="114" spans="1:13" ht="12.75">
      <c r="A114" t="s">
        <v>806</v>
      </c>
      <c r="B114">
        <v>6</v>
      </c>
      <c r="C114">
        <f t="shared" si="0"/>
        <v>109</v>
      </c>
      <c r="K114" t="s">
        <v>806</v>
      </c>
      <c r="L114">
        <v>6</v>
      </c>
      <c r="M114">
        <v>109</v>
      </c>
    </row>
    <row r="115" spans="1:13" ht="12.75">
      <c r="A115" t="s">
        <v>807</v>
      </c>
      <c r="B115">
        <v>6</v>
      </c>
      <c r="C115">
        <f t="shared" si="0"/>
        <v>109</v>
      </c>
      <c r="K115" t="s">
        <v>807</v>
      </c>
      <c r="L115">
        <v>6</v>
      </c>
      <c r="M115">
        <v>109</v>
      </c>
    </row>
    <row r="116" spans="1:13" ht="12.75">
      <c r="A116" t="s">
        <v>808</v>
      </c>
      <c r="B116">
        <v>6</v>
      </c>
      <c r="C116">
        <f t="shared" si="0"/>
        <v>109</v>
      </c>
      <c r="K116" t="s">
        <v>808</v>
      </c>
      <c r="L116">
        <v>6</v>
      </c>
      <c r="M116">
        <v>109</v>
      </c>
    </row>
    <row r="117" spans="1:13" ht="12.75">
      <c r="A117" t="s">
        <v>466</v>
      </c>
      <c r="B117">
        <v>6</v>
      </c>
      <c r="C117">
        <f t="shared" si="0"/>
        <v>109</v>
      </c>
      <c r="K117" t="s">
        <v>466</v>
      </c>
      <c r="L117">
        <v>6</v>
      </c>
      <c r="M117">
        <v>109</v>
      </c>
    </row>
    <row r="118" spans="1:13" ht="12.75">
      <c r="A118" t="s">
        <v>600</v>
      </c>
      <c r="B118">
        <v>5.5</v>
      </c>
      <c r="C118">
        <f t="shared" si="0"/>
        <v>114</v>
      </c>
      <c r="K118" t="s">
        <v>600</v>
      </c>
      <c r="L118">
        <v>5.5</v>
      </c>
      <c r="M118">
        <v>114</v>
      </c>
    </row>
    <row r="119" spans="1:13" ht="12.75">
      <c r="A119" t="s">
        <v>809</v>
      </c>
      <c r="B119">
        <v>5.4</v>
      </c>
      <c r="C119">
        <f t="shared" si="0"/>
        <v>115</v>
      </c>
      <c r="K119" t="s">
        <v>809</v>
      </c>
      <c r="L119">
        <v>5.4</v>
      </c>
      <c r="M119">
        <v>115</v>
      </c>
    </row>
    <row r="120" spans="1:13" ht="12.75">
      <c r="A120" t="s">
        <v>810</v>
      </c>
      <c r="B120">
        <v>5.2</v>
      </c>
      <c r="C120">
        <f t="shared" si="0"/>
        <v>116</v>
      </c>
      <c r="K120" t="s">
        <v>810</v>
      </c>
      <c r="L120">
        <v>5.2</v>
      </c>
      <c r="M120">
        <v>116</v>
      </c>
    </row>
    <row r="121" spans="1:13" ht="12.75">
      <c r="A121" t="s">
        <v>811</v>
      </c>
      <c r="B121">
        <v>5.12</v>
      </c>
      <c r="C121">
        <f t="shared" si="0"/>
        <v>117</v>
      </c>
      <c r="K121" t="s">
        <v>811</v>
      </c>
      <c r="L121">
        <v>5.12</v>
      </c>
      <c r="M121">
        <v>117</v>
      </c>
    </row>
    <row r="122" spans="1:13" ht="12.75">
      <c r="A122" t="s">
        <v>812</v>
      </c>
      <c r="B122">
        <v>5.1000000000000005</v>
      </c>
      <c r="C122">
        <f t="shared" si="0"/>
        <v>118</v>
      </c>
      <c r="K122" t="s">
        <v>812</v>
      </c>
      <c r="L122">
        <v>5.1000000000000005</v>
      </c>
      <c r="M122">
        <v>118</v>
      </c>
    </row>
    <row r="123" spans="1:13" ht="12.75">
      <c r="A123" t="s">
        <v>813</v>
      </c>
      <c r="B123">
        <v>5</v>
      </c>
      <c r="C123">
        <f t="shared" si="0"/>
        <v>119</v>
      </c>
      <c r="K123" t="s">
        <v>813</v>
      </c>
      <c r="L123">
        <v>5</v>
      </c>
      <c r="M123">
        <v>119</v>
      </c>
    </row>
    <row r="124" spans="1:13" ht="12.75">
      <c r="A124" t="s">
        <v>613</v>
      </c>
      <c r="B124">
        <v>5</v>
      </c>
      <c r="C124">
        <f t="shared" si="0"/>
        <v>119</v>
      </c>
      <c r="K124" t="s">
        <v>613</v>
      </c>
      <c r="L124">
        <v>5</v>
      </c>
      <c r="M124">
        <v>119</v>
      </c>
    </row>
    <row r="125" spans="1:13" ht="12.75">
      <c r="A125" t="s">
        <v>604</v>
      </c>
      <c r="B125">
        <v>5</v>
      </c>
      <c r="C125">
        <f t="shared" si="0"/>
        <v>119</v>
      </c>
      <c r="K125" t="s">
        <v>604</v>
      </c>
      <c r="L125">
        <v>5</v>
      </c>
      <c r="M125">
        <v>119</v>
      </c>
    </row>
    <row r="126" spans="1:13" ht="12.75">
      <c r="A126" t="s">
        <v>814</v>
      </c>
      <c r="B126">
        <v>5</v>
      </c>
      <c r="C126">
        <f t="shared" si="0"/>
        <v>119</v>
      </c>
      <c r="K126" t="s">
        <v>814</v>
      </c>
      <c r="L126">
        <v>5</v>
      </c>
      <c r="M126">
        <v>119</v>
      </c>
    </row>
    <row r="127" spans="1:13" ht="12.75">
      <c r="A127" t="s">
        <v>815</v>
      </c>
      <c r="B127">
        <v>5</v>
      </c>
      <c r="C127">
        <f t="shared" si="0"/>
        <v>119</v>
      </c>
      <c r="K127" t="s">
        <v>815</v>
      </c>
      <c r="L127">
        <v>5</v>
      </c>
      <c r="M127">
        <v>119</v>
      </c>
    </row>
    <row r="128" spans="1:13" ht="12.75">
      <c r="A128" t="s">
        <v>816</v>
      </c>
      <c r="B128">
        <v>5</v>
      </c>
      <c r="C128">
        <f t="shared" si="0"/>
        <v>119</v>
      </c>
      <c r="K128" t="s">
        <v>816</v>
      </c>
      <c r="L128">
        <v>5</v>
      </c>
      <c r="M128">
        <v>119</v>
      </c>
    </row>
    <row r="129" spans="1:13" ht="12.75">
      <c r="A129" t="s">
        <v>283</v>
      </c>
      <c r="B129">
        <v>5</v>
      </c>
      <c r="C129">
        <f t="shared" si="0"/>
        <v>119</v>
      </c>
      <c r="K129" t="s">
        <v>283</v>
      </c>
      <c r="L129">
        <v>5</v>
      </c>
      <c r="M129">
        <v>119</v>
      </c>
    </row>
    <row r="130" spans="1:13" ht="12.75">
      <c r="A130" t="s">
        <v>817</v>
      </c>
      <c r="B130">
        <v>5</v>
      </c>
      <c r="C130">
        <f t="shared" si="0"/>
        <v>119</v>
      </c>
      <c r="K130" t="s">
        <v>817</v>
      </c>
      <c r="L130">
        <v>5</v>
      </c>
      <c r="M130">
        <v>119</v>
      </c>
    </row>
    <row r="131" spans="1:13" ht="12.75">
      <c r="A131" t="s">
        <v>818</v>
      </c>
      <c r="B131">
        <v>5</v>
      </c>
      <c r="C131">
        <f t="shared" si="0"/>
        <v>119</v>
      </c>
      <c r="K131" t="s">
        <v>818</v>
      </c>
      <c r="L131">
        <v>5</v>
      </c>
      <c r="M131">
        <v>119</v>
      </c>
    </row>
    <row r="132" spans="1:13" ht="12.75">
      <c r="A132" t="s">
        <v>819</v>
      </c>
      <c r="B132">
        <v>5</v>
      </c>
      <c r="C132">
        <f t="shared" si="0"/>
        <v>119</v>
      </c>
      <c r="K132" t="s">
        <v>819</v>
      </c>
      <c r="L132">
        <v>5</v>
      </c>
      <c r="M132">
        <v>119</v>
      </c>
    </row>
    <row r="133" spans="1:13" ht="12.75">
      <c r="A133" t="s">
        <v>820</v>
      </c>
      <c r="B133">
        <v>5</v>
      </c>
      <c r="C133">
        <f t="shared" si="0"/>
        <v>119</v>
      </c>
      <c r="K133" t="s">
        <v>820</v>
      </c>
      <c r="L133">
        <v>5</v>
      </c>
      <c r="M133">
        <v>119</v>
      </c>
    </row>
    <row r="134" spans="1:13" ht="12.75">
      <c r="A134" t="s">
        <v>204</v>
      </c>
      <c r="B134">
        <v>5</v>
      </c>
      <c r="C134">
        <f t="shared" si="0"/>
        <v>119</v>
      </c>
      <c r="K134" t="s">
        <v>204</v>
      </c>
      <c r="L134">
        <v>5</v>
      </c>
      <c r="M134">
        <v>119</v>
      </c>
    </row>
    <row r="135" spans="1:13" ht="12.75">
      <c r="A135" t="s">
        <v>821</v>
      </c>
      <c r="B135">
        <v>5</v>
      </c>
      <c r="C135">
        <f t="shared" si="0"/>
        <v>119</v>
      </c>
      <c r="K135" t="s">
        <v>821</v>
      </c>
      <c r="L135">
        <v>5</v>
      </c>
      <c r="M135">
        <v>119</v>
      </c>
    </row>
    <row r="136" spans="1:13" ht="12.75">
      <c r="A136" t="s">
        <v>425</v>
      </c>
      <c r="B136">
        <v>4.96896</v>
      </c>
      <c r="C136">
        <f t="shared" si="0"/>
        <v>132</v>
      </c>
      <c r="K136" t="s">
        <v>425</v>
      </c>
      <c r="L136">
        <v>4.96896</v>
      </c>
      <c r="M136">
        <v>132</v>
      </c>
    </row>
    <row r="137" spans="1:13" ht="12.75">
      <c r="A137" t="s">
        <v>822</v>
      </c>
      <c r="B137">
        <v>4.8</v>
      </c>
      <c r="C137">
        <f t="shared" si="0"/>
        <v>133</v>
      </c>
      <c r="K137" t="s">
        <v>822</v>
      </c>
      <c r="L137">
        <v>4.8</v>
      </c>
      <c r="M137">
        <v>133</v>
      </c>
    </row>
    <row r="138" spans="1:13" ht="12.75">
      <c r="A138" t="s">
        <v>823</v>
      </c>
      <c r="B138">
        <v>4.5847600000000002</v>
      </c>
      <c r="C138">
        <f t="shared" si="0"/>
        <v>134</v>
      </c>
      <c r="K138" t="s">
        <v>823</v>
      </c>
      <c r="L138">
        <v>4.5847600000000002</v>
      </c>
      <c r="M138">
        <v>134</v>
      </c>
    </row>
    <row r="139" spans="1:13" ht="12.75">
      <c r="A139" t="s">
        <v>824</v>
      </c>
      <c r="B139">
        <v>4.5</v>
      </c>
      <c r="C139">
        <f t="shared" si="0"/>
        <v>135</v>
      </c>
      <c r="K139" t="s">
        <v>824</v>
      </c>
      <c r="L139">
        <v>4.5</v>
      </c>
      <c r="M139">
        <v>135</v>
      </c>
    </row>
    <row r="140" spans="1:13" ht="12.75">
      <c r="A140" t="s">
        <v>825</v>
      </c>
      <c r="B140">
        <v>4.47</v>
      </c>
      <c r="C140">
        <f t="shared" si="0"/>
        <v>136</v>
      </c>
      <c r="K140" t="s">
        <v>825</v>
      </c>
      <c r="L140">
        <v>4.47</v>
      </c>
      <c r="M140">
        <v>136</v>
      </c>
    </row>
    <row r="141" spans="1:13" ht="12.75">
      <c r="A141" t="s">
        <v>826</v>
      </c>
      <c r="B141">
        <v>4.1100000000000003</v>
      </c>
      <c r="C141">
        <f t="shared" si="0"/>
        <v>137</v>
      </c>
      <c r="K141" t="s">
        <v>826</v>
      </c>
      <c r="L141">
        <v>4.1100000000000003</v>
      </c>
      <c r="M141">
        <v>137</v>
      </c>
    </row>
    <row r="142" spans="1:13" ht="12.75">
      <c r="A142" t="s">
        <v>827</v>
      </c>
      <c r="B142">
        <v>4.0500000000000007</v>
      </c>
      <c r="C142">
        <f t="shared" si="0"/>
        <v>138</v>
      </c>
      <c r="K142" t="s">
        <v>827</v>
      </c>
      <c r="L142">
        <v>4.0500000000000007</v>
      </c>
      <c r="M142">
        <v>138</v>
      </c>
    </row>
    <row r="143" spans="1:13" ht="12.75">
      <c r="A143" t="s">
        <v>828</v>
      </c>
      <c r="B143">
        <v>4</v>
      </c>
      <c r="C143">
        <f t="shared" si="0"/>
        <v>139</v>
      </c>
      <c r="K143" t="s">
        <v>828</v>
      </c>
      <c r="L143">
        <v>4</v>
      </c>
      <c r="M143">
        <v>139</v>
      </c>
    </row>
    <row r="144" spans="1:13" ht="12.75">
      <c r="A144" t="s">
        <v>829</v>
      </c>
      <c r="B144">
        <v>4</v>
      </c>
      <c r="C144">
        <f t="shared" si="0"/>
        <v>139</v>
      </c>
      <c r="K144" t="s">
        <v>829</v>
      </c>
      <c r="L144">
        <v>4</v>
      </c>
      <c r="M144">
        <v>139</v>
      </c>
    </row>
    <row r="145" spans="1:13" ht="12.75">
      <c r="A145" t="s">
        <v>830</v>
      </c>
      <c r="B145">
        <v>4</v>
      </c>
      <c r="C145">
        <f t="shared" si="0"/>
        <v>139</v>
      </c>
      <c r="K145" t="s">
        <v>830</v>
      </c>
      <c r="L145">
        <v>4</v>
      </c>
      <c r="M145">
        <v>139</v>
      </c>
    </row>
    <row r="146" spans="1:13" ht="12.75">
      <c r="A146" t="s">
        <v>678</v>
      </c>
      <c r="B146">
        <v>4</v>
      </c>
      <c r="C146">
        <f t="shared" si="0"/>
        <v>139</v>
      </c>
      <c r="K146" t="s">
        <v>678</v>
      </c>
      <c r="L146">
        <v>4</v>
      </c>
      <c r="M146">
        <v>139</v>
      </c>
    </row>
    <row r="147" spans="1:13" ht="12.75">
      <c r="A147" t="s">
        <v>831</v>
      </c>
      <c r="B147">
        <v>4</v>
      </c>
      <c r="C147">
        <f t="shared" si="0"/>
        <v>139</v>
      </c>
      <c r="K147" t="s">
        <v>831</v>
      </c>
      <c r="L147">
        <v>4</v>
      </c>
      <c r="M147">
        <v>139</v>
      </c>
    </row>
    <row r="148" spans="1:13" ht="12.75">
      <c r="A148" t="s">
        <v>832</v>
      </c>
      <c r="B148">
        <v>4</v>
      </c>
      <c r="C148">
        <f t="shared" si="0"/>
        <v>139</v>
      </c>
      <c r="K148" t="s">
        <v>832</v>
      </c>
      <c r="L148">
        <v>4</v>
      </c>
      <c r="M148">
        <v>139</v>
      </c>
    </row>
    <row r="149" spans="1:13" ht="12.75">
      <c r="A149" t="s">
        <v>294</v>
      </c>
      <c r="B149">
        <v>4</v>
      </c>
      <c r="C149">
        <f t="shared" si="0"/>
        <v>139</v>
      </c>
      <c r="K149" t="s">
        <v>294</v>
      </c>
      <c r="L149">
        <v>4</v>
      </c>
      <c r="M149">
        <v>139</v>
      </c>
    </row>
    <row r="150" spans="1:13" ht="12.75">
      <c r="A150" t="s">
        <v>833</v>
      </c>
      <c r="B150">
        <v>4</v>
      </c>
      <c r="C150">
        <f t="shared" si="0"/>
        <v>139</v>
      </c>
      <c r="K150" t="s">
        <v>833</v>
      </c>
      <c r="L150">
        <v>4</v>
      </c>
      <c r="M150">
        <v>139</v>
      </c>
    </row>
    <row r="151" spans="1:13" ht="12.75">
      <c r="A151" t="s">
        <v>607</v>
      </c>
      <c r="B151">
        <v>4</v>
      </c>
      <c r="C151">
        <f t="shared" si="0"/>
        <v>139</v>
      </c>
      <c r="K151" t="s">
        <v>607</v>
      </c>
      <c r="L151">
        <v>4</v>
      </c>
      <c r="M151">
        <v>139</v>
      </c>
    </row>
    <row r="152" spans="1:13" ht="12.75">
      <c r="A152" t="s">
        <v>834</v>
      </c>
      <c r="B152">
        <v>4</v>
      </c>
      <c r="C152">
        <f t="shared" si="0"/>
        <v>139</v>
      </c>
      <c r="K152" t="s">
        <v>834</v>
      </c>
      <c r="L152">
        <v>4</v>
      </c>
      <c r="M152">
        <v>139</v>
      </c>
    </row>
    <row r="153" spans="1:13" ht="12.75">
      <c r="A153" t="s">
        <v>835</v>
      </c>
      <c r="B153">
        <v>3.8</v>
      </c>
      <c r="C153">
        <f t="shared" si="0"/>
        <v>149</v>
      </c>
      <c r="K153" t="s">
        <v>835</v>
      </c>
      <c r="L153">
        <v>3.8</v>
      </c>
      <c r="M153">
        <v>149</v>
      </c>
    </row>
    <row r="154" spans="1:13" ht="12.75">
      <c r="A154" t="s">
        <v>836</v>
      </c>
      <c r="B154">
        <v>3.5735250000000001</v>
      </c>
      <c r="C154">
        <f t="shared" si="0"/>
        <v>150</v>
      </c>
      <c r="K154" t="s">
        <v>836</v>
      </c>
      <c r="L154">
        <v>3.5735250000000001</v>
      </c>
      <c r="M154">
        <v>150</v>
      </c>
    </row>
    <row r="155" spans="1:13" ht="12.75">
      <c r="A155" t="s">
        <v>837</v>
      </c>
      <c r="B155">
        <v>3.5</v>
      </c>
      <c r="C155">
        <f t="shared" si="0"/>
        <v>151</v>
      </c>
      <c r="K155" t="s">
        <v>837</v>
      </c>
      <c r="L155">
        <v>3.5</v>
      </c>
      <c r="M155">
        <v>151</v>
      </c>
    </row>
    <row r="156" spans="1:13" ht="12.75">
      <c r="A156" t="s">
        <v>665</v>
      </c>
      <c r="B156">
        <v>3.5</v>
      </c>
      <c r="C156">
        <f t="shared" si="0"/>
        <v>151</v>
      </c>
      <c r="K156" t="s">
        <v>665</v>
      </c>
      <c r="L156">
        <v>3.5</v>
      </c>
      <c r="M156">
        <v>151</v>
      </c>
    </row>
    <row r="157" spans="1:13" ht="12.75">
      <c r="A157" t="s">
        <v>838</v>
      </c>
      <c r="B157">
        <v>3.46</v>
      </c>
      <c r="C157">
        <f t="shared" si="0"/>
        <v>153</v>
      </c>
      <c r="K157" t="s">
        <v>838</v>
      </c>
      <c r="L157">
        <v>3.46</v>
      </c>
      <c r="M157">
        <v>153</v>
      </c>
    </row>
    <row r="158" spans="1:13" ht="12.75">
      <c r="A158" t="s">
        <v>839</v>
      </c>
      <c r="B158">
        <v>3.391273</v>
      </c>
      <c r="C158">
        <f t="shared" si="0"/>
        <v>154</v>
      </c>
      <c r="K158" t="s">
        <v>839</v>
      </c>
      <c r="L158">
        <v>3.391273</v>
      </c>
      <c r="M158">
        <v>154</v>
      </c>
    </row>
    <row r="159" spans="1:13" ht="12.75">
      <c r="A159" t="s">
        <v>840</v>
      </c>
      <c r="B159">
        <v>3.33</v>
      </c>
      <c r="C159">
        <f t="shared" si="0"/>
        <v>155</v>
      </c>
      <c r="K159" t="s">
        <v>840</v>
      </c>
      <c r="L159">
        <v>3.33</v>
      </c>
      <c r="M159">
        <v>155</v>
      </c>
    </row>
    <row r="160" spans="1:13" ht="12.75">
      <c r="A160" t="s">
        <v>841</v>
      </c>
      <c r="B160">
        <v>3.05</v>
      </c>
      <c r="C160">
        <f t="shared" si="0"/>
        <v>156</v>
      </c>
      <c r="K160" t="s">
        <v>841</v>
      </c>
      <c r="L160">
        <v>3.05</v>
      </c>
      <c r="M160">
        <v>156</v>
      </c>
    </row>
    <row r="161" spans="1:13" ht="12.75">
      <c r="A161" t="s">
        <v>611</v>
      </c>
      <c r="B161">
        <v>3</v>
      </c>
      <c r="C161">
        <f t="shared" si="0"/>
        <v>157</v>
      </c>
      <c r="K161" t="s">
        <v>611</v>
      </c>
      <c r="L161">
        <v>3</v>
      </c>
      <c r="M161">
        <v>157</v>
      </c>
    </row>
    <row r="162" spans="1:13" ht="12.75">
      <c r="A162" t="s">
        <v>842</v>
      </c>
      <c r="B162">
        <v>3</v>
      </c>
      <c r="C162">
        <f t="shared" si="0"/>
        <v>157</v>
      </c>
      <c r="K162" t="s">
        <v>842</v>
      </c>
      <c r="L162">
        <v>3</v>
      </c>
      <c r="M162">
        <v>157</v>
      </c>
    </row>
    <row r="163" spans="1:13" ht="12.75">
      <c r="A163" t="s">
        <v>609</v>
      </c>
      <c r="B163">
        <v>3</v>
      </c>
      <c r="C163">
        <f t="shared" si="0"/>
        <v>157</v>
      </c>
      <c r="K163" t="s">
        <v>609</v>
      </c>
      <c r="L163">
        <v>3</v>
      </c>
      <c r="M163">
        <v>157</v>
      </c>
    </row>
    <row r="164" spans="1:13" ht="12.75">
      <c r="A164" t="s">
        <v>843</v>
      </c>
      <c r="B164">
        <v>3</v>
      </c>
      <c r="C164">
        <f t="shared" si="0"/>
        <v>157</v>
      </c>
      <c r="K164" t="s">
        <v>843</v>
      </c>
      <c r="L164">
        <v>3</v>
      </c>
      <c r="M164">
        <v>157</v>
      </c>
    </row>
    <row r="165" spans="1:13" ht="12.75">
      <c r="A165" t="s">
        <v>562</v>
      </c>
      <c r="B165">
        <v>3</v>
      </c>
      <c r="C165">
        <f t="shared" si="0"/>
        <v>157</v>
      </c>
      <c r="K165" t="s">
        <v>562</v>
      </c>
      <c r="L165">
        <v>3</v>
      </c>
      <c r="M165">
        <v>157</v>
      </c>
    </row>
    <row r="166" spans="1:13" ht="12.75">
      <c r="A166" t="s">
        <v>680</v>
      </c>
      <c r="B166">
        <v>3</v>
      </c>
      <c r="C166">
        <f t="shared" si="0"/>
        <v>157</v>
      </c>
      <c r="K166" t="s">
        <v>680</v>
      </c>
      <c r="L166">
        <v>3</v>
      </c>
      <c r="M166">
        <v>157</v>
      </c>
    </row>
    <row r="167" spans="1:13" ht="12.75">
      <c r="A167" t="s">
        <v>844</v>
      </c>
      <c r="B167">
        <v>3</v>
      </c>
      <c r="C167">
        <f t="shared" si="0"/>
        <v>157</v>
      </c>
      <c r="K167" t="s">
        <v>844</v>
      </c>
      <c r="L167">
        <v>3</v>
      </c>
      <c r="M167">
        <v>157</v>
      </c>
    </row>
    <row r="168" spans="1:13" ht="12.75">
      <c r="A168" t="s">
        <v>845</v>
      </c>
      <c r="B168">
        <v>3</v>
      </c>
      <c r="C168">
        <f t="shared" si="0"/>
        <v>157</v>
      </c>
      <c r="K168" t="s">
        <v>845</v>
      </c>
      <c r="L168">
        <v>3</v>
      </c>
      <c r="M168">
        <v>157</v>
      </c>
    </row>
    <row r="169" spans="1:13" ht="12.75">
      <c r="A169" t="s">
        <v>510</v>
      </c>
      <c r="B169">
        <v>3</v>
      </c>
      <c r="C169">
        <f t="shared" si="0"/>
        <v>157</v>
      </c>
      <c r="K169" t="s">
        <v>510</v>
      </c>
      <c r="L169">
        <v>3</v>
      </c>
      <c r="M169">
        <v>157</v>
      </c>
    </row>
    <row r="170" spans="1:13" ht="12.75">
      <c r="A170" t="s">
        <v>654</v>
      </c>
      <c r="B170">
        <v>3</v>
      </c>
      <c r="C170">
        <f t="shared" si="0"/>
        <v>157</v>
      </c>
      <c r="K170" t="s">
        <v>654</v>
      </c>
      <c r="L170">
        <v>3</v>
      </c>
      <c r="M170">
        <v>157</v>
      </c>
    </row>
    <row r="171" spans="1:13" ht="12.75">
      <c r="A171" t="s">
        <v>846</v>
      </c>
      <c r="B171">
        <v>3</v>
      </c>
      <c r="C171">
        <f t="shared" si="0"/>
        <v>157</v>
      </c>
      <c r="K171" t="s">
        <v>846</v>
      </c>
      <c r="L171">
        <v>3</v>
      </c>
      <c r="M171">
        <v>157</v>
      </c>
    </row>
    <row r="172" spans="1:13" ht="12.75">
      <c r="A172" t="s">
        <v>847</v>
      </c>
      <c r="B172">
        <v>3</v>
      </c>
      <c r="C172">
        <f t="shared" si="0"/>
        <v>157</v>
      </c>
      <c r="K172" t="s">
        <v>847</v>
      </c>
      <c r="L172">
        <v>3</v>
      </c>
      <c r="M172">
        <v>157</v>
      </c>
    </row>
    <row r="173" spans="1:13" ht="12.75">
      <c r="A173" t="s">
        <v>848</v>
      </c>
      <c r="B173">
        <v>3</v>
      </c>
      <c r="C173">
        <f t="shared" si="0"/>
        <v>157</v>
      </c>
      <c r="K173" t="s">
        <v>848</v>
      </c>
      <c r="L173">
        <v>3</v>
      </c>
      <c r="M173">
        <v>157</v>
      </c>
    </row>
    <row r="174" spans="1:13" ht="12.75">
      <c r="A174" t="s">
        <v>849</v>
      </c>
      <c r="B174">
        <v>3</v>
      </c>
      <c r="C174">
        <f t="shared" si="0"/>
        <v>157</v>
      </c>
      <c r="K174" t="s">
        <v>849</v>
      </c>
      <c r="L174">
        <v>3</v>
      </c>
      <c r="M174">
        <v>157</v>
      </c>
    </row>
    <row r="175" spans="1:13" ht="12.75">
      <c r="A175" t="s">
        <v>850</v>
      </c>
      <c r="B175">
        <v>3</v>
      </c>
      <c r="C175">
        <f t="shared" si="0"/>
        <v>157</v>
      </c>
      <c r="K175" t="s">
        <v>850</v>
      </c>
      <c r="L175">
        <v>3</v>
      </c>
      <c r="M175">
        <v>157</v>
      </c>
    </row>
    <row r="176" spans="1:13" ht="12.75">
      <c r="A176" t="s">
        <v>851</v>
      </c>
      <c r="B176">
        <v>3</v>
      </c>
      <c r="C176">
        <f t="shared" si="0"/>
        <v>157</v>
      </c>
      <c r="K176" t="s">
        <v>851</v>
      </c>
      <c r="L176">
        <v>3</v>
      </c>
      <c r="M176">
        <v>157</v>
      </c>
    </row>
    <row r="177" spans="1:13" ht="12.75">
      <c r="A177" t="s">
        <v>852</v>
      </c>
      <c r="B177">
        <v>3</v>
      </c>
      <c r="C177">
        <f t="shared" si="0"/>
        <v>157</v>
      </c>
      <c r="K177" t="s">
        <v>852</v>
      </c>
      <c r="L177">
        <v>3</v>
      </c>
      <c r="M177">
        <v>157</v>
      </c>
    </row>
    <row r="178" spans="1:13" ht="12.75">
      <c r="A178" t="s">
        <v>853</v>
      </c>
      <c r="B178">
        <v>3</v>
      </c>
      <c r="C178">
        <f t="shared" si="0"/>
        <v>157</v>
      </c>
      <c r="K178" t="s">
        <v>853</v>
      </c>
      <c r="L178">
        <v>3</v>
      </c>
      <c r="M178">
        <v>157</v>
      </c>
    </row>
    <row r="179" spans="1:13" ht="12.75">
      <c r="A179" t="s">
        <v>854</v>
      </c>
      <c r="B179">
        <v>3</v>
      </c>
      <c r="C179">
        <f t="shared" si="0"/>
        <v>157</v>
      </c>
      <c r="K179" t="s">
        <v>854</v>
      </c>
      <c r="L179">
        <v>3</v>
      </c>
      <c r="M179">
        <v>157</v>
      </c>
    </row>
    <row r="180" spans="1:13" ht="12.75">
      <c r="A180" t="s">
        <v>855</v>
      </c>
      <c r="B180">
        <v>3</v>
      </c>
      <c r="C180">
        <f t="shared" si="0"/>
        <v>157</v>
      </c>
      <c r="K180" t="s">
        <v>855</v>
      </c>
      <c r="L180">
        <v>3</v>
      </c>
      <c r="M180">
        <v>157</v>
      </c>
    </row>
    <row r="181" spans="1:13" ht="12.75">
      <c r="A181" t="s">
        <v>856</v>
      </c>
      <c r="B181">
        <v>2.9969999999999999</v>
      </c>
      <c r="C181">
        <f t="shared" si="0"/>
        <v>177</v>
      </c>
      <c r="K181" t="s">
        <v>856</v>
      </c>
      <c r="L181">
        <v>2.9969999999999999</v>
      </c>
      <c r="M181">
        <v>177</v>
      </c>
    </row>
    <row r="182" spans="1:13" ht="12.75">
      <c r="A182" t="s">
        <v>657</v>
      </c>
      <c r="B182">
        <v>2.8</v>
      </c>
      <c r="C182">
        <f t="shared" si="0"/>
        <v>178</v>
      </c>
      <c r="K182" t="s">
        <v>657</v>
      </c>
      <c r="L182">
        <v>2.8</v>
      </c>
      <c r="M182">
        <v>178</v>
      </c>
    </row>
    <row r="183" spans="1:13" ht="12.75">
      <c r="A183" t="s">
        <v>857</v>
      </c>
      <c r="B183">
        <v>2.75</v>
      </c>
      <c r="C183">
        <f t="shared" si="0"/>
        <v>179</v>
      </c>
      <c r="K183" t="s">
        <v>857</v>
      </c>
      <c r="L183">
        <v>2.75</v>
      </c>
      <c r="M183">
        <v>179</v>
      </c>
    </row>
    <row r="184" spans="1:13" ht="12.75">
      <c r="A184" t="s">
        <v>858</v>
      </c>
      <c r="B184">
        <v>2.66</v>
      </c>
      <c r="C184">
        <f t="shared" si="0"/>
        <v>180</v>
      </c>
      <c r="K184" t="s">
        <v>858</v>
      </c>
      <c r="L184">
        <v>2.66</v>
      </c>
      <c r="M184">
        <v>180</v>
      </c>
    </row>
    <row r="185" spans="1:13" ht="12.75">
      <c r="A185" t="s">
        <v>859</v>
      </c>
      <c r="B185">
        <v>2.6</v>
      </c>
      <c r="C185">
        <f t="shared" si="0"/>
        <v>181</v>
      </c>
      <c r="K185" t="s">
        <v>859</v>
      </c>
      <c r="L185">
        <v>2.6</v>
      </c>
      <c r="M185">
        <v>181</v>
      </c>
    </row>
    <row r="186" spans="1:13" ht="12.75">
      <c r="A186" t="s">
        <v>860</v>
      </c>
      <c r="B186">
        <v>2.4677289999999998</v>
      </c>
      <c r="C186">
        <f t="shared" si="0"/>
        <v>182</v>
      </c>
      <c r="K186" t="s">
        <v>860</v>
      </c>
      <c r="L186">
        <v>2.4677289999999998</v>
      </c>
      <c r="M186">
        <v>182</v>
      </c>
    </row>
    <row r="187" spans="1:13" ht="12.75">
      <c r="A187" t="s">
        <v>861</v>
      </c>
      <c r="B187">
        <v>2.4</v>
      </c>
      <c r="C187">
        <f t="shared" si="0"/>
        <v>183</v>
      </c>
      <c r="K187" t="s">
        <v>861</v>
      </c>
      <c r="L187">
        <v>2.4</v>
      </c>
      <c r="M187">
        <v>183</v>
      </c>
    </row>
    <row r="188" spans="1:13" ht="12.75">
      <c r="A188" t="s">
        <v>862</v>
      </c>
      <c r="B188">
        <v>2.2240000000000002</v>
      </c>
      <c r="C188">
        <f t="shared" si="0"/>
        <v>184</v>
      </c>
      <c r="K188" t="s">
        <v>862</v>
      </c>
      <c r="L188">
        <v>2.2240000000000002</v>
      </c>
      <c r="M188">
        <v>184</v>
      </c>
    </row>
    <row r="189" spans="1:13" ht="12.75">
      <c r="A189" t="s">
        <v>863</v>
      </c>
      <c r="B189">
        <v>2.2000000000000002</v>
      </c>
      <c r="C189">
        <f t="shared" si="0"/>
        <v>185</v>
      </c>
      <c r="K189" t="s">
        <v>863</v>
      </c>
      <c r="L189">
        <v>2.2000000000000002</v>
      </c>
      <c r="M189">
        <v>185</v>
      </c>
    </row>
    <row r="190" spans="1:13" ht="12.75">
      <c r="A190" t="s">
        <v>864</v>
      </c>
      <c r="B190">
        <v>2.17</v>
      </c>
      <c r="C190">
        <f t="shared" si="0"/>
        <v>186</v>
      </c>
      <c r="K190" t="s">
        <v>864</v>
      </c>
      <c r="L190">
        <v>2.17</v>
      </c>
      <c r="M190">
        <v>186</v>
      </c>
    </row>
    <row r="191" spans="1:13" ht="12.75">
      <c r="A191" t="s">
        <v>865</v>
      </c>
      <c r="B191">
        <v>2.16</v>
      </c>
      <c r="C191">
        <f t="shared" si="0"/>
        <v>187</v>
      </c>
      <c r="K191" t="s">
        <v>865</v>
      </c>
      <c r="L191">
        <v>2.16</v>
      </c>
      <c r="M191">
        <v>187</v>
      </c>
    </row>
    <row r="192" spans="1:13" ht="12.75">
      <c r="A192" t="s">
        <v>866</v>
      </c>
      <c r="B192">
        <v>2.16</v>
      </c>
      <c r="C192">
        <f t="shared" si="0"/>
        <v>187</v>
      </c>
      <c r="K192" t="s">
        <v>866</v>
      </c>
      <c r="L192">
        <v>2.16</v>
      </c>
      <c r="M192">
        <v>187</v>
      </c>
    </row>
    <row r="193" spans="1:13" ht="12.75">
      <c r="A193" t="s">
        <v>867</v>
      </c>
      <c r="B193">
        <v>2.16</v>
      </c>
      <c r="C193">
        <f t="shared" si="0"/>
        <v>187</v>
      </c>
      <c r="K193" t="s">
        <v>867</v>
      </c>
      <c r="L193">
        <v>2.16</v>
      </c>
      <c r="M193">
        <v>187</v>
      </c>
    </row>
    <row r="194" spans="1:13" ht="12.75">
      <c r="A194" t="s">
        <v>868</v>
      </c>
      <c r="B194">
        <v>2.1075840000000001</v>
      </c>
      <c r="C194">
        <f t="shared" si="0"/>
        <v>190</v>
      </c>
      <c r="K194" t="s">
        <v>868</v>
      </c>
      <c r="L194">
        <v>2.1075840000000001</v>
      </c>
      <c r="M194">
        <v>190</v>
      </c>
    </row>
    <row r="195" spans="1:13" ht="12.75">
      <c r="A195" t="s">
        <v>659</v>
      </c>
      <c r="B195">
        <v>2.08</v>
      </c>
      <c r="C195">
        <f t="shared" si="0"/>
        <v>191</v>
      </c>
      <c r="K195" t="s">
        <v>659</v>
      </c>
      <c r="L195">
        <v>2.08</v>
      </c>
      <c r="M195">
        <v>191</v>
      </c>
    </row>
    <row r="196" spans="1:13" ht="12.75">
      <c r="A196" t="s">
        <v>661</v>
      </c>
      <c r="B196">
        <v>2.04</v>
      </c>
      <c r="C196">
        <f t="shared" si="0"/>
        <v>192</v>
      </c>
      <c r="K196" t="s">
        <v>661</v>
      </c>
      <c r="L196">
        <v>2.04</v>
      </c>
      <c r="M196">
        <v>192</v>
      </c>
    </row>
    <row r="197" spans="1:13" ht="12.75">
      <c r="A197" t="s">
        <v>869</v>
      </c>
      <c r="B197">
        <v>2.0299999999999998</v>
      </c>
      <c r="C197">
        <f t="shared" si="0"/>
        <v>193</v>
      </c>
      <c r="K197" t="s">
        <v>869</v>
      </c>
      <c r="L197">
        <v>2.0299999999999998</v>
      </c>
      <c r="M197">
        <v>193</v>
      </c>
    </row>
    <row r="198" spans="1:13" ht="12.75">
      <c r="A198" t="s">
        <v>870</v>
      </c>
      <c r="B198">
        <v>2</v>
      </c>
      <c r="C198">
        <f t="shared" si="0"/>
        <v>194</v>
      </c>
      <c r="K198" t="s">
        <v>870</v>
      </c>
      <c r="L198">
        <v>2</v>
      </c>
      <c r="M198">
        <v>194</v>
      </c>
    </row>
    <row r="199" spans="1:13" ht="12.75">
      <c r="A199" t="s">
        <v>871</v>
      </c>
      <c r="B199">
        <v>2</v>
      </c>
      <c r="C199">
        <f t="shared" si="0"/>
        <v>194</v>
      </c>
      <c r="K199" t="s">
        <v>871</v>
      </c>
      <c r="L199">
        <v>2</v>
      </c>
      <c r="M199">
        <v>194</v>
      </c>
    </row>
    <row r="200" spans="1:13" ht="12.75">
      <c r="A200" t="s">
        <v>872</v>
      </c>
      <c r="B200">
        <v>2</v>
      </c>
      <c r="C200">
        <f t="shared" si="0"/>
        <v>194</v>
      </c>
      <c r="K200" t="s">
        <v>872</v>
      </c>
      <c r="L200">
        <v>2</v>
      </c>
      <c r="M200">
        <v>194</v>
      </c>
    </row>
    <row r="201" spans="1:13" ht="12.75">
      <c r="A201" t="s">
        <v>873</v>
      </c>
      <c r="B201">
        <v>2</v>
      </c>
      <c r="C201">
        <f t="shared" si="0"/>
        <v>194</v>
      </c>
      <c r="K201" t="s">
        <v>873</v>
      </c>
      <c r="L201">
        <v>2</v>
      </c>
      <c r="M201">
        <v>194</v>
      </c>
    </row>
    <row r="202" spans="1:13" ht="12.75">
      <c r="A202" t="s">
        <v>199</v>
      </c>
      <c r="B202">
        <v>2</v>
      </c>
      <c r="C202">
        <f t="shared" si="0"/>
        <v>194</v>
      </c>
      <c r="K202" t="s">
        <v>199</v>
      </c>
      <c r="L202">
        <v>2</v>
      </c>
      <c r="M202">
        <v>194</v>
      </c>
    </row>
    <row r="203" spans="1:13" ht="12.75">
      <c r="A203" t="s">
        <v>874</v>
      </c>
      <c r="B203">
        <v>2</v>
      </c>
      <c r="C203">
        <f t="shared" si="0"/>
        <v>194</v>
      </c>
      <c r="K203" t="s">
        <v>874</v>
      </c>
      <c r="L203">
        <v>2</v>
      </c>
      <c r="M203">
        <v>194</v>
      </c>
    </row>
    <row r="204" spans="1:13" ht="12.75">
      <c r="A204" t="s">
        <v>875</v>
      </c>
      <c r="B204">
        <v>2</v>
      </c>
      <c r="C204">
        <f t="shared" si="0"/>
        <v>194</v>
      </c>
      <c r="K204" t="s">
        <v>875</v>
      </c>
      <c r="L204">
        <v>2</v>
      </c>
      <c r="M204">
        <v>194</v>
      </c>
    </row>
    <row r="205" spans="1:13" ht="12.75">
      <c r="A205" t="s">
        <v>876</v>
      </c>
      <c r="B205">
        <v>2</v>
      </c>
      <c r="C205">
        <f t="shared" si="0"/>
        <v>194</v>
      </c>
      <c r="K205" t="s">
        <v>876</v>
      </c>
      <c r="L205">
        <v>2</v>
      </c>
      <c r="M205">
        <v>194</v>
      </c>
    </row>
    <row r="206" spans="1:13" ht="12.75">
      <c r="A206" t="s">
        <v>519</v>
      </c>
      <c r="B206">
        <v>2</v>
      </c>
      <c r="C206">
        <f t="shared" si="0"/>
        <v>194</v>
      </c>
      <c r="K206" t="s">
        <v>519</v>
      </c>
      <c r="L206">
        <v>2</v>
      </c>
      <c r="M206">
        <v>194</v>
      </c>
    </row>
    <row r="207" spans="1:13" ht="12.75">
      <c r="A207" t="s">
        <v>877</v>
      </c>
      <c r="B207">
        <v>2</v>
      </c>
      <c r="C207">
        <f t="shared" si="0"/>
        <v>194</v>
      </c>
      <c r="K207" t="s">
        <v>877</v>
      </c>
      <c r="L207">
        <v>2</v>
      </c>
      <c r="M207">
        <v>194</v>
      </c>
    </row>
    <row r="208" spans="1:13" ht="12.75">
      <c r="A208" t="s">
        <v>605</v>
      </c>
      <c r="B208">
        <v>2</v>
      </c>
      <c r="C208">
        <f t="shared" si="0"/>
        <v>194</v>
      </c>
      <c r="K208" t="s">
        <v>605</v>
      </c>
      <c r="L208">
        <v>2</v>
      </c>
      <c r="M208">
        <v>194</v>
      </c>
    </row>
    <row r="209" spans="1:13" ht="12.75">
      <c r="A209" t="s">
        <v>878</v>
      </c>
      <c r="B209">
        <v>2</v>
      </c>
      <c r="C209">
        <f t="shared" si="0"/>
        <v>194</v>
      </c>
      <c r="K209" t="s">
        <v>878</v>
      </c>
      <c r="L209">
        <v>2</v>
      </c>
      <c r="M209">
        <v>194</v>
      </c>
    </row>
    <row r="210" spans="1:13" ht="12.75">
      <c r="A210" t="s">
        <v>879</v>
      </c>
      <c r="B210">
        <v>2</v>
      </c>
      <c r="C210">
        <f t="shared" si="0"/>
        <v>194</v>
      </c>
      <c r="K210" t="s">
        <v>879</v>
      </c>
      <c r="L210">
        <v>2</v>
      </c>
      <c r="M210">
        <v>194</v>
      </c>
    </row>
    <row r="211" spans="1:13" ht="12.75">
      <c r="A211" t="s">
        <v>880</v>
      </c>
      <c r="B211">
        <v>2</v>
      </c>
      <c r="C211">
        <f t="shared" si="0"/>
        <v>194</v>
      </c>
      <c r="K211" t="s">
        <v>880</v>
      </c>
      <c r="L211">
        <v>2</v>
      </c>
      <c r="M211">
        <v>194</v>
      </c>
    </row>
    <row r="212" spans="1:13" ht="12.75">
      <c r="A212" t="s">
        <v>881</v>
      </c>
      <c r="B212">
        <v>2</v>
      </c>
      <c r="C212">
        <f t="shared" si="0"/>
        <v>194</v>
      </c>
      <c r="K212" t="s">
        <v>881</v>
      </c>
      <c r="L212">
        <v>2</v>
      </c>
      <c r="M212">
        <v>194</v>
      </c>
    </row>
    <row r="213" spans="1:13" ht="12.75">
      <c r="A213" t="s">
        <v>882</v>
      </c>
      <c r="B213">
        <v>2</v>
      </c>
      <c r="C213">
        <f t="shared" si="0"/>
        <v>194</v>
      </c>
      <c r="K213" t="s">
        <v>882</v>
      </c>
      <c r="L213">
        <v>2</v>
      </c>
      <c r="M213">
        <v>194</v>
      </c>
    </row>
    <row r="214" spans="1:13" ht="12.75">
      <c r="A214" t="s">
        <v>883</v>
      </c>
      <c r="B214">
        <v>2</v>
      </c>
      <c r="C214">
        <f t="shared" si="0"/>
        <v>194</v>
      </c>
      <c r="K214" t="s">
        <v>883</v>
      </c>
      <c r="L214">
        <v>2</v>
      </c>
      <c r="M214">
        <v>194</v>
      </c>
    </row>
    <row r="215" spans="1:13" ht="12.75">
      <c r="A215" t="s">
        <v>884</v>
      </c>
      <c r="B215">
        <v>2</v>
      </c>
      <c r="C215">
        <f t="shared" si="0"/>
        <v>194</v>
      </c>
      <c r="K215" t="s">
        <v>884</v>
      </c>
      <c r="L215">
        <v>2</v>
      </c>
      <c r="M215">
        <v>194</v>
      </c>
    </row>
    <row r="216" spans="1:13" ht="12.75">
      <c r="A216" t="s">
        <v>671</v>
      </c>
      <c r="B216">
        <v>2</v>
      </c>
      <c r="C216">
        <f t="shared" si="0"/>
        <v>194</v>
      </c>
      <c r="K216" t="s">
        <v>671</v>
      </c>
      <c r="L216">
        <v>2</v>
      </c>
      <c r="M216">
        <v>194</v>
      </c>
    </row>
    <row r="217" spans="1:13" ht="12.75">
      <c r="A217" t="s">
        <v>885</v>
      </c>
      <c r="B217">
        <v>2</v>
      </c>
      <c r="C217">
        <f t="shared" si="0"/>
        <v>194</v>
      </c>
      <c r="K217" t="s">
        <v>885</v>
      </c>
      <c r="L217">
        <v>2</v>
      </c>
      <c r="M217">
        <v>194</v>
      </c>
    </row>
    <row r="218" spans="1:13" ht="12.75">
      <c r="A218" t="s">
        <v>886</v>
      </c>
      <c r="B218">
        <v>2</v>
      </c>
      <c r="C218">
        <f t="shared" si="0"/>
        <v>194</v>
      </c>
      <c r="K218" t="s">
        <v>886</v>
      </c>
      <c r="L218">
        <v>2</v>
      </c>
      <c r="M218">
        <v>194</v>
      </c>
    </row>
    <row r="219" spans="1:13" ht="12.75">
      <c r="A219" t="s">
        <v>669</v>
      </c>
      <c r="B219">
        <v>2</v>
      </c>
      <c r="C219">
        <f t="shared" si="0"/>
        <v>194</v>
      </c>
      <c r="K219" t="s">
        <v>669</v>
      </c>
      <c r="L219">
        <v>2</v>
      </c>
      <c r="M219">
        <v>194</v>
      </c>
    </row>
    <row r="220" spans="1:13" ht="12.75">
      <c r="A220" t="s">
        <v>887</v>
      </c>
      <c r="B220">
        <v>2</v>
      </c>
      <c r="C220">
        <f t="shared" si="0"/>
        <v>194</v>
      </c>
      <c r="K220" t="s">
        <v>887</v>
      </c>
      <c r="L220">
        <v>2</v>
      </c>
      <c r="M220">
        <v>194</v>
      </c>
    </row>
    <row r="221" spans="1:13" ht="12.75">
      <c r="A221" t="s">
        <v>888</v>
      </c>
      <c r="B221">
        <v>2</v>
      </c>
      <c r="C221">
        <f t="shared" si="0"/>
        <v>194</v>
      </c>
      <c r="K221" t="s">
        <v>888</v>
      </c>
      <c r="L221">
        <v>2</v>
      </c>
      <c r="M221">
        <v>194</v>
      </c>
    </row>
    <row r="222" spans="1:13" ht="12.75">
      <c r="A222" t="s">
        <v>889</v>
      </c>
      <c r="B222">
        <v>2</v>
      </c>
      <c r="C222">
        <f t="shared" si="0"/>
        <v>194</v>
      </c>
      <c r="K222" t="s">
        <v>889</v>
      </c>
      <c r="L222">
        <v>2</v>
      </c>
      <c r="M222">
        <v>194</v>
      </c>
    </row>
    <row r="223" spans="1:13" ht="12.75">
      <c r="A223" t="s">
        <v>667</v>
      </c>
      <c r="B223">
        <v>2</v>
      </c>
      <c r="C223">
        <f t="shared" si="0"/>
        <v>194</v>
      </c>
      <c r="K223" t="s">
        <v>667</v>
      </c>
      <c r="L223">
        <v>2</v>
      </c>
      <c r="M223">
        <v>194</v>
      </c>
    </row>
    <row r="224" spans="1:13" ht="12.75">
      <c r="A224" t="s">
        <v>890</v>
      </c>
      <c r="B224">
        <v>2</v>
      </c>
      <c r="C224">
        <f t="shared" si="0"/>
        <v>194</v>
      </c>
      <c r="K224" t="s">
        <v>890</v>
      </c>
      <c r="L224">
        <v>2</v>
      </c>
      <c r="M224">
        <v>194</v>
      </c>
    </row>
    <row r="225" spans="1:13" ht="12.75">
      <c r="A225" t="s">
        <v>891</v>
      </c>
      <c r="B225">
        <v>2</v>
      </c>
      <c r="C225">
        <f t="shared" si="0"/>
        <v>194</v>
      </c>
      <c r="K225" t="s">
        <v>891</v>
      </c>
      <c r="L225">
        <v>2</v>
      </c>
      <c r="M225">
        <v>194</v>
      </c>
    </row>
    <row r="226" spans="1:13" ht="12.75">
      <c r="A226" t="s">
        <v>892</v>
      </c>
      <c r="B226">
        <v>2</v>
      </c>
      <c r="C226">
        <f t="shared" si="0"/>
        <v>194</v>
      </c>
      <c r="K226" t="s">
        <v>892</v>
      </c>
      <c r="L226">
        <v>2</v>
      </c>
      <c r="M226">
        <v>194</v>
      </c>
    </row>
    <row r="227" spans="1:13" ht="12.75">
      <c r="A227" t="s">
        <v>498</v>
      </c>
      <c r="B227">
        <v>2</v>
      </c>
      <c r="C227">
        <f t="shared" si="0"/>
        <v>194</v>
      </c>
      <c r="K227" t="s">
        <v>498</v>
      </c>
      <c r="L227">
        <v>2</v>
      </c>
      <c r="M227">
        <v>194</v>
      </c>
    </row>
    <row r="228" spans="1:13" ht="12.75">
      <c r="A228" t="s">
        <v>893</v>
      </c>
      <c r="B228">
        <v>2</v>
      </c>
      <c r="C228">
        <f t="shared" si="0"/>
        <v>194</v>
      </c>
      <c r="K228" t="s">
        <v>893</v>
      </c>
      <c r="L228">
        <v>2</v>
      </c>
      <c r="M228">
        <v>194</v>
      </c>
    </row>
    <row r="229" spans="1:13" ht="12.75">
      <c r="A229" t="s">
        <v>894</v>
      </c>
      <c r="B229">
        <v>2</v>
      </c>
      <c r="C229">
        <f t="shared" si="0"/>
        <v>194</v>
      </c>
      <c r="K229" t="s">
        <v>894</v>
      </c>
      <c r="L229">
        <v>2</v>
      </c>
      <c r="M229">
        <v>194</v>
      </c>
    </row>
    <row r="230" spans="1:13" ht="12.75">
      <c r="A230" t="s">
        <v>895</v>
      </c>
      <c r="B230">
        <v>2</v>
      </c>
      <c r="C230">
        <f t="shared" si="0"/>
        <v>194</v>
      </c>
      <c r="K230" t="s">
        <v>895</v>
      </c>
      <c r="L230">
        <v>2</v>
      </c>
      <c r="M230">
        <v>194</v>
      </c>
    </row>
    <row r="231" spans="1:13" ht="12.75">
      <c r="A231" t="s">
        <v>896</v>
      </c>
      <c r="B231">
        <v>2</v>
      </c>
      <c r="C231">
        <f t="shared" si="0"/>
        <v>194</v>
      </c>
      <c r="K231" t="s">
        <v>896</v>
      </c>
      <c r="L231">
        <v>2</v>
      </c>
      <c r="M231">
        <v>194</v>
      </c>
    </row>
    <row r="232" spans="1:13" ht="12.75">
      <c r="A232" t="s">
        <v>897</v>
      </c>
      <c r="B232">
        <v>2</v>
      </c>
      <c r="C232">
        <f t="shared" si="0"/>
        <v>194</v>
      </c>
      <c r="K232" t="s">
        <v>897</v>
      </c>
      <c r="L232">
        <v>2</v>
      </c>
      <c r="M232">
        <v>194</v>
      </c>
    </row>
    <row r="233" spans="1:13" ht="12.75">
      <c r="A233" t="s">
        <v>898</v>
      </c>
      <c r="B233">
        <v>2</v>
      </c>
      <c r="C233">
        <f t="shared" si="0"/>
        <v>194</v>
      </c>
      <c r="K233" t="s">
        <v>898</v>
      </c>
      <c r="L233">
        <v>2</v>
      </c>
      <c r="M233">
        <v>194</v>
      </c>
    </row>
    <row r="234" spans="1:13" ht="12.75">
      <c r="A234" t="s">
        <v>676</v>
      </c>
      <c r="B234">
        <v>2</v>
      </c>
      <c r="C234">
        <f t="shared" si="0"/>
        <v>194</v>
      </c>
      <c r="K234" t="s">
        <v>676</v>
      </c>
      <c r="L234">
        <v>2</v>
      </c>
      <c r="M234">
        <v>194</v>
      </c>
    </row>
    <row r="235" spans="1:13" ht="12.75">
      <c r="A235" t="s">
        <v>899</v>
      </c>
      <c r="B235">
        <v>2</v>
      </c>
      <c r="C235">
        <f t="shared" si="0"/>
        <v>194</v>
      </c>
      <c r="K235" t="s">
        <v>899</v>
      </c>
      <c r="L235">
        <v>2</v>
      </c>
      <c r="M235">
        <v>194</v>
      </c>
    </row>
    <row r="236" spans="1:13" ht="12.75">
      <c r="A236" t="s">
        <v>900</v>
      </c>
      <c r="B236">
        <v>2</v>
      </c>
      <c r="C236">
        <f t="shared" si="0"/>
        <v>194</v>
      </c>
      <c r="K236" t="s">
        <v>900</v>
      </c>
      <c r="L236">
        <v>2</v>
      </c>
      <c r="M236">
        <v>194</v>
      </c>
    </row>
    <row r="237" spans="1:13" ht="12.75">
      <c r="A237" t="s">
        <v>663</v>
      </c>
      <c r="B237">
        <v>2</v>
      </c>
      <c r="C237">
        <f t="shared" si="0"/>
        <v>194</v>
      </c>
      <c r="K237" t="s">
        <v>663</v>
      </c>
      <c r="L237">
        <v>2</v>
      </c>
      <c r="M237">
        <v>194</v>
      </c>
    </row>
    <row r="238" spans="1:13" ht="12.75">
      <c r="A238" t="s">
        <v>901</v>
      </c>
      <c r="B238">
        <v>2</v>
      </c>
      <c r="C238">
        <f t="shared" si="0"/>
        <v>194</v>
      </c>
      <c r="K238" t="s">
        <v>901</v>
      </c>
      <c r="L238">
        <v>2</v>
      </c>
      <c r="M238">
        <v>194</v>
      </c>
    </row>
    <row r="239" spans="1:13" ht="12.75">
      <c r="A239" t="s">
        <v>902</v>
      </c>
      <c r="B239">
        <v>2</v>
      </c>
      <c r="C239">
        <f t="shared" si="0"/>
        <v>194</v>
      </c>
      <c r="K239" t="s">
        <v>902</v>
      </c>
      <c r="L239">
        <v>2</v>
      </c>
      <c r="M239">
        <v>194</v>
      </c>
    </row>
    <row r="240" spans="1:13" ht="12.75">
      <c r="A240" t="s">
        <v>903</v>
      </c>
      <c r="B240">
        <v>2</v>
      </c>
      <c r="C240">
        <f t="shared" si="0"/>
        <v>194</v>
      </c>
      <c r="K240" t="s">
        <v>903</v>
      </c>
      <c r="L240">
        <v>2</v>
      </c>
      <c r="M240">
        <v>194</v>
      </c>
    </row>
    <row r="241" spans="1:13" ht="12.75">
      <c r="A241" t="s">
        <v>904</v>
      </c>
      <c r="B241">
        <v>2</v>
      </c>
      <c r="C241">
        <f t="shared" si="0"/>
        <v>194</v>
      </c>
      <c r="K241" t="s">
        <v>904</v>
      </c>
      <c r="L241">
        <v>2</v>
      </c>
      <c r="M241">
        <v>194</v>
      </c>
    </row>
    <row r="242" spans="1:13" ht="12.75">
      <c r="A242" t="s">
        <v>905</v>
      </c>
      <c r="B242">
        <v>2</v>
      </c>
      <c r="C242">
        <f t="shared" si="0"/>
        <v>194</v>
      </c>
      <c r="K242" t="s">
        <v>905</v>
      </c>
      <c r="L242">
        <v>2</v>
      </c>
      <c r="M242">
        <v>194</v>
      </c>
    </row>
    <row r="243" spans="1:13" ht="12.75">
      <c r="A243" t="s">
        <v>906</v>
      </c>
      <c r="B243">
        <v>2</v>
      </c>
      <c r="C243">
        <f t="shared" si="0"/>
        <v>194</v>
      </c>
      <c r="K243" t="s">
        <v>906</v>
      </c>
      <c r="L243">
        <v>2</v>
      </c>
      <c r="M243">
        <v>194</v>
      </c>
    </row>
    <row r="244" spans="1:13" ht="12.75">
      <c r="A244" t="s">
        <v>907</v>
      </c>
      <c r="B244">
        <v>2</v>
      </c>
      <c r="C244">
        <f t="shared" si="0"/>
        <v>194</v>
      </c>
      <c r="K244" t="s">
        <v>907</v>
      </c>
      <c r="L244">
        <v>2</v>
      </c>
      <c r="M244">
        <v>194</v>
      </c>
    </row>
    <row r="245" spans="1:13" ht="12.75">
      <c r="A245" t="s">
        <v>908</v>
      </c>
      <c r="B245">
        <v>2</v>
      </c>
      <c r="C245">
        <f t="shared" si="0"/>
        <v>194</v>
      </c>
      <c r="K245" t="s">
        <v>908</v>
      </c>
      <c r="L245">
        <v>2</v>
      </c>
      <c r="M245">
        <v>194</v>
      </c>
    </row>
    <row r="246" spans="1:13" ht="12.75">
      <c r="A246" t="s">
        <v>909</v>
      </c>
      <c r="B246">
        <v>2</v>
      </c>
      <c r="C246">
        <f t="shared" si="0"/>
        <v>194</v>
      </c>
      <c r="K246" t="s">
        <v>909</v>
      </c>
      <c r="L246">
        <v>2</v>
      </c>
      <c r="M246">
        <v>194</v>
      </c>
    </row>
    <row r="247" spans="1:13" ht="12.75">
      <c r="A247" t="s">
        <v>910</v>
      </c>
      <c r="B247">
        <v>2</v>
      </c>
      <c r="C247">
        <f t="shared" si="0"/>
        <v>194</v>
      </c>
      <c r="K247" t="s">
        <v>910</v>
      </c>
      <c r="L247">
        <v>2</v>
      </c>
      <c r="M247">
        <v>194</v>
      </c>
    </row>
    <row r="248" spans="1:13" ht="12.75">
      <c r="A248" t="s">
        <v>682</v>
      </c>
      <c r="B248">
        <v>2</v>
      </c>
      <c r="C248">
        <f t="shared" si="0"/>
        <v>194</v>
      </c>
      <c r="K248" t="s">
        <v>682</v>
      </c>
      <c r="L248">
        <v>2</v>
      </c>
      <c r="M248">
        <v>194</v>
      </c>
    </row>
    <row r="249" spans="1:13" ht="12.75">
      <c r="A249" t="s">
        <v>911</v>
      </c>
      <c r="B249">
        <v>2</v>
      </c>
      <c r="C249">
        <f t="shared" si="0"/>
        <v>194</v>
      </c>
      <c r="K249" t="s">
        <v>911</v>
      </c>
      <c r="L249">
        <v>2</v>
      </c>
      <c r="M249">
        <v>194</v>
      </c>
    </row>
    <row r="250" spans="1:13" ht="12.75">
      <c r="A250" t="s">
        <v>912</v>
      </c>
      <c r="B250">
        <v>2</v>
      </c>
      <c r="C250">
        <f t="shared" si="0"/>
        <v>194</v>
      </c>
      <c r="K250" t="s">
        <v>912</v>
      </c>
      <c r="L250">
        <v>2</v>
      </c>
      <c r="M250">
        <v>194</v>
      </c>
    </row>
    <row r="251" spans="1:13" ht="12.75">
      <c r="A251" t="s">
        <v>913</v>
      </c>
      <c r="B251">
        <v>2</v>
      </c>
      <c r="C251">
        <f t="shared" si="0"/>
        <v>194</v>
      </c>
      <c r="K251" t="s">
        <v>913</v>
      </c>
      <c r="L251">
        <v>2</v>
      </c>
      <c r="M251">
        <v>194</v>
      </c>
    </row>
    <row r="252" spans="1:13" ht="12.75">
      <c r="A252" t="s">
        <v>914</v>
      </c>
      <c r="B252">
        <v>2</v>
      </c>
      <c r="C252">
        <f t="shared" si="0"/>
        <v>194</v>
      </c>
      <c r="K252" t="s">
        <v>914</v>
      </c>
      <c r="L252">
        <v>2</v>
      </c>
      <c r="M252">
        <v>194</v>
      </c>
    </row>
    <row r="253" spans="1:13" ht="12.75">
      <c r="A253" t="s">
        <v>915</v>
      </c>
      <c r="B253">
        <v>1.9</v>
      </c>
      <c r="C253">
        <f t="shared" si="0"/>
        <v>249</v>
      </c>
      <c r="K253" t="s">
        <v>915</v>
      </c>
      <c r="L253">
        <v>1.9</v>
      </c>
      <c r="M253">
        <v>249</v>
      </c>
    </row>
    <row r="254" spans="1:13" ht="12.75">
      <c r="A254" t="s">
        <v>916</v>
      </c>
      <c r="B254">
        <v>1.9</v>
      </c>
      <c r="C254">
        <f t="shared" si="0"/>
        <v>249</v>
      </c>
      <c r="K254" t="s">
        <v>916</v>
      </c>
      <c r="L254">
        <v>1.9</v>
      </c>
      <c r="M254">
        <v>249</v>
      </c>
    </row>
    <row r="255" spans="1:13" ht="12.75">
      <c r="A255" t="s">
        <v>917</v>
      </c>
      <c r="B255">
        <v>1.6</v>
      </c>
      <c r="C255">
        <f t="shared" si="0"/>
        <v>251</v>
      </c>
      <c r="K255" t="s">
        <v>917</v>
      </c>
      <c r="L255">
        <v>1.6</v>
      </c>
      <c r="M255">
        <v>251</v>
      </c>
    </row>
    <row r="256" spans="1:13" ht="12.75">
      <c r="A256" t="s">
        <v>918</v>
      </c>
      <c r="B256">
        <v>1.52</v>
      </c>
      <c r="C256">
        <f t="shared" si="0"/>
        <v>252</v>
      </c>
      <c r="K256" t="s">
        <v>918</v>
      </c>
      <c r="L256">
        <v>1.52</v>
      </c>
      <c r="M256">
        <v>252</v>
      </c>
    </row>
    <row r="257" spans="1:13" ht="12.75">
      <c r="A257" t="s">
        <v>919</v>
      </c>
      <c r="B257">
        <v>1.5</v>
      </c>
      <c r="C257">
        <f t="shared" si="0"/>
        <v>253</v>
      </c>
      <c r="K257" t="s">
        <v>919</v>
      </c>
      <c r="L257">
        <v>1.5</v>
      </c>
      <c r="M257">
        <v>253</v>
      </c>
    </row>
    <row r="258" spans="1:13" ht="12.75">
      <c r="A258" t="s">
        <v>920</v>
      </c>
      <c r="B258">
        <v>1.4</v>
      </c>
      <c r="C258">
        <f t="shared" si="0"/>
        <v>254</v>
      </c>
      <c r="K258" t="s">
        <v>920</v>
      </c>
      <c r="L258">
        <v>1.4</v>
      </c>
      <c r="M258">
        <v>254</v>
      </c>
    </row>
    <row r="259" spans="1:13" ht="12.75">
      <c r="A259" t="s">
        <v>921</v>
      </c>
      <c r="B259">
        <v>1.2</v>
      </c>
      <c r="C259">
        <f t="shared" si="0"/>
        <v>255</v>
      </c>
      <c r="K259" t="s">
        <v>921</v>
      </c>
      <c r="L259">
        <v>1.2</v>
      </c>
      <c r="M259">
        <v>255</v>
      </c>
    </row>
    <row r="260" spans="1:13" ht="12.75">
      <c r="A260" t="s">
        <v>514</v>
      </c>
      <c r="B260">
        <v>1.05</v>
      </c>
      <c r="C260">
        <f t="shared" si="0"/>
        <v>256</v>
      </c>
      <c r="K260" t="s">
        <v>514</v>
      </c>
      <c r="L260">
        <v>1.05</v>
      </c>
      <c r="M260">
        <v>256</v>
      </c>
    </row>
    <row r="261" spans="1:13" ht="12.75">
      <c r="A261" t="s">
        <v>524</v>
      </c>
      <c r="B261">
        <v>1</v>
      </c>
      <c r="C261">
        <f t="shared" si="0"/>
        <v>257</v>
      </c>
      <c r="K261" t="s">
        <v>524</v>
      </c>
      <c r="L261">
        <v>1</v>
      </c>
      <c r="M261">
        <v>257</v>
      </c>
    </row>
    <row r="262" spans="1:13" ht="12.75">
      <c r="A262" t="s">
        <v>922</v>
      </c>
      <c r="B262">
        <v>1</v>
      </c>
      <c r="C262">
        <f t="shared" si="0"/>
        <v>257</v>
      </c>
      <c r="K262" t="s">
        <v>922</v>
      </c>
      <c r="L262">
        <v>1</v>
      </c>
      <c r="M262">
        <v>257</v>
      </c>
    </row>
    <row r="263" spans="1:13" ht="12.75">
      <c r="A263" t="s">
        <v>923</v>
      </c>
      <c r="B263">
        <v>1</v>
      </c>
      <c r="C263">
        <f t="shared" si="0"/>
        <v>257</v>
      </c>
      <c r="K263" t="s">
        <v>923</v>
      </c>
      <c r="L263">
        <v>1</v>
      </c>
      <c r="M263">
        <v>257</v>
      </c>
    </row>
    <row r="264" spans="1:13" ht="12.75">
      <c r="A264" t="s">
        <v>505</v>
      </c>
      <c r="B264">
        <v>1</v>
      </c>
      <c r="C264">
        <f t="shared" si="0"/>
        <v>257</v>
      </c>
      <c r="K264" t="s">
        <v>505</v>
      </c>
      <c r="L264">
        <v>1</v>
      </c>
      <c r="M264">
        <v>257</v>
      </c>
    </row>
    <row r="265" spans="1:13" ht="12.75">
      <c r="A265" t="s">
        <v>924</v>
      </c>
      <c r="B265">
        <v>1</v>
      </c>
      <c r="C265">
        <f t="shared" si="0"/>
        <v>257</v>
      </c>
      <c r="K265" t="s">
        <v>924</v>
      </c>
      <c r="L265">
        <v>1</v>
      </c>
      <c r="M265">
        <v>257</v>
      </c>
    </row>
    <row r="266" spans="1:13" ht="12.75">
      <c r="A266" t="s">
        <v>925</v>
      </c>
      <c r="B266">
        <v>1</v>
      </c>
      <c r="C266">
        <f t="shared" si="0"/>
        <v>257</v>
      </c>
      <c r="K266" t="s">
        <v>925</v>
      </c>
      <c r="L266">
        <v>1</v>
      </c>
      <c r="M266">
        <v>257</v>
      </c>
    </row>
    <row r="267" spans="1:13" ht="12.75">
      <c r="A267" t="s">
        <v>926</v>
      </c>
      <c r="B267">
        <v>1</v>
      </c>
      <c r="C267">
        <f t="shared" si="0"/>
        <v>257</v>
      </c>
      <c r="K267" t="s">
        <v>926</v>
      </c>
      <c r="L267">
        <v>1</v>
      </c>
      <c r="M267">
        <v>257</v>
      </c>
    </row>
    <row r="268" spans="1:13" ht="12.75">
      <c r="A268" t="s">
        <v>927</v>
      </c>
      <c r="B268">
        <v>1</v>
      </c>
      <c r="C268">
        <f t="shared" si="0"/>
        <v>257</v>
      </c>
      <c r="K268" t="s">
        <v>927</v>
      </c>
      <c r="L268">
        <v>1</v>
      </c>
      <c r="M268">
        <v>257</v>
      </c>
    </row>
    <row r="269" spans="1:13" ht="12.75">
      <c r="A269" t="s">
        <v>928</v>
      </c>
      <c r="B269">
        <v>1</v>
      </c>
      <c r="C269">
        <f t="shared" si="0"/>
        <v>257</v>
      </c>
      <c r="K269" t="s">
        <v>928</v>
      </c>
      <c r="L269">
        <v>1</v>
      </c>
      <c r="M269">
        <v>257</v>
      </c>
    </row>
    <row r="270" spans="1:13" ht="12.75">
      <c r="A270" t="s">
        <v>929</v>
      </c>
      <c r="B270">
        <v>0.8</v>
      </c>
      <c r="C270">
        <f t="shared" si="0"/>
        <v>266</v>
      </c>
      <c r="K270" t="s">
        <v>929</v>
      </c>
      <c r="L270">
        <v>0.8</v>
      </c>
      <c r="M270">
        <v>266</v>
      </c>
    </row>
    <row r="271" spans="1:13" ht="12.75">
      <c r="A271" t="s">
        <v>930</v>
      </c>
      <c r="B271">
        <v>0.7</v>
      </c>
      <c r="C271">
        <f t="shared" si="0"/>
        <v>267</v>
      </c>
      <c r="K271" t="s">
        <v>930</v>
      </c>
      <c r="L271">
        <v>0.7</v>
      </c>
      <c r="M271">
        <v>267</v>
      </c>
    </row>
    <row r="272" spans="1:13" ht="12.75">
      <c r="A272" t="s">
        <v>931</v>
      </c>
      <c r="B272">
        <v>0.6</v>
      </c>
      <c r="C272">
        <f t="shared" si="0"/>
        <v>268</v>
      </c>
      <c r="K272" t="s">
        <v>931</v>
      </c>
      <c r="L272">
        <v>0.6</v>
      </c>
      <c r="M272">
        <v>268</v>
      </c>
    </row>
    <row r="273" spans="1:13" ht="12.75">
      <c r="A273" t="s">
        <v>932</v>
      </c>
      <c r="B273">
        <v>0.5</v>
      </c>
      <c r="C273">
        <f t="shared" si="0"/>
        <v>269</v>
      </c>
      <c r="K273" t="s">
        <v>932</v>
      </c>
      <c r="L273">
        <v>0.5</v>
      </c>
      <c r="M273">
        <v>269</v>
      </c>
    </row>
    <row r="274" spans="1:13" ht="12.75">
      <c r="A274" t="s">
        <v>933</v>
      </c>
      <c r="B274">
        <v>0.5</v>
      </c>
      <c r="C274">
        <f t="shared" si="0"/>
        <v>269</v>
      </c>
      <c r="K274" t="s">
        <v>933</v>
      </c>
      <c r="L274">
        <v>0.5</v>
      </c>
      <c r="M274">
        <v>269</v>
      </c>
    </row>
    <row r="275" spans="1:13" ht="12.75">
      <c r="A275" t="s">
        <v>934</v>
      </c>
      <c r="B275">
        <v>0.5</v>
      </c>
      <c r="C275">
        <f t="shared" si="0"/>
        <v>269</v>
      </c>
      <c r="K275" t="s">
        <v>934</v>
      </c>
      <c r="L275">
        <v>0.5</v>
      </c>
      <c r="M275">
        <v>269</v>
      </c>
    </row>
    <row r="276" spans="1:13" ht="12.75">
      <c r="A276" t="s">
        <v>935</v>
      </c>
      <c r="B276">
        <v>0.5</v>
      </c>
      <c r="C276">
        <f t="shared" si="0"/>
        <v>269</v>
      </c>
      <c r="K276" t="s">
        <v>935</v>
      </c>
      <c r="L276">
        <v>0.5</v>
      </c>
      <c r="M276">
        <v>269</v>
      </c>
    </row>
    <row r="277" spans="1:13" ht="12.75">
      <c r="A277" t="s">
        <v>936</v>
      </c>
      <c r="B277">
        <v>0.4</v>
      </c>
      <c r="C277">
        <f t="shared" si="0"/>
        <v>273</v>
      </c>
      <c r="K277" t="s">
        <v>936</v>
      </c>
      <c r="L277">
        <v>0.4</v>
      </c>
      <c r="M277">
        <v>273</v>
      </c>
    </row>
    <row r="278" spans="1:13" ht="12.75">
      <c r="A278" t="s">
        <v>937</v>
      </c>
      <c r="B278">
        <v>0.3</v>
      </c>
      <c r="C278">
        <f t="shared" si="0"/>
        <v>274</v>
      </c>
      <c r="K278" t="s">
        <v>937</v>
      </c>
      <c r="L278">
        <v>0.3</v>
      </c>
      <c r="M278">
        <v>274</v>
      </c>
    </row>
    <row r="279" spans="1:13" ht="12.75">
      <c r="A279" t="s">
        <v>938</v>
      </c>
      <c r="B279">
        <v>0.22</v>
      </c>
      <c r="C279">
        <f t="shared" si="0"/>
        <v>275</v>
      </c>
      <c r="K279" t="s">
        <v>938</v>
      </c>
      <c r="L279">
        <v>0.22</v>
      </c>
      <c r="M279">
        <v>275</v>
      </c>
    </row>
    <row r="280" spans="1:13" ht="12.75">
      <c r="A280" t="s">
        <v>939</v>
      </c>
      <c r="B280">
        <v>0.2</v>
      </c>
      <c r="C280">
        <f t="shared" si="0"/>
        <v>276</v>
      </c>
      <c r="K280" t="s">
        <v>939</v>
      </c>
      <c r="L280">
        <v>0.2</v>
      </c>
      <c r="M280">
        <v>276</v>
      </c>
    </row>
    <row r="281" spans="1:13" ht="12.75">
      <c r="A281" t="s">
        <v>940</v>
      </c>
      <c r="B281">
        <v>0.115</v>
      </c>
      <c r="C281">
        <f t="shared" si="0"/>
        <v>277</v>
      </c>
      <c r="K281" t="s">
        <v>940</v>
      </c>
      <c r="L281">
        <v>0.115</v>
      </c>
      <c r="M281">
        <v>277</v>
      </c>
    </row>
  </sheetData>
  <mergeCells count="3">
    <mergeCell ref="A3:C3"/>
    <mergeCell ref="K3:M3"/>
    <mergeCell ref="E3:I3"/>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5"/>
  <sheetViews>
    <sheetView workbookViewId="0"/>
  </sheetViews>
  <sheetFormatPr defaultColWidth="14.42578125" defaultRowHeight="15.75" customHeight="1"/>
  <sheetData>
    <row r="1" spans="1:14">
      <c r="A1" s="195" t="s">
        <v>972</v>
      </c>
      <c r="B1" s="195" t="s">
        <v>973</v>
      </c>
      <c r="C1" s="196" t="s">
        <v>974</v>
      </c>
      <c r="D1" s="196" t="s">
        <v>701</v>
      </c>
      <c r="E1" s="197"/>
      <c r="F1" s="197"/>
      <c r="G1" s="198"/>
      <c r="I1" s="5" t="s">
        <v>981</v>
      </c>
      <c r="L1" s="198"/>
    </row>
    <row r="2" spans="1:14">
      <c r="A2" s="199">
        <v>1</v>
      </c>
      <c r="B2" s="195" t="s">
        <v>59</v>
      </c>
      <c r="C2" s="200" t="s">
        <v>983</v>
      </c>
      <c r="D2" s="202" t="s">
        <v>984</v>
      </c>
      <c r="E2" s="197"/>
      <c r="F2" s="197"/>
      <c r="G2" s="198"/>
      <c r="H2" s="199">
        <v>3</v>
      </c>
      <c r="I2" s="195" t="s">
        <v>218</v>
      </c>
      <c r="L2" s="198"/>
    </row>
    <row r="3" spans="1:14">
      <c r="A3" s="199">
        <v>4</v>
      </c>
      <c r="B3" s="195" t="s">
        <v>360</v>
      </c>
      <c r="C3" s="200" t="s">
        <v>985</v>
      </c>
      <c r="D3" s="202" t="s">
        <v>987</v>
      </c>
      <c r="E3" s="197"/>
      <c r="F3" s="197"/>
      <c r="G3" s="198"/>
      <c r="H3" s="199">
        <v>25</v>
      </c>
      <c r="I3" s="195" t="s">
        <v>447</v>
      </c>
      <c r="L3" s="198"/>
    </row>
    <row r="4" spans="1:14">
      <c r="A4" s="199">
        <v>5</v>
      </c>
      <c r="B4" s="195" t="s">
        <v>417</v>
      </c>
      <c r="C4" s="200" t="s">
        <v>988</v>
      </c>
      <c r="D4" s="202" t="s">
        <v>989</v>
      </c>
      <c r="E4" s="203" t="s">
        <v>990</v>
      </c>
      <c r="F4" s="197"/>
      <c r="G4" s="198"/>
      <c r="H4" s="199">
        <v>51</v>
      </c>
      <c r="I4" s="195" t="s">
        <v>174</v>
      </c>
      <c r="L4" s="198"/>
    </row>
    <row r="5" spans="1:14">
      <c r="A5" s="199">
        <v>6</v>
      </c>
      <c r="B5" s="195" t="s">
        <v>337</v>
      </c>
      <c r="C5" s="200" t="s">
        <v>737</v>
      </c>
      <c r="D5" s="197"/>
      <c r="E5" s="197"/>
      <c r="F5" s="197"/>
      <c r="G5" s="198"/>
      <c r="L5" s="198"/>
    </row>
    <row r="6" spans="1:14">
      <c r="A6" s="199">
        <v>11</v>
      </c>
      <c r="B6" s="195" t="s">
        <v>250</v>
      </c>
      <c r="C6" s="200" t="s">
        <v>954</v>
      </c>
      <c r="D6" s="197"/>
      <c r="E6" s="197"/>
      <c r="F6" s="197"/>
      <c r="G6" s="198"/>
      <c r="L6" s="198"/>
    </row>
    <row r="7" spans="1:14">
      <c r="A7" s="199">
        <v>12</v>
      </c>
      <c r="B7" s="195" t="s">
        <v>537</v>
      </c>
      <c r="C7" s="200" t="s">
        <v>991</v>
      </c>
      <c r="D7" s="202" t="s">
        <v>992</v>
      </c>
      <c r="E7" s="197"/>
      <c r="F7" s="197"/>
      <c r="G7" s="198"/>
      <c r="L7" s="198"/>
    </row>
    <row r="8" spans="1:14">
      <c r="A8" s="199">
        <v>13</v>
      </c>
      <c r="B8" s="195" t="s">
        <v>601</v>
      </c>
      <c r="C8" s="200" t="s">
        <v>993</v>
      </c>
      <c r="D8" s="197"/>
      <c r="E8" s="197"/>
      <c r="F8" s="197"/>
      <c r="G8" s="198"/>
      <c r="L8" s="198"/>
    </row>
    <row r="9" spans="1:14">
      <c r="A9" s="199">
        <v>15</v>
      </c>
      <c r="B9" s="195" t="s">
        <v>535</v>
      </c>
      <c r="C9" s="200" t="s">
        <v>994</v>
      </c>
      <c r="D9" s="197"/>
      <c r="E9" s="197"/>
      <c r="F9" s="197"/>
      <c r="G9" s="198"/>
      <c r="L9" s="198"/>
    </row>
    <row r="10" spans="1:14">
      <c r="A10" s="5">
        <v>16</v>
      </c>
      <c r="B10" s="5" t="s">
        <v>190</v>
      </c>
      <c r="C10" s="55" t="s">
        <v>995</v>
      </c>
      <c r="D10" s="88" t="s">
        <v>996</v>
      </c>
      <c r="E10" s="56" t="s">
        <v>997</v>
      </c>
      <c r="F10" s="197"/>
      <c r="G10" s="198"/>
      <c r="H10" s="198"/>
      <c r="I10" s="198"/>
      <c r="J10" s="198"/>
      <c r="K10" s="198"/>
      <c r="L10" s="198"/>
      <c r="M10" s="198"/>
      <c r="N10" s="198"/>
    </row>
    <row r="11" spans="1:14">
      <c r="A11" s="199">
        <v>24</v>
      </c>
      <c r="B11" s="195" t="s">
        <v>328</v>
      </c>
      <c r="C11" s="200" t="s">
        <v>998</v>
      </c>
      <c r="D11" s="202" t="s">
        <v>999</v>
      </c>
      <c r="E11" s="197"/>
      <c r="F11" s="197"/>
      <c r="G11" s="198"/>
      <c r="H11" s="198"/>
      <c r="I11" s="198"/>
      <c r="J11" s="198"/>
      <c r="K11" s="198"/>
      <c r="L11" s="198"/>
      <c r="M11" s="198"/>
      <c r="N11" s="198"/>
    </row>
    <row r="12" spans="1:14">
      <c r="A12" s="199">
        <v>49</v>
      </c>
      <c r="B12" s="195" t="s">
        <v>235</v>
      </c>
      <c r="C12" s="200" t="s">
        <v>1001</v>
      </c>
      <c r="D12" s="197"/>
      <c r="E12" s="197"/>
      <c r="F12" s="197"/>
      <c r="G12" s="198"/>
      <c r="H12" s="198"/>
      <c r="I12" s="198"/>
      <c r="J12" s="198"/>
      <c r="K12" s="198"/>
      <c r="L12" s="198"/>
      <c r="M12" s="198"/>
      <c r="N12" s="198"/>
    </row>
    <row r="13" spans="1:14">
      <c r="A13" s="5">
        <v>52</v>
      </c>
      <c r="B13" s="5" t="s">
        <v>583</v>
      </c>
      <c r="C13" s="55" t="s">
        <v>1002</v>
      </c>
      <c r="D13" s="88" t="s">
        <v>1003</v>
      </c>
      <c r="E13" s="152"/>
      <c r="F13" s="204" t="s">
        <v>1004</v>
      </c>
      <c r="G13" s="198"/>
      <c r="H13" s="198"/>
      <c r="I13" s="198"/>
      <c r="J13" s="198"/>
      <c r="K13" s="198"/>
      <c r="L13" s="198"/>
      <c r="M13" s="198"/>
      <c r="N13" s="198"/>
    </row>
    <row r="14" spans="1:14">
      <c r="A14" s="5">
        <v>63</v>
      </c>
      <c r="B14" s="5" t="s">
        <v>591</v>
      </c>
      <c r="C14" s="55" t="s">
        <v>1005</v>
      </c>
      <c r="D14" s="88" t="s">
        <v>1006</v>
      </c>
      <c r="E14" s="152"/>
      <c r="F14" s="205"/>
      <c r="G14" s="198"/>
      <c r="H14" s="198"/>
      <c r="I14" s="198"/>
      <c r="J14" s="198"/>
      <c r="K14" s="198"/>
      <c r="L14" s="198"/>
      <c r="M14" s="198"/>
      <c r="N14" s="198"/>
    </row>
    <row r="15" spans="1:14">
      <c r="A15" s="199">
        <v>65</v>
      </c>
      <c r="B15" s="195" t="s">
        <v>379</v>
      </c>
      <c r="C15" s="200" t="s">
        <v>1008</v>
      </c>
      <c r="D15" s="197"/>
      <c r="E15" s="152"/>
      <c r="F15" s="207" t="s">
        <v>1009</v>
      </c>
      <c r="G15" s="198"/>
      <c r="H15" s="198"/>
      <c r="I15" s="198"/>
      <c r="J15" s="198"/>
      <c r="K15" s="198"/>
      <c r="L15" s="198"/>
      <c r="M15" s="198"/>
      <c r="N15" s="198"/>
    </row>
    <row r="16" spans="1:14">
      <c r="A16" s="199">
        <v>69</v>
      </c>
      <c r="B16" s="195" t="s">
        <v>546</v>
      </c>
      <c r="C16" s="200" t="s">
        <v>1013</v>
      </c>
      <c r="D16" s="202" t="s">
        <v>1014</v>
      </c>
      <c r="E16" s="196" t="s">
        <v>1015</v>
      </c>
      <c r="F16" s="196" t="s">
        <v>1017</v>
      </c>
      <c r="G16" s="196"/>
      <c r="H16" s="196"/>
      <c r="I16" s="196"/>
      <c r="J16" s="196"/>
      <c r="K16" s="198"/>
      <c r="L16" s="198"/>
      <c r="M16" s="198"/>
      <c r="N16" s="198"/>
    </row>
    <row r="17" spans="1:14">
      <c r="A17" s="5">
        <v>76</v>
      </c>
      <c r="B17" s="5" t="s">
        <v>214</v>
      </c>
      <c r="C17" s="55" t="s">
        <v>1018</v>
      </c>
      <c r="D17" s="88" t="s">
        <v>1019</v>
      </c>
      <c r="E17" s="152"/>
      <c r="F17" s="204" t="s">
        <v>1020</v>
      </c>
      <c r="G17" s="196"/>
      <c r="H17" s="196"/>
      <c r="I17" s="196"/>
      <c r="J17" s="196"/>
      <c r="K17" s="198"/>
      <c r="L17" s="198"/>
      <c r="M17" s="198"/>
      <c r="N17" s="198"/>
    </row>
    <row r="18" spans="1:14">
      <c r="A18" s="5">
        <v>77</v>
      </c>
      <c r="B18" s="5" t="s">
        <v>474</v>
      </c>
      <c r="C18" s="55" t="s">
        <v>475</v>
      </c>
      <c r="D18" s="56" t="s">
        <v>1021</v>
      </c>
      <c r="E18" s="208" t="s">
        <v>1022</v>
      </c>
      <c r="F18" s="208" t="s">
        <v>1023</v>
      </c>
      <c r="G18" s="196"/>
      <c r="H18" s="196"/>
      <c r="I18" s="196"/>
      <c r="J18" s="196"/>
      <c r="K18" s="196"/>
      <c r="L18" s="196"/>
      <c r="M18" s="198"/>
      <c r="N18" s="198"/>
    </row>
    <row r="19" spans="1:14">
      <c r="A19" s="5">
        <v>94</v>
      </c>
      <c r="B19" s="5" t="s">
        <v>231</v>
      </c>
      <c r="C19" s="55" t="s">
        <v>1024</v>
      </c>
      <c r="D19" s="88" t="s">
        <v>1025</v>
      </c>
      <c r="E19" s="152"/>
      <c r="F19" s="152"/>
      <c r="G19" s="196"/>
      <c r="H19" s="196"/>
      <c r="I19" s="196"/>
      <c r="J19" s="196"/>
      <c r="K19" s="196"/>
      <c r="L19" s="196"/>
      <c r="M19" s="198"/>
      <c r="N19" s="198"/>
    </row>
    <row r="20" spans="1:14">
      <c r="A20" s="5">
        <v>99</v>
      </c>
      <c r="B20" s="5" t="s">
        <v>413</v>
      </c>
      <c r="C20" s="55" t="s">
        <v>1026</v>
      </c>
      <c r="D20" s="88" t="s">
        <v>1027</v>
      </c>
      <c r="E20" s="152"/>
      <c r="F20" s="204" t="s">
        <v>1028</v>
      </c>
      <c r="G20" s="195"/>
      <c r="H20" s="195"/>
      <c r="I20" s="198"/>
      <c r="J20" s="198"/>
      <c r="K20" s="198"/>
      <c r="L20" s="198"/>
      <c r="M20" s="198"/>
      <c r="N20" s="198"/>
    </row>
    <row r="21" spans="1:14">
      <c r="C21" s="152"/>
      <c r="E21" s="196"/>
      <c r="F21" s="196"/>
      <c r="G21" s="198"/>
      <c r="H21" s="198"/>
      <c r="I21" s="198"/>
      <c r="J21" s="198"/>
      <c r="K21" s="198"/>
      <c r="L21" s="198"/>
      <c r="M21" s="198"/>
      <c r="N21" s="198"/>
    </row>
    <row r="22" spans="1:14">
      <c r="G22" s="198"/>
      <c r="H22" s="198"/>
      <c r="I22" s="198"/>
      <c r="J22" s="198"/>
      <c r="K22" s="198"/>
      <c r="L22" s="198"/>
      <c r="M22" s="198"/>
      <c r="N22" s="198"/>
    </row>
    <row r="23" spans="1:14" ht="15.75" customHeight="1">
      <c r="A23" s="209" t="s">
        <v>1029</v>
      </c>
      <c r="B23" s="5"/>
      <c r="C23" s="152"/>
      <c r="D23" s="56"/>
      <c r="E23" s="152"/>
      <c r="F23" s="152"/>
    </row>
    <row r="24" spans="1:14" ht="15.75" customHeight="1">
      <c r="A24" s="5">
        <v>65</v>
      </c>
      <c r="B24" s="5" t="s">
        <v>180</v>
      </c>
      <c r="C24" s="56" t="s">
        <v>1030</v>
      </c>
      <c r="D24" s="88" t="s">
        <v>1031</v>
      </c>
      <c r="E24" s="56" t="s">
        <v>1032</v>
      </c>
      <c r="F24" s="203" t="s">
        <v>1033</v>
      </c>
    </row>
    <row r="25" spans="1:14" ht="15.75" customHeight="1">
      <c r="F25" s="152"/>
    </row>
    <row r="26" spans="1:14" ht="15.75" customHeight="1">
      <c r="E26" s="152"/>
    </row>
    <row r="27" spans="1:14" ht="15.75" customHeight="1">
      <c r="A27" s="210" t="s">
        <v>1034</v>
      </c>
      <c r="C27" s="152"/>
    </row>
    <row r="28" spans="1:14" ht="15.75" customHeight="1">
      <c r="A28" s="5">
        <v>9</v>
      </c>
      <c r="B28" s="5" t="s">
        <v>257</v>
      </c>
      <c r="C28" s="152"/>
      <c r="D28" s="88" t="s">
        <v>1035</v>
      </c>
      <c r="E28" s="56" t="s">
        <v>1036</v>
      </c>
      <c r="F28" s="152"/>
    </row>
    <row r="29" spans="1:14" ht="15.75" customHeight="1">
      <c r="A29" s="5">
        <v>76</v>
      </c>
      <c r="B29" s="5" t="s">
        <v>261</v>
      </c>
      <c r="C29" s="56" t="s">
        <v>1037</v>
      </c>
      <c r="D29" s="88" t="s">
        <v>1038</v>
      </c>
      <c r="E29" s="5" t="s">
        <v>1039</v>
      </c>
    </row>
    <row r="30" spans="1:14" ht="15.75" customHeight="1">
      <c r="A30" s="5">
        <v>61</v>
      </c>
      <c r="B30" s="5" t="s">
        <v>307</v>
      </c>
      <c r="C30" s="56" t="s">
        <v>1040</v>
      </c>
      <c r="D30" s="88" t="s">
        <v>1041</v>
      </c>
      <c r="E30" s="56" t="s">
        <v>1042</v>
      </c>
      <c r="F30" s="56" t="s">
        <v>1043</v>
      </c>
    </row>
    <row r="31" spans="1:14" ht="15.75" customHeight="1">
      <c r="A31" s="194" t="e">
        <v>#N/A</v>
      </c>
      <c r="B31" s="211" t="s">
        <v>629</v>
      </c>
      <c r="C31" s="212" t="s">
        <v>630</v>
      </c>
      <c r="D31" s="212" t="s">
        <v>1045</v>
      </c>
      <c r="E31" s="213" t="s">
        <v>1046</v>
      </c>
      <c r="F31" s="56" t="s">
        <v>141</v>
      </c>
    </row>
    <row r="32" spans="1:14" ht="15.75" customHeight="1">
      <c r="A32" s="194" t="e">
        <v>#N/A</v>
      </c>
      <c r="B32" s="211" t="s">
        <v>639</v>
      </c>
      <c r="C32" s="212" t="s">
        <v>1047</v>
      </c>
      <c r="D32" s="212"/>
      <c r="E32" s="212" t="s">
        <v>1048</v>
      </c>
      <c r="F32" s="56" t="s">
        <v>1049</v>
      </c>
    </row>
    <row r="33" spans="1:7" ht="15.75" customHeight="1">
      <c r="A33" s="194" t="e">
        <v>#N/A</v>
      </c>
      <c r="B33" s="211" t="s">
        <v>298</v>
      </c>
      <c r="C33" s="212" t="s">
        <v>299</v>
      </c>
      <c r="D33" s="212" t="s">
        <v>1050</v>
      </c>
      <c r="E33" s="212" t="s">
        <v>1051</v>
      </c>
      <c r="F33" s="56" t="s">
        <v>1052</v>
      </c>
    </row>
    <row r="38" spans="1:7" ht="15.75" customHeight="1">
      <c r="G38" s="5" t="s">
        <v>141</v>
      </c>
    </row>
    <row r="41" spans="1:7" ht="15.75" customHeight="1">
      <c r="G41" s="214"/>
    </row>
    <row r="42" spans="1:7" ht="15.75" customHeight="1">
      <c r="C42" s="152"/>
      <c r="D42" s="152"/>
      <c r="E42" s="152"/>
      <c r="F42" s="152"/>
    </row>
    <row r="43" spans="1:7" ht="15.75" customHeight="1">
      <c r="C43" s="152"/>
      <c r="D43" s="152"/>
      <c r="E43" s="152"/>
      <c r="F43" s="152"/>
    </row>
    <row r="44" spans="1:7" ht="15.75" customHeight="1">
      <c r="C44" s="152"/>
      <c r="D44" s="152"/>
      <c r="E44" s="152"/>
      <c r="F44" s="152"/>
    </row>
    <row r="45" spans="1:7" ht="15.75" customHeight="1">
      <c r="C45" s="152"/>
      <c r="D45" s="152"/>
      <c r="E45" s="152"/>
      <c r="F45" s="152"/>
    </row>
    <row r="46" spans="1:7" ht="15.75" customHeight="1">
      <c r="C46" s="152"/>
      <c r="D46" s="152"/>
      <c r="E46" s="152"/>
      <c r="F46" s="152"/>
    </row>
    <row r="47" spans="1:7" ht="15.75" customHeight="1">
      <c r="C47" s="152"/>
      <c r="D47" s="152"/>
      <c r="E47" s="152"/>
      <c r="F47" s="152"/>
    </row>
    <row r="48" spans="1:7" ht="15.75" customHeight="1">
      <c r="C48" s="152"/>
      <c r="D48" s="152"/>
      <c r="E48" s="152"/>
      <c r="F48" s="152"/>
    </row>
    <row r="49" spans="3:6" ht="15.75" customHeight="1">
      <c r="C49" s="152"/>
      <c r="D49" s="152"/>
      <c r="E49" s="152"/>
      <c r="F49" s="152"/>
    </row>
    <row r="50" spans="3:6" ht="15.75" customHeight="1">
      <c r="C50" s="152"/>
      <c r="D50" s="152"/>
      <c r="E50" s="152"/>
      <c r="F50" s="152"/>
    </row>
    <row r="51" spans="3:6" ht="15.75" customHeight="1">
      <c r="C51" s="152"/>
      <c r="D51" s="152"/>
      <c r="E51" s="152"/>
      <c r="F51" s="152"/>
    </row>
    <row r="52" spans="3:6" ht="15.75" customHeight="1">
      <c r="C52" s="152"/>
      <c r="D52" s="152"/>
      <c r="E52" s="152"/>
      <c r="F52" s="152"/>
    </row>
    <row r="53" spans="3:6" ht="15.75" customHeight="1">
      <c r="C53" s="152"/>
      <c r="D53" s="152"/>
      <c r="E53" s="152"/>
      <c r="F53" s="152"/>
    </row>
    <row r="54" spans="3:6" ht="15.75" customHeight="1">
      <c r="C54" s="152"/>
      <c r="D54" s="152"/>
      <c r="E54" s="152"/>
      <c r="F54" s="152"/>
    </row>
    <row r="55" spans="3:6" ht="15.75" customHeight="1">
      <c r="C55" s="152"/>
      <c r="D55" s="152"/>
      <c r="E55" s="152"/>
      <c r="F55" s="152"/>
    </row>
    <row r="56" spans="3:6" ht="15.75" customHeight="1">
      <c r="C56" s="152"/>
      <c r="D56" s="152"/>
      <c r="E56" s="152"/>
      <c r="F56" s="152"/>
    </row>
    <row r="57" spans="3:6" ht="15.75" customHeight="1">
      <c r="C57" s="152"/>
      <c r="D57" s="152"/>
      <c r="E57" s="152"/>
      <c r="F57" s="152"/>
    </row>
    <row r="58" spans="3:6" ht="15.75" customHeight="1">
      <c r="C58" s="152"/>
      <c r="D58" s="152"/>
      <c r="E58" s="152"/>
      <c r="F58" s="152"/>
    </row>
    <row r="59" spans="3:6" ht="12.75">
      <c r="C59" s="152"/>
      <c r="D59" s="152"/>
      <c r="E59" s="152"/>
      <c r="F59" s="152"/>
    </row>
    <row r="60" spans="3:6" ht="12.75">
      <c r="C60" s="152"/>
      <c r="D60" s="152"/>
      <c r="E60" s="152"/>
      <c r="F60" s="152"/>
    </row>
    <row r="61" spans="3:6" ht="12.75">
      <c r="C61" s="152"/>
      <c r="D61" s="152"/>
      <c r="E61" s="152"/>
      <c r="F61" s="152"/>
    </row>
    <row r="62" spans="3:6" ht="12.75">
      <c r="C62" s="152"/>
      <c r="D62" s="152"/>
      <c r="E62" s="152"/>
      <c r="F62" s="152"/>
    </row>
    <row r="63" spans="3:6" ht="12.75">
      <c r="C63" s="152"/>
      <c r="D63" s="152"/>
      <c r="E63" s="152"/>
      <c r="F63" s="152"/>
    </row>
    <row r="64" spans="3:6" ht="12.75">
      <c r="C64" s="152"/>
      <c r="D64" s="152"/>
      <c r="E64" s="152"/>
      <c r="F64" s="152"/>
    </row>
    <row r="65" spans="3:6" ht="12.75">
      <c r="C65" s="152"/>
      <c r="D65" s="152"/>
      <c r="E65" s="152"/>
      <c r="F65" s="152"/>
    </row>
    <row r="66" spans="3:6" ht="12.75">
      <c r="C66" s="152"/>
      <c r="D66" s="152"/>
      <c r="E66" s="152"/>
      <c r="F66" s="152"/>
    </row>
    <row r="67" spans="3:6" ht="12.75">
      <c r="C67" s="152"/>
      <c r="D67" s="152"/>
      <c r="E67" s="152"/>
      <c r="F67" s="152"/>
    </row>
    <row r="68" spans="3:6" ht="12.75">
      <c r="C68" s="152"/>
      <c r="D68" s="152"/>
      <c r="E68" s="152"/>
      <c r="F68" s="152"/>
    </row>
    <row r="69" spans="3:6" ht="12.75">
      <c r="C69" s="152"/>
      <c r="D69" s="152"/>
      <c r="E69" s="152"/>
      <c r="F69" s="152"/>
    </row>
    <row r="70" spans="3:6" ht="12.75">
      <c r="C70" s="152"/>
      <c r="D70" s="152"/>
      <c r="E70" s="152"/>
      <c r="F70" s="152"/>
    </row>
    <row r="71" spans="3:6" ht="12.75">
      <c r="C71" s="152"/>
      <c r="D71" s="152"/>
      <c r="E71" s="152"/>
      <c r="F71" s="152"/>
    </row>
    <row r="72" spans="3:6" ht="12.75">
      <c r="C72" s="152"/>
      <c r="D72" s="152"/>
      <c r="E72" s="152"/>
      <c r="F72" s="152"/>
    </row>
    <row r="73" spans="3:6" ht="12.75">
      <c r="C73" s="152"/>
      <c r="D73" s="152"/>
      <c r="E73" s="152"/>
      <c r="F73" s="152"/>
    </row>
    <row r="74" spans="3:6" ht="12.75">
      <c r="C74" s="152"/>
      <c r="D74" s="152"/>
      <c r="E74" s="152"/>
      <c r="F74" s="152"/>
    </row>
    <row r="75" spans="3:6" ht="12.75">
      <c r="C75" s="152"/>
      <c r="D75" s="152"/>
      <c r="E75" s="152"/>
      <c r="F75" s="152"/>
    </row>
    <row r="76" spans="3:6" ht="12.75">
      <c r="C76" s="152"/>
      <c r="D76" s="152"/>
      <c r="E76" s="152"/>
      <c r="F76" s="152"/>
    </row>
    <row r="77" spans="3:6" ht="12.75">
      <c r="C77" s="152"/>
      <c r="D77" s="152"/>
      <c r="E77" s="152"/>
      <c r="F77" s="152"/>
    </row>
    <row r="78" spans="3:6" ht="12.75">
      <c r="C78" s="152"/>
      <c r="D78" s="152"/>
      <c r="E78" s="152"/>
      <c r="F78" s="152"/>
    </row>
    <row r="79" spans="3:6" ht="12.75">
      <c r="C79" s="152"/>
      <c r="D79" s="152"/>
      <c r="E79" s="152"/>
      <c r="F79" s="152"/>
    </row>
    <row r="80" spans="3:6" ht="12.75">
      <c r="C80" s="152"/>
      <c r="D80" s="152"/>
      <c r="E80" s="152"/>
      <c r="F80" s="152"/>
    </row>
    <row r="81" spans="3:6" ht="12.75">
      <c r="C81" s="152"/>
      <c r="D81" s="152"/>
      <c r="E81" s="152"/>
      <c r="F81" s="152"/>
    </row>
    <row r="82" spans="3:6" ht="12.75">
      <c r="C82" s="152"/>
      <c r="D82" s="152"/>
      <c r="E82" s="152"/>
      <c r="F82" s="152"/>
    </row>
    <row r="83" spans="3:6" ht="12.75">
      <c r="C83" s="152"/>
      <c r="D83" s="152"/>
      <c r="E83" s="152"/>
      <c r="F83" s="152"/>
    </row>
    <row r="84" spans="3:6" ht="12.75">
      <c r="C84" s="152"/>
      <c r="D84" s="152"/>
      <c r="E84" s="152"/>
      <c r="F84" s="152"/>
    </row>
    <row r="85" spans="3:6" ht="12.75">
      <c r="C85" s="152"/>
      <c r="D85" s="152"/>
      <c r="E85" s="152"/>
      <c r="F85" s="152"/>
    </row>
    <row r="86" spans="3:6" ht="12.75">
      <c r="C86" s="152"/>
      <c r="D86" s="152"/>
      <c r="E86" s="152"/>
      <c r="F86" s="152"/>
    </row>
    <row r="87" spans="3:6" ht="12.75">
      <c r="C87" s="152"/>
      <c r="D87" s="152"/>
      <c r="E87" s="152"/>
      <c r="F87" s="152"/>
    </row>
    <row r="88" spans="3:6" ht="12.75">
      <c r="C88" s="152"/>
      <c r="D88" s="152"/>
      <c r="E88" s="152"/>
      <c r="F88" s="152"/>
    </row>
    <row r="89" spans="3:6" ht="12.75">
      <c r="C89" s="152"/>
      <c r="D89" s="152"/>
      <c r="E89" s="152"/>
      <c r="F89" s="152"/>
    </row>
    <row r="90" spans="3:6" ht="12.75">
      <c r="C90" s="152"/>
      <c r="D90" s="152"/>
      <c r="E90" s="152"/>
      <c r="F90" s="152"/>
    </row>
    <row r="91" spans="3:6" ht="12.75">
      <c r="C91" s="152"/>
      <c r="D91" s="152"/>
      <c r="E91" s="152"/>
      <c r="F91" s="152"/>
    </row>
    <row r="92" spans="3:6" ht="12.75">
      <c r="C92" s="152"/>
      <c r="D92" s="152"/>
      <c r="E92" s="152"/>
      <c r="F92" s="152"/>
    </row>
    <row r="93" spans="3:6" ht="12.75">
      <c r="C93" s="152"/>
      <c r="D93" s="152"/>
      <c r="E93" s="152"/>
      <c r="F93" s="152"/>
    </row>
    <row r="94" spans="3:6" ht="12.75">
      <c r="C94" s="152"/>
      <c r="D94" s="152"/>
      <c r="E94" s="152"/>
      <c r="F94" s="152"/>
    </row>
    <row r="95" spans="3:6" ht="12.75">
      <c r="C95" s="152"/>
      <c r="D95" s="152"/>
      <c r="E95" s="152"/>
      <c r="F95" s="152"/>
    </row>
    <row r="96" spans="3:6" ht="12.75">
      <c r="C96" s="152"/>
      <c r="D96" s="152"/>
      <c r="E96" s="152"/>
      <c r="F96" s="152"/>
    </row>
    <row r="97" spans="3:6" ht="12.75">
      <c r="C97" s="152"/>
      <c r="D97" s="152"/>
      <c r="E97" s="152"/>
      <c r="F97" s="152"/>
    </row>
    <row r="98" spans="3:6" ht="12.75">
      <c r="C98" s="152"/>
      <c r="D98" s="152"/>
      <c r="E98" s="152"/>
      <c r="F98" s="152"/>
    </row>
    <row r="99" spans="3:6" ht="12.75">
      <c r="C99" s="152"/>
      <c r="D99" s="152"/>
      <c r="E99" s="152"/>
      <c r="F99" s="152"/>
    </row>
    <row r="100" spans="3:6" ht="12.75">
      <c r="C100" s="152"/>
      <c r="D100" s="152"/>
      <c r="E100" s="152"/>
      <c r="F100" s="152"/>
    </row>
    <row r="101" spans="3:6" ht="12.75">
      <c r="C101" s="152"/>
      <c r="D101" s="152"/>
      <c r="E101" s="152"/>
      <c r="F101" s="152"/>
    </row>
    <row r="102" spans="3:6" ht="12.75">
      <c r="C102" s="152"/>
      <c r="D102" s="152"/>
      <c r="E102" s="152"/>
      <c r="F102" s="152"/>
    </row>
    <row r="103" spans="3:6" ht="12.75">
      <c r="C103" s="152"/>
      <c r="D103" s="152"/>
      <c r="E103" s="152"/>
      <c r="F103" s="152"/>
    </row>
    <row r="104" spans="3:6" ht="12.75">
      <c r="C104" s="152"/>
      <c r="D104" s="152"/>
      <c r="E104" s="152"/>
      <c r="F104" s="152"/>
    </row>
    <row r="105" spans="3:6" ht="12.75">
      <c r="C105" s="152"/>
      <c r="D105" s="152"/>
      <c r="E105" s="152"/>
      <c r="F105" s="152"/>
    </row>
    <row r="106" spans="3:6" ht="12.75">
      <c r="C106" s="152"/>
      <c r="D106" s="152"/>
      <c r="E106" s="152"/>
      <c r="F106" s="152"/>
    </row>
    <row r="107" spans="3:6" ht="12.75">
      <c r="C107" s="152"/>
      <c r="D107" s="152"/>
      <c r="E107" s="152"/>
      <c r="F107" s="152"/>
    </row>
    <row r="108" spans="3:6" ht="12.75">
      <c r="C108" s="152"/>
      <c r="D108" s="152"/>
      <c r="E108" s="152"/>
      <c r="F108" s="152"/>
    </row>
    <row r="109" spans="3:6" ht="12.75">
      <c r="C109" s="152"/>
      <c r="D109" s="152"/>
      <c r="E109" s="152"/>
      <c r="F109" s="152"/>
    </row>
    <row r="110" spans="3:6" ht="12.75">
      <c r="C110" s="152"/>
      <c r="D110" s="152"/>
      <c r="E110" s="152"/>
      <c r="F110" s="152"/>
    </row>
    <row r="111" spans="3:6" ht="12.75">
      <c r="C111" s="152"/>
      <c r="D111" s="152"/>
      <c r="E111" s="152"/>
      <c r="F111" s="152"/>
    </row>
    <row r="112" spans="3:6" ht="12.75">
      <c r="C112" s="152"/>
      <c r="D112" s="152"/>
      <c r="E112" s="152"/>
      <c r="F112" s="152"/>
    </row>
    <row r="113" spans="3:6" ht="12.75">
      <c r="C113" s="152"/>
      <c r="D113" s="152"/>
      <c r="E113" s="152"/>
      <c r="F113" s="152"/>
    </row>
    <row r="114" spans="3:6" ht="12.75">
      <c r="C114" s="152"/>
      <c r="D114" s="152"/>
      <c r="E114" s="152"/>
      <c r="F114" s="152"/>
    </row>
    <row r="115" spans="3:6" ht="12.75">
      <c r="C115" s="152"/>
      <c r="D115" s="152"/>
      <c r="E115" s="152"/>
      <c r="F115" s="152"/>
    </row>
    <row r="116" spans="3:6" ht="12.75">
      <c r="C116" s="152"/>
      <c r="D116" s="152"/>
      <c r="E116" s="152"/>
      <c r="F116" s="152"/>
    </row>
    <row r="117" spans="3:6" ht="12.75">
      <c r="C117" s="152"/>
      <c r="D117" s="152"/>
      <c r="E117" s="152"/>
      <c r="F117" s="152"/>
    </row>
    <row r="118" spans="3:6" ht="12.75">
      <c r="C118" s="152"/>
      <c r="D118" s="152"/>
      <c r="E118" s="152"/>
      <c r="F118" s="152"/>
    </row>
    <row r="119" spans="3:6" ht="12.75">
      <c r="C119" s="152"/>
      <c r="D119" s="152"/>
      <c r="E119" s="152"/>
      <c r="F119" s="152"/>
    </row>
    <row r="120" spans="3:6" ht="12.75">
      <c r="C120" s="152"/>
      <c r="D120" s="152"/>
      <c r="E120" s="152"/>
      <c r="F120" s="152"/>
    </row>
    <row r="121" spans="3:6" ht="12.75">
      <c r="C121" s="152"/>
      <c r="D121" s="152"/>
      <c r="E121" s="152"/>
      <c r="F121" s="152"/>
    </row>
    <row r="122" spans="3:6" ht="12.75">
      <c r="C122" s="152"/>
      <c r="D122" s="152"/>
      <c r="E122" s="152"/>
      <c r="F122" s="152"/>
    </row>
    <row r="123" spans="3:6" ht="12.75">
      <c r="C123" s="152"/>
      <c r="D123" s="152"/>
      <c r="E123" s="152"/>
      <c r="F123" s="152"/>
    </row>
    <row r="124" spans="3:6" ht="12.75">
      <c r="C124" s="152"/>
      <c r="D124" s="152"/>
      <c r="E124" s="152"/>
      <c r="F124" s="152"/>
    </row>
    <row r="125" spans="3:6" ht="12.75">
      <c r="C125" s="152"/>
      <c r="D125" s="152"/>
      <c r="E125" s="152"/>
      <c r="F125" s="152"/>
    </row>
    <row r="126" spans="3:6" ht="12.75">
      <c r="C126" s="152"/>
      <c r="D126" s="152"/>
      <c r="E126" s="152"/>
      <c r="F126" s="152"/>
    </row>
    <row r="127" spans="3:6" ht="12.75">
      <c r="C127" s="152"/>
      <c r="D127" s="152"/>
      <c r="E127" s="152"/>
      <c r="F127" s="152"/>
    </row>
    <row r="128" spans="3:6" ht="12.75">
      <c r="C128" s="152"/>
      <c r="D128" s="152"/>
      <c r="E128" s="152"/>
      <c r="F128" s="152"/>
    </row>
    <row r="129" spans="3:6" ht="12.75">
      <c r="C129" s="152"/>
      <c r="D129" s="152"/>
      <c r="E129" s="152"/>
      <c r="F129" s="152"/>
    </row>
    <row r="130" spans="3:6" ht="12.75">
      <c r="C130" s="152"/>
      <c r="D130" s="152"/>
      <c r="E130" s="152"/>
      <c r="F130" s="152"/>
    </row>
    <row r="131" spans="3:6" ht="12.75">
      <c r="C131" s="152"/>
      <c r="D131" s="152"/>
      <c r="E131" s="152"/>
      <c r="F131" s="152"/>
    </row>
    <row r="132" spans="3:6" ht="12.75">
      <c r="C132" s="152"/>
      <c r="D132" s="152"/>
      <c r="E132" s="152"/>
      <c r="F132" s="152"/>
    </row>
    <row r="133" spans="3:6" ht="12.75">
      <c r="C133" s="152"/>
      <c r="D133" s="152"/>
      <c r="E133" s="152"/>
      <c r="F133" s="152"/>
    </row>
    <row r="134" spans="3:6" ht="12.75">
      <c r="C134" s="152"/>
      <c r="D134" s="152"/>
      <c r="E134" s="152"/>
      <c r="F134" s="152"/>
    </row>
    <row r="135" spans="3:6" ht="12.75">
      <c r="C135" s="152"/>
      <c r="D135" s="152"/>
      <c r="E135" s="152"/>
      <c r="F135" s="152"/>
    </row>
    <row r="136" spans="3:6" ht="12.75">
      <c r="C136" s="152"/>
      <c r="D136" s="152"/>
      <c r="E136" s="152"/>
      <c r="F136" s="152"/>
    </row>
    <row r="137" spans="3:6" ht="12.75">
      <c r="C137" s="152"/>
      <c r="D137" s="152"/>
      <c r="E137" s="152"/>
      <c r="F137" s="152"/>
    </row>
    <row r="138" spans="3:6" ht="12.75">
      <c r="C138" s="152"/>
      <c r="D138" s="152"/>
      <c r="E138" s="152"/>
      <c r="F138" s="152"/>
    </row>
    <row r="139" spans="3:6" ht="12.75">
      <c r="C139" s="152"/>
      <c r="D139" s="152"/>
      <c r="E139" s="152"/>
      <c r="F139" s="152"/>
    </row>
    <row r="140" spans="3:6" ht="12.75">
      <c r="C140" s="152"/>
      <c r="D140" s="152"/>
      <c r="E140" s="152"/>
      <c r="F140" s="152"/>
    </row>
    <row r="141" spans="3:6" ht="12.75">
      <c r="C141" s="152"/>
      <c r="D141" s="152"/>
      <c r="E141" s="152"/>
      <c r="F141" s="152"/>
    </row>
    <row r="142" spans="3:6" ht="12.75">
      <c r="C142" s="152"/>
      <c r="D142" s="152"/>
      <c r="E142" s="152"/>
      <c r="F142" s="152"/>
    </row>
    <row r="143" spans="3:6" ht="12.75">
      <c r="C143" s="152"/>
      <c r="D143" s="152"/>
      <c r="E143" s="152"/>
      <c r="F143" s="152"/>
    </row>
    <row r="144" spans="3:6" ht="12.75">
      <c r="C144" s="152"/>
      <c r="D144" s="152"/>
      <c r="E144" s="152"/>
      <c r="F144" s="152"/>
    </row>
    <row r="145" spans="3:6" ht="12.75">
      <c r="C145" s="152"/>
      <c r="D145" s="152"/>
      <c r="E145" s="152"/>
      <c r="F145" s="152"/>
    </row>
    <row r="146" spans="3:6" ht="12.75">
      <c r="C146" s="152"/>
      <c r="D146" s="152"/>
      <c r="E146" s="152"/>
      <c r="F146" s="152"/>
    </row>
    <row r="147" spans="3:6" ht="12.75">
      <c r="C147" s="152"/>
      <c r="D147" s="152"/>
      <c r="E147" s="152"/>
      <c r="F147" s="152"/>
    </row>
    <row r="148" spans="3:6" ht="12.75">
      <c r="C148" s="152"/>
      <c r="D148" s="152"/>
      <c r="E148" s="152"/>
      <c r="F148" s="152"/>
    </row>
    <row r="149" spans="3:6" ht="12.75">
      <c r="C149" s="152"/>
      <c r="D149" s="152"/>
      <c r="E149" s="152"/>
      <c r="F149" s="152"/>
    </row>
    <row r="150" spans="3:6" ht="12.75">
      <c r="C150" s="152"/>
      <c r="D150" s="152"/>
      <c r="E150" s="152"/>
      <c r="F150" s="152"/>
    </row>
    <row r="151" spans="3:6" ht="12.75">
      <c r="C151" s="152"/>
      <c r="D151" s="152"/>
      <c r="E151" s="152"/>
      <c r="F151" s="152"/>
    </row>
    <row r="152" spans="3:6" ht="12.75">
      <c r="C152" s="152"/>
      <c r="D152" s="152"/>
      <c r="E152" s="152"/>
      <c r="F152" s="152"/>
    </row>
    <row r="153" spans="3:6" ht="12.75">
      <c r="C153" s="152"/>
      <c r="D153" s="152"/>
      <c r="E153" s="152"/>
      <c r="F153" s="152"/>
    </row>
    <row r="154" spans="3:6" ht="12.75">
      <c r="C154" s="152"/>
      <c r="D154" s="152"/>
      <c r="E154" s="152"/>
      <c r="F154" s="152"/>
    </row>
    <row r="155" spans="3:6" ht="12.75">
      <c r="C155" s="152"/>
      <c r="D155" s="152"/>
      <c r="E155" s="152"/>
      <c r="F155" s="152"/>
    </row>
    <row r="156" spans="3:6" ht="12.75">
      <c r="C156" s="152"/>
      <c r="D156" s="152"/>
      <c r="E156" s="152"/>
      <c r="F156" s="152"/>
    </row>
    <row r="157" spans="3:6" ht="12.75">
      <c r="C157" s="152"/>
      <c r="D157" s="152"/>
      <c r="E157" s="152"/>
      <c r="F157" s="152"/>
    </row>
    <row r="158" spans="3:6" ht="12.75">
      <c r="C158" s="152"/>
      <c r="D158" s="152"/>
      <c r="E158" s="152"/>
      <c r="F158" s="152"/>
    </row>
    <row r="159" spans="3:6" ht="12.75">
      <c r="C159" s="152"/>
      <c r="D159" s="152"/>
      <c r="E159" s="152"/>
      <c r="F159" s="152"/>
    </row>
    <row r="160" spans="3:6" ht="12.75">
      <c r="C160" s="152"/>
      <c r="D160" s="152"/>
      <c r="E160" s="152"/>
      <c r="F160" s="152"/>
    </row>
    <row r="161" spans="3:6" ht="12.75">
      <c r="C161" s="152"/>
      <c r="D161" s="152"/>
      <c r="E161" s="152"/>
      <c r="F161" s="152"/>
    </row>
    <row r="162" spans="3:6" ht="12.75">
      <c r="C162" s="152"/>
      <c r="D162" s="152"/>
      <c r="E162" s="152"/>
      <c r="F162" s="152"/>
    </row>
    <row r="163" spans="3:6" ht="12.75">
      <c r="C163" s="152"/>
      <c r="D163" s="152"/>
      <c r="E163" s="152"/>
      <c r="F163" s="152"/>
    </row>
    <row r="164" spans="3:6" ht="12.75">
      <c r="C164" s="152"/>
      <c r="D164" s="152"/>
      <c r="E164" s="152"/>
      <c r="F164" s="152"/>
    </row>
    <row r="165" spans="3:6" ht="12.75">
      <c r="C165" s="152"/>
      <c r="D165" s="152"/>
      <c r="E165" s="152"/>
      <c r="F165" s="152"/>
    </row>
    <row r="166" spans="3:6" ht="12.75">
      <c r="C166" s="152"/>
      <c r="D166" s="152"/>
      <c r="E166" s="152"/>
      <c r="F166" s="152"/>
    </row>
    <row r="167" spans="3:6" ht="12.75">
      <c r="C167" s="152"/>
      <c r="D167" s="152"/>
      <c r="E167" s="152"/>
      <c r="F167" s="152"/>
    </row>
    <row r="168" spans="3:6" ht="12.75">
      <c r="C168" s="152"/>
      <c r="D168" s="152"/>
      <c r="E168" s="152"/>
      <c r="F168" s="152"/>
    </row>
    <row r="169" spans="3:6" ht="12.75">
      <c r="C169" s="152"/>
      <c r="D169" s="152"/>
      <c r="E169" s="152"/>
      <c r="F169" s="152"/>
    </row>
    <row r="170" spans="3:6" ht="12.75">
      <c r="C170" s="152"/>
      <c r="D170" s="152"/>
      <c r="E170" s="152"/>
      <c r="F170" s="152"/>
    </row>
    <row r="171" spans="3:6" ht="12.75">
      <c r="C171" s="152"/>
      <c r="D171" s="152"/>
      <c r="E171" s="152"/>
      <c r="F171" s="152"/>
    </row>
    <row r="172" spans="3:6" ht="12.75">
      <c r="C172" s="152"/>
      <c r="D172" s="152"/>
      <c r="E172" s="152"/>
      <c r="F172" s="152"/>
    </row>
    <row r="173" spans="3:6" ht="12.75">
      <c r="C173" s="152"/>
      <c r="D173" s="152"/>
      <c r="E173" s="152"/>
      <c r="F173" s="152"/>
    </row>
    <row r="174" spans="3:6" ht="12.75">
      <c r="C174" s="152"/>
      <c r="D174" s="152"/>
      <c r="E174" s="152"/>
      <c r="F174" s="152"/>
    </row>
    <row r="175" spans="3:6" ht="12.75">
      <c r="C175" s="152"/>
      <c r="D175" s="152"/>
      <c r="E175" s="152"/>
      <c r="F175" s="152"/>
    </row>
    <row r="176" spans="3:6" ht="12.75">
      <c r="C176" s="152"/>
      <c r="D176" s="152"/>
      <c r="E176" s="152"/>
      <c r="F176" s="152"/>
    </row>
    <row r="177" spans="3:6" ht="12.75">
      <c r="C177" s="152"/>
      <c r="D177" s="152"/>
      <c r="E177" s="152"/>
      <c r="F177" s="152"/>
    </row>
    <row r="178" spans="3:6" ht="12.75">
      <c r="C178" s="152"/>
      <c r="D178" s="152"/>
      <c r="E178" s="152"/>
      <c r="F178" s="152"/>
    </row>
    <row r="179" spans="3:6" ht="12.75">
      <c r="C179" s="152"/>
      <c r="D179" s="152"/>
      <c r="E179" s="152"/>
      <c r="F179" s="152"/>
    </row>
    <row r="180" spans="3:6" ht="12.75">
      <c r="C180" s="152"/>
      <c r="D180" s="152"/>
      <c r="E180" s="152"/>
      <c r="F180" s="152"/>
    </row>
    <row r="181" spans="3:6" ht="12.75">
      <c r="C181" s="152"/>
      <c r="D181" s="152"/>
      <c r="E181" s="152"/>
      <c r="F181" s="152"/>
    </row>
    <row r="182" spans="3:6" ht="12.75">
      <c r="C182" s="152"/>
      <c r="D182" s="152"/>
      <c r="E182" s="152"/>
      <c r="F182" s="152"/>
    </row>
    <row r="183" spans="3:6" ht="12.75">
      <c r="C183" s="152"/>
      <c r="D183" s="152"/>
      <c r="E183" s="152"/>
      <c r="F183" s="152"/>
    </row>
    <row r="184" spans="3:6" ht="12.75">
      <c r="C184" s="152"/>
      <c r="D184" s="152"/>
      <c r="E184" s="152"/>
      <c r="F184" s="152"/>
    </row>
    <row r="185" spans="3:6" ht="12.75">
      <c r="C185" s="152"/>
      <c r="D185" s="152"/>
      <c r="E185" s="152"/>
      <c r="F185" s="152"/>
    </row>
    <row r="186" spans="3:6" ht="12.75">
      <c r="C186" s="152"/>
      <c r="D186" s="152"/>
      <c r="E186" s="152"/>
      <c r="F186" s="152"/>
    </row>
    <row r="187" spans="3:6" ht="12.75">
      <c r="C187" s="152"/>
      <c r="D187" s="152"/>
      <c r="E187" s="152"/>
      <c r="F187" s="152"/>
    </row>
    <row r="188" spans="3:6" ht="12.75">
      <c r="C188" s="152"/>
      <c r="D188" s="152"/>
      <c r="E188" s="152"/>
      <c r="F188" s="152"/>
    </row>
    <row r="189" spans="3:6" ht="12.75">
      <c r="C189" s="152"/>
      <c r="D189" s="152"/>
      <c r="E189" s="152"/>
      <c r="F189" s="152"/>
    </row>
    <row r="190" spans="3:6" ht="12.75">
      <c r="C190" s="152"/>
      <c r="D190" s="152"/>
      <c r="E190" s="152"/>
      <c r="F190" s="152"/>
    </row>
    <row r="191" spans="3:6" ht="12.75">
      <c r="C191" s="152"/>
      <c r="D191" s="152"/>
      <c r="E191" s="152"/>
      <c r="F191" s="152"/>
    </row>
    <row r="192" spans="3:6" ht="12.75">
      <c r="C192" s="152"/>
      <c r="D192" s="152"/>
      <c r="E192" s="152"/>
      <c r="F192" s="152"/>
    </row>
    <row r="193" spans="3:6" ht="12.75">
      <c r="C193" s="152"/>
      <c r="D193" s="152"/>
      <c r="E193" s="152"/>
      <c r="F193" s="152"/>
    </row>
    <row r="194" spans="3:6" ht="12.75">
      <c r="C194" s="152"/>
      <c r="D194" s="152"/>
      <c r="E194" s="152"/>
      <c r="F194" s="152"/>
    </row>
    <row r="195" spans="3:6" ht="12.75">
      <c r="C195" s="152"/>
      <c r="D195" s="152"/>
      <c r="E195" s="152"/>
      <c r="F195" s="152"/>
    </row>
    <row r="196" spans="3:6" ht="12.75">
      <c r="C196" s="152"/>
      <c r="D196" s="152"/>
      <c r="E196" s="152"/>
      <c r="F196" s="152"/>
    </row>
    <row r="197" spans="3:6" ht="12.75">
      <c r="C197" s="152"/>
      <c r="D197" s="152"/>
      <c r="E197" s="152"/>
      <c r="F197" s="152"/>
    </row>
    <row r="198" spans="3:6" ht="12.75">
      <c r="C198" s="152"/>
      <c r="D198" s="152"/>
      <c r="E198" s="152"/>
      <c r="F198" s="152"/>
    </row>
    <row r="199" spans="3:6" ht="12.75">
      <c r="C199" s="152"/>
      <c r="D199" s="152"/>
      <c r="E199" s="152"/>
      <c r="F199" s="152"/>
    </row>
    <row r="200" spans="3:6" ht="12.75">
      <c r="C200" s="152"/>
      <c r="D200" s="152"/>
      <c r="E200" s="152"/>
      <c r="F200" s="152"/>
    </row>
    <row r="201" spans="3:6" ht="12.75">
      <c r="C201" s="152"/>
      <c r="D201" s="152"/>
      <c r="E201" s="152"/>
      <c r="F201" s="152"/>
    </row>
    <row r="202" spans="3:6" ht="12.75">
      <c r="C202" s="152"/>
      <c r="D202" s="152"/>
      <c r="E202" s="152"/>
      <c r="F202" s="152"/>
    </row>
    <row r="203" spans="3:6" ht="12.75">
      <c r="C203" s="152"/>
      <c r="D203" s="152"/>
      <c r="E203" s="152"/>
      <c r="F203" s="152"/>
    </row>
    <row r="204" spans="3:6" ht="12.75">
      <c r="C204" s="152"/>
      <c r="D204" s="152"/>
      <c r="E204" s="152"/>
      <c r="F204" s="152"/>
    </row>
    <row r="205" spans="3:6" ht="12.75">
      <c r="C205" s="152"/>
      <c r="D205" s="152"/>
      <c r="E205" s="152"/>
      <c r="F205" s="152"/>
    </row>
    <row r="206" spans="3:6" ht="12.75">
      <c r="C206" s="152"/>
      <c r="D206" s="152"/>
      <c r="E206" s="152"/>
      <c r="F206" s="152"/>
    </row>
    <row r="207" spans="3:6" ht="12.75">
      <c r="C207" s="152"/>
      <c r="D207" s="152"/>
      <c r="E207" s="152"/>
      <c r="F207" s="152"/>
    </row>
    <row r="208" spans="3:6" ht="12.75">
      <c r="C208" s="152"/>
      <c r="D208" s="152"/>
      <c r="E208" s="152"/>
      <c r="F208" s="152"/>
    </row>
    <row r="209" spans="3:6" ht="12.75">
      <c r="C209" s="152"/>
      <c r="D209" s="152"/>
      <c r="E209" s="152"/>
      <c r="F209" s="152"/>
    </row>
    <row r="210" spans="3:6" ht="12.75">
      <c r="C210" s="152"/>
      <c r="D210" s="152"/>
      <c r="E210" s="152"/>
      <c r="F210" s="152"/>
    </row>
    <row r="211" spans="3:6" ht="12.75">
      <c r="C211" s="152"/>
      <c r="D211" s="152"/>
      <c r="E211" s="152"/>
      <c r="F211" s="152"/>
    </row>
    <row r="212" spans="3:6" ht="12.75">
      <c r="C212" s="152"/>
      <c r="D212" s="152"/>
      <c r="E212" s="152"/>
      <c r="F212" s="152"/>
    </row>
    <row r="213" spans="3:6" ht="12.75">
      <c r="C213" s="152"/>
      <c r="D213" s="152"/>
      <c r="E213" s="152"/>
      <c r="F213" s="152"/>
    </row>
    <row r="214" spans="3:6" ht="12.75">
      <c r="C214" s="152"/>
      <c r="D214" s="152"/>
      <c r="E214" s="152"/>
      <c r="F214" s="152"/>
    </row>
    <row r="215" spans="3:6" ht="12.75">
      <c r="C215" s="152"/>
      <c r="D215" s="152"/>
      <c r="E215" s="152"/>
      <c r="F215" s="152"/>
    </row>
    <row r="216" spans="3:6" ht="12.75">
      <c r="C216" s="152"/>
      <c r="D216" s="152"/>
      <c r="E216" s="152"/>
      <c r="F216" s="152"/>
    </row>
    <row r="217" spans="3:6" ht="12.75">
      <c r="C217" s="152"/>
      <c r="D217" s="152"/>
      <c r="E217" s="152"/>
      <c r="F217" s="152"/>
    </row>
    <row r="218" spans="3:6" ht="12.75">
      <c r="C218" s="152"/>
      <c r="D218" s="152"/>
      <c r="E218" s="152"/>
      <c r="F218" s="152"/>
    </row>
    <row r="219" spans="3:6" ht="12.75">
      <c r="C219" s="152"/>
      <c r="D219" s="152"/>
      <c r="E219" s="152"/>
      <c r="F219" s="152"/>
    </row>
    <row r="220" spans="3:6" ht="12.75">
      <c r="C220" s="152"/>
      <c r="D220" s="152"/>
      <c r="E220" s="152"/>
      <c r="F220" s="152"/>
    </row>
    <row r="221" spans="3:6" ht="12.75">
      <c r="C221" s="152"/>
      <c r="D221" s="152"/>
      <c r="E221" s="152"/>
      <c r="F221" s="152"/>
    </row>
    <row r="222" spans="3:6" ht="12.75">
      <c r="C222" s="152"/>
      <c r="D222" s="152"/>
      <c r="E222" s="152"/>
      <c r="F222" s="152"/>
    </row>
    <row r="223" spans="3:6" ht="12.75">
      <c r="C223" s="152"/>
      <c r="D223" s="152"/>
      <c r="E223" s="152"/>
      <c r="F223" s="152"/>
    </row>
    <row r="224" spans="3:6" ht="12.75">
      <c r="C224" s="152"/>
      <c r="D224" s="152"/>
      <c r="E224" s="152"/>
      <c r="F224" s="152"/>
    </row>
    <row r="225" spans="3:6" ht="12.75">
      <c r="C225" s="152"/>
      <c r="D225" s="152"/>
      <c r="E225" s="152"/>
      <c r="F225" s="152"/>
    </row>
    <row r="226" spans="3:6" ht="12.75">
      <c r="C226" s="152"/>
      <c r="D226" s="152"/>
      <c r="E226" s="152"/>
      <c r="F226" s="152"/>
    </row>
    <row r="227" spans="3:6" ht="12.75">
      <c r="C227" s="152"/>
      <c r="D227" s="152"/>
      <c r="E227" s="152"/>
      <c r="F227" s="152"/>
    </row>
    <row r="228" spans="3:6" ht="12.75">
      <c r="C228" s="152"/>
      <c r="D228" s="152"/>
      <c r="E228" s="152"/>
      <c r="F228" s="152"/>
    </row>
    <row r="229" spans="3:6" ht="12.75">
      <c r="C229" s="152"/>
      <c r="D229" s="152"/>
      <c r="E229" s="152"/>
      <c r="F229" s="152"/>
    </row>
    <row r="230" spans="3:6" ht="12.75">
      <c r="C230" s="152"/>
      <c r="D230" s="152"/>
      <c r="E230" s="152"/>
      <c r="F230" s="152"/>
    </row>
    <row r="231" spans="3:6" ht="12.75">
      <c r="C231" s="152"/>
      <c r="D231" s="152"/>
      <c r="E231" s="152"/>
      <c r="F231" s="152"/>
    </row>
    <row r="232" spans="3:6" ht="12.75">
      <c r="C232" s="152"/>
      <c r="D232" s="152"/>
      <c r="E232" s="152"/>
      <c r="F232" s="152"/>
    </row>
    <row r="233" spans="3:6" ht="12.75">
      <c r="C233" s="152"/>
      <c r="D233" s="152"/>
      <c r="E233" s="152"/>
      <c r="F233" s="152"/>
    </row>
    <row r="234" spans="3:6" ht="12.75">
      <c r="C234" s="152"/>
      <c r="D234" s="152"/>
      <c r="E234" s="152"/>
      <c r="F234" s="152"/>
    </row>
    <row r="235" spans="3:6" ht="12.75">
      <c r="C235" s="152"/>
      <c r="D235" s="152"/>
      <c r="E235" s="152"/>
      <c r="F235" s="152"/>
    </row>
    <row r="236" spans="3:6" ht="12.75">
      <c r="C236" s="152"/>
      <c r="D236" s="152"/>
      <c r="E236" s="152"/>
      <c r="F236" s="152"/>
    </row>
    <row r="237" spans="3:6" ht="12.75">
      <c r="C237" s="152"/>
      <c r="D237" s="152"/>
      <c r="E237" s="152"/>
      <c r="F237" s="152"/>
    </row>
    <row r="238" spans="3:6" ht="12.75">
      <c r="C238" s="152"/>
      <c r="D238" s="152"/>
      <c r="E238" s="152"/>
      <c r="F238" s="152"/>
    </row>
    <row r="239" spans="3:6" ht="12.75">
      <c r="C239" s="152"/>
      <c r="D239" s="152"/>
      <c r="E239" s="152"/>
      <c r="F239" s="152"/>
    </row>
    <row r="240" spans="3:6" ht="12.75">
      <c r="C240" s="152"/>
      <c r="D240" s="152"/>
      <c r="E240" s="152"/>
      <c r="F240" s="152"/>
    </row>
    <row r="241" spans="3:6" ht="12.75">
      <c r="C241" s="152"/>
      <c r="D241" s="152"/>
      <c r="E241" s="152"/>
      <c r="F241" s="152"/>
    </row>
    <row r="242" spans="3:6" ht="12.75">
      <c r="C242" s="152"/>
      <c r="D242" s="152"/>
      <c r="E242" s="152"/>
      <c r="F242" s="152"/>
    </row>
    <row r="243" spans="3:6" ht="12.75">
      <c r="C243" s="152"/>
      <c r="D243" s="152"/>
      <c r="E243" s="152"/>
      <c r="F243" s="152"/>
    </row>
    <row r="244" spans="3:6" ht="12.75">
      <c r="C244" s="152"/>
      <c r="D244" s="152"/>
      <c r="E244" s="152"/>
      <c r="F244" s="152"/>
    </row>
    <row r="245" spans="3:6" ht="12.75">
      <c r="C245" s="152"/>
      <c r="D245" s="152"/>
      <c r="E245" s="152"/>
      <c r="F245" s="152"/>
    </row>
    <row r="246" spans="3:6" ht="12.75">
      <c r="C246" s="152"/>
      <c r="D246" s="152"/>
      <c r="E246" s="152"/>
      <c r="F246" s="152"/>
    </row>
    <row r="247" spans="3:6" ht="12.75">
      <c r="C247" s="152"/>
      <c r="D247" s="152"/>
      <c r="E247" s="152"/>
      <c r="F247" s="152"/>
    </row>
    <row r="248" spans="3:6" ht="12.75">
      <c r="C248" s="152"/>
      <c r="D248" s="152"/>
      <c r="E248" s="152"/>
      <c r="F248" s="152"/>
    </row>
    <row r="249" spans="3:6" ht="12.75">
      <c r="C249" s="152"/>
      <c r="D249" s="152"/>
      <c r="E249" s="152"/>
      <c r="F249" s="152"/>
    </row>
    <row r="250" spans="3:6" ht="12.75">
      <c r="C250" s="152"/>
      <c r="D250" s="152"/>
      <c r="E250" s="152"/>
      <c r="F250" s="152"/>
    </row>
    <row r="251" spans="3:6" ht="12.75">
      <c r="C251" s="152"/>
      <c r="D251" s="152"/>
      <c r="E251" s="152"/>
      <c r="F251" s="152"/>
    </row>
    <row r="252" spans="3:6" ht="12.75">
      <c r="C252" s="152"/>
      <c r="D252" s="152"/>
      <c r="E252" s="152"/>
      <c r="F252" s="152"/>
    </row>
    <row r="253" spans="3:6" ht="12.75">
      <c r="C253" s="152"/>
      <c r="D253" s="152"/>
      <c r="E253" s="152"/>
      <c r="F253" s="152"/>
    </row>
    <row r="254" spans="3:6" ht="12.75">
      <c r="C254" s="152"/>
      <c r="D254" s="152"/>
      <c r="E254" s="152"/>
      <c r="F254" s="152"/>
    </row>
    <row r="255" spans="3:6" ht="12.75">
      <c r="C255" s="152"/>
      <c r="D255" s="152"/>
      <c r="E255" s="152"/>
      <c r="F255" s="152"/>
    </row>
    <row r="256" spans="3:6" ht="12.75">
      <c r="C256" s="152"/>
      <c r="D256" s="152"/>
      <c r="E256" s="152"/>
      <c r="F256" s="152"/>
    </row>
    <row r="257" spans="3:6" ht="12.75">
      <c r="C257" s="152"/>
      <c r="D257" s="152"/>
      <c r="E257" s="152"/>
      <c r="F257" s="152"/>
    </row>
    <row r="258" spans="3:6" ht="12.75">
      <c r="C258" s="152"/>
      <c r="D258" s="152"/>
      <c r="E258" s="152"/>
      <c r="F258" s="152"/>
    </row>
    <row r="259" spans="3:6" ht="12.75">
      <c r="C259" s="152"/>
      <c r="D259" s="152"/>
      <c r="E259" s="152"/>
      <c r="F259" s="152"/>
    </row>
    <row r="260" spans="3:6" ht="12.75">
      <c r="C260" s="152"/>
      <c r="D260" s="152"/>
      <c r="E260" s="152"/>
      <c r="F260" s="152"/>
    </row>
    <row r="261" spans="3:6" ht="12.75">
      <c r="C261" s="152"/>
      <c r="D261" s="152"/>
      <c r="E261" s="152"/>
      <c r="F261" s="152"/>
    </row>
    <row r="262" spans="3:6" ht="12.75">
      <c r="C262" s="152"/>
      <c r="D262" s="152"/>
      <c r="E262" s="152"/>
      <c r="F262" s="152"/>
    </row>
    <row r="263" spans="3:6" ht="12.75">
      <c r="C263" s="152"/>
      <c r="D263" s="152"/>
      <c r="E263" s="152"/>
      <c r="F263" s="152"/>
    </row>
    <row r="264" spans="3:6" ht="12.75">
      <c r="C264" s="152"/>
      <c r="D264" s="152"/>
      <c r="E264" s="152"/>
      <c r="F264" s="152"/>
    </row>
    <row r="265" spans="3:6" ht="12.75">
      <c r="C265" s="152"/>
      <c r="D265" s="152"/>
      <c r="E265" s="152"/>
      <c r="F265" s="152"/>
    </row>
    <row r="266" spans="3:6" ht="12.75">
      <c r="C266" s="152"/>
      <c r="D266" s="152"/>
      <c r="E266" s="152"/>
      <c r="F266" s="152"/>
    </row>
    <row r="267" spans="3:6" ht="12.75">
      <c r="C267" s="152"/>
      <c r="D267" s="152"/>
      <c r="E267" s="152"/>
      <c r="F267" s="152"/>
    </row>
    <row r="268" spans="3:6" ht="12.75">
      <c r="C268" s="152"/>
      <c r="D268" s="152"/>
      <c r="E268" s="152"/>
      <c r="F268" s="152"/>
    </row>
    <row r="269" spans="3:6" ht="12.75">
      <c r="C269" s="152"/>
      <c r="D269" s="152"/>
      <c r="E269" s="152"/>
      <c r="F269" s="152"/>
    </row>
    <row r="270" spans="3:6" ht="12.75">
      <c r="C270" s="152"/>
      <c r="D270" s="152"/>
      <c r="E270" s="152"/>
      <c r="F270" s="152"/>
    </row>
    <row r="271" spans="3:6" ht="12.75">
      <c r="C271" s="152"/>
      <c r="D271" s="152"/>
      <c r="E271" s="152"/>
      <c r="F271" s="152"/>
    </row>
    <row r="272" spans="3:6" ht="12.75">
      <c r="C272" s="152"/>
      <c r="D272" s="152"/>
      <c r="E272" s="152"/>
      <c r="F272" s="152"/>
    </row>
    <row r="273" spans="3:6" ht="12.75">
      <c r="C273" s="152"/>
      <c r="D273" s="152"/>
      <c r="E273" s="152"/>
      <c r="F273" s="152"/>
    </row>
    <row r="274" spans="3:6" ht="12.75">
      <c r="C274" s="152"/>
      <c r="D274" s="152"/>
      <c r="E274" s="152"/>
      <c r="F274" s="152"/>
    </row>
    <row r="275" spans="3:6" ht="12.75">
      <c r="C275" s="152"/>
      <c r="D275" s="152"/>
      <c r="E275" s="152"/>
      <c r="F275" s="152"/>
    </row>
    <row r="276" spans="3:6" ht="12.75">
      <c r="C276" s="152"/>
      <c r="D276" s="152"/>
      <c r="E276" s="152"/>
      <c r="F276" s="152"/>
    </row>
    <row r="277" spans="3:6" ht="12.75">
      <c r="C277" s="152"/>
      <c r="D277" s="152"/>
      <c r="E277" s="152"/>
      <c r="F277" s="152"/>
    </row>
    <row r="278" spans="3:6" ht="12.75">
      <c r="C278" s="152"/>
      <c r="D278" s="152"/>
      <c r="E278" s="152"/>
      <c r="F278" s="152"/>
    </row>
    <row r="279" spans="3:6" ht="12.75">
      <c r="C279" s="152"/>
      <c r="D279" s="152"/>
      <c r="E279" s="152"/>
      <c r="F279" s="152"/>
    </row>
    <row r="280" spans="3:6" ht="12.75">
      <c r="C280" s="152"/>
      <c r="D280" s="152"/>
      <c r="E280" s="152"/>
      <c r="F280" s="152"/>
    </row>
    <row r="281" spans="3:6" ht="12.75">
      <c r="C281" s="152"/>
      <c r="D281" s="152"/>
      <c r="E281" s="152"/>
      <c r="F281" s="152"/>
    </row>
    <row r="282" spans="3:6" ht="12.75">
      <c r="C282" s="152"/>
      <c r="D282" s="152"/>
      <c r="E282" s="152"/>
      <c r="F282" s="152"/>
    </row>
    <row r="283" spans="3:6" ht="12.75">
      <c r="C283" s="152"/>
      <c r="D283" s="152"/>
      <c r="E283" s="152"/>
      <c r="F283" s="152"/>
    </row>
    <row r="284" spans="3:6" ht="12.75">
      <c r="C284" s="152"/>
      <c r="D284" s="152"/>
      <c r="E284" s="152"/>
      <c r="F284" s="152"/>
    </row>
    <row r="285" spans="3:6" ht="12.75">
      <c r="C285" s="152"/>
      <c r="D285" s="152"/>
      <c r="E285" s="152"/>
      <c r="F285" s="152"/>
    </row>
    <row r="286" spans="3:6" ht="12.75">
      <c r="C286" s="152"/>
      <c r="D286" s="152"/>
      <c r="E286" s="152"/>
      <c r="F286" s="152"/>
    </row>
    <row r="287" spans="3:6" ht="12.75">
      <c r="C287" s="152"/>
      <c r="D287" s="152"/>
      <c r="E287" s="152"/>
      <c r="F287" s="152"/>
    </row>
    <row r="288" spans="3:6" ht="12.75">
      <c r="C288" s="152"/>
      <c r="D288" s="152"/>
      <c r="E288" s="152"/>
      <c r="F288" s="152"/>
    </row>
    <row r="289" spans="3:6" ht="12.75">
      <c r="C289" s="152"/>
      <c r="D289" s="152"/>
      <c r="E289" s="152"/>
      <c r="F289" s="152"/>
    </row>
    <row r="290" spans="3:6" ht="12.75">
      <c r="C290" s="152"/>
      <c r="D290" s="152"/>
      <c r="E290" s="152"/>
      <c r="F290" s="152"/>
    </row>
    <row r="291" spans="3:6" ht="12.75">
      <c r="C291" s="152"/>
      <c r="D291" s="152"/>
      <c r="E291" s="152"/>
      <c r="F291" s="152"/>
    </row>
    <row r="292" spans="3:6" ht="12.75">
      <c r="C292" s="152"/>
      <c r="D292" s="152"/>
      <c r="E292" s="152"/>
      <c r="F292" s="152"/>
    </row>
    <row r="293" spans="3:6" ht="12.75">
      <c r="C293" s="152"/>
      <c r="D293" s="152"/>
      <c r="E293" s="152"/>
      <c r="F293" s="152"/>
    </row>
    <row r="294" spans="3:6" ht="12.75">
      <c r="C294" s="152"/>
      <c r="D294" s="152"/>
      <c r="E294" s="152"/>
      <c r="F294" s="152"/>
    </row>
    <row r="295" spans="3:6" ht="12.75">
      <c r="C295" s="152"/>
      <c r="D295" s="152"/>
      <c r="E295" s="152"/>
      <c r="F295" s="152"/>
    </row>
    <row r="296" spans="3:6" ht="12.75">
      <c r="C296" s="152"/>
      <c r="D296" s="152"/>
      <c r="E296" s="152"/>
      <c r="F296" s="152"/>
    </row>
    <row r="297" spans="3:6" ht="12.75">
      <c r="C297" s="152"/>
      <c r="D297" s="152"/>
      <c r="E297" s="152"/>
      <c r="F297" s="152"/>
    </row>
    <row r="298" spans="3:6" ht="12.75">
      <c r="C298" s="152"/>
      <c r="D298" s="152"/>
      <c r="E298" s="152"/>
      <c r="F298" s="152"/>
    </row>
    <row r="299" spans="3:6" ht="12.75">
      <c r="C299" s="152"/>
      <c r="D299" s="152"/>
      <c r="E299" s="152"/>
      <c r="F299" s="152"/>
    </row>
    <row r="300" spans="3:6" ht="12.75">
      <c r="C300" s="152"/>
      <c r="D300" s="152"/>
      <c r="E300" s="152"/>
      <c r="F300" s="152"/>
    </row>
    <row r="301" spans="3:6" ht="12.75">
      <c r="C301" s="152"/>
      <c r="D301" s="152"/>
      <c r="E301" s="152"/>
      <c r="F301" s="152"/>
    </row>
    <row r="302" spans="3:6" ht="12.75">
      <c r="C302" s="152"/>
      <c r="D302" s="152"/>
      <c r="E302" s="152"/>
      <c r="F302" s="152"/>
    </row>
    <row r="303" spans="3:6" ht="12.75">
      <c r="C303" s="152"/>
      <c r="D303" s="152"/>
      <c r="E303" s="152"/>
      <c r="F303" s="152"/>
    </row>
    <row r="304" spans="3:6" ht="12.75">
      <c r="C304" s="152"/>
      <c r="D304" s="152"/>
      <c r="E304" s="152"/>
      <c r="F304" s="152"/>
    </row>
    <row r="305" spans="3:6" ht="12.75">
      <c r="C305" s="152"/>
      <c r="D305" s="152"/>
      <c r="E305" s="152"/>
      <c r="F305" s="152"/>
    </row>
    <row r="306" spans="3:6" ht="12.75">
      <c r="C306" s="152"/>
      <c r="D306" s="152"/>
      <c r="E306" s="152"/>
      <c r="F306" s="152"/>
    </row>
    <row r="307" spans="3:6" ht="12.75">
      <c r="C307" s="152"/>
      <c r="D307" s="152"/>
      <c r="E307" s="152"/>
      <c r="F307" s="152"/>
    </row>
    <row r="308" spans="3:6" ht="12.75">
      <c r="C308" s="152"/>
      <c r="D308" s="152"/>
      <c r="E308" s="152"/>
      <c r="F308" s="152"/>
    </row>
    <row r="309" spans="3:6" ht="12.75">
      <c r="C309" s="152"/>
      <c r="D309" s="152"/>
      <c r="E309" s="152"/>
      <c r="F309" s="152"/>
    </row>
    <row r="310" spans="3:6" ht="12.75">
      <c r="C310" s="152"/>
      <c r="D310" s="152"/>
      <c r="E310" s="152"/>
      <c r="F310" s="152"/>
    </row>
    <row r="311" spans="3:6" ht="12.75">
      <c r="C311" s="152"/>
      <c r="D311" s="152"/>
      <c r="E311" s="152"/>
      <c r="F311" s="152"/>
    </row>
    <row r="312" spans="3:6" ht="12.75">
      <c r="C312" s="152"/>
      <c r="D312" s="152"/>
      <c r="E312" s="152"/>
      <c r="F312" s="152"/>
    </row>
    <row r="313" spans="3:6" ht="12.75">
      <c r="C313" s="152"/>
      <c r="D313" s="152"/>
      <c r="E313" s="152"/>
      <c r="F313" s="152"/>
    </row>
    <row r="314" spans="3:6" ht="12.75">
      <c r="C314" s="152"/>
      <c r="D314" s="152"/>
      <c r="E314" s="152"/>
      <c r="F314" s="152"/>
    </row>
    <row r="315" spans="3:6" ht="12.75">
      <c r="C315" s="152"/>
      <c r="D315" s="152"/>
      <c r="E315" s="152"/>
      <c r="F315" s="152"/>
    </row>
    <row r="316" spans="3:6" ht="12.75">
      <c r="C316" s="152"/>
      <c r="D316" s="152"/>
      <c r="E316" s="152"/>
      <c r="F316" s="152"/>
    </row>
    <row r="317" spans="3:6" ht="12.75">
      <c r="C317" s="152"/>
      <c r="D317" s="152"/>
      <c r="E317" s="152"/>
      <c r="F317" s="152"/>
    </row>
    <row r="318" spans="3:6" ht="12.75">
      <c r="C318" s="152"/>
      <c r="D318" s="152"/>
      <c r="E318" s="152"/>
      <c r="F318" s="152"/>
    </row>
    <row r="319" spans="3:6" ht="12.75">
      <c r="C319" s="152"/>
      <c r="D319" s="152"/>
      <c r="E319" s="152"/>
      <c r="F319" s="152"/>
    </row>
    <row r="320" spans="3:6" ht="12.75">
      <c r="C320" s="152"/>
      <c r="D320" s="152"/>
      <c r="E320" s="152"/>
      <c r="F320" s="152"/>
    </row>
    <row r="321" spans="3:6" ht="12.75">
      <c r="C321" s="152"/>
      <c r="D321" s="152"/>
      <c r="E321" s="152"/>
      <c r="F321" s="152"/>
    </row>
    <row r="322" spans="3:6" ht="12.75">
      <c r="C322" s="152"/>
      <c r="D322" s="152"/>
      <c r="E322" s="152"/>
      <c r="F322" s="152"/>
    </row>
    <row r="323" spans="3:6" ht="12.75">
      <c r="C323" s="152"/>
      <c r="D323" s="152"/>
      <c r="E323" s="152"/>
      <c r="F323" s="152"/>
    </row>
    <row r="324" spans="3:6" ht="12.75">
      <c r="C324" s="152"/>
      <c r="D324" s="152"/>
      <c r="E324" s="152"/>
      <c r="F324" s="152"/>
    </row>
    <row r="325" spans="3:6" ht="12.75">
      <c r="C325" s="152"/>
      <c r="D325" s="152"/>
      <c r="E325" s="152"/>
      <c r="F325" s="152"/>
    </row>
    <row r="326" spans="3:6" ht="12.75">
      <c r="C326" s="152"/>
      <c r="D326" s="152"/>
      <c r="E326" s="152"/>
      <c r="F326" s="152"/>
    </row>
    <row r="327" spans="3:6" ht="12.75">
      <c r="C327" s="152"/>
      <c r="D327" s="152"/>
      <c r="E327" s="152"/>
      <c r="F327" s="152"/>
    </row>
    <row r="328" spans="3:6" ht="12.75">
      <c r="C328" s="152"/>
      <c r="D328" s="152"/>
      <c r="E328" s="152"/>
      <c r="F328" s="152"/>
    </row>
    <row r="329" spans="3:6" ht="12.75">
      <c r="C329" s="152"/>
      <c r="D329" s="152"/>
      <c r="E329" s="152"/>
      <c r="F329" s="152"/>
    </row>
    <row r="330" spans="3:6" ht="12.75">
      <c r="C330" s="152"/>
      <c r="D330" s="152"/>
      <c r="E330" s="152"/>
      <c r="F330" s="152"/>
    </row>
    <row r="331" spans="3:6" ht="12.75">
      <c r="C331" s="152"/>
      <c r="D331" s="152"/>
      <c r="E331" s="152"/>
      <c r="F331" s="152"/>
    </row>
    <row r="332" spans="3:6" ht="12.75">
      <c r="C332" s="152"/>
      <c r="D332" s="152"/>
      <c r="E332" s="152"/>
      <c r="F332" s="152"/>
    </row>
    <row r="333" spans="3:6" ht="12.75">
      <c r="C333" s="152"/>
      <c r="D333" s="152"/>
      <c r="E333" s="152"/>
      <c r="F333" s="152"/>
    </row>
    <row r="334" spans="3:6" ht="12.75">
      <c r="C334" s="152"/>
      <c r="D334" s="152"/>
      <c r="E334" s="152"/>
      <c r="F334" s="152"/>
    </row>
    <row r="335" spans="3:6" ht="12.75">
      <c r="C335" s="152"/>
      <c r="D335" s="152"/>
      <c r="E335" s="152"/>
      <c r="F335" s="152"/>
    </row>
    <row r="336" spans="3:6" ht="12.75">
      <c r="C336" s="152"/>
      <c r="D336" s="152"/>
      <c r="E336" s="152"/>
      <c r="F336" s="152"/>
    </row>
    <row r="337" spans="3:6" ht="12.75">
      <c r="C337" s="152"/>
      <c r="D337" s="152"/>
      <c r="E337" s="152"/>
      <c r="F337" s="152"/>
    </row>
    <row r="338" spans="3:6" ht="12.75">
      <c r="C338" s="152"/>
      <c r="D338" s="152"/>
      <c r="E338" s="152"/>
      <c r="F338" s="152"/>
    </row>
    <row r="339" spans="3:6" ht="12.75">
      <c r="C339" s="152"/>
      <c r="D339" s="152"/>
      <c r="E339" s="152"/>
      <c r="F339" s="152"/>
    </row>
    <row r="340" spans="3:6" ht="12.75">
      <c r="C340" s="152"/>
      <c r="D340" s="152"/>
      <c r="E340" s="152"/>
      <c r="F340" s="152"/>
    </row>
    <row r="341" spans="3:6" ht="12.75">
      <c r="C341" s="152"/>
      <c r="D341" s="152"/>
      <c r="E341" s="152"/>
      <c r="F341" s="152"/>
    </row>
    <row r="342" spans="3:6" ht="12.75">
      <c r="C342" s="152"/>
      <c r="D342" s="152"/>
      <c r="E342" s="152"/>
      <c r="F342" s="152"/>
    </row>
    <row r="343" spans="3:6" ht="12.75">
      <c r="C343" s="152"/>
      <c r="D343" s="152"/>
      <c r="E343" s="152"/>
      <c r="F343" s="152"/>
    </row>
    <row r="344" spans="3:6" ht="12.75">
      <c r="C344" s="152"/>
      <c r="D344" s="152"/>
      <c r="E344" s="152"/>
      <c r="F344" s="152"/>
    </row>
    <row r="345" spans="3:6" ht="12.75">
      <c r="C345" s="152"/>
      <c r="D345" s="152"/>
      <c r="E345" s="152"/>
      <c r="F345" s="152"/>
    </row>
    <row r="346" spans="3:6" ht="12.75">
      <c r="C346" s="152"/>
      <c r="D346" s="152"/>
      <c r="E346" s="152"/>
      <c r="F346" s="152"/>
    </row>
    <row r="347" spans="3:6" ht="12.75">
      <c r="C347" s="152"/>
      <c r="D347" s="152"/>
      <c r="E347" s="152"/>
      <c r="F347" s="152"/>
    </row>
    <row r="348" spans="3:6" ht="12.75">
      <c r="C348" s="152"/>
      <c r="D348" s="152"/>
      <c r="E348" s="152"/>
      <c r="F348" s="152"/>
    </row>
    <row r="349" spans="3:6" ht="12.75">
      <c r="C349" s="152"/>
      <c r="D349" s="152"/>
      <c r="E349" s="152"/>
      <c r="F349" s="152"/>
    </row>
    <row r="350" spans="3:6" ht="12.75">
      <c r="C350" s="152"/>
      <c r="D350" s="152"/>
      <c r="E350" s="152"/>
      <c r="F350" s="152"/>
    </row>
    <row r="351" spans="3:6" ht="12.75">
      <c r="C351" s="152"/>
      <c r="D351" s="152"/>
      <c r="E351" s="152"/>
      <c r="F351" s="152"/>
    </row>
    <row r="352" spans="3:6" ht="12.75">
      <c r="C352" s="152"/>
      <c r="D352" s="152"/>
      <c r="E352" s="152"/>
      <c r="F352" s="152"/>
    </row>
    <row r="353" spans="3:6" ht="12.75">
      <c r="C353" s="152"/>
      <c r="D353" s="152"/>
      <c r="E353" s="152"/>
      <c r="F353" s="152"/>
    </row>
    <row r="354" spans="3:6" ht="12.75">
      <c r="C354" s="152"/>
      <c r="D354" s="152"/>
      <c r="E354" s="152"/>
      <c r="F354" s="152"/>
    </row>
    <row r="355" spans="3:6" ht="12.75">
      <c r="C355" s="152"/>
      <c r="D355" s="152"/>
      <c r="E355" s="152"/>
      <c r="F355" s="152"/>
    </row>
    <row r="356" spans="3:6" ht="12.75">
      <c r="C356" s="152"/>
      <c r="D356" s="152"/>
      <c r="E356" s="152"/>
      <c r="F356" s="152"/>
    </row>
    <row r="357" spans="3:6" ht="12.75">
      <c r="C357" s="152"/>
      <c r="D357" s="152"/>
      <c r="E357" s="152"/>
      <c r="F357" s="152"/>
    </row>
    <row r="358" spans="3:6" ht="12.75">
      <c r="C358" s="152"/>
      <c r="D358" s="152"/>
      <c r="E358" s="152"/>
      <c r="F358" s="152"/>
    </row>
    <row r="359" spans="3:6" ht="12.75">
      <c r="C359" s="152"/>
      <c r="D359" s="152"/>
      <c r="E359" s="152"/>
      <c r="F359" s="152"/>
    </row>
    <row r="360" spans="3:6" ht="12.75">
      <c r="C360" s="152"/>
      <c r="D360" s="152"/>
      <c r="E360" s="152"/>
      <c r="F360" s="152"/>
    </row>
    <row r="361" spans="3:6" ht="12.75">
      <c r="C361" s="152"/>
      <c r="D361" s="152"/>
      <c r="E361" s="152"/>
      <c r="F361" s="152"/>
    </row>
    <row r="362" spans="3:6" ht="12.75">
      <c r="C362" s="152"/>
      <c r="D362" s="152"/>
      <c r="E362" s="152"/>
      <c r="F362" s="152"/>
    </row>
    <row r="363" spans="3:6" ht="12.75">
      <c r="C363" s="152"/>
      <c r="D363" s="152"/>
      <c r="E363" s="152"/>
      <c r="F363" s="152"/>
    </row>
    <row r="364" spans="3:6" ht="12.75">
      <c r="C364" s="152"/>
      <c r="D364" s="152"/>
      <c r="E364" s="152"/>
      <c r="F364" s="152"/>
    </row>
    <row r="365" spans="3:6" ht="12.75">
      <c r="C365" s="152"/>
      <c r="D365" s="152"/>
      <c r="E365" s="152"/>
      <c r="F365" s="152"/>
    </row>
    <row r="366" spans="3:6" ht="12.75">
      <c r="C366" s="152"/>
      <c r="D366" s="152"/>
      <c r="E366" s="152"/>
      <c r="F366" s="152"/>
    </row>
    <row r="367" spans="3:6" ht="12.75">
      <c r="C367" s="152"/>
      <c r="D367" s="152"/>
      <c r="E367" s="152"/>
      <c r="F367" s="152"/>
    </row>
    <row r="368" spans="3:6" ht="12.75">
      <c r="C368" s="152"/>
      <c r="D368" s="152"/>
      <c r="E368" s="152"/>
      <c r="F368" s="152"/>
    </row>
    <row r="369" spans="3:6" ht="12.75">
      <c r="C369" s="152"/>
      <c r="D369" s="152"/>
      <c r="E369" s="152"/>
      <c r="F369" s="152"/>
    </row>
    <row r="370" spans="3:6" ht="12.75">
      <c r="C370" s="152"/>
      <c r="D370" s="152"/>
      <c r="E370" s="152"/>
      <c r="F370" s="152"/>
    </row>
    <row r="371" spans="3:6" ht="12.75">
      <c r="C371" s="152"/>
      <c r="D371" s="152"/>
      <c r="E371" s="152"/>
      <c r="F371" s="152"/>
    </row>
    <row r="372" spans="3:6" ht="12.75">
      <c r="C372" s="152"/>
      <c r="D372" s="152"/>
      <c r="E372" s="152"/>
      <c r="F372" s="152"/>
    </row>
    <row r="373" spans="3:6" ht="12.75">
      <c r="C373" s="152"/>
      <c r="D373" s="152"/>
      <c r="E373" s="152"/>
      <c r="F373" s="152"/>
    </row>
    <row r="374" spans="3:6" ht="12.75">
      <c r="C374" s="152"/>
      <c r="D374" s="152"/>
      <c r="E374" s="152"/>
      <c r="F374" s="152"/>
    </row>
    <row r="375" spans="3:6" ht="12.75">
      <c r="C375" s="152"/>
      <c r="D375" s="152"/>
      <c r="E375" s="152"/>
      <c r="F375" s="152"/>
    </row>
    <row r="376" spans="3:6" ht="12.75">
      <c r="C376" s="152"/>
      <c r="D376" s="152"/>
      <c r="E376" s="152"/>
      <c r="F376" s="152"/>
    </row>
    <row r="377" spans="3:6" ht="12.75">
      <c r="C377" s="152"/>
      <c r="D377" s="152"/>
      <c r="E377" s="152"/>
      <c r="F377" s="152"/>
    </row>
    <row r="378" spans="3:6" ht="12.75">
      <c r="C378" s="152"/>
      <c r="D378" s="152"/>
      <c r="E378" s="152"/>
      <c r="F378" s="152"/>
    </row>
    <row r="379" spans="3:6" ht="12.75">
      <c r="C379" s="152"/>
      <c r="D379" s="152"/>
      <c r="E379" s="152"/>
      <c r="F379" s="152"/>
    </row>
    <row r="380" spans="3:6" ht="12.75">
      <c r="C380" s="152"/>
      <c r="D380" s="152"/>
      <c r="E380" s="152"/>
      <c r="F380" s="152"/>
    </row>
    <row r="381" spans="3:6" ht="12.75">
      <c r="C381" s="152"/>
      <c r="D381" s="152"/>
      <c r="E381" s="152"/>
      <c r="F381" s="152"/>
    </row>
    <row r="382" spans="3:6" ht="12.75">
      <c r="C382" s="152"/>
      <c r="D382" s="152"/>
      <c r="E382" s="152"/>
      <c r="F382" s="152"/>
    </row>
    <row r="383" spans="3:6" ht="12.75">
      <c r="C383" s="152"/>
      <c r="D383" s="152"/>
      <c r="E383" s="152"/>
      <c r="F383" s="152"/>
    </row>
    <row r="384" spans="3:6" ht="12.75">
      <c r="C384" s="152"/>
      <c r="D384" s="152"/>
      <c r="E384" s="152"/>
      <c r="F384" s="152"/>
    </row>
    <row r="385" spans="3:6" ht="12.75">
      <c r="C385" s="152"/>
      <c r="D385" s="152"/>
      <c r="E385" s="152"/>
      <c r="F385" s="152"/>
    </row>
    <row r="386" spans="3:6" ht="12.75">
      <c r="C386" s="152"/>
      <c r="D386" s="152"/>
      <c r="E386" s="152"/>
      <c r="F386" s="152"/>
    </row>
    <row r="387" spans="3:6" ht="12.75">
      <c r="C387" s="152"/>
      <c r="D387" s="152"/>
      <c r="E387" s="152"/>
      <c r="F387" s="152"/>
    </row>
    <row r="388" spans="3:6" ht="12.75">
      <c r="C388" s="152"/>
      <c r="D388" s="152"/>
      <c r="E388" s="152"/>
      <c r="F388" s="152"/>
    </row>
    <row r="389" spans="3:6" ht="12.75">
      <c r="C389" s="152"/>
      <c r="D389" s="152"/>
      <c r="E389" s="152"/>
      <c r="F389" s="152"/>
    </row>
    <row r="390" spans="3:6" ht="12.75">
      <c r="C390" s="152"/>
      <c r="D390" s="152"/>
      <c r="E390" s="152"/>
      <c r="F390" s="152"/>
    </row>
    <row r="391" spans="3:6" ht="12.75">
      <c r="C391" s="152"/>
      <c r="D391" s="152"/>
      <c r="E391" s="152"/>
      <c r="F391" s="152"/>
    </row>
    <row r="392" spans="3:6" ht="12.75">
      <c r="C392" s="152"/>
      <c r="D392" s="152"/>
      <c r="E392" s="152"/>
      <c r="F392" s="152"/>
    </row>
    <row r="393" spans="3:6" ht="12.75">
      <c r="C393" s="152"/>
      <c r="D393" s="152"/>
      <c r="E393" s="152"/>
      <c r="F393" s="152"/>
    </row>
    <row r="394" spans="3:6" ht="12.75">
      <c r="C394" s="152"/>
      <c r="D394" s="152"/>
      <c r="E394" s="152"/>
      <c r="F394" s="152"/>
    </row>
    <row r="395" spans="3:6" ht="12.75">
      <c r="C395" s="152"/>
      <c r="D395" s="152"/>
      <c r="E395" s="152"/>
      <c r="F395" s="152"/>
    </row>
    <row r="396" spans="3:6" ht="12.75">
      <c r="C396" s="152"/>
      <c r="D396" s="152"/>
      <c r="E396" s="152"/>
      <c r="F396" s="152"/>
    </row>
    <row r="397" spans="3:6" ht="12.75">
      <c r="C397" s="152"/>
      <c r="D397" s="152"/>
      <c r="E397" s="152"/>
      <c r="F397" s="152"/>
    </row>
    <row r="398" spans="3:6" ht="12.75">
      <c r="C398" s="152"/>
      <c r="D398" s="152"/>
      <c r="E398" s="152"/>
      <c r="F398" s="152"/>
    </row>
    <row r="399" spans="3:6" ht="12.75">
      <c r="C399" s="152"/>
      <c r="D399" s="152"/>
      <c r="E399" s="152"/>
      <c r="F399" s="152"/>
    </row>
    <row r="400" spans="3:6" ht="12.75">
      <c r="C400" s="152"/>
      <c r="D400" s="152"/>
      <c r="E400" s="152"/>
      <c r="F400" s="152"/>
    </row>
    <row r="401" spans="3:6" ht="12.75">
      <c r="C401" s="152"/>
      <c r="D401" s="152"/>
      <c r="E401" s="152"/>
      <c r="F401" s="152"/>
    </row>
    <row r="402" spans="3:6" ht="12.75">
      <c r="C402" s="152"/>
      <c r="D402" s="152"/>
      <c r="E402" s="152"/>
      <c r="F402" s="152"/>
    </row>
    <row r="403" spans="3:6" ht="12.75">
      <c r="C403" s="152"/>
      <c r="D403" s="152"/>
      <c r="E403" s="152"/>
      <c r="F403" s="152"/>
    </row>
    <row r="404" spans="3:6" ht="12.75">
      <c r="C404" s="152"/>
      <c r="D404" s="152"/>
      <c r="E404" s="152"/>
      <c r="F404" s="152"/>
    </row>
    <row r="405" spans="3:6" ht="12.75">
      <c r="C405" s="152"/>
      <c r="D405" s="152"/>
      <c r="E405" s="152"/>
      <c r="F405" s="152"/>
    </row>
    <row r="406" spans="3:6" ht="12.75">
      <c r="C406" s="152"/>
      <c r="D406" s="152"/>
      <c r="E406" s="152"/>
      <c r="F406" s="152"/>
    </row>
    <row r="407" spans="3:6" ht="12.75">
      <c r="C407" s="152"/>
      <c r="D407" s="152"/>
      <c r="E407" s="152"/>
      <c r="F407" s="152"/>
    </row>
    <row r="408" spans="3:6" ht="12.75">
      <c r="C408" s="152"/>
      <c r="D408" s="152"/>
      <c r="E408" s="152"/>
      <c r="F408" s="152"/>
    </row>
    <row r="409" spans="3:6" ht="12.75">
      <c r="C409" s="152"/>
      <c r="D409" s="152"/>
      <c r="E409" s="152"/>
      <c r="F409" s="152"/>
    </row>
    <row r="410" spans="3:6" ht="12.75">
      <c r="C410" s="152"/>
      <c r="D410" s="152"/>
      <c r="E410" s="152"/>
      <c r="F410" s="152"/>
    </row>
    <row r="411" spans="3:6" ht="12.75">
      <c r="C411" s="152"/>
      <c r="D411" s="152"/>
      <c r="E411" s="152"/>
      <c r="F411" s="152"/>
    </row>
    <row r="412" spans="3:6" ht="12.75">
      <c r="C412" s="152"/>
      <c r="D412" s="152"/>
      <c r="E412" s="152"/>
      <c r="F412" s="152"/>
    </row>
    <row r="413" spans="3:6" ht="12.75">
      <c r="C413" s="152"/>
      <c r="D413" s="152"/>
      <c r="E413" s="152"/>
      <c r="F413" s="152"/>
    </row>
    <row r="414" spans="3:6" ht="12.75">
      <c r="C414" s="152"/>
      <c r="D414" s="152"/>
      <c r="E414" s="152"/>
      <c r="F414" s="152"/>
    </row>
    <row r="415" spans="3:6" ht="12.75">
      <c r="C415" s="152"/>
      <c r="D415" s="152"/>
      <c r="E415" s="152"/>
      <c r="F415" s="152"/>
    </row>
    <row r="416" spans="3:6" ht="12.75">
      <c r="C416" s="152"/>
      <c r="D416" s="152"/>
      <c r="E416" s="152"/>
      <c r="F416" s="152"/>
    </row>
    <row r="417" spans="3:6" ht="12.75">
      <c r="C417" s="152"/>
      <c r="D417" s="152"/>
      <c r="E417" s="152"/>
      <c r="F417" s="152"/>
    </row>
    <row r="418" spans="3:6" ht="12.75">
      <c r="C418" s="152"/>
      <c r="D418" s="152"/>
      <c r="E418" s="152"/>
      <c r="F418" s="152"/>
    </row>
    <row r="419" spans="3:6" ht="12.75">
      <c r="C419" s="152"/>
      <c r="D419" s="152"/>
      <c r="E419" s="152"/>
      <c r="F419" s="152"/>
    </row>
    <row r="420" spans="3:6" ht="12.75">
      <c r="C420" s="152"/>
      <c r="D420" s="152"/>
      <c r="E420" s="152"/>
      <c r="F420" s="152"/>
    </row>
    <row r="421" spans="3:6" ht="12.75">
      <c r="C421" s="152"/>
      <c r="D421" s="152"/>
      <c r="E421" s="152"/>
      <c r="F421" s="152"/>
    </row>
    <row r="422" spans="3:6" ht="12.75">
      <c r="C422" s="152"/>
      <c r="D422" s="152"/>
      <c r="E422" s="152"/>
      <c r="F422" s="152"/>
    </row>
    <row r="423" spans="3:6" ht="12.75">
      <c r="C423" s="152"/>
      <c r="D423" s="152"/>
      <c r="E423" s="152"/>
      <c r="F423" s="152"/>
    </row>
    <row r="424" spans="3:6" ht="12.75">
      <c r="C424" s="152"/>
      <c r="D424" s="152"/>
      <c r="E424" s="152"/>
      <c r="F424" s="152"/>
    </row>
    <row r="425" spans="3:6" ht="12.75">
      <c r="C425" s="152"/>
      <c r="D425" s="152"/>
      <c r="E425" s="152"/>
      <c r="F425" s="152"/>
    </row>
    <row r="426" spans="3:6" ht="12.75">
      <c r="C426" s="152"/>
      <c r="D426" s="152"/>
      <c r="E426" s="152"/>
      <c r="F426" s="152"/>
    </row>
    <row r="427" spans="3:6" ht="12.75">
      <c r="C427" s="152"/>
      <c r="D427" s="152"/>
      <c r="E427" s="152"/>
      <c r="F427" s="152"/>
    </row>
    <row r="428" spans="3:6" ht="12.75">
      <c r="C428" s="152"/>
      <c r="D428" s="152"/>
      <c r="E428" s="152"/>
      <c r="F428" s="152"/>
    </row>
    <row r="429" spans="3:6" ht="12.75">
      <c r="C429" s="152"/>
      <c r="D429" s="152"/>
      <c r="E429" s="152"/>
      <c r="F429" s="152"/>
    </row>
    <row r="430" spans="3:6" ht="12.75">
      <c r="C430" s="152"/>
      <c r="D430" s="152"/>
      <c r="E430" s="152"/>
      <c r="F430" s="152"/>
    </row>
    <row r="431" spans="3:6" ht="12.75">
      <c r="C431" s="152"/>
      <c r="D431" s="152"/>
      <c r="E431" s="152"/>
      <c r="F431" s="152"/>
    </row>
    <row r="432" spans="3:6" ht="12.75">
      <c r="C432" s="152"/>
      <c r="D432" s="152"/>
      <c r="E432" s="152"/>
      <c r="F432" s="152"/>
    </row>
    <row r="433" spans="3:6" ht="12.75">
      <c r="C433" s="152"/>
      <c r="D433" s="152"/>
      <c r="E433" s="152"/>
      <c r="F433" s="152"/>
    </row>
    <row r="434" spans="3:6" ht="12.75">
      <c r="C434" s="152"/>
      <c r="D434" s="152"/>
      <c r="E434" s="152"/>
      <c r="F434" s="152"/>
    </row>
    <row r="435" spans="3:6" ht="12.75">
      <c r="C435" s="152"/>
      <c r="D435" s="152"/>
      <c r="E435" s="152"/>
      <c r="F435" s="152"/>
    </row>
    <row r="436" spans="3:6" ht="12.75">
      <c r="C436" s="152"/>
      <c r="D436" s="152"/>
      <c r="E436" s="152"/>
      <c r="F436" s="152"/>
    </row>
    <row r="437" spans="3:6" ht="12.75">
      <c r="C437" s="152"/>
      <c r="D437" s="152"/>
      <c r="E437" s="152"/>
      <c r="F437" s="152"/>
    </row>
    <row r="438" spans="3:6" ht="12.75">
      <c r="C438" s="152"/>
      <c r="D438" s="152"/>
      <c r="E438" s="152"/>
      <c r="F438" s="152"/>
    </row>
    <row r="439" spans="3:6" ht="12.75">
      <c r="C439" s="152"/>
      <c r="D439" s="152"/>
      <c r="E439" s="152"/>
      <c r="F439" s="152"/>
    </row>
    <row r="440" spans="3:6" ht="12.75">
      <c r="C440" s="152"/>
      <c r="D440" s="152"/>
      <c r="E440" s="152"/>
      <c r="F440" s="152"/>
    </row>
    <row r="441" spans="3:6" ht="12.75">
      <c r="C441" s="152"/>
      <c r="D441" s="152"/>
      <c r="E441" s="152"/>
      <c r="F441" s="152"/>
    </row>
    <row r="442" spans="3:6" ht="12.75">
      <c r="C442" s="152"/>
      <c r="D442" s="152"/>
      <c r="E442" s="152"/>
      <c r="F442" s="152"/>
    </row>
    <row r="443" spans="3:6" ht="12.75">
      <c r="C443" s="152"/>
      <c r="D443" s="152"/>
      <c r="E443" s="152"/>
      <c r="F443" s="152"/>
    </row>
    <row r="444" spans="3:6" ht="12.75">
      <c r="C444" s="152"/>
      <c r="D444" s="152"/>
      <c r="E444" s="152"/>
      <c r="F444" s="152"/>
    </row>
    <row r="445" spans="3:6" ht="12.75">
      <c r="C445" s="152"/>
      <c r="D445" s="152"/>
      <c r="E445" s="152"/>
      <c r="F445" s="152"/>
    </row>
    <row r="446" spans="3:6" ht="12.75">
      <c r="C446" s="152"/>
      <c r="D446" s="152"/>
      <c r="E446" s="152"/>
      <c r="F446" s="152"/>
    </row>
    <row r="447" spans="3:6" ht="12.75">
      <c r="C447" s="152"/>
      <c r="D447" s="152"/>
      <c r="E447" s="152"/>
      <c r="F447" s="152"/>
    </row>
    <row r="448" spans="3:6" ht="12.75">
      <c r="C448" s="152"/>
      <c r="D448" s="152"/>
      <c r="E448" s="152"/>
      <c r="F448" s="152"/>
    </row>
    <row r="449" spans="3:6" ht="12.75">
      <c r="C449" s="152"/>
      <c r="D449" s="152"/>
      <c r="E449" s="152"/>
      <c r="F449" s="152"/>
    </row>
    <row r="450" spans="3:6" ht="12.75">
      <c r="C450" s="152"/>
      <c r="D450" s="152"/>
      <c r="E450" s="152"/>
      <c r="F450" s="152"/>
    </row>
    <row r="451" spans="3:6" ht="12.75">
      <c r="C451" s="152"/>
      <c r="D451" s="152"/>
      <c r="E451" s="152"/>
      <c r="F451" s="152"/>
    </row>
    <row r="452" spans="3:6" ht="12.75">
      <c r="C452" s="152"/>
      <c r="D452" s="152"/>
      <c r="E452" s="152"/>
      <c r="F452" s="152"/>
    </row>
    <row r="453" spans="3:6" ht="12.75">
      <c r="C453" s="152"/>
      <c r="D453" s="152"/>
      <c r="E453" s="152"/>
      <c r="F453" s="152"/>
    </row>
    <row r="454" spans="3:6" ht="12.75">
      <c r="C454" s="152"/>
      <c r="D454" s="152"/>
      <c r="E454" s="152"/>
      <c r="F454" s="152"/>
    </row>
    <row r="455" spans="3:6" ht="12.75">
      <c r="C455" s="152"/>
      <c r="D455" s="152"/>
      <c r="E455" s="152"/>
      <c r="F455" s="152"/>
    </row>
    <row r="456" spans="3:6" ht="12.75">
      <c r="C456" s="152"/>
      <c r="D456" s="152"/>
      <c r="E456" s="152"/>
      <c r="F456" s="152"/>
    </row>
    <row r="457" spans="3:6" ht="12.75">
      <c r="C457" s="152"/>
      <c r="D457" s="152"/>
      <c r="E457" s="152"/>
      <c r="F457" s="152"/>
    </row>
    <row r="458" spans="3:6" ht="12.75">
      <c r="C458" s="152"/>
      <c r="D458" s="152"/>
      <c r="E458" s="152"/>
      <c r="F458" s="152"/>
    </row>
    <row r="459" spans="3:6" ht="12.75">
      <c r="C459" s="152"/>
      <c r="D459" s="152"/>
      <c r="E459" s="152"/>
      <c r="F459" s="152"/>
    </row>
    <row r="460" spans="3:6" ht="12.75">
      <c r="C460" s="152"/>
      <c r="D460" s="152"/>
      <c r="E460" s="152"/>
      <c r="F460" s="152"/>
    </row>
    <row r="461" spans="3:6" ht="12.75">
      <c r="C461" s="152"/>
      <c r="D461" s="152"/>
      <c r="E461" s="152"/>
      <c r="F461" s="152"/>
    </row>
    <row r="462" spans="3:6" ht="12.75">
      <c r="C462" s="152"/>
      <c r="D462" s="152"/>
      <c r="E462" s="152"/>
      <c r="F462" s="152"/>
    </row>
    <row r="463" spans="3:6" ht="12.75">
      <c r="C463" s="152"/>
      <c r="D463" s="152"/>
      <c r="E463" s="152"/>
      <c r="F463" s="152"/>
    </row>
    <row r="464" spans="3:6" ht="12.75">
      <c r="C464" s="152"/>
      <c r="D464" s="152"/>
      <c r="E464" s="152"/>
      <c r="F464" s="152"/>
    </row>
    <row r="465" spans="3:6" ht="12.75">
      <c r="C465" s="152"/>
      <c r="D465" s="152"/>
      <c r="E465" s="152"/>
      <c r="F465" s="152"/>
    </row>
    <row r="466" spans="3:6" ht="12.75">
      <c r="C466" s="152"/>
      <c r="D466" s="152"/>
      <c r="E466" s="152"/>
      <c r="F466" s="152"/>
    </row>
    <row r="467" spans="3:6" ht="12.75">
      <c r="C467" s="152"/>
      <c r="D467" s="152"/>
      <c r="E467" s="152"/>
      <c r="F467" s="152"/>
    </row>
    <row r="468" spans="3:6" ht="12.75">
      <c r="C468" s="152"/>
      <c r="D468" s="152"/>
      <c r="E468" s="152"/>
      <c r="F468" s="152"/>
    </row>
    <row r="469" spans="3:6" ht="12.75">
      <c r="C469" s="152"/>
      <c r="D469" s="152"/>
      <c r="E469" s="152"/>
      <c r="F469" s="152"/>
    </row>
    <row r="470" spans="3:6" ht="12.75">
      <c r="C470" s="152"/>
      <c r="D470" s="152"/>
      <c r="E470" s="152"/>
      <c r="F470" s="152"/>
    </row>
    <row r="471" spans="3:6" ht="12.75">
      <c r="C471" s="152"/>
      <c r="D471" s="152"/>
      <c r="E471" s="152"/>
      <c r="F471" s="152"/>
    </row>
    <row r="472" spans="3:6" ht="12.75">
      <c r="C472" s="152"/>
      <c r="D472" s="152"/>
      <c r="E472" s="152"/>
      <c r="F472" s="152"/>
    </row>
    <row r="473" spans="3:6" ht="12.75">
      <c r="C473" s="152"/>
      <c r="D473" s="152"/>
      <c r="E473" s="152"/>
      <c r="F473" s="152"/>
    </row>
    <row r="474" spans="3:6" ht="12.75">
      <c r="C474" s="152"/>
      <c r="D474" s="152"/>
      <c r="E474" s="152"/>
      <c r="F474" s="152"/>
    </row>
    <row r="475" spans="3:6" ht="12.75">
      <c r="C475" s="152"/>
      <c r="D475" s="152"/>
      <c r="E475" s="152"/>
      <c r="F475" s="152"/>
    </row>
    <row r="476" spans="3:6" ht="12.75">
      <c r="C476" s="152"/>
      <c r="D476" s="152"/>
      <c r="E476" s="152"/>
      <c r="F476" s="152"/>
    </row>
    <row r="477" spans="3:6" ht="12.75">
      <c r="C477" s="152"/>
      <c r="D477" s="152"/>
      <c r="E477" s="152"/>
      <c r="F477" s="152"/>
    </row>
    <row r="478" spans="3:6" ht="12.75">
      <c r="C478" s="152"/>
      <c r="D478" s="152"/>
      <c r="E478" s="152"/>
      <c r="F478" s="152"/>
    </row>
    <row r="479" spans="3:6" ht="12.75">
      <c r="C479" s="152"/>
      <c r="D479" s="152"/>
      <c r="E479" s="152"/>
      <c r="F479" s="152"/>
    </row>
    <row r="480" spans="3:6" ht="12.75">
      <c r="C480" s="152"/>
      <c r="D480" s="152"/>
      <c r="E480" s="152"/>
      <c r="F480" s="152"/>
    </row>
    <row r="481" spans="3:6" ht="12.75">
      <c r="C481" s="152"/>
      <c r="D481" s="152"/>
      <c r="E481" s="152"/>
      <c r="F481" s="152"/>
    </row>
    <row r="482" spans="3:6" ht="12.75">
      <c r="C482" s="152"/>
      <c r="D482" s="152"/>
      <c r="E482" s="152"/>
      <c r="F482" s="152"/>
    </row>
    <row r="483" spans="3:6" ht="12.75">
      <c r="C483" s="152"/>
      <c r="D483" s="152"/>
      <c r="E483" s="152"/>
      <c r="F483" s="152"/>
    </row>
    <row r="484" spans="3:6" ht="12.75">
      <c r="C484" s="152"/>
      <c r="D484" s="152"/>
      <c r="E484" s="152"/>
      <c r="F484" s="152"/>
    </row>
    <row r="485" spans="3:6" ht="12.75">
      <c r="C485" s="152"/>
      <c r="D485" s="152"/>
      <c r="E485" s="152"/>
      <c r="F485" s="152"/>
    </row>
    <row r="486" spans="3:6" ht="12.75">
      <c r="C486" s="152"/>
      <c r="D486" s="152"/>
      <c r="E486" s="152"/>
      <c r="F486" s="152"/>
    </row>
    <row r="487" spans="3:6" ht="12.75">
      <c r="C487" s="152"/>
      <c r="D487" s="152"/>
      <c r="E487" s="152"/>
      <c r="F487" s="152"/>
    </row>
    <row r="488" spans="3:6" ht="12.75">
      <c r="C488" s="152"/>
      <c r="D488" s="152"/>
      <c r="E488" s="152"/>
      <c r="F488" s="152"/>
    </row>
    <row r="489" spans="3:6" ht="12.75">
      <c r="C489" s="152"/>
      <c r="D489" s="152"/>
      <c r="E489" s="152"/>
      <c r="F489" s="152"/>
    </row>
    <row r="490" spans="3:6" ht="12.75">
      <c r="C490" s="152"/>
      <c r="D490" s="152"/>
      <c r="E490" s="152"/>
      <c r="F490" s="152"/>
    </row>
    <row r="491" spans="3:6" ht="12.75">
      <c r="C491" s="152"/>
      <c r="D491" s="152"/>
      <c r="E491" s="152"/>
      <c r="F491" s="152"/>
    </row>
    <row r="492" spans="3:6" ht="12.75">
      <c r="C492" s="152"/>
      <c r="D492" s="152"/>
      <c r="E492" s="152"/>
      <c r="F492" s="152"/>
    </row>
    <row r="493" spans="3:6" ht="12.75">
      <c r="C493" s="152"/>
      <c r="D493" s="152"/>
      <c r="E493" s="152"/>
      <c r="F493" s="152"/>
    </row>
    <row r="494" spans="3:6" ht="12.75">
      <c r="C494" s="152"/>
      <c r="D494" s="152"/>
      <c r="E494" s="152"/>
      <c r="F494" s="152"/>
    </row>
    <row r="495" spans="3:6" ht="12.75">
      <c r="C495" s="152"/>
      <c r="D495" s="152"/>
      <c r="E495" s="152"/>
      <c r="F495" s="152"/>
    </row>
    <row r="496" spans="3:6" ht="12.75">
      <c r="C496" s="152"/>
      <c r="D496" s="152"/>
      <c r="E496" s="152"/>
      <c r="F496" s="152"/>
    </row>
    <row r="497" spans="3:6" ht="12.75">
      <c r="C497" s="152"/>
      <c r="D497" s="152"/>
      <c r="E497" s="152"/>
      <c r="F497" s="152"/>
    </row>
    <row r="498" spans="3:6" ht="12.75">
      <c r="C498" s="152"/>
      <c r="D498" s="152"/>
      <c r="E498" s="152"/>
      <c r="F498" s="152"/>
    </row>
    <row r="499" spans="3:6" ht="12.75">
      <c r="C499" s="152"/>
      <c r="D499" s="152"/>
      <c r="E499" s="152"/>
      <c r="F499" s="152"/>
    </row>
    <row r="500" spans="3:6" ht="12.75">
      <c r="C500" s="152"/>
      <c r="D500" s="152"/>
      <c r="E500" s="152"/>
      <c r="F500" s="152"/>
    </row>
    <row r="501" spans="3:6" ht="12.75">
      <c r="C501" s="152"/>
      <c r="D501" s="152"/>
      <c r="E501" s="152"/>
      <c r="F501" s="152"/>
    </row>
    <row r="502" spans="3:6" ht="12.75">
      <c r="C502" s="152"/>
      <c r="D502" s="152"/>
      <c r="E502" s="152"/>
      <c r="F502" s="152"/>
    </row>
    <row r="503" spans="3:6" ht="12.75">
      <c r="C503" s="152"/>
      <c r="D503" s="152"/>
      <c r="E503" s="152"/>
      <c r="F503" s="152"/>
    </row>
    <row r="504" spans="3:6" ht="12.75">
      <c r="C504" s="152"/>
      <c r="D504" s="152"/>
      <c r="E504" s="152"/>
      <c r="F504" s="152"/>
    </row>
    <row r="505" spans="3:6" ht="12.75">
      <c r="C505" s="152"/>
      <c r="D505" s="152"/>
      <c r="E505" s="152"/>
      <c r="F505" s="152"/>
    </row>
    <row r="506" spans="3:6" ht="12.75">
      <c r="C506" s="152"/>
      <c r="D506" s="152"/>
      <c r="E506" s="152"/>
      <c r="F506" s="152"/>
    </row>
    <row r="507" spans="3:6" ht="12.75">
      <c r="C507" s="152"/>
      <c r="D507" s="152"/>
      <c r="E507" s="152"/>
      <c r="F507" s="152"/>
    </row>
    <row r="508" spans="3:6" ht="12.75">
      <c r="C508" s="152"/>
      <c r="D508" s="152"/>
      <c r="E508" s="152"/>
      <c r="F508" s="152"/>
    </row>
    <row r="509" spans="3:6" ht="12.75">
      <c r="C509" s="152"/>
      <c r="D509" s="152"/>
      <c r="E509" s="152"/>
      <c r="F509" s="152"/>
    </row>
    <row r="510" spans="3:6" ht="12.75">
      <c r="C510" s="152"/>
      <c r="D510" s="152"/>
      <c r="E510" s="152"/>
      <c r="F510" s="152"/>
    </row>
    <row r="511" spans="3:6" ht="12.75">
      <c r="C511" s="152"/>
      <c r="D511" s="152"/>
      <c r="E511" s="152"/>
      <c r="F511" s="152"/>
    </row>
    <row r="512" spans="3:6" ht="12.75">
      <c r="C512" s="152"/>
      <c r="D512" s="152"/>
      <c r="E512" s="152"/>
      <c r="F512" s="152"/>
    </row>
    <row r="513" spans="3:6" ht="12.75">
      <c r="C513" s="152"/>
      <c r="D513" s="152"/>
      <c r="E513" s="152"/>
      <c r="F513" s="152"/>
    </row>
    <row r="514" spans="3:6" ht="12.75">
      <c r="C514" s="152"/>
      <c r="D514" s="152"/>
      <c r="E514" s="152"/>
      <c r="F514" s="152"/>
    </row>
    <row r="515" spans="3:6" ht="12.75">
      <c r="C515" s="152"/>
      <c r="D515" s="152"/>
      <c r="E515" s="152"/>
      <c r="F515" s="152"/>
    </row>
    <row r="516" spans="3:6" ht="12.75">
      <c r="C516" s="152"/>
      <c r="D516" s="152"/>
      <c r="E516" s="152"/>
      <c r="F516" s="152"/>
    </row>
    <row r="517" spans="3:6" ht="12.75">
      <c r="C517" s="152"/>
      <c r="D517" s="152"/>
      <c r="E517" s="152"/>
      <c r="F517" s="152"/>
    </row>
    <row r="518" spans="3:6" ht="12.75">
      <c r="C518" s="152"/>
      <c r="D518" s="152"/>
      <c r="E518" s="152"/>
      <c r="F518" s="152"/>
    </row>
    <row r="519" spans="3:6" ht="12.75">
      <c r="C519" s="152"/>
      <c r="D519" s="152"/>
      <c r="E519" s="152"/>
      <c r="F519" s="152"/>
    </row>
    <row r="520" spans="3:6" ht="12.75">
      <c r="C520" s="152"/>
      <c r="D520" s="152"/>
      <c r="E520" s="152"/>
      <c r="F520" s="152"/>
    </row>
    <row r="521" spans="3:6" ht="12.75">
      <c r="C521" s="152"/>
      <c r="D521" s="152"/>
      <c r="E521" s="152"/>
      <c r="F521" s="152"/>
    </row>
    <row r="522" spans="3:6" ht="12.75">
      <c r="C522" s="152"/>
      <c r="D522" s="152"/>
      <c r="E522" s="152"/>
      <c r="F522" s="152"/>
    </row>
    <row r="523" spans="3:6" ht="12.75">
      <c r="C523" s="152"/>
      <c r="D523" s="152"/>
      <c r="E523" s="152"/>
      <c r="F523" s="152"/>
    </row>
    <row r="524" spans="3:6" ht="12.75">
      <c r="C524" s="152"/>
      <c r="D524" s="152"/>
      <c r="E524" s="152"/>
      <c r="F524" s="152"/>
    </row>
    <row r="525" spans="3:6" ht="12.75">
      <c r="C525" s="152"/>
      <c r="D525" s="152"/>
      <c r="E525" s="152"/>
      <c r="F525" s="152"/>
    </row>
    <row r="526" spans="3:6" ht="12.75">
      <c r="C526" s="152"/>
      <c r="D526" s="152"/>
      <c r="E526" s="152"/>
      <c r="F526" s="152"/>
    </row>
    <row r="527" spans="3:6" ht="12.75">
      <c r="C527" s="152"/>
      <c r="D527" s="152"/>
      <c r="E527" s="152"/>
      <c r="F527" s="152"/>
    </row>
    <row r="528" spans="3:6" ht="12.75">
      <c r="C528" s="152"/>
      <c r="D528" s="152"/>
      <c r="E528" s="152"/>
      <c r="F528" s="152"/>
    </row>
    <row r="529" spans="3:6" ht="12.75">
      <c r="C529" s="152"/>
      <c r="D529" s="152"/>
      <c r="E529" s="152"/>
      <c r="F529" s="152"/>
    </row>
    <row r="530" spans="3:6" ht="12.75">
      <c r="C530" s="152"/>
      <c r="D530" s="152"/>
      <c r="E530" s="152"/>
      <c r="F530" s="152"/>
    </row>
    <row r="531" spans="3:6" ht="12.75">
      <c r="C531" s="152"/>
      <c r="D531" s="152"/>
      <c r="E531" s="152"/>
      <c r="F531" s="152"/>
    </row>
    <row r="532" spans="3:6" ht="12.75">
      <c r="C532" s="152"/>
      <c r="D532" s="152"/>
      <c r="E532" s="152"/>
      <c r="F532" s="152"/>
    </row>
    <row r="533" spans="3:6" ht="12.75">
      <c r="C533" s="152"/>
      <c r="D533" s="152"/>
      <c r="E533" s="152"/>
      <c r="F533" s="152"/>
    </row>
    <row r="534" spans="3:6" ht="12.75">
      <c r="C534" s="152"/>
      <c r="D534" s="152"/>
      <c r="E534" s="152"/>
      <c r="F534" s="152"/>
    </row>
    <row r="535" spans="3:6" ht="12.75">
      <c r="C535" s="152"/>
      <c r="D535" s="152"/>
      <c r="E535" s="152"/>
      <c r="F535" s="152"/>
    </row>
    <row r="536" spans="3:6" ht="12.75">
      <c r="C536" s="152"/>
      <c r="D536" s="152"/>
      <c r="E536" s="152"/>
      <c r="F536" s="152"/>
    </row>
    <row r="537" spans="3:6" ht="12.75">
      <c r="C537" s="152"/>
      <c r="D537" s="152"/>
      <c r="E537" s="152"/>
      <c r="F537" s="152"/>
    </row>
    <row r="538" spans="3:6" ht="12.75">
      <c r="C538" s="152"/>
      <c r="D538" s="152"/>
      <c r="E538" s="152"/>
      <c r="F538" s="152"/>
    </row>
    <row r="539" spans="3:6" ht="12.75">
      <c r="C539" s="152"/>
      <c r="D539" s="152"/>
      <c r="E539" s="152"/>
      <c r="F539" s="152"/>
    </row>
    <row r="540" spans="3:6" ht="12.75">
      <c r="C540" s="152"/>
      <c r="D540" s="152"/>
      <c r="E540" s="152"/>
      <c r="F540" s="152"/>
    </row>
    <row r="541" spans="3:6" ht="12.75">
      <c r="C541" s="152"/>
      <c r="D541" s="152"/>
      <c r="E541" s="152"/>
      <c r="F541" s="152"/>
    </row>
    <row r="542" spans="3:6" ht="12.75">
      <c r="C542" s="152"/>
      <c r="D542" s="152"/>
      <c r="E542" s="152"/>
      <c r="F542" s="152"/>
    </row>
    <row r="543" spans="3:6" ht="12.75">
      <c r="C543" s="152"/>
      <c r="D543" s="152"/>
      <c r="E543" s="152"/>
      <c r="F543" s="152"/>
    </row>
    <row r="544" spans="3:6" ht="12.75">
      <c r="C544" s="152"/>
      <c r="D544" s="152"/>
      <c r="E544" s="152"/>
      <c r="F544" s="152"/>
    </row>
    <row r="545" spans="3:6" ht="12.75">
      <c r="C545" s="152"/>
      <c r="D545" s="152"/>
      <c r="E545" s="152"/>
      <c r="F545" s="152"/>
    </row>
    <row r="546" spans="3:6" ht="12.75">
      <c r="C546" s="152"/>
      <c r="D546" s="152"/>
      <c r="E546" s="152"/>
      <c r="F546" s="152"/>
    </row>
    <row r="547" spans="3:6" ht="12.75">
      <c r="C547" s="152"/>
      <c r="D547" s="152"/>
      <c r="E547" s="152"/>
      <c r="F547" s="152"/>
    </row>
    <row r="548" spans="3:6" ht="12.75">
      <c r="C548" s="152"/>
      <c r="D548" s="152"/>
      <c r="E548" s="152"/>
      <c r="F548" s="152"/>
    </row>
    <row r="549" spans="3:6" ht="12.75">
      <c r="C549" s="152"/>
      <c r="D549" s="152"/>
      <c r="E549" s="152"/>
      <c r="F549" s="152"/>
    </row>
    <row r="550" spans="3:6" ht="12.75">
      <c r="C550" s="152"/>
      <c r="D550" s="152"/>
      <c r="E550" s="152"/>
      <c r="F550" s="152"/>
    </row>
    <row r="551" spans="3:6" ht="12.75">
      <c r="C551" s="152"/>
      <c r="D551" s="152"/>
      <c r="E551" s="152"/>
      <c r="F551" s="152"/>
    </row>
    <row r="552" spans="3:6" ht="12.75">
      <c r="C552" s="152"/>
      <c r="D552" s="152"/>
      <c r="E552" s="152"/>
      <c r="F552" s="152"/>
    </row>
    <row r="553" spans="3:6" ht="12.75">
      <c r="C553" s="152"/>
      <c r="D553" s="152"/>
      <c r="E553" s="152"/>
      <c r="F553" s="152"/>
    </row>
    <row r="554" spans="3:6" ht="12.75">
      <c r="C554" s="152"/>
      <c r="D554" s="152"/>
      <c r="E554" s="152"/>
      <c r="F554" s="152"/>
    </row>
    <row r="555" spans="3:6" ht="12.75">
      <c r="C555" s="152"/>
      <c r="D555" s="152"/>
      <c r="E555" s="152"/>
      <c r="F555" s="152"/>
    </row>
    <row r="556" spans="3:6" ht="12.75">
      <c r="C556" s="152"/>
      <c r="D556" s="152"/>
      <c r="E556" s="152"/>
      <c r="F556" s="152"/>
    </row>
    <row r="557" spans="3:6" ht="12.75">
      <c r="C557" s="152"/>
      <c r="D557" s="152"/>
      <c r="E557" s="152"/>
      <c r="F557" s="152"/>
    </row>
    <row r="558" spans="3:6" ht="12.75">
      <c r="C558" s="152"/>
      <c r="D558" s="152"/>
      <c r="E558" s="152"/>
      <c r="F558" s="152"/>
    </row>
    <row r="559" spans="3:6" ht="12.75">
      <c r="C559" s="152"/>
      <c r="D559" s="152"/>
      <c r="E559" s="152"/>
      <c r="F559" s="152"/>
    </row>
    <row r="560" spans="3:6" ht="12.75">
      <c r="C560" s="152"/>
      <c r="D560" s="152"/>
      <c r="E560" s="152"/>
      <c r="F560" s="152"/>
    </row>
    <row r="561" spans="3:6" ht="12.75">
      <c r="C561" s="152"/>
      <c r="D561" s="152"/>
      <c r="E561" s="152"/>
      <c r="F561" s="152"/>
    </row>
    <row r="562" spans="3:6" ht="12.75">
      <c r="C562" s="152"/>
      <c r="D562" s="152"/>
      <c r="E562" s="152"/>
      <c r="F562" s="152"/>
    </row>
    <row r="563" spans="3:6" ht="12.75">
      <c r="C563" s="152"/>
      <c r="D563" s="152"/>
      <c r="E563" s="152"/>
      <c r="F563" s="152"/>
    </row>
    <row r="564" spans="3:6" ht="12.75">
      <c r="C564" s="152"/>
      <c r="D564" s="152"/>
      <c r="E564" s="152"/>
      <c r="F564" s="152"/>
    </row>
    <row r="565" spans="3:6" ht="12.75">
      <c r="C565" s="152"/>
      <c r="D565" s="152"/>
      <c r="E565" s="152"/>
      <c r="F565" s="152"/>
    </row>
    <row r="566" spans="3:6" ht="12.75">
      <c r="C566" s="152"/>
      <c r="D566" s="152"/>
      <c r="E566" s="152"/>
      <c r="F566" s="152"/>
    </row>
    <row r="567" spans="3:6" ht="12.75">
      <c r="C567" s="152"/>
      <c r="D567" s="152"/>
      <c r="E567" s="152"/>
      <c r="F567" s="152"/>
    </row>
    <row r="568" spans="3:6" ht="12.75">
      <c r="C568" s="152"/>
      <c r="D568" s="152"/>
      <c r="E568" s="152"/>
      <c r="F568" s="152"/>
    </row>
    <row r="569" spans="3:6" ht="12.75">
      <c r="C569" s="152"/>
      <c r="D569" s="152"/>
      <c r="E569" s="152"/>
      <c r="F569" s="152"/>
    </row>
    <row r="570" spans="3:6" ht="12.75">
      <c r="C570" s="152"/>
      <c r="D570" s="152"/>
      <c r="E570" s="152"/>
      <c r="F570" s="152"/>
    </row>
    <row r="571" spans="3:6" ht="12.75">
      <c r="C571" s="152"/>
      <c r="D571" s="152"/>
      <c r="E571" s="152"/>
      <c r="F571" s="152"/>
    </row>
    <row r="572" spans="3:6" ht="12.75">
      <c r="C572" s="152"/>
      <c r="D572" s="152"/>
      <c r="E572" s="152"/>
      <c r="F572" s="152"/>
    </row>
    <row r="573" spans="3:6" ht="12.75">
      <c r="C573" s="152"/>
      <c r="D573" s="152"/>
      <c r="E573" s="152"/>
      <c r="F573" s="152"/>
    </row>
    <row r="574" spans="3:6" ht="12.75">
      <c r="C574" s="152"/>
      <c r="D574" s="152"/>
      <c r="E574" s="152"/>
      <c r="F574" s="152"/>
    </row>
    <row r="575" spans="3:6" ht="12.75">
      <c r="C575" s="152"/>
      <c r="D575" s="152"/>
      <c r="E575" s="152"/>
      <c r="F575" s="152"/>
    </row>
    <row r="576" spans="3:6" ht="12.75">
      <c r="C576" s="152"/>
      <c r="D576" s="152"/>
      <c r="E576" s="152"/>
      <c r="F576" s="152"/>
    </row>
    <row r="577" spans="3:6" ht="12.75">
      <c r="C577" s="152"/>
      <c r="D577" s="152"/>
      <c r="E577" s="152"/>
      <c r="F577" s="152"/>
    </row>
    <row r="578" spans="3:6" ht="12.75">
      <c r="C578" s="152"/>
      <c r="D578" s="152"/>
      <c r="E578" s="152"/>
      <c r="F578" s="152"/>
    </row>
    <row r="579" spans="3:6" ht="12.75">
      <c r="C579" s="152"/>
      <c r="D579" s="152"/>
      <c r="E579" s="152"/>
      <c r="F579" s="152"/>
    </row>
    <row r="580" spans="3:6" ht="12.75">
      <c r="C580" s="152"/>
      <c r="D580" s="152"/>
      <c r="E580" s="152"/>
      <c r="F580" s="152"/>
    </row>
    <row r="581" spans="3:6" ht="12.75">
      <c r="C581" s="152"/>
      <c r="D581" s="152"/>
      <c r="E581" s="152"/>
      <c r="F581" s="152"/>
    </row>
    <row r="582" spans="3:6" ht="12.75">
      <c r="C582" s="152"/>
      <c r="D582" s="152"/>
      <c r="E582" s="152"/>
      <c r="F582" s="152"/>
    </row>
    <row r="583" spans="3:6" ht="12.75">
      <c r="C583" s="152"/>
      <c r="D583" s="152"/>
      <c r="E583" s="152"/>
      <c r="F583" s="152"/>
    </row>
    <row r="584" spans="3:6" ht="12.75">
      <c r="C584" s="152"/>
      <c r="D584" s="152"/>
      <c r="E584" s="152"/>
      <c r="F584" s="152"/>
    </row>
    <row r="585" spans="3:6" ht="12.75">
      <c r="C585" s="152"/>
      <c r="D585" s="152"/>
      <c r="E585" s="152"/>
      <c r="F585" s="152"/>
    </row>
    <row r="586" spans="3:6" ht="12.75">
      <c r="C586" s="152"/>
      <c r="D586" s="152"/>
      <c r="E586" s="152"/>
      <c r="F586" s="152"/>
    </row>
    <row r="587" spans="3:6" ht="12.75">
      <c r="C587" s="152"/>
      <c r="D587" s="152"/>
      <c r="E587" s="152"/>
      <c r="F587" s="152"/>
    </row>
    <row r="588" spans="3:6" ht="12.75">
      <c r="C588" s="152"/>
      <c r="D588" s="152"/>
      <c r="E588" s="152"/>
      <c r="F588" s="152"/>
    </row>
    <row r="589" spans="3:6" ht="12.75">
      <c r="C589" s="152"/>
      <c r="D589" s="152"/>
      <c r="E589" s="152"/>
      <c r="F589" s="152"/>
    </row>
    <row r="590" spans="3:6" ht="12.75">
      <c r="C590" s="152"/>
      <c r="D590" s="152"/>
      <c r="E590" s="152"/>
      <c r="F590" s="152"/>
    </row>
    <row r="591" spans="3:6" ht="12.75">
      <c r="C591" s="152"/>
      <c r="D591" s="152"/>
      <c r="E591" s="152"/>
      <c r="F591" s="152"/>
    </row>
    <row r="592" spans="3:6" ht="12.75">
      <c r="C592" s="152"/>
      <c r="D592" s="152"/>
      <c r="E592" s="152"/>
      <c r="F592" s="152"/>
    </row>
    <row r="593" spans="3:6" ht="12.75">
      <c r="C593" s="152"/>
      <c r="D593" s="152"/>
      <c r="E593" s="152"/>
      <c r="F593" s="152"/>
    </row>
    <row r="594" spans="3:6" ht="12.75">
      <c r="C594" s="152"/>
      <c r="D594" s="152"/>
      <c r="E594" s="152"/>
      <c r="F594" s="152"/>
    </row>
    <row r="595" spans="3:6" ht="12.75">
      <c r="C595" s="152"/>
      <c r="D595" s="152"/>
      <c r="E595" s="152"/>
      <c r="F595" s="152"/>
    </row>
    <row r="596" spans="3:6" ht="12.75">
      <c r="C596" s="152"/>
      <c r="D596" s="152"/>
      <c r="E596" s="152"/>
      <c r="F596" s="152"/>
    </row>
    <row r="597" spans="3:6" ht="12.75">
      <c r="C597" s="152"/>
      <c r="D597" s="152"/>
      <c r="E597" s="152"/>
      <c r="F597" s="152"/>
    </row>
    <row r="598" spans="3:6" ht="12.75">
      <c r="C598" s="152"/>
      <c r="D598" s="152"/>
      <c r="E598" s="152"/>
      <c r="F598" s="152"/>
    </row>
    <row r="599" spans="3:6" ht="12.75">
      <c r="C599" s="152"/>
      <c r="D599" s="152"/>
      <c r="E599" s="152"/>
      <c r="F599" s="152"/>
    </row>
    <row r="600" spans="3:6" ht="12.75">
      <c r="C600" s="152"/>
      <c r="D600" s="152"/>
      <c r="E600" s="152"/>
      <c r="F600" s="152"/>
    </row>
    <row r="601" spans="3:6" ht="12.75">
      <c r="C601" s="152"/>
      <c r="D601" s="152"/>
      <c r="E601" s="152"/>
      <c r="F601" s="152"/>
    </row>
    <row r="602" spans="3:6" ht="12.75">
      <c r="C602" s="152"/>
      <c r="D602" s="152"/>
      <c r="E602" s="152"/>
      <c r="F602" s="152"/>
    </row>
    <row r="603" spans="3:6" ht="12.75">
      <c r="C603" s="152"/>
      <c r="D603" s="152"/>
      <c r="E603" s="152"/>
      <c r="F603" s="152"/>
    </row>
    <row r="604" spans="3:6" ht="12.75">
      <c r="C604" s="152"/>
      <c r="D604" s="152"/>
      <c r="E604" s="152"/>
      <c r="F604" s="152"/>
    </row>
    <row r="605" spans="3:6" ht="12.75">
      <c r="C605" s="152"/>
      <c r="D605" s="152"/>
      <c r="E605" s="152"/>
      <c r="F605" s="152"/>
    </row>
    <row r="606" spans="3:6" ht="12.75">
      <c r="C606" s="152"/>
      <c r="D606" s="152"/>
      <c r="E606" s="152"/>
      <c r="F606" s="152"/>
    </row>
    <row r="607" spans="3:6" ht="12.75">
      <c r="C607" s="152"/>
      <c r="D607" s="152"/>
      <c r="E607" s="152"/>
      <c r="F607" s="152"/>
    </row>
    <row r="608" spans="3:6" ht="12.75">
      <c r="C608" s="152"/>
      <c r="D608" s="152"/>
      <c r="E608" s="152"/>
      <c r="F608" s="152"/>
    </row>
    <row r="609" spans="3:6" ht="12.75">
      <c r="C609" s="152"/>
      <c r="D609" s="152"/>
      <c r="E609" s="152"/>
      <c r="F609" s="152"/>
    </row>
    <row r="610" spans="3:6" ht="12.75">
      <c r="C610" s="152"/>
      <c r="D610" s="152"/>
      <c r="E610" s="152"/>
      <c r="F610" s="152"/>
    </row>
    <row r="611" spans="3:6" ht="12.75">
      <c r="C611" s="152"/>
      <c r="D611" s="152"/>
      <c r="E611" s="152"/>
      <c r="F611" s="152"/>
    </row>
    <row r="612" spans="3:6" ht="12.75">
      <c r="C612" s="152"/>
      <c r="D612" s="152"/>
      <c r="E612" s="152"/>
      <c r="F612" s="152"/>
    </row>
    <row r="613" spans="3:6" ht="12.75">
      <c r="C613" s="152"/>
      <c r="D613" s="152"/>
      <c r="E613" s="152"/>
      <c r="F613" s="152"/>
    </row>
    <row r="614" spans="3:6" ht="12.75">
      <c r="C614" s="152"/>
      <c r="D614" s="152"/>
      <c r="E614" s="152"/>
      <c r="F614" s="152"/>
    </row>
    <row r="615" spans="3:6" ht="12.75">
      <c r="C615" s="152"/>
      <c r="D615" s="152"/>
      <c r="E615" s="152"/>
      <c r="F615" s="152"/>
    </row>
    <row r="616" spans="3:6" ht="12.75">
      <c r="C616" s="152"/>
      <c r="D616" s="152"/>
      <c r="E616" s="152"/>
      <c r="F616" s="152"/>
    </row>
    <row r="617" spans="3:6" ht="12.75">
      <c r="C617" s="152"/>
      <c r="D617" s="152"/>
      <c r="E617" s="152"/>
      <c r="F617" s="152"/>
    </row>
    <row r="618" spans="3:6" ht="12.75">
      <c r="C618" s="152"/>
      <c r="D618" s="152"/>
      <c r="E618" s="152"/>
      <c r="F618" s="152"/>
    </row>
    <row r="619" spans="3:6" ht="12.75">
      <c r="C619" s="152"/>
      <c r="D619" s="152"/>
      <c r="E619" s="152"/>
      <c r="F619" s="152"/>
    </row>
    <row r="620" spans="3:6" ht="12.75">
      <c r="C620" s="152"/>
      <c r="D620" s="152"/>
      <c r="E620" s="152"/>
      <c r="F620" s="152"/>
    </row>
    <row r="621" spans="3:6" ht="12.75">
      <c r="C621" s="152"/>
      <c r="D621" s="152"/>
      <c r="E621" s="152"/>
      <c r="F621" s="152"/>
    </row>
    <row r="622" spans="3:6" ht="12.75">
      <c r="C622" s="152"/>
      <c r="D622" s="152"/>
      <c r="E622" s="152"/>
      <c r="F622" s="152"/>
    </row>
    <row r="623" spans="3:6" ht="12.75">
      <c r="C623" s="152"/>
      <c r="D623" s="152"/>
      <c r="E623" s="152"/>
      <c r="F623" s="152"/>
    </row>
    <row r="624" spans="3:6" ht="12.75">
      <c r="C624" s="152"/>
      <c r="D624" s="152"/>
      <c r="E624" s="152"/>
      <c r="F624" s="152"/>
    </row>
    <row r="625" spans="3:6" ht="12.75">
      <c r="C625" s="152"/>
      <c r="D625" s="152"/>
      <c r="E625" s="152"/>
      <c r="F625" s="152"/>
    </row>
    <row r="626" spans="3:6" ht="12.75">
      <c r="C626" s="152"/>
      <c r="D626" s="152"/>
      <c r="E626" s="152"/>
      <c r="F626" s="152"/>
    </row>
    <row r="627" spans="3:6" ht="12.75">
      <c r="C627" s="152"/>
      <c r="D627" s="152"/>
      <c r="E627" s="152"/>
      <c r="F627" s="152"/>
    </row>
    <row r="628" spans="3:6" ht="12.75">
      <c r="C628" s="152"/>
      <c r="D628" s="152"/>
      <c r="E628" s="152"/>
      <c r="F628" s="152"/>
    </row>
    <row r="629" spans="3:6" ht="12.75">
      <c r="C629" s="152"/>
      <c r="D629" s="152"/>
      <c r="E629" s="152"/>
      <c r="F629" s="152"/>
    </row>
    <row r="630" spans="3:6" ht="12.75">
      <c r="C630" s="152"/>
      <c r="D630" s="152"/>
      <c r="E630" s="152"/>
      <c r="F630" s="152"/>
    </row>
    <row r="631" spans="3:6" ht="12.75">
      <c r="C631" s="152"/>
      <c r="D631" s="152"/>
      <c r="E631" s="152"/>
      <c r="F631" s="152"/>
    </row>
    <row r="632" spans="3:6" ht="12.75">
      <c r="C632" s="152"/>
      <c r="D632" s="152"/>
      <c r="E632" s="152"/>
      <c r="F632" s="152"/>
    </row>
    <row r="633" spans="3:6" ht="12.75">
      <c r="C633" s="152"/>
      <c r="D633" s="152"/>
      <c r="E633" s="152"/>
      <c r="F633" s="152"/>
    </row>
    <row r="634" spans="3:6" ht="12.75">
      <c r="C634" s="152"/>
      <c r="D634" s="152"/>
      <c r="E634" s="152"/>
      <c r="F634" s="152"/>
    </row>
    <row r="635" spans="3:6" ht="12.75">
      <c r="C635" s="152"/>
      <c r="D635" s="152"/>
      <c r="E635" s="152"/>
      <c r="F635" s="152"/>
    </row>
    <row r="636" spans="3:6" ht="12.75">
      <c r="C636" s="152"/>
      <c r="D636" s="152"/>
      <c r="E636" s="152"/>
      <c r="F636" s="152"/>
    </row>
    <row r="637" spans="3:6" ht="12.75">
      <c r="C637" s="152"/>
      <c r="D637" s="152"/>
      <c r="E637" s="152"/>
      <c r="F637" s="152"/>
    </row>
    <row r="638" spans="3:6" ht="12.75">
      <c r="C638" s="152"/>
      <c r="D638" s="152"/>
      <c r="E638" s="152"/>
      <c r="F638" s="152"/>
    </row>
    <row r="639" spans="3:6" ht="12.75">
      <c r="C639" s="152"/>
      <c r="D639" s="152"/>
      <c r="E639" s="152"/>
      <c r="F639" s="152"/>
    </row>
    <row r="640" spans="3:6" ht="12.75">
      <c r="C640" s="152"/>
      <c r="D640" s="152"/>
      <c r="E640" s="152"/>
      <c r="F640" s="152"/>
    </row>
    <row r="641" spans="3:6" ht="12.75">
      <c r="C641" s="152"/>
      <c r="D641" s="152"/>
      <c r="E641" s="152"/>
      <c r="F641" s="152"/>
    </row>
    <row r="642" spans="3:6" ht="12.75">
      <c r="C642" s="152"/>
      <c r="D642" s="152"/>
      <c r="E642" s="152"/>
      <c r="F642" s="152"/>
    </row>
    <row r="643" spans="3:6" ht="12.75">
      <c r="C643" s="152"/>
      <c r="D643" s="152"/>
      <c r="E643" s="152"/>
      <c r="F643" s="152"/>
    </row>
    <row r="644" spans="3:6" ht="12.75">
      <c r="C644" s="152"/>
      <c r="D644" s="152"/>
      <c r="E644" s="152"/>
      <c r="F644" s="152"/>
    </row>
    <row r="645" spans="3:6" ht="12.75">
      <c r="C645" s="152"/>
      <c r="D645" s="152"/>
      <c r="E645" s="152"/>
      <c r="F645" s="152"/>
    </row>
    <row r="646" spans="3:6" ht="12.75">
      <c r="C646" s="152"/>
      <c r="D646" s="152"/>
      <c r="E646" s="152"/>
      <c r="F646" s="152"/>
    </row>
    <row r="647" spans="3:6" ht="12.75">
      <c r="C647" s="152"/>
      <c r="D647" s="152"/>
      <c r="E647" s="152"/>
      <c r="F647" s="152"/>
    </row>
    <row r="648" spans="3:6" ht="12.75">
      <c r="C648" s="152"/>
      <c r="D648" s="152"/>
      <c r="E648" s="152"/>
      <c r="F648" s="152"/>
    </row>
    <row r="649" spans="3:6" ht="12.75">
      <c r="C649" s="152"/>
      <c r="D649" s="152"/>
      <c r="E649" s="152"/>
      <c r="F649" s="152"/>
    </row>
    <row r="650" spans="3:6" ht="12.75">
      <c r="C650" s="152"/>
      <c r="D650" s="152"/>
      <c r="E650" s="152"/>
      <c r="F650" s="152"/>
    </row>
    <row r="651" spans="3:6" ht="12.75">
      <c r="C651" s="152"/>
      <c r="D651" s="152"/>
      <c r="E651" s="152"/>
      <c r="F651" s="152"/>
    </row>
    <row r="652" spans="3:6" ht="12.75">
      <c r="C652" s="152"/>
      <c r="D652" s="152"/>
      <c r="E652" s="152"/>
      <c r="F652" s="152"/>
    </row>
    <row r="653" spans="3:6" ht="12.75">
      <c r="C653" s="152"/>
      <c r="D653" s="152"/>
      <c r="E653" s="152"/>
      <c r="F653" s="152"/>
    </row>
    <row r="654" spans="3:6" ht="12.75">
      <c r="C654" s="152"/>
      <c r="D654" s="152"/>
      <c r="E654" s="152"/>
      <c r="F654" s="152"/>
    </row>
    <row r="655" spans="3:6" ht="12.75">
      <c r="C655" s="152"/>
      <c r="D655" s="152"/>
      <c r="E655" s="152"/>
      <c r="F655" s="152"/>
    </row>
    <row r="656" spans="3:6" ht="12.75">
      <c r="C656" s="152"/>
      <c r="D656" s="152"/>
      <c r="E656" s="152"/>
      <c r="F656" s="152"/>
    </row>
    <row r="657" spans="3:6" ht="12.75">
      <c r="C657" s="152"/>
      <c r="D657" s="152"/>
      <c r="E657" s="152"/>
      <c r="F657" s="152"/>
    </row>
    <row r="658" spans="3:6" ht="12.75">
      <c r="C658" s="152"/>
      <c r="D658" s="152"/>
      <c r="E658" s="152"/>
      <c r="F658" s="152"/>
    </row>
    <row r="659" spans="3:6" ht="12.75">
      <c r="C659" s="152"/>
      <c r="D659" s="152"/>
      <c r="E659" s="152"/>
      <c r="F659" s="152"/>
    </row>
    <row r="660" spans="3:6" ht="12.75">
      <c r="C660" s="152"/>
      <c r="D660" s="152"/>
      <c r="E660" s="152"/>
      <c r="F660" s="152"/>
    </row>
    <row r="661" spans="3:6" ht="12.75">
      <c r="C661" s="152"/>
      <c r="D661" s="152"/>
      <c r="E661" s="152"/>
      <c r="F661" s="152"/>
    </row>
    <row r="662" spans="3:6" ht="12.75">
      <c r="C662" s="152"/>
      <c r="D662" s="152"/>
      <c r="E662" s="152"/>
      <c r="F662" s="152"/>
    </row>
    <row r="663" spans="3:6" ht="12.75">
      <c r="C663" s="152"/>
      <c r="D663" s="152"/>
      <c r="E663" s="152"/>
      <c r="F663" s="152"/>
    </row>
    <row r="664" spans="3:6" ht="12.75">
      <c r="C664" s="152"/>
      <c r="D664" s="152"/>
      <c r="E664" s="152"/>
      <c r="F664" s="152"/>
    </row>
    <row r="665" spans="3:6" ht="12.75">
      <c r="C665" s="152"/>
      <c r="D665" s="152"/>
      <c r="E665" s="152"/>
      <c r="F665" s="152"/>
    </row>
    <row r="666" spans="3:6" ht="12.75">
      <c r="C666" s="152"/>
      <c r="D666" s="152"/>
      <c r="E666" s="152"/>
      <c r="F666" s="152"/>
    </row>
    <row r="667" spans="3:6" ht="12.75">
      <c r="C667" s="152"/>
      <c r="D667" s="152"/>
      <c r="E667" s="152"/>
      <c r="F667" s="152"/>
    </row>
    <row r="668" spans="3:6" ht="12.75">
      <c r="C668" s="152"/>
      <c r="D668" s="152"/>
      <c r="E668" s="152"/>
      <c r="F668" s="152"/>
    </row>
    <row r="669" spans="3:6" ht="12.75">
      <c r="C669" s="152"/>
      <c r="D669" s="152"/>
      <c r="E669" s="152"/>
      <c r="F669" s="152"/>
    </row>
    <row r="670" spans="3:6" ht="12.75">
      <c r="C670" s="152"/>
      <c r="D670" s="152"/>
      <c r="E670" s="152"/>
      <c r="F670" s="152"/>
    </row>
    <row r="671" spans="3:6" ht="12.75">
      <c r="C671" s="152"/>
      <c r="D671" s="152"/>
      <c r="E671" s="152"/>
      <c r="F671" s="152"/>
    </row>
    <row r="672" spans="3:6" ht="12.75">
      <c r="C672" s="152"/>
      <c r="D672" s="152"/>
      <c r="E672" s="152"/>
      <c r="F672" s="152"/>
    </row>
    <row r="673" spans="3:6" ht="12.75">
      <c r="C673" s="152"/>
      <c r="D673" s="152"/>
      <c r="E673" s="152"/>
      <c r="F673" s="152"/>
    </row>
    <row r="674" spans="3:6" ht="12.75">
      <c r="C674" s="152"/>
      <c r="D674" s="152"/>
      <c r="E674" s="152"/>
      <c r="F674" s="152"/>
    </row>
    <row r="675" spans="3:6" ht="12.75">
      <c r="C675" s="152"/>
      <c r="D675" s="152"/>
      <c r="E675" s="152"/>
      <c r="F675" s="152"/>
    </row>
    <row r="676" spans="3:6" ht="12.75">
      <c r="C676" s="152"/>
      <c r="D676" s="152"/>
      <c r="E676" s="152"/>
      <c r="F676" s="152"/>
    </row>
    <row r="677" spans="3:6" ht="12.75">
      <c r="C677" s="152"/>
      <c r="D677" s="152"/>
      <c r="E677" s="152"/>
      <c r="F677" s="152"/>
    </row>
    <row r="678" spans="3:6" ht="12.75">
      <c r="C678" s="152"/>
      <c r="D678" s="152"/>
      <c r="E678" s="152"/>
      <c r="F678" s="152"/>
    </row>
    <row r="679" spans="3:6" ht="12.75">
      <c r="C679" s="152"/>
      <c r="D679" s="152"/>
      <c r="E679" s="152"/>
      <c r="F679" s="152"/>
    </row>
    <row r="680" spans="3:6" ht="12.75">
      <c r="C680" s="152"/>
      <c r="D680" s="152"/>
      <c r="E680" s="152"/>
      <c r="F680" s="152"/>
    </row>
    <row r="681" spans="3:6" ht="12.75">
      <c r="C681" s="152"/>
      <c r="D681" s="152"/>
      <c r="E681" s="152"/>
      <c r="F681" s="152"/>
    </row>
    <row r="682" spans="3:6" ht="12.75">
      <c r="C682" s="152"/>
      <c r="D682" s="152"/>
      <c r="E682" s="152"/>
      <c r="F682" s="152"/>
    </row>
    <row r="683" spans="3:6" ht="12.75">
      <c r="C683" s="152"/>
      <c r="D683" s="152"/>
      <c r="E683" s="152"/>
      <c r="F683" s="152"/>
    </row>
    <row r="684" spans="3:6" ht="12.75">
      <c r="C684" s="152"/>
      <c r="D684" s="152"/>
      <c r="E684" s="152"/>
      <c r="F684" s="152"/>
    </row>
    <row r="685" spans="3:6" ht="12.75">
      <c r="C685" s="152"/>
      <c r="D685" s="152"/>
      <c r="E685" s="152"/>
      <c r="F685" s="152"/>
    </row>
    <row r="686" spans="3:6" ht="12.75">
      <c r="C686" s="152"/>
      <c r="D686" s="152"/>
      <c r="E686" s="152"/>
      <c r="F686" s="152"/>
    </row>
    <row r="687" spans="3:6" ht="12.75">
      <c r="C687" s="152"/>
      <c r="D687" s="152"/>
      <c r="E687" s="152"/>
      <c r="F687" s="152"/>
    </row>
    <row r="688" spans="3:6" ht="12.75">
      <c r="C688" s="152"/>
      <c r="D688" s="152"/>
      <c r="E688" s="152"/>
      <c r="F688" s="152"/>
    </row>
    <row r="689" spans="3:6" ht="12.75">
      <c r="C689" s="152"/>
      <c r="D689" s="152"/>
      <c r="E689" s="152"/>
      <c r="F689" s="152"/>
    </row>
    <row r="690" spans="3:6" ht="12.75">
      <c r="C690" s="152"/>
      <c r="D690" s="152"/>
      <c r="E690" s="152"/>
      <c r="F690" s="152"/>
    </row>
    <row r="691" spans="3:6" ht="12.75">
      <c r="C691" s="152"/>
      <c r="D691" s="152"/>
      <c r="E691" s="152"/>
      <c r="F691" s="152"/>
    </row>
    <row r="692" spans="3:6" ht="12.75">
      <c r="C692" s="152"/>
      <c r="D692" s="152"/>
      <c r="E692" s="152"/>
      <c r="F692" s="152"/>
    </row>
    <row r="693" spans="3:6" ht="12.75">
      <c r="C693" s="152"/>
      <c r="D693" s="152"/>
      <c r="E693" s="152"/>
      <c r="F693" s="152"/>
    </row>
    <row r="694" spans="3:6" ht="12.75">
      <c r="C694" s="152"/>
      <c r="D694" s="152"/>
      <c r="E694" s="152"/>
      <c r="F694" s="152"/>
    </row>
    <row r="695" spans="3:6" ht="12.75">
      <c r="C695" s="152"/>
      <c r="D695" s="152"/>
      <c r="E695" s="152"/>
      <c r="F695" s="152"/>
    </row>
    <row r="696" spans="3:6" ht="12.75">
      <c r="C696" s="152"/>
      <c r="D696" s="152"/>
      <c r="E696" s="152"/>
      <c r="F696" s="152"/>
    </row>
    <row r="697" spans="3:6" ht="12.75">
      <c r="C697" s="152"/>
      <c r="D697" s="152"/>
      <c r="E697" s="152"/>
      <c r="F697" s="152"/>
    </row>
    <row r="698" spans="3:6" ht="12.75">
      <c r="C698" s="152"/>
      <c r="D698" s="152"/>
      <c r="E698" s="152"/>
      <c r="F698" s="152"/>
    </row>
    <row r="699" spans="3:6" ht="12.75">
      <c r="C699" s="152"/>
      <c r="D699" s="152"/>
      <c r="E699" s="152"/>
      <c r="F699" s="152"/>
    </row>
    <row r="700" spans="3:6" ht="12.75">
      <c r="C700" s="152"/>
      <c r="D700" s="152"/>
      <c r="E700" s="152"/>
      <c r="F700" s="152"/>
    </row>
    <row r="701" spans="3:6" ht="12.75">
      <c r="C701" s="152"/>
      <c r="D701" s="152"/>
      <c r="E701" s="152"/>
      <c r="F701" s="152"/>
    </row>
    <row r="702" spans="3:6" ht="12.75">
      <c r="C702" s="152"/>
      <c r="D702" s="152"/>
      <c r="E702" s="152"/>
      <c r="F702" s="152"/>
    </row>
    <row r="703" spans="3:6" ht="12.75">
      <c r="C703" s="152"/>
      <c r="D703" s="152"/>
      <c r="E703" s="152"/>
      <c r="F703" s="152"/>
    </row>
    <row r="704" spans="3:6" ht="12.75">
      <c r="C704" s="152"/>
      <c r="D704" s="152"/>
      <c r="E704" s="152"/>
      <c r="F704" s="152"/>
    </row>
    <row r="705" spans="3:6" ht="12.75">
      <c r="C705" s="152"/>
      <c r="D705" s="152"/>
      <c r="E705" s="152"/>
      <c r="F705" s="152"/>
    </row>
    <row r="706" spans="3:6" ht="12.75">
      <c r="C706" s="152"/>
      <c r="D706" s="152"/>
      <c r="E706" s="152"/>
      <c r="F706" s="152"/>
    </row>
    <row r="707" spans="3:6" ht="12.75">
      <c r="C707" s="152"/>
      <c r="D707" s="152"/>
      <c r="E707" s="152"/>
      <c r="F707" s="152"/>
    </row>
    <row r="708" spans="3:6" ht="12.75">
      <c r="C708" s="152"/>
      <c r="D708" s="152"/>
      <c r="E708" s="152"/>
      <c r="F708" s="152"/>
    </row>
    <row r="709" spans="3:6" ht="12.75">
      <c r="C709" s="152"/>
      <c r="D709" s="152"/>
      <c r="E709" s="152"/>
      <c r="F709" s="152"/>
    </row>
    <row r="710" spans="3:6" ht="12.75">
      <c r="C710" s="152"/>
      <c r="D710" s="152"/>
      <c r="E710" s="152"/>
      <c r="F710" s="152"/>
    </row>
    <row r="711" spans="3:6" ht="12.75">
      <c r="C711" s="152"/>
      <c r="D711" s="152"/>
      <c r="E711" s="152"/>
      <c r="F711" s="152"/>
    </row>
    <row r="712" spans="3:6" ht="12.75">
      <c r="C712" s="152"/>
      <c r="D712" s="152"/>
      <c r="E712" s="152"/>
      <c r="F712" s="152"/>
    </row>
    <row r="713" spans="3:6" ht="12.75">
      <c r="C713" s="152"/>
      <c r="D713" s="152"/>
      <c r="E713" s="152"/>
      <c r="F713" s="152"/>
    </row>
    <row r="714" spans="3:6" ht="12.75">
      <c r="C714" s="152"/>
      <c r="D714" s="152"/>
      <c r="E714" s="152"/>
      <c r="F714" s="152"/>
    </row>
    <row r="715" spans="3:6" ht="12.75">
      <c r="C715" s="152"/>
      <c r="D715" s="152"/>
      <c r="E715" s="152"/>
      <c r="F715" s="152"/>
    </row>
    <row r="716" spans="3:6" ht="12.75">
      <c r="C716" s="152"/>
      <c r="D716" s="152"/>
      <c r="E716" s="152"/>
      <c r="F716" s="152"/>
    </row>
    <row r="717" spans="3:6" ht="12.75">
      <c r="C717" s="152"/>
      <c r="D717" s="152"/>
      <c r="E717" s="152"/>
      <c r="F717" s="152"/>
    </row>
    <row r="718" spans="3:6" ht="12.75">
      <c r="C718" s="152"/>
      <c r="D718" s="152"/>
      <c r="E718" s="152"/>
      <c r="F718" s="152"/>
    </row>
    <row r="719" spans="3:6" ht="12.75">
      <c r="C719" s="152"/>
      <c r="D719" s="152"/>
      <c r="E719" s="152"/>
      <c r="F719" s="152"/>
    </row>
    <row r="720" spans="3:6" ht="12.75">
      <c r="C720" s="152"/>
      <c r="D720" s="152"/>
      <c r="E720" s="152"/>
      <c r="F720" s="152"/>
    </row>
    <row r="721" spans="3:6" ht="12.75">
      <c r="C721" s="152"/>
      <c r="D721" s="152"/>
      <c r="E721" s="152"/>
      <c r="F721" s="152"/>
    </row>
    <row r="722" spans="3:6" ht="12.75">
      <c r="C722" s="152"/>
      <c r="D722" s="152"/>
      <c r="E722" s="152"/>
      <c r="F722" s="152"/>
    </row>
    <row r="723" spans="3:6" ht="12.75">
      <c r="C723" s="152"/>
      <c r="D723" s="152"/>
      <c r="E723" s="152"/>
      <c r="F723" s="152"/>
    </row>
    <row r="724" spans="3:6" ht="12.75">
      <c r="C724" s="152"/>
      <c r="D724" s="152"/>
      <c r="E724" s="152"/>
      <c r="F724" s="152"/>
    </row>
    <row r="725" spans="3:6" ht="12.75">
      <c r="C725" s="152"/>
      <c r="D725" s="152"/>
      <c r="E725" s="152"/>
      <c r="F725" s="152"/>
    </row>
    <row r="726" spans="3:6" ht="12.75">
      <c r="C726" s="152"/>
      <c r="D726" s="152"/>
      <c r="E726" s="152"/>
      <c r="F726" s="152"/>
    </row>
    <row r="727" spans="3:6" ht="12.75">
      <c r="C727" s="152"/>
      <c r="D727" s="152"/>
      <c r="E727" s="152"/>
      <c r="F727" s="152"/>
    </row>
    <row r="728" spans="3:6" ht="12.75">
      <c r="C728" s="152"/>
      <c r="D728" s="152"/>
      <c r="E728" s="152"/>
      <c r="F728" s="152"/>
    </row>
    <row r="729" spans="3:6" ht="12.75">
      <c r="C729" s="152"/>
      <c r="D729" s="152"/>
      <c r="E729" s="152"/>
      <c r="F729" s="152"/>
    </row>
    <row r="730" spans="3:6" ht="12.75">
      <c r="C730" s="152"/>
      <c r="D730" s="152"/>
      <c r="E730" s="152"/>
      <c r="F730" s="152"/>
    </row>
    <row r="731" spans="3:6" ht="12.75">
      <c r="C731" s="152"/>
      <c r="D731" s="152"/>
      <c r="E731" s="152"/>
      <c r="F731" s="152"/>
    </row>
    <row r="732" spans="3:6" ht="12.75">
      <c r="C732" s="152"/>
      <c r="D732" s="152"/>
      <c r="E732" s="152"/>
      <c r="F732" s="152"/>
    </row>
    <row r="733" spans="3:6" ht="12.75">
      <c r="C733" s="152"/>
      <c r="D733" s="152"/>
      <c r="E733" s="152"/>
      <c r="F733" s="152"/>
    </row>
    <row r="734" spans="3:6" ht="12.75">
      <c r="C734" s="152"/>
      <c r="D734" s="152"/>
      <c r="E734" s="152"/>
      <c r="F734" s="152"/>
    </row>
    <row r="735" spans="3:6" ht="12.75">
      <c r="C735" s="152"/>
      <c r="D735" s="152"/>
      <c r="E735" s="152"/>
      <c r="F735" s="152"/>
    </row>
    <row r="736" spans="3:6" ht="12.75">
      <c r="C736" s="152"/>
      <c r="D736" s="152"/>
      <c r="E736" s="152"/>
      <c r="F736" s="152"/>
    </row>
    <row r="737" spans="3:6" ht="12.75">
      <c r="C737" s="152"/>
      <c r="D737" s="152"/>
      <c r="E737" s="152"/>
      <c r="F737" s="152"/>
    </row>
    <row r="738" spans="3:6" ht="12.75">
      <c r="C738" s="152"/>
      <c r="D738" s="152"/>
      <c r="E738" s="152"/>
      <c r="F738" s="152"/>
    </row>
    <row r="739" spans="3:6" ht="12.75">
      <c r="C739" s="152"/>
      <c r="D739" s="152"/>
      <c r="E739" s="152"/>
      <c r="F739" s="152"/>
    </row>
    <row r="740" spans="3:6" ht="12.75">
      <c r="C740" s="152"/>
      <c r="D740" s="152"/>
      <c r="E740" s="152"/>
      <c r="F740" s="152"/>
    </row>
    <row r="741" spans="3:6" ht="12.75">
      <c r="C741" s="152"/>
      <c r="D741" s="152"/>
      <c r="E741" s="152"/>
      <c r="F741" s="152"/>
    </row>
    <row r="742" spans="3:6" ht="12.75">
      <c r="C742" s="152"/>
      <c r="D742" s="152"/>
      <c r="E742" s="152"/>
      <c r="F742" s="152"/>
    </row>
    <row r="743" spans="3:6" ht="12.75">
      <c r="C743" s="152"/>
      <c r="D743" s="152"/>
      <c r="E743" s="152"/>
      <c r="F743" s="152"/>
    </row>
    <row r="744" spans="3:6" ht="12.75">
      <c r="C744" s="152"/>
      <c r="D744" s="152"/>
      <c r="E744" s="152"/>
      <c r="F744" s="152"/>
    </row>
    <row r="745" spans="3:6" ht="12.75">
      <c r="C745" s="152"/>
      <c r="D745" s="152"/>
      <c r="E745" s="152"/>
      <c r="F745" s="152"/>
    </row>
    <row r="746" spans="3:6" ht="12.75">
      <c r="C746" s="152"/>
      <c r="D746" s="152"/>
      <c r="E746" s="152"/>
      <c r="F746" s="152"/>
    </row>
    <row r="747" spans="3:6" ht="12.75">
      <c r="C747" s="152"/>
      <c r="D747" s="152"/>
      <c r="E747" s="152"/>
      <c r="F747" s="152"/>
    </row>
    <row r="748" spans="3:6" ht="12.75">
      <c r="C748" s="152"/>
      <c r="D748" s="152"/>
      <c r="E748" s="152"/>
      <c r="F748" s="152"/>
    </row>
    <row r="749" spans="3:6" ht="12.75">
      <c r="C749" s="152"/>
      <c r="D749" s="152"/>
      <c r="E749" s="152"/>
      <c r="F749" s="152"/>
    </row>
    <row r="750" spans="3:6" ht="12.75">
      <c r="C750" s="152"/>
      <c r="D750" s="152"/>
      <c r="E750" s="152"/>
      <c r="F750" s="152"/>
    </row>
    <row r="751" spans="3:6" ht="12.75">
      <c r="C751" s="152"/>
      <c r="D751" s="152"/>
      <c r="E751" s="152"/>
      <c r="F751" s="152"/>
    </row>
    <row r="752" spans="3:6" ht="12.75">
      <c r="C752" s="152"/>
      <c r="D752" s="152"/>
      <c r="E752" s="152"/>
      <c r="F752" s="152"/>
    </row>
    <row r="753" spans="3:6" ht="12.75">
      <c r="C753" s="152"/>
      <c r="D753" s="152"/>
      <c r="E753" s="152"/>
      <c r="F753" s="152"/>
    </row>
    <row r="754" spans="3:6" ht="12.75">
      <c r="C754" s="152"/>
      <c r="D754" s="152"/>
      <c r="E754" s="152"/>
      <c r="F754" s="152"/>
    </row>
    <row r="755" spans="3:6" ht="12.75">
      <c r="C755" s="152"/>
      <c r="D755" s="152"/>
      <c r="E755" s="152"/>
      <c r="F755" s="152"/>
    </row>
    <row r="756" spans="3:6" ht="12.75">
      <c r="C756" s="152"/>
      <c r="D756" s="152"/>
      <c r="E756" s="152"/>
      <c r="F756" s="152"/>
    </row>
    <row r="757" spans="3:6" ht="12.75">
      <c r="C757" s="152"/>
      <c r="D757" s="152"/>
      <c r="E757" s="152"/>
      <c r="F757" s="152"/>
    </row>
    <row r="758" spans="3:6" ht="12.75">
      <c r="C758" s="152"/>
      <c r="D758" s="152"/>
      <c r="E758" s="152"/>
      <c r="F758" s="152"/>
    </row>
    <row r="759" spans="3:6" ht="12.75">
      <c r="C759" s="152"/>
      <c r="D759" s="152"/>
      <c r="E759" s="152"/>
      <c r="F759" s="152"/>
    </row>
    <row r="760" spans="3:6" ht="12.75">
      <c r="C760" s="152"/>
      <c r="D760" s="152"/>
      <c r="E760" s="152"/>
      <c r="F760" s="152"/>
    </row>
    <row r="761" spans="3:6" ht="12.75">
      <c r="C761" s="152"/>
      <c r="D761" s="152"/>
      <c r="E761" s="152"/>
      <c r="F761" s="152"/>
    </row>
    <row r="762" spans="3:6" ht="12.75">
      <c r="C762" s="152"/>
      <c r="D762" s="152"/>
      <c r="E762" s="152"/>
      <c r="F762" s="152"/>
    </row>
    <row r="763" spans="3:6" ht="12.75">
      <c r="C763" s="152"/>
      <c r="D763" s="152"/>
      <c r="E763" s="152"/>
      <c r="F763" s="152"/>
    </row>
    <row r="764" spans="3:6" ht="12.75">
      <c r="C764" s="152"/>
      <c r="D764" s="152"/>
      <c r="E764" s="152"/>
      <c r="F764" s="152"/>
    </row>
    <row r="765" spans="3:6" ht="12.75">
      <c r="C765" s="152"/>
      <c r="D765" s="152"/>
      <c r="E765" s="152"/>
      <c r="F765" s="152"/>
    </row>
    <row r="766" spans="3:6" ht="12.75">
      <c r="C766" s="152"/>
      <c r="D766" s="152"/>
      <c r="E766" s="152"/>
      <c r="F766" s="152"/>
    </row>
    <row r="767" spans="3:6" ht="12.75">
      <c r="C767" s="152"/>
      <c r="D767" s="152"/>
      <c r="E767" s="152"/>
      <c r="F767" s="152"/>
    </row>
    <row r="768" spans="3:6" ht="12.75">
      <c r="C768" s="152"/>
      <c r="D768" s="152"/>
      <c r="E768" s="152"/>
      <c r="F768" s="152"/>
    </row>
    <row r="769" spans="3:6" ht="12.75">
      <c r="C769" s="152"/>
      <c r="D769" s="152"/>
      <c r="E769" s="152"/>
      <c r="F769" s="152"/>
    </row>
    <row r="770" spans="3:6" ht="12.75">
      <c r="C770" s="152"/>
      <c r="D770" s="152"/>
      <c r="E770" s="152"/>
      <c r="F770" s="152"/>
    </row>
    <row r="771" spans="3:6" ht="12.75">
      <c r="C771" s="152"/>
      <c r="D771" s="152"/>
      <c r="E771" s="152"/>
      <c r="F771" s="152"/>
    </row>
    <row r="772" spans="3:6" ht="12.75">
      <c r="C772" s="152"/>
      <c r="D772" s="152"/>
      <c r="E772" s="152"/>
      <c r="F772" s="152"/>
    </row>
    <row r="773" spans="3:6" ht="12.75">
      <c r="C773" s="152"/>
      <c r="D773" s="152"/>
      <c r="E773" s="152"/>
      <c r="F773" s="152"/>
    </row>
    <row r="774" spans="3:6" ht="12.75">
      <c r="C774" s="152"/>
      <c r="D774" s="152"/>
      <c r="E774" s="152"/>
      <c r="F774" s="152"/>
    </row>
    <row r="775" spans="3:6" ht="12.75">
      <c r="C775" s="152"/>
      <c r="D775" s="152"/>
      <c r="E775" s="152"/>
      <c r="F775" s="152"/>
    </row>
    <row r="776" spans="3:6" ht="12.75">
      <c r="C776" s="152"/>
      <c r="D776" s="152"/>
      <c r="E776" s="152"/>
      <c r="F776" s="152"/>
    </row>
    <row r="777" spans="3:6" ht="12.75">
      <c r="C777" s="152"/>
      <c r="D777" s="152"/>
      <c r="E777" s="152"/>
      <c r="F777" s="152"/>
    </row>
    <row r="778" spans="3:6" ht="12.75">
      <c r="C778" s="152"/>
      <c r="D778" s="152"/>
      <c r="E778" s="152"/>
      <c r="F778" s="152"/>
    </row>
    <row r="779" spans="3:6" ht="12.75">
      <c r="C779" s="152"/>
      <c r="D779" s="152"/>
      <c r="E779" s="152"/>
      <c r="F779" s="152"/>
    </row>
    <row r="780" spans="3:6" ht="12.75">
      <c r="C780" s="152"/>
      <c r="D780" s="152"/>
      <c r="E780" s="152"/>
      <c r="F780" s="152"/>
    </row>
    <row r="781" spans="3:6" ht="12.75">
      <c r="C781" s="152"/>
      <c r="D781" s="152"/>
      <c r="E781" s="152"/>
      <c r="F781" s="152"/>
    </row>
    <row r="782" spans="3:6" ht="12.75">
      <c r="C782" s="152"/>
      <c r="D782" s="152"/>
      <c r="E782" s="152"/>
      <c r="F782" s="152"/>
    </row>
    <row r="783" spans="3:6" ht="12.75">
      <c r="C783" s="152"/>
      <c r="D783" s="152"/>
      <c r="E783" s="152"/>
      <c r="F783" s="152"/>
    </row>
    <row r="784" spans="3:6" ht="12.75">
      <c r="C784" s="152"/>
      <c r="D784" s="152"/>
      <c r="E784" s="152"/>
      <c r="F784" s="152"/>
    </row>
    <row r="785" spans="3:6" ht="12.75">
      <c r="C785" s="152"/>
      <c r="D785" s="152"/>
      <c r="E785" s="152"/>
      <c r="F785" s="152"/>
    </row>
    <row r="786" spans="3:6" ht="12.75">
      <c r="C786" s="152"/>
      <c r="D786" s="152"/>
      <c r="E786" s="152"/>
      <c r="F786" s="152"/>
    </row>
    <row r="787" spans="3:6" ht="12.75">
      <c r="C787" s="152"/>
      <c r="D787" s="152"/>
      <c r="E787" s="152"/>
      <c r="F787" s="152"/>
    </row>
    <row r="788" spans="3:6" ht="12.75">
      <c r="C788" s="152"/>
      <c r="D788" s="152"/>
      <c r="E788" s="152"/>
      <c r="F788" s="152"/>
    </row>
    <row r="789" spans="3:6" ht="12.75">
      <c r="C789" s="152"/>
      <c r="D789" s="152"/>
      <c r="E789" s="152"/>
      <c r="F789" s="152"/>
    </row>
    <row r="790" spans="3:6" ht="12.75">
      <c r="C790" s="152"/>
      <c r="D790" s="152"/>
      <c r="E790" s="152"/>
      <c r="F790" s="152"/>
    </row>
    <row r="791" spans="3:6" ht="12.75">
      <c r="C791" s="152"/>
      <c r="D791" s="152"/>
      <c r="E791" s="152"/>
      <c r="F791" s="152"/>
    </row>
    <row r="792" spans="3:6" ht="12.75">
      <c r="C792" s="152"/>
      <c r="D792" s="152"/>
      <c r="E792" s="152"/>
      <c r="F792" s="152"/>
    </row>
    <row r="793" spans="3:6" ht="12.75">
      <c r="C793" s="152"/>
      <c r="D793" s="152"/>
      <c r="E793" s="152"/>
      <c r="F793" s="152"/>
    </row>
    <row r="794" spans="3:6" ht="12.75">
      <c r="C794" s="152"/>
      <c r="D794" s="152"/>
      <c r="E794" s="152"/>
      <c r="F794" s="152"/>
    </row>
    <row r="795" spans="3:6" ht="12.75">
      <c r="C795" s="152"/>
      <c r="D795" s="152"/>
      <c r="E795" s="152"/>
      <c r="F795" s="152"/>
    </row>
    <row r="796" spans="3:6" ht="12.75">
      <c r="C796" s="152"/>
      <c r="D796" s="152"/>
      <c r="E796" s="152"/>
      <c r="F796" s="152"/>
    </row>
    <row r="797" spans="3:6" ht="12.75">
      <c r="C797" s="152"/>
      <c r="D797" s="152"/>
      <c r="E797" s="152"/>
      <c r="F797" s="152"/>
    </row>
    <row r="798" spans="3:6" ht="12.75">
      <c r="C798" s="152"/>
      <c r="D798" s="152"/>
      <c r="E798" s="152"/>
      <c r="F798" s="152"/>
    </row>
    <row r="799" spans="3:6" ht="12.75">
      <c r="C799" s="152"/>
      <c r="D799" s="152"/>
      <c r="E799" s="152"/>
      <c r="F799" s="152"/>
    </row>
    <row r="800" spans="3:6" ht="12.75">
      <c r="C800" s="152"/>
      <c r="D800" s="152"/>
      <c r="E800" s="152"/>
      <c r="F800" s="152"/>
    </row>
    <row r="801" spans="3:6" ht="12.75">
      <c r="C801" s="152"/>
      <c r="D801" s="152"/>
      <c r="E801" s="152"/>
      <c r="F801" s="152"/>
    </row>
    <row r="802" spans="3:6" ht="12.75">
      <c r="C802" s="152"/>
      <c r="D802" s="152"/>
      <c r="E802" s="152"/>
      <c r="F802" s="152"/>
    </row>
    <row r="803" spans="3:6" ht="12.75">
      <c r="C803" s="152"/>
      <c r="D803" s="152"/>
      <c r="E803" s="152"/>
      <c r="F803" s="152"/>
    </row>
    <row r="804" spans="3:6" ht="12.75">
      <c r="C804" s="152"/>
      <c r="D804" s="152"/>
      <c r="E804" s="152"/>
      <c r="F804" s="152"/>
    </row>
    <row r="805" spans="3:6" ht="12.75">
      <c r="C805" s="152"/>
      <c r="D805" s="152"/>
      <c r="E805" s="152"/>
      <c r="F805" s="152"/>
    </row>
    <row r="806" spans="3:6" ht="12.75">
      <c r="C806" s="152"/>
      <c r="D806" s="152"/>
      <c r="E806" s="152"/>
      <c r="F806" s="152"/>
    </row>
    <row r="807" spans="3:6" ht="12.75">
      <c r="C807" s="152"/>
      <c r="D807" s="152"/>
      <c r="E807" s="152"/>
      <c r="F807" s="152"/>
    </row>
    <row r="808" spans="3:6" ht="12.75">
      <c r="C808" s="152"/>
      <c r="D808" s="152"/>
      <c r="E808" s="152"/>
      <c r="F808" s="152"/>
    </row>
    <row r="809" spans="3:6" ht="12.75">
      <c r="C809" s="152"/>
      <c r="D809" s="152"/>
      <c r="E809" s="152"/>
      <c r="F809" s="152"/>
    </row>
    <row r="810" spans="3:6" ht="12.75">
      <c r="C810" s="152"/>
      <c r="D810" s="152"/>
      <c r="E810" s="152"/>
      <c r="F810" s="152"/>
    </row>
    <row r="811" spans="3:6" ht="12.75">
      <c r="C811" s="152"/>
      <c r="D811" s="152"/>
      <c r="E811" s="152"/>
      <c r="F811" s="152"/>
    </row>
    <row r="812" spans="3:6" ht="12.75">
      <c r="C812" s="152"/>
      <c r="D812" s="152"/>
      <c r="E812" s="152"/>
      <c r="F812" s="152"/>
    </row>
    <row r="813" spans="3:6" ht="12.75">
      <c r="C813" s="152"/>
      <c r="D813" s="152"/>
      <c r="E813" s="152"/>
      <c r="F813" s="152"/>
    </row>
    <row r="814" spans="3:6" ht="12.75">
      <c r="C814" s="152"/>
      <c r="D814" s="152"/>
      <c r="E814" s="152"/>
      <c r="F814" s="152"/>
    </row>
    <row r="815" spans="3:6" ht="12.75">
      <c r="C815" s="152"/>
      <c r="D815" s="152"/>
      <c r="E815" s="152"/>
      <c r="F815" s="152"/>
    </row>
    <row r="816" spans="3:6" ht="12.75">
      <c r="C816" s="152"/>
      <c r="D816" s="152"/>
      <c r="E816" s="152"/>
      <c r="F816" s="152"/>
    </row>
    <row r="817" spans="3:6" ht="12.75">
      <c r="C817" s="152"/>
      <c r="D817" s="152"/>
      <c r="E817" s="152"/>
      <c r="F817" s="152"/>
    </row>
    <row r="818" spans="3:6" ht="12.75">
      <c r="C818" s="152"/>
      <c r="D818" s="152"/>
      <c r="E818" s="152"/>
      <c r="F818" s="152"/>
    </row>
    <row r="819" spans="3:6" ht="12.75">
      <c r="C819" s="152"/>
      <c r="D819" s="152"/>
      <c r="E819" s="152"/>
      <c r="F819" s="152"/>
    </row>
    <row r="820" spans="3:6" ht="12.75">
      <c r="C820" s="152"/>
      <c r="D820" s="152"/>
      <c r="E820" s="152"/>
      <c r="F820" s="152"/>
    </row>
    <row r="821" spans="3:6" ht="12.75">
      <c r="C821" s="152"/>
      <c r="D821" s="152"/>
      <c r="E821" s="152"/>
      <c r="F821" s="152"/>
    </row>
    <row r="822" spans="3:6" ht="12.75">
      <c r="C822" s="152"/>
      <c r="D822" s="152"/>
      <c r="E822" s="152"/>
      <c r="F822" s="152"/>
    </row>
    <row r="823" spans="3:6" ht="12.75">
      <c r="C823" s="152"/>
      <c r="D823" s="152"/>
      <c r="E823" s="152"/>
      <c r="F823" s="152"/>
    </row>
    <row r="824" spans="3:6" ht="12.75">
      <c r="C824" s="152"/>
      <c r="D824" s="152"/>
      <c r="E824" s="152"/>
      <c r="F824" s="152"/>
    </row>
    <row r="825" spans="3:6" ht="12.75">
      <c r="C825" s="152"/>
      <c r="D825" s="152"/>
      <c r="E825" s="152"/>
      <c r="F825" s="152"/>
    </row>
    <row r="826" spans="3:6" ht="12.75">
      <c r="C826" s="152"/>
      <c r="D826" s="152"/>
      <c r="E826" s="152"/>
      <c r="F826" s="152"/>
    </row>
    <row r="827" spans="3:6" ht="12.75">
      <c r="C827" s="152"/>
      <c r="D827" s="152"/>
      <c r="E827" s="152"/>
      <c r="F827" s="152"/>
    </row>
    <row r="828" spans="3:6" ht="12.75">
      <c r="C828" s="152"/>
      <c r="D828" s="152"/>
      <c r="E828" s="152"/>
      <c r="F828" s="152"/>
    </row>
    <row r="829" spans="3:6" ht="12.75">
      <c r="C829" s="152"/>
      <c r="D829" s="152"/>
      <c r="E829" s="152"/>
      <c r="F829" s="152"/>
    </row>
    <row r="830" spans="3:6" ht="12.75">
      <c r="C830" s="152"/>
      <c r="D830" s="152"/>
      <c r="E830" s="152"/>
      <c r="F830" s="152"/>
    </row>
    <row r="831" spans="3:6" ht="12.75">
      <c r="C831" s="152"/>
      <c r="D831" s="152"/>
      <c r="E831" s="152"/>
      <c r="F831" s="152"/>
    </row>
    <row r="832" spans="3:6" ht="12.75">
      <c r="C832" s="152"/>
      <c r="D832" s="152"/>
      <c r="E832" s="152"/>
      <c r="F832" s="152"/>
    </row>
    <row r="833" spans="3:6" ht="12.75">
      <c r="C833" s="152"/>
      <c r="D833" s="152"/>
      <c r="E833" s="152"/>
      <c r="F833" s="152"/>
    </row>
    <row r="834" spans="3:6" ht="12.75">
      <c r="C834" s="152"/>
      <c r="D834" s="152"/>
      <c r="E834" s="152"/>
      <c r="F834" s="152"/>
    </row>
    <row r="835" spans="3:6" ht="12.75">
      <c r="C835" s="152"/>
      <c r="D835" s="152"/>
      <c r="E835" s="152"/>
      <c r="F835" s="152"/>
    </row>
    <row r="836" spans="3:6" ht="12.75">
      <c r="C836" s="152"/>
      <c r="D836" s="152"/>
      <c r="E836" s="152"/>
      <c r="F836" s="152"/>
    </row>
    <row r="837" spans="3:6" ht="12.75">
      <c r="C837" s="152"/>
      <c r="D837" s="152"/>
      <c r="E837" s="152"/>
      <c r="F837" s="152"/>
    </row>
    <row r="838" spans="3:6" ht="12.75">
      <c r="C838" s="152"/>
      <c r="D838" s="152"/>
      <c r="E838" s="152"/>
      <c r="F838" s="152"/>
    </row>
    <row r="839" spans="3:6" ht="12.75">
      <c r="C839" s="152"/>
      <c r="D839" s="152"/>
      <c r="E839" s="152"/>
      <c r="F839" s="152"/>
    </row>
    <row r="840" spans="3:6" ht="12.75">
      <c r="C840" s="152"/>
      <c r="D840" s="152"/>
      <c r="E840" s="152"/>
      <c r="F840" s="152"/>
    </row>
    <row r="841" spans="3:6" ht="12.75">
      <c r="C841" s="152"/>
      <c r="D841" s="152"/>
      <c r="E841" s="152"/>
      <c r="F841" s="152"/>
    </row>
    <row r="842" spans="3:6" ht="12.75">
      <c r="C842" s="152"/>
      <c r="D842" s="152"/>
      <c r="E842" s="152"/>
      <c r="F842" s="152"/>
    </row>
    <row r="843" spans="3:6" ht="12.75">
      <c r="C843" s="152"/>
      <c r="D843" s="152"/>
      <c r="E843" s="152"/>
      <c r="F843" s="152"/>
    </row>
    <row r="844" spans="3:6" ht="12.75">
      <c r="C844" s="152"/>
      <c r="D844" s="152"/>
      <c r="E844" s="152"/>
      <c r="F844" s="152"/>
    </row>
    <row r="845" spans="3:6" ht="12.75">
      <c r="C845" s="152"/>
      <c r="D845" s="152"/>
      <c r="E845" s="152"/>
      <c r="F845" s="152"/>
    </row>
    <row r="846" spans="3:6" ht="12.75">
      <c r="C846" s="152"/>
      <c r="D846" s="152"/>
      <c r="E846" s="152"/>
      <c r="F846" s="152"/>
    </row>
    <row r="847" spans="3:6" ht="12.75">
      <c r="C847" s="152"/>
      <c r="D847" s="152"/>
      <c r="E847" s="152"/>
      <c r="F847" s="152"/>
    </row>
    <row r="848" spans="3:6" ht="12.75">
      <c r="C848" s="152"/>
      <c r="D848" s="152"/>
      <c r="E848" s="152"/>
      <c r="F848" s="152"/>
    </row>
    <row r="849" spans="3:6" ht="12.75">
      <c r="C849" s="152"/>
      <c r="D849" s="152"/>
      <c r="E849" s="152"/>
      <c r="F849" s="152"/>
    </row>
    <row r="850" spans="3:6" ht="12.75">
      <c r="C850" s="152"/>
      <c r="D850" s="152"/>
      <c r="E850" s="152"/>
      <c r="F850" s="152"/>
    </row>
    <row r="851" spans="3:6" ht="12.75">
      <c r="C851" s="152"/>
      <c r="D851" s="152"/>
      <c r="E851" s="152"/>
      <c r="F851" s="152"/>
    </row>
    <row r="852" spans="3:6" ht="12.75">
      <c r="C852" s="152"/>
      <c r="D852" s="152"/>
      <c r="E852" s="152"/>
      <c r="F852" s="152"/>
    </row>
    <row r="853" spans="3:6" ht="12.75">
      <c r="C853" s="152"/>
      <c r="D853" s="152"/>
      <c r="E853" s="152"/>
      <c r="F853" s="152"/>
    </row>
    <row r="854" spans="3:6" ht="12.75">
      <c r="C854" s="152"/>
      <c r="D854" s="152"/>
      <c r="E854" s="152"/>
      <c r="F854" s="152"/>
    </row>
    <row r="855" spans="3:6" ht="12.75">
      <c r="C855" s="152"/>
      <c r="D855" s="152"/>
      <c r="E855" s="152"/>
      <c r="F855" s="152"/>
    </row>
    <row r="856" spans="3:6" ht="12.75">
      <c r="C856" s="152"/>
      <c r="D856" s="152"/>
      <c r="E856" s="152"/>
      <c r="F856" s="152"/>
    </row>
    <row r="857" spans="3:6" ht="12.75">
      <c r="C857" s="152"/>
      <c r="D857" s="152"/>
      <c r="E857" s="152"/>
      <c r="F857" s="152"/>
    </row>
    <row r="858" spans="3:6" ht="12.75">
      <c r="C858" s="152"/>
      <c r="D858" s="152"/>
      <c r="E858" s="152"/>
      <c r="F858" s="152"/>
    </row>
    <row r="859" spans="3:6" ht="12.75">
      <c r="C859" s="152"/>
      <c r="D859" s="152"/>
      <c r="E859" s="152"/>
      <c r="F859" s="152"/>
    </row>
    <row r="860" spans="3:6" ht="12.75">
      <c r="C860" s="152"/>
      <c r="D860" s="152"/>
      <c r="E860" s="152"/>
      <c r="F860" s="152"/>
    </row>
    <row r="861" spans="3:6" ht="12.75">
      <c r="C861" s="152"/>
      <c r="D861" s="152"/>
      <c r="E861" s="152"/>
      <c r="F861" s="152"/>
    </row>
    <row r="862" spans="3:6" ht="12.75">
      <c r="C862" s="152"/>
      <c r="D862" s="152"/>
      <c r="E862" s="152"/>
      <c r="F862" s="152"/>
    </row>
    <row r="863" spans="3:6" ht="12.75">
      <c r="C863" s="152"/>
      <c r="D863" s="152"/>
      <c r="E863" s="152"/>
      <c r="F863" s="152"/>
    </row>
    <row r="864" spans="3:6" ht="12.75">
      <c r="C864" s="152"/>
      <c r="D864" s="152"/>
      <c r="E864" s="152"/>
      <c r="F864" s="152"/>
    </row>
    <row r="865" spans="3:6" ht="12.75">
      <c r="C865" s="152"/>
      <c r="D865" s="152"/>
      <c r="E865" s="152"/>
      <c r="F865" s="152"/>
    </row>
    <row r="866" spans="3:6" ht="12.75">
      <c r="C866" s="152"/>
      <c r="D866" s="152"/>
      <c r="E866" s="152"/>
      <c r="F866" s="152"/>
    </row>
    <row r="867" spans="3:6" ht="12.75">
      <c r="C867" s="152"/>
      <c r="D867" s="152"/>
      <c r="E867" s="152"/>
      <c r="F867" s="152"/>
    </row>
    <row r="868" spans="3:6" ht="12.75">
      <c r="C868" s="152"/>
      <c r="D868" s="152"/>
      <c r="E868" s="152"/>
      <c r="F868" s="152"/>
    </row>
    <row r="869" spans="3:6" ht="12.75">
      <c r="C869" s="152"/>
      <c r="D869" s="152"/>
      <c r="E869" s="152"/>
      <c r="F869" s="152"/>
    </row>
    <row r="870" spans="3:6" ht="12.75">
      <c r="C870" s="152"/>
      <c r="D870" s="152"/>
      <c r="E870" s="152"/>
      <c r="F870" s="152"/>
    </row>
    <row r="871" spans="3:6" ht="12.75">
      <c r="C871" s="152"/>
      <c r="D871" s="152"/>
      <c r="E871" s="152"/>
      <c r="F871" s="152"/>
    </row>
    <row r="872" spans="3:6" ht="12.75">
      <c r="C872" s="152"/>
      <c r="D872" s="152"/>
      <c r="E872" s="152"/>
      <c r="F872" s="152"/>
    </row>
    <row r="873" spans="3:6" ht="12.75">
      <c r="C873" s="152"/>
      <c r="D873" s="152"/>
      <c r="E873" s="152"/>
      <c r="F873" s="152"/>
    </row>
    <row r="874" spans="3:6" ht="12.75">
      <c r="C874" s="152"/>
      <c r="D874" s="152"/>
      <c r="E874" s="152"/>
      <c r="F874" s="152"/>
    </row>
    <row r="875" spans="3:6" ht="12.75">
      <c r="C875" s="152"/>
      <c r="D875" s="152"/>
      <c r="E875" s="152"/>
      <c r="F875" s="152"/>
    </row>
    <row r="876" spans="3:6" ht="12.75">
      <c r="C876" s="152"/>
      <c r="D876" s="152"/>
      <c r="E876" s="152"/>
      <c r="F876" s="152"/>
    </row>
    <row r="877" spans="3:6" ht="12.75">
      <c r="C877" s="152"/>
      <c r="D877" s="152"/>
      <c r="E877" s="152"/>
      <c r="F877" s="152"/>
    </row>
    <row r="878" spans="3:6" ht="12.75">
      <c r="C878" s="152"/>
      <c r="D878" s="152"/>
      <c r="E878" s="152"/>
      <c r="F878" s="152"/>
    </row>
    <row r="879" spans="3:6" ht="12.75">
      <c r="C879" s="152"/>
      <c r="D879" s="152"/>
      <c r="E879" s="152"/>
      <c r="F879" s="152"/>
    </row>
    <row r="880" spans="3:6" ht="12.75">
      <c r="C880" s="152"/>
      <c r="D880" s="152"/>
      <c r="E880" s="152"/>
      <c r="F880" s="152"/>
    </row>
    <row r="881" spans="3:6" ht="12.75">
      <c r="C881" s="152"/>
      <c r="D881" s="152"/>
      <c r="E881" s="152"/>
      <c r="F881" s="152"/>
    </row>
    <row r="882" spans="3:6" ht="12.75">
      <c r="C882" s="152"/>
      <c r="D882" s="152"/>
      <c r="E882" s="152"/>
      <c r="F882" s="152"/>
    </row>
    <row r="883" spans="3:6" ht="12.75">
      <c r="C883" s="152"/>
      <c r="D883" s="152"/>
      <c r="E883" s="152"/>
      <c r="F883" s="152"/>
    </row>
    <row r="884" spans="3:6" ht="12.75">
      <c r="C884" s="152"/>
      <c r="D884" s="152"/>
      <c r="E884" s="152"/>
      <c r="F884" s="152"/>
    </row>
    <row r="885" spans="3:6" ht="12.75">
      <c r="C885" s="152"/>
      <c r="D885" s="152"/>
      <c r="E885" s="152"/>
      <c r="F885" s="152"/>
    </row>
    <row r="886" spans="3:6" ht="12.75">
      <c r="C886" s="152"/>
      <c r="D886" s="152"/>
      <c r="E886" s="152"/>
      <c r="F886" s="152"/>
    </row>
    <row r="887" spans="3:6" ht="12.75">
      <c r="C887" s="152"/>
      <c r="D887" s="152"/>
      <c r="E887" s="152"/>
      <c r="F887" s="152"/>
    </row>
    <row r="888" spans="3:6" ht="12.75">
      <c r="C888" s="152"/>
      <c r="D888" s="152"/>
      <c r="E888" s="152"/>
      <c r="F888" s="152"/>
    </row>
    <row r="889" spans="3:6" ht="12.75">
      <c r="C889" s="152"/>
      <c r="D889" s="152"/>
      <c r="E889" s="152"/>
      <c r="F889" s="152"/>
    </row>
    <row r="890" spans="3:6" ht="12.75">
      <c r="C890" s="152"/>
      <c r="D890" s="152"/>
      <c r="E890" s="152"/>
      <c r="F890" s="152"/>
    </row>
    <row r="891" spans="3:6" ht="12.75">
      <c r="C891" s="152"/>
      <c r="D891" s="152"/>
      <c r="E891" s="152"/>
      <c r="F891" s="152"/>
    </row>
    <row r="892" spans="3:6" ht="12.75">
      <c r="C892" s="152"/>
      <c r="D892" s="152"/>
      <c r="E892" s="152"/>
      <c r="F892" s="152"/>
    </row>
    <row r="893" spans="3:6" ht="12.75">
      <c r="C893" s="152"/>
      <c r="D893" s="152"/>
      <c r="E893" s="152"/>
      <c r="F893" s="152"/>
    </row>
    <row r="894" spans="3:6" ht="12.75">
      <c r="C894" s="152"/>
      <c r="D894" s="152"/>
      <c r="E894" s="152"/>
      <c r="F894" s="152"/>
    </row>
    <row r="895" spans="3:6" ht="12.75">
      <c r="C895" s="152"/>
      <c r="D895" s="152"/>
      <c r="E895" s="152"/>
      <c r="F895" s="152"/>
    </row>
    <row r="896" spans="3:6" ht="12.75">
      <c r="C896" s="152"/>
      <c r="D896" s="152"/>
      <c r="E896" s="152"/>
      <c r="F896" s="152"/>
    </row>
    <row r="897" spans="3:6" ht="12.75">
      <c r="C897" s="152"/>
      <c r="D897" s="152"/>
      <c r="E897" s="152"/>
      <c r="F897" s="152"/>
    </row>
    <row r="898" spans="3:6" ht="12.75">
      <c r="C898" s="152"/>
      <c r="D898" s="152"/>
      <c r="E898" s="152"/>
      <c r="F898" s="152"/>
    </row>
    <row r="899" spans="3:6" ht="12.75">
      <c r="C899" s="152"/>
      <c r="D899" s="152"/>
      <c r="E899" s="152"/>
      <c r="F899" s="152"/>
    </row>
    <row r="900" spans="3:6" ht="12.75">
      <c r="C900" s="152"/>
      <c r="D900" s="152"/>
      <c r="E900" s="152"/>
      <c r="F900" s="152"/>
    </row>
    <row r="901" spans="3:6" ht="12.75">
      <c r="C901" s="152"/>
      <c r="D901" s="152"/>
      <c r="E901" s="152"/>
      <c r="F901" s="152"/>
    </row>
    <row r="902" spans="3:6" ht="12.75">
      <c r="C902" s="152"/>
      <c r="D902" s="152"/>
      <c r="E902" s="152"/>
      <c r="F902" s="152"/>
    </row>
    <row r="903" spans="3:6" ht="12.75">
      <c r="C903" s="152"/>
      <c r="D903" s="152"/>
      <c r="E903" s="152"/>
      <c r="F903" s="152"/>
    </row>
    <row r="904" spans="3:6" ht="12.75">
      <c r="C904" s="152"/>
      <c r="D904" s="152"/>
      <c r="E904" s="152"/>
      <c r="F904" s="152"/>
    </row>
    <row r="905" spans="3:6" ht="12.75">
      <c r="C905" s="152"/>
      <c r="D905" s="152"/>
      <c r="E905" s="152"/>
      <c r="F905" s="152"/>
    </row>
    <row r="906" spans="3:6" ht="12.75">
      <c r="C906" s="152"/>
      <c r="D906" s="152"/>
      <c r="E906" s="152"/>
      <c r="F906" s="152"/>
    </row>
    <row r="907" spans="3:6" ht="12.75">
      <c r="C907" s="152"/>
      <c r="D907" s="152"/>
      <c r="E907" s="152"/>
      <c r="F907" s="152"/>
    </row>
    <row r="908" spans="3:6" ht="12.75">
      <c r="C908" s="152"/>
      <c r="D908" s="152"/>
      <c r="E908" s="152"/>
      <c r="F908" s="152"/>
    </row>
    <row r="909" spans="3:6" ht="12.75">
      <c r="C909" s="152"/>
      <c r="D909" s="152"/>
      <c r="E909" s="152"/>
      <c r="F909" s="152"/>
    </row>
    <row r="910" spans="3:6" ht="12.75">
      <c r="C910" s="152"/>
      <c r="D910" s="152"/>
      <c r="E910" s="152"/>
      <c r="F910" s="152"/>
    </row>
    <row r="911" spans="3:6" ht="12.75">
      <c r="C911" s="152"/>
      <c r="D911" s="152"/>
      <c r="E911" s="152"/>
      <c r="F911" s="152"/>
    </row>
    <row r="912" spans="3:6" ht="12.75">
      <c r="C912" s="152"/>
      <c r="D912" s="152"/>
      <c r="E912" s="152"/>
      <c r="F912" s="152"/>
    </row>
    <row r="913" spans="3:6" ht="12.75">
      <c r="C913" s="152"/>
      <c r="D913" s="152"/>
      <c r="E913" s="152"/>
      <c r="F913" s="152"/>
    </row>
    <row r="914" spans="3:6" ht="12.75">
      <c r="C914" s="152"/>
      <c r="D914" s="152"/>
      <c r="E914" s="152"/>
      <c r="F914" s="152"/>
    </row>
    <row r="915" spans="3:6" ht="12.75">
      <c r="C915" s="152"/>
      <c r="D915" s="152"/>
      <c r="E915" s="152"/>
      <c r="F915" s="152"/>
    </row>
    <row r="916" spans="3:6" ht="12.75">
      <c r="C916" s="152"/>
      <c r="D916" s="152"/>
      <c r="E916" s="152"/>
      <c r="F916" s="152"/>
    </row>
    <row r="917" spans="3:6" ht="12.75">
      <c r="C917" s="152"/>
      <c r="D917" s="152"/>
      <c r="E917" s="152"/>
      <c r="F917" s="152"/>
    </row>
    <row r="918" spans="3:6" ht="12.75">
      <c r="C918" s="152"/>
      <c r="D918" s="152"/>
      <c r="E918" s="152"/>
      <c r="F918" s="152"/>
    </row>
    <row r="919" spans="3:6" ht="12.75">
      <c r="C919" s="152"/>
      <c r="D919" s="152"/>
      <c r="E919" s="152"/>
      <c r="F919" s="152"/>
    </row>
    <row r="920" spans="3:6" ht="12.75">
      <c r="C920" s="152"/>
      <c r="D920" s="152"/>
      <c r="E920" s="152"/>
      <c r="F920" s="152"/>
    </row>
    <row r="921" spans="3:6" ht="12.75">
      <c r="C921" s="152"/>
      <c r="D921" s="152"/>
      <c r="E921" s="152"/>
      <c r="F921" s="152"/>
    </row>
    <row r="922" spans="3:6" ht="12.75">
      <c r="C922" s="152"/>
      <c r="D922" s="152"/>
      <c r="E922" s="152"/>
      <c r="F922" s="152"/>
    </row>
    <row r="923" spans="3:6" ht="12.75">
      <c r="C923" s="152"/>
      <c r="D923" s="152"/>
      <c r="E923" s="152"/>
      <c r="F923" s="152"/>
    </row>
    <row r="924" spans="3:6" ht="12.75">
      <c r="C924" s="152"/>
      <c r="D924" s="152"/>
      <c r="E924" s="152"/>
      <c r="F924" s="152"/>
    </row>
    <row r="925" spans="3:6" ht="12.75">
      <c r="C925" s="152"/>
      <c r="D925" s="152"/>
      <c r="E925" s="152"/>
      <c r="F925" s="152"/>
    </row>
    <row r="926" spans="3:6" ht="12.75">
      <c r="C926" s="152"/>
      <c r="D926" s="152"/>
      <c r="E926" s="152"/>
      <c r="F926" s="152"/>
    </row>
    <row r="927" spans="3:6" ht="12.75">
      <c r="C927" s="152"/>
      <c r="D927" s="152"/>
      <c r="E927" s="152"/>
      <c r="F927" s="152"/>
    </row>
    <row r="928" spans="3:6" ht="12.75">
      <c r="C928" s="152"/>
      <c r="D928" s="152"/>
      <c r="E928" s="152"/>
      <c r="F928" s="152"/>
    </row>
    <row r="929" spans="3:6" ht="12.75">
      <c r="C929" s="152"/>
      <c r="D929" s="152"/>
      <c r="E929" s="152"/>
      <c r="F929" s="152"/>
    </row>
    <row r="930" spans="3:6" ht="12.75">
      <c r="C930" s="152"/>
      <c r="D930" s="152"/>
      <c r="E930" s="152"/>
      <c r="F930" s="152"/>
    </row>
    <row r="931" spans="3:6" ht="12.75">
      <c r="C931" s="152"/>
      <c r="D931" s="152"/>
      <c r="E931" s="152"/>
      <c r="F931" s="152"/>
    </row>
    <row r="932" spans="3:6" ht="12.75">
      <c r="C932" s="152"/>
      <c r="D932" s="152"/>
      <c r="E932" s="152"/>
      <c r="F932" s="152"/>
    </row>
    <row r="933" spans="3:6" ht="12.75">
      <c r="C933" s="152"/>
      <c r="D933" s="152"/>
      <c r="E933" s="152"/>
      <c r="F933" s="152"/>
    </row>
    <row r="934" spans="3:6" ht="12.75">
      <c r="C934" s="152"/>
      <c r="D934" s="152"/>
      <c r="E934" s="152"/>
      <c r="F934" s="152"/>
    </row>
    <row r="935" spans="3:6" ht="12.75">
      <c r="C935" s="152"/>
      <c r="D935" s="152"/>
      <c r="E935" s="152"/>
      <c r="F935" s="152"/>
    </row>
    <row r="936" spans="3:6" ht="12.75">
      <c r="C936" s="152"/>
      <c r="D936" s="152"/>
      <c r="E936" s="152"/>
      <c r="F936" s="152"/>
    </row>
    <row r="937" spans="3:6" ht="12.75">
      <c r="C937" s="152"/>
      <c r="D937" s="152"/>
      <c r="E937" s="152"/>
      <c r="F937" s="152"/>
    </row>
    <row r="938" spans="3:6" ht="12.75">
      <c r="C938" s="152"/>
      <c r="D938" s="152"/>
      <c r="E938" s="152"/>
      <c r="F938" s="152"/>
    </row>
    <row r="939" spans="3:6" ht="12.75">
      <c r="C939" s="152"/>
      <c r="D939" s="152"/>
      <c r="E939" s="152"/>
      <c r="F939" s="152"/>
    </row>
    <row r="940" spans="3:6" ht="12.75">
      <c r="C940" s="152"/>
      <c r="D940" s="152"/>
      <c r="E940" s="152"/>
      <c r="F940" s="152"/>
    </row>
    <row r="941" spans="3:6" ht="12.75">
      <c r="C941" s="152"/>
      <c r="D941" s="152"/>
      <c r="E941" s="152"/>
      <c r="F941" s="152"/>
    </row>
    <row r="942" spans="3:6" ht="12.75">
      <c r="C942" s="152"/>
      <c r="D942" s="152"/>
      <c r="E942" s="152"/>
      <c r="F942" s="152"/>
    </row>
    <row r="943" spans="3:6" ht="12.75">
      <c r="C943" s="152"/>
      <c r="D943" s="152"/>
      <c r="E943" s="152"/>
      <c r="F943" s="152"/>
    </row>
    <row r="944" spans="3:6" ht="12.75">
      <c r="C944" s="152"/>
      <c r="D944" s="152"/>
      <c r="E944" s="152"/>
      <c r="F944" s="152"/>
    </row>
    <row r="945" spans="3:6" ht="12.75">
      <c r="C945" s="152"/>
      <c r="D945" s="152"/>
      <c r="E945" s="152"/>
      <c r="F945" s="152"/>
    </row>
    <row r="946" spans="3:6" ht="12.75">
      <c r="C946" s="152"/>
      <c r="D946" s="152"/>
      <c r="E946" s="152"/>
      <c r="F946" s="152"/>
    </row>
    <row r="947" spans="3:6" ht="12.75">
      <c r="C947" s="152"/>
      <c r="D947" s="152"/>
      <c r="E947" s="152"/>
      <c r="F947" s="152"/>
    </row>
    <row r="948" spans="3:6" ht="12.75">
      <c r="C948" s="152"/>
      <c r="D948" s="152"/>
      <c r="E948" s="152"/>
      <c r="F948" s="152"/>
    </row>
    <row r="949" spans="3:6" ht="12.75">
      <c r="C949" s="152"/>
      <c r="D949" s="152"/>
      <c r="E949" s="152"/>
      <c r="F949" s="152"/>
    </row>
    <row r="950" spans="3:6" ht="12.75">
      <c r="C950" s="152"/>
      <c r="D950" s="152"/>
      <c r="E950" s="152"/>
      <c r="F950" s="152"/>
    </row>
    <row r="951" spans="3:6" ht="12.75">
      <c r="C951" s="152"/>
      <c r="D951" s="152"/>
      <c r="E951" s="152"/>
      <c r="F951" s="152"/>
    </row>
    <row r="952" spans="3:6" ht="12.75">
      <c r="C952" s="152"/>
      <c r="D952" s="152"/>
      <c r="E952" s="152"/>
      <c r="F952" s="152"/>
    </row>
    <row r="953" spans="3:6" ht="12.75">
      <c r="C953" s="152"/>
      <c r="D953" s="152"/>
      <c r="E953" s="152"/>
      <c r="F953" s="152"/>
    </row>
    <row r="954" spans="3:6" ht="12.75">
      <c r="C954" s="152"/>
      <c r="D954" s="152"/>
      <c r="E954" s="152"/>
      <c r="F954" s="152"/>
    </row>
    <row r="955" spans="3:6" ht="12.75">
      <c r="C955" s="152"/>
      <c r="D955" s="152"/>
      <c r="E955" s="152"/>
      <c r="F955" s="152"/>
    </row>
    <row r="956" spans="3:6" ht="12.75">
      <c r="C956" s="152"/>
      <c r="D956" s="152"/>
      <c r="E956" s="152"/>
      <c r="F956" s="152"/>
    </row>
    <row r="957" spans="3:6" ht="12.75">
      <c r="C957" s="152"/>
      <c r="D957" s="152"/>
      <c r="E957" s="152"/>
      <c r="F957" s="152"/>
    </row>
    <row r="958" spans="3:6" ht="12.75">
      <c r="C958" s="152"/>
      <c r="D958" s="152"/>
      <c r="E958" s="152"/>
      <c r="F958" s="152"/>
    </row>
    <row r="959" spans="3:6" ht="12.75">
      <c r="C959" s="152"/>
      <c r="D959" s="152"/>
      <c r="E959" s="152"/>
      <c r="F959" s="152"/>
    </row>
    <row r="960" spans="3:6" ht="12.75">
      <c r="C960" s="152"/>
      <c r="D960" s="152"/>
      <c r="E960" s="152"/>
      <c r="F960" s="152"/>
    </row>
    <row r="961" spans="3:6" ht="12.75">
      <c r="C961" s="152"/>
      <c r="D961" s="152"/>
      <c r="E961" s="152"/>
      <c r="F961" s="152"/>
    </row>
    <row r="962" spans="3:6" ht="12.75">
      <c r="C962" s="152"/>
      <c r="D962" s="152"/>
      <c r="E962" s="152"/>
      <c r="F962" s="152"/>
    </row>
    <row r="963" spans="3:6" ht="12.75">
      <c r="C963" s="152"/>
      <c r="D963" s="152"/>
      <c r="E963" s="152"/>
      <c r="F963" s="152"/>
    </row>
    <row r="964" spans="3:6" ht="12.75">
      <c r="C964" s="152"/>
      <c r="D964" s="152"/>
      <c r="E964" s="152"/>
      <c r="F964" s="152"/>
    </row>
    <row r="965" spans="3:6" ht="12.75">
      <c r="C965" s="152"/>
      <c r="D965" s="152"/>
      <c r="E965" s="152"/>
      <c r="F965" s="152"/>
    </row>
    <row r="966" spans="3:6" ht="12.75">
      <c r="C966" s="152"/>
      <c r="D966" s="152"/>
      <c r="E966" s="152"/>
      <c r="F966" s="152"/>
    </row>
    <row r="967" spans="3:6" ht="12.75">
      <c r="C967" s="152"/>
      <c r="D967" s="152"/>
      <c r="E967" s="152"/>
      <c r="F967" s="152"/>
    </row>
    <row r="968" spans="3:6" ht="12.75">
      <c r="C968" s="152"/>
      <c r="D968" s="152"/>
      <c r="E968" s="152"/>
      <c r="F968" s="152"/>
    </row>
    <row r="969" spans="3:6" ht="12.75">
      <c r="C969" s="152"/>
      <c r="D969" s="152"/>
      <c r="E969" s="152"/>
      <c r="F969" s="152"/>
    </row>
    <row r="970" spans="3:6" ht="12.75">
      <c r="C970" s="152"/>
      <c r="D970" s="152"/>
      <c r="E970" s="152"/>
      <c r="F970" s="152"/>
    </row>
    <row r="971" spans="3:6" ht="12.75">
      <c r="C971" s="152"/>
      <c r="D971" s="152"/>
      <c r="E971" s="152"/>
      <c r="F971" s="152"/>
    </row>
    <row r="972" spans="3:6" ht="12.75">
      <c r="C972" s="152"/>
      <c r="D972" s="152"/>
      <c r="E972" s="152"/>
      <c r="F972" s="152"/>
    </row>
    <row r="973" spans="3:6" ht="12.75">
      <c r="C973" s="152"/>
      <c r="D973" s="152"/>
      <c r="E973" s="152"/>
      <c r="F973" s="152"/>
    </row>
    <row r="974" spans="3:6" ht="12.75">
      <c r="C974" s="152"/>
      <c r="D974" s="152"/>
      <c r="E974" s="152"/>
      <c r="F974" s="152"/>
    </row>
    <row r="975" spans="3:6" ht="12.75">
      <c r="C975" s="152"/>
      <c r="D975" s="152"/>
      <c r="E975" s="152"/>
      <c r="F975" s="152"/>
    </row>
    <row r="976" spans="3:6" ht="12.75">
      <c r="C976" s="152"/>
      <c r="D976" s="152"/>
      <c r="E976" s="152"/>
      <c r="F976" s="152"/>
    </row>
    <row r="977" spans="3:6" ht="12.75">
      <c r="C977" s="152"/>
      <c r="D977" s="152"/>
      <c r="E977" s="152"/>
      <c r="F977" s="152"/>
    </row>
    <row r="978" spans="3:6" ht="12.75">
      <c r="C978" s="152"/>
      <c r="D978" s="152"/>
      <c r="E978" s="152"/>
      <c r="F978" s="152"/>
    </row>
    <row r="979" spans="3:6" ht="12.75">
      <c r="C979" s="152"/>
      <c r="D979" s="152"/>
      <c r="E979" s="152"/>
      <c r="F979" s="152"/>
    </row>
    <row r="980" spans="3:6" ht="12.75">
      <c r="C980" s="152"/>
      <c r="D980" s="152"/>
      <c r="E980" s="152"/>
      <c r="F980" s="152"/>
    </row>
    <row r="981" spans="3:6" ht="12.75">
      <c r="C981" s="152"/>
      <c r="D981" s="152"/>
      <c r="E981" s="152"/>
      <c r="F981" s="152"/>
    </row>
    <row r="982" spans="3:6" ht="12.75">
      <c r="C982" s="152"/>
      <c r="D982" s="152"/>
      <c r="E982" s="152"/>
      <c r="F982" s="152"/>
    </row>
    <row r="983" spans="3:6" ht="12.75">
      <c r="C983" s="152"/>
      <c r="D983" s="152"/>
      <c r="E983" s="152"/>
      <c r="F983" s="152"/>
    </row>
    <row r="984" spans="3:6" ht="12.75">
      <c r="C984" s="152"/>
      <c r="D984" s="152"/>
      <c r="E984" s="152"/>
      <c r="F984" s="152"/>
    </row>
    <row r="985" spans="3:6" ht="12.75">
      <c r="C985" s="152"/>
      <c r="D985" s="152"/>
      <c r="E985" s="152"/>
      <c r="F985" s="152"/>
    </row>
    <row r="986" spans="3:6" ht="12.75">
      <c r="C986" s="152"/>
      <c r="D986" s="152"/>
      <c r="E986" s="152"/>
      <c r="F986" s="152"/>
    </row>
    <row r="987" spans="3:6" ht="12.75">
      <c r="C987" s="152"/>
      <c r="D987" s="152"/>
      <c r="E987" s="152"/>
      <c r="F987" s="152"/>
    </row>
    <row r="988" spans="3:6" ht="12.75">
      <c r="C988" s="152"/>
      <c r="D988" s="152"/>
      <c r="E988" s="152"/>
      <c r="F988" s="152"/>
    </row>
    <row r="989" spans="3:6" ht="12.75">
      <c r="C989" s="152"/>
      <c r="D989" s="152"/>
      <c r="E989" s="152"/>
      <c r="F989" s="152"/>
    </row>
    <row r="990" spans="3:6" ht="12.75">
      <c r="C990" s="152"/>
      <c r="D990" s="152"/>
      <c r="E990" s="152"/>
      <c r="F990" s="152"/>
    </row>
    <row r="991" spans="3:6" ht="12.75">
      <c r="C991" s="152"/>
      <c r="D991" s="152"/>
      <c r="E991" s="152"/>
      <c r="F991" s="152"/>
    </row>
    <row r="992" spans="3:6" ht="12.75">
      <c r="C992" s="152"/>
      <c r="D992" s="152"/>
      <c r="E992" s="152"/>
      <c r="F992" s="152"/>
    </row>
    <row r="993" spans="3:6" ht="12.75">
      <c r="C993" s="152"/>
      <c r="D993" s="152"/>
      <c r="E993" s="152"/>
      <c r="F993" s="152"/>
    </row>
    <row r="994" spans="3:6" ht="12.75">
      <c r="C994" s="152"/>
      <c r="D994" s="152"/>
      <c r="E994" s="152"/>
      <c r="F994" s="152"/>
    </row>
    <row r="995" spans="3:6" ht="12.75">
      <c r="C995" s="152"/>
      <c r="D995" s="152"/>
      <c r="E995" s="152"/>
      <c r="F995" s="152"/>
    </row>
    <row r="996" spans="3:6" ht="12.75">
      <c r="C996" s="152"/>
      <c r="D996" s="152"/>
      <c r="E996" s="152"/>
      <c r="F996" s="152"/>
    </row>
    <row r="997" spans="3:6" ht="12.75">
      <c r="C997" s="152"/>
      <c r="D997" s="152"/>
      <c r="E997" s="152"/>
      <c r="F997" s="152"/>
    </row>
    <row r="998" spans="3:6" ht="12.75">
      <c r="C998" s="152"/>
      <c r="D998" s="152"/>
      <c r="E998" s="152"/>
      <c r="F998" s="152"/>
    </row>
    <row r="999" spans="3:6" ht="12.75">
      <c r="C999" s="152"/>
      <c r="D999" s="152"/>
      <c r="E999" s="152"/>
      <c r="F999" s="152"/>
    </row>
    <row r="1000" spans="3:6" ht="12.75">
      <c r="C1000" s="152"/>
      <c r="D1000" s="152"/>
      <c r="E1000" s="152"/>
      <c r="F1000" s="152"/>
    </row>
    <row r="1001" spans="3:6" ht="12.75">
      <c r="C1001" s="152"/>
      <c r="D1001" s="152"/>
      <c r="E1001" s="152"/>
      <c r="F1001" s="152"/>
    </row>
    <row r="1002" spans="3:6" ht="12.75">
      <c r="C1002" s="152"/>
      <c r="D1002" s="152"/>
      <c r="E1002" s="152"/>
      <c r="F1002" s="152"/>
    </row>
    <row r="1003" spans="3:6" ht="12.75">
      <c r="C1003" s="152"/>
      <c r="D1003" s="152"/>
      <c r="E1003" s="152"/>
      <c r="F1003" s="152"/>
    </row>
    <row r="1004" spans="3:6" ht="12.75">
      <c r="C1004" s="152"/>
      <c r="D1004" s="152"/>
      <c r="E1004" s="152"/>
      <c r="F1004" s="152"/>
    </row>
    <row r="1005" spans="3:6" ht="12.75">
      <c r="C1005" s="152"/>
      <c r="D1005" s="152"/>
      <c r="E1005" s="152"/>
      <c r="F1005" s="152"/>
    </row>
  </sheetData>
  <hyperlinks>
    <hyperlink ref="D2" r:id="rId1"/>
    <hyperlink ref="D3" r:id="rId2"/>
    <hyperlink ref="D4" r:id="rId3"/>
    <hyperlink ref="D7" r:id="rId4"/>
    <hyperlink ref="D10" r:id="rId5"/>
    <hyperlink ref="D11" r:id="rId6"/>
    <hyperlink ref="D13" r:id="rId7"/>
    <hyperlink ref="D14" r:id="rId8"/>
    <hyperlink ref="D16" r:id="rId9"/>
    <hyperlink ref="D17" r:id="rId10"/>
    <hyperlink ref="D19" r:id="rId11"/>
    <hyperlink ref="D20" r:id="rId12"/>
    <hyperlink ref="D24" r:id="rId13"/>
    <hyperlink ref="D28" r:id="rId14"/>
    <hyperlink ref="D29" r:id="rId15"/>
    <hyperlink ref="D30" r:id="rId16"/>
    <hyperlink ref="E31" r:id="rId17"/>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24"/>
  <sheetViews>
    <sheetView workbookViewId="0"/>
  </sheetViews>
  <sheetFormatPr defaultColWidth="14.42578125" defaultRowHeight="15.75" customHeight="1"/>
  <cols>
    <col min="3" max="3" width="23.85546875" customWidth="1"/>
  </cols>
  <sheetData>
    <row r="1" spans="1:5" ht="15.75" customHeight="1">
      <c r="A1" s="215" t="s">
        <v>4</v>
      </c>
      <c r="B1" s="215" t="s">
        <v>11</v>
      </c>
      <c r="C1" s="215" t="s">
        <v>1075</v>
      </c>
      <c r="D1" s="215" t="s">
        <v>1076</v>
      </c>
      <c r="E1" s="215" t="s">
        <v>1077</v>
      </c>
    </row>
    <row r="2" spans="1:5" ht="15.75" customHeight="1">
      <c r="A2" s="215" t="s">
        <v>1078</v>
      </c>
      <c r="B2" s="215" t="s">
        <v>938</v>
      </c>
      <c r="C2" s="215" t="s">
        <v>1079</v>
      </c>
      <c r="D2" s="215" t="s">
        <v>70</v>
      </c>
      <c r="E2" s="215" t="s">
        <v>1080</v>
      </c>
    </row>
    <row r="3" spans="1:5" ht="15.75" customHeight="1">
      <c r="A3" s="215" t="s">
        <v>1081</v>
      </c>
      <c r="B3" s="215" t="s">
        <v>1082</v>
      </c>
      <c r="C3" s="215" t="s">
        <v>1083</v>
      </c>
      <c r="D3" s="215" t="s">
        <v>84</v>
      </c>
      <c r="E3" s="215" t="s">
        <v>1084</v>
      </c>
    </row>
    <row r="4" spans="1:5" ht="15.75" customHeight="1">
      <c r="A4" s="215" t="s">
        <v>1085</v>
      </c>
      <c r="B4" s="215" t="s">
        <v>1086</v>
      </c>
      <c r="C4" s="215" t="s">
        <v>1087</v>
      </c>
      <c r="D4" s="215" t="s">
        <v>84</v>
      </c>
      <c r="E4" s="215" t="s">
        <v>1088</v>
      </c>
    </row>
    <row r="5" spans="1:5" ht="15.75" customHeight="1">
      <c r="A5" s="215" t="s">
        <v>1089</v>
      </c>
      <c r="B5" s="215" t="s">
        <v>1090</v>
      </c>
      <c r="C5" s="215" t="s">
        <v>1091</v>
      </c>
      <c r="D5" s="215" t="s">
        <v>84</v>
      </c>
      <c r="E5" s="215" t="s">
        <v>1092</v>
      </c>
    </row>
    <row r="6" spans="1:5" ht="15.75" customHeight="1">
      <c r="A6" s="215" t="s">
        <v>1093</v>
      </c>
      <c r="B6" s="215" t="s">
        <v>1094</v>
      </c>
      <c r="C6" s="215" t="s">
        <v>1095</v>
      </c>
      <c r="D6" s="215" t="s">
        <v>84</v>
      </c>
      <c r="E6" s="215" t="s">
        <v>1096</v>
      </c>
    </row>
    <row r="7" spans="1:5" ht="15.75" customHeight="1">
      <c r="A7" s="215" t="s">
        <v>1097</v>
      </c>
      <c r="B7" s="215" t="s">
        <v>1098</v>
      </c>
      <c r="C7" s="215" t="s">
        <v>1099</v>
      </c>
      <c r="D7" s="215" t="s">
        <v>84</v>
      </c>
      <c r="E7" s="215" t="s">
        <v>1096</v>
      </c>
    </row>
    <row r="8" spans="1:5" ht="15.75" customHeight="1">
      <c r="A8" s="215" t="s">
        <v>1100</v>
      </c>
      <c r="B8" s="215" t="s">
        <v>1101</v>
      </c>
      <c r="C8" s="215" t="s">
        <v>1102</v>
      </c>
      <c r="D8" s="215" t="s">
        <v>84</v>
      </c>
      <c r="E8" s="215" t="s">
        <v>1103</v>
      </c>
    </row>
    <row r="9" spans="1:5" ht="15.75" customHeight="1">
      <c r="A9" s="215" t="s">
        <v>1104</v>
      </c>
      <c r="B9" s="215" t="s">
        <v>1105</v>
      </c>
      <c r="C9" s="215" t="s">
        <v>1106</v>
      </c>
      <c r="D9" s="215" t="s">
        <v>84</v>
      </c>
      <c r="E9" s="215" t="s">
        <v>1107</v>
      </c>
    </row>
    <row r="10" spans="1:5" ht="15.75" customHeight="1">
      <c r="A10" s="215" t="s">
        <v>1109</v>
      </c>
      <c r="B10" s="215" t="s">
        <v>1112</v>
      </c>
      <c r="C10" s="215" t="s">
        <v>1113</v>
      </c>
      <c r="D10" s="215" t="s">
        <v>84</v>
      </c>
      <c r="E10" s="215" t="s">
        <v>1114</v>
      </c>
    </row>
    <row r="11" spans="1:5" ht="15.75" customHeight="1">
      <c r="A11" s="215" t="s">
        <v>1115</v>
      </c>
      <c r="B11" s="215" t="s">
        <v>1116</v>
      </c>
      <c r="C11" s="215" t="s">
        <v>1118</v>
      </c>
      <c r="D11" s="215" t="s">
        <v>84</v>
      </c>
      <c r="E11" s="215" t="s">
        <v>1119</v>
      </c>
    </row>
    <row r="12" spans="1:5" ht="15.75" customHeight="1">
      <c r="A12" s="215" t="s">
        <v>1120</v>
      </c>
      <c r="B12" s="215" t="s">
        <v>1121</v>
      </c>
      <c r="C12" s="215" t="s">
        <v>1122</v>
      </c>
      <c r="D12" s="215" t="s">
        <v>84</v>
      </c>
      <c r="E12" s="215" t="s">
        <v>1096</v>
      </c>
    </row>
    <row r="13" spans="1:5" ht="15.75" customHeight="1">
      <c r="A13" s="215" t="s">
        <v>1123</v>
      </c>
      <c r="B13" s="215" t="s">
        <v>1124</v>
      </c>
      <c r="C13" s="215" t="s">
        <v>1125</v>
      </c>
      <c r="D13" s="215" t="s">
        <v>84</v>
      </c>
      <c r="E13" s="215" t="s">
        <v>1127</v>
      </c>
    </row>
    <row r="14" spans="1:5" ht="15.75" customHeight="1">
      <c r="A14" s="215" t="s">
        <v>1128</v>
      </c>
      <c r="B14" s="215" t="s">
        <v>1129</v>
      </c>
      <c r="C14" s="215" t="s">
        <v>1130</v>
      </c>
      <c r="D14" s="215" t="s">
        <v>84</v>
      </c>
      <c r="E14" s="215" t="s">
        <v>1131</v>
      </c>
    </row>
    <row r="15" spans="1:5" ht="15.75" customHeight="1">
      <c r="A15" s="215" t="s">
        <v>1132</v>
      </c>
      <c r="B15" s="215" t="s">
        <v>1133</v>
      </c>
      <c r="C15" s="215" t="s">
        <v>1134</v>
      </c>
      <c r="D15" s="215" t="s">
        <v>84</v>
      </c>
      <c r="E15" s="215" t="s">
        <v>1135</v>
      </c>
    </row>
    <row r="16" spans="1:5" ht="15.75" customHeight="1">
      <c r="A16" s="215" t="s">
        <v>1136</v>
      </c>
      <c r="B16" s="215" t="s">
        <v>1137</v>
      </c>
      <c r="C16" s="215" t="s">
        <v>1138</v>
      </c>
      <c r="D16" s="215" t="s">
        <v>84</v>
      </c>
      <c r="E16" s="215" t="s">
        <v>1096</v>
      </c>
    </row>
    <row r="17" spans="1:5" ht="15.75" customHeight="1">
      <c r="A17" s="215" t="s">
        <v>672</v>
      </c>
      <c r="B17" s="215" t="s">
        <v>673</v>
      </c>
      <c r="C17" s="216"/>
      <c r="D17" s="215" t="s">
        <v>84</v>
      </c>
      <c r="E17" s="215" t="s">
        <v>1139</v>
      </c>
    </row>
    <row r="18" spans="1:5" ht="15.75" customHeight="1">
      <c r="A18" s="215" t="s">
        <v>1140</v>
      </c>
      <c r="B18" s="215" t="s">
        <v>1141</v>
      </c>
      <c r="C18" s="215" t="s">
        <v>1142</v>
      </c>
      <c r="D18" s="215" t="s">
        <v>84</v>
      </c>
      <c r="E18" s="215" t="s">
        <v>1143</v>
      </c>
    </row>
    <row r="19" spans="1:5" ht="15.75" customHeight="1">
      <c r="A19" s="215" t="s">
        <v>1144</v>
      </c>
      <c r="B19" s="215" t="s">
        <v>1145</v>
      </c>
      <c r="C19" s="215" t="s">
        <v>1146</v>
      </c>
      <c r="D19" s="215" t="s">
        <v>84</v>
      </c>
      <c r="E19" s="215" t="s">
        <v>1147</v>
      </c>
    </row>
    <row r="20" spans="1:5" ht="15.75" customHeight="1">
      <c r="A20" s="215" t="s">
        <v>1148</v>
      </c>
      <c r="B20" s="215" t="s">
        <v>1149</v>
      </c>
      <c r="C20" s="215" t="s">
        <v>1150</v>
      </c>
      <c r="D20" s="215" t="s">
        <v>84</v>
      </c>
      <c r="E20" s="215" t="s">
        <v>1151</v>
      </c>
    </row>
    <row r="21" spans="1:5" ht="15.75" customHeight="1">
      <c r="A21" s="215" t="s">
        <v>1152</v>
      </c>
      <c r="B21" s="215" t="s">
        <v>1153</v>
      </c>
      <c r="C21" s="215" t="s">
        <v>1154</v>
      </c>
      <c r="D21" s="215" t="s">
        <v>84</v>
      </c>
      <c r="E21" s="215" t="s">
        <v>1155</v>
      </c>
    </row>
    <row r="22" spans="1:5" ht="15.75" customHeight="1">
      <c r="A22" s="215" t="s">
        <v>528</v>
      </c>
      <c r="B22" s="215" t="s">
        <v>529</v>
      </c>
      <c r="C22" s="215" t="s">
        <v>1156</v>
      </c>
      <c r="D22" s="215" t="s">
        <v>84</v>
      </c>
      <c r="E22" s="215" t="s">
        <v>1157</v>
      </c>
    </row>
    <row r="23" spans="1:5" ht="15.75" customHeight="1">
      <c r="A23" s="215" t="s">
        <v>1158</v>
      </c>
      <c r="B23" s="215" t="s">
        <v>1159</v>
      </c>
      <c r="C23" s="217" t="s">
        <v>1160</v>
      </c>
      <c r="D23" s="215" t="s">
        <v>84</v>
      </c>
      <c r="E23" s="215" t="s">
        <v>1161</v>
      </c>
    </row>
    <row r="24" spans="1:5" ht="15.75" customHeight="1">
      <c r="A24" s="218" t="s">
        <v>1162</v>
      </c>
      <c r="B24" s="219" t="s">
        <v>1163</v>
      </c>
      <c r="C24" s="220" t="s">
        <v>1164</v>
      </c>
      <c r="D24" s="215" t="s">
        <v>84</v>
      </c>
      <c r="E24" s="221" t="s">
        <v>1165</v>
      </c>
    </row>
    <row r="25" spans="1:5" ht="15.75" customHeight="1">
      <c r="A25" s="215"/>
      <c r="B25" s="219"/>
      <c r="C25" s="220" t="s">
        <v>1166</v>
      </c>
      <c r="D25" s="215" t="s">
        <v>84</v>
      </c>
      <c r="E25" s="221" t="s">
        <v>1167</v>
      </c>
    </row>
    <row r="26" spans="1:5" ht="15.75" customHeight="1">
      <c r="A26" s="216"/>
      <c r="B26" s="216"/>
      <c r="C26" s="222" t="s">
        <v>1168</v>
      </c>
      <c r="D26" s="215" t="s">
        <v>84</v>
      </c>
      <c r="E26" s="221" t="s">
        <v>1169</v>
      </c>
    </row>
    <row r="27" spans="1:5" ht="15.75" customHeight="1">
      <c r="A27" s="216"/>
      <c r="B27" s="216"/>
      <c r="C27" s="215" t="s">
        <v>1170</v>
      </c>
      <c r="D27" s="215" t="s">
        <v>84</v>
      </c>
      <c r="E27" s="215" t="s">
        <v>1171</v>
      </c>
    </row>
    <row r="28" spans="1:5" ht="15.75" customHeight="1">
      <c r="A28" s="216"/>
      <c r="B28" s="216"/>
      <c r="C28" s="215" t="s">
        <v>1172</v>
      </c>
      <c r="D28" s="215" t="s">
        <v>84</v>
      </c>
      <c r="E28" s="215" t="s">
        <v>1171</v>
      </c>
    </row>
    <row r="29" spans="1:5" ht="15.75" customHeight="1">
      <c r="A29" s="216"/>
      <c r="B29" s="216"/>
      <c r="C29" s="215" t="s">
        <v>1173</v>
      </c>
      <c r="D29" s="215" t="s">
        <v>84</v>
      </c>
      <c r="E29" s="215" t="s">
        <v>1171</v>
      </c>
    </row>
    <row r="30" spans="1:5" ht="15.75" customHeight="1">
      <c r="A30" s="216"/>
      <c r="B30" s="216"/>
      <c r="C30" s="215" t="s">
        <v>1174</v>
      </c>
      <c r="D30" s="215" t="s">
        <v>84</v>
      </c>
      <c r="E30" s="215" t="s">
        <v>1171</v>
      </c>
    </row>
    <row r="31" spans="1:5" ht="15.75" customHeight="1">
      <c r="A31" s="216"/>
      <c r="B31" s="216"/>
      <c r="C31" s="215" t="s">
        <v>1175</v>
      </c>
      <c r="D31" s="215" t="s">
        <v>84</v>
      </c>
      <c r="E31" s="215" t="s">
        <v>1171</v>
      </c>
    </row>
    <row r="32" spans="1:5" ht="15.75" customHeight="1">
      <c r="A32" s="216"/>
      <c r="B32" s="216"/>
      <c r="C32" s="215" t="s">
        <v>1176</v>
      </c>
      <c r="D32" s="215" t="s">
        <v>84</v>
      </c>
      <c r="E32" s="215" t="s">
        <v>1171</v>
      </c>
    </row>
    <row r="33" spans="1:5" ht="15.75" customHeight="1">
      <c r="A33" s="216"/>
      <c r="B33" s="216"/>
      <c r="C33" s="215" t="s">
        <v>1177</v>
      </c>
      <c r="D33" s="215" t="s">
        <v>84</v>
      </c>
      <c r="E33" s="215" t="s">
        <v>1178</v>
      </c>
    </row>
    <row r="34" spans="1:5" ht="15.75" customHeight="1">
      <c r="A34" s="216"/>
      <c r="B34" s="216"/>
      <c r="C34" s="215" t="s">
        <v>1179</v>
      </c>
      <c r="D34" s="215" t="s">
        <v>84</v>
      </c>
      <c r="E34" s="215" t="s">
        <v>1167</v>
      </c>
    </row>
    <row r="35" spans="1:5" ht="15.75" customHeight="1">
      <c r="A35" s="216"/>
      <c r="B35" s="216"/>
      <c r="C35" s="215" t="s">
        <v>1180</v>
      </c>
      <c r="D35" s="215" t="s">
        <v>84</v>
      </c>
      <c r="E35" s="215" t="s">
        <v>1167</v>
      </c>
    </row>
    <row r="36" spans="1:5" ht="15.75" customHeight="1">
      <c r="A36" s="216"/>
      <c r="B36" s="216"/>
      <c r="C36" s="215" t="s">
        <v>1181</v>
      </c>
      <c r="D36" s="215" t="s">
        <v>84</v>
      </c>
      <c r="E36" s="215" t="s">
        <v>1167</v>
      </c>
    </row>
    <row r="37" spans="1:5" ht="15.75" customHeight="1">
      <c r="A37" s="216"/>
      <c r="B37" s="216"/>
      <c r="C37" s="215" t="s">
        <v>1182</v>
      </c>
      <c r="D37" s="215" t="s">
        <v>84</v>
      </c>
      <c r="E37" s="215" t="s">
        <v>1167</v>
      </c>
    </row>
    <row r="38" spans="1:5" ht="15.75" customHeight="1">
      <c r="A38" s="216"/>
      <c r="B38" s="216"/>
      <c r="C38" s="215" t="s">
        <v>1183</v>
      </c>
      <c r="D38" s="215" t="s">
        <v>84</v>
      </c>
      <c r="E38" s="215" t="s">
        <v>1167</v>
      </c>
    </row>
    <row r="39" spans="1:5" ht="15.75" customHeight="1">
      <c r="A39" s="216"/>
      <c r="B39" s="216"/>
      <c r="C39" s="215" t="s">
        <v>1184</v>
      </c>
      <c r="D39" s="215" t="s">
        <v>84</v>
      </c>
      <c r="E39" s="215" t="s">
        <v>1167</v>
      </c>
    </row>
    <row r="40" spans="1:5" ht="15.75" customHeight="1">
      <c r="A40" s="216"/>
      <c r="B40" s="216"/>
      <c r="C40" s="215" t="s">
        <v>1185</v>
      </c>
      <c r="D40" s="215" t="s">
        <v>84</v>
      </c>
      <c r="E40" s="215" t="s">
        <v>1167</v>
      </c>
    </row>
    <row r="41" spans="1:5" ht="15.75" customHeight="1">
      <c r="A41" s="216"/>
      <c r="B41" s="216"/>
      <c r="C41" s="215" t="s">
        <v>1186</v>
      </c>
      <c r="D41" s="215" t="s">
        <v>84</v>
      </c>
      <c r="E41" s="215" t="s">
        <v>1167</v>
      </c>
    </row>
    <row r="42" spans="1:5" ht="15.75" customHeight="1">
      <c r="A42" s="216"/>
      <c r="B42" s="216"/>
      <c r="C42" s="215" t="s">
        <v>1187</v>
      </c>
      <c r="D42" s="215" t="s">
        <v>84</v>
      </c>
      <c r="E42" s="215" t="s">
        <v>1167</v>
      </c>
    </row>
    <row r="43" spans="1:5" ht="15.75" customHeight="1">
      <c r="A43" s="216"/>
      <c r="B43" s="216"/>
      <c r="C43" s="215" t="s">
        <v>1188</v>
      </c>
      <c r="D43" s="215" t="s">
        <v>84</v>
      </c>
      <c r="E43" s="215" t="s">
        <v>1167</v>
      </c>
    </row>
    <row r="44" spans="1:5" ht="15.75" customHeight="1">
      <c r="A44" s="216"/>
      <c r="B44" s="216"/>
      <c r="C44" s="215" t="s">
        <v>1189</v>
      </c>
      <c r="D44" s="215" t="s">
        <v>84</v>
      </c>
      <c r="E44" s="215" t="s">
        <v>1167</v>
      </c>
    </row>
    <row r="45" spans="1:5" ht="15.75" customHeight="1">
      <c r="A45" s="216"/>
      <c r="B45" s="216"/>
      <c r="C45" s="215" t="s">
        <v>1190</v>
      </c>
      <c r="D45" s="215" t="s">
        <v>84</v>
      </c>
      <c r="E45" s="215" t="s">
        <v>1167</v>
      </c>
    </row>
    <row r="46" spans="1:5" ht="15.75" customHeight="1">
      <c r="A46" s="216"/>
      <c r="B46" s="216"/>
      <c r="C46" s="215" t="s">
        <v>1191</v>
      </c>
      <c r="D46" s="215" t="s">
        <v>84</v>
      </c>
      <c r="E46" s="215" t="s">
        <v>1167</v>
      </c>
    </row>
    <row r="47" spans="1:5" ht="15.75" customHeight="1">
      <c r="A47" s="216"/>
      <c r="B47" s="216"/>
      <c r="C47" s="215" t="s">
        <v>1192</v>
      </c>
      <c r="D47" s="215" t="s">
        <v>84</v>
      </c>
      <c r="E47" s="215" t="s">
        <v>1167</v>
      </c>
    </row>
    <row r="48" spans="1:5" ht="15.75" customHeight="1">
      <c r="A48" s="216"/>
      <c r="B48" s="216"/>
      <c r="C48" s="215" t="s">
        <v>1193</v>
      </c>
      <c r="D48" s="215" t="s">
        <v>84</v>
      </c>
      <c r="E48" s="215" t="s">
        <v>1167</v>
      </c>
    </row>
    <row r="49" spans="1:5" ht="15.75" customHeight="1">
      <c r="A49" s="216"/>
      <c r="B49" s="216"/>
      <c r="C49" s="215" t="s">
        <v>1194</v>
      </c>
      <c r="D49" s="215" t="s">
        <v>84</v>
      </c>
      <c r="E49" s="215" t="s">
        <v>1167</v>
      </c>
    </row>
    <row r="50" spans="1:5" ht="15.75" customHeight="1">
      <c r="A50" s="216"/>
      <c r="B50" s="216"/>
      <c r="C50" s="215" t="s">
        <v>1195</v>
      </c>
      <c r="D50" s="215" t="s">
        <v>84</v>
      </c>
      <c r="E50" s="215" t="s">
        <v>1167</v>
      </c>
    </row>
    <row r="51" spans="1:5" ht="15.75" customHeight="1">
      <c r="A51" s="216"/>
      <c r="B51" s="216"/>
      <c r="C51" s="215" t="s">
        <v>1197</v>
      </c>
      <c r="D51" s="215" t="s">
        <v>84</v>
      </c>
      <c r="E51" s="215" t="s">
        <v>1167</v>
      </c>
    </row>
    <row r="52" spans="1:5" ht="15.75" customHeight="1">
      <c r="A52" s="216"/>
      <c r="B52" s="216"/>
      <c r="C52" s="215" t="s">
        <v>1199</v>
      </c>
      <c r="D52" s="215" t="s">
        <v>84</v>
      </c>
      <c r="E52" s="215" t="s">
        <v>1167</v>
      </c>
    </row>
    <row r="53" spans="1:5" ht="15.75" customHeight="1">
      <c r="A53" s="216"/>
      <c r="B53" s="216"/>
      <c r="C53" s="215" t="s">
        <v>1200</v>
      </c>
      <c r="D53" s="215" t="s">
        <v>84</v>
      </c>
      <c r="E53" s="215" t="s">
        <v>1167</v>
      </c>
    </row>
    <row r="54" spans="1:5" ht="15.75" customHeight="1">
      <c r="A54" s="216"/>
      <c r="B54" s="216"/>
      <c r="C54" s="215" t="s">
        <v>1201</v>
      </c>
      <c r="D54" s="215" t="s">
        <v>84</v>
      </c>
      <c r="E54" s="215" t="s">
        <v>1167</v>
      </c>
    </row>
    <row r="55" spans="1:5" ht="15.75" customHeight="1">
      <c r="A55" s="216"/>
      <c r="B55" s="216"/>
      <c r="C55" s="215" t="s">
        <v>1202</v>
      </c>
      <c r="D55" s="215" t="s">
        <v>84</v>
      </c>
      <c r="E55" s="215" t="s">
        <v>1167</v>
      </c>
    </row>
    <row r="56" spans="1:5" ht="15.75" customHeight="1">
      <c r="A56" s="216"/>
      <c r="B56" s="216"/>
      <c r="C56" s="215" t="s">
        <v>1203</v>
      </c>
      <c r="D56" s="215" t="s">
        <v>84</v>
      </c>
      <c r="E56" s="215" t="s">
        <v>1167</v>
      </c>
    </row>
    <row r="57" spans="1:5" ht="15.75" customHeight="1">
      <c r="A57" s="216"/>
      <c r="B57" s="216"/>
      <c r="C57" s="215" t="s">
        <v>1204</v>
      </c>
      <c r="D57" s="215" t="s">
        <v>84</v>
      </c>
      <c r="E57" s="215" t="s">
        <v>1167</v>
      </c>
    </row>
    <row r="58" spans="1:5" ht="15.75" customHeight="1">
      <c r="A58" s="216"/>
      <c r="B58" s="216"/>
      <c r="C58" s="215" t="s">
        <v>1205</v>
      </c>
      <c r="D58" s="215" t="s">
        <v>84</v>
      </c>
      <c r="E58" s="215" t="s">
        <v>1167</v>
      </c>
    </row>
    <row r="59" spans="1:5" ht="14.25">
      <c r="A59" s="216"/>
      <c r="B59" s="216"/>
      <c r="C59" s="215" t="s">
        <v>1206</v>
      </c>
      <c r="D59" s="215" t="s">
        <v>84</v>
      </c>
      <c r="E59" s="215" t="s">
        <v>1167</v>
      </c>
    </row>
    <row r="60" spans="1:5" ht="14.25">
      <c r="A60" s="216"/>
      <c r="B60" s="216"/>
      <c r="C60" s="215" t="s">
        <v>1208</v>
      </c>
      <c r="D60" s="215" t="s">
        <v>84</v>
      </c>
      <c r="E60" s="215" t="s">
        <v>1167</v>
      </c>
    </row>
    <row r="61" spans="1:5" ht="14.25">
      <c r="A61" s="216"/>
      <c r="B61" s="216"/>
      <c r="C61" s="215" t="s">
        <v>1209</v>
      </c>
      <c r="D61" s="215" t="s">
        <v>84</v>
      </c>
      <c r="E61" s="215" t="s">
        <v>1167</v>
      </c>
    </row>
    <row r="62" spans="1:5" ht="14.25">
      <c r="A62" s="216"/>
      <c r="B62" s="216"/>
      <c r="C62" s="215" t="s">
        <v>1210</v>
      </c>
      <c r="D62" s="215" t="s">
        <v>84</v>
      </c>
      <c r="E62" s="215" t="s">
        <v>1167</v>
      </c>
    </row>
    <row r="63" spans="1:5" ht="14.25">
      <c r="A63" s="216"/>
      <c r="B63" s="216"/>
      <c r="C63" s="215" t="s">
        <v>1211</v>
      </c>
      <c r="D63" s="215" t="s">
        <v>84</v>
      </c>
      <c r="E63" s="215" t="s">
        <v>1167</v>
      </c>
    </row>
    <row r="64" spans="1:5" ht="14.25">
      <c r="A64" s="216"/>
      <c r="B64" s="216"/>
      <c r="C64" s="215" t="s">
        <v>1212</v>
      </c>
      <c r="D64" s="215" t="s">
        <v>84</v>
      </c>
      <c r="E64" s="215" t="s">
        <v>1167</v>
      </c>
    </row>
    <row r="65" spans="1:5" ht="14.25">
      <c r="A65" s="216"/>
      <c r="B65" s="216"/>
      <c r="C65" s="215" t="s">
        <v>1213</v>
      </c>
      <c r="D65" s="215" t="s">
        <v>84</v>
      </c>
      <c r="E65" s="215" t="s">
        <v>1214</v>
      </c>
    </row>
    <row r="66" spans="1:5" ht="14.25">
      <c r="A66" s="216"/>
      <c r="B66" s="216"/>
      <c r="C66" s="215" t="s">
        <v>1215</v>
      </c>
      <c r="D66" s="215" t="s">
        <v>84</v>
      </c>
      <c r="E66" s="215" t="s">
        <v>1216</v>
      </c>
    </row>
    <row r="67" spans="1:5" ht="14.25">
      <c r="A67" s="216"/>
      <c r="B67" s="216"/>
      <c r="C67" s="215" t="s">
        <v>1217</v>
      </c>
      <c r="D67" s="215" t="s">
        <v>84</v>
      </c>
      <c r="E67" s="215" t="s">
        <v>1218</v>
      </c>
    </row>
    <row r="68" spans="1:5" ht="14.25">
      <c r="A68" s="216"/>
      <c r="B68" s="216"/>
      <c r="C68" s="215" t="s">
        <v>1219</v>
      </c>
      <c r="D68" s="215" t="s">
        <v>84</v>
      </c>
      <c r="E68" s="215" t="s">
        <v>1218</v>
      </c>
    </row>
    <row r="69" spans="1:5" ht="14.25">
      <c r="A69" s="216"/>
      <c r="B69" s="216"/>
      <c r="C69" s="215" t="s">
        <v>1220</v>
      </c>
      <c r="D69" s="215" t="s">
        <v>84</v>
      </c>
      <c r="E69" s="215" t="s">
        <v>1221</v>
      </c>
    </row>
    <row r="70" spans="1:5" ht="14.25">
      <c r="A70" s="216"/>
      <c r="B70" s="216"/>
      <c r="C70" s="215" t="s">
        <v>1222</v>
      </c>
      <c r="D70" s="215" t="s">
        <v>84</v>
      </c>
      <c r="E70" s="215" t="s">
        <v>1223</v>
      </c>
    </row>
    <row r="71" spans="1:5" ht="14.25">
      <c r="A71" s="216"/>
      <c r="B71" s="216"/>
      <c r="C71" s="215" t="s">
        <v>1224</v>
      </c>
      <c r="D71" s="215" t="s">
        <v>84</v>
      </c>
      <c r="E71" s="215" t="s">
        <v>1225</v>
      </c>
    </row>
    <row r="72" spans="1:5" ht="14.25">
      <c r="A72" s="216"/>
      <c r="B72" s="216"/>
      <c r="C72" s="215" t="s">
        <v>1226</v>
      </c>
      <c r="D72" s="215" t="s">
        <v>84</v>
      </c>
      <c r="E72" s="215" t="s">
        <v>1227</v>
      </c>
    </row>
    <row r="73" spans="1:5" ht="14.25">
      <c r="A73" s="216"/>
      <c r="B73" s="216"/>
      <c r="C73" s="215" t="s">
        <v>1228</v>
      </c>
      <c r="D73" s="215" t="s">
        <v>84</v>
      </c>
      <c r="E73" s="215" t="s">
        <v>1229</v>
      </c>
    </row>
    <row r="74" spans="1:5" ht="14.25">
      <c r="A74" s="216"/>
      <c r="B74" s="216"/>
      <c r="C74" s="215" t="s">
        <v>1230</v>
      </c>
      <c r="D74" s="215" t="s">
        <v>84</v>
      </c>
      <c r="E74" s="215" t="s">
        <v>1167</v>
      </c>
    </row>
    <row r="75" spans="1:5" ht="14.25">
      <c r="A75" s="216"/>
      <c r="B75" s="216"/>
      <c r="C75" s="215" t="s">
        <v>1087</v>
      </c>
      <c r="D75" s="215" t="s">
        <v>84</v>
      </c>
      <c r="E75" s="215" t="s">
        <v>1167</v>
      </c>
    </row>
    <row r="76" spans="1:5" ht="14.25">
      <c r="A76" s="216"/>
      <c r="B76" s="216"/>
      <c r="C76" s="215" t="s">
        <v>1231</v>
      </c>
      <c r="D76" s="215" t="s">
        <v>84</v>
      </c>
      <c r="E76" s="215" t="s">
        <v>1232</v>
      </c>
    </row>
    <row r="77" spans="1:5" ht="14.25">
      <c r="A77" s="216"/>
      <c r="B77" s="216"/>
      <c r="C77" s="215" t="s">
        <v>1233</v>
      </c>
      <c r="D77" s="215" t="s">
        <v>84</v>
      </c>
      <c r="E77" s="215" t="s">
        <v>1232</v>
      </c>
    </row>
    <row r="78" spans="1:5" ht="14.25">
      <c r="A78" s="216"/>
      <c r="B78" s="216"/>
      <c r="C78" s="215" t="s">
        <v>1234</v>
      </c>
      <c r="D78" s="215" t="s">
        <v>84</v>
      </c>
      <c r="E78" s="215" t="s">
        <v>1232</v>
      </c>
    </row>
    <row r="79" spans="1:5" ht="14.25">
      <c r="A79" s="216"/>
      <c r="B79" s="216"/>
      <c r="C79" s="215" t="s">
        <v>1235</v>
      </c>
      <c r="D79" s="215" t="s">
        <v>84</v>
      </c>
      <c r="E79" s="215" t="s">
        <v>1232</v>
      </c>
    </row>
    <row r="80" spans="1:5" ht="14.25">
      <c r="A80" s="216"/>
      <c r="B80" s="216"/>
      <c r="C80" s="215" t="s">
        <v>1236</v>
      </c>
      <c r="D80" s="215" t="s">
        <v>84</v>
      </c>
      <c r="E80" s="215" t="s">
        <v>1232</v>
      </c>
    </row>
    <row r="81" spans="1:5" ht="14.25">
      <c r="A81" s="216"/>
      <c r="B81" s="216"/>
      <c r="C81" s="215" t="s">
        <v>1237</v>
      </c>
      <c r="D81" s="215" t="s">
        <v>84</v>
      </c>
      <c r="E81" s="215" t="s">
        <v>1232</v>
      </c>
    </row>
    <row r="82" spans="1:5" ht="14.25">
      <c r="A82" s="216"/>
      <c r="B82" s="216"/>
      <c r="C82" s="215" t="s">
        <v>1238</v>
      </c>
      <c r="D82" s="215" t="s">
        <v>84</v>
      </c>
      <c r="E82" s="215" t="s">
        <v>1239</v>
      </c>
    </row>
    <row r="83" spans="1:5" ht="14.25">
      <c r="A83" s="216"/>
      <c r="B83" s="216"/>
      <c r="C83" s="215" t="s">
        <v>1240</v>
      </c>
      <c r="D83" s="215" t="s">
        <v>84</v>
      </c>
      <c r="E83" s="215" t="s">
        <v>1239</v>
      </c>
    </row>
    <row r="84" spans="1:5" ht="14.25">
      <c r="A84" s="216"/>
      <c r="B84" s="216"/>
      <c r="C84" s="215" t="s">
        <v>1241</v>
      </c>
      <c r="D84" s="215" t="s">
        <v>84</v>
      </c>
      <c r="E84" s="215" t="s">
        <v>1239</v>
      </c>
    </row>
    <row r="85" spans="1:5" ht="14.25">
      <c r="A85" s="216"/>
      <c r="B85" s="216"/>
      <c r="C85" s="215" t="s">
        <v>1242</v>
      </c>
      <c r="D85" s="215" t="s">
        <v>84</v>
      </c>
      <c r="E85" s="215" t="s">
        <v>1239</v>
      </c>
    </row>
    <row r="86" spans="1:5" ht="14.25">
      <c r="A86" s="216"/>
      <c r="B86" s="216"/>
      <c r="C86" s="215" t="s">
        <v>1243</v>
      </c>
      <c r="D86" s="215" t="s">
        <v>84</v>
      </c>
      <c r="E86" s="215" t="s">
        <v>1239</v>
      </c>
    </row>
    <row r="87" spans="1:5" ht="14.25">
      <c r="A87" s="216"/>
      <c r="B87" s="216"/>
      <c r="C87" s="215" t="s">
        <v>1244</v>
      </c>
      <c r="D87" s="215" t="s">
        <v>84</v>
      </c>
      <c r="E87" s="215" t="s">
        <v>1239</v>
      </c>
    </row>
    <row r="88" spans="1:5" ht="14.25">
      <c r="A88" s="216"/>
      <c r="B88" s="216"/>
      <c r="C88" s="215" t="s">
        <v>1245</v>
      </c>
      <c r="D88" s="215" t="s">
        <v>84</v>
      </c>
      <c r="E88" s="215" t="s">
        <v>1239</v>
      </c>
    </row>
    <row r="89" spans="1:5" ht="14.25">
      <c r="A89" s="216"/>
      <c r="B89" s="216"/>
      <c r="C89" s="215" t="s">
        <v>1246</v>
      </c>
      <c r="D89" s="215" t="s">
        <v>84</v>
      </c>
      <c r="E89" s="215" t="s">
        <v>1239</v>
      </c>
    </row>
    <row r="90" spans="1:5" ht="14.25">
      <c r="A90" s="216"/>
      <c r="B90" s="216"/>
      <c r="C90" s="215" t="s">
        <v>1247</v>
      </c>
      <c r="D90" s="215" t="s">
        <v>84</v>
      </c>
      <c r="E90" s="215" t="s">
        <v>1239</v>
      </c>
    </row>
    <row r="91" spans="1:5" ht="14.25">
      <c r="A91" s="216"/>
      <c r="B91" s="216"/>
      <c r="C91" s="215" t="s">
        <v>108</v>
      </c>
      <c r="D91" s="215" t="s">
        <v>84</v>
      </c>
      <c r="E91" s="215" t="s">
        <v>1239</v>
      </c>
    </row>
    <row r="92" spans="1:5" ht="14.25">
      <c r="A92" s="216"/>
      <c r="B92" s="216"/>
      <c r="C92" s="215" t="s">
        <v>1248</v>
      </c>
      <c r="D92" s="215" t="s">
        <v>84</v>
      </c>
      <c r="E92" s="215" t="s">
        <v>1239</v>
      </c>
    </row>
    <row r="93" spans="1:5" ht="14.25">
      <c r="A93" s="216"/>
      <c r="B93" s="216"/>
      <c r="C93" s="215" t="s">
        <v>988</v>
      </c>
      <c r="D93" s="215" t="s">
        <v>84</v>
      </c>
      <c r="E93" s="215" t="s">
        <v>1239</v>
      </c>
    </row>
    <row r="94" spans="1:5" ht="14.25">
      <c r="A94" s="216"/>
      <c r="B94" s="216"/>
      <c r="C94" s="215" t="s">
        <v>1249</v>
      </c>
      <c r="D94" s="215" t="s">
        <v>84</v>
      </c>
      <c r="E94" s="215" t="s">
        <v>1239</v>
      </c>
    </row>
    <row r="95" spans="1:5" ht="14.25">
      <c r="A95" s="216"/>
      <c r="B95" s="216"/>
      <c r="C95" s="215" t="s">
        <v>1250</v>
      </c>
      <c r="D95" s="215" t="s">
        <v>84</v>
      </c>
      <c r="E95" s="215" t="s">
        <v>1239</v>
      </c>
    </row>
    <row r="96" spans="1:5" ht="14.25">
      <c r="A96" s="216"/>
      <c r="B96" s="216"/>
      <c r="C96" s="215" t="s">
        <v>1251</v>
      </c>
      <c r="D96" s="215" t="s">
        <v>84</v>
      </c>
      <c r="E96" s="215" t="s">
        <v>1239</v>
      </c>
    </row>
    <row r="97" spans="1:5" ht="14.25">
      <c r="A97" s="216"/>
      <c r="B97" s="216"/>
      <c r="C97" s="215" t="s">
        <v>1252</v>
      </c>
      <c r="D97" s="215" t="s">
        <v>84</v>
      </c>
      <c r="E97" s="215" t="s">
        <v>1239</v>
      </c>
    </row>
    <row r="98" spans="1:5" ht="14.25">
      <c r="A98" s="216"/>
      <c r="B98" s="216"/>
      <c r="C98" s="215" t="s">
        <v>1201</v>
      </c>
      <c r="D98" s="215" t="s">
        <v>84</v>
      </c>
      <c r="E98" s="215" t="s">
        <v>1239</v>
      </c>
    </row>
    <row r="99" spans="1:5" ht="14.25">
      <c r="A99" s="216"/>
      <c r="B99" s="216"/>
      <c r="C99" s="215" t="s">
        <v>1253</v>
      </c>
      <c r="D99" s="215" t="s">
        <v>84</v>
      </c>
      <c r="E99" s="215" t="s">
        <v>1239</v>
      </c>
    </row>
    <row r="100" spans="1:5" ht="14.25">
      <c r="A100" s="216"/>
      <c r="B100" s="216"/>
      <c r="C100" s="215" t="s">
        <v>1254</v>
      </c>
      <c r="D100" s="215" t="s">
        <v>84</v>
      </c>
      <c r="E100" s="215" t="s">
        <v>1239</v>
      </c>
    </row>
    <row r="101" spans="1:5" ht="14.25">
      <c r="A101" s="216"/>
      <c r="B101" s="216"/>
      <c r="C101" s="215" t="s">
        <v>1255</v>
      </c>
      <c r="D101" s="215" t="s">
        <v>84</v>
      </c>
      <c r="E101" s="215" t="s">
        <v>1239</v>
      </c>
    </row>
    <row r="102" spans="1:5" ht="14.25">
      <c r="A102" s="216"/>
      <c r="B102" s="216"/>
      <c r="C102" s="215" t="s">
        <v>1256</v>
      </c>
      <c r="D102" s="215" t="s">
        <v>84</v>
      </c>
      <c r="E102" s="215" t="s">
        <v>1239</v>
      </c>
    </row>
    <row r="103" spans="1:5" ht="14.25">
      <c r="A103" s="216"/>
      <c r="B103" s="216"/>
      <c r="C103" s="215" t="s">
        <v>1257</v>
      </c>
      <c r="D103" s="215" t="s">
        <v>84</v>
      </c>
      <c r="E103" s="215" t="s">
        <v>1239</v>
      </c>
    </row>
    <row r="104" spans="1:5" ht="14.25">
      <c r="A104" s="216"/>
      <c r="B104" s="216"/>
      <c r="C104" s="215" t="s">
        <v>1258</v>
      </c>
      <c r="D104" s="215" t="s">
        <v>84</v>
      </c>
      <c r="E104" s="215" t="s">
        <v>1239</v>
      </c>
    </row>
    <row r="105" spans="1:5" ht="14.25">
      <c r="A105" s="216"/>
      <c r="B105" s="216"/>
      <c r="C105" s="215" t="s">
        <v>1259</v>
      </c>
      <c r="D105" s="215" t="s">
        <v>84</v>
      </c>
      <c r="E105" s="215" t="s">
        <v>1239</v>
      </c>
    </row>
    <row r="106" spans="1:5" ht="14.25">
      <c r="A106" s="216"/>
      <c r="B106" s="216"/>
      <c r="C106" s="215" t="s">
        <v>1260</v>
      </c>
      <c r="D106" s="215" t="s">
        <v>84</v>
      </c>
      <c r="E106" s="215" t="s">
        <v>1239</v>
      </c>
    </row>
    <row r="107" spans="1:5" ht="14.25">
      <c r="A107" s="216"/>
      <c r="B107" s="216"/>
      <c r="C107" s="215" t="s">
        <v>1261</v>
      </c>
      <c r="D107" s="215" t="s">
        <v>84</v>
      </c>
      <c r="E107" s="215" t="s">
        <v>1239</v>
      </c>
    </row>
    <row r="108" spans="1:5" ht="14.25">
      <c r="A108" s="216"/>
      <c r="B108" s="216"/>
      <c r="C108" s="215" t="s">
        <v>1262</v>
      </c>
      <c r="D108" s="215" t="s">
        <v>84</v>
      </c>
      <c r="E108" s="215" t="s">
        <v>1239</v>
      </c>
    </row>
    <row r="109" spans="1:5" ht="14.25">
      <c r="A109" s="216"/>
      <c r="B109" s="216"/>
      <c r="C109" s="215" t="s">
        <v>1263</v>
      </c>
      <c r="D109" s="215" t="s">
        <v>84</v>
      </c>
      <c r="E109" s="215" t="s">
        <v>1239</v>
      </c>
    </row>
    <row r="110" spans="1:5" ht="14.25">
      <c r="A110" s="216"/>
      <c r="B110" s="216"/>
      <c r="C110" s="215" t="s">
        <v>1264</v>
      </c>
      <c r="D110" s="215" t="s">
        <v>84</v>
      </c>
      <c r="E110" s="215" t="s">
        <v>1239</v>
      </c>
    </row>
    <row r="111" spans="1:5" ht="14.25">
      <c r="A111" s="216"/>
      <c r="B111" s="216"/>
      <c r="C111" s="215" t="s">
        <v>1265</v>
      </c>
      <c r="D111" s="215" t="s">
        <v>84</v>
      </c>
      <c r="E111" s="215" t="s">
        <v>1239</v>
      </c>
    </row>
    <row r="112" spans="1:5" ht="14.25">
      <c r="A112" s="216"/>
      <c r="B112" s="216"/>
      <c r="C112" s="215" t="s">
        <v>1266</v>
      </c>
      <c r="D112" s="215" t="s">
        <v>84</v>
      </c>
      <c r="E112" s="215" t="s">
        <v>1239</v>
      </c>
    </row>
    <row r="113" spans="1:5" ht="14.25">
      <c r="A113" s="216"/>
      <c r="B113" s="216"/>
      <c r="C113" s="215" t="s">
        <v>1267</v>
      </c>
      <c r="D113" s="215" t="s">
        <v>84</v>
      </c>
      <c r="E113" s="215" t="s">
        <v>1239</v>
      </c>
    </row>
    <row r="114" spans="1:5" ht="14.25">
      <c r="A114" s="216"/>
      <c r="B114" s="216"/>
      <c r="C114" s="215" t="s">
        <v>1268</v>
      </c>
      <c r="D114" s="215" t="s">
        <v>84</v>
      </c>
      <c r="E114" s="215" t="s">
        <v>1239</v>
      </c>
    </row>
    <row r="115" spans="1:5" ht="14.25">
      <c r="A115" s="216"/>
      <c r="B115" s="216"/>
      <c r="C115" s="215" t="s">
        <v>1269</v>
      </c>
      <c r="D115" s="215" t="s">
        <v>84</v>
      </c>
      <c r="E115" s="215" t="s">
        <v>1239</v>
      </c>
    </row>
    <row r="116" spans="1:5" ht="14.25">
      <c r="A116" s="216"/>
      <c r="B116" s="216"/>
      <c r="C116" s="215" t="s">
        <v>1270</v>
      </c>
      <c r="D116" s="215" t="s">
        <v>84</v>
      </c>
      <c r="E116" s="215" t="s">
        <v>1239</v>
      </c>
    </row>
    <row r="117" spans="1:5" ht="14.25">
      <c r="A117" s="216"/>
      <c r="B117" s="216"/>
      <c r="C117" s="215" t="s">
        <v>1271</v>
      </c>
      <c r="D117" s="215" t="s">
        <v>84</v>
      </c>
      <c r="E117" s="215" t="s">
        <v>1239</v>
      </c>
    </row>
    <row r="118" spans="1:5" ht="14.25">
      <c r="A118" s="216"/>
      <c r="B118" s="216"/>
      <c r="C118" s="215" t="s">
        <v>1272</v>
      </c>
      <c r="D118" s="215" t="s">
        <v>84</v>
      </c>
      <c r="E118" s="215" t="s">
        <v>1239</v>
      </c>
    </row>
    <row r="119" spans="1:5" ht="14.25">
      <c r="A119" s="216"/>
      <c r="B119" s="216"/>
      <c r="C119" s="215" t="s">
        <v>1273</v>
      </c>
      <c r="D119" s="215" t="s">
        <v>84</v>
      </c>
      <c r="E119" s="215" t="s">
        <v>1239</v>
      </c>
    </row>
    <row r="120" spans="1:5" ht="14.25">
      <c r="A120" s="216"/>
      <c r="B120" s="216"/>
      <c r="C120" s="215" t="s">
        <v>1274</v>
      </c>
      <c r="D120" s="215" t="s">
        <v>84</v>
      </c>
      <c r="E120" s="215" t="s">
        <v>1239</v>
      </c>
    </row>
    <row r="121" spans="1:5" ht="14.25">
      <c r="A121" s="216"/>
      <c r="B121" s="216"/>
      <c r="C121" s="215" t="s">
        <v>1275</v>
      </c>
      <c r="D121" s="215" t="s">
        <v>84</v>
      </c>
      <c r="E121" s="215" t="s">
        <v>1239</v>
      </c>
    </row>
    <row r="122" spans="1:5" ht="14.25">
      <c r="A122" s="216"/>
      <c r="B122" s="216"/>
      <c r="C122" s="215" t="s">
        <v>1276</v>
      </c>
      <c r="D122" s="215" t="s">
        <v>84</v>
      </c>
      <c r="E122" s="215" t="s">
        <v>1239</v>
      </c>
    </row>
    <row r="123" spans="1:5" ht="14.25">
      <c r="A123" s="216"/>
      <c r="B123" s="216"/>
      <c r="C123" s="215" t="s">
        <v>1277</v>
      </c>
      <c r="D123" s="215" t="s">
        <v>84</v>
      </c>
      <c r="E123" s="215" t="s">
        <v>1239</v>
      </c>
    </row>
    <row r="124" spans="1:5" ht="14.25">
      <c r="A124" s="216"/>
      <c r="B124" s="216"/>
      <c r="C124" s="215" t="s">
        <v>1278</v>
      </c>
      <c r="D124" s="215" t="s">
        <v>84</v>
      </c>
      <c r="E124" s="215" t="s">
        <v>1239</v>
      </c>
    </row>
    <row r="125" spans="1:5" ht="14.25">
      <c r="A125" s="216"/>
      <c r="B125" s="216"/>
      <c r="C125" s="215" t="s">
        <v>1170</v>
      </c>
      <c r="D125" s="215" t="s">
        <v>84</v>
      </c>
      <c r="E125" s="215" t="s">
        <v>1239</v>
      </c>
    </row>
    <row r="126" spans="1:5" ht="14.25">
      <c r="A126" s="216"/>
      <c r="B126" s="216"/>
      <c r="C126" s="215" t="s">
        <v>1279</v>
      </c>
      <c r="D126" s="215" t="s">
        <v>84</v>
      </c>
      <c r="E126" s="215" t="s">
        <v>1239</v>
      </c>
    </row>
    <row r="127" spans="1:5" ht="14.25">
      <c r="A127" s="216"/>
      <c r="B127" s="216"/>
      <c r="C127" s="215" t="s">
        <v>1280</v>
      </c>
      <c r="D127" s="215" t="s">
        <v>84</v>
      </c>
      <c r="E127" s="215" t="s">
        <v>1239</v>
      </c>
    </row>
    <row r="128" spans="1:5" ht="14.25">
      <c r="A128" s="216"/>
      <c r="B128" s="216"/>
      <c r="C128" s="215" t="s">
        <v>1281</v>
      </c>
      <c r="D128" s="215" t="s">
        <v>84</v>
      </c>
      <c r="E128" s="215" t="s">
        <v>1239</v>
      </c>
    </row>
    <row r="129" spans="1:5" ht="14.25">
      <c r="A129" s="216"/>
      <c r="B129" s="216"/>
      <c r="C129" s="215" t="s">
        <v>1282</v>
      </c>
      <c r="D129" s="215" t="s">
        <v>84</v>
      </c>
      <c r="E129" s="215" t="s">
        <v>1239</v>
      </c>
    </row>
    <row r="130" spans="1:5" ht="14.25">
      <c r="A130" s="216"/>
      <c r="B130" s="216"/>
      <c r="C130" s="215" t="s">
        <v>1285</v>
      </c>
      <c r="D130" s="215" t="s">
        <v>84</v>
      </c>
      <c r="E130" s="215" t="s">
        <v>1239</v>
      </c>
    </row>
    <row r="131" spans="1:5" ht="14.25">
      <c r="A131" s="216"/>
      <c r="B131" s="216"/>
      <c r="C131" s="215" t="s">
        <v>1286</v>
      </c>
      <c r="D131" s="215" t="s">
        <v>84</v>
      </c>
      <c r="E131" s="215" t="s">
        <v>1239</v>
      </c>
    </row>
    <row r="132" spans="1:5" ht="14.25">
      <c r="A132" s="216"/>
      <c r="B132" s="216"/>
      <c r="C132" s="215" t="s">
        <v>1287</v>
      </c>
      <c r="D132" s="215" t="s">
        <v>84</v>
      </c>
      <c r="E132" s="215" t="s">
        <v>1239</v>
      </c>
    </row>
    <row r="133" spans="1:5" ht="14.25">
      <c r="A133" s="216"/>
      <c r="B133" s="216"/>
      <c r="C133" s="215" t="s">
        <v>1288</v>
      </c>
      <c r="D133" s="215" t="s">
        <v>84</v>
      </c>
      <c r="E133" s="215" t="s">
        <v>1239</v>
      </c>
    </row>
    <row r="134" spans="1:5" ht="12.75">
      <c r="A134" s="116"/>
      <c r="B134" s="116"/>
      <c r="C134" s="116"/>
      <c r="D134" s="116"/>
      <c r="E134" s="116"/>
    </row>
    <row r="135" spans="1:5" ht="12.75">
      <c r="A135" s="116"/>
      <c r="B135" s="116"/>
      <c r="C135" s="116"/>
      <c r="D135" s="116"/>
      <c r="E135" s="116"/>
    </row>
    <row r="136" spans="1:5" ht="12.75">
      <c r="A136" s="116"/>
      <c r="B136" s="116"/>
      <c r="C136" s="116"/>
      <c r="D136" s="116"/>
      <c r="E136" s="116"/>
    </row>
    <row r="137" spans="1:5" ht="12.75">
      <c r="A137" s="116"/>
      <c r="B137" s="116"/>
      <c r="C137" s="116"/>
      <c r="D137" s="116"/>
      <c r="E137" s="116"/>
    </row>
    <row r="138" spans="1:5" ht="12.75">
      <c r="A138" s="116"/>
      <c r="B138" s="116"/>
      <c r="C138" s="116"/>
      <c r="D138" s="116"/>
      <c r="E138" s="116"/>
    </row>
    <row r="139" spans="1:5" ht="12.75">
      <c r="A139" s="116"/>
      <c r="B139" s="116"/>
      <c r="C139" s="116"/>
      <c r="D139" s="116"/>
      <c r="E139" s="116"/>
    </row>
    <row r="140" spans="1:5" ht="12.75">
      <c r="A140" s="116"/>
      <c r="B140" s="116"/>
      <c r="C140" s="116"/>
      <c r="D140" s="116"/>
      <c r="E140" s="116"/>
    </row>
    <row r="141" spans="1:5" ht="12.75">
      <c r="A141" s="116"/>
      <c r="B141" s="116"/>
      <c r="C141" s="116"/>
      <c r="D141" s="116"/>
      <c r="E141" s="116"/>
    </row>
    <row r="142" spans="1:5" ht="12.75">
      <c r="A142" s="116"/>
      <c r="B142" s="116"/>
      <c r="C142" s="116"/>
      <c r="D142" s="116"/>
      <c r="E142" s="116"/>
    </row>
    <row r="143" spans="1:5" ht="12.75">
      <c r="A143" s="116"/>
      <c r="B143" s="116"/>
      <c r="C143" s="116"/>
      <c r="D143" s="116"/>
      <c r="E143" s="116"/>
    </row>
    <row r="144" spans="1:5" ht="12.75">
      <c r="A144" s="116"/>
      <c r="B144" s="116"/>
      <c r="C144" s="116"/>
      <c r="D144" s="116"/>
      <c r="E144" s="116"/>
    </row>
    <row r="145" spans="1:5" ht="12.75">
      <c r="A145" s="116"/>
      <c r="B145" s="116"/>
      <c r="C145" s="116"/>
      <c r="D145" s="116"/>
      <c r="E145" s="116"/>
    </row>
    <row r="146" spans="1:5" ht="12.75">
      <c r="A146" s="116"/>
      <c r="B146" s="116"/>
      <c r="C146" s="116"/>
      <c r="D146" s="116"/>
      <c r="E146" s="116"/>
    </row>
    <row r="147" spans="1:5" ht="12.75">
      <c r="A147" s="116"/>
      <c r="B147" s="116"/>
      <c r="C147" s="116"/>
      <c r="D147" s="116"/>
      <c r="E147" s="116"/>
    </row>
    <row r="148" spans="1:5" ht="12.75">
      <c r="A148" s="116"/>
      <c r="B148" s="116"/>
      <c r="C148" s="116"/>
      <c r="D148" s="116"/>
      <c r="E148" s="116"/>
    </row>
    <row r="149" spans="1:5" ht="12.75">
      <c r="A149" s="116"/>
      <c r="B149" s="116"/>
      <c r="C149" s="116"/>
      <c r="D149" s="116"/>
      <c r="E149" s="116"/>
    </row>
    <row r="150" spans="1:5" ht="12.75">
      <c r="A150" s="116"/>
      <c r="B150" s="116"/>
      <c r="C150" s="116"/>
      <c r="D150" s="116"/>
      <c r="E150" s="116"/>
    </row>
    <row r="151" spans="1:5" ht="12.75">
      <c r="A151" s="116"/>
      <c r="B151" s="116"/>
      <c r="C151" s="116"/>
      <c r="D151" s="116"/>
      <c r="E151" s="116"/>
    </row>
    <row r="152" spans="1:5" ht="12.75">
      <c r="A152" s="116"/>
      <c r="B152" s="116"/>
      <c r="C152" s="116"/>
      <c r="D152" s="116"/>
      <c r="E152" s="116"/>
    </row>
    <row r="153" spans="1:5" ht="12.75">
      <c r="A153" s="116"/>
      <c r="B153" s="116"/>
      <c r="C153" s="116"/>
      <c r="D153" s="116"/>
      <c r="E153" s="116"/>
    </row>
    <row r="154" spans="1:5" ht="12.75">
      <c r="A154" s="116"/>
      <c r="B154" s="116"/>
      <c r="C154" s="116"/>
      <c r="D154" s="116"/>
      <c r="E154" s="116"/>
    </row>
    <row r="155" spans="1:5" ht="12.75">
      <c r="A155" s="116"/>
      <c r="B155" s="116"/>
      <c r="C155" s="116"/>
      <c r="D155" s="116"/>
      <c r="E155" s="116"/>
    </row>
    <row r="156" spans="1:5" ht="12.75">
      <c r="A156" s="116"/>
      <c r="B156" s="116"/>
      <c r="C156" s="116"/>
      <c r="D156" s="116"/>
      <c r="E156" s="116"/>
    </row>
    <row r="157" spans="1:5" ht="12.75">
      <c r="A157" s="116"/>
      <c r="B157" s="116"/>
      <c r="C157" s="116"/>
      <c r="D157" s="116"/>
      <c r="E157" s="116"/>
    </row>
    <row r="158" spans="1:5" ht="12.75">
      <c r="A158" s="116"/>
      <c r="B158" s="116"/>
      <c r="C158" s="116"/>
      <c r="D158" s="116"/>
      <c r="E158" s="116"/>
    </row>
    <row r="159" spans="1:5" ht="12.75">
      <c r="A159" s="116"/>
      <c r="B159" s="116"/>
      <c r="C159" s="116"/>
      <c r="D159" s="116"/>
      <c r="E159" s="116"/>
    </row>
    <row r="160" spans="1:5" ht="12.75">
      <c r="A160" s="116"/>
      <c r="B160" s="116"/>
      <c r="C160" s="116"/>
      <c r="D160" s="116"/>
      <c r="E160" s="116"/>
    </row>
    <row r="161" spans="1:5" ht="12.75">
      <c r="A161" s="116"/>
      <c r="B161" s="116"/>
      <c r="C161" s="116"/>
      <c r="D161" s="116"/>
      <c r="E161" s="116"/>
    </row>
    <row r="162" spans="1:5" ht="12.75">
      <c r="A162" s="116"/>
      <c r="B162" s="116"/>
      <c r="C162" s="116"/>
      <c r="D162" s="116"/>
      <c r="E162" s="116"/>
    </row>
    <row r="163" spans="1:5" ht="12.75">
      <c r="A163" s="116"/>
      <c r="B163" s="116"/>
      <c r="C163" s="116"/>
      <c r="D163" s="116"/>
      <c r="E163" s="116"/>
    </row>
    <row r="164" spans="1:5" ht="12.75">
      <c r="A164" s="116"/>
      <c r="B164" s="116"/>
      <c r="C164" s="116"/>
      <c r="D164" s="116"/>
      <c r="E164" s="116"/>
    </row>
    <row r="165" spans="1:5" ht="12.75">
      <c r="A165" s="116"/>
      <c r="B165" s="116"/>
      <c r="C165" s="116"/>
      <c r="D165" s="116"/>
      <c r="E165" s="116"/>
    </row>
    <row r="166" spans="1:5" ht="12.75">
      <c r="A166" s="116"/>
      <c r="B166" s="116"/>
      <c r="C166" s="116"/>
      <c r="D166" s="116"/>
      <c r="E166" s="116"/>
    </row>
    <row r="167" spans="1:5" ht="12.75">
      <c r="A167" s="116"/>
      <c r="B167" s="116"/>
      <c r="C167" s="116"/>
      <c r="D167" s="116"/>
      <c r="E167" s="116"/>
    </row>
    <row r="168" spans="1:5" ht="12.75">
      <c r="A168" s="116"/>
      <c r="B168" s="116"/>
      <c r="C168" s="116"/>
      <c r="D168" s="116"/>
      <c r="E168" s="116"/>
    </row>
    <row r="169" spans="1:5" ht="12.75">
      <c r="A169" s="116"/>
      <c r="B169" s="116"/>
      <c r="C169" s="116"/>
      <c r="D169" s="116"/>
      <c r="E169" s="116"/>
    </row>
    <row r="170" spans="1:5" ht="12.75">
      <c r="A170" s="116"/>
      <c r="B170" s="116"/>
      <c r="C170" s="116"/>
      <c r="D170" s="116"/>
      <c r="E170" s="116"/>
    </row>
    <row r="171" spans="1:5" ht="12.75">
      <c r="A171" s="116"/>
      <c r="B171" s="116"/>
      <c r="C171" s="116"/>
      <c r="D171" s="116"/>
      <c r="E171" s="116"/>
    </row>
    <row r="172" spans="1:5" ht="12.75">
      <c r="A172" s="116"/>
      <c r="B172" s="116"/>
      <c r="C172" s="116"/>
      <c r="D172" s="116"/>
      <c r="E172" s="116"/>
    </row>
    <row r="173" spans="1:5" ht="12.75">
      <c r="A173" s="116"/>
      <c r="B173" s="116"/>
      <c r="C173" s="116"/>
      <c r="D173" s="116"/>
      <c r="E173" s="116"/>
    </row>
    <row r="174" spans="1:5" ht="12.75">
      <c r="A174" s="116"/>
      <c r="B174" s="116"/>
      <c r="C174" s="116"/>
      <c r="D174" s="116"/>
      <c r="E174" s="116"/>
    </row>
    <row r="175" spans="1:5" ht="12.75">
      <c r="A175" s="116"/>
      <c r="B175" s="116"/>
      <c r="C175" s="116"/>
      <c r="D175" s="116"/>
      <c r="E175" s="116"/>
    </row>
    <row r="176" spans="1:5" ht="12.75">
      <c r="A176" s="116"/>
      <c r="B176" s="116"/>
      <c r="C176" s="116"/>
      <c r="D176" s="116"/>
      <c r="E176" s="116"/>
    </row>
    <row r="177" spans="1:5" ht="12.75">
      <c r="A177" s="116"/>
      <c r="B177" s="116"/>
      <c r="C177" s="116"/>
      <c r="D177" s="116"/>
      <c r="E177" s="116"/>
    </row>
    <row r="178" spans="1:5" ht="12.75">
      <c r="A178" s="116"/>
      <c r="B178" s="116"/>
      <c r="C178" s="116"/>
      <c r="D178" s="116"/>
      <c r="E178" s="116"/>
    </row>
    <row r="179" spans="1:5" ht="12.75">
      <c r="A179" s="116"/>
      <c r="B179" s="116"/>
      <c r="C179" s="116"/>
      <c r="D179" s="116"/>
      <c r="E179" s="116"/>
    </row>
    <row r="180" spans="1:5" ht="12.75">
      <c r="A180" s="116"/>
      <c r="B180" s="116"/>
      <c r="C180" s="116"/>
      <c r="D180" s="116"/>
      <c r="E180" s="116"/>
    </row>
    <row r="181" spans="1:5" ht="12.75">
      <c r="A181" s="116"/>
      <c r="B181" s="116"/>
      <c r="C181" s="116"/>
      <c r="D181" s="116"/>
      <c r="E181" s="116"/>
    </row>
    <row r="182" spans="1:5" ht="12.75">
      <c r="A182" s="116"/>
      <c r="B182" s="116"/>
      <c r="C182" s="116"/>
      <c r="D182" s="116"/>
      <c r="E182" s="116"/>
    </row>
    <row r="183" spans="1:5" ht="12.75">
      <c r="A183" s="116"/>
      <c r="B183" s="116"/>
      <c r="C183" s="116"/>
      <c r="D183" s="116"/>
      <c r="E183" s="116"/>
    </row>
    <row r="184" spans="1:5" ht="12.75">
      <c r="A184" s="116"/>
      <c r="B184" s="116"/>
      <c r="C184" s="116"/>
      <c r="D184" s="116"/>
      <c r="E184" s="116"/>
    </row>
    <row r="185" spans="1:5" ht="12.75">
      <c r="A185" s="116"/>
      <c r="B185" s="116"/>
      <c r="C185" s="116"/>
      <c r="D185" s="116"/>
      <c r="E185" s="116"/>
    </row>
    <row r="186" spans="1:5" ht="12.75">
      <c r="A186" s="116"/>
      <c r="B186" s="116"/>
      <c r="C186" s="116"/>
      <c r="D186" s="116"/>
      <c r="E186" s="116"/>
    </row>
    <row r="187" spans="1:5" ht="12.75">
      <c r="A187" s="116"/>
      <c r="B187" s="116"/>
      <c r="C187" s="116"/>
      <c r="D187" s="116"/>
      <c r="E187" s="116"/>
    </row>
    <row r="188" spans="1:5" ht="12.75">
      <c r="A188" s="116"/>
      <c r="B188" s="116"/>
      <c r="C188" s="116"/>
      <c r="D188" s="116"/>
      <c r="E188" s="116"/>
    </row>
    <row r="189" spans="1:5" ht="12.75">
      <c r="A189" s="116"/>
      <c r="B189" s="116"/>
      <c r="C189" s="116"/>
      <c r="D189" s="116"/>
      <c r="E189" s="116"/>
    </row>
    <row r="190" spans="1:5" ht="12.75">
      <c r="A190" s="116"/>
      <c r="B190" s="116"/>
      <c r="C190" s="116"/>
      <c r="D190" s="116"/>
      <c r="E190" s="116"/>
    </row>
    <row r="191" spans="1:5" ht="12.75">
      <c r="A191" s="116"/>
      <c r="B191" s="116"/>
      <c r="C191" s="116"/>
      <c r="D191" s="116"/>
      <c r="E191" s="116"/>
    </row>
    <row r="192" spans="1:5" ht="12.75">
      <c r="A192" s="116"/>
      <c r="B192" s="116"/>
      <c r="C192" s="116"/>
      <c r="D192" s="116"/>
      <c r="E192" s="116"/>
    </row>
    <row r="193" spans="1:5" ht="12.75">
      <c r="A193" s="116"/>
      <c r="B193" s="116"/>
      <c r="C193" s="116"/>
      <c r="D193" s="116"/>
      <c r="E193" s="116"/>
    </row>
    <row r="194" spans="1:5" ht="12.75">
      <c r="A194" s="116"/>
      <c r="B194" s="116"/>
      <c r="C194" s="116"/>
      <c r="D194" s="116"/>
      <c r="E194" s="116"/>
    </row>
    <row r="195" spans="1:5" ht="12.75">
      <c r="A195" s="116"/>
      <c r="B195" s="116"/>
      <c r="C195" s="116"/>
      <c r="D195" s="116"/>
      <c r="E195" s="116"/>
    </row>
    <row r="196" spans="1:5" ht="12.75">
      <c r="A196" s="116"/>
      <c r="B196" s="116"/>
      <c r="C196" s="116"/>
      <c r="D196" s="116"/>
      <c r="E196" s="116"/>
    </row>
    <row r="197" spans="1:5" ht="12.75">
      <c r="A197" s="116"/>
      <c r="B197" s="116"/>
      <c r="C197" s="116"/>
      <c r="D197" s="116"/>
      <c r="E197" s="116"/>
    </row>
    <row r="198" spans="1:5" ht="12.75">
      <c r="A198" s="116"/>
      <c r="B198" s="116"/>
      <c r="C198" s="116"/>
      <c r="D198" s="116"/>
      <c r="E198" s="116"/>
    </row>
    <row r="199" spans="1:5" ht="12.75">
      <c r="A199" s="116"/>
      <c r="B199" s="116"/>
      <c r="C199" s="116"/>
      <c r="D199" s="116"/>
      <c r="E199" s="116"/>
    </row>
    <row r="200" spans="1:5" ht="12.75">
      <c r="A200" s="116"/>
      <c r="B200" s="116"/>
      <c r="C200" s="116"/>
      <c r="D200" s="116"/>
      <c r="E200" s="116"/>
    </row>
    <row r="201" spans="1:5" ht="12.75">
      <c r="A201" s="116"/>
      <c r="B201" s="116"/>
      <c r="C201" s="116"/>
      <c r="D201" s="116"/>
      <c r="E201" s="116"/>
    </row>
    <row r="202" spans="1:5" ht="12.75">
      <c r="A202" s="116"/>
      <c r="B202" s="116"/>
      <c r="C202" s="116"/>
      <c r="D202" s="116"/>
      <c r="E202" s="116"/>
    </row>
    <row r="203" spans="1:5" ht="12.75">
      <c r="A203" s="116"/>
      <c r="B203" s="116"/>
      <c r="C203" s="116"/>
      <c r="D203" s="116"/>
      <c r="E203" s="116"/>
    </row>
    <row r="204" spans="1:5" ht="12.75">
      <c r="A204" s="116"/>
      <c r="B204" s="116"/>
      <c r="C204" s="116"/>
      <c r="D204" s="116"/>
      <c r="E204" s="116"/>
    </row>
    <row r="205" spans="1:5" ht="12.75">
      <c r="A205" s="116"/>
      <c r="B205" s="116"/>
      <c r="C205" s="116"/>
      <c r="D205" s="116"/>
      <c r="E205" s="116"/>
    </row>
    <row r="206" spans="1:5" ht="12.75">
      <c r="A206" s="116"/>
      <c r="B206" s="116"/>
      <c r="C206" s="116"/>
      <c r="D206" s="116"/>
      <c r="E206" s="116"/>
    </row>
    <row r="207" spans="1:5" ht="12.75">
      <c r="A207" s="116"/>
      <c r="B207" s="116"/>
      <c r="C207" s="116"/>
      <c r="D207" s="116"/>
      <c r="E207" s="116"/>
    </row>
    <row r="208" spans="1:5" ht="12.75">
      <c r="A208" s="116"/>
      <c r="B208" s="116"/>
      <c r="C208" s="116"/>
      <c r="D208" s="116"/>
      <c r="E208" s="116"/>
    </row>
    <row r="209" spans="1:5" ht="12.75">
      <c r="A209" s="116"/>
      <c r="B209" s="116"/>
      <c r="C209" s="116"/>
      <c r="D209" s="116"/>
      <c r="E209" s="116"/>
    </row>
    <row r="210" spans="1:5" ht="12.75">
      <c r="A210" s="116"/>
      <c r="B210" s="116"/>
      <c r="C210" s="116"/>
      <c r="D210" s="116"/>
      <c r="E210" s="116"/>
    </row>
    <row r="211" spans="1:5" ht="12.75">
      <c r="A211" s="116"/>
      <c r="B211" s="116"/>
      <c r="C211" s="116"/>
      <c r="D211" s="116"/>
      <c r="E211" s="116"/>
    </row>
    <row r="212" spans="1:5" ht="12.75">
      <c r="A212" s="116"/>
      <c r="B212" s="116"/>
      <c r="C212" s="116"/>
      <c r="D212" s="116"/>
      <c r="E212" s="116"/>
    </row>
    <row r="213" spans="1:5" ht="12.75">
      <c r="A213" s="116"/>
      <c r="B213" s="116"/>
      <c r="C213" s="116"/>
      <c r="D213" s="116"/>
      <c r="E213" s="116"/>
    </row>
    <row r="214" spans="1:5" ht="12.75">
      <c r="A214" s="116"/>
      <c r="B214" s="116"/>
      <c r="C214" s="116"/>
      <c r="D214" s="116"/>
      <c r="E214" s="116"/>
    </row>
    <row r="215" spans="1:5" ht="12.75">
      <c r="A215" s="116"/>
      <c r="B215" s="116"/>
      <c r="C215" s="116"/>
      <c r="D215" s="116"/>
      <c r="E215" s="116"/>
    </row>
    <row r="216" spans="1:5" ht="12.75">
      <c r="A216" s="116"/>
      <c r="B216" s="116"/>
      <c r="C216" s="116"/>
      <c r="D216" s="116"/>
      <c r="E216" s="116"/>
    </row>
    <row r="217" spans="1:5" ht="12.75">
      <c r="A217" s="116"/>
      <c r="B217" s="116"/>
      <c r="C217" s="116"/>
      <c r="D217" s="116"/>
      <c r="E217" s="116"/>
    </row>
    <row r="218" spans="1:5" ht="12.75">
      <c r="A218" s="116"/>
      <c r="B218" s="116"/>
      <c r="C218" s="116"/>
      <c r="D218" s="116"/>
      <c r="E218" s="116"/>
    </row>
    <row r="219" spans="1:5" ht="12.75">
      <c r="A219" s="116"/>
      <c r="B219" s="116"/>
      <c r="C219" s="116"/>
      <c r="D219" s="116"/>
      <c r="E219" s="116"/>
    </row>
    <row r="220" spans="1:5" ht="12.75">
      <c r="A220" s="116"/>
      <c r="B220" s="116"/>
      <c r="C220" s="116"/>
      <c r="D220" s="116"/>
      <c r="E220" s="116"/>
    </row>
    <row r="221" spans="1:5" ht="12.75">
      <c r="A221" s="116"/>
      <c r="B221" s="116"/>
      <c r="C221" s="116"/>
      <c r="D221" s="116"/>
      <c r="E221" s="116"/>
    </row>
    <row r="222" spans="1:5" ht="12.75">
      <c r="A222" s="116"/>
      <c r="B222" s="116"/>
      <c r="C222" s="116"/>
      <c r="D222" s="116"/>
      <c r="E222" s="116"/>
    </row>
    <row r="223" spans="1:5" ht="12.75">
      <c r="A223" s="116"/>
      <c r="B223" s="116"/>
      <c r="C223" s="116"/>
      <c r="D223" s="116"/>
      <c r="E223" s="116"/>
    </row>
    <row r="224" spans="1:5" ht="12.75">
      <c r="A224" s="116"/>
      <c r="B224" s="116"/>
      <c r="C224" s="116"/>
      <c r="D224" s="116"/>
      <c r="E224" s="116"/>
    </row>
    <row r="225" spans="1:5" ht="12.75">
      <c r="A225" s="116"/>
      <c r="B225" s="116"/>
      <c r="C225" s="116"/>
      <c r="D225" s="116"/>
      <c r="E225" s="116"/>
    </row>
    <row r="226" spans="1:5" ht="12.75">
      <c r="A226" s="116"/>
      <c r="B226" s="116"/>
      <c r="C226" s="116"/>
      <c r="D226" s="116"/>
      <c r="E226" s="116"/>
    </row>
    <row r="227" spans="1:5" ht="12.75">
      <c r="A227" s="116"/>
      <c r="B227" s="116"/>
      <c r="C227" s="116"/>
      <c r="D227" s="116"/>
      <c r="E227" s="116"/>
    </row>
    <row r="228" spans="1:5" ht="12.75">
      <c r="A228" s="116"/>
      <c r="B228" s="116"/>
      <c r="C228" s="116"/>
      <c r="D228" s="116"/>
      <c r="E228" s="116"/>
    </row>
    <row r="229" spans="1:5" ht="12.75">
      <c r="A229" s="116"/>
      <c r="B229" s="116"/>
      <c r="C229" s="116"/>
      <c r="D229" s="116"/>
      <c r="E229" s="116"/>
    </row>
    <row r="230" spans="1:5" ht="12.75">
      <c r="A230" s="116"/>
      <c r="B230" s="116"/>
      <c r="C230" s="116"/>
      <c r="D230" s="116"/>
      <c r="E230" s="116"/>
    </row>
    <row r="231" spans="1:5" ht="12.75">
      <c r="A231" s="116"/>
      <c r="B231" s="116"/>
      <c r="C231" s="116"/>
      <c r="D231" s="116"/>
      <c r="E231" s="116"/>
    </row>
    <row r="232" spans="1:5" ht="12.75">
      <c r="A232" s="116"/>
      <c r="B232" s="116"/>
      <c r="C232" s="116"/>
      <c r="D232" s="116"/>
      <c r="E232" s="116"/>
    </row>
    <row r="233" spans="1:5" ht="12.75">
      <c r="A233" s="116"/>
      <c r="B233" s="116"/>
      <c r="C233" s="116"/>
      <c r="D233" s="116"/>
      <c r="E233" s="116"/>
    </row>
    <row r="234" spans="1:5" ht="12.75">
      <c r="A234" s="116"/>
      <c r="B234" s="116"/>
      <c r="C234" s="116"/>
      <c r="D234" s="116"/>
      <c r="E234" s="116"/>
    </row>
    <row r="235" spans="1:5" ht="12.75">
      <c r="A235" s="116"/>
      <c r="B235" s="116"/>
      <c r="C235" s="116"/>
      <c r="D235" s="116"/>
      <c r="E235" s="116"/>
    </row>
    <row r="236" spans="1:5" ht="12.75">
      <c r="A236" s="116"/>
      <c r="B236" s="116"/>
      <c r="C236" s="116"/>
      <c r="D236" s="116"/>
      <c r="E236" s="116"/>
    </row>
    <row r="237" spans="1:5" ht="12.75">
      <c r="A237" s="116"/>
      <c r="B237" s="116"/>
      <c r="C237" s="116"/>
      <c r="D237" s="116"/>
      <c r="E237" s="116"/>
    </row>
    <row r="238" spans="1:5" ht="12.75">
      <c r="A238" s="116"/>
      <c r="B238" s="116"/>
      <c r="C238" s="116"/>
      <c r="D238" s="116"/>
      <c r="E238" s="116"/>
    </row>
    <row r="239" spans="1:5" ht="12.75">
      <c r="A239" s="116"/>
      <c r="B239" s="116"/>
      <c r="C239" s="116"/>
      <c r="D239" s="116"/>
      <c r="E239" s="116"/>
    </row>
    <row r="240" spans="1:5" ht="12.75">
      <c r="A240" s="116"/>
      <c r="B240" s="116"/>
      <c r="C240" s="116"/>
      <c r="D240" s="116"/>
      <c r="E240" s="116"/>
    </row>
    <row r="241" spans="1:5" ht="12.75">
      <c r="A241" s="116"/>
      <c r="B241" s="116"/>
      <c r="C241" s="116"/>
      <c r="D241" s="116"/>
      <c r="E241" s="116"/>
    </row>
    <row r="242" spans="1:5" ht="12.75">
      <c r="A242" s="116"/>
      <c r="B242" s="116"/>
      <c r="C242" s="116"/>
      <c r="D242" s="116"/>
      <c r="E242" s="116"/>
    </row>
    <row r="243" spans="1:5" ht="12.75">
      <c r="A243" s="116"/>
      <c r="B243" s="116"/>
      <c r="C243" s="116"/>
      <c r="D243" s="116"/>
      <c r="E243" s="116"/>
    </row>
    <row r="244" spans="1:5" ht="12.75">
      <c r="A244" s="116"/>
      <c r="B244" s="116"/>
      <c r="C244" s="116"/>
      <c r="D244" s="116"/>
      <c r="E244" s="116"/>
    </row>
    <row r="245" spans="1:5" ht="12.75">
      <c r="A245" s="116"/>
      <c r="B245" s="116"/>
      <c r="C245" s="116"/>
      <c r="D245" s="116"/>
      <c r="E245" s="116"/>
    </row>
    <row r="246" spans="1:5" ht="12.75">
      <c r="A246" s="116"/>
      <c r="B246" s="116"/>
      <c r="C246" s="116"/>
      <c r="D246" s="116"/>
      <c r="E246" s="116"/>
    </row>
    <row r="247" spans="1:5" ht="12.75">
      <c r="A247" s="116"/>
      <c r="B247" s="116"/>
      <c r="C247" s="116"/>
      <c r="D247" s="116"/>
      <c r="E247" s="116"/>
    </row>
    <row r="248" spans="1:5" ht="12.75">
      <c r="A248" s="116"/>
      <c r="B248" s="116"/>
      <c r="C248" s="116"/>
      <c r="D248" s="116"/>
      <c r="E248" s="116"/>
    </row>
    <row r="249" spans="1:5" ht="12.75">
      <c r="A249" s="116"/>
      <c r="B249" s="116"/>
      <c r="C249" s="116"/>
      <c r="D249" s="116"/>
      <c r="E249" s="116"/>
    </row>
    <row r="250" spans="1:5" ht="12.75">
      <c r="A250" s="116"/>
      <c r="B250" s="116"/>
      <c r="C250" s="116"/>
      <c r="D250" s="116"/>
      <c r="E250" s="116"/>
    </row>
    <row r="251" spans="1:5" ht="12.75">
      <c r="A251" s="116"/>
      <c r="B251" s="116"/>
      <c r="C251" s="116"/>
      <c r="D251" s="116"/>
      <c r="E251" s="116"/>
    </row>
    <row r="252" spans="1:5" ht="12.75">
      <c r="A252" s="116"/>
      <c r="B252" s="116"/>
      <c r="C252" s="116"/>
      <c r="D252" s="116"/>
      <c r="E252" s="116"/>
    </row>
    <row r="253" spans="1:5" ht="12.75">
      <c r="A253" s="116"/>
      <c r="B253" s="116"/>
      <c r="C253" s="116"/>
      <c r="D253" s="116"/>
      <c r="E253" s="116"/>
    </row>
    <row r="254" spans="1:5" ht="12.75">
      <c r="A254" s="116"/>
      <c r="B254" s="116"/>
      <c r="C254" s="116"/>
      <c r="D254" s="116"/>
      <c r="E254" s="116"/>
    </row>
    <row r="255" spans="1:5" ht="12.75">
      <c r="A255" s="116"/>
      <c r="B255" s="116"/>
      <c r="C255" s="116"/>
      <c r="D255" s="116"/>
      <c r="E255" s="116"/>
    </row>
    <row r="256" spans="1:5" ht="12.75">
      <c r="A256" s="116"/>
      <c r="B256" s="116"/>
      <c r="C256" s="116"/>
      <c r="D256" s="116"/>
      <c r="E256" s="116"/>
    </row>
    <row r="257" spans="1:5" ht="12.75">
      <c r="A257" s="116"/>
      <c r="B257" s="116"/>
      <c r="C257" s="116"/>
      <c r="D257" s="116"/>
      <c r="E257" s="116"/>
    </row>
    <row r="258" spans="1:5" ht="12.75">
      <c r="A258" s="116"/>
      <c r="B258" s="116"/>
      <c r="C258" s="116"/>
      <c r="D258" s="116"/>
      <c r="E258" s="116"/>
    </row>
    <row r="259" spans="1:5" ht="12.75">
      <c r="A259" s="116"/>
      <c r="B259" s="116"/>
      <c r="C259" s="116"/>
      <c r="D259" s="116"/>
      <c r="E259" s="116"/>
    </row>
    <row r="260" spans="1:5" ht="12.75">
      <c r="A260" s="116"/>
      <c r="B260" s="116"/>
      <c r="C260" s="116"/>
      <c r="D260" s="116"/>
      <c r="E260" s="116"/>
    </row>
    <row r="261" spans="1:5" ht="12.75">
      <c r="A261" s="116"/>
      <c r="B261" s="116"/>
      <c r="C261" s="116"/>
      <c r="D261" s="116"/>
      <c r="E261" s="116"/>
    </row>
    <row r="262" spans="1:5" ht="12.75">
      <c r="A262" s="116"/>
      <c r="B262" s="116"/>
      <c r="C262" s="116"/>
      <c r="D262" s="116"/>
      <c r="E262" s="116"/>
    </row>
    <row r="263" spans="1:5" ht="12.75">
      <c r="A263" s="116"/>
      <c r="B263" s="116"/>
      <c r="C263" s="116"/>
      <c r="D263" s="116"/>
      <c r="E263" s="116"/>
    </row>
    <row r="264" spans="1:5" ht="12.75">
      <c r="A264" s="116"/>
      <c r="B264" s="116"/>
      <c r="C264" s="116"/>
      <c r="D264" s="116"/>
      <c r="E264" s="116"/>
    </row>
    <row r="265" spans="1:5" ht="12.75">
      <c r="A265" s="116"/>
      <c r="B265" s="116"/>
      <c r="C265" s="116"/>
      <c r="D265" s="116"/>
      <c r="E265" s="116"/>
    </row>
    <row r="266" spans="1:5" ht="12.75">
      <c r="A266" s="116"/>
      <c r="B266" s="116"/>
      <c r="C266" s="116"/>
      <c r="D266" s="116"/>
      <c r="E266" s="116"/>
    </row>
    <row r="267" spans="1:5" ht="12.75">
      <c r="A267" s="116"/>
      <c r="B267" s="116"/>
      <c r="C267" s="116"/>
      <c r="D267" s="116"/>
      <c r="E267" s="116"/>
    </row>
    <row r="268" spans="1:5" ht="12.75">
      <c r="A268" s="116"/>
      <c r="B268" s="116"/>
      <c r="C268" s="116"/>
      <c r="D268" s="116"/>
      <c r="E268" s="116"/>
    </row>
    <row r="269" spans="1:5" ht="12.75">
      <c r="A269" s="116"/>
      <c r="B269" s="116"/>
      <c r="C269" s="116"/>
      <c r="D269" s="116"/>
      <c r="E269" s="116"/>
    </row>
    <row r="270" spans="1:5" ht="12.75">
      <c r="A270" s="116"/>
      <c r="B270" s="116"/>
      <c r="C270" s="116"/>
      <c r="D270" s="116"/>
      <c r="E270" s="116"/>
    </row>
    <row r="271" spans="1:5" ht="12.75">
      <c r="A271" s="116"/>
      <c r="B271" s="116"/>
      <c r="C271" s="116"/>
      <c r="D271" s="116"/>
      <c r="E271" s="116"/>
    </row>
    <row r="272" spans="1:5" ht="12.75">
      <c r="A272" s="116"/>
      <c r="B272" s="116"/>
      <c r="C272" s="116"/>
      <c r="D272" s="116"/>
      <c r="E272" s="116"/>
    </row>
    <row r="273" spans="1:5" ht="12.75">
      <c r="A273" s="116"/>
      <c r="B273" s="116"/>
      <c r="C273" s="116"/>
      <c r="D273" s="116"/>
      <c r="E273" s="116"/>
    </row>
    <row r="274" spans="1:5" ht="12.75">
      <c r="A274" s="116"/>
      <c r="B274" s="116"/>
      <c r="C274" s="116"/>
      <c r="D274" s="116"/>
      <c r="E274" s="116"/>
    </row>
    <row r="275" spans="1:5" ht="12.75">
      <c r="A275" s="116"/>
      <c r="B275" s="116"/>
      <c r="C275" s="116"/>
      <c r="D275" s="116"/>
      <c r="E275" s="116"/>
    </row>
    <row r="276" spans="1:5" ht="12.75">
      <c r="A276" s="116"/>
      <c r="B276" s="116"/>
      <c r="C276" s="116"/>
      <c r="D276" s="116"/>
      <c r="E276" s="116"/>
    </row>
    <row r="277" spans="1:5" ht="12.75">
      <c r="A277" s="116"/>
      <c r="B277" s="116"/>
      <c r="C277" s="116"/>
      <c r="D277" s="116"/>
      <c r="E277" s="116"/>
    </row>
    <row r="278" spans="1:5" ht="12.75">
      <c r="A278" s="116"/>
      <c r="B278" s="116"/>
      <c r="C278" s="116"/>
      <c r="D278" s="116"/>
      <c r="E278" s="116"/>
    </row>
    <row r="279" spans="1:5" ht="12.75">
      <c r="A279" s="116"/>
      <c r="B279" s="116"/>
      <c r="C279" s="116"/>
      <c r="D279" s="116"/>
      <c r="E279" s="116"/>
    </row>
    <row r="280" spans="1:5" ht="12.75">
      <c r="A280" s="116"/>
      <c r="B280" s="116"/>
      <c r="C280" s="116"/>
      <c r="D280" s="116"/>
      <c r="E280" s="116"/>
    </row>
    <row r="281" spans="1:5" ht="12.75">
      <c r="A281" s="116"/>
      <c r="B281" s="116"/>
      <c r="C281" s="116"/>
      <c r="D281" s="116"/>
      <c r="E281" s="116"/>
    </row>
    <row r="282" spans="1:5" ht="12.75">
      <c r="A282" s="116"/>
      <c r="B282" s="116"/>
      <c r="C282" s="116"/>
      <c r="D282" s="116"/>
      <c r="E282" s="116"/>
    </row>
    <row r="283" spans="1:5" ht="12.75">
      <c r="A283" s="116"/>
      <c r="B283" s="116"/>
      <c r="C283" s="116"/>
      <c r="D283" s="116"/>
      <c r="E283" s="116"/>
    </row>
    <row r="284" spans="1:5" ht="12.75">
      <c r="A284" s="116"/>
      <c r="B284" s="116"/>
      <c r="C284" s="116"/>
      <c r="D284" s="116"/>
      <c r="E284" s="116"/>
    </row>
    <row r="285" spans="1:5" ht="12.75">
      <c r="A285" s="116"/>
      <c r="B285" s="116"/>
      <c r="C285" s="116"/>
      <c r="D285" s="116"/>
      <c r="E285" s="116"/>
    </row>
    <row r="286" spans="1:5" ht="12.75">
      <c r="A286" s="116"/>
      <c r="B286" s="116"/>
      <c r="C286" s="116"/>
      <c r="D286" s="116"/>
      <c r="E286" s="116"/>
    </row>
    <row r="287" spans="1:5" ht="12.75">
      <c r="A287" s="116"/>
      <c r="B287" s="116"/>
      <c r="C287" s="116"/>
      <c r="D287" s="116"/>
      <c r="E287" s="116"/>
    </row>
    <row r="288" spans="1:5" ht="12.75">
      <c r="A288" s="116"/>
      <c r="B288" s="116"/>
      <c r="C288" s="116"/>
      <c r="D288" s="116"/>
      <c r="E288" s="116"/>
    </row>
    <row r="289" spans="1:5" ht="12.75">
      <c r="A289" s="116"/>
      <c r="B289" s="116"/>
      <c r="C289" s="116"/>
      <c r="D289" s="116"/>
      <c r="E289" s="116"/>
    </row>
    <row r="290" spans="1:5" ht="12.75">
      <c r="A290" s="116"/>
      <c r="B290" s="116"/>
      <c r="C290" s="116"/>
      <c r="D290" s="116"/>
      <c r="E290" s="116"/>
    </row>
    <row r="291" spans="1:5" ht="12.75">
      <c r="A291" s="116"/>
      <c r="B291" s="116"/>
      <c r="C291" s="116"/>
      <c r="D291" s="116"/>
      <c r="E291" s="116"/>
    </row>
    <row r="292" spans="1:5" ht="12.75">
      <c r="A292" s="116"/>
      <c r="B292" s="116"/>
      <c r="C292" s="116"/>
      <c r="D292" s="116"/>
      <c r="E292" s="116"/>
    </row>
    <row r="293" spans="1:5" ht="12.75">
      <c r="A293" s="116"/>
      <c r="B293" s="116"/>
      <c r="C293" s="116"/>
      <c r="D293" s="116"/>
      <c r="E293" s="116"/>
    </row>
    <row r="294" spans="1:5" ht="12.75">
      <c r="A294" s="116"/>
      <c r="B294" s="116"/>
      <c r="C294" s="116"/>
      <c r="D294" s="116"/>
      <c r="E294" s="116"/>
    </row>
    <row r="295" spans="1:5" ht="12.75">
      <c r="A295" s="116"/>
      <c r="B295" s="116"/>
      <c r="C295" s="116"/>
      <c r="D295" s="116"/>
      <c r="E295" s="116"/>
    </row>
    <row r="296" spans="1:5" ht="12.75">
      <c r="A296" s="116"/>
      <c r="B296" s="116"/>
      <c r="C296" s="116"/>
      <c r="D296" s="116"/>
      <c r="E296" s="116"/>
    </row>
    <row r="297" spans="1:5" ht="12.75">
      <c r="A297" s="116"/>
      <c r="B297" s="116"/>
      <c r="C297" s="116"/>
      <c r="D297" s="116"/>
      <c r="E297" s="116"/>
    </row>
    <row r="298" spans="1:5" ht="12.75">
      <c r="A298" s="116"/>
      <c r="B298" s="116"/>
      <c r="C298" s="116"/>
      <c r="D298" s="116"/>
      <c r="E298" s="116"/>
    </row>
    <row r="299" spans="1:5" ht="12.75">
      <c r="A299" s="116"/>
      <c r="B299" s="116"/>
      <c r="C299" s="116"/>
      <c r="D299" s="116"/>
      <c r="E299" s="116"/>
    </row>
    <row r="300" spans="1:5" ht="12.75">
      <c r="A300" s="116"/>
      <c r="B300" s="116"/>
      <c r="C300" s="116"/>
      <c r="D300" s="116"/>
      <c r="E300" s="116"/>
    </row>
    <row r="301" spans="1:5" ht="12.75">
      <c r="A301" s="116"/>
      <c r="B301" s="116"/>
      <c r="C301" s="116"/>
      <c r="D301" s="116"/>
      <c r="E301" s="116"/>
    </row>
    <row r="302" spans="1:5" ht="12.75">
      <c r="A302" s="116"/>
      <c r="B302" s="116"/>
      <c r="C302" s="116"/>
      <c r="D302" s="116"/>
      <c r="E302" s="116"/>
    </row>
    <row r="303" spans="1:5" ht="12.75">
      <c r="A303" s="116"/>
      <c r="B303" s="116"/>
      <c r="C303" s="116"/>
      <c r="D303" s="116"/>
      <c r="E303" s="116"/>
    </row>
    <row r="304" spans="1:5" ht="12.75">
      <c r="A304" s="116"/>
      <c r="B304" s="116"/>
      <c r="C304" s="116"/>
      <c r="D304" s="116"/>
      <c r="E304" s="116"/>
    </row>
    <row r="305" spans="1:5" ht="12.75">
      <c r="A305" s="116"/>
      <c r="B305" s="116"/>
      <c r="C305" s="116"/>
      <c r="D305" s="116"/>
      <c r="E305" s="116"/>
    </row>
    <row r="306" spans="1:5" ht="12.75">
      <c r="A306" s="116"/>
      <c r="B306" s="116"/>
      <c r="C306" s="116"/>
      <c r="D306" s="116"/>
      <c r="E306" s="116"/>
    </row>
    <row r="307" spans="1:5" ht="12.75">
      <c r="A307" s="116"/>
      <c r="B307" s="116"/>
      <c r="C307" s="116"/>
      <c r="D307" s="116"/>
      <c r="E307" s="116"/>
    </row>
    <row r="308" spans="1:5" ht="12.75">
      <c r="A308" s="116"/>
      <c r="B308" s="116"/>
      <c r="C308" s="116"/>
      <c r="D308" s="116"/>
      <c r="E308" s="116"/>
    </row>
    <row r="309" spans="1:5" ht="12.75">
      <c r="A309" s="116"/>
      <c r="B309" s="116"/>
      <c r="C309" s="116"/>
      <c r="D309" s="116"/>
      <c r="E309" s="116"/>
    </row>
    <row r="310" spans="1:5" ht="12.75">
      <c r="A310" s="116"/>
      <c r="B310" s="116"/>
      <c r="C310" s="116"/>
      <c r="D310" s="116"/>
      <c r="E310" s="116"/>
    </row>
    <row r="311" spans="1:5" ht="12.75">
      <c r="A311" s="116"/>
      <c r="B311" s="116"/>
      <c r="C311" s="116"/>
      <c r="D311" s="116"/>
      <c r="E311" s="116"/>
    </row>
    <row r="312" spans="1:5" ht="12.75">
      <c r="A312" s="116"/>
      <c r="B312" s="116"/>
      <c r="C312" s="116"/>
      <c r="D312" s="116"/>
      <c r="E312" s="116"/>
    </row>
    <row r="313" spans="1:5" ht="12.75">
      <c r="A313" s="116"/>
      <c r="B313" s="116"/>
      <c r="C313" s="116"/>
      <c r="D313" s="116"/>
      <c r="E313" s="116"/>
    </row>
    <row r="314" spans="1:5" ht="12.75">
      <c r="A314" s="116"/>
      <c r="B314" s="116"/>
      <c r="C314" s="116"/>
      <c r="D314" s="116"/>
      <c r="E314" s="116"/>
    </row>
    <row r="315" spans="1:5" ht="12.75">
      <c r="A315" s="116"/>
      <c r="B315" s="116"/>
      <c r="C315" s="116"/>
      <c r="D315" s="116"/>
      <c r="E315" s="116"/>
    </row>
    <row r="316" spans="1:5" ht="12.75">
      <c r="A316" s="116"/>
      <c r="B316" s="116"/>
      <c r="C316" s="116"/>
      <c r="D316" s="116"/>
      <c r="E316" s="116"/>
    </row>
    <row r="317" spans="1:5" ht="12.75">
      <c r="A317" s="116"/>
      <c r="B317" s="116"/>
      <c r="C317" s="116"/>
      <c r="D317" s="116"/>
      <c r="E317" s="116"/>
    </row>
    <row r="318" spans="1:5" ht="12.75">
      <c r="A318" s="116"/>
      <c r="B318" s="116"/>
      <c r="C318" s="116"/>
      <c r="D318" s="116"/>
      <c r="E318" s="116"/>
    </row>
    <row r="319" spans="1:5" ht="12.75">
      <c r="A319" s="116"/>
      <c r="B319" s="116"/>
      <c r="C319" s="116"/>
      <c r="D319" s="116"/>
      <c r="E319" s="116"/>
    </row>
    <row r="320" spans="1:5" ht="12.75">
      <c r="A320" s="116"/>
      <c r="B320" s="116"/>
      <c r="C320" s="116"/>
      <c r="D320" s="116"/>
      <c r="E320" s="116"/>
    </row>
    <row r="321" spans="1:5" ht="12.75">
      <c r="A321" s="116"/>
      <c r="B321" s="116"/>
      <c r="C321" s="116"/>
      <c r="D321" s="116"/>
      <c r="E321" s="116"/>
    </row>
    <row r="322" spans="1:5" ht="12.75">
      <c r="A322" s="116"/>
      <c r="B322" s="116"/>
      <c r="C322" s="116"/>
      <c r="D322" s="116"/>
      <c r="E322" s="116"/>
    </row>
    <row r="323" spans="1:5" ht="12.75">
      <c r="A323" s="116"/>
      <c r="B323" s="116"/>
      <c r="C323" s="116"/>
      <c r="D323" s="116"/>
      <c r="E323" s="116"/>
    </row>
    <row r="324" spans="1:5" ht="12.75">
      <c r="A324" s="116"/>
      <c r="B324" s="116"/>
      <c r="C324" s="116"/>
      <c r="D324" s="116"/>
      <c r="E324" s="116"/>
    </row>
    <row r="325" spans="1:5" ht="12.75">
      <c r="A325" s="116"/>
      <c r="B325" s="116"/>
      <c r="C325" s="116"/>
      <c r="D325" s="116"/>
      <c r="E325" s="116"/>
    </row>
    <row r="326" spans="1:5" ht="12.75">
      <c r="A326" s="116"/>
      <c r="B326" s="116"/>
      <c r="C326" s="116"/>
      <c r="D326" s="116"/>
      <c r="E326" s="116"/>
    </row>
    <row r="327" spans="1:5" ht="12.75">
      <c r="A327" s="116"/>
      <c r="B327" s="116"/>
      <c r="C327" s="116"/>
      <c r="D327" s="116"/>
      <c r="E327" s="116"/>
    </row>
    <row r="328" spans="1:5" ht="12.75">
      <c r="A328" s="116"/>
      <c r="B328" s="116"/>
      <c r="C328" s="116"/>
      <c r="D328" s="116"/>
      <c r="E328" s="116"/>
    </row>
    <row r="329" spans="1:5" ht="12.75">
      <c r="A329" s="116"/>
      <c r="B329" s="116"/>
      <c r="C329" s="116"/>
      <c r="D329" s="116"/>
      <c r="E329" s="116"/>
    </row>
    <row r="330" spans="1:5" ht="12.75">
      <c r="A330" s="116"/>
      <c r="B330" s="116"/>
      <c r="C330" s="116"/>
      <c r="D330" s="116"/>
      <c r="E330" s="116"/>
    </row>
    <row r="331" spans="1:5" ht="12.75">
      <c r="A331" s="116"/>
      <c r="B331" s="116"/>
      <c r="C331" s="116"/>
      <c r="D331" s="116"/>
      <c r="E331" s="116"/>
    </row>
    <row r="332" spans="1:5" ht="12.75">
      <c r="A332" s="116"/>
      <c r="B332" s="116"/>
      <c r="C332" s="116"/>
      <c r="D332" s="116"/>
      <c r="E332" s="116"/>
    </row>
    <row r="333" spans="1:5" ht="12.75">
      <c r="A333" s="116"/>
      <c r="B333" s="116"/>
      <c r="C333" s="116"/>
      <c r="D333" s="116"/>
      <c r="E333" s="116"/>
    </row>
    <row r="334" spans="1:5" ht="12.75">
      <c r="A334" s="116"/>
      <c r="B334" s="116"/>
      <c r="C334" s="116"/>
      <c r="D334" s="116"/>
      <c r="E334" s="116"/>
    </row>
    <row r="335" spans="1:5" ht="12.75">
      <c r="A335" s="116"/>
      <c r="B335" s="116"/>
      <c r="C335" s="116"/>
      <c r="D335" s="116"/>
      <c r="E335" s="116"/>
    </row>
    <row r="336" spans="1:5" ht="12.75">
      <c r="A336" s="116"/>
      <c r="B336" s="116"/>
      <c r="C336" s="116"/>
      <c r="D336" s="116"/>
      <c r="E336" s="116"/>
    </row>
    <row r="337" spans="1:5" ht="12.75">
      <c r="A337" s="116"/>
      <c r="B337" s="116"/>
      <c r="C337" s="116"/>
      <c r="D337" s="116"/>
      <c r="E337" s="116"/>
    </row>
    <row r="338" spans="1:5" ht="12.75">
      <c r="A338" s="116"/>
      <c r="B338" s="116"/>
      <c r="C338" s="116"/>
      <c r="D338" s="116"/>
      <c r="E338" s="116"/>
    </row>
    <row r="339" spans="1:5" ht="12.75">
      <c r="A339" s="116"/>
      <c r="B339" s="116"/>
      <c r="C339" s="116"/>
      <c r="D339" s="116"/>
      <c r="E339" s="116"/>
    </row>
    <row r="340" spans="1:5" ht="12.75">
      <c r="A340" s="116"/>
      <c r="B340" s="116"/>
      <c r="C340" s="116"/>
      <c r="D340" s="116"/>
      <c r="E340" s="116"/>
    </row>
    <row r="341" spans="1:5" ht="12.75">
      <c r="A341" s="116"/>
      <c r="B341" s="116"/>
      <c r="C341" s="116"/>
      <c r="D341" s="116"/>
      <c r="E341" s="116"/>
    </row>
    <row r="342" spans="1:5" ht="12.75">
      <c r="A342" s="116"/>
      <c r="B342" s="116"/>
      <c r="C342" s="116"/>
      <c r="D342" s="116"/>
      <c r="E342" s="116"/>
    </row>
    <row r="343" spans="1:5" ht="12.75">
      <c r="A343" s="116"/>
      <c r="B343" s="116"/>
      <c r="C343" s="116"/>
      <c r="D343" s="116"/>
      <c r="E343" s="116"/>
    </row>
    <row r="344" spans="1:5" ht="12.75">
      <c r="A344" s="116"/>
      <c r="B344" s="116"/>
      <c r="C344" s="116"/>
      <c r="D344" s="116"/>
      <c r="E344" s="116"/>
    </row>
    <row r="345" spans="1:5" ht="12.75">
      <c r="A345" s="116"/>
      <c r="B345" s="116"/>
      <c r="C345" s="116"/>
      <c r="D345" s="116"/>
      <c r="E345" s="116"/>
    </row>
    <row r="346" spans="1:5" ht="12.75">
      <c r="A346" s="116"/>
      <c r="B346" s="116"/>
      <c r="C346" s="116"/>
      <c r="D346" s="116"/>
      <c r="E346" s="116"/>
    </row>
    <row r="347" spans="1:5" ht="12.75">
      <c r="A347" s="116"/>
      <c r="B347" s="116"/>
      <c r="C347" s="116"/>
      <c r="D347" s="116"/>
      <c r="E347" s="116"/>
    </row>
    <row r="348" spans="1:5" ht="12.75">
      <c r="A348" s="116"/>
      <c r="B348" s="116"/>
      <c r="C348" s="116"/>
      <c r="D348" s="116"/>
      <c r="E348" s="116"/>
    </row>
    <row r="349" spans="1:5" ht="12.75">
      <c r="A349" s="116"/>
      <c r="B349" s="116"/>
      <c r="C349" s="116"/>
      <c r="D349" s="116"/>
      <c r="E349" s="116"/>
    </row>
    <row r="350" spans="1:5" ht="12.75">
      <c r="A350" s="116"/>
      <c r="B350" s="116"/>
      <c r="C350" s="116"/>
      <c r="D350" s="116"/>
      <c r="E350" s="116"/>
    </row>
    <row r="351" spans="1:5" ht="12.75">
      <c r="A351" s="116"/>
      <c r="B351" s="116"/>
      <c r="C351" s="116"/>
      <c r="D351" s="116"/>
      <c r="E351" s="116"/>
    </row>
    <row r="352" spans="1:5" ht="12.75">
      <c r="A352" s="116"/>
      <c r="B352" s="116"/>
      <c r="C352" s="116"/>
      <c r="D352" s="116"/>
      <c r="E352" s="116"/>
    </row>
    <row r="353" spans="1:5" ht="12.75">
      <c r="A353" s="116"/>
      <c r="B353" s="116"/>
      <c r="C353" s="116"/>
      <c r="D353" s="116"/>
      <c r="E353" s="116"/>
    </row>
    <row r="354" spans="1:5" ht="12.75">
      <c r="A354" s="116"/>
      <c r="B354" s="116"/>
      <c r="C354" s="116"/>
      <c r="D354" s="116"/>
      <c r="E354" s="116"/>
    </row>
    <row r="355" spans="1:5" ht="12.75">
      <c r="A355" s="116"/>
      <c r="B355" s="116"/>
      <c r="C355" s="116"/>
      <c r="D355" s="116"/>
      <c r="E355" s="116"/>
    </row>
    <row r="356" spans="1:5" ht="12.75">
      <c r="A356" s="116"/>
      <c r="B356" s="116"/>
      <c r="C356" s="116"/>
      <c r="D356" s="116"/>
      <c r="E356" s="116"/>
    </row>
    <row r="357" spans="1:5" ht="12.75">
      <c r="A357" s="116"/>
      <c r="B357" s="116"/>
      <c r="C357" s="116"/>
      <c r="D357" s="116"/>
      <c r="E357" s="116"/>
    </row>
    <row r="358" spans="1:5" ht="12.75">
      <c r="A358" s="116"/>
      <c r="B358" s="116"/>
      <c r="C358" s="116"/>
      <c r="D358" s="116"/>
      <c r="E358" s="116"/>
    </row>
    <row r="359" spans="1:5" ht="12.75">
      <c r="A359" s="116"/>
      <c r="B359" s="116"/>
      <c r="C359" s="116"/>
      <c r="D359" s="116"/>
      <c r="E359" s="116"/>
    </row>
    <row r="360" spans="1:5" ht="12.75">
      <c r="A360" s="116"/>
      <c r="B360" s="116"/>
      <c r="C360" s="116"/>
      <c r="D360" s="116"/>
      <c r="E360" s="116"/>
    </row>
    <row r="361" spans="1:5" ht="12.75">
      <c r="A361" s="116"/>
      <c r="B361" s="116"/>
      <c r="C361" s="116"/>
      <c r="D361" s="116"/>
      <c r="E361" s="116"/>
    </row>
    <row r="362" spans="1:5" ht="12.75">
      <c r="A362" s="116"/>
      <c r="B362" s="116"/>
      <c r="C362" s="116"/>
      <c r="D362" s="116"/>
      <c r="E362" s="116"/>
    </row>
    <row r="363" spans="1:5" ht="12.75">
      <c r="A363" s="116"/>
      <c r="B363" s="116"/>
      <c r="C363" s="116"/>
      <c r="D363" s="116"/>
      <c r="E363" s="116"/>
    </row>
    <row r="364" spans="1:5" ht="12.75">
      <c r="A364" s="116"/>
      <c r="B364" s="116"/>
      <c r="C364" s="116"/>
      <c r="D364" s="116"/>
      <c r="E364" s="116"/>
    </row>
    <row r="365" spans="1:5" ht="12.75">
      <c r="A365" s="116"/>
      <c r="B365" s="116"/>
      <c r="C365" s="116"/>
      <c r="D365" s="116"/>
      <c r="E365" s="116"/>
    </row>
    <row r="366" spans="1:5" ht="12.75">
      <c r="A366" s="116"/>
      <c r="B366" s="116"/>
      <c r="C366" s="116"/>
      <c r="D366" s="116"/>
      <c r="E366" s="116"/>
    </row>
    <row r="367" spans="1:5" ht="12.75">
      <c r="A367" s="116"/>
      <c r="B367" s="116"/>
      <c r="C367" s="116"/>
      <c r="D367" s="116"/>
      <c r="E367" s="116"/>
    </row>
    <row r="368" spans="1:5" ht="12.75">
      <c r="A368" s="116"/>
      <c r="B368" s="116"/>
      <c r="C368" s="116"/>
      <c r="D368" s="116"/>
      <c r="E368" s="116"/>
    </row>
    <row r="369" spans="1:5" ht="12.75">
      <c r="A369" s="116"/>
      <c r="B369" s="116"/>
      <c r="C369" s="116"/>
      <c r="D369" s="116"/>
      <c r="E369" s="116"/>
    </row>
    <row r="370" spans="1:5" ht="12.75">
      <c r="A370" s="116"/>
      <c r="B370" s="116"/>
      <c r="C370" s="116"/>
      <c r="D370" s="116"/>
      <c r="E370" s="116"/>
    </row>
    <row r="371" spans="1:5" ht="12.75">
      <c r="A371" s="116"/>
      <c r="B371" s="116"/>
      <c r="C371" s="116"/>
      <c r="D371" s="116"/>
      <c r="E371" s="116"/>
    </row>
    <row r="372" spans="1:5" ht="12.75">
      <c r="A372" s="116"/>
      <c r="B372" s="116"/>
      <c r="C372" s="116"/>
      <c r="D372" s="116"/>
      <c r="E372" s="116"/>
    </row>
    <row r="373" spans="1:5" ht="12.75">
      <c r="A373" s="116"/>
      <c r="B373" s="116"/>
      <c r="C373" s="116"/>
      <c r="D373" s="116"/>
      <c r="E373" s="116"/>
    </row>
    <row r="374" spans="1:5" ht="12.75">
      <c r="A374" s="116"/>
      <c r="B374" s="116"/>
      <c r="C374" s="116"/>
      <c r="D374" s="116"/>
      <c r="E374" s="116"/>
    </row>
    <row r="375" spans="1:5" ht="12.75">
      <c r="A375" s="116"/>
      <c r="B375" s="116"/>
      <c r="C375" s="116"/>
      <c r="D375" s="116"/>
      <c r="E375" s="116"/>
    </row>
    <row r="376" spans="1:5" ht="12.75">
      <c r="A376" s="116"/>
      <c r="B376" s="116"/>
      <c r="C376" s="116"/>
      <c r="D376" s="116"/>
      <c r="E376" s="116"/>
    </row>
    <row r="377" spans="1:5" ht="12.75">
      <c r="A377" s="116"/>
      <c r="B377" s="116"/>
      <c r="C377" s="116"/>
      <c r="D377" s="116"/>
      <c r="E377" s="116"/>
    </row>
    <row r="378" spans="1:5" ht="12.75">
      <c r="A378" s="116"/>
      <c r="B378" s="116"/>
      <c r="C378" s="116"/>
      <c r="D378" s="116"/>
      <c r="E378" s="116"/>
    </row>
    <row r="379" spans="1:5" ht="12.75">
      <c r="A379" s="116"/>
      <c r="B379" s="116"/>
      <c r="C379" s="116"/>
      <c r="D379" s="116"/>
      <c r="E379" s="116"/>
    </row>
    <row r="380" spans="1:5" ht="12.75">
      <c r="A380" s="116"/>
      <c r="B380" s="116"/>
      <c r="C380" s="116"/>
      <c r="D380" s="116"/>
      <c r="E380" s="116"/>
    </row>
    <row r="381" spans="1:5" ht="12.75">
      <c r="A381" s="116"/>
      <c r="B381" s="116"/>
      <c r="C381" s="116"/>
      <c r="D381" s="116"/>
      <c r="E381" s="116"/>
    </row>
    <row r="382" spans="1:5" ht="12.75">
      <c r="A382" s="116"/>
      <c r="B382" s="116"/>
      <c r="C382" s="116"/>
      <c r="D382" s="116"/>
      <c r="E382" s="116"/>
    </row>
    <row r="383" spans="1:5" ht="12.75">
      <c r="A383" s="116"/>
      <c r="B383" s="116"/>
      <c r="C383" s="116"/>
      <c r="D383" s="116"/>
      <c r="E383" s="116"/>
    </row>
    <row r="384" spans="1:5" ht="12.75">
      <c r="A384" s="116"/>
      <c r="B384" s="116"/>
      <c r="C384" s="116"/>
      <c r="D384" s="116"/>
      <c r="E384" s="116"/>
    </row>
    <row r="385" spans="1:5" ht="12.75">
      <c r="A385" s="116"/>
      <c r="B385" s="116"/>
      <c r="C385" s="116"/>
      <c r="D385" s="116"/>
      <c r="E385" s="116"/>
    </row>
    <row r="386" spans="1:5" ht="12.75">
      <c r="A386" s="116"/>
      <c r="B386" s="116"/>
      <c r="C386" s="116"/>
      <c r="D386" s="116"/>
      <c r="E386" s="116"/>
    </row>
    <row r="387" spans="1:5" ht="12.75">
      <c r="A387" s="116"/>
      <c r="B387" s="116"/>
      <c r="C387" s="116"/>
      <c r="D387" s="116"/>
      <c r="E387" s="116"/>
    </row>
    <row r="388" spans="1:5" ht="12.75">
      <c r="A388" s="116"/>
      <c r="B388" s="116"/>
      <c r="C388" s="116"/>
      <c r="D388" s="116"/>
      <c r="E388" s="116"/>
    </row>
    <row r="389" spans="1:5" ht="12.75">
      <c r="A389" s="116"/>
      <c r="B389" s="116"/>
      <c r="C389" s="116"/>
      <c r="D389" s="116"/>
      <c r="E389" s="116"/>
    </row>
    <row r="390" spans="1:5" ht="12.75">
      <c r="A390" s="116"/>
      <c r="B390" s="116"/>
      <c r="C390" s="116"/>
      <c r="D390" s="116"/>
      <c r="E390" s="116"/>
    </row>
    <row r="391" spans="1:5" ht="12.75">
      <c r="A391" s="116"/>
      <c r="B391" s="116"/>
      <c r="C391" s="116"/>
      <c r="D391" s="116"/>
      <c r="E391" s="116"/>
    </row>
    <row r="392" spans="1:5" ht="12.75">
      <c r="A392" s="116"/>
      <c r="B392" s="116"/>
      <c r="C392" s="116"/>
      <c r="D392" s="116"/>
      <c r="E392" s="116"/>
    </row>
    <row r="393" spans="1:5" ht="12.75">
      <c r="A393" s="116"/>
      <c r="B393" s="116"/>
      <c r="C393" s="116"/>
      <c r="D393" s="116"/>
      <c r="E393" s="116"/>
    </row>
    <row r="394" spans="1:5" ht="12.75">
      <c r="A394" s="116"/>
      <c r="B394" s="116"/>
      <c r="C394" s="116"/>
      <c r="D394" s="116"/>
      <c r="E394" s="116"/>
    </row>
    <row r="395" spans="1:5" ht="12.75">
      <c r="A395" s="116"/>
      <c r="B395" s="116"/>
      <c r="C395" s="116"/>
      <c r="D395" s="116"/>
      <c r="E395" s="116"/>
    </row>
    <row r="396" spans="1:5" ht="12.75">
      <c r="A396" s="116"/>
      <c r="B396" s="116"/>
      <c r="C396" s="116"/>
      <c r="D396" s="116"/>
      <c r="E396" s="116"/>
    </row>
    <row r="397" spans="1:5" ht="12.75">
      <c r="A397" s="116"/>
      <c r="B397" s="116"/>
      <c r="C397" s="116"/>
      <c r="D397" s="116"/>
      <c r="E397" s="116"/>
    </row>
    <row r="398" spans="1:5" ht="12.75">
      <c r="A398" s="116"/>
      <c r="B398" s="116"/>
      <c r="C398" s="116"/>
      <c r="D398" s="116"/>
      <c r="E398" s="116"/>
    </row>
    <row r="399" spans="1:5" ht="12.75">
      <c r="A399" s="116"/>
      <c r="B399" s="116"/>
      <c r="C399" s="116"/>
      <c r="D399" s="116"/>
      <c r="E399" s="116"/>
    </row>
    <row r="400" spans="1:5" ht="12.75">
      <c r="A400" s="116"/>
      <c r="B400" s="116"/>
      <c r="C400" s="116"/>
      <c r="D400" s="116"/>
      <c r="E400" s="116"/>
    </row>
    <row r="401" spans="1:5" ht="12.75">
      <c r="A401" s="116"/>
      <c r="B401" s="116"/>
      <c r="C401" s="116"/>
      <c r="D401" s="116"/>
      <c r="E401" s="116"/>
    </row>
    <row r="402" spans="1:5" ht="12.75">
      <c r="A402" s="116"/>
      <c r="B402" s="116"/>
      <c r="C402" s="116"/>
      <c r="D402" s="116"/>
      <c r="E402" s="116"/>
    </row>
    <row r="403" spans="1:5" ht="12.75">
      <c r="A403" s="116"/>
      <c r="B403" s="116"/>
      <c r="C403" s="116"/>
      <c r="D403" s="116"/>
      <c r="E403" s="116"/>
    </row>
    <row r="404" spans="1:5" ht="12.75">
      <c r="A404" s="116"/>
      <c r="B404" s="116"/>
      <c r="C404" s="116"/>
      <c r="D404" s="116"/>
      <c r="E404" s="116"/>
    </row>
    <row r="405" spans="1:5" ht="12.75">
      <c r="A405" s="116"/>
      <c r="B405" s="116"/>
      <c r="C405" s="116"/>
      <c r="D405" s="116"/>
      <c r="E405" s="116"/>
    </row>
    <row r="406" spans="1:5" ht="12.75">
      <c r="A406" s="116"/>
      <c r="B406" s="116"/>
      <c r="C406" s="116"/>
      <c r="D406" s="116"/>
      <c r="E406" s="116"/>
    </row>
    <row r="407" spans="1:5" ht="12.75">
      <c r="A407" s="116"/>
      <c r="B407" s="116"/>
      <c r="C407" s="116"/>
      <c r="D407" s="116"/>
      <c r="E407" s="116"/>
    </row>
    <row r="408" spans="1:5" ht="12.75">
      <c r="A408" s="116"/>
      <c r="B408" s="116"/>
      <c r="C408" s="116"/>
      <c r="D408" s="116"/>
      <c r="E408" s="116"/>
    </row>
    <row r="409" spans="1:5" ht="12.75">
      <c r="A409" s="116"/>
      <c r="B409" s="116"/>
      <c r="C409" s="116"/>
      <c r="D409" s="116"/>
      <c r="E409" s="116"/>
    </row>
    <row r="410" spans="1:5" ht="12.75">
      <c r="A410" s="116"/>
      <c r="B410" s="116"/>
      <c r="C410" s="116"/>
      <c r="D410" s="116"/>
      <c r="E410" s="116"/>
    </row>
    <row r="411" spans="1:5" ht="12.75">
      <c r="A411" s="116"/>
      <c r="B411" s="116"/>
      <c r="C411" s="116"/>
      <c r="D411" s="116"/>
      <c r="E411" s="116"/>
    </row>
    <row r="412" spans="1:5" ht="12.75">
      <c r="A412" s="116"/>
      <c r="B412" s="116"/>
      <c r="C412" s="116"/>
      <c r="D412" s="116"/>
      <c r="E412" s="116"/>
    </row>
    <row r="413" spans="1:5" ht="12.75">
      <c r="A413" s="116"/>
      <c r="B413" s="116"/>
      <c r="C413" s="116"/>
      <c r="D413" s="116"/>
      <c r="E413" s="116"/>
    </row>
    <row r="414" spans="1:5" ht="12.75">
      <c r="A414" s="116"/>
      <c r="B414" s="116"/>
      <c r="C414" s="116"/>
      <c r="D414" s="116"/>
      <c r="E414" s="116"/>
    </row>
    <row r="415" spans="1:5" ht="12.75">
      <c r="A415" s="116"/>
      <c r="B415" s="116"/>
      <c r="C415" s="116"/>
      <c r="D415" s="116"/>
      <c r="E415" s="116"/>
    </row>
    <row r="416" spans="1:5" ht="12.75">
      <c r="A416" s="116"/>
      <c r="B416" s="116"/>
      <c r="C416" s="116"/>
      <c r="D416" s="116"/>
      <c r="E416" s="116"/>
    </row>
    <row r="417" spans="1:5" ht="12.75">
      <c r="A417" s="116"/>
      <c r="B417" s="116"/>
      <c r="C417" s="116"/>
      <c r="D417" s="116"/>
      <c r="E417" s="116"/>
    </row>
    <row r="418" spans="1:5" ht="12.75">
      <c r="A418" s="116"/>
      <c r="B418" s="116"/>
      <c r="C418" s="116"/>
      <c r="D418" s="116"/>
      <c r="E418" s="116"/>
    </row>
    <row r="419" spans="1:5" ht="12.75">
      <c r="A419" s="116"/>
      <c r="B419" s="116"/>
      <c r="C419" s="116"/>
      <c r="D419" s="116"/>
      <c r="E419" s="116"/>
    </row>
    <row r="420" spans="1:5" ht="12.75">
      <c r="A420" s="116"/>
      <c r="B420" s="116"/>
      <c r="C420" s="116"/>
      <c r="D420" s="116"/>
      <c r="E420" s="116"/>
    </row>
    <row r="421" spans="1:5" ht="12.75">
      <c r="A421" s="116"/>
      <c r="B421" s="116"/>
      <c r="C421" s="116"/>
      <c r="D421" s="116"/>
      <c r="E421" s="116"/>
    </row>
    <row r="422" spans="1:5" ht="12.75">
      <c r="A422" s="116"/>
      <c r="B422" s="116"/>
      <c r="C422" s="116"/>
      <c r="D422" s="116"/>
      <c r="E422" s="116"/>
    </row>
    <row r="423" spans="1:5" ht="12.75">
      <c r="A423" s="116"/>
      <c r="B423" s="116"/>
      <c r="C423" s="116"/>
      <c r="D423" s="116"/>
      <c r="E423" s="116"/>
    </row>
    <row r="424" spans="1:5" ht="12.75">
      <c r="A424" s="116"/>
      <c r="B424" s="116"/>
      <c r="C424" s="116"/>
      <c r="D424" s="116"/>
      <c r="E424" s="116"/>
    </row>
    <row r="425" spans="1:5" ht="12.75">
      <c r="A425" s="116"/>
      <c r="B425" s="116"/>
      <c r="C425" s="116"/>
      <c r="D425" s="116"/>
      <c r="E425" s="116"/>
    </row>
    <row r="426" spans="1:5" ht="12.75">
      <c r="A426" s="116"/>
      <c r="B426" s="116"/>
      <c r="C426" s="116"/>
      <c r="D426" s="116"/>
      <c r="E426" s="116"/>
    </row>
    <row r="427" spans="1:5" ht="12.75">
      <c r="A427" s="116"/>
      <c r="B427" s="116"/>
      <c r="C427" s="116"/>
      <c r="D427" s="116"/>
      <c r="E427" s="116"/>
    </row>
    <row r="428" spans="1:5" ht="12.75">
      <c r="A428" s="116"/>
      <c r="B428" s="116"/>
      <c r="C428" s="116"/>
      <c r="D428" s="116"/>
      <c r="E428" s="116"/>
    </row>
    <row r="429" spans="1:5" ht="12.75">
      <c r="A429" s="116"/>
      <c r="B429" s="116"/>
      <c r="C429" s="116"/>
      <c r="D429" s="116"/>
      <c r="E429" s="116"/>
    </row>
    <row r="430" spans="1:5" ht="12.75">
      <c r="A430" s="116"/>
      <c r="B430" s="116"/>
      <c r="C430" s="116"/>
      <c r="D430" s="116"/>
      <c r="E430" s="116"/>
    </row>
    <row r="431" spans="1:5" ht="12.75">
      <c r="A431" s="116"/>
      <c r="B431" s="116"/>
      <c r="C431" s="116"/>
      <c r="D431" s="116"/>
      <c r="E431" s="116"/>
    </row>
    <row r="432" spans="1:5" ht="12.75">
      <c r="A432" s="116"/>
      <c r="B432" s="116"/>
      <c r="C432" s="116"/>
      <c r="D432" s="116"/>
      <c r="E432" s="116"/>
    </row>
    <row r="433" spans="1:5" ht="12.75">
      <c r="A433" s="116"/>
      <c r="B433" s="116"/>
      <c r="C433" s="116"/>
      <c r="D433" s="116"/>
      <c r="E433" s="116"/>
    </row>
    <row r="434" spans="1:5" ht="12.75">
      <c r="A434" s="116"/>
      <c r="B434" s="116"/>
      <c r="C434" s="116"/>
      <c r="D434" s="116"/>
      <c r="E434" s="116"/>
    </row>
    <row r="435" spans="1:5" ht="12.75">
      <c r="A435" s="116"/>
      <c r="B435" s="116"/>
      <c r="C435" s="116"/>
      <c r="D435" s="116"/>
      <c r="E435" s="116"/>
    </row>
    <row r="436" spans="1:5" ht="12.75">
      <c r="A436" s="116"/>
      <c r="B436" s="116"/>
      <c r="C436" s="116"/>
      <c r="D436" s="116"/>
      <c r="E436" s="116"/>
    </row>
    <row r="437" spans="1:5" ht="12.75">
      <c r="A437" s="116"/>
      <c r="B437" s="116"/>
      <c r="C437" s="116"/>
      <c r="D437" s="116"/>
      <c r="E437" s="116"/>
    </row>
    <row r="438" spans="1:5" ht="12.75">
      <c r="A438" s="116"/>
      <c r="B438" s="116"/>
      <c r="C438" s="116"/>
      <c r="D438" s="116"/>
      <c r="E438" s="116"/>
    </row>
    <row r="439" spans="1:5" ht="12.75">
      <c r="A439" s="116"/>
      <c r="B439" s="116"/>
      <c r="C439" s="116"/>
      <c r="D439" s="116"/>
      <c r="E439" s="116"/>
    </row>
    <row r="440" spans="1:5" ht="12.75">
      <c r="A440" s="116"/>
      <c r="B440" s="116"/>
      <c r="C440" s="116"/>
      <c r="D440" s="116"/>
      <c r="E440" s="116"/>
    </row>
    <row r="441" spans="1:5" ht="12.75">
      <c r="A441" s="116"/>
      <c r="B441" s="116"/>
      <c r="C441" s="116"/>
      <c r="D441" s="116"/>
      <c r="E441" s="116"/>
    </row>
    <row r="442" spans="1:5" ht="12.75">
      <c r="A442" s="116"/>
      <c r="B442" s="116"/>
      <c r="C442" s="116"/>
      <c r="D442" s="116"/>
      <c r="E442" s="116"/>
    </row>
    <row r="443" spans="1:5" ht="12.75">
      <c r="A443" s="116"/>
      <c r="B443" s="116"/>
      <c r="C443" s="116"/>
      <c r="D443" s="116"/>
      <c r="E443" s="116"/>
    </row>
    <row r="444" spans="1:5" ht="12.75">
      <c r="A444" s="116"/>
      <c r="B444" s="116"/>
      <c r="C444" s="116"/>
      <c r="D444" s="116"/>
      <c r="E444" s="116"/>
    </row>
    <row r="445" spans="1:5" ht="12.75">
      <c r="A445" s="116"/>
      <c r="B445" s="116"/>
      <c r="C445" s="116"/>
      <c r="D445" s="116"/>
      <c r="E445" s="116"/>
    </row>
    <row r="446" spans="1:5" ht="12.75">
      <c r="A446" s="116"/>
      <c r="B446" s="116"/>
      <c r="C446" s="116"/>
      <c r="D446" s="116"/>
      <c r="E446" s="116"/>
    </row>
    <row r="447" spans="1:5" ht="12.75">
      <c r="A447" s="116"/>
      <c r="B447" s="116"/>
      <c r="C447" s="116"/>
      <c r="D447" s="116"/>
      <c r="E447" s="116"/>
    </row>
    <row r="448" spans="1:5" ht="12.75">
      <c r="A448" s="116"/>
      <c r="B448" s="116"/>
      <c r="C448" s="116"/>
      <c r="D448" s="116"/>
      <c r="E448" s="116"/>
    </row>
    <row r="449" spans="1:5" ht="12.75">
      <c r="A449" s="116"/>
      <c r="B449" s="116"/>
      <c r="C449" s="116"/>
      <c r="D449" s="116"/>
      <c r="E449" s="116"/>
    </row>
    <row r="450" spans="1:5" ht="12.75">
      <c r="A450" s="116"/>
      <c r="B450" s="116"/>
      <c r="C450" s="116"/>
      <c r="D450" s="116"/>
      <c r="E450" s="116"/>
    </row>
    <row r="451" spans="1:5" ht="12.75">
      <c r="A451" s="116"/>
      <c r="B451" s="116"/>
      <c r="C451" s="116"/>
      <c r="D451" s="116"/>
      <c r="E451" s="116"/>
    </row>
    <row r="452" spans="1:5" ht="12.75">
      <c r="A452" s="116"/>
      <c r="B452" s="116"/>
      <c r="C452" s="116"/>
      <c r="D452" s="116"/>
      <c r="E452" s="116"/>
    </row>
    <row r="453" spans="1:5" ht="12.75">
      <c r="A453" s="116"/>
      <c r="B453" s="116"/>
      <c r="C453" s="116"/>
      <c r="D453" s="116"/>
      <c r="E453" s="116"/>
    </row>
    <row r="454" spans="1:5" ht="12.75">
      <c r="A454" s="116"/>
      <c r="B454" s="116"/>
      <c r="C454" s="116"/>
      <c r="D454" s="116"/>
      <c r="E454" s="116"/>
    </row>
    <row r="455" spans="1:5" ht="12.75">
      <c r="A455" s="116"/>
      <c r="B455" s="116"/>
      <c r="C455" s="116"/>
      <c r="D455" s="116"/>
      <c r="E455" s="116"/>
    </row>
    <row r="456" spans="1:5" ht="12.75">
      <c r="A456" s="116"/>
      <c r="B456" s="116"/>
      <c r="C456" s="116"/>
      <c r="D456" s="116"/>
      <c r="E456" s="116"/>
    </row>
    <row r="457" spans="1:5" ht="12.75">
      <c r="A457" s="116"/>
      <c r="B457" s="116"/>
      <c r="C457" s="116"/>
      <c r="D457" s="116"/>
      <c r="E457" s="116"/>
    </row>
    <row r="458" spans="1:5" ht="12.75">
      <c r="A458" s="116"/>
      <c r="B458" s="116"/>
      <c r="C458" s="116"/>
      <c r="D458" s="116"/>
      <c r="E458" s="116"/>
    </row>
    <row r="459" spans="1:5" ht="12.75">
      <c r="A459" s="116"/>
      <c r="B459" s="116"/>
      <c r="C459" s="116"/>
      <c r="D459" s="116"/>
      <c r="E459" s="116"/>
    </row>
    <row r="460" spans="1:5" ht="12.75">
      <c r="A460" s="116"/>
      <c r="B460" s="116"/>
      <c r="C460" s="116"/>
      <c r="D460" s="116"/>
      <c r="E460" s="116"/>
    </row>
    <row r="461" spans="1:5" ht="12.75">
      <c r="A461" s="116"/>
      <c r="B461" s="116"/>
      <c r="C461" s="116"/>
      <c r="D461" s="116"/>
      <c r="E461" s="116"/>
    </row>
    <row r="462" spans="1:5" ht="12.75">
      <c r="A462" s="116"/>
      <c r="B462" s="116"/>
      <c r="C462" s="116"/>
      <c r="D462" s="116"/>
      <c r="E462" s="116"/>
    </row>
    <row r="463" spans="1:5" ht="12.75">
      <c r="A463" s="116"/>
      <c r="B463" s="116"/>
      <c r="C463" s="116"/>
      <c r="D463" s="116"/>
      <c r="E463" s="116"/>
    </row>
    <row r="464" spans="1:5" ht="12.75">
      <c r="A464" s="116"/>
      <c r="B464" s="116"/>
      <c r="C464" s="116"/>
      <c r="D464" s="116"/>
      <c r="E464" s="116"/>
    </row>
    <row r="465" spans="1:5" ht="12.75">
      <c r="A465" s="116"/>
      <c r="B465" s="116"/>
      <c r="C465" s="116"/>
      <c r="D465" s="116"/>
      <c r="E465" s="116"/>
    </row>
    <row r="466" spans="1:5" ht="12.75">
      <c r="A466" s="116"/>
      <c r="B466" s="116"/>
      <c r="C466" s="116"/>
      <c r="D466" s="116"/>
      <c r="E466" s="116"/>
    </row>
    <row r="467" spans="1:5" ht="12.75">
      <c r="A467" s="116"/>
      <c r="B467" s="116"/>
      <c r="C467" s="116"/>
      <c r="D467" s="116"/>
      <c r="E467" s="116"/>
    </row>
    <row r="468" spans="1:5" ht="12.75">
      <c r="A468" s="116"/>
      <c r="B468" s="116"/>
      <c r="C468" s="116"/>
      <c r="D468" s="116"/>
      <c r="E468" s="116"/>
    </row>
    <row r="469" spans="1:5" ht="12.75">
      <c r="A469" s="116"/>
      <c r="B469" s="116"/>
      <c r="C469" s="116"/>
      <c r="D469" s="116"/>
      <c r="E469" s="116"/>
    </row>
    <row r="470" spans="1:5" ht="12.75">
      <c r="A470" s="116"/>
      <c r="B470" s="116"/>
      <c r="C470" s="116"/>
      <c r="D470" s="116"/>
      <c r="E470" s="116"/>
    </row>
    <row r="471" spans="1:5" ht="12.75">
      <c r="A471" s="116"/>
      <c r="B471" s="116"/>
      <c r="C471" s="116"/>
      <c r="D471" s="116"/>
      <c r="E471" s="116"/>
    </row>
    <row r="472" spans="1:5" ht="12.75">
      <c r="A472" s="116"/>
      <c r="B472" s="116"/>
      <c r="C472" s="116"/>
      <c r="D472" s="116"/>
      <c r="E472" s="116"/>
    </row>
    <row r="473" spans="1:5" ht="12.75">
      <c r="A473" s="116"/>
      <c r="B473" s="116"/>
      <c r="C473" s="116"/>
      <c r="D473" s="116"/>
      <c r="E473" s="116"/>
    </row>
    <row r="474" spans="1:5" ht="12.75">
      <c r="A474" s="116"/>
      <c r="B474" s="116"/>
      <c r="C474" s="116"/>
      <c r="D474" s="116"/>
      <c r="E474" s="116"/>
    </row>
    <row r="475" spans="1:5" ht="12.75">
      <c r="A475" s="116"/>
      <c r="B475" s="116"/>
      <c r="C475" s="116"/>
      <c r="D475" s="116"/>
      <c r="E475" s="116"/>
    </row>
    <row r="476" spans="1:5" ht="12.75">
      <c r="A476" s="116"/>
      <c r="B476" s="116"/>
      <c r="C476" s="116"/>
      <c r="D476" s="116"/>
      <c r="E476" s="116"/>
    </row>
    <row r="477" spans="1:5" ht="12.75">
      <c r="A477" s="116"/>
      <c r="B477" s="116"/>
      <c r="C477" s="116"/>
      <c r="D477" s="116"/>
      <c r="E477" s="116"/>
    </row>
    <row r="478" spans="1:5" ht="12.75">
      <c r="A478" s="116"/>
      <c r="B478" s="116"/>
      <c r="C478" s="116"/>
      <c r="D478" s="116"/>
      <c r="E478" s="116"/>
    </row>
    <row r="479" spans="1:5" ht="12.75">
      <c r="A479" s="116"/>
      <c r="B479" s="116"/>
      <c r="C479" s="116"/>
      <c r="D479" s="116"/>
      <c r="E479" s="116"/>
    </row>
    <row r="480" spans="1:5" ht="12.75">
      <c r="A480" s="116"/>
      <c r="B480" s="116"/>
      <c r="C480" s="116"/>
      <c r="D480" s="116"/>
      <c r="E480" s="116"/>
    </row>
    <row r="481" spans="1:5" ht="12.75">
      <c r="A481" s="116"/>
      <c r="B481" s="116"/>
      <c r="C481" s="116"/>
      <c r="D481" s="116"/>
      <c r="E481" s="116"/>
    </row>
    <row r="482" spans="1:5" ht="12.75">
      <c r="A482" s="116"/>
      <c r="B482" s="116"/>
      <c r="C482" s="116"/>
      <c r="D482" s="116"/>
      <c r="E482" s="116"/>
    </row>
    <row r="483" spans="1:5" ht="12.75">
      <c r="A483" s="116"/>
      <c r="B483" s="116"/>
      <c r="C483" s="116"/>
      <c r="D483" s="116"/>
      <c r="E483" s="116"/>
    </row>
    <row r="484" spans="1:5" ht="12.75">
      <c r="A484" s="116"/>
      <c r="B484" s="116"/>
      <c r="C484" s="116"/>
      <c r="D484" s="116"/>
      <c r="E484" s="116"/>
    </row>
    <row r="485" spans="1:5" ht="12.75">
      <c r="A485" s="116"/>
      <c r="B485" s="116"/>
      <c r="C485" s="116"/>
      <c r="D485" s="116"/>
      <c r="E485" s="116"/>
    </row>
    <row r="486" spans="1:5" ht="12.75">
      <c r="A486" s="116"/>
      <c r="B486" s="116"/>
      <c r="C486" s="116"/>
      <c r="D486" s="116"/>
      <c r="E486" s="116"/>
    </row>
    <row r="487" spans="1:5" ht="12.75">
      <c r="A487" s="116"/>
      <c r="B487" s="116"/>
      <c r="C487" s="116"/>
      <c r="D487" s="116"/>
      <c r="E487" s="116"/>
    </row>
    <row r="488" spans="1:5" ht="12.75">
      <c r="A488" s="116"/>
      <c r="B488" s="116"/>
      <c r="C488" s="116"/>
      <c r="D488" s="116"/>
      <c r="E488" s="116"/>
    </row>
    <row r="489" spans="1:5" ht="12.75">
      <c r="A489" s="116"/>
      <c r="B489" s="116"/>
      <c r="C489" s="116"/>
      <c r="D489" s="116"/>
      <c r="E489" s="116"/>
    </row>
    <row r="490" spans="1:5" ht="12.75">
      <c r="A490" s="116"/>
      <c r="B490" s="116"/>
      <c r="C490" s="116"/>
      <c r="D490" s="116"/>
      <c r="E490" s="116"/>
    </row>
    <row r="491" spans="1:5" ht="12.75">
      <c r="A491" s="116"/>
      <c r="B491" s="116"/>
      <c r="C491" s="116"/>
      <c r="D491" s="116"/>
      <c r="E491" s="116"/>
    </row>
    <row r="492" spans="1:5" ht="12.75">
      <c r="A492" s="116"/>
      <c r="B492" s="116"/>
      <c r="C492" s="116"/>
      <c r="D492" s="116"/>
      <c r="E492" s="116"/>
    </row>
    <row r="493" spans="1:5" ht="12.75">
      <c r="A493" s="116"/>
      <c r="B493" s="116"/>
      <c r="C493" s="116"/>
      <c r="D493" s="116"/>
      <c r="E493" s="116"/>
    </row>
    <row r="494" spans="1:5" ht="12.75">
      <c r="A494" s="116"/>
      <c r="B494" s="116"/>
      <c r="C494" s="116"/>
      <c r="D494" s="116"/>
      <c r="E494" s="116"/>
    </row>
    <row r="495" spans="1:5" ht="12.75">
      <c r="A495" s="116"/>
      <c r="B495" s="116"/>
      <c r="C495" s="116"/>
      <c r="D495" s="116"/>
      <c r="E495" s="116"/>
    </row>
    <row r="496" spans="1:5" ht="12.75">
      <c r="A496" s="116"/>
      <c r="B496" s="116"/>
      <c r="C496" s="116"/>
      <c r="D496" s="116"/>
      <c r="E496" s="116"/>
    </row>
    <row r="497" spans="1:5" ht="12.75">
      <c r="A497" s="116"/>
      <c r="B497" s="116"/>
      <c r="C497" s="116"/>
      <c r="D497" s="116"/>
      <c r="E497" s="116"/>
    </row>
    <row r="498" spans="1:5" ht="12.75">
      <c r="A498" s="116"/>
      <c r="B498" s="116"/>
      <c r="C498" s="116"/>
      <c r="D498" s="116"/>
      <c r="E498" s="116"/>
    </row>
    <row r="499" spans="1:5" ht="12.75">
      <c r="A499" s="116"/>
      <c r="B499" s="116"/>
      <c r="C499" s="116"/>
      <c r="D499" s="116"/>
      <c r="E499" s="116"/>
    </row>
    <row r="500" spans="1:5" ht="12.75">
      <c r="A500" s="116"/>
      <c r="B500" s="116"/>
      <c r="C500" s="116"/>
      <c r="D500" s="116"/>
      <c r="E500" s="116"/>
    </row>
    <row r="501" spans="1:5" ht="12.75">
      <c r="A501" s="116"/>
      <c r="B501" s="116"/>
      <c r="C501" s="116"/>
      <c r="D501" s="116"/>
      <c r="E501" s="116"/>
    </row>
    <row r="502" spans="1:5" ht="12.75">
      <c r="A502" s="116"/>
      <c r="B502" s="116"/>
      <c r="C502" s="116"/>
      <c r="D502" s="116"/>
      <c r="E502" s="116"/>
    </row>
    <row r="503" spans="1:5" ht="12.75">
      <c r="A503" s="116"/>
      <c r="B503" s="116"/>
      <c r="C503" s="116"/>
      <c r="D503" s="116"/>
      <c r="E503" s="116"/>
    </row>
    <row r="504" spans="1:5" ht="12.75">
      <c r="A504" s="116"/>
      <c r="B504" s="116"/>
      <c r="C504" s="116"/>
      <c r="D504" s="116"/>
      <c r="E504" s="116"/>
    </row>
    <row r="505" spans="1:5" ht="12.75">
      <c r="A505" s="116"/>
      <c r="B505" s="116"/>
      <c r="C505" s="116"/>
      <c r="D505" s="116"/>
      <c r="E505" s="116"/>
    </row>
    <row r="506" spans="1:5" ht="12.75">
      <c r="A506" s="116"/>
      <c r="B506" s="116"/>
      <c r="C506" s="116"/>
      <c r="D506" s="116"/>
      <c r="E506" s="116"/>
    </row>
    <row r="507" spans="1:5" ht="12.75">
      <c r="A507" s="116"/>
      <c r="B507" s="116"/>
      <c r="C507" s="116"/>
      <c r="D507" s="116"/>
      <c r="E507" s="116"/>
    </row>
    <row r="508" spans="1:5" ht="12.75">
      <c r="A508" s="116"/>
      <c r="B508" s="116"/>
      <c r="C508" s="116"/>
      <c r="D508" s="116"/>
      <c r="E508" s="116"/>
    </row>
    <row r="509" spans="1:5" ht="12.75">
      <c r="A509" s="116"/>
      <c r="B509" s="116"/>
      <c r="C509" s="116"/>
      <c r="D509" s="116"/>
      <c r="E509" s="116"/>
    </row>
    <row r="510" spans="1:5" ht="12.75">
      <c r="A510" s="116"/>
      <c r="B510" s="116"/>
      <c r="C510" s="116"/>
      <c r="D510" s="116"/>
      <c r="E510" s="116"/>
    </row>
    <row r="511" spans="1:5" ht="12.75">
      <c r="A511" s="116"/>
      <c r="B511" s="116"/>
      <c r="C511" s="116"/>
      <c r="D511" s="116"/>
      <c r="E511" s="116"/>
    </row>
    <row r="512" spans="1:5" ht="12.75">
      <c r="A512" s="116"/>
      <c r="B512" s="116"/>
      <c r="C512" s="116"/>
      <c r="D512" s="116"/>
      <c r="E512" s="116"/>
    </row>
    <row r="513" spans="1:5" ht="12.75">
      <c r="A513" s="116"/>
      <c r="B513" s="116"/>
      <c r="C513" s="116"/>
      <c r="D513" s="116"/>
      <c r="E513" s="116"/>
    </row>
    <row r="514" spans="1:5" ht="12.75">
      <c r="A514" s="116"/>
      <c r="B514" s="116"/>
      <c r="C514" s="116"/>
      <c r="D514" s="116"/>
      <c r="E514" s="116"/>
    </row>
    <row r="515" spans="1:5" ht="12.75">
      <c r="A515" s="116"/>
      <c r="B515" s="116"/>
      <c r="C515" s="116"/>
      <c r="D515" s="116"/>
      <c r="E515" s="116"/>
    </row>
    <row r="516" spans="1:5" ht="12.75">
      <c r="A516" s="116"/>
      <c r="B516" s="116"/>
      <c r="C516" s="116"/>
      <c r="D516" s="116"/>
      <c r="E516" s="116"/>
    </row>
    <row r="517" spans="1:5" ht="12.75">
      <c r="A517" s="116"/>
      <c r="B517" s="116"/>
      <c r="C517" s="116"/>
      <c r="D517" s="116"/>
      <c r="E517" s="116"/>
    </row>
    <row r="518" spans="1:5" ht="12.75">
      <c r="A518" s="116"/>
      <c r="B518" s="116"/>
      <c r="C518" s="116"/>
      <c r="D518" s="116"/>
      <c r="E518" s="116"/>
    </row>
    <row r="519" spans="1:5" ht="12.75">
      <c r="A519" s="116"/>
      <c r="B519" s="116"/>
      <c r="C519" s="116"/>
      <c r="D519" s="116"/>
      <c r="E519" s="116"/>
    </row>
    <row r="520" spans="1:5" ht="12.75">
      <c r="A520" s="116"/>
      <c r="B520" s="116"/>
      <c r="C520" s="116"/>
      <c r="D520" s="116"/>
      <c r="E520" s="116"/>
    </row>
    <row r="521" spans="1:5" ht="12.75">
      <c r="A521" s="116"/>
      <c r="B521" s="116"/>
      <c r="C521" s="116"/>
      <c r="D521" s="116"/>
      <c r="E521" s="116"/>
    </row>
    <row r="522" spans="1:5" ht="12.75">
      <c r="A522" s="116"/>
      <c r="B522" s="116"/>
      <c r="C522" s="116"/>
      <c r="D522" s="116"/>
      <c r="E522" s="116"/>
    </row>
    <row r="523" spans="1:5" ht="12.75">
      <c r="A523" s="116"/>
      <c r="B523" s="116"/>
      <c r="C523" s="116"/>
      <c r="D523" s="116"/>
      <c r="E523" s="116"/>
    </row>
    <row r="524" spans="1:5" ht="12.75">
      <c r="A524" s="116"/>
      <c r="B524" s="116"/>
      <c r="C524" s="116"/>
      <c r="D524" s="116"/>
      <c r="E524" s="116"/>
    </row>
    <row r="525" spans="1:5" ht="12.75">
      <c r="A525" s="116"/>
      <c r="B525" s="116"/>
      <c r="C525" s="116"/>
      <c r="D525" s="116"/>
      <c r="E525" s="116"/>
    </row>
    <row r="526" spans="1:5" ht="12.75">
      <c r="A526" s="116"/>
      <c r="B526" s="116"/>
      <c r="C526" s="116"/>
      <c r="D526" s="116"/>
      <c r="E526" s="116"/>
    </row>
    <row r="527" spans="1:5" ht="12.75">
      <c r="A527" s="116"/>
      <c r="B527" s="116"/>
      <c r="C527" s="116"/>
      <c r="D527" s="116"/>
      <c r="E527" s="116"/>
    </row>
    <row r="528" spans="1:5" ht="12.75">
      <c r="A528" s="116"/>
      <c r="B528" s="116"/>
      <c r="C528" s="116"/>
      <c r="D528" s="116"/>
      <c r="E528" s="116"/>
    </row>
    <row r="529" spans="1:5" ht="12.75">
      <c r="A529" s="116"/>
      <c r="B529" s="116"/>
      <c r="C529" s="116"/>
      <c r="D529" s="116"/>
      <c r="E529" s="116"/>
    </row>
    <row r="530" spans="1:5" ht="12.75">
      <c r="A530" s="116"/>
      <c r="B530" s="116"/>
      <c r="C530" s="116"/>
      <c r="D530" s="116"/>
      <c r="E530" s="116"/>
    </row>
    <row r="531" spans="1:5" ht="12.75">
      <c r="A531" s="116"/>
      <c r="B531" s="116"/>
      <c r="C531" s="116"/>
      <c r="D531" s="116"/>
      <c r="E531" s="116"/>
    </row>
    <row r="532" spans="1:5" ht="12.75">
      <c r="A532" s="116"/>
      <c r="B532" s="116"/>
      <c r="C532" s="116"/>
      <c r="D532" s="116"/>
      <c r="E532" s="116"/>
    </row>
    <row r="533" spans="1:5" ht="12.75">
      <c r="A533" s="116"/>
      <c r="B533" s="116"/>
      <c r="C533" s="116"/>
      <c r="D533" s="116"/>
      <c r="E533" s="116"/>
    </row>
    <row r="534" spans="1:5" ht="12.75">
      <c r="A534" s="116"/>
      <c r="B534" s="116"/>
      <c r="C534" s="116"/>
      <c r="D534" s="116"/>
      <c r="E534" s="116"/>
    </row>
    <row r="535" spans="1:5" ht="12.75">
      <c r="A535" s="116"/>
      <c r="B535" s="116"/>
      <c r="C535" s="116"/>
      <c r="D535" s="116"/>
      <c r="E535" s="116"/>
    </row>
    <row r="536" spans="1:5" ht="12.75">
      <c r="A536" s="116"/>
      <c r="B536" s="116"/>
      <c r="C536" s="116"/>
      <c r="D536" s="116"/>
      <c r="E536" s="116"/>
    </row>
    <row r="537" spans="1:5" ht="12.75">
      <c r="A537" s="116"/>
      <c r="B537" s="116"/>
      <c r="C537" s="116"/>
      <c r="D537" s="116"/>
      <c r="E537" s="116"/>
    </row>
    <row r="538" spans="1:5" ht="12.75">
      <c r="A538" s="116"/>
      <c r="B538" s="116"/>
      <c r="C538" s="116"/>
      <c r="D538" s="116"/>
      <c r="E538" s="116"/>
    </row>
    <row r="539" spans="1:5" ht="12.75">
      <c r="A539" s="116"/>
      <c r="B539" s="116"/>
      <c r="C539" s="116"/>
      <c r="D539" s="116"/>
      <c r="E539" s="116"/>
    </row>
    <row r="540" spans="1:5" ht="12.75">
      <c r="A540" s="116"/>
      <c r="B540" s="116"/>
      <c r="C540" s="116"/>
      <c r="D540" s="116"/>
      <c r="E540" s="116"/>
    </row>
    <row r="541" spans="1:5" ht="12.75">
      <c r="A541" s="116"/>
      <c r="B541" s="116"/>
      <c r="C541" s="116"/>
      <c r="D541" s="116"/>
      <c r="E541" s="116"/>
    </row>
    <row r="542" spans="1:5" ht="12.75">
      <c r="A542" s="116"/>
      <c r="B542" s="116"/>
      <c r="C542" s="116"/>
      <c r="D542" s="116"/>
      <c r="E542" s="116"/>
    </row>
    <row r="543" spans="1:5" ht="12.75">
      <c r="A543" s="116"/>
      <c r="B543" s="116"/>
      <c r="C543" s="116"/>
      <c r="D543" s="116"/>
      <c r="E543" s="116"/>
    </row>
    <row r="544" spans="1:5" ht="12.75">
      <c r="A544" s="116"/>
      <c r="B544" s="116"/>
      <c r="C544" s="116"/>
      <c r="D544" s="116"/>
      <c r="E544" s="116"/>
    </row>
    <row r="545" spans="1:5" ht="12.75">
      <c r="A545" s="116"/>
      <c r="B545" s="116"/>
      <c r="C545" s="116"/>
      <c r="D545" s="116"/>
      <c r="E545" s="116"/>
    </row>
    <row r="546" spans="1:5" ht="12.75">
      <c r="A546" s="116"/>
      <c r="B546" s="116"/>
      <c r="C546" s="116"/>
      <c r="D546" s="116"/>
      <c r="E546" s="116"/>
    </row>
    <row r="547" spans="1:5" ht="12.75">
      <c r="A547" s="116"/>
      <c r="B547" s="116"/>
      <c r="C547" s="116"/>
      <c r="D547" s="116"/>
      <c r="E547" s="116"/>
    </row>
    <row r="548" spans="1:5" ht="12.75">
      <c r="A548" s="116"/>
      <c r="B548" s="116"/>
      <c r="C548" s="116"/>
      <c r="D548" s="116"/>
      <c r="E548" s="116"/>
    </row>
    <row r="549" spans="1:5" ht="12.75">
      <c r="A549" s="116"/>
      <c r="B549" s="116"/>
      <c r="C549" s="116"/>
      <c r="D549" s="116"/>
      <c r="E549" s="116"/>
    </row>
    <row r="550" spans="1:5" ht="12.75">
      <c r="A550" s="116"/>
      <c r="B550" s="116"/>
      <c r="C550" s="116"/>
      <c r="D550" s="116"/>
      <c r="E550" s="116"/>
    </row>
    <row r="551" spans="1:5" ht="12.75">
      <c r="A551" s="116"/>
      <c r="B551" s="116"/>
      <c r="C551" s="116"/>
      <c r="D551" s="116"/>
      <c r="E551" s="116"/>
    </row>
    <row r="552" spans="1:5" ht="12.75">
      <c r="A552" s="116"/>
      <c r="B552" s="116"/>
      <c r="C552" s="116"/>
      <c r="D552" s="116"/>
      <c r="E552" s="116"/>
    </row>
    <row r="553" spans="1:5" ht="12.75">
      <c r="A553" s="116"/>
      <c r="B553" s="116"/>
      <c r="C553" s="116"/>
      <c r="D553" s="116"/>
      <c r="E553" s="116"/>
    </row>
    <row r="554" spans="1:5" ht="12.75">
      <c r="A554" s="116"/>
      <c r="B554" s="116"/>
      <c r="C554" s="116"/>
      <c r="D554" s="116"/>
      <c r="E554" s="116"/>
    </row>
    <row r="555" spans="1:5" ht="12.75">
      <c r="A555" s="116"/>
      <c r="B555" s="116"/>
      <c r="C555" s="116"/>
      <c r="D555" s="116"/>
      <c r="E555" s="116"/>
    </row>
    <row r="556" spans="1:5" ht="12.75">
      <c r="A556" s="116"/>
      <c r="B556" s="116"/>
      <c r="C556" s="116"/>
      <c r="D556" s="116"/>
      <c r="E556" s="116"/>
    </row>
    <row r="557" spans="1:5" ht="12.75">
      <c r="A557" s="116"/>
      <c r="B557" s="116"/>
      <c r="C557" s="116"/>
      <c r="D557" s="116"/>
      <c r="E557" s="116"/>
    </row>
    <row r="558" spans="1:5" ht="12.75">
      <c r="A558" s="116"/>
      <c r="B558" s="116"/>
      <c r="C558" s="116"/>
      <c r="D558" s="116"/>
      <c r="E558" s="116"/>
    </row>
    <row r="559" spans="1:5" ht="12.75">
      <c r="A559" s="116"/>
      <c r="B559" s="116"/>
      <c r="C559" s="116"/>
      <c r="D559" s="116"/>
      <c r="E559" s="116"/>
    </row>
    <row r="560" spans="1:5" ht="12.75">
      <c r="A560" s="116"/>
      <c r="B560" s="116"/>
      <c r="C560" s="116"/>
      <c r="D560" s="116"/>
      <c r="E560" s="116"/>
    </row>
    <row r="561" spans="1:5" ht="12.75">
      <c r="A561" s="116"/>
      <c r="B561" s="116"/>
      <c r="C561" s="116"/>
      <c r="D561" s="116"/>
      <c r="E561" s="116"/>
    </row>
    <row r="562" spans="1:5" ht="12.75">
      <c r="A562" s="116"/>
      <c r="B562" s="116"/>
      <c r="C562" s="116"/>
      <c r="D562" s="116"/>
      <c r="E562" s="116"/>
    </row>
    <row r="563" spans="1:5" ht="12.75">
      <c r="A563" s="116"/>
      <c r="B563" s="116"/>
      <c r="C563" s="116"/>
      <c r="D563" s="116"/>
      <c r="E563" s="116"/>
    </row>
    <row r="564" spans="1:5" ht="12.75">
      <c r="A564" s="116"/>
      <c r="B564" s="116"/>
      <c r="C564" s="116"/>
      <c r="D564" s="116"/>
      <c r="E564" s="116"/>
    </row>
    <row r="565" spans="1:5" ht="12.75">
      <c r="A565" s="116"/>
      <c r="B565" s="116"/>
      <c r="C565" s="116"/>
      <c r="D565" s="116"/>
      <c r="E565" s="116"/>
    </row>
    <row r="566" spans="1:5" ht="12.75">
      <c r="A566" s="116"/>
      <c r="B566" s="116"/>
      <c r="C566" s="116"/>
      <c r="D566" s="116"/>
      <c r="E566" s="116"/>
    </row>
    <row r="567" spans="1:5" ht="12.75">
      <c r="A567" s="116"/>
      <c r="B567" s="116"/>
      <c r="C567" s="116"/>
      <c r="D567" s="116"/>
      <c r="E567" s="116"/>
    </row>
    <row r="568" spans="1:5" ht="12.75">
      <c r="A568" s="116"/>
      <c r="B568" s="116"/>
      <c r="C568" s="116"/>
      <c r="D568" s="116"/>
      <c r="E568" s="116"/>
    </row>
    <row r="569" spans="1:5" ht="12.75">
      <c r="A569" s="116"/>
      <c r="B569" s="116"/>
      <c r="C569" s="116"/>
      <c r="D569" s="116"/>
      <c r="E569" s="116"/>
    </row>
    <row r="570" spans="1:5" ht="12.75">
      <c r="A570" s="116"/>
      <c r="B570" s="116"/>
      <c r="C570" s="116"/>
      <c r="D570" s="116"/>
      <c r="E570" s="116"/>
    </row>
    <row r="571" spans="1:5" ht="12.75">
      <c r="A571" s="116"/>
      <c r="B571" s="116"/>
      <c r="C571" s="116"/>
      <c r="D571" s="116"/>
      <c r="E571" s="116"/>
    </row>
    <row r="572" spans="1:5" ht="12.75">
      <c r="A572" s="116"/>
      <c r="B572" s="116"/>
      <c r="C572" s="116"/>
      <c r="D572" s="116"/>
      <c r="E572" s="116"/>
    </row>
    <row r="573" spans="1:5" ht="12.75">
      <c r="A573" s="116"/>
      <c r="B573" s="116"/>
      <c r="C573" s="116"/>
      <c r="D573" s="116"/>
      <c r="E573" s="116"/>
    </row>
    <row r="574" spans="1:5" ht="12.75">
      <c r="A574" s="116"/>
      <c r="B574" s="116"/>
      <c r="C574" s="116"/>
      <c r="D574" s="116"/>
      <c r="E574" s="116"/>
    </row>
    <row r="575" spans="1:5" ht="12.75">
      <c r="A575" s="116"/>
      <c r="B575" s="116"/>
      <c r="C575" s="116"/>
      <c r="D575" s="116"/>
      <c r="E575" s="116"/>
    </row>
    <row r="576" spans="1:5" ht="12.75">
      <c r="A576" s="116"/>
      <c r="B576" s="116"/>
      <c r="C576" s="116"/>
      <c r="D576" s="116"/>
      <c r="E576" s="116"/>
    </row>
    <row r="577" spans="1:5" ht="12.75">
      <c r="A577" s="116"/>
      <c r="B577" s="116"/>
      <c r="C577" s="116"/>
      <c r="D577" s="116"/>
      <c r="E577" s="116"/>
    </row>
    <row r="578" spans="1:5" ht="12.75">
      <c r="A578" s="116"/>
      <c r="B578" s="116"/>
      <c r="C578" s="116"/>
      <c r="D578" s="116"/>
      <c r="E578" s="116"/>
    </row>
    <row r="579" spans="1:5" ht="12.75">
      <c r="A579" s="116"/>
      <c r="B579" s="116"/>
      <c r="C579" s="116"/>
      <c r="D579" s="116"/>
      <c r="E579" s="116"/>
    </row>
    <row r="580" spans="1:5" ht="12.75">
      <c r="A580" s="116"/>
      <c r="B580" s="116"/>
      <c r="C580" s="116"/>
      <c r="D580" s="116"/>
      <c r="E580" s="116"/>
    </row>
    <row r="581" spans="1:5" ht="12.75">
      <c r="A581" s="116"/>
      <c r="B581" s="116"/>
      <c r="C581" s="116"/>
      <c r="D581" s="116"/>
      <c r="E581" s="116"/>
    </row>
    <row r="582" spans="1:5" ht="12.75">
      <c r="A582" s="116"/>
      <c r="B582" s="116"/>
      <c r="C582" s="116"/>
      <c r="D582" s="116"/>
      <c r="E582" s="116"/>
    </row>
    <row r="583" spans="1:5" ht="12.75">
      <c r="A583" s="116"/>
      <c r="B583" s="116"/>
      <c r="C583" s="116"/>
      <c r="D583" s="116"/>
      <c r="E583" s="116"/>
    </row>
    <row r="584" spans="1:5" ht="12.75">
      <c r="A584" s="116"/>
      <c r="B584" s="116"/>
      <c r="C584" s="116"/>
      <c r="D584" s="116"/>
      <c r="E584" s="116"/>
    </row>
    <row r="585" spans="1:5" ht="12.75">
      <c r="A585" s="116"/>
      <c r="B585" s="116"/>
      <c r="C585" s="116"/>
      <c r="D585" s="116"/>
      <c r="E585" s="116"/>
    </row>
    <row r="586" spans="1:5" ht="12.75">
      <c r="A586" s="116"/>
      <c r="B586" s="116"/>
      <c r="C586" s="116"/>
      <c r="D586" s="116"/>
      <c r="E586" s="116"/>
    </row>
    <row r="587" spans="1:5" ht="12.75">
      <c r="A587" s="116"/>
      <c r="B587" s="116"/>
      <c r="C587" s="116"/>
      <c r="D587" s="116"/>
      <c r="E587" s="116"/>
    </row>
    <row r="588" spans="1:5" ht="12.75">
      <c r="A588" s="116"/>
      <c r="B588" s="116"/>
      <c r="C588" s="116"/>
      <c r="D588" s="116"/>
      <c r="E588" s="116"/>
    </row>
    <row r="589" spans="1:5" ht="12.75">
      <c r="A589" s="116"/>
      <c r="B589" s="116"/>
      <c r="C589" s="116"/>
      <c r="D589" s="116"/>
      <c r="E589" s="116"/>
    </row>
    <row r="590" spans="1:5" ht="12.75">
      <c r="A590" s="116"/>
      <c r="B590" s="116"/>
      <c r="C590" s="116"/>
      <c r="D590" s="116"/>
      <c r="E590" s="116"/>
    </row>
    <row r="591" spans="1:5" ht="12.75">
      <c r="A591" s="116"/>
      <c r="B591" s="116"/>
      <c r="C591" s="116"/>
      <c r="D591" s="116"/>
      <c r="E591" s="116"/>
    </row>
    <row r="592" spans="1:5" ht="12.75">
      <c r="A592" s="116"/>
      <c r="B592" s="116"/>
      <c r="C592" s="116"/>
      <c r="D592" s="116"/>
      <c r="E592" s="116"/>
    </row>
    <row r="593" spans="1:5" ht="12.75">
      <c r="A593" s="116"/>
      <c r="B593" s="116"/>
      <c r="C593" s="116"/>
      <c r="D593" s="116"/>
      <c r="E593" s="116"/>
    </row>
    <row r="594" spans="1:5" ht="12.75">
      <c r="A594" s="116"/>
      <c r="B594" s="116"/>
      <c r="C594" s="116"/>
      <c r="D594" s="116"/>
      <c r="E594" s="116"/>
    </row>
    <row r="595" spans="1:5" ht="12.75">
      <c r="A595" s="116"/>
      <c r="B595" s="116"/>
      <c r="C595" s="116"/>
      <c r="D595" s="116"/>
      <c r="E595" s="116"/>
    </row>
    <row r="596" spans="1:5" ht="12.75">
      <c r="A596" s="116"/>
      <c r="B596" s="116"/>
      <c r="C596" s="116"/>
      <c r="D596" s="116"/>
      <c r="E596" s="116"/>
    </row>
    <row r="597" spans="1:5" ht="12.75">
      <c r="A597" s="116"/>
      <c r="B597" s="116"/>
      <c r="C597" s="116"/>
      <c r="D597" s="116"/>
      <c r="E597" s="116"/>
    </row>
    <row r="598" spans="1:5" ht="12.75">
      <c r="A598" s="116"/>
      <c r="B598" s="116"/>
      <c r="C598" s="116"/>
      <c r="D598" s="116"/>
      <c r="E598" s="116"/>
    </row>
    <row r="599" spans="1:5" ht="12.75">
      <c r="A599" s="116"/>
      <c r="B599" s="116"/>
      <c r="C599" s="116"/>
      <c r="D599" s="116"/>
      <c r="E599" s="116"/>
    </row>
    <row r="600" spans="1:5" ht="12.75">
      <c r="A600" s="116"/>
      <c r="B600" s="116"/>
      <c r="C600" s="116"/>
      <c r="D600" s="116"/>
      <c r="E600" s="116"/>
    </row>
    <row r="601" spans="1:5" ht="12.75">
      <c r="A601" s="116"/>
      <c r="B601" s="116"/>
      <c r="C601" s="116"/>
      <c r="D601" s="116"/>
      <c r="E601" s="116"/>
    </row>
    <row r="602" spans="1:5" ht="12.75">
      <c r="A602" s="116"/>
      <c r="B602" s="116"/>
      <c r="C602" s="116"/>
      <c r="D602" s="116"/>
      <c r="E602" s="116"/>
    </row>
    <row r="603" spans="1:5" ht="12.75">
      <c r="A603" s="116"/>
      <c r="B603" s="116"/>
      <c r="C603" s="116"/>
      <c r="D603" s="116"/>
      <c r="E603" s="116"/>
    </row>
    <row r="604" spans="1:5" ht="12.75">
      <c r="A604" s="116"/>
      <c r="B604" s="116"/>
      <c r="C604" s="116"/>
      <c r="D604" s="116"/>
      <c r="E604" s="116"/>
    </row>
    <row r="605" spans="1:5" ht="12.75">
      <c r="A605" s="116"/>
      <c r="B605" s="116"/>
      <c r="C605" s="116"/>
      <c r="D605" s="116"/>
      <c r="E605" s="116"/>
    </row>
    <row r="606" spans="1:5" ht="12.75">
      <c r="A606" s="116"/>
      <c r="B606" s="116"/>
      <c r="C606" s="116"/>
      <c r="D606" s="116"/>
      <c r="E606" s="116"/>
    </row>
    <row r="607" spans="1:5" ht="12.75">
      <c r="A607" s="116"/>
      <c r="B607" s="116"/>
      <c r="C607" s="116"/>
      <c r="D607" s="116"/>
      <c r="E607" s="116"/>
    </row>
    <row r="608" spans="1:5" ht="12.75">
      <c r="A608" s="116"/>
      <c r="B608" s="116"/>
      <c r="C608" s="116"/>
      <c r="D608" s="116"/>
      <c r="E608" s="116"/>
    </row>
    <row r="609" spans="1:5" ht="12.75">
      <c r="A609" s="116"/>
      <c r="B609" s="116"/>
      <c r="C609" s="116"/>
      <c r="D609" s="116"/>
      <c r="E609" s="116"/>
    </row>
    <row r="610" spans="1:5" ht="12.75">
      <c r="A610" s="116"/>
      <c r="B610" s="116"/>
      <c r="C610" s="116"/>
      <c r="D610" s="116"/>
      <c r="E610" s="116"/>
    </row>
    <row r="611" spans="1:5" ht="12.75">
      <c r="A611" s="116"/>
      <c r="B611" s="116"/>
      <c r="C611" s="116"/>
      <c r="D611" s="116"/>
      <c r="E611" s="116"/>
    </row>
    <row r="612" spans="1:5" ht="12.75">
      <c r="A612" s="116"/>
      <c r="B612" s="116"/>
      <c r="C612" s="116"/>
      <c r="D612" s="116"/>
      <c r="E612" s="116"/>
    </row>
    <row r="613" spans="1:5" ht="12.75">
      <c r="A613" s="116"/>
      <c r="B613" s="116"/>
      <c r="C613" s="116"/>
      <c r="D613" s="116"/>
      <c r="E613" s="116"/>
    </row>
    <row r="614" spans="1:5" ht="12.75">
      <c r="A614" s="116"/>
      <c r="B614" s="116"/>
      <c r="C614" s="116"/>
      <c r="D614" s="116"/>
      <c r="E614" s="116"/>
    </row>
    <row r="615" spans="1:5" ht="12.75">
      <c r="A615" s="116"/>
      <c r="B615" s="116"/>
      <c r="C615" s="116"/>
      <c r="D615" s="116"/>
      <c r="E615" s="116"/>
    </row>
    <row r="616" spans="1:5" ht="12.75">
      <c r="A616" s="116"/>
      <c r="B616" s="116"/>
      <c r="C616" s="116"/>
      <c r="D616" s="116"/>
      <c r="E616" s="116"/>
    </row>
    <row r="617" spans="1:5" ht="12.75">
      <c r="A617" s="116"/>
      <c r="B617" s="116"/>
      <c r="C617" s="116"/>
      <c r="D617" s="116"/>
      <c r="E617" s="116"/>
    </row>
    <row r="618" spans="1:5" ht="12.75">
      <c r="A618" s="116"/>
      <c r="B618" s="116"/>
      <c r="C618" s="116"/>
      <c r="D618" s="116"/>
      <c r="E618" s="116"/>
    </row>
    <row r="619" spans="1:5" ht="12.75">
      <c r="A619" s="116"/>
      <c r="B619" s="116"/>
      <c r="C619" s="116"/>
      <c r="D619" s="116"/>
      <c r="E619" s="116"/>
    </row>
    <row r="620" spans="1:5" ht="12.75">
      <c r="A620" s="116"/>
      <c r="B620" s="116"/>
      <c r="C620" s="116"/>
      <c r="D620" s="116"/>
      <c r="E620" s="116"/>
    </row>
    <row r="621" spans="1:5" ht="12.75">
      <c r="A621" s="116"/>
      <c r="B621" s="116"/>
      <c r="C621" s="116"/>
      <c r="D621" s="116"/>
      <c r="E621" s="116"/>
    </row>
    <row r="622" spans="1:5" ht="12.75">
      <c r="A622" s="116"/>
      <c r="B622" s="116"/>
      <c r="C622" s="116"/>
      <c r="D622" s="116"/>
      <c r="E622" s="116"/>
    </row>
    <row r="623" spans="1:5" ht="12.75">
      <c r="A623" s="116"/>
      <c r="B623" s="116"/>
      <c r="C623" s="116"/>
      <c r="D623" s="116"/>
      <c r="E623" s="116"/>
    </row>
    <row r="624" spans="1:5" ht="12.75">
      <c r="A624" s="116"/>
      <c r="B624" s="116"/>
      <c r="C624" s="116"/>
      <c r="D624" s="116"/>
      <c r="E624" s="116"/>
    </row>
    <row r="625" spans="1:5" ht="12.75">
      <c r="A625" s="116"/>
      <c r="B625" s="116"/>
      <c r="C625" s="116"/>
      <c r="D625" s="116"/>
      <c r="E625" s="116"/>
    </row>
    <row r="626" spans="1:5" ht="12.75">
      <c r="A626" s="116"/>
      <c r="B626" s="116"/>
      <c r="C626" s="116"/>
      <c r="D626" s="116"/>
      <c r="E626" s="116"/>
    </row>
    <row r="627" spans="1:5" ht="12.75">
      <c r="A627" s="116"/>
      <c r="B627" s="116"/>
      <c r="C627" s="116"/>
      <c r="D627" s="116"/>
      <c r="E627" s="116"/>
    </row>
    <row r="628" spans="1:5" ht="12.75">
      <c r="A628" s="116"/>
      <c r="B628" s="116"/>
      <c r="C628" s="116"/>
      <c r="D628" s="116"/>
      <c r="E628" s="116"/>
    </row>
    <row r="629" spans="1:5" ht="12.75">
      <c r="A629" s="116"/>
      <c r="B629" s="116"/>
      <c r="C629" s="116"/>
      <c r="D629" s="116"/>
      <c r="E629" s="116"/>
    </row>
    <row r="630" spans="1:5" ht="12.75">
      <c r="A630" s="116"/>
      <c r="B630" s="116"/>
      <c r="C630" s="116"/>
      <c r="D630" s="116"/>
      <c r="E630" s="116"/>
    </row>
    <row r="631" spans="1:5" ht="12.75">
      <c r="A631" s="116"/>
      <c r="B631" s="116"/>
      <c r="C631" s="116"/>
      <c r="D631" s="116"/>
      <c r="E631" s="116"/>
    </row>
    <row r="632" spans="1:5" ht="12.75">
      <c r="A632" s="116"/>
      <c r="B632" s="116"/>
      <c r="C632" s="116"/>
      <c r="D632" s="116"/>
      <c r="E632" s="116"/>
    </row>
    <row r="633" spans="1:5" ht="12.75">
      <c r="A633" s="116"/>
      <c r="B633" s="116"/>
      <c r="C633" s="116"/>
      <c r="D633" s="116"/>
      <c r="E633" s="116"/>
    </row>
    <row r="634" spans="1:5" ht="12.75">
      <c r="A634" s="116"/>
      <c r="B634" s="116"/>
      <c r="C634" s="116"/>
      <c r="D634" s="116"/>
      <c r="E634" s="116"/>
    </row>
    <row r="635" spans="1:5" ht="12.75">
      <c r="A635" s="116"/>
      <c r="B635" s="116"/>
      <c r="C635" s="116"/>
      <c r="D635" s="116"/>
      <c r="E635" s="116"/>
    </row>
    <row r="636" spans="1:5" ht="12.75">
      <c r="A636" s="116"/>
      <c r="B636" s="116"/>
      <c r="C636" s="116"/>
      <c r="D636" s="116"/>
      <c r="E636" s="116"/>
    </row>
    <row r="637" spans="1:5" ht="12.75">
      <c r="A637" s="116"/>
      <c r="B637" s="116"/>
      <c r="C637" s="116"/>
      <c r="D637" s="116"/>
      <c r="E637" s="116"/>
    </row>
    <row r="638" spans="1:5" ht="12.75">
      <c r="A638" s="116"/>
      <c r="B638" s="116"/>
      <c r="C638" s="116"/>
      <c r="D638" s="116"/>
      <c r="E638" s="116"/>
    </row>
    <row r="639" spans="1:5" ht="12.75">
      <c r="A639" s="116"/>
      <c r="B639" s="116"/>
      <c r="C639" s="116"/>
      <c r="D639" s="116"/>
      <c r="E639" s="116"/>
    </row>
    <row r="640" spans="1:5" ht="12.75">
      <c r="A640" s="116"/>
      <c r="B640" s="116"/>
      <c r="C640" s="116"/>
      <c r="D640" s="116"/>
      <c r="E640" s="116"/>
    </row>
    <row r="641" spans="1:5" ht="12.75">
      <c r="A641" s="116"/>
      <c r="B641" s="116"/>
      <c r="C641" s="116"/>
      <c r="D641" s="116"/>
      <c r="E641" s="116"/>
    </row>
    <row r="642" spans="1:5" ht="12.75">
      <c r="A642" s="116"/>
      <c r="B642" s="116"/>
      <c r="C642" s="116"/>
      <c r="D642" s="116"/>
      <c r="E642" s="116"/>
    </row>
    <row r="643" spans="1:5" ht="12.75">
      <c r="A643" s="116"/>
      <c r="B643" s="116"/>
      <c r="C643" s="116"/>
      <c r="D643" s="116"/>
      <c r="E643" s="116"/>
    </row>
    <row r="644" spans="1:5" ht="12.75">
      <c r="A644" s="116"/>
      <c r="B644" s="116"/>
      <c r="C644" s="116"/>
      <c r="D644" s="116"/>
      <c r="E644" s="116"/>
    </row>
    <row r="645" spans="1:5" ht="12.75">
      <c r="A645" s="116"/>
      <c r="B645" s="116"/>
      <c r="C645" s="116"/>
      <c r="D645" s="116"/>
      <c r="E645" s="116"/>
    </row>
    <row r="646" spans="1:5" ht="12.75">
      <c r="A646" s="116"/>
      <c r="B646" s="116"/>
      <c r="C646" s="116"/>
      <c r="D646" s="116"/>
      <c r="E646" s="116"/>
    </row>
    <row r="647" spans="1:5" ht="12.75">
      <c r="A647" s="116"/>
      <c r="B647" s="116"/>
      <c r="C647" s="116"/>
      <c r="D647" s="116"/>
      <c r="E647" s="116"/>
    </row>
    <row r="648" spans="1:5" ht="12.75">
      <c r="A648" s="116"/>
      <c r="B648" s="116"/>
      <c r="C648" s="116"/>
      <c r="D648" s="116"/>
      <c r="E648" s="116"/>
    </row>
    <row r="649" spans="1:5" ht="12.75">
      <c r="A649" s="116"/>
      <c r="B649" s="116"/>
      <c r="C649" s="116"/>
      <c r="D649" s="116"/>
      <c r="E649" s="116"/>
    </row>
    <row r="650" spans="1:5" ht="12.75">
      <c r="A650" s="116"/>
      <c r="B650" s="116"/>
      <c r="C650" s="116"/>
      <c r="D650" s="116"/>
      <c r="E650" s="116"/>
    </row>
    <row r="651" spans="1:5" ht="12.75">
      <c r="A651" s="116"/>
      <c r="B651" s="116"/>
      <c r="C651" s="116"/>
      <c r="D651" s="116"/>
      <c r="E651" s="116"/>
    </row>
    <row r="652" spans="1:5" ht="12.75">
      <c r="A652" s="116"/>
      <c r="B652" s="116"/>
      <c r="C652" s="116"/>
      <c r="D652" s="116"/>
      <c r="E652" s="116"/>
    </row>
    <row r="653" spans="1:5" ht="12.75">
      <c r="A653" s="116"/>
      <c r="B653" s="116"/>
      <c r="C653" s="116"/>
      <c r="D653" s="116"/>
      <c r="E653" s="116"/>
    </row>
    <row r="654" spans="1:5" ht="12.75">
      <c r="A654" s="116"/>
      <c r="B654" s="116"/>
      <c r="C654" s="116"/>
      <c r="D654" s="116"/>
      <c r="E654" s="116"/>
    </row>
    <row r="655" spans="1:5" ht="12.75">
      <c r="A655" s="116"/>
      <c r="B655" s="116"/>
      <c r="C655" s="116"/>
      <c r="D655" s="116"/>
      <c r="E655" s="116"/>
    </row>
    <row r="656" spans="1:5" ht="12.75">
      <c r="A656" s="116"/>
      <c r="B656" s="116"/>
      <c r="C656" s="116"/>
      <c r="D656" s="116"/>
      <c r="E656" s="116"/>
    </row>
    <row r="657" spans="1:5" ht="12.75">
      <c r="A657" s="116"/>
      <c r="B657" s="116"/>
      <c r="C657" s="116"/>
      <c r="D657" s="116"/>
      <c r="E657" s="116"/>
    </row>
    <row r="658" spans="1:5" ht="12.75">
      <c r="A658" s="116"/>
      <c r="B658" s="116"/>
      <c r="C658" s="116"/>
      <c r="D658" s="116"/>
      <c r="E658" s="116"/>
    </row>
    <row r="659" spans="1:5" ht="12.75">
      <c r="A659" s="116"/>
      <c r="B659" s="116"/>
      <c r="C659" s="116"/>
      <c r="D659" s="116"/>
      <c r="E659" s="116"/>
    </row>
    <row r="660" spans="1:5" ht="12.75">
      <c r="A660" s="116"/>
      <c r="B660" s="116"/>
      <c r="C660" s="116"/>
      <c r="D660" s="116"/>
      <c r="E660" s="116"/>
    </row>
    <row r="661" spans="1:5" ht="12.75">
      <c r="A661" s="116"/>
      <c r="B661" s="116"/>
      <c r="C661" s="116"/>
      <c r="D661" s="116"/>
      <c r="E661" s="116"/>
    </row>
    <row r="662" spans="1:5" ht="12.75">
      <c r="A662" s="116"/>
      <c r="B662" s="116"/>
      <c r="C662" s="116"/>
      <c r="D662" s="116"/>
      <c r="E662" s="116"/>
    </row>
    <row r="663" spans="1:5" ht="12.75">
      <c r="A663" s="116"/>
      <c r="B663" s="116"/>
      <c r="C663" s="116"/>
      <c r="D663" s="116"/>
      <c r="E663" s="116"/>
    </row>
    <row r="664" spans="1:5" ht="12.75">
      <c r="A664" s="116"/>
      <c r="B664" s="116"/>
      <c r="C664" s="116"/>
      <c r="D664" s="116"/>
      <c r="E664" s="116"/>
    </row>
    <row r="665" spans="1:5" ht="12.75">
      <c r="A665" s="116"/>
      <c r="B665" s="116"/>
      <c r="C665" s="116"/>
      <c r="D665" s="116"/>
      <c r="E665" s="116"/>
    </row>
    <row r="666" spans="1:5" ht="12.75">
      <c r="A666" s="116"/>
      <c r="B666" s="116"/>
      <c r="C666" s="116"/>
      <c r="D666" s="116"/>
      <c r="E666" s="116"/>
    </row>
    <row r="667" spans="1:5" ht="12.75">
      <c r="A667" s="116"/>
      <c r="B667" s="116"/>
      <c r="C667" s="116"/>
      <c r="D667" s="116"/>
      <c r="E667" s="116"/>
    </row>
    <row r="668" spans="1:5" ht="12.75">
      <c r="A668" s="116"/>
      <c r="B668" s="116"/>
      <c r="C668" s="116"/>
      <c r="D668" s="116"/>
      <c r="E668" s="116"/>
    </row>
    <row r="669" spans="1:5" ht="12.75">
      <c r="A669" s="116"/>
      <c r="B669" s="116"/>
      <c r="C669" s="116"/>
      <c r="D669" s="116"/>
      <c r="E669" s="116"/>
    </row>
    <row r="670" spans="1:5" ht="12.75">
      <c r="A670" s="116"/>
      <c r="B670" s="116"/>
      <c r="C670" s="116"/>
      <c r="D670" s="116"/>
      <c r="E670" s="116"/>
    </row>
    <row r="671" spans="1:5" ht="12.75">
      <c r="A671" s="116"/>
      <c r="B671" s="116"/>
      <c r="C671" s="116"/>
      <c r="D671" s="116"/>
      <c r="E671" s="116"/>
    </row>
    <row r="672" spans="1:5" ht="12.75">
      <c r="A672" s="116"/>
      <c r="B672" s="116"/>
      <c r="C672" s="116"/>
      <c r="D672" s="116"/>
      <c r="E672" s="116"/>
    </row>
    <row r="673" spans="1:5" ht="12.75">
      <c r="A673" s="116"/>
      <c r="B673" s="116"/>
      <c r="C673" s="116"/>
      <c r="D673" s="116"/>
      <c r="E673" s="116"/>
    </row>
    <row r="674" spans="1:5" ht="12.75">
      <c r="A674" s="116"/>
      <c r="B674" s="116"/>
      <c r="C674" s="116"/>
      <c r="D674" s="116"/>
      <c r="E674" s="116"/>
    </row>
    <row r="675" spans="1:5" ht="12.75">
      <c r="A675" s="116"/>
      <c r="B675" s="116"/>
      <c r="C675" s="116"/>
      <c r="D675" s="116"/>
      <c r="E675" s="116"/>
    </row>
    <row r="676" spans="1:5" ht="12.75">
      <c r="A676" s="116"/>
      <c r="B676" s="116"/>
      <c r="C676" s="116"/>
      <c r="D676" s="116"/>
      <c r="E676" s="116"/>
    </row>
    <row r="677" spans="1:5" ht="12.75">
      <c r="A677" s="116"/>
      <c r="B677" s="116"/>
      <c r="C677" s="116"/>
      <c r="D677" s="116"/>
      <c r="E677" s="116"/>
    </row>
    <row r="678" spans="1:5" ht="12.75">
      <c r="A678" s="116"/>
      <c r="B678" s="116"/>
      <c r="C678" s="116"/>
      <c r="D678" s="116"/>
      <c r="E678" s="116"/>
    </row>
    <row r="679" spans="1:5" ht="12.75">
      <c r="A679" s="116"/>
      <c r="B679" s="116"/>
      <c r="C679" s="116"/>
      <c r="D679" s="116"/>
      <c r="E679" s="116"/>
    </row>
    <row r="680" spans="1:5" ht="12.75">
      <c r="A680" s="116"/>
      <c r="B680" s="116"/>
      <c r="C680" s="116"/>
      <c r="D680" s="116"/>
      <c r="E680" s="116"/>
    </row>
    <row r="681" spans="1:5" ht="12.75">
      <c r="A681" s="116"/>
      <c r="B681" s="116"/>
      <c r="C681" s="116"/>
      <c r="D681" s="116"/>
      <c r="E681" s="116"/>
    </row>
    <row r="682" spans="1:5" ht="12.75">
      <c r="A682" s="116"/>
      <c r="B682" s="116"/>
      <c r="C682" s="116"/>
      <c r="D682" s="116"/>
      <c r="E682" s="116"/>
    </row>
    <row r="683" spans="1:5" ht="12.75">
      <c r="A683" s="116"/>
      <c r="B683" s="116"/>
      <c r="C683" s="116"/>
      <c r="D683" s="116"/>
      <c r="E683" s="116"/>
    </row>
    <row r="684" spans="1:5" ht="12.75">
      <c r="A684" s="116"/>
      <c r="B684" s="116"/>
      <c r="C684" s="116"/>
      <c r="D684" s="116"/>
      <c r="E684" s="116"/>
    </row>
    <row r="685" spans="1:5" ht="12.75">
      <c r="A685" s="116"/>
      <c r="B685" s="116"/>
      <c r="C685" s="116"/>
      <c r="D685" s="116"/>
      <c r="E685" s="116"/>
    </row>
    <row r="686" spans="1:5" ht="12.75">
      <c r="A686" s="116"/>
      <c r="B686" s="116"/>
      <c r="C686" s="116"/>
      <c r="D686" s="116"/>
      <c r="E686" s="116"/>
    </row>
    <row r="687" spans="1:5" ht="12.75">
      <c r="A687" s="116"/>
      <c r="B687" s="116"/>
      <c r="C687" s="116"/>
      <c r="D687" s="116"/>
      <c r="E687" s="116"/>
    </row>
    <row r="688" spans="1:5" ht="12.75">
      <c r="A688" s="116"/>
      <c r="B688" s="116"/>
      <c r="C688" s="116"/>
      <c r="D688" s="116"/>
      <c r="E688" s="116"/>
    </row>
    <row r="689" spans="1:5" ht="12.75">
      <c r="A689" s="116"/>
      <c r="B689" s="116"/>
      <c r="C689" s="116"/>
      <c r="D689" s="116"/>
      <c r="E689" s="116"/>
    </row>
    <row r="690" spans="1:5" ht="12.75">
      <c r="A690" s="116"/>
      <c r="B690" s="116"/>
      <c r="C690" s="116"/>
      <c r="D690" s="116"/>
      <c r="E690" s="116"/>
    </row>
    <row r="691" spans="1:5" ht="12.75">
      <c r="A691" s="116"/>
      <c r="B691" s="116"/>
      <c r="C691" s="116"/>
      <c r="D691" s="116"/>
      <c r="E691" s="116"/>
    </row>
    <row r="692" spans="1:5" ht="12.75">
      <c r="A692" s="116"/>
      <c r="B692" s="116"/>
      <c r="C692" s="116"/>
      <c r="D692" s="116"/>
      <c r="E692" s="116"/>
    </row>
    <row r="693" spans="1:5" ht="12.75">
      <c r="A693" s="116"/>
      <c r="B693" s="116"/>
      <c r="C693" s="116"/>
      <c r="D693" s="116"/>
      <c r="E693" s="116"/>
    </row>
    <row r="694" spans="1:5" ht="12.75">
      <c r="A694" s="116"/>
      <c r="B694" s="116"/>
      <c r="C694" s="116"/>
      <c r="D694" s="116"/>
      <c r="E694" s="116"/>
    </row>
    <row r="695" spans="1:5" ht="12.75">
      <c r="A695" s="116"/>
      <c r="B695" s="116"/>
      <c r="C695" s="116"/>
      <c r="D695" s="116"/>
      <c r="E695" s="116"/>
    </row>
    <row r="696" spans="1:5" ht="12.75">
      <c r="A696" s="116"/>
      <c r="B696" s="116"/>
      <c r="C696" s="116"/>
      <c r="D696" s="116"/>
      <c r="E696" s="116"/>
    </row>
    <row r="697" spans="1:5" ht="12.75">
      <c r="A697" s="116"/>
      <c r="B697" s="116"/>
      <c r="C697" s="116"/>
      <c r="D697" s="116"/>
      <c r="E697" s="116"/>
    </row>
    <row r="698" spans="1:5" ht="12.75">
      <c r="A698" s="116"/>
      <c r="B698" s="116"/>
      <c r="C698" s="116"/>
      <c r="D698" s="116"/>
      <c r="E698" s="116"/>
    </row>
    <row r="699" spans="1:5" ht="12.75">
      <c r="A699" s="116"/>
      <c r="B699" s="116"/>
      <c r="C699" s="116"/>
      <c r="D699" s="116"/>
      <c r="E699" s="116"/>
    </row>
    <row r="700" spans="1:5" ht="12.75">
      <c r="A700" s="116"/>
      <c r="B700" s="116"/>
      <c r="C700" s="116"/>
      <c r="D700" s="116"/>
      <c r="E700" s="116"/>
    </row>
    <row r="701" spans="1:5" ht="12.75">
      <c r="A701" s="116"/>
      <c r="B701" s="116"/>
      <c r="C701" s="116"/>
      <c r="D701" s="116"/>
      <c r="E701" s="116"/>
    </row>
    <row r="702" spans="1:5" ht="12.75">
      <c r="A702" s="116"/>
      <c r="B702" s="116"/>
      <c r="C702" s="116"/>
      <c r="D702" s="116"/>
      <c r="E702" s="116"/>
    </row>
    <row r="703" spans="1:5" ht="12.75">
      <c r="A703" s="116"/>
      <c r="B703" s="116"/>
      <c r="C703" s="116"/>
      <c r="D703" s="116"/>
      <c r="E703" s="116"/>
    </row>
    <row r="704" spans="1:5" ht="12.75">
      <c r="A704" s="116"/>
      <c r="B704" s="116"/>
      <c r="C704" s="116"/>
      <c r="D704" s="116"/>
      <c r="E704" s="116"/>
    </row>
    <row r="705" spans="1:5" ht="12.75">
      <c r="A705" s="116"/>
      <c r="B705" s="116"/>
      <c r="C705" s="116"/>
      <c r="D705" s="116"/>
      <c r="E705" s="116"/>
    </row>
    <row r="706" spans="1:5" ht="12.75">
      <c r="A706" s="116"/>
      <c r="B706" s="116"/>
      <c r="C706" s="116"/>
      <c r="D706" s="116"/>
      <c r="E706" s="116"/>
    </row>
    <row r="707" spans="1:5" ht="12.75">
      <c r="A707" s="116"/>
      <c r="B707" s="116"/>
      <c r="C707" s="116"/>
      <c r="D707" s="116"/>
      <c r="E707" s="116"/>
    </row>
    <row r="708" spans="1:5" ht="12.75">
      <c r="A708" s="116"/>
      <c r="B708" s="116"/>
      <c r="C708" s="116"/>
      <c r="D708" s="116"/>
      <c r="E708" s="116"/>
    </row>
    <row r="709" spans="1:5" ht="12.75">
      <c r="A709" s="116"/>
      <c r="B709" s="116"/>
      <c r="C709" s="116"/>
      <c r="D709" s="116"/>
      <c r="E709" s="116"/>
    </row>
    <row r="710" spans="1:5" ht="12.75">
      <c r="A710" s="116"/>
      <c r="B710" s="116"/>
      <c r="C710" s="116"/>
      <c r="D710" s="116"/>
      <c r="E710" s="116"/>
    </row>
    <row r="711" spans="1:5" ht="12.75">
      <c r="A711" s="116"/>
      <c r="B711" s="116"/>
      <c r="C711" s="116"/>
      <c r="D711" s="116"/>
      <c r="E711" s="116"/>
    </row>
    <row r="712" spans="1:5" ht="12.75">
      <c r="A712" s="116"/>
      <c r="B712" s="116"/>
      <c r="C712" s="116"/>
      <c r="D712" s="116"/>
      <c r="E712" s="116"/>
    </row>
    <row r="713" spans="1:5" ht="12.75">
      <c r="A713" s="116"/>
      <c r="B713" s="116"/>
      <c r="C713" s="116"/>
      <c r="D713" s="116"/>
      <c r="E713" s="116"/>
    </row>
    <row r="714" spans="1:5" ht="12.75">
      <c r="A714" s="116"/>
      <c r="B714" s="116"/>
      <c r="C714" s="116"/>
      <c r="D714" s="116"/>
      <c r="E714" s="116"/>
    </row>
    <row r="715" spans="1:5" ht="12.75">
      <c r="A715" s="116"/>
      <c r="B715" s="116"/>
      <c r="C715" s="116"/>
      <c r="D715" s="116"/>
      <c r="E715" s="116"/>
    </row>
    <row r="716" spans="1:5" ht="12.75">
      <c r="A716" s="116"/>
      <c r="B716" s="116"/>
      <c r="C716" s="116"/>
      <c r="D716" s="116"/>
      <c r="E716" s="116"/>
    </row>
    <row r="717" spans="1:5" ht="12.75">
      <c r="A717" s="116"/>
      <c r="B717" s="116"/>
      <c r="C717" s="116"/>
      <c r="D717" s="116"/>
      <c r="E717" s="116"/>
    </row>
    <row r="718" spans="1:5" ht="12.75">
      <c r="A718" s="116"/>
      <c r="B718" s="116"/>
      <c r="C718" s="116"/>
      <c r="D718" s="116"/>
      <c r="E718" s="116"/>
    </row>
    <row r="719" spans="1:5" ht="12.75">
      <c r="A719" s="116"/>
      <c r="B719" s="116"/>
      <c r="C719" s="116"/>
      <c r="D719" s="116"/>
      <c r="E719" s="116"/>
    </row>
    <row r="720" spans="1:5" ht="12.75">
      <c r="A720" s="116"/>
      <c r="B720" s="116"/>
      <c r="C720" s="116"/>
      <c r="D720" s="116"/>
      <c r="E720" s="116"/>
    </row>
    <row r="721" spans="1:5" ht="12.75">
      <c r="A721" s="116"/>
      <c r="B721" s="116"/>
      <c r="C721" s="116"/>
      <c r="D721" s="116"/>
      <c r="E721" s="116"/>
    </row>
    <row r="722" spans="1:5" ht="12.75">
      <c r="A722" s="116"/>
      <c r="B722" s="116"/>
      <c r="C722" s="116"/>
      <c r="D722" s="116"/>
      <c r="E722" s="116"/>
    </row>
    <row r="723" spans="1:5" ht="12.75">
      <c r="A723" s="116"/>
      <c r="B723" s="116"/>
      <c r="C723" s="116"/>
      <c r="D723" s="116"/>
      <c r="E723" s="116"/>
    </row>
    <row r="724" spans="1:5" ht="12.75">
      <c r="A724" s="116"/>
      <c r="B724" s="116"/>
      <c r="C724" s="116"/>
      <c r="D724" s="116"/>
      <c r="E724" s="116"/>
    </row>
    <row r="725" spans="1:5" ht="12.75">
      <c r="A725" s="116"/>
      <c r="B725" s="116"/>
      <c r="C725" s="116"/>
      <c r="D725" s="116"/>
      <c r="E725" s="116"/>
    </row>
    <row r="726" spans="1:5" ht="12.75">
      <c r="A726" s="116"/>
      <c r="B726" s="116"/>
      <c r="C726" s="116"/>
      <c r="D726" s="116"/>
      <c r="E726" s="116"/>
    </row>
    <row r="727" spans="1:5" ht="12.75">
      <c r="A727" s="116"/>
      <c r="B727" s="116"/>
      <c r="C727" s="116"/>
      <c r="D727" s="116"/>
      <c r="E727" s="116"/>
    </row>
    <row r="728" spans="1:5" ht="12.75">
      <c r="A728" s="116"/>
      <c r="B728" s="116"/>
      <c r="C728" s="116"/>
      <c r="D728" s="116"/>
      <c r="E728" s="116"/>
    </row>
    <row r="729" spans="1:5" ht="12.75">
      <c r="A729" s="116"/>
      <c r="B729" s="116"/>
      <c r="C729" s="116"/>
      <c r="D729" s="116"/>
      <c r="E729" s="116"/>
    </row>
    <row r="730" spans="1:5" ht="12.75">
      <c r="A730" s="116"/>
      <c r="B730" s="116"/>
      <c r="C730" s="116"/>
      <c r="D730" s="116"/>
      <c r="E730" s="116"/>
    </row>
    <row r="731" spans="1:5" ht="12.75">
      <c r="A731" s="116"/>
      <c r="B731" s="116"/>
      <c r="C731" s="116"/>
      <c r="D731" s="116"/>
      <c r="E731" s="116"/>
    </row>
    <row r="732" spans="1:5" ht="12.75">
      <c r="A732" s="116"/>
      <c r="B732" s="116"/>
      <c r="C732" s="116"/>
      <c r="D732" s="116"/>
      <c r="E732" s="116"/>
    </row>
    <row r="733" spans="1:5" ht="12.75">
      <c r="A733" s="116"/>
      <c r="B733" s="116"/>
      <c r="C733" s="116"/>
      <c r="D733" s="116"/>
      <c r="E733" s="116"/>
    </row>
    <row r="734" spans="1:5" ht="12.75">
      <c r="A734" s="116"/>
      <c r="B734" s="116"/>
      <c r="C734" s="116"/>
      <c r="D734" s="116"/>
      <c r="E734" s="116"/>
    </row>
    <row r="735" spans="1:5" ht="12.75">
      <c r="A735" s="116"/>
      <c r="B735" s="116"/>
      <c r="C735" s="116"/>
      <c r="D735" s="116"/>
      <c r="E735" s="116"/>
    </row>
    <row r="736" spans="1:5" ht="12.75">
      <c r="A736" s="116"/>
      <c r="B736" s="116"/>
      <c r="C736" s="116"/>
      <c r="D736" s="116"/>
      <c r="E736" s="116"/>
    </row>
    <row r="737" spans="1:5" ht="12.75">
      <c r="A737" s="116"/>
      <c r="B737" s="116"/>
      <c r="C737" s="116"/>
      <c r="D737" s="116"/>
      <c r="E737" s="116"/>
    </row>
    <row r="738" spans="1:5" ht="12.75">
      <c r="A738" s="116"/>
      <c r="B738" s="116"/>
      <c r="C738" s="116"/>
      <c r="D738" s="116"/>
      <c r="E738" s="116"/>
    </row>
    <row r="739" spans="1:5" ht="12.75">
      <c r="A739" s="116"/>
      <c r="B739" s="116"/>
      <c r="C739" s="116"/>
      <c r="D739" s="116"/>
      <c r="E739" s="116"/>
    </row>
    <row r="740" spans="1:5" ht="12.75">
      <c r="A740" s="116"/>
      <c r="B740" s="116"/>
      <c r="C740" s="116"/>
      <c r="D740" s="116"/>
      <c r="E740" s="116"/>
    </row>
    <row r="741" spans="1:5" ht="12.75">
      <c r="A741" s="116"/>
      <c r="B741" s="116"/>
      <c r="C741" s="116"/>
      <c r="D741" s="116"/>
      <c r="E741" s="116"/>
    </row>
    <row r="742" spans="1:5" ht="12.75">
      <c r="A742" s="116"/>
      <c r="B742" s="116"/>
      <c r="C742" s="116"/>
      <c r="D742" s="116"/>
      <c r="E742" s="116"/>
    </row>
    <row r="743" spans="1:5" ht="12.75">
      <c r="A743" s="116"/>
      <c r="B743" s="116"/>
      <c r="C743" s="116"/>
      <c r="D743" s="116"/>
      <c r="E743" s="116"/>
    </row>
    <row r="744" spans="1:5" ht="12.75">
      <c r="A744" s="116"/>
      <c r="B744" s="116"/>
      <c r="C744" s="116"/>
      <c r="D744" s="116"/>
      <c r="E744" s="116"/>
    </row>
    <row r="745" spans="1:5" ht="12.75">
      <c r="A745" s="116"/>
      <c r="B745" s="116"/>
      <c r="C745" s="116"/>
      <c r="D745" s="116"/>
      <c r="E745" s="116"/>
    </row>
    <row r="746" spans="1:5" ht="12.75">
      <c r="A746" s="116"/>
      <c r="B746" s="116"/>
      <c r="C746" s="116"/>
      <c r="D746" s="116"/>
      <c r="E746" s="116"/>
    </row>
    <row r="747" spans="1:5" ht="12.75">
      <c r="A747" s="116"/>
      <c r="B747" s="116"/>
      <c r="C747" s="116"/>
      <c r="D747" s="116"/>
      <c r="E747" s="116"/>
    </row>
    <row r="748" spans="1:5" ht="12.75">
      <c r="A748" s="116"/>
      <c r="B748" s="116"/>
      <c r="C748" s="116"/>
      <c r="D748" s="116"/>
      <c r="E748" s="116"/>
    </row>
    <row r="749" spans="1:5" ht="12.75">
      <c r="A749" s="116"/>
      <c r="B749" s="116"/>
      <c r="C749" s="116"/>
      <c r="D749" s="116"/>
      <c r="E749" s="116"/>
    </row>
    <row r="750" spans="1:5" ht="12.75">
      <c r="A750" s="116"/>
      <c r="B750" s="116"/>
      <c r="C750" s="116"/>
      <c r="D750" s="116"/>
      <c r="E750" s="116"/>
    </row>
    <row r="751" spans="1:5" ht="12.75">
      <c r="A751" s="116"/>
      <c r="B751" s="116"/>
      <c r="C751" s="116"/>
      <c r="D751" s="116"/>
      <c r="E751" s="116"/>
    </row>
    <row r="752" spans="1:5" ht="12.75">
      <c r="A752" s="116"/>
      <c r="B752" s="116"/>
      <c r="C752" s="116"/>
      <c r="D752" s="116"/>
      <c r="E752" s="116"/>
    </row>
    <row r="753" spans="1:5" ht="12.75">
      <c r="A753" s="116"/>
      <c r="B753" s="116"/>
      <c r="C753" s="116"/>
      <c r="D753" s="116"/>
      <c r="E753" s="116"/>
    </row>
    <row r="754" spans="1:5" ht="12.75">
      <c r="A754" s="116"/>
      <c r="B754" s="116"/>
      <c r="C754" s="116"/>
      <c r="D754" s="116"/>
      <c r="E754" s="116"/>
    </row>
    <row r="755" spans="1:5" ht="12.75">
      <c r="A755" s="116"/>
      <c r="B755" s="116"/>
      <c r="C755" s="116"/>
      <c r="D755" s="116"/>
      <c r="E755" s="116"/>
    </row>
    <row r="756" spans="1:5" ht="12.75">
      <c r="A756" s="116"/>
      <c r="B756" s="116"/>
      <c r="C756" s="116"/>
      <c r="D756" s="116"/>
      <c r="E756" s="116"/>
    </row>
    <row r="757" spans="1:5" ht="12.75">
      <c r="A757" s="116"/>
      <c r="B757" s="116"/>
      <c r="C757" s="116"/>
      <c r="D757" s="116"/>
      <c r="E757" s="116"/>
    </row>
    <row r="758" spans="1:5" ht="12.75">
      <c r="A758" s="116"/>
      <c r="B758" s="116"/>
      <c r="C758" s="116"/>
      <c r="D758" s="116"/>
      <c r="E758" s="116"/>
    </row>
    <row r="759" spans="1:5" ht="12.75">
      <c r="A759" s="116"/>
      <c r="B759" s="116"/>
      <c r="C759" s="116"/>
      <c r="D759" s="116"/>
      <c r="E759" s="116"/>
    </row>
    <row r="760" spans="1:5" ht="12.75">
      <c r="A760" s="116"/>
      <c r="B760" s="116"/>
      <c r="C760" s="116"/>
      <c r="D760" s="116"/>
      <c r="E760" s="116"/>
    </row>
    <row r="761" spans="1:5" ht="12.75">
      <c r="A761" s="116"/>
      <c r="B761" s="116"/>
      <c r="C761" s="116"/>
      <c r="D761" s="116"/>
      <c r="E761" s="116"/>
    </row>
    <row r="762" spans="1:5" ht="12.75">
      <c r="A762" s="116"/>
      <c r="B762" s="116"/>
      <c r="C762" s="116"/>
      <c r="D762" s="116"/>
      <c r="E762" s="116"/>
    </row>
    <row r="763" spans="1:5" ht="12.75">
      <c r="A763" s="116"/>
      <c r="B763" s="116"/>
      <c r="C763" s="116"/>
      <c r="D763" s="116"/>
      <c r="E763" s="116"/>
    </row>
    <row r="764" spans="1:5" ht="12.75">
      <c r="A764" s="116"/>
      <c r="B764" s="116"/>
      <c r="C764" s="116"/>
      <c r="D764" s="116"/>
      <c r="E764" s="116"/>
    </row>
    <row r="765" spans="1:5" ht="12.75">
      <c r="A765" s="116"/>
      <c r="B765" s="116"/>
      <c r="C765" s="116"/>
      <c r="D765" s="116"/>
      <c r="E765" s="116"/>
    </row>
    <row r="766" spans="1:5" ht="12.75">
      <c r="A766" s="116"/>
      <c r="B766" s="116"/>
      <c r="C766" s="116"/>
      <c r="D766" s="116"/>
      <c r="E766" s="116"/>
    </row>
    <row r="767" spans="1:5" ht="12.75">
      <c r="A767" s="116"/>
      <c r="B767" s="116"/>
      <c r="C767" s="116"/>
      <c r="D767" s="116"/>
      <c r="E767" s="116"/>
    </row>
    <row r="768" spans="1:5" ht="12.75">
      <c r="A768" s="116"/>
      <c r="B768" s="116"/>
      <c r="C768" s="116"/>
      <c r="D768" s="116"/>
      <c r="E768" s="116"/>
    </row>
    <row r="769" spans="1:5" ht="12.75">
      <c r="A769" s="116"/>
      <c r="B769" s="116"/>
      <c r="C769" s="116"/>
      <c r="D769" s="116"/>
      <c r="E769" s="116"/>
    </row>
    <row r="770" spans="1:5" ht="12.75">
      <c r="A770" s="116"/>
      <c r="B770" s="116"/>
      <c r="C770" s="116"/>
      <c r="D770" s="116"/>
      <c r="E770" s="116"/>
    </row>
    <row r="771" spans="1:5" ht="12.75">
      <c r="A771" s="116"/>
      <c r="B771" s="116"/>
      <c r="C771" s="116"/>
      <c r="D771" s="116"/>
      <c r="E771" s="116"/>
    </row>
    <row r="772" spans="1:5" ht="12.75">
      <c r="A772" s="116"/>
      <c r="B772" s="116"/>
      <c r="C772" s="116"/>
      <c r="D772" s="116"/>
      <c r="E772" s="116"/>
    </row>
    <row r="773" spans="1:5" ht="12.75">
      <c r="A773" s="116"/>
      <c r="B773" s="116"/>
      <c r="C773" s="116"/>
      <c r="D773" s="116"/>
      <c r="E773" s="116"/>
    </row>
    <row r="774" spans="1:5" ht="12.75">
      <c r="A774" s="116"/>
      <c r="B774" s="116"/>
      <c r="C774" s="116"/>
      <c r="D774" s="116"/>
      <c r="E774" s="116"/>
    </row>
    <row r="775" spans="1:5" ht="12.75">
      <c r="A775" s="116"/>
      <c r="B775" s="116"/>
      <c r="C775" s="116"/>
      <c r="D775" s="116"/>
      <c r="E775" s="116"/>
    </row>
    <row r="776" spans="1:5" ht="12.75">
      <c r="A776" s="116"/>
      <c r="B776" s="116"/>
      <c r="C776" s="116"/>
      <c r="D776" s="116"/>
      <c r="E776" s="116"/>
    </row>
    <row r="777" spans="1:5" ht="12.75">
      <c r="A777" s="116"/>
      <c r="B777" s="116"/>
      <c r="C777" s="116"/>
      <c r="D777" s="116"/>
      <c r="E777" s="116"/>
    </row>
    <row r="778" spans="1:5" ht="12.75">
      <c r="A778" s="116"/>
      <c r="B778" s="116"/>
      <c r="C778" s="116"/>
      <c r="D778" s="116"/>
      <c r="E778" s="116"/>
    </row>
    <row r="779" spans="1:5" ht="12.75">
      <c r="A779" s="116"/>
      <c r="B779" s="116"/>
      <c r="C779" s="116"/>
      <c r="D779" s="116"/>
      <c r="E779" s="116"/>
    </row>
    <row r="780" spans="1:5" ht="12.75">
      <c r="A780" s="116"/>
      <c r="B780" s="116"/>
      <c r="C780" s="116"/>
      <c r="D780" s="116"/>
      <c r="E780" s="116"/>
    </row>
    <row r="781" spans="1:5" ht="12.75">
      <c r="A781" s="116"/>
      <c r="B781" s="116"/>
      <c r="C781" s="116"/>
      <c r="D781" s="116"/>
      <c r="E781" s="116"/>
    </row>
    <row r="782" spans="1:5" ht="12.75">
      <c r="A782" s="116"/>
      <c r="B782" s="116"/>
      <c r="C782" s="116"/>
      <c r="D782" s="116"/>
      <c r="E782" s="116"/>
    </row>
    <row r="783" spans="1:5" ht="12.75">
      <c r="A783" s="116"/>
      <c r="B783" s="116"/>
      <c r="C783" s="116"/>
      <c r="D783" s="116"/>
      <c r="E783" s="116"/>
    </row>
    <row r="784" spans="1:5" ht="12.75">
      <c r="A784" s="116"/>
      <c r="B784" s="116"/>
      <c r="C784" s="116"/>
      <c r="D784" s="116"/>
      <c r="E784" s="116"/>
    </row>
    <row r="785" spans="1:5" ht="12.75">
      <c r="A785" s="116"/>
      <c r="B785" s="116"/>
      <c r="C785" s="116"/>
      <c r="D785" s="116"/>
      <c r="E785" s="116"/>
    </row>
    <row r="786" spans="1:5" ht="12.75">
      <c r="A786" s="116"/>
      <c r="B786" s="116"/>
      <c r="C786" s="116"/>
      <c r="D786" s="116"/>
      <c r="E786" s="116"/>
    </row>
    <row r="787" spans="1:5" ht="12.75">
      <c r="A787" s="116"/>
      <c r="B787" s="116"/>
      <c r="C787" s="116"/>
      <c r="D787" s="116"/>
      <c r="E787" s="116"/>
    </row>
    <row r="788" spans="1:5" ht="12.75">
      <c r="A788" s="116"/>
      <c r="B788" s="116"/>
      <c r="C788" s="116"/>
      <c r="D788" s="116"/>
      <c r="E788" s="116"/>
    </row>
    <row r="789" spans="1:5" ht="12.75">
      <c r="A789" s="116"/>
      <c r="B789" s="116"/>
      <c r="C789" s="116"/>
      <c r="D789" s="116"/>
      <c r="E789" s="116"/>
    </row>
    <row r="790" spans="1:5" ht="12.75">
      <c r="A790" s="116"/>
      <c r="B790" s="116"/>
      <c r="C790" s="116"/>
      <c r="D790" s="116"/>
      <c r="E790" s="116"/>
    </row>
    <row r="791" spans="1:5" ht="12.75">
      <c r="A791" s="116"/>
      <c r="B791" s="116"/>
      <c r="C791" s="116"/>
      <c r="D791" s="116"/>
      <c r="E791" s="116"/>
    </row>
    <row r="792" spans="1:5" ht="12.75">
      <c r="A792" s="116"/>
      <c r="B792" s="116"/>
      <c r="C792" s="116"/>
      <c r="D792" s="116"/>
      <c r="E792" s="116"/>
    </row>
    <row r="793" spans="1:5" ht="12.75">
      <c r="A793" s="116"/>
      <c r="B793" s="116"/>
      <c r="C793" s="116"/>
      <c r="D793" s="116"/>
      <c r="E793" s="116"/>
    </row>
    <row r="794" spans="1:5" ht="12.75">
      <c r="A794" s="116"/>
      <c r="B794" s="116"/>
      <c r="C794" s="116"/>
      <c r="D794" s="116"/>
      <c r="E794" s="116"/>
    </row>
    <row r="795" spans="1:5" ht="12.75">
      <c r="A795" s="116"/>
      <c r="B795" s="116"/>
      <c r="C795" s="116"/>
      <c r="D795" s="116"/>
      <c r="E795" s="116"/>
    </row>
    <row r="796" spans="1:5" ht="12.75">
      <c r="A796" s="116"/>
      <c r="B796" s="116"/>
      <c r="C796" s="116"/>
      <c r="D796" s="116"/>
      <c r="E796" s="116"/>
    </row>
    <row r="797" spans="1:5" ht="12.75">
      <c r="A797" s="116"/>
      <c r="B797" s="116"/>
      <c r="C797" s="116"/>
      <c r="D797" s="116"/>
      <c r="E797" s="116"/>
    </row>
    <row r="798" spans="1:5" ht="12.75">
      <c r="A798" s="116"/>
      <c r="B798" s="116"/>
      <c r="C798" s="116"/>
      <c r="D798" s="116"/>
      <c r="E798" s="116"/>
    </row>
    <row r="799" spans="1:5" ht="12.75">
      <c r="A799" s="116"/>
      <c r="B799" s="116"/>
      <c r="C799" s="116"/>
      <c r="D799" s="116"/>
      <c r="E799" s="116"/>
    </row>
    <row r="800" spans="1:5" ht="12.75">
      <c r="A800" s="116"/>
      <c r="B800" s="116"/>
      <c r="C800" s="116"/>
      <c r="D800" s="116"/>
      <c r="E800" s="116"/>
    </row>
    <row r="801" spans="1:5" ht="12.75">
      <c r="A801" s="116"/>
      <c r="B801" s="116"/>
      <c r="C801" s="116"/>
      <c r="D801" s="116"/>
      <c r="E801" s="116"/>
    </row>
    <row r="802" spans="1:5" ht="12.75">
      <c r="A802" s="116"/>
      <c r="B802" s="116"/>
      <c r="C802" s="116"/>
      <c r="D802" s="116"/>
      <c r="E802" s="116"/>
    </row>
    <row r="803" spans="1:5" ht="12.75">
      <c r="A803" s="116"/>
      <c r="B803" s="116"/>
      <c r="C803" s="116"/>
      <c r="D803" s="116"/>
      <c r="E803" s="116"/>
    </row>
    <row r="804" spans="1:5" ht="12.75">
      <c r="A804" s="116"/>
      <c r="B804" s="116"/>
      <c r="C804" s="116"/>
      <c r="D804" s="116"/>
      <c r="E804" s="116"/>
    </row>
    <row r="805" spans="1:5" ht="12.75">
      <c r="A805" s="116"/>
      <c r="B805" s="116"/>
      <c r="C805" s="116"/>
      <c r="D805" s="116"/>
      <c r="E805" s="116"/>
    </row>
    <row r="806" spans="1:5" ht="12.75">
      <c r="A806" s="116"/>
      <c r="B806" s="116"/>
      <c r="C806" s="116"/>
      <c r="D806" s="116"/>
      <c r="E806" s="116"/>
    </row>
    <row r="807" spans="1:5" ht="12.75">
      <c r="A807" s="116"/>
      <c r="B807" s="116"/>
      <c r="C807" s="116"/>
      <c r="D807" s="116"/>
      <c r="E807" s="116"/>
    </row>
    <row r="808" spans="1:5" ht="12.75">
      <c r="A808" s="116"/>
      <c r="B808" s="116"/>
      <c r="C808" s="116"/>
      <c r="D808" s="116"/>
      <c r="E808" s="116"/>
    </row>
    <row r="809" spans="1:5" ht="12.75">
      <c r="A809" s="116"/>
      <c r="B809" s="116"/>
      <c r="C809" s="116"/>
      <c r="D809" s="116"/>
      <c r="E809" s="116"/>
    </row>
    <row r="810" spans="1:5" ht="12.75">
      <c r="A810" s="116"/>
      <c r="B810" s="116"/>
      <c r="C810" s="116"/>
      <c r="D810" s="116"/>
      <c r="E810" s="116"/>
    </row>
    <row r="811" spans="1:5" ht="12.75">
      <c r="A811" s="116"/>
      <c r="B811" s="116"/>
      <c r="C811" s="116"/>
      <c r="D811" s="116"/>
      <c r="E811" s="116"/>
    </row>
    <row r="812" spans="1:5" ht="12.75">
      <c r="A812" s="116"/>
      <c r="B812" s="116"/>
      <c r="C812" s="116"/>
      <c r="D812" s="116"/>
      <c r="E812" s="116"/>
    </row>
    <row r="813" spans="1:5" ht="12.75">
      <c r="A813" s="116"/>
      <c r="B813" s="116"/>
      <c r="C813" s="116"/>
      <c r="D813" s="116"/>
      <c r="E813" s="116"/>
    </row>
    <row r="814" spans="1:5" ht="12.75">
      <c r="A814" s="116"/>
      <c r="B814" s="116"/>
      <c r="C814" s="116"/>
      <c r="D814" s="116"/>
      <c r="E814" s="116"/>
    </row>
    <row r="815" spans="1:5" ht="12.75">
      <c r="A815" s="116"/>
      <c r="B815" s="116"/>
      <c r="C815" s="116"/>
      <c r="D815" s="116"/>
      <c r="E815" s="116"/>
    </row>
    <row r="816" spans="1:5" ht="12.75">
      <c r="A816" s="116"/>
      <c r="B816" s="116"/>
      <c r="C816" s="116"/>
      <c r="D816" s="116"/>
      <c r="E816" s="116"/>
    </row>
    <row r="817" spans="1:5" ht="12.75">
      <c r="A817" s="116"/>
      <c r="B817" s="116"/>
      <c r="C817" s="116"/>
      <c r="D817" s="116"/>
      <c r="E817" s="116"/>
    </row>
    <row r="818" spans="1:5" ht="12.75">
      <c r="A818" s="116"/>
      <c r="B818" s="116"/>
      <c r="C818" s="116"/>
      <c r="D818" s="116"/>
      <c r="E818" s="116"/>
    </row>
    <row r="819" spans="1:5" ht="12.75">
      <c r="A819" s="116"/>
      <c r="B819" s="116"/>
      <c r="C819" s="116"/>
      <c r="D819" s="116"/>
      <c r="E819" s="116"/>
    </row>
    <row r="820" spans="1:5" ht="12.75">
      <c r="A820" s="116"/>
      <c r="B820" s="116"/>
      <c r="C820" s="116"/>
      <c r="D820" s="116"/>
      <c r="E820" s="116"/>
    </row>
    <row r="821" spans="1:5" ht="12.75">
      <c r="A821" s="116"/>
      <c r="B821" s="116"/>
      <c r="C821" s="116"/>
      <c r="D821" s="116"/>
      <c r="E821" s="116"/>
    </row>
    <row r="822" spans="1:5" ht="12.75">
      <c r="A822" s="116"/>
      <c r="B822" s="116"/>
      <c r="C822" s="116"/>
      <c r="D822" s="116"/>
      <c r="E822" s="116"/>
    </row>
    <row r="823" spans="1:5" ht="12.75">
      <c r="A823" s="116"/>
      <c r="B823" s="116"/>
      <c r="C823" s="116"/>
      <c r="D823" s="116"/>
      <c r="E823" s="116"/>
    </row>
    <row r="824" spans="1:5" ht="12.75">
      <c r="A824" s="116"/>
      <c r="B824" s="116"/>
      <c r="C824" s="116"/>
      <c r="D824" s="116"/>
      <c r="E824" s="116"/>
    </row>
    <row r="825" spans="1:5" ht="12.75">
      <c r="A825" s="116"/>
      <c r="B825" s="116"/>
      <c r="C825" s="116"/>
      <c r="D825" s="116"/>
      <c r="E825" s="116"/>
    </row>
    <row r="826" spans="1:5" ht="12.75">
      <c r="A826" s="116"/>
      <c r="B826" s="116"/>
      <c r="C826" s="116"/>
      <c r="D826" s="116"/>
      <c r="E826" s="116"/>
    </row>
    <row r="827" spans="1:5" ht="12.75">
      <c r="A827" s="116"/>
      <c r="B827" s="116"/>
      <c r="C827" s="116"/>
      <c r="D827" s="116"/>
      <c r="E827" s="116"/>
    </row>
    <row r="828" spans="1:5" ht="12.75">
      <c r="A828" s="116"/>
      <c r="B828" s="116"/>
      <c r="C828" s="116"/>
      <c r="D828" s="116"/>
      <c r="E828" s="116"/>
    </row>
    <row r="829" spans="1:5" ht="12.75">
      <c r="A829" s="116"/>
      <c r="B829" s="116"/>
      <c r="C829" s="116"/>
      <c r="D829" s="116"/>
      <c r="E829" s="116"/>
    </row>
    <row r="830" spans="1:5" ht="12.75">
      <c r="A830" s="116"/>
      <c r="B830" s="116"/>
      <c r="C830" s="116"/>
      <c r="D830" s="116"/>
      <c r="E830" s="116"/>
    </row>
    <row r="831" spans="1:5" ht="12.75">
      <c r="A831" s="116"/>
      <c r="B831" s="116"/>
      <c r="C831" s="116"/>
      <c r="D831" s="116"/>
      <c r="E831" s="116"/>
    </row>
    <row r="832" spans="1:5" ht="12.75">
      <c r="A832" s="116"/>
      <c r="B832" s="116"/>
      <c r="C832" s="116"/>
      <c r="D832" s="116"/>
      <c r="E832" s="116"/>
    </row>
    <row r="833" spans="1:5" ht="12.75">
      <c r="A833" s="116"/>
      <c r="B833" s="116"/>
      <c r="C833" s="116"/>
      <c r="D833" s="116"/>
      <c r="E833" s="116"/>
    </row>
    <row r="834" spans="1:5" ht="12.75">
      <c r="A834" s="116"/>
      <c r="B834" s="116"/>
      <c r="C834" s="116"/>
      <c r="D834" s="116"/>
      <c r="E834" s="116"/>
    </row>
    <row r="835" spans="1:5" ht="12.75">
      <c r="A835" s="116"/>
      <c r="B835" s="116"/>
      <c r="C835" s="116"/>
      <c r="D835" s="116"/>
      <c r="E835" s="116"/>
    </row>
    <row r="836" spans="1:5" ht="12.75">
      <c r="A836" s="116"/>
      <c r="B836" s="116"/>
      <c r="C836" s="116"/>
      <c r="D836" s="116"/>
      <c r="E836" s="116"/>
    </row>
    <row r="837" spans="1:5" ht="12.75">
      <c r="A837" s="116"/>
      <c r="B837" s="116"/>
      <c r="C837" s="116"/>
      <c r="D837" s="116"/>
      <c r="E837" s="116"/>
    </row>
    <row r="838" spans="1:5" ht="12.75">
      <c r="A838" s="116"/>
      <c r="B838" s="116"/>
      <c r="C838" s="116"/>
      <c r="D838" s="116"/>
      <c r="E838" s="116"/>
    </row>
    <row r="839" spans="1:5" ht="12.75">
      <c r="A839" s="116"/>
      <c r="B839" s="116"/>
      <c r="C839" s="116"/>
      <c r="D839" s="116"/>
      <c r="E839" s="116"/>
    </row>
    <row r="840" spans="1:5" ht="12.75">
      <c r="A840" s="116"/>
      <c r="B840" s="116"/>
      <c r="C840" s="116"/>
      <c r="D840" s="116"/>
      <c r="E840" s="116"/>
    </row>
    <row r="841" spans="1:5" ht="12.75">
      <c r="A841" s="116"/>
      <c r="B841" s="116"/>
      <c r="C841" s="116"/>
      <c r="D841" s="116"/>
      <c r="E841" s="116"/>
    </row>
    <row r="842" spans="1:5" ht="12.75">
      <c r="A842" s="116"/>
      <c r="B842" s="116"/>
      <c r="C842" s="116"/>
      <c r="D842" s="116"/>
      <c r="E842" s="116"/>
    </row>
    <row r="843" spans="1:5" ht="12.75">
      <c r="A843" s="116"/>
      <c r="B843" s="116"/>
      <c r="C843" s="116"/>
      <c r="D843" s="116"/>
      <c r="E843" s="116"/>
    </row>
    <row r="844" spans="1:5" ht="12.75">
      <c r="A844" s="116"/>
      <c r="B844" s="116"/>
      <c r="C844" s="116"/>
      <c r="D844" s="116"/>
      <c r="E844" s="116"/>
    </row>
    <row r="845" spans="1:5" ht="12.75">
      <c r="A845" s="116"/>
      <c r="B845" s="116"/>
      <c r="C845" s="116"/>
      <c r="D845" s="116"/>
      <c r="E845" s="116"/>
    </row>
    <row r="846" spans="1:5" ht="12.75">
      <c r="A846" s="116"/>
      <c r="B846" s="116"/>
      <c r="C846" s="116"/>
      <c r="D846" s="116"/>
      <c r="E846" s="116"/>
    </row>
    <row r="847" spans="1:5" ht="12.75">
      <c r="A847" s="116"/>
      <c r="B847" s="116"/>
      <c r="C847" s="116"/>
      <c r="D847" s="116"/>
      <c r="E847" s="116"/>
    </row>
    <row r="848" spans="1:5" ht="12.75">
      <c r="A848" s="116"/>
      <c r="B848" s="116"/>
      <c r="C848" s="116"/>
      <c r="D848" s="116"/>
      <c r="E848" s="116"/>
    </row>
    <row r="849" spans="1:5" ht="12.75">
      <c r="A849" s="116"/>
      <c r="B849" s="116"/>
      <c r="C849" s="116"/>
      <c r="D849" s="116"/>
      <c r="E849" s="116"/>
    </row>
    <row r="850" spans="1:5" ht="12.75">
      <c r="A850" s="116"/>
      <c r="B850" s="116"/>
      <c r="C850" s="116"/>
      <c r="D850" s="116"/>
      <c r="E850" s="116"/>
    </row>
    <row r="851" spans="1:5" ht="12.75">
      <c r="A851" s="116"/>
      <c r="B851" s="116"/>
      <c r="C851" s="116"/>
      <c r="D851" s="116"/>
      <c r="E851" s="116"/>
    </row>
    <row r="852" spans="1:5" ht="12.75">
      <c r="A852" s="116"/>
      <c r="B852" s="116"/>
      <c r="C852" s="116"/>
      <c r="D852" s="116"/>
      <c r="E852" s="116"/>
    </row>
    <row r="853" spans="1:5" ht="12.75">
      <c r="A853" s="116"/>
      <c r="B853" s="116"/>
      <c r="C853" s="116"/>
      <c r="D853" s="116"/>
      <c r="E853" s="116"/>
    </row>
    <row r="854" spans="1:5" ht="12.75">
      <c r="A854" s="116"/>
      <c r="B854" s="116"/>
      <c r="C854" s="116"/>
      <c r="D854" s="116"/>
      <c r="E854" s="116"/>
    </row>
    <row r="855" spans="1:5" ht="12.75">
      <c r="A855" s="116"/>
      <c r="B855" s="116"/>
      <c r="C855" s="116"/>
      <c r="D855" s="116"/>
      <c r="E855" s="116"/>
    </row>
    <row r="856" spans="1:5" ht="12.75">
      <c r="A856" s="116"/>
      <c r="B856" s="116"/>
      <c r="C856" s="116"/>
      <c r="D856" s="116"/>
      <c r="E856" s="116"/>
    </row>
    <row r="857" spans="1:5" ht="12.75">
      <c r="A857" s="116"/>
      <c r="B857" s="116"/>
      <c r="C857" s="116"/>
      <c r="D857" s="116"/>
      <c r="E857" s="116"/>
    </row>
    <row r="858" spans="1:5" ht="12.75">
      <c r="A858" s="116"/>
      <c r="B858" s="116"/>
      <c r="C858" s="116"/>
      <c r="D858" s="116"/>
      <c r="E858" s="116"/>
    </row>
    <row r="859" spans="1:5" ht="12.75">
      <c r="A859" s="116"/>
      <c r="B859" s="116"/>
      <c r="C859" s="116"/>
      <c r="D859" s="116"/>
      <c r="E859" s="116"/>
    </row>
    <row r="860" spans="1:5" ht="12.75">
      <c r="A860" s="116"/>
      <c r="B860" s="116"/>
      <c r="C860" s="116"/>
      <c r="D860" s="116"/>
      <c r="E860" s="116"/>
    </row>
    <row r="861" spans="1:5" ht="12.75">
      <c r="A861" s="116"/>
      <c r="B861" s="116"/>
      <c r="C861" s="116"/>
      <c r="D861" s="116"/>
      <c r="E861" s="116"/>
    </row>
    <row r="862" spans="1:5" ht="12.75">
      <c r="A862" s="116"/>
      <c r="B862" s="116"/>
      <c r="C862" s="116"/>
      <c r="D862" s="116"/>
      <c r="E862" s="116"/>
    </row>
    <row r="863" spans="1:5" ht="12.75">
      <c r="A863" s="116"/>
      <c r="B863" s="116"/>
      <c r="C863" s="116"/>
      <c r="D863" s="116"/>
      <c r="E863" s="116"/>
    </row>
    <row r="864" spans="1:5" ht="12.75">
      <c r="A864" s="116"/>
      <c r="B864" s="116"/>
      <c r="C864" s="116"/>
      <c r="D864" s="116"/>
      <c r="E864" s="116"/>
    </row>
    <row r="865" spans="1:5" ht="12.75">
      <c r="A865" s="116"/>
      <c r="B865" s="116"/>
      <c r="C865" s="116"/>
      <c r="D865" s="116"/>
      <c r="E865" s="116"/>
    </row>
    <row r="866" spans="1:5" ht="12.75">
      <c r="A866" s="116"/>
      <c r="B866" s="116"/>
      <c r="C866" s="116"/>
      <c r="D866" s="116"/>
      <c r="E866" s="116"/>
    </row>
    <row r="867" spans="1:5" ht="12.75">
      <c r="A867" s="116"/>
      <c r="B867" s="116"/>
      <c r="C867" s="116"/>
      <c r="D867" s="116"/>
      <c r="E867" s="116"/>
    </row>
    <row r="868" spans="1:5" ht="12.75">
      <c r="A868" s="116"/>
      <c r="B868" s="116"/>
      <c r="C868" s="116"/>
      <c r="D868" s="116"/>
      <c r="E868" s="116"/>
    </row>
    <row r="869" spans="1:5" ht="12.75">
      <c r="A869" s="116"/>
      <c r="B869" s="116"/>
      <c r="C869" s="116"/>
      <c r="D869" s="116"/>
      <c r="E869" s="116"/>
    </row>
    <row r="870" spans="1:5" ht="12.75">
      <c r="A870" s="116"/>
      <c r="B870" s="116"/>
      <c r="C870" s="116"/>
      <c r="D870" s="116"/>
      <c r="E870" s="116"/>
    </row>
    <row r="871" spans="1:5" ht="12.75">
      <c r="A871" s="116"/>
      <c r="B871" s="116"/>
      <c r="C871" s="116"/>
      <c r="D871" s="116"/>
      <c r="E871" s="116"/>
    </row>
    <row r="872" spans="1:5" ht="12.75">
      <c r="A872" s="116"/>
      <c r="B872" s="116"/>
      <c r="C872" s="116"/>
      <c r="D872" s="116"/>
      <c r="E872" s="116"/>
    </row>
    <row r="873" spans="1:5" ht="12.75">
      <c r="A873" s="116"/>
      <c r="B873" s="116"/>
      <c r="C873" s="116"/>
      <c r="D873" s="116"/>
      <c r="E873" s="116"/>
    </row>
    <row r="874" spans="1:5" ht="12.75">
      <c r="A874" s="116"/>
      <c r="B874" s="116"/>
      <c r="C874" s="116"/>
      <c r="D874" s="116"/>
      <c r="E874" s="116"/>
    </row>
    <row r="875" spans="1:5" ht="12.75">
      <c r="A875" s="116"/>
      <c r="B875" s="116"/>
      <c r="C875" s="116"/>
      <c r="D875" s="116"/>
      <c r="E875" s="116"/>
    </row>
    <row r="876" spans="1:5" ht="12.75">
      <c r="A876" s="116"/>
      <c r="B876" s="116"/>
      <c r="C876" s="116"/>
      <c r="D876" s="116"/>
      <c r="E876" s="116"/>
    </row>
    <row r="877" spans="1:5" ht="12.75">
      <c r="A877" s="116"/>
      <c r="B877" s="116"/>
      <c r="C877" s="116"/>
      <c r="D877" s="116"/>
      <c r="E877" s="116"/>
    </row>
    <row r="878" spans="1:5" ht="12.75">
      <c r="A878" s="116"/>
      <c r="B878" s="116"/>
      <c r="C878" s="116"/>
      <c r="D878" s="116"/>
      <c r="E878" s="116"/>
    </row>
    <row r="879" spans="1:5" ht="12.75">
      <c r="A879" s="116"/>
      <c r="B879" s="116"/>
      <c r="C879" s="116"/>
      <c r="D879" s="116"/>
      <c r="E879" s="116"/>
    </row>
    <row r="880" spans="1:5" ht="12.75">
      <c r="A880" s="116"/>
      <c r="B880" s="116"/>
      <c r="C880" s="116"/>
      <c r="D880" s="116"/>
      <c r="E880" s="116"/>
    </row>
    <row r="881" spans="1:5" ht="12.75">
      <c r="A881" s="116"/>
      <c r="B881" s="116"/>
      <c r="C881" s="116"/>
      <c r="D881" s="116"/>
      <c r="E881" s="116"/>
    </row>
    <row r="882" spans="1:5" ht="12.75">
      <c r="A882" s="116"/>
      <c r="B882" s="116"/>
      <c r="C882" s="116"/>
      <c r="D882" s="116"/>
      <c r="E882" s="116"/>
    </row>
    <row r="883" spans="1:5" ht="12.75">
      <c r="A883" s="116"/>
      <c r="B883" s="116"/>
      <c r="C883" s="116"/>
      <c r="D883" s="116"/>
      <c r="E883" s="116"/>
    </row>
    <row r="884" spans="1:5" ht="12.75">
      <c r="A884" s="116"/>
      <c r="B884" s="116"/>
      <c r="C884" s="116"/>
      <c r="D884" s="116"/>
      <c r="E884" s="116"/>
    </row>
    <row r="885" spans="1:5" ht="12.75">
      <c r="A885" s="116"/>
      <c r="B885" s="116"/>
      <c r="C885" s="116"/>
      <c r="D885" s="116"/>
      <c r="E885" s="116"/>
    </row>
    <row r="886" spans="1:5" ht="12.75">
      <c r="A886" s="116"/>
      <c r="B886" s="116"/>
      <c r="C886" s="116"/>
      <c r="D886" s="116"/>
      <c r="E886" s="116"/>
    </row>
    <row r="887" spans="1:5" ht="12.75">
      <c r="A887" s="116"/>
      <c r="B887" s="116"/>
      <c r="C887" s="116"/>
      <c r="D887" s="116"/>
      <c r="E887" s="116"/>
    </row>
    <row r="888" spans="1:5" ht="12.75">
      <c r="A888" s="116"/>
      <c r="B888" s="116"/>
      <c r="C888" s="116"/>
      <c r="D888" s="116"/>
      <c r="E888" s="116"/>
    </row>
    <row r="889" spans="1:5" ht="12.75">
      <c r="A889" s="116"/>
      <c r="B889" s="116"/>
      <c r="C889" s="116"/>
      <c r="D889" s="116"/>
      <c r="E889" s="116"/>
    </row>
    <row r="890" spans="1:5" ht="12.75">
      <c r="A890" s="116"/>
      <c r="B890" s="116"/>
      <c r="C890" s="116"/>
      <c r="D890" s="116"/>
      <c r="E890" s="116"/>
    </row>
    <row r="891" spans="1:5" ht="12.75">
      <c r="A891" s="116"/>
      <c r="B891" s="116"/>
      <c r="C891" s="116"/>
      <c r="D891" s="116"/>
      <c r="E891" s="116"/>
    </row>
    <row r="892" spans="1:5" ht="12.75">
      <c r="A892" s="116"/>
      <c r="B892" s="116"/>
      <c r="C892" s="116"/>
      <c r="D892" s="116"/>
      <c r="E892" s="116"/>
    </row>
    <row r="893" spans="1:5" ht="12.75">
      <c r="A893" s="116"/>
      <c r="B893" s="116"/>
      <c r="C893" s="116"/>
      <c r="D893" s="116"/>
      <c r="E893" s="116"/>
    </row>
    <row r="894" spans="1:5" ht="12.75">
      <c r="A894" s="116"/>
      <c r="B894" s="116"/>
      <c r="C894" s="116"/>
      <c r="D894" s="116"/>
      <c r="E894" s="116"/>
    </row>
    <row r="895" spans="1:5" ht="12.75">
      <c r="A895" s="116"/>
      <c r="B895" s="116"/>
      <c r="C895" s="116"/>
      <c r="D895" s="116"/>
      <c r="E895" s="116"/>
    </row>
    <row r="896" spans="1:5" ht="12.75">
      <c r="A896" s="116"/>
      <c r="B896" s="116"/>
      <c r="C896" s="116"/>
      <c r="D896" s="116"/>
      <c r="E896" s="116"/>
    </row>
    <row r="897" spans="1:5" ht="12.75">
      <c r="A897" s="116"/>
      <c r="B897" s="116"/>
      <c r="C897" s="116"/>
      <c r="D897" s="116"/>
      <c r="E897" s="116"/>
    </row>
    <row r="898" spans="1:5" ht="12.75">
      <c r="A898" s="116"/>
      <c r="B898" s="116"/>
      <c r="C898" s="116"/>
      <c r="D898" s="116"/>
      <c r="E898" s="116"/>
    </row>
    <row r="899" spans="1:5" ht="12.75">
      <c r="A899" s="116"/>
      <c r="B899" s="116"/>
      <c r="C899" s="116"/>
      <c r="D899" s="116"/>
      <c r="E899" s="116"/>
    </row>
    <row r="900" spans="1:5" ht="12.75">
      <c r="A900" s="116"/>
      <c r="B900" s="116"/>
      <c r="C900" s="116"/>
      <c r="D900" s="116"/>
      <c r="E900" s="116"/>
    </row>
    <row r="901" spans="1:5" ht="12.75">
      <c r="A901" s="116"/>
      <c r="B901" s="116"/>
      <c r="C901" s="116"/>
      <c r="D901" s="116"/>
      <c r="E901" s="116"/>
    </row>
    <row r="902" spans="1:5" ht="12.75">
      <c r="A902" s="116"/>
      <c r="B902" s="116"/>
      <c r="C902" s="116"/>
      <c r="D902" s="116"/>
      <c r="E902" s="116"/>
    </row>
    <row r="903" spans="1:5" ht="12.75">
      <c r="A903" s="116"/>
      <c r="B903" s="116"/>
      <c r="C903" s="116"/>
      <c r="D903" s="116"/>
      <c r="E903" s="116"/>
    </row>
    <row r="904" spans="1:5" ht="12.75">
      <c r="A904" s="116"/>
      <c r="B904" s="116"/>
      <c r="C904" s="116"/>
      <c r="D904" s="116"/>
      <c r="E904" s="116"/>
    </row>
    <row r="905" spans="1:5" ht="12.75">
      <c r="A905" s="116"/>
      <c r="B905" s="116"/>
      <c r="C905" s="116"/>
      <c r="D905" s="116"/>
      <c r="E905" s="116"/>
    </row>
    <row r="906" spans="1:5" ht="12.75">
      <c r="A906" s="116"/>
      <c r="B906" s="116"/>
      <c r="C906" s="116"/>
      <c r="D906" s="116"/>
      <c r="E906" s="116"/>
    </row>
    <row r="907" spans="1:5" ht="12.75">
      <c r="A907" s="116"/>
      <c r="B907" s="116"/>
      <c r="C907" s="116"/>
      <c r="D907" s="116"/>
      <c r="E907" s="116"/>
    </row>
    <row r="908" spans="1:5" ht="12.75">
      <c r="A908" s="116"/>
      <c r="B908" s="116"/>
      <c r="C908" s="116"/>
      <c r="D908" s="116"/>
      <c r="E908" s="116"/>
    </row>
    <row r="909" spans="1:5" ht="12.75">
      <c r="A909" s="116"/>
      <c r="B909" s="116"/>
      <c r="C909" s="116"/>
      <c r="D909" s="116"/>
      <c r="E909" s="116"/>
    </row>
    <row r="910" spans="1:5" ht="12.75">
      <c r="A910" s="116"/>
      <c r="B910" s="116"/>
      <c r="C910" s="116"/>
      <c r="D910" s="116"/>
      <c r="E910" s="116"/>
    </row>
    <row r="911" spans="1:5" ht="12.75">
      <c r="A911" s="116"/>
      <c r="B911" s="116"/>
      <c r="C911" s="116"/>
      <c r="D911" s="116"/>
      <c r="E911" s="116"/>
    </row>
    <row r="912" spans="1:5" ht="12.75">
      <c r="A912" s="116"/>
      <c r="B912" s="116"/>
      <c r="C912" s="116"/>
      <c r="D912" s="116"/>
      <c r="E912" s="116"/>
    </row>
    <row r="913" spans="1:5" ht="12.75">
      <c r="A913" s="116"/>
      <c r="B913" s="116"/>
      <c r="C913" s="116"/>
      <c r="D913" s="116"/>
      <c r="E913" s="116"/>
    </row>
    <row r="914" spans="1:5" ht="12.75">
      <c r="A914" s="116"/>
      <c r="B914" s="116"/>
      <c r="C914" s="116"/>
      <c r="D914" s="116"/>
      <c r="E914" s="116"/>
    </row>
    <row r="915" spans="1:5" ht="12.75">
      <c r="A915" s="116"/>
      <c r="B915" s="116"/>
      <c r="C915" s="116"/>
      <c r="D915" s="116"/>
      <c r="E915" s="116"/>
    </row>
    <row r="916" spans="1:5" ht="12.75">
      <c r="A916" s="116"/>
      <c r="B916" s="116"/>
      <c r="C916" s="116"/>
      <c r="D916" s="116"/>
      <c r="E916" s="116"/>
    </row>
    <row r="917" spans="1:5" ht="12.75">
      <c r="A917" s="116"/>
      <c r="B917" s="116"/>
      <c r="C917" s="116"/>
      <c r="D917" s="116"/>
      <c r="E917" s="116"/>
    </row>
    <row r="918" spans="1:5" ht="12.75">
      <c r="A918" s="116"/>
      <c r="B918" s="116"/>
      <c r="C918" s="116"/>
      <c r="D918" s="116"/>
      <c r="E918" s="116"/>
    </row>
    <row r="919" spans="1:5" ht="12.75">
      <c r="A919" s="116"/>
      <c r="B919" s="116"/>
      <c r="C919" s="116"/>
      <c r="D919" s="116"/>
      <c r="E919" s="116"/>
    </row>
    <row r="920" spans="1:5" ht="12.75">
      <c r="A920" s="116"/>
      <c r="B920" s="116"/>
      <c r="C920" s="116"/>
      <c r="D920" s="116"/>
      <c r="E920" s="116"/>
    </row>
    <row r="921" spans="1:5" ht="12.75">
      <c r="A921" s="116"/>
      <c r="B921" s="116"/>
      <c r="C921" s="116"/>
      <c r="D921" s="116"/>
      <c r="E921" s="116"/>
    </row>
    <row r="922" spans="1:5" ht="12.75">
      <c r="A922" s="116"/>
      <c r="B922" s="116"/>
      <c r="C922" s="116"/>
      <c r="D922" s="116"/>
      <c r="E922" s="116"/>
    </row>
    <row r="923" spans="1:5" ht="12.75">
      <c r="A923" s="116"/>
      <c r="B923" s="116"/>
      <c r="C923" s="116"/>
      <c r="D923" s="116"/>
      <c r="E923" s="116"/>
    </row>
    <row r="924" spans="1:5" ht="12.75">
      <c r="A924" s="116"/>
      <c r="B924" s="116"/>
      <c r="C924" s="116"/>
      <c r="D924" s="116"/>
      <c r="E924" s="116"/>
    </row>
    <row r="925" spans="1:5" ht="12.75">
      <c r="A925" s="116"/>
      <c r="B925" s="116"/>
      <c r="C925" s="116"/>
      <c r="D925" s="116"/>
      <c r="E925" s="116"/>
    </row>
    <row r="926" spans="1:5" ht="12.75">
      <c r="A926" s="116"/>
      <c r="B926" s="116"/>
      <c r="C926" s="116"/>
      <c r="D926" s="116"/>
      <c r="E926" s="116"/>
    </row>
    <row r="927" spans="1:5" ht="12.75">
      <c r="A927" s="116"/>
      <c r="B927" s="116"/>
      <c r="C927" s="116"/>
      <c r="D927" s="116"/>
      <c r="E927" s="116"/>
    </row>
    <row r="928" spans="1:5" ht="12.75">
      <c r="A928" s="116"/>
      <c r="B928" s="116"/>
      <c r="C928" s="116"/>
      <c r="D928" s="116"/>
      <c r="E928" s="116"/>
    </row>
    <row r="929" spans="1:5" ht="12.75">
      <c r="A929" s="116"/>
      <c r="B929" s="116"/>
      <c r="C929" s="116"/>
      <c r="D929" s="116"/>
      <c r="E929" s="116"/>
    </row>
    <row r="930" spans="1:5" ht="12.75">
      <c r="A930" s="116"/>
      <c r="B930" s="116"/>
      <c r="C930" s="116"/>
      <c r="D930" s="116"/>
      <c r="E930" s="116"/>
    </row>
    <row r="931" spans="1:5" ht="12.75">
      <c r="A931" s="116"/>
      <c r="B931" s="116"/>
      <c r="C931" s="116"/>
      <c r="D931" s="116"/>
      <c r="E931" s="116"/>
    </row>
    <row r="932" spans="1:5" ht="12.75">
      <c r="A932" s="116"/>
      <c r="B932" s="116"/>
      <c r="C932" s="116"/>
      <c r="D932" s="116"/>
      <c r="E932" s="116"/>
    </row>
    <row r="933" spans="1:5" ht="12.75">
      <c r="A933" s="116"/>
      <c r="B933" s="116"/>
      <c r="C933" s="116"/>
      <c r="D933" s="116"/>
      <c r="E933" s="116"/>
    </row>
    <row r="934" spans="1:5" ht="12.75">
      <c r="A934" s="116"/>
      <c r="B934" s="116"/>
      <c r="C934" s="116"/>
      <c r="D934" s="116"/>
      <c r="E934" s="116"/>
    </row>
    <row r="935" spans="1:5" ht="12.75">
      <c r="A935" s="116"/>
      <c r="B935" s="116"/>
      <c r="C935" s="116"/>
      <c r="D935" s="116"/>
      <c r="E935" s="116"/>
    </row>
    <row r="936" spans="1:5" ht="12.75">
      <c r="A936" s="116"/>
      <c r="B936" s="116"/>
      <c r="C936" s="116"/>
      <c r="D936" s="116"/>
      <c r="E936" s="116"/>
    </row>
    <row r="937" spans="1:5" ht="12.75">
      <c r="A937" s="116"/>
      <c r="B937" s="116"/>
      <c r="C937" s="116"/>
      <c r="D937" s="116"/>
      <c r="E937" s="116"/>
    </row>
    <row r="938" spans="1:5" ht="12.75">
      <c r="A938" s="116"/>
      <c r="B938" s="116"/>
      <c r="C938" s="116"/>
      <c r="D938" s="116"/>
      <c r="E938" s="116"/>
    </row>
    <row r="939" spans="1:5" ht="12.75">
      <c r="A939" s="116"/>
      <c r="B939" s="116"/>
      <c r="C939" s="116"/>
      <c r="D939" s="116"/>
      <c r="E939" s="116"/>
    </row>
    <row r="940" spans="1:5" ht="12.75">
      <c r="A940" s="116"/>
      <c r="B940" s="116"/>
      <c r="C940" s="116"/>
      <c r="D940" s="116"/>
      <c r="E940" s="116"/>
    </row>
    <row r="941" spans="1:5" ht="12.75">
      <c r="A941" s="116"/>
      <c r="B941" s="116"/>
      <c r="C941" s="116"/>
      <c r="D941" s="116"/>
      <c r="E941" s="116"/>
    </row>
    <row r="942" spans="1:5" ht="12.75">
      <c r="A942" s="116"/>
      <c r="B942" s="116"/>
      <c r="C942" s="116"/>
      <c r="D942" s="116"/>
      <c r="E942" s="116"/>
    </row>
    <row r="943" spans="1:5" ht="12.75">
      <c r="A943" s="116"/>
      <c r="B943" s="116"/>
      <c r="C943" s="116"/>
      <c r="D943" s="116"/>
      <c r="E943" s="116"/>
    </row>
    <row r="944" spans="1:5" ht="12.75">
      <c r="A944" s="116"/>
      <c r="B944" s="116"/>
      <c r="C944" s="116"/>
      <c r="D944" s="116"/>
      <c r="E944" s="116"/>
    </row>
    <row r="945" spans="1:5" ht="12.75">
      <c r="A945" s="116"/>
      <c r="B945" s="116"/>
      <c r="C945" s="116"/>
      <c r="D945" s="116"/>
      <c r="E945" s="116"/>
    </row>
    <row r="946" spans="1:5" ht="12.75">
      <c r="A946" s="116"/>
      <c r="B946" s="116"/>
      <c r="C946" s="116"/>
      <c r="D946" s="116"/>
      <c r="E946" s="116"/>
    </row>
    <row r="947" spans="1:5" ht="12.75">
      <c r="A947" s="116"/>
      <c r="B947" s="116"/>
      <c r="C947" s="116"/>
      <c r="D947" s="116"/>
      <c r="E947" s="116"/>
    </row>
    <row r="948" spans="1:5" ht="12.75">
      <c r="A948" s="116"/>
      <c r="B948" s="116"/>
      <c r="C948" s="116"/>
      <c r="D948" s="116"/>
      <c r="E948" s="116"/>
    </row>
    <row r="949" spans="1:5" ht="12.75">
      <c r="A949" s="116"/>
      <c r="B949" s="116"/>
      <c r="C949" s="116"/>
      <c r="D949" s="116"/>
      <c r="E949" s="116"/>
    </row>
    <row r="950" spans="1:5" ht="12.75">
      <c r="A950" s="116"/>
      <c r="B950" s="116"/>
      <c r="C950" s="116"/>
      <c r="D950" s="116"/>
      <c r="E950" s="116"/>
    </row>
    <row r="951" spans="1:5" ht="12.75">
      <c r="A951" s="116"/>
      <c r="B951" s="116"/>
      <c r="C951" s="116"/>
      <c r="D951" s="116"/>
      <c r="E951" s="116"/>
    </row>
    <row r="952" spans="1:5" ht="12.75">
      <c r="A952" s="116"/>
      <c r="B952" s="116"/>
      <c r="C952" s="116"/>
      <c r="D952" s="116"/>
      <c r="E952" s="116"/>
    </row>
    <row r="953" spans="1:5" ht="12.75">
      <c r="A953" s="116"/>
      <c r="B953" s="116"/>
      <c r="C953" s="116"/>
      <c r="D953" s="116"/>
      <c r="E953" s="116"/>
    </row>
    <row r="954" spans="1:5" ht="12.75">
      <c r="A954" s="116"/>
      <c r="B954" s="116"/>
      <c r="C954" s="116"/>
      <c r="D954" s="116"/>
      <c r="E954" s="116"/>
    </row>
    <row r="955" spans="1:5" ht="12.75">
      <c r="A955" s="116"/>
      <c r="B955" s="116"/>
      <c r="C955" s="116"/>
      <c r="D955" s="116"/>
      <c r="E955" s="116"/>
    </row>
    <row r="956" spans="1:5" ht="12.75">
      <c r="A956" s="116"/>
      <c r="B956" s="116"/>
      <c r="C956" s="116"/>
      <c r="D956" s="116"/>
      <c r="E956" s="116"/>
    </row>
    <row r="957" spans="1:5" ht="12.75">
      <c r="A957" s="116"/>
      <c r="B957" s="116"/>
      <c r="C957" s="116"/>
      <c r="D957" s="116"/>
      <c r="E957" s="116"/>
    </row>
    <row r="958" spans="1:5" ht="12.75">
      <c r="A958" s="116"/>
      <c r="B958" s="116"/>
      <c r="C958" s="116"/>
      <c r="D958" s="116"/>
      <c r="E958" s="116"/>
    </row>
    <row r="959" spans="1:5" ht="12.75">
      <c r="A959" s="116"/>
      <c r="B959" s="116"/>
      <c r="C959" s="116"/>
      <c r="D959" s="116"/>
      <c r="E959" s="116"/>
    </row>
    <row r="960" spans="1:5" ht="12.75">
      <c r="A960" s="116"/>
      <c r="B960" s="116"/>
      <c r="C960" s="116"/>
      <c r="D960" s="116"/>
      <c r="E960" s="116"/>
    </row>
    <row r="961" spans="1:5" ht="12.75">
      <c r="A961" s="116"/>
      <c r="B961" s="116"/>
      <c r="C961" s="116"/>
      <c r="D961" s="116"/>
      <c r="E961" s="116"/>
    </row>
    <row r="962" spans="1:5" ht="12.75">
      <c r="A962" s="116"/>
      <c r="B962" s="116"/>
      <c r="C962" s="116"/>
      <c r="D962" s="116"/>
      <c r="E962" s="116"/>
    </row>
    <row r="963" spans="1:5" ht="12.75">
      <c r="A963" s="116"/>
      <c r="B963" s="116"/>
      <c r="C963" s="116"/>
      <c r="D963" s="116"/>
      <c r="E963" s="116"/>
    </row>
    <row r="964" spans="1:5" ht="12.75">
      <c r="A964" s="116"/>
      <c r="B964" s="116"/>
      <c r="C964" s="116"/>
      <c r="D964" s="116"/>
      <c r="E964" s="116"/>
    </row>
    <row r="965" spans="1:5" ht="12.75">
      <c r="A965" s="116"/>
      <c r="B965" s="116"/>
      <c r="C965" s="116"/>
      <c r="D965" s="116"/>
      <c r="E965" s="116"/>
    </row>
    <row r="966" spans="1:5" ht="12.75">
      <c r="A966" s="116"/>
      <c r="B966" s="116"/>
      <c r="C966" s="116"/>
      <c r="D966" s="116"/>
      <c r="E966" s="116"/>
    </row>
    <row r="967" spans="1:5" ht="12.75">
      <c r="A967" s="116"/>
      <c r="B967" s="116"/>
      <c r="C967" s="116"/>
      <c r="D967" s="116"/>
      <c r="E967" s="116"/>
    </row>
    <row r="968" spans="1:5" ht="12.75">
      <c r="A968" s="116"/>
      <c r="B968" s="116"/>
      <c r="C968" s="116"/>
      <c r="D968" s="116"/>
      <c r="E968" s="116"/>
    </row>
    <row r="969" spans="1:5" ht="12.75">
      <c r="A969" s="116"/>
      <c r="B969" s="116"/>
      <c r="C969" s="116"/>
      <c r="D969" s="116"/>
      <c r="E969" s="116"/>
    </row>
    <row r="970" spans="1:5" ht="12.75">
      <c r="A970" s="116"/>
      <c r="B970" s="116"/>
      <c r="C970" s="116"/>
      <c r="D970" s="116"/>
      <c r="E970" s="116"/>
    </row>
    <row r="971" spans="1:5" ht="12.75">
      <c r="A971" s="116"/>
      <c r="B971" s="116"/>
      <c r="C971" s="116"/>
      <c r="D971" s="116"/>
      <c r="E971" s="116"/>
    </row>
    <row r="972" spans="1:5" ht="12.75">
      <c r="A972" s="116"/>
      <c r="B972" s="116"/>
      <c r="C972" s="116"/>
      <c r="D972" s="116"/>
      <c r="E972" s="116"/>
    </row>
    <row r="973" spans="1:5" ht="12.75">
      <c r="A973" s="116"/>
      <c r="B973" s="116"/>
      <c r="C973" s="116"/>
      <c r="D973" s="116"/>
      <c r="E973" s="116"/>
    </row>
    <row r="974" spans="1:5" ht="12.75">
      <c r="A974" s="116"/>
      <c r="B974" s="116"/>
      <c r="C974" s="116"/>
      <c r="D974" s="116"/>
      <c r="E974" s="116"/>
    </row>
    <row r="975" spans="1:5" ht="12.75">
      <c r="A975" s="116"/>
      <c r="B975" s="116"/>
      <c r="C975" s="116"/>
      <c r="D975" s="116"/>
      <c r="E975" s="116"/>
    </row>
    <row r="976" spans="1:5" ht="12.75">
      <c r="A976" s="116"/>
      <c r="B976" s="116"/>
      <c r="C976" s="116"/>
      <c r="D976" s="116"/>
      <c r="E976" s="116"/>
    </row>
    <row r="977" spans="1:5" ht="12.75">
      <c r="A977" s="116"/>
      <c r="B977" s="116"/>
      <c r="C977" s="116"/>
      <c r="D977" s="116"/>
      <c r="E977" s="116"/>
    </row>
    <row r="978" spans="1:5" ht="12.75">
      <c r="A978" s="116"/>
      <c r="B978" s="116"/>
      <c r="C978" s="116"/>
      <c r="D978" s="116"/>
      <c r="E978" s="116"/>
    </row>
    <row r="979" spans="1:5" ht="12.75">
      <c r="A979" s="116"/>
      <c r="B979" s="116"/>
      <c r="C979" s="116"/>
      <c r="D979" s="116"/>
      <c r="E979" s="116"/>
    </row>
    <row r="980" spans="1:5" ht="12.75">
      <c r="A980" s="116"/>
      <c r="B980" s="116"/>
      <c r="C980" s="116"/>
      <c r="D980" s="116"/>
      <c r="E980" s="116"/>
    </row>
    <row r="981" spans="1:5" ht="12.75">
      <c r="A981" s="116"/>
      <c r="B981" s="116"/>
      <c r="C981" s="116"/>
      <c r="D981" s="116"/>
      <c r="E981" s="116"/>
    </row>
    <row r="982" spans="1:5" ht="12.75">
      <c r="A982" s="116"/>
      <c r="B982" s="116"/>
      <c r="C982" s="116"/>
      <c r="D982" s="116"/>
      <c r="E982" s="116"/>
    </row>
    <row r="983" spans="1:5" ht="12.75">
      <c r="A983" s="116"/>
      <c r="B983" s="116"/>
      <c r="C983" s="116"/>
      <c r="D983" s="116"/>
      <c r="E983" s="116"/>
    </row>
    <row r="984" spans="1:5" ht="12.75">
      <c r="A984" s="116"/>
      <c r="B984" s="116"/>
      <c r="C984" s="116"/>
      <c r="D984" s="116"/>
      <c r="E984" s="116"/>
    </row>
    <row r="985" spans="1:5" ht="12.75">
      <c r="A985" s="116"/>
      <c r="B985" s="116"/>
      <c r="C985" s="116"/>
      <c r="D985" s="116"/>
      <c r="E985" s="116"/>
    </row>
    <row r="986" spans="1:5" ht="12.75">
      <c r="A986" s="116"/>
      <c r="B986" s="116"/>
      <c r="C986" s="116"/>
      <c r="D986" s="116"/>
      <c r="E986" s="116"/>
    </row>
    <row r="987" spans="1:5" ht="12.75">
      <c r="A987" s="116"/>
      <c r="B987" s="116"/>
      <c r="C987" s="116"/>
      <c r="D987" s="116"/>
      <c r="E987" s="116"/>
    </row>
    <row r="988" spans="1:5" ht="12.75">
      <c r="A988" s="116"/>
      <c r="B988" s="116"/>
      <c r="C988" s="116"/>
      <c r="D988" s="116"/>
      <c r="E988" s="116"/>
    </row>
    <row r="989" spans="1:5" ht="12.75">
      <c r="A989" s="116"/>
      <c r="B989" s="116"/>
      <c r="C989" s="116"/>
      <c r="D989" s="116"/>
      <c r="E989" s="116"/>
    </row>
    <row r="990" spans="1:5" ht="12.75">
      <c r="A990" s="116"/>
      <c r="B990" s="116"/>
      <c r="C990" s="116"/>
      <c r="D990" s="116"/>
      <c r="E990" s="116"/>
    </row>
    <row r="991" spans="1:5" ht="12.75">
      <c r="A991" s="116"/>
      <c r="B991" s="116"/>
      <c r="C991" s="116"/>
      <c r="D991" s="116"/>
      <c r="E991" s="116"/>
    </row>
    <row r="992" spans="1:5" ht="12.75">
      <c r="A992" s="116"/>
      <c r="B992" s="116"/>
      <c r="C992" s="116"/>
      <c r="D992" s="116"/>
      <c r="E992" s="116"/>
    </row>
    <row r="993" spans="1:5" ht="12.75">
      <c r="A993" s="116"/>
      <c r="B993" s="116"/>
      <c r="C993" s="116"/>
      <c r="D993" s="116"/>
      <c r="E993" s="116"/>
    </row>
    <row r="994" spans="1:5" ht="12.75">
      <c r="A994" s="116"/>
      <c r="B994" s="116"/>
      <c r="C994" s="116"/>
      <c r="D994" s="116"/>
      <c r="E994" s="116"/>
    </row>
    <row r="995" spans="1:5" ht="12.75">
      <c r="A995" s="116"/>
      <c r="B995" s="116"/>
      <c r="C995" s="116"/>
      <c r="D995" s="116"/>
      <c r="E995" s="116"/>
    </row>
    <row r="996" spans="1:5" ht="12.75">
      <c r="A996" s="116"/>
      <c r="B996" s="116"/>
      <c r="C996" s="116"/>
      <c r="D996" s="116"/>
      <c r="E996" s="116"/>
    </row>
    <row r="997" spans="1:5" ht="12.75">
      <c r="A997" s="116"/>
      <c r="B997" s="116"/>
      <c r="C997" s="116"/>
      <c r="D997" s="116"/>
      <c r="E997" s="116"/>
    </row>
    <row r="998" spans="1:5" ht="12.75">
      <c r="A998" s="116"/>
      <c r="B998" s="116"/>
      <c r="C998" s="116"/>
      <c r="D998" s="116"/>
      <c r="E998" s="116"/>
    </row>
    <row r="999" spans="1:5" ht="12.75">
      <c r="A999" s="116"/>
      <c r="B999" s="116"/>
      <c r="C999" s="116"/>
      <c r="D999" s="116"/>
      <c r="E999" s="116"/>
    </row>
    <row r="1000" spans="1:5" ht="12.75">
      <c r="A1000" s="116"/>
      <c r="B1000" s="116"/>
      <c r="C1000" s="116"/>
      <c r="D1000" s="116"/>
      <c r="E1000" s="116"/>
    </row>
    <row r="1001" spans="1:5" ht="12.75">
      <c r="A1001" s="116"/>
      <c r="B1001" s="116"/>
      <c r="C1001" s="116"/>
      <c r="D1001" s="116"/>
      <c r="E1001" s="116"/>
    </row>
    <row r="1002" spans="1:5" ht="12.75">
      <c r="A1002" s="116"/>
      <c r="B1002" s="116"/>
      <c r="C1002" s="116"/>
      <c r="D1002" s="116"/>
      <c r="E1002" s="116"/>
    </row>
    <row r="1003" spans="1:5" ht="12.75">
      <c r="A1003" s="116"/>
      <c r="B1003" s="116"/>
      <c r="C1003" s="116"/>
      <c r="D1003" s="116"/>
      <c r="E1003" s="116"/>
    </row>
    <row r="1004" spans="1:5" ht="12.75">
      <c r="A1004" s="116"/>
      <c r="B1004" s="116"/>
      <c r="C1004" s="116"/>
      <c r="D1004" s="116"/>
      <c r="E1004" s="116"/>
    </row>
    <row r="1005" spans="1:5" ht="12.75">
      <c r="A1005" s="116"/>
      <c r="B1005" s="116"/>
      <c r="C1005" s="116"/>
      <c r="D1005" s="116"/>
      <c r="E1005" s="116"/>
    </row>
    <row r="1006" spans="1:5" ht="12.75">
      <c r="A1006" s="116"/>
      <c r="B1006" s="116"/>
      <c r="C1006" s="116"/>
      <c r="D1006" s="116"/>
      <c r="E1006" s="116"/>
    </row>
    <row r="1007" spans="1:5" ht="12.75">
      <c r="A1007" s="116"/>
      <c r="B1007" s="116"/>
      <c r="C1007" s="116"/>
      <c r="D1007" s="116"/>
      <c r="E1007" s="116"/>
    </row>
    <row r="1008" spans="1:5" ht="12.75">
      <c r="A1008" s="116"/>
      <c r="B1008" s="116"/>
      <c r="C1008" s="116"/>
      <c r="D1008" s="116"/>
      <c r="E1008" s="116"/>
    </row>
    <row r="1009" spans="1:5" ht="12.75">
      <c r="A1009" s="116"/>
      <c r="B1009" s="116"/>
      <c r="C1009" s="116"/>
      <c r="D1009" s="116"/>
      <c r="E1009" s="116"/>
    </row>
    <row r="1010" spans="1:5" ht="12.75">
      <c r="A1010" s="116"/>
      <c r="B1010" s="116"/>
      <c r="C1010" s="116"/>
      <c r="D1010" s="116"/>
      <c r="E1010" s="116"/>
    </row>
    <row r="1011" spans="1:5" ht="12.75">
      <c r="A1011" s="116"/>
      <c r="B1011" s="116"/>
      <c r="C1011" s="116"/>
      <c r="D1011" s="116"/>
      <c r="E1011" s="116"/>
    </row>
    <row r="1012" spans="1:5" ht="12.75">
      <c r="A1012" s="116"/>
      <c r="B1012" s="116"/>
      <c r="C1012" s="116"/>
      <c r="D1012" s="116"/>
      <c r="E1012" s="116"/>
    </row>
    <row r="1013" spans="1:5" ht="12.75">
      <c r="A1013" s="116"/>
      <c r="B1013" s="116"/>
      <c r="C1013" s="116"/>
      <c r="D1013" s="116"/>
      <c r="E1013" s="116"/>
    </row>
    <row r="1014" spans="1:5" ht="12.75">
      <c r="A1014" s="116"/>
      <c r="B1014" s="116"/>
      <c r="C1014" s="116"/>
      <c r="D1014" s="116"/>
      <c r="E1014" s="116"/>
    </row>
    <row r="1015" spans="1:5" ht="12.75">
      <c r="A1015" s="116"/>
      <c r="B1015" s="116"/>
      <c r="C1015" s="116"/>
      <c r="D1015" s="116"/>
      <c r="E1015" s="116"/>
    </row>
    <row r="1016" spans="1:5" ht="12.75">
      <c r="A1016" s="116"/>
      <c r="B1016" s="116"/>
      <c r="C1016" s="116"/>
      <c r="D1016" s="116"/>
      <c r="E1016" s="116"/>
    </row>
    <row r="1017" spans="1:5" ht="12.75">
      <c r="A1017" s="116"/>
      <c r="B1017" s="116"/>
      <c r="C1017" s="116"/>
      <c r="D1017" s="116"/>
      <c r="E1017" s="116"/>
    </row>
    <row r="1018" spans="1:5" ht="12.75">
      <c r="A1018" s="116"/>
      <c r="B1018" s="116"/>
      <c r="C1018" s="116"/>
      <c r="D1018" s="116"/>
      <c r="E1018" s="116"/>
    </row>
    <row r="1019" spans="1:5" ht="12.75">
      <c r="A1019" s="116"/>
      <c r="B1019" s="116"/>
      <c r="C1019" s="116"/>
      <c r="D1019" s="116"/>
      <c r="E1019" s="116"/>
    </row>
    <row r="1020" spans="1:5" ht="12.75">
      <c r="A1020" s="116"/>
      <c r="B1020" s="116"/>
      <c r="C1020" s="116"/>
      <c r="D1020" s="116"/>
      <c r="E1020" s="116"/>
    </row>
    <row r="1021" spans="1:5" ht="12.75">
      <c r="A1021" s="116"/>
      <c r="B1021" s="116"/>
      <c r="C1021" s="116"/>
      <c r="D1021" s="116"/>
      <c r="E1021" s="116"/>
    </row>
    <row r="1022" spans="1:5" ht="12.75">
      <c r="A1022" s="116"/>
      <c r="B1022" s="116"/>
      <c r="C1022" s="116"/>
      <c r="D1022" s="116"/>
      <c r="E1022" s="116"/>
    </row>
    <row r="1023" spans="1:5" ht="12.75">
      <c r="A1023" s="116"/>
      <c r="B1023" s="116"/>
      <c r="C1023" s="116"/>
      <c r="D1023" s="116"/>
      <c r="E1023" s="116"/>
    </row>
    <row r="1024" spans="1:5" ht="12.75">
      <c r="A1024" s="116"/>
      <c r="B1024" s="116"/>
      <c r="C1024" s="116"/>
      <c r="D1024" s="116"/>
      <c r="E1024" s="116"/>
    </row>
    <row r="1025" spans="1:5" ht="12.75">
      <c r="A1025" s="116"/>
      <c r="B1025" s="116"/>
      <c r="C1025" s="116"/>
      <c r="D1025" s="116"/>
      <c r="E1025" s="116"/>
    </row>
    <row r="1026" spans="1:5" ht="12.75">
      <c r="A1026" s="116"/>
      <c r="B1026" s="116"/>
      <c r="C1026" s="116"/>
      <c r="D1026" s="116"/>
      <c r="E1026" s="116"/>
    </row>
    <row r="1027" spans="1:5" ht="12.75">
      <c r="A1027" s="116"/>
      <c r="B1027" s="116"/>
      <c r="C1027" s="116"/>
      <c r="D1027" s="116"/>
      <c r="E1027" s="116"/>
    </row>
    <row r="1028" spans="1:5" ht="12.75">
      <c r="A1028" s="116"/>
      <c r="B1028" s="116"/>
      <c r="C1028" s="116"/>
      <c r="D1028" s="116"/>
      <c r="E1028" s="116"/>
    </row>
    <row r="1029" spans="1:5" ht="12.75">
      <c r="A1029" s="116"/>
      <c r="B1029" s="116"/>
      <c r="C1029" s="116"/>
      <c r="D1029" s="116"/>
      <c r="E1029" s="116"/>
    </row>
    <row r="1030" spans="1:5" ht="12.75">
      <c r="A1030" s="116"/>
      <c r="B1030" s="116"/>
      <c r="C1030" s="116"/>
      <c r="D1030" s="116"/>
      <c r="E1030" s="116"/>
    </row>
    <row r="1031" spans="1:5" ht="12.75">
      <c r="A1031" s="116"/>
      <c r="B1031" s="116"/>
      <c r="C1031" s="116"/>
      <c r="D1031" s="116"/>
      <c r="E1031" s="116"/>
    </row>
    <row r="1032" spans="1:5" ht="12.75">
      <c r="A1032" s="116"/>
      <c r="B1032" s="116"/>
      <c r="C1032" s="116"/>
      <c r="D1032" s="116"/>
      <c r="E1032" s="116"/>
    </row>
    <row r="1033" spans="1:5" ht="12.75">
      <c r="A1033" s="116"/>
      <c r="B1033" s="116"/>
      <c r="C1033" s="116"/>
      <c r="D1033" s="116"/>
      <c r="E1033" s="116"/>
    </row>
    <row r="1034" spans="1:5" ht="12.75">
      <c r="A1034" s="116"/>
      <c r="B1034" s="116"/>
      <c r="C1034" s="116"/>
      <c r="D1034" s="116"/>
      <c r="E1034" s="116"/>
    </row>
    <row r="1035" spans="1:5" ht="12.75">
      <c r="A1035" s="116"/>
      <c r="B1035" s="116"/>
      <c r="C1035" s="116"/>
      <c r="D1035" s="116"/>
      <c r="E1035" s="116"/>
    </row>
    <row r="1036" spans="1:5" ht="12.75">
      <c r="A1036" s="116"/>
      <c r="B1036" s="116"/>
      <c r="C1036" s="116"/>
      <c r="D1036" s="116"/>
      <c r="E1036" s="116"/>
    </row>
    <row r="1037" spans="1:5" ht="12.75">
      <c r="A1037" s="116"/>
      <c r="B1037" s="116"/>
      <c r="C1037" s="116"/>
      <c r="D1037" s="116"/>
      <c r="E1037" s="116"/>
    </row>
    <row r="1038" spans="1:5" ht="12.75">
      <c r="A1038" s="116"/>
      <c r="B1038" s="116"/>
      <c r="C1038" s="116"/>
      <c r="D1038" s="116"/>
      <c r="E1038" s="116"/>
    </row>
    <row r="1039" spans="1:5" ht="12.75">
      <c r="A1039" s="116"/>
      <c r="B1039" s="116"/>
      <c r="C1039" s="116"/>
      <c r="D1039" s="116"/>
      <c r="E1039" s="116"/>
    </row>
    <row r="1040" spans="1:5" ht="12.75">
      <c r="A1040" s="116"/>
      <c r="B1040" s="116"/>
      <c r="C1040" s="116"/>
      <c r="D1040" s="116"/>
      <c r="E1040" s="116"/>
    </row>
    <row r="1041" spans="1:5" ht="12.75">
      <c r="A1041" s="116"/>
      <c r="B1041" s="116"/>
      <c r="C1041" s="116"/>
      <c r="D1041" s="116"/>
      <c r="E1041" s="116"/>
    </row>
    <row r="1042" spans="1:5" ht="12.75">
      <c r="A1042" s="116"/>
      <c r="B1042" s="116"/>
      <c r="C1042" s="116"/>
      <c r="D1042" s="116"/>
      <c r="E1042" s="116"/>
    </row>
    <row r="1043" spans="1:5" ht="12.75">
      <c r="A1043" s="116"/>
      <c r="B1043" s="116"/>
      <c r="C1043" s="116"/>
      <c r="D1043" s="116"/>
      <c r="E1043" s="116"/>
    </row>
    <row r="1044" spans="1:5" ht="12.75">
      <c r="A1044" s="116"/>
      <c r="B1044" s="116"/>
      <c r="C1044" s="116"/>
      <c r="D1044" s="116"/>
      <c r="E1044" s="116"/>
    </row>
    <row r="1045" spans="1:5" ht="12.75">
      <c r="A1045" s="116"/>
      <c r="B1045" s="116"/>
      <c r="C1045" s="116"/>
      <c r="D1045" s="116"/>
      <c r="E1045" s="116"/>
    </row>
    <row r="1046" spans="1:5" ht="12.75">
      <c r="A1046" s="116"/>
      <c r="B1046" s="116"/>
      <c r="C1046" s="116"/>
      <c r="D1046" s="116"/>
      <c r="E1046" s="116"/>
    </row>
    <row r="1047" spans="1:5" ht="12.75">
      <c r="A1047" s="116"/>
      <c r="B1047" s="116"/>
      <c r="C1047" s="116"/>
      <c r="D1047" s="116"/>
      <c r="E1047" s="116"/>
    </row>
    <row r="1048" spans="1:5" ht="12.75">
      <c r="A1048" s="116"/>
      <c r="B1048" s="116"/>
      <c r="C1048" s="116"/>
      <c r="D1048" s="116"/>
      <c r="E1048" s="116"/>
    </row>
    <row r="1049" spans="1:5" ht="12.75">
      <c r="A1049" s="116"/>
      <c r="B1049" s="116"/>
      <c r="C1049" s="116"/>
      <c r="D1049" s="116"/>
      <c r="E1049" s="116"/>
    </row>
    <row r="1050" spans="1:5" ht="12.75">
      <c r="A1050" s="116"/>
      <c r="B1050" s="116"/>
      <c r="C1050" s="116"/>
      <c r="D1050" s="116"/>
      <c r="E1050" s="116"/>
    </row>
    <row r="1051" spans="1:5" ht="12.75">
      <c r="A1051" s="116"/>
      <c r="B1051" s="116"/>
      <c r="C1051" s="116"/>
      <c r="D1051" s="116"/>
      <c r="E1051" s="116"/>
    </row>
    <row r="1052" spans="1:5" ht="12.75">
      <c r="A1052" s="116"/>
      <c r="B1052" s="116"/>
      <c r="C1052" s="116"/>
      <c r="D1052" s="116"/>
      <c r="E1052" s="116"/>
    </row>
    <row r="1053" spans="1:5" ht="12.75">
      <c r="A1053" s="116"/>
      <c r="B1053" s="116"/>
      <c r="C1053" s="116"/>
      <c r="D1053" s="116"/>
      <c r="E1053" s="116"/>
    </row>
    <row r="1054" spans="1:5" ht="12.75">
      <c r="A1054" s="116"/>
      <c r="B1054" s="116"/>
      <c r="C1054" s="116"/>
      <c r="D1054" s="116"/>
      <c r="E1054" s="116"/>
    </row>
    <row r="1055" spans="1:5" ht="12.75">
      <c r="A1055" s="116"/>
      <c r="B1055" s="116"/>
      <c r="C1055" s="116"/>
      <c r="D1055" s="116"/>
      <c r="E1055" s="116"/>
    </row>
    <row r="1056" spans="1:5" ht="12.75">
      <c r="A1056" s="116"/>
      <c r="B1056" s="116"/>
      <c r="C1056" s="116"/>
      <c r="D1056" s="116"/>
      <c r="E1056" s="116"/>
    </row>
    <row r="1057" spans="1:5" ht="12.75">
      <c r="A1057" s="116"/>
      <c r="B1057" s="116"/>
      <c r="C1057" s="116"/>
      <c r="D1057" s="116"/>
      <c r="E1057" s="116"/>
    </row>
    <row r="1058" spans="1:5" ht="12.75">
      <c r="A1058" s="116"/>
      <c r="B1058" s="116"/>
      <c r="C1058" s="116"/>
      <c r="D1058" s="116"/>
      <c r="E1058" s="116"/>
    </row>
    <row r="1059" spans="1:5" ht="12.75">
      <c r="A1059" s="116"/>
      <c r="B1059" s="116"/>
      <c r="C1059" s="116"/>
      <c r="D1059" s="116"/>
      <c r="E1059" s="116"/>
    </row>
    <row r="1060" spans="1:5" ht="12.75">
      <c r="A1060" s="116"/>
      <c r="B1060" s="116"/>
      <c r="C1060" s="116"/>
      <c r="D1060" s="116"/>
      <c r="E1060" s="116"/>
    </row>
    <row r="1061" spans="1:5" ht="12.75">
      <c r="A1061" s="116"/>
      <c r="B1061" s="116"/>
      <c r="C1061" s="116"/>
      <c r="D1061" s="116"/>
      <c r="E1061" s="116"/>
    </row>
    <row r="1062" spans="1:5" ht="12.75">
      <c r="A1062" s="116"/>
      <c r="B1062" s="116"/>
      <c r="C1062" s="116"/>
      <c r="D1062" s="116"/>
      <c r="E1062" s="116"/>
    </row>
    <row r="1063" spans="1:5" ht="12.75">
      <c r="A1063" s="116"/>
      <c r="B1063" s="116"/>
      <c r="C1063" s="116"/>
      <c r="D1063" s="116"/>
      <c r="E1063" s="116"/>
    </row>
    <row r="1064" spans="1:5" ht="12.75">
      <c r="A1064" s="116"/>
      <c r="B1064" s="116"/>
      <c r="C1064" s="116"/>
      <c r="D1064" s="116"/>
      <c r="E1064" s="116"/>
    </row>
    <row r="1065" spans="1:5" ht="12.75">
      <c r="A1065" s="116"/>
      <c r="B1065" s="116"/>
      <c r="C1065" s="116"/>
      <c r="D1065" s="116"/>
      <c r="E1065" s="116"/>
    </row>
    <row r="1066" spans="1:5" ht="12.75">
      <c r="A1066" s="116"/>
      <c r="B1066" s="116"/>
      <c r="C1066" s="116"/>
      <c r="D1066" s="116"/>
      <c r="E1066" s="116"/>
    </row>
    <row r="1067" spans="1:5" ht="12.75">
      <c r="A1067" s="116"/>
      <c r="B1067" s="116"/>
      <c r="C1067" s="116"/>
      <c r="D1067" s="116"/>
      <c r="E1067" s="116"/>
    </row>
    <row r="1068" spans="1:5" ht="12.75">
      <c r="A1068" s="116"/>
      <c r="B1068" s="116"/>
      <c r="C1068" s="116"/>
      <c r="D1068" s="116"/>
      <c r="E1068" s="116"/>
    </row>
    <row r="1069" spans="1:5" ht="12.75">
      <c r="A1069" s="116"/>
      <c r="B1069" s="116"/>
      <c r="C1069" s="116"/>
      <c r="D1069" s="116"/>
      <c r="E1069" s="116"/>
    </row>
    <row r="1070" spans="1:5" ht="12.75">
      <c r="A1070" s="116"/>
      <c r="B1070" s="116"/>
      <c r="C1070" s="116"/>
      <c r="D1070" s="116"/>
      <c r="E1070" s="116"/>
    </row>
    <row r="1071" spans="1:5" ht="12.75">
      <c r="A1071" s="116"/>
      <c r="B1071" s="116"/>
      <c r="C1071" s="116"/>
      <c r="D1071" s="116"/>
      <c r="E1071" s="116"/>
    </row>
    <row r="1072" spans="1:5" ht="12.75">
      <c r="A1072" s="116"/>
      <c r="B1072" s="116"/>
      <c r="C1072" s="116"/>
      <c r="D1072" s="116"/>
      <c r="E1072" s="116"/>
    </row>
    <row r="1073" spans="1:5" ht="12.75">
      <c r="A1073" s="116"/>
      <c r="B1073" s="116"/>
      <c r="C1073" s="116"/>
      <c r="D1073" s="116"/>
      <c r="E1073" s="116"/>
    </row>
    <row r="1074" spans="1:5" ht="12.75">
      <c r="A1074" s="116"/>
      <c r="B1074" s="116"/>
      <c r="C1074" s="116"/>
      <c r="D1074" s="116"/>
      <c r="E1074" s="116"/>
    </row>
    <row r="1075" spans="1:5" ht="12.75">
      <c r="A1075" s="116"/>
      <c r="B1075" s="116"/>
      <c r="C1075" s="116"/>
      <c r="D1075" s="116"/>
      <c r="E1075" s="116"/>
    </row>
    <row r="1076" spans="1:5" ht="12.75">
      <c r="A1076" s="116"/>
      <c r="B1076" s="116"/>
      <c r="C1076" s="116"/>
      <c r="D1076" s="116"/>
      <c r="E1076" s="116"/>
    </row>
    <row r="1077" spans="1:5" ht="12.75">
      <c r="A1077" s="116"/>
      <c r="B1077" s="116"/>
      <c r="C1077" s="116"/>
      <c r="D1077" s="116"/>
      <c r="E1077" s="116"/>
    </row>
    <row r="1078" spans="1:5" ht="12.75">
      <c r="A1078" s="116"/>
      <c r="B1078" s="116"/>
      <c r="C1078" s="116"/>
      <c r="D1078" s="116"/>
      <c r="E1078" s="116"/>
    </row>
    <row r="1079" spans="1:5" ht="12.75">
      <c r="A1079" s="116"/>
      <c r="B1079" s="116"/>
      <c r="C1079" s="116"/>
      <c r="D1079" s="116"/>
      <c r="E1079" s="116"/>
    </row>
    <row r="1080" spans="1:5" ht="12.75">
      <c r="A1080" s="116"/>
      <c r="B1080" s="116"/>
      <c r="C1080" s="116"/>
      <c r="D1080" s="116"/>
      <c r="E1080" s="116"/>
    </row>
    <row r="1081" spans="1:5" ht="12.75">
      <c r="A1081" s="116"/>
      <c r="B1081" s="116"/>
      <c r="C1081" s="116"/>
      <c r="D1081" s="116"/>
      <c r="E1081" s="116"/>
    </row>
    <row r="1082" spans="1:5" ht="12.75">
      <c r="A1082" s="116"/>
      <c r="B1082" s="116"/>
      <c r="C1082" s="116"/>
      <c r="D1082" s="116"/>
      <c r="E1082" s="116"/>
    </row>
    <row r="1083" spans="1:5" ht="12.75">
      <c r="A1083" s="116"/>
      <c r="B1083" s="116"/>
      <c r="C1083" s="116"/>
      <c r="D1083" s="116"/>
      <c r="E1083" s="116"/>
    </row>
    <row r="1084" spans="1:5" ht="12.75">
      <c r="A1084" s="116"/>
      <c r="B1084" s="116"/>
      <c r="C1084" s="116"/>
      <c r="D1084" s="116"/>
      <c r="E1084" s="116"/>
    </row>
    <row r="1085" spans="1:5" ht="12.75">
      <c r="A1085" s="116"/>
      <c r="B1085" s="116"/>
      <c r="C1085" s="116"/>
      <c r="D1085" s="116"/>
      <c r="E1085" s="116"/>
    </row>
    <row r="1086" spans="1:5" ht="12.75">
      <c r="A1086" s="116"/>
      <c r="B1086" s="116"/>
      <c r="C1086" s="116"/>
      <c r="D1086" s="116"/>
      <c r="E1086" s="116"/>
    </row>
    <row r="1087" spans="1:5" ht="12.75">
      <c r="A1087" s="116"/>
      <c r="B1087" s="116"/>
      <c r="C1087" s="116"/>
      <c r="D1087" s="116"/>
      <c r="E1087" s="116"/>
    </row>
    <row r="1088" spans="1:5" ht="12.75">
      <c r="A1088" s="116"/>
      <c r="B1088" s="116"/>
      <c r="C1088" s="116"/>
      <c r="D1088" s="116"/>
      <c r="E1088" s="116"/>
    </row>
    <row r="1089" spans="1:5" ht="12.75">
      <c r="A1089" s="116"/>
      <c r="B1089" s="116"/>
      <c r="C1089" s="116"/>
      <c r="D1089" s="116"/>
      <c r="E1089" s="116"/>
    </row>
    <row r="1090" spans="1:5" ht="12.75">
      <c r="A1090" s="116"/>
      <c r="B1090" s="116"/>
      <c r="C1090" s="116"/>
      <c r="D1090" s="116"/>
      <c r="E1090" s="116"/>
    </row>
    <row r="1091" spans="1:5" ht="12.75">
      <c r="A1091" s="116"/>
      <c r="B1091" s="116"/>
      <c r="C1091" s="116"/>
      <c r="D1091" s="116"/>
      <c r="E1091" s="116"/>
    </row>
    <row r="1092" spans="1:5" ht="12.75">
      <c r="A1092" s="116"/>
      <c r="B1092" s="116"/>
      <c r="C1092" s="116"/>
      <c r="D1092" s="116"/>
      <c r="E1092" s="116"/>
    </row>
    <row r="1093" spans="1:5" ht="12.75">
      <c r="A1093" s="116"/>
      <c r="B1093" s="116"/>
      <c r="C1093" s="116"/>
      <c r="D1093" s="116"/>
      <c r="E1093" s="116"/>
    </row>
    <row r="1094" spans="1:5" ht="12.75">
      <c r="A1094" s="116"/>
      <c r="B1094" s="116"/>
      <c r="C1094" s="116"/>
      <c r="D1094" s="116"/>
      <c r="E1094" s="116"/>
    </row>
    <row r="1095" spans="1:5" ht="12.75">
      <c r="A1095" s="116"/>
      <c r="B1095" s="116"/>
      <c r="C1095" s="116"/>
      <c r="D1095" s="116"/>
      <c r="E1095" s="116"/>
    </row>
    <row r="1096" spans="1:5" ht="12.75">
      <c r="A1096" s="116"/>
      <c r="B1096" s="116"/>
      <c r="C1096" s="116"/>
      <c r="D1096" s="116"/>
      <c r="E1096" s="116"/>
    </row>
    <row r="1097" spans="1:5" ht="12.75">
      <c r="A1097" s="116"/>
      <c r="B1097" s="116"/>
      <c r="C1097" s="116"/>
      <c r="D1097" s="116"/>
      <c r="E1097" s="116"/>
    </row>
    <row r="1098" spans="1:5" ht="12.75">
      <c r="A1098" s="116"/>
      <c r="B1098" s="116"/>
      <c r="C1098" s="116"/>
      <c r="D1098" s="116"/>
      <c r="E1098" s="116"/>
    </row>
    <row r="1099" spans="1:5" ht="12.75">
      <c r="A1099" s="116"/>
      <c r="B1099" s="116"/>
      <c r="C1099" s="116"/>
      <c r="D1099" s="116"/>
      <c r="E1099" s="116"/>
    </row>
    <row r="1100" spans="1:5" ht="12.75">
      <c r="A1100" s="116"/>
      <c r="B1100" s="116"/>
      <c r="C1100" s="116"/>
      <c r="D1100" s="116"/>
      <c r="E1100" s="116"/>
    </row>
    <row r="1101" spans="1:5" ht="12.75">
      <c r="A1101" s="116"/>
      <c r="B1101" s="116"/>
      <c r="C1101" s="116"/>
      <c r="D1101" s="116"/>
      <c r="E1101" s="116"/>
    </row>
    <row r="1102" spans="1:5" ht="12.75">
      <c r="A1102" s="116"/>
      <c r="B1102" s="116"/>
      <c r="C1102" s="116"/>
      <c r="D1102" s="116"/>
      <c r="E1102" s="116"/>
    </row>
    <row r="1103" spans="1:5" ht="12.75">
      <c r="A1103" s="116"/>
      <c r="B1103" s="116"/>
      <c r="C1103" s="116"/>
      <c r="D1103" s="116"/>
      <c r="E1103" s="116"/>
    </row>
    <row r="1104" spans="1:5" ht="12.75">
      <c r="A1104" s="116"/>
      <c r="B1104" s="116"/>
      <c r="C1104" s="116"/>
      <c r="D1104" s="116"/>
      <c r="E1104" s="116"/>
    </row>
    <row r="1105" spans="1:5" ht="12.75">
      <c r="A1105" s="116"/>
      <c r="B1105" s="116"/>
      <c r="C1105" s="116"/>
      <c r="D1105" s="116"/>
      <c r="E1105" s="116"/>
    </row>
    <row r="1106" spans="1:5" ht="12.75">
      <c r="A1106" s="116"/>
      <c r="B1106" s="116"/>
      <c r="C1106" s="116"/>
      <c r="D1106" s="116"/>
      <c r="E1106" s="116"/>
    </row>
    <row r="1107" spans="1:5" ht="12.75">
      <c r="A1107" s="116"/>
      <c r="B1107" s="116"/>
      <c r="C1107" s="116"/>
      <c r="D1107" s="116"/>
      <c r="E1107" s="116"/>
    </row>
    <row r="1108" spans="1:5" ht="12.75">
      <c r="A1108" s="116"/>
      <c r="B1108" s="116"/>
      <c r="C1108" s="116"/>
      <c r="D1108" s="116"/>
      <c r="E1108" s="116"/>
    </row>
    <row r="1109" spans="1:5" ht="12.75">
      <c r="A1109" s="116"/>
      <c r="B1109" s="116"/>
      <c r="C1109" s="116"/>
      <c r="D1109" s="116"/>
      <c r="E1109" s="116"/>
    </row>
    <row r="1110" spans="1:5" ht="12.75">
      <c r="A1110" s="116"/>
      <c r="B1110" s="116"/>
      <c r="C1110" s="116"/>
      <c r="D1110" s="116"/>
      <c r="E1110" s="116"/>
    </row>
    <row r="1111" spans="1:5" ht="12.75">
      <c r="A1111" s="116"/>
      <c r="B1111" s="116"/>
      <c r="C1111" s="116"/>
      <c r="D1111" s="116"/>
      <c r="E1111" s="116"/>
    </row>
    <row r="1112" spans="1:5" ht="12.75">
      <c r="A1112" s="116"/>
      <c r="B1112" s="116"/>
      <c r="C1112" s="116"/>
      <c r="D1112" s="116"/>
      <c r="E1112" s="116"/>
    </row>
    <row r="1113" spans="1:5" ht="12.75">
      <c r="A1113" s="116"/>
      <c r="B1113" s="116"/>
      <c r="C1113" s="116"/>
      <c r="D1113" s="116"/>
      <c r="E1113" s="116"/>
    </row>
    <row r="1114" spans="1:5" ht="12.75">
      <c r="A1114" s="116"/>
      <c r="B1114" s="116"/>
      <c r="C1114" s="116"/>
      <c r="D1114" s="116"/>
      <c r="E1114" s="116"/>
    </row>
    <row r="1115" spans="1:5" ht="12.75">
      <c r="A1115" s="116"/>
      <c r="B1115" s="116"/>
      <c r="C1115" s="116"/>
      <c r="D1115" s="116"/>
      <c r="E1115" s="116"/>
    </row>
    <row r="1116" spans="1:5" ht="12.75">
      <c r="A1116" s="116"/>
      <c r="B1116" s="116"/>
      <c r="C1116" s="116"/>
      <c r="D1116" s="116"/>
      <c r="E1116" s="116"/>
    </row>
    <row r="1117" spans="1:5" ht="12.75">
      <c r="A1117" s="116"/>
      <c r="B1117" s="116"/>
      <c r="C1117" s="116"/>
      <c r="D1117" s="116"/>
      <c r="E1117" s="116"/>
    </row>
    <row r="1118" spans="1:5" ht="12.75">
      <c r="A1118" s="116"/>
      <c r="B1118" s="116"/>
      <c r="C1118" s="116"/>
      <c r="D1118" s="116"/>
      <c r="E1118" s="116"/>
    </row>
    <row r="1119" spans="1:5" ht="12.75">
      <c r="A1119" s="116"/>
      <c r="B1119" s="116"/>
      <c r="C1119" s="116"/>
      <c r="D1119" s="116"/>
      <c r="E1119" s="116"/>
    </row>
    <row r="1120" spans="1:5" ht="12.75">
      <c r="A1120" s="116"/>
      <c r="B1120" s="116"/>
      <c r="C1120" s="116"/>
      <c r="D1120" s="116"/>
      <c r="E1120" s="116"/>
    </row>
    <row r="1121" spans="1:5" ht="12.75">
      <c r="A1121" s="116"/>
      <c r="B1121" s="116"/>
      <c r="C1121" s="116"/>
      <c r="D1121" s="116"/>
      <c r="E1121" s="116"/>
    </row>
    <row r="1122" spans="1:5" ht="12.75">
      <c r="A1122" s="116"/>
      <c r="B1122" s="116"/>
      <c r="C1122" s="116"/>
      <c r="D1122" s="116"/>
      <c r="E1122" s="116"/>
    </row>
    <row r="1123" spans="1:5" ht="12.75">
      <c r="A1123" s="116"/>
      <c r="B1123" s="116"/>
      <c r="C1123" s="116"/>
      <c r="D1123" s="116"/>
      <c r="E1123" s="116"/>
    </row>
    <row r="1124" spans="1:5" ht="12.75">
      <c r="A1124" s="116"/>
      <c r="B1124" s="116"/>
      <c r="C1124" s="116"/>
      <c r="D1124" s="116"/>
      <c r="E1124" s="11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1001"/>
  <sheetViews>
    <sheetView workbookViewId="0"/>
  </sheetViews>
  <sheetFormatPr defaultColWidth="14.42578125" defaultRowHeight="15.75" customHeight="1"/>
  <cols>
    <col min="1" max="1" width="6.5703125" customWidth="1"/>
    <col min="4" max="4" width="44.5703125" customWidth="1"/>
    <col min="5" max="5" width="22.7109375" customWidth="1"/>
    <col min="8" max="8" width="22.5703125" customWidth="1"/>
    <col min="9" max="9" width="20.42578125" customWidth="1"/>
    <col min="10" max="10" width="19.42578125" customWidth="1"/>
    <col min="12" max="12" width="18.28515625" customWidth="1"/>
    <col min="18" max="18" width="83.42578125" customWidth="1"/>
    <col min="25" max="25" width="22.7109375" customWidth="1"/>
    <col min="28" max="28" width="22.5703125" customWidth="1"/>
    <col min="29" max="29" width="20.42578125" customWidth="1"/>
    <col min="30" max="30" width="19.42578125" customWidth="1"/>
    <col min="32" max="32" width="18.28515625" customWidth="1"/>
    <col min="38" max="38" width="76.42578125" customWidth="1"/>
  </cols>
  <sheetData>
    <row r="1" spans="1:67">
      <c r="A1" s="117" t="s">
        <v>0</v>
      </c>
      <c r="B1" s="117" t="s">
        <v>2</v>
      </c>
      <c r="C1" s="117" t="s">
        <v>1322</v>
      </c>
      <c r="D1" s="226" t="s">
        <v>4</v>
      </c>
      <c r="E1" s="227" t="s">
        <v>11</v>
      </c>
      <c r="F1" s="228" t="s">
        <v>12</v>
      </c>
      <c r="G1" s="226" t="s">
        <v>13</v>
      </c>
      <c r="H1" s="227" t="s">
        <v>14</v>
      </c>
      <c r="I1" s="226" t="s">
        <v>15</v>
      </c>
      <c r="J1" s="227" t="s">
        <v>16</v>
      </c>
      <c r="K1" s="226" t="s">
        <v>17</v>
      </c>
      <c r="L1" s="229" t="s">
        <v>5</v>
      </c>
      <c r="M1" s="230" t="s">
        <v>18</v>
      </c>
      <c r="N1" s="229" t="s">
        <v>19</v>
      </c>
      <c r="O1" s="230" t="s">
        <v>22</v>
      </c>
      <c r="P1" s="229" t="s">
        <v>21</v>
      </c>
      <c r="Q1" s="230" t="s">
        <v>23</v>
      </c>
      <c r="R1" s="229" t="s">
        <v>24</v>
      </c>
      <c r="S1" s="230" t="s">
        <v>25</v>
      </c>
      <c r="T1" s="229" t="s">
        <v>1323</v>
      </c>
      <c r="U1" s="230" t="s">
        <v>1324</v>
      </c>
      <c r="V1" s="229" t="s">
        <v>1325</v>
      </c>
      <c r="W1" s="230" t="s">
        <v>1326</v>
      </c>
      <c r="X1" s="30" t="s">
        <v>26</v>
      </c>
      <c r="Y1" s="194" t="s">
        <v>27</v>
      </c>
      <c r="Z1" s="30" t="s">
        <v>28</v>
      </c>
      <c r="AA1" s="194" t="s">
        <v>29</v>
      </c>
      <c r="AB1" s="30" t="s">
        <v>34</v>
      </c>
      <c r="AC1" s="194" t="s">
        <v>35</v>
      </c>
      <c r="AD1" s="231" t="s">
        <v>36</v>
      </c>
      <c r="AE1" s="232" t="s">
        <v>37</v>
      </c>
      <c r="AF1" s="194" t="s">
        <v>1328</v>
      </c>
      <c r="AG1" s="30" t="s">
        <v>38</v>
      </c>
      <c r="AH1" s="233" t="s">
        <v>1329</v>
      </c>
      <c r="AI1" s="194" t="s">
        <v>39</v>
      </c>
      <c r="AJ1" s="30" t="s">
        <v>40</v>
      </c>
      <c r="AK1" s="194" t="s">
        <v>41</v>
      </c>
      <c r="AL1" s="30" t="s">
        <v>1330</v>
      </c>
      <c r="AM1" s="30" t="s">
        <v>43</v>
      </c>
      <c r="AN1" s="194" t="s">
        <v>44</v>
      </c>
      <c r="AO1" s="30" t="s">
        <v>45</v>
      </c>
      <c r="AP1" s="194" t="s">
        <v>46</v>
      </c>
      <c r="AQ1" s="30" t="s">
        <v>47</v>
      </c>
      <c r="AR1" s="194" t="s">
        <v>48</v>
      </c>
      <c r="AS1" s="30" t="s">
        <v>49</v>
      </c>
      <c r="AT1" s="194" t="s">
        <v>50</v>
      </c>
      <c r="AU1" s="30" t="s">
        <v>51</v>
      </c>
      <c r="AV1" s="194" t="s">
        <v>52</v>
      </c>
      <c r="AW1" s="30" t="s">
        <v>53</v>
      </c>
      <c r="AX1" s="194" t="s">
        <v>54</v>
      </c>
      <c r="AY1" s="226" t="s">
        <v>1331</v>
      </c>
      <c r="AZ1" s="227" t="s">
        <v>972</v>
      </c>
      <c r="BA1" s="227" t="s">
        <v>1332</v>
      </c>
      <c r="BB1" s="226" t="s">
        <v>1333</v>
      </c>
      <c r="BC1" s="227" t="s">
        <v>1334</v>
      </c>
      <c r="BD1" s="117" t="s">
        <v>55</v>
      </c>
      <c r="BE1" s="117" t="s">
        <v>56</v>
      </c>
      <c r="BF1" s="117" t="s">
        <v>57</v>
      </c>
      <c r="BG1" s="117" t="s">
        <v>58</v>
      </c>
      <c r="BH1" s="116"/>
      <c r="BI1" s="116"/>
      <c r="BJ1" s="116"/>
      <c r="BK1" s="116"/>
      <c r="BL1" s="116"/>
      <c r="BM1" s="116"/>
      <c r="BN1" s="116"/>
      <c r="BO1" s="116"/>
    </row>
    <row r="2" spans="1:67" ht="15.75" customHeight="1">
      <c r="A2" s="234">
        <v>1</v>
      </c>
      <c r="B2" s="116"/>
      <c r="C2" s="116"/>
      <c r="D2" s="226" t="s">
        <v>218</v>
      </c>
      <c r="E2" s="227" t="s">
        <v>219</v>
      </c>
      <c r="F2" s="235"/>
      <c r="G2" s="236"/>
      <c r="H2" s="237">
        <v>64</v>
      </c>
      <c r="I2" s="226" t="s">
        <v>78</v>
      </c>
      <c r="J2" s="227" t="s">
        <v>79</v>
      </c>
      <c r="K2" s="238" t="s">
        <v>80</v>
      </c>
      <c r="L2" s="229" t="s">
        <v>9</v>
      </c>
      <c r="M2" s="230" t="s">
        <v>1338</v>
      </c>
      <c r="N2" s="229" t="s">
        <v>1340</v>
      </c>
      <c r="O2" s="230" t="s">
        <v>84</v>
      </c>
      <c r="P2" s="229" t="s">
        <v>194</v>
      </c>
      <c r="Q2" s="230" t="s">
        <v>222</v>
      </c>
      <c r="R2" s="229" t="s">
        <v>222</v>
      </c>
      <c r="S2" s="239" t="s">
        <v>80</v>
      </c>
      <c r="T2" s="229" t="s">
        <v>1342</v>
      </c>
      <c r="U2" s="240"/>
      <c r="V2" s="229" t="s">
        <v>1343</v>
      </c>
      <c r="W2" s="230" t="s">
        <v>1344</v>
      </c>
      <c r="X2" s="30" t="s">
        <v>221</v>
      </c>
      <c r="Y2" s="241">
        <v>700</v>
      </c>
      <c r="Z2" s="242">
        <v>12</v>
      </c>
      <c r="AA2" s="241">
        <v>21</v>
      </c>
      <c r="AB2" s="30" t="s">
        <v>224</v>
      </c>
      <c r="AC2" s="29"/>
      <c r="AD2" s="235"/>
      <c r="AE2" s="243" t="s">
        <v>1345</v>
      </c>
      <c r="AF2" s="29"/>
      <c r="AG2" s="30" t="s">
        <v>67</v>
      </c>
      <c r="AH2" s="233" t="e">
        <f>VLOOKUP($AD2,'Program-Causes'!$C:$D,2,FALSE)</f>
        <v>#N/A</v>
      </c>
      <c r="AI2" s="194" t="s">
        <v>141</v>
      </c>
      <c r="AJ2" s="30" t="s">
        <v>69</v>
      </c>
      <c r="AK2" s="194" t="s">
        <v>70</v>
      </c>
      <c r="AL2" s="30" t="str">
        <f t="shared" ref="AL2:AL738" si="0">CONCATENATE($E2,"-",$X2,"-",$Y2,"-",$Z2,"-",$AB2,"-",$AC2)</f>
        <v>卢志强-Oceanwide Foundation-700-12-Fudan University Education Development Foundation-</v>
      </c>
      <c r="AM2" s="26" t="s">
        <v>72</v>
      </c>
      <c r="AN2" s="27" t="s">
        <v>73</v>
      </c>
      <c r="AO2" s="28"/>
      <c r="AP2" s="29"/>
      <c r="AQ2" s="30" t="s">
        <v>74</v>
      </c>
      <c r="AR2" s="29"/>
      <c r="AS2" s="28"/>
      <c r="AT2" s="29"/>
      <c r="AU2" s="28"/>
      <c r="AV2" s="194" t="s">
        <v>238</v>
      </c>
      <c r="AW2" s="28"/>
      <c r="AX2" s="194" t="s">
        <v>84</v>
      </c>
      <c r="AY2" s="244">
        <v>1093.18</v>
      </c>
      <c r="AZ2" s="245"/>
      <c r="BA2" s="245"/>
      <c r="BB2" s="236"/>
      <c r="BC2" s="237">
        <v>150</v>
      </c>
      <c r="BD2" s="117" t="s">
        <v>77</v>
      </c>
      <c r="BE2" s="246">
        <v>42423</v>
      </c>
      <c r="BF2" s="116"/>
      <c r="BG2" s="116"/>
      <c r="BH2" s="247"/>
      <c r="BI2" s="247"/>
      <c r="BJ2" s="247"/>
      <c r="BK2" s="247"/>
      <c r="BL2" s="247"/>
      <c r="BM2" s="247"/>
      <c r="BN2" s="247"/>
      <c r="BO2" s="247"/>
    </row>
    <row r="3" spans="1:67" ht="15.75" customHeight="1">
      <c r="A3" s="234">
        <v>1</v>
      </c>
      <c r="B3" s="116"/>
      <c r="C3" s="116"/>
      <c r="D3" s="226" t="s">
        <v>218</v>
      </c>
      <c r="E3" s="227" t="s">
        <v>219</v>
      </c>
      <c r="F3" s="235"/>
      <c r="G3" s="236"/>
      <c r="H3" s="245"/>
      <c r="I3" s="236"/>
      <c r="J3" s="245"/>
      <c r="K3" s="236"/>
      <c r="L3" s="248"/>
      <c r="M3" s="240"/>
      <c r="N3" s="248"/>
      <c r="O3" s="240"/>
      <c r="P3" s="248"/>
      <c r="Q3" s="240"/>
      <c r="R3" s="248"/>
      <c r="S3" s="240"/>
      <c r="T3" s="248"/>
      <c r="U3" s="240"/>
      <c r="V3" s="248"/>
      <c r="W3" s="240"/>
      <c r="X3" s="30" t="s">
        <v>221</v>
      </c>
      <c r="Y3" s="241">
        <v>300</v>
      </c>
      <c r="Z3" s="242">
        <v>5</v>
      </c>
      <c r="AA3" s="241">
        <v>8</v>
      </c>
      <c r="AB3" s="30" t="s">
        <v>1352</v>
      </c>
      <c r="AC3" s="29"/>
      <c r="AD3" s="235"/>
      <c r="AE3" s="243" t="s">
        <v>1352</v>
      </c>
      <c r="AF3" s="29"/>
      <c r="AG3" s="30" t="s">
        <v>67</v>
      </c>
      <c r="AH3" s="233" t="e">
        <f>VLOOKUP($AD3,'Program-Causes'!$C:$D,2,FALSE)</f>
        <v>#N/A</v>
      </c>
      <c r="AI3" s="194" t="s">
        <v>100</v>
      </c>
      <c r="AJ3" s="30" t="s">
        <v>69</v>
      </c>
      <c r="AK3" s="194" t="s">
        <v>70</v>
      </c>
      <c r="AL3" s="30" t="str">
        <f t="shared" si="0"/>
        <v>卢志强-Oceanwide Foundation-300-5-Students-</v>
      </c>
      <c r="AM3" s="26" t="s">
        <v>80</v>
      </c>
      <c r="AN3" s="29"/>
      <c r="AO3" s="28"/>
      <c r="AP3" s="29"/>
      <c r="AQ3" s="30" t="s">
        <v>74</v>
      </c>
      <c r="AR3" s="29"/>
      <c r="AS3" s="28"/>
      <c r="AT3" s="29"/>
      <c r="AU3" s="28"/>
      <c r="AV3" s="194" t="s">
        <v>280</v>
      </c>
      <c r="AW3" s="28"/>
      <c r="AX3" s="194" t="s">
        <v>76</v>
      </c>
      <c r="AY3" s="236"/>
      <c r="AZ3" s="245"/>
      <c r="BA3" s="245"/>
      <c r="BB3" s="236"/>
      <c r="BC3" s="245"/>
      <c r="BD3" s="117" t="s">
        <v>103</v>
      </c>
      <c r="BE3" s="246">
        <v>42706</v>
      </c>
      <c r="BF3" s="116"/>
      <c r="BG3" s="116"/>
      <c r="BH3" s="116"/>
      <c r="BI3" s="116"/>
      <c r="BJ3" s="116"/>
      <c r="BK3" s="116"/>
      <c r="BL3" s="116"/>
      <c r="BM3" s="116"/>
      <c r="BN3" s="116"/>
      <c r="BO3" s="116"/>
    </row>
    <row r="4" spans="1:67" ht="15.75" customHeight="1">
      <c r="A4" s="234">
        <v>1</v>
      </c>
      <c r="B4" s="116"/>
      <c r="C4" s="116"/>
      <c r="D4" s="226" t="s">
        <v>218</v>
      </c>
      <c r="E4" s="227" t="s">
        <v>219</v>
      </c>
      <c r="F4" s="235"/>
      <c r="G4" s="236"/>
      <c r="H4" s="245"/>
      <c r="I4" s="236"/>
      <c r="J4" s="245"/>
      <c r="K4" s="236"/>
      <c r="L4" s="248"/>
      <c r="M4" s="240"/>
      <c r="N4" s="248"/>
      <c r="O4" s="240"/>
      <c r="P4" s="248"/>
      <c r="Q4" s="240"/>
      <c r="R4" s="248"/>
      <c r="S4" s="240"/>
      <c r="T4" s="248"/>
      <c r="U4" s="240"/>
      <c r="V4" s="248"/>
      <c r="W4" s="240"/>
      <c r="X4" s="30" t="s">
        <v>221</v>
      </c>
      <c r="Y4" s="241">
        <v>93.18</v>
      </c>
      <c r="Z4" s="242">
        <v>4</v>
      </c>
      <c r="AA4" s="241">
        <v>11</v>
      </c>
      <c r="AB4" s="30" t="s">
        <v>248</v>
      </c>
      <c r="AC4" s="194" t="s">
        <v>249</v>
      </c>
      <c r="AD4" s="235"/>
      <c r="AE4" s="243" t="s">
        <v>98</v>
      </c>
      <c r="AF4" s="29"/>
      <c r="AG4" s="30" t="s">
        <v>99</v>
      </c>
      <c r="AH4" s="233" t="e">
        <f>VLOOKUP($AD4,'Program-Causes'!$C:$D,2,FALSE)</f>
        <v>#N/A</v>
      </c>
      <c r="AI4" s="194" t="s">
        <v>141</v>
      </c>
      <c r="AJ4" s="30" t="s">
        <v>69</v>
      </c>
      <c r="AK4" s="194" t="s">
        <v>70</v>
      </c>
      <c r="AL4" s="30" t="str">
        <f t="shared" si="0"/>
        <v>卢志强-Oceanwide Foundation-93.18-4-Kunming Xundian County Government-昆明寻甸县</v>
      </c>
      <c r="AM4" s="26" t="s">
        <v>80</v>
      </c>
      <c r="AN4" s="29"/>
      <c r="AO4" s="28"/>
      <c r="AP4" s="29"/>
      <c r="AQ4" s="28"/>
      <c r="AR4" s="29"/>
      <c r="AS4" s="28"/>
      <c r="AT4" s="194" t="s">
        <v>74</v>
      </c>
      <c r="AU4" s="28"/>
      <c r="AV4" s="29"/>
      <c r="AW4" s="28"/>
      <c r="AX4" s="29"/>
      <c r="AY4" s="236"/>
      <c r="AZ4" s="245"/>
      <c r="BA4" s="245"/>
      <c r="BB4" s="236"/>
      <c r="BC4" s="245"/>
      <c r="BD4" s="117" t="s">
        <v>269</v>
      </c>
      <c r="BE4" s="249">
        <v>42744</v>
      </c>
      <c r="BF4" s="116"/>
      <c r="BG4" s="116"/>
      <c r="BH4" s="116"/>
      <c r="BI4" s="116"/>
      <c r="BJ4" s="116"/>
      <c r="BK4" s="116"/>
      <c r="BL4" s="116"/>
      <c r="BM4" s="116"/>
      <c r="BN4" s="116"/>
      <c r="BO4" s="116"/>
    </row>
    <row r="5" spans="1:67" ht="15.75" customHeight="1">
      <c r="A5" s="234">
        <v>1</v>
      </c>
      <c r="B5" s="116"/>
      <c r="C5" s="116"/>
      <c r="D5" s="226" t="s">
        <v>218</v>
      </c>
      <c r="E5" s="227" t="s">
        <v>219</v>
      </c>
      <c r="F5" s="235"/>
      <c r="G5" s="236"/>
      <c r="H5" s="245"/>
      <c r="I5" s="236"/>
      <c r="J5" s="245"/>
      <c r="K5" s="236"/>
      <c r="L5" s="248"/>
      <c r="M5" s="240"/>
      <c r="N5" s="248"/>
      <c r="O5" s="240"/>
      <c r="P5" s="248"/>
      <c r="Q5" s="240"/>
      <c r="R5" s="248"/>
      <c r="S5" s="240"/>
      <c r="T5" s="248"/>
      <c r="U5" s="240"/>
      <c r="V5" s="248"/>
      <c r="W5" s="240"/>
      <c r="X5" s="30" t="s">
        <v>221</v>
      </c>
      <c r="Y5" s="241">
        <v>3</v>
      </c>
      <c r="Z5" s="242">
        <v>11</v>
      </c>
      <c r="AA5" s="241">
        <v>9</v>
      </c>
      <c r="AB5" s="30" t="s">
        <v>346</v>
      </c>
      <c r="AC5" s="29"/>
      <c r="AD5" s="235"/>
      <c r="AE5" s="243" t="s">
        <v>109</v>
      </c>
      <c r="AF5" s="29"/>
      <c r="AG5" s="30" t="s">
        <v>131</v>
      </c>
      <c r="AH5" s="233" t="e">
        <f>VLOOKUP($AD5,'Program-Causes'!$C:$D,2,FALSE)</f>
        <v>#N/A</v>
      </c>
      <c r="AI5" s="194" t="s">
        <v>141</v>
      </c>
      <c r="AJ5" s="30" t="s">
        <v>69</v>
      </c>
      <c r="AK5" s="194" t="s">
        <v>70</v>
      </c>
      <c r="AL5" s="30" t="str">
        <f t="shared" si="0"/>
        <v>卢志强-Oceanwide Foundation-3-11-China Society for Promotion of the Guangcai Program-</v>
      </c>
      <c r="AM5" s="26" t="s">
        <v>72</v>
      </c>
      <c r="AN5" s="27" t="s">
        <v>73</v>
      </c>
      <c r="AO5" s="28"/>
      <c r="AP5" s="29"/>
      <c r="AQ5" s="30" t="s">
        <v>74</v>
      </c>
      <c r="AR5" s="29"/>
      <c r="AS5" s="28"/>
      <c r="AT5" s="29"/>
      <c r="AU5" s="28"/>
      <c r="AV5" s="194" t="s">
        <v>364</v>
      </c>
      <c r="AW5" s="28"/>
      <c r="AX5" s="194" t="s">
        <v>84</v>
      </c>
      <c r="AY5" s="236"/>
      <c r="AZ5" s="245"/>
      <c r="BA5" s="245"/>
      <c r="BB5" s="236"/>
      <c r="BC5" s="237">
        <v>150</v>
      </c>
      <c r="BD5" s="117" t="s">
        <v>77</v>
      </c>
      <c r="BE5" s="246">
        <v>42423</v>
      </c>
      <c r="BF5" s="116"/>
      <c r="BG5" s="116"/>
      <c r="BH5" s="116"/>
      <c r="BI5" s="116"/>
      <c r="BJ5" s="116"/>
      <c r="BK5" s="116"/>
      <c r="BL5" s="116"/>
      <c r="BM5" s="116"/>
      <c r="BN5" s="116"/>
      <c r="BO5" s="116"/>
    </row>
    <row r="6" spans="1:67" ht="15.75" customHeight="1">
      <c r="A6" s="234">
        <v>2</v>
      </c>
      <c r="B6" s="116"/>
      <c r="C6" s="116"/>
      <c r="D6" s="226" t="s">
        <v>360</v>
      </c>
      <c r="E6" s="227" t="s">
        <v>361</v>
      </c>
      <c r="F6" s="235"/>
      <c r="G6" s="236"/>
      <c r="H6" s="237">
        <v>61</v>
      </c>
      <c r="I6" s="226" t="s">
        <v>78</v>
      </c>
      <c r="J6" s="227" t="s">
        <v>79</v>
      </c>
      <c r="K6" s="238" t="s">
        <v>80</v>
      </c>
      <c r="L6" s="229" t="s">
        <v>9</v>
      </c>
      <c r="M6" s="230" t="s">
        <v>371</v>
      </c>
      <c r="N6" s="229" t="s">
        <v>404</v>
      </c>
      <c r="O6" s="230" t="s">
        <v>84</v>
      </c>
      <c r="P6" s="229" t="s">
        <v>336</v>
      </c>
      <c r="Q6" s="230" t="s">
        <v>222</v>
      </c>
      <c r="R6" s="229" t="s">
        <v>222</v>
      </c>
      <c r="S6" s="239" t="s">
        <v>80</v>
      </c>
      <c r="T6" s="229" t="s">
        <v>1358</v>
      </c>
      <c r="U6" s="240"/>
      <c r="V6" s="229" t="s">
        <v>1360</v>
      </c>
      <c r="W6" s="252" t="s">
        <v>1361</v>
      </c>
      <c r="X6" s="30" t="s">
        <v>371</v>
      </c>
      <c r="Y6" s="241">
        <v>10</v>
      </c>
      <c r="Z6" s="242">
        <v>2</v>
      </c>
      <c r="AA6" s="241">
        <v>2</v>
      </c>
      <c r="AB6" s="30" t="s">
        <v>405</v>
      </c>
      <c r="AC6" s="29"/>
      <c r="AD6" s="235"/>
      <c r="AE6" s="243" t="s">
        <v>109</v>
      </c>
      <c r="AF6" s="29"/>
      <c r="AG6" s="30" t="s">
        <v>99</v>
      </c>
      <c r="AH6" s="233" t="e">
        <f>VLOOKUP($AD6,'Program-Causes'!$C:$D,2,FALSE)</f>
        <v>#N/A</v>
      </c>
      <c r="AI6" s="194" t="s">
        <v>100</v>
      </c>
      <c r="AJ6" s="30" t="s">
        <v>69</v>
      </c>
      <c r="AK6" s="194" t="s">
        <v>70</v>
      </c>
      <c r="AL6" s="30" t="str">
        <f t="shared" si="0"/>
        <v>王健林-Dalian Wanda Group-10-2-Dalian Charity Federation-</v>
      </c>
      <c r="AM6" s="26" t="s">
        <v>80</v>
      </c>
      <c r="AN6" s="29"/>
      <c r="AO6" s="28"/>
      <c r="AP6" s="29"/>
      <c r="AQ6" s="30" t="s">
        <v>74</v>
      </c>
      <c r="AR6" s="29"/>
      <c r="AS6" s="28"/>
      <c r="AT6" s="194" t="s">
        <v>420</v>
      </c>
      <c r="AU6" s="28"/>
      <c r="AV6" s="194" t="s">
        <v>421</v>
      </c>
      <c r="AW6" s="28"/>
      <c r="AX6" s="194" t="s">
        <v>422</v>
      </c>
      <c r="AY6" s="244">
        <v>180</v>
      </c>
      <c r="AZ6" s="245"/>
      <c r="BA6" s="245"/>
      <c r="BB6" s="236"/>
      <c r="BC6" s="237">
        <v>315</v>
      </c>
      <c r="BD6" s="117" t="s">
        <v>77</v>
      </c>
      <c r="BE6" s="246">
        <v>42422</v>
      </c>
      <c r="BF6" s="116"/>
      <c r="BG6" s="116"/>
      <c r="BH6" s="116"/>
      <c r="BI6" s="116"/>
      <c r="BJ6" s="116"/>
      <c r="BK6" s="116"/>
      <c r="BL6" s="116"/>
      <c r="BM6" s="116"/>
      <c r="BN6" s="116"/>
      <c r="BO6" s="116"/>
    </row>
    <row r="7" spans="1:67" ht="15.75" customHeight="1">
      <c r="A7" s="234">
        <v>2</v>
      </c>
      <c r="B7" s="117" t="s">
        <v>1364</v>
      </c>
      <c r="C7" s="116"/>
      <c r="D7" s="226" t="s">
        <v>360</v>
      </c>
      <c r="E7" s="117" t="s">
        <v>361</v>
      </c>
      <c r="F7" s="235"/>
      <c r="G7" s="116"/>
      <c r="H7" s="116"/>
      <c r="I7" s="116"/>
      <c r="J7" s="116"/>
      <c r="K7" s="116"/>
      <c r="L7" s="116"/>
      <c r="M7" s="116"/>
      <c r="N7" s="116"/>
      <c r="O7" s="116"/>
      <c r="P7" s="116"/>
      <c r="Q7" s="116"/>
      <c r="R7" s="116"/>
      <c r="S7" s="116"/>
      <c r="T7" s="116"/>
      <c r="U7" s="116"/>
      <c r="V7" s="116"/>
      <c r="W7" s="116"/>
      <c r="X7" s="117" t="s">
        <v>384</v>
      </c>
      <c r="Y7" s="117">
        <v>50</v>
      </c>
      <c r="Z7" s="116"/>
      <c r="AA7" s="116"/>
      <c r="AB7" s="117" t="s">
        <v>389</v>
      </c>
      <c r="AC7" s="117" t="s">
        <v>390</v>
      </c>
      <c r="AD7" s="254" t="s">
        <v>391</v>
      </c>
      <c r="AE7" s="116"/>
      <c r="AF7" s="116"/>
      <c r="AG7" s="116"/>
      <c r="AH7" s="233" t="e">
        <f>VLOOKUP($AD7,'Program-Causes'!$C:$D,2,FALSE)</f>
        <v>#N/A</v>
      </c>
      <c r="AI7" s="116"/>
      <c r="AJ7" s="117" t="s">
        <v>69</v>
      </c>
      <c r="AK7" s="117" t="s">
        <v>70</v>
      </c>
      <c r="AL7" s="30" t="str">
        <f t="shared" si="0"/>
        <v>王健林-南昌万达城投资有限公司-50--Dalian Charity Foundation-大连慈善基金会</v>
      </c>
      <c r="AM7" s="117" t="s">
        <v>1369</v>
      </c>
      <c r="AN7" s="114" t="s">
        <v>393</v>
      </c>
      <c r="AO7" s="116"/>
      <c r="AP7" s="116"/>
      <c r="AQ7" s="116"/>
      <c r="AR7" s="116"/>
      <c r="AS7" s="116"/>
      <c r="AT7" s="117" t="s">
        <v>74</v>
      </c>
      <c r="AU7" s="116"/>
      <c r="AV7" s="116"/>
      <c r="AW7" s="116"/>
      <c r="AX7" s="116"/>
      <c r="AY7" s="116"/>
      <c r="AZ7" s="116"/>
      <c r="BA7" s="116"/>
      <c r="BB7" s="116"/>
      <c r="BC7" s="116"/>
      <c r="BD7" s="117" t="s">
        <v>269</v>
      </c>
      <c r="BE7" s="255">
        <v>42744</v>
      </c>
      <c r="BF7" s="116"/>
      <c r="BG7" s="116"/>
      <c r="BH7" s="247"/>
      <c r="BI7" s="247"/>
      <c r="BJ7" s="247"/>
      <c r="BK7" s="247"/>
      <c r="BL7" s="247"/>
      <c r="BM7" s="247"/>
      <c r="BN7" s="247"/>
      <c r="BO7" s="247"/>
    </row>
    <row r="8" spans="1:67" ht="15.75" customHeight="1">
      <c r="A8" s="234">
        <v>2</v>
      </c>
      <c r="B8" s="117" t="s">
        <v>1364</v>
      </c>
      <c r="C8" s="116"/>
      <c r="D8" s="226" t="s">
        <v>360</v>
      </c>
      <c r="E8" s="117" t="s">
        <v>361</v>
      </c>
      <c r="F8" s="235"/>
      <c r="G8" s="116"/>
      <c r="H8" s="116"/>
      <c r="I8" s="116"/>
      <c r="J8" s="116"/>
      <c r="K8" s="116"/>
      <c r="L8" s="116"/>
      <c r="M8" s="116"/>
      <c r="N8" s="116"/>
      <c r="O8" s="116"/>
      <c r="P8" s="116"/>
      <c r="Q8" s="116"/>
      <c r="R8" s="116"/>
      <c r="S8" s="116"/>
      <c r="T8" s="116"/>
      <c r="U8" s="116"/>
      <c r="V8" s="116"/>
      <c r="W8" s="116"/>
      <c r="X8" s="117" t="s">
        <v>451</v>
      </c>
      <c r="Y8" s="234">
        <v>2</v>
      </c>
      <c r="Z8" s="116"/>
      <c r="AA8" s="116"/>
      <c r="AB8" s="117" t="s">
        <v>453</v>
      </c>
      <c r="AC8" s="117" t="s">
        <v>454</v>
      </c>
      <c r="AD8" s="254" t="s">
        <v>455</v>
      </c>
      <c r="AE8" s="116"/>
      <c r="AF8" s="116"/>
      <c r="AG8" s="116"/>
      <c r="AH8" s="233" t="e">
        <f>VLOOKUP($AD8,'Program-Causes'!$C:$D,2,FALSE)</f>
        <v>#N/A</v>
      </c>
      <c r="AI8" s="116"/>
      <c r="AJ8" s="117" t="s">
        <v>69</v>
      </c>
      <c r="AK8" s="117" t="s">
        <v>70</v>
      </c>
      <c r="AL8" s="30" t="str">
        <f t="shared" si="0"/>
        <v>王健林-万达互联网金融服务（上海）有限公司-2--China Foundation for Development of Financial Education-中国金融教育发展基金会</v>
      </c>
      <c r="AM8" s="117" t="s">
        <v>1369</v>
      </c>
      <c r="AN8" s="114" t="s">
        <v>457</v>
      </c>
      <c r="AO8" s="116"/>
      <c r="AP8" s="116"/>
      <c r="AQ8" s="116"/>
      <c r="AR8" s="116"/>
      <c r="AS8" s="116"/>
      <c r="AT8" s="117" t="s">
        <v>74</v>
      </c>
      <c r="AU8" s="116"/>
      <c r="AV8" s="116"/>
      <c r="AW8" s="116"/>
      <c r="AX8" s="116"/>
      <c r="AY8" s="116"/>
      <c r="AZ8" s="116"/>
      <c r="BA8" s="116"/>
      <c r="BB8" s="116"/>
      <c r="BC8" s="116"/>
      <c r="BD8" s="117" t="s">
        <v>269</v>
      </c>
      <c r="BE8" s="255">
        <v>42744</v>
      </c>
      <c r="BF8" s="116"/>
      <c r="BG8" s="116"/>
      <c r="BH8" s="116"/>
      <c r="BI8" s="116"/>
      <c r="BJ8" s="116"/>
      <c r="BK8" s="116"/>
      <c r="BL8" s="116"/>
      <c r="BM8" s="116"/>
      <c r="BN8" s="116"/>
      <c r="BO8" s="116"/>
    </row>
    <row r="9" spans="1:67" ht="15.75" customHeight="1">
      <c r="A9" s="234">
        <v>2</v>
      </c>
      <c r="B9" s="116"/>
      <c r="C9" s="116"/>
      <c r="D9" s="226" t="s">
        <v>360</v>
      </c>
      <c r="E9" s="227" t="s">
        <v>361</v>
      </c>
      <c r="F9" s="235"/>
      <c r="G9" s="236"/>
      <c r="H9" s="245"/>
      <c r="I9" s="236"/>
      <c r="J9" s="245"/>
      <c r="K9" s="236"/>
      <c r="L9" s="248"/>
      <c r="M9" s="240"/>
      <c r="N9" s="248"/>
      <c r="O9" s="240"/>
      <c r="P9" s="248"/>
      <c r="Q9" s="240"/>
      <c r="R9" s="248"/>
      <c r="S9" s="240"/>
      <c r="T9" s="248"/>
      <c r="U9" s="240"/>
      <c r="V9" s="248"/>
      <c r="W9" s="240"/>
      <c r="X9" s="30" t="s">
        <v>371</v>
      </c>
      <c r="Y9" s="256">
        <v>1000</v>
      </c>
      <c r="Z9" s="242">
        <v>12</v>
      </c>
      <c r="AA9" s="241">
        <v>16</v>
      </c>
      <c r="AB9" s="30" t="s">
        <v>1370</v>
      </c>
      <c r="AC9" s="29"/>
      <c r="AD9" s="235"/>
      <c r="AE9" s="243" t="s">
        <v>1371</v>
      </c>
      <c r="AF9" s="194" t="s">
        <v>1372</v>
      </c>
      <c r="AG9" s="30" t="s">
        <v>132</v>
      </c>
      <c r="AH9" s="233" t="e">
        <f>VLOOKUP($AD9,'Program-Causes'!$C:$D,2,FALSE)</f>
        <v>#N/A</v>
      </c>
      <c r="AI9" s="194" t="s">
        <v>100</v>
      </c>
      <c r="AJ9" s="30" t="s">
        <v>69</v>
      </c>
      <c r="AK9" s="194" t="s">
        <v>70</v>
      </c>
      <c r="AL9" s="30" t="str">
        <f t="shared" si="0"/>
        <v>王健林-Dalian Wanda Group-1000-12-Baoen Temple Park-</v>
      </c>
      <c r="AM9" s="26" t="s">
        <v>80</v>
      </c>
      <c r="AN9" s="29"/>
      <c r="AO9" s="28"/>
      <c r="AP9" s="29"/>
      <c r="AQ9" s="30" t="s">
        <v>74</v>
      </c>
      <c r="AR9" s="29"/>
      <c r="AS9" s="28"/>
      <c r="AT9" s="29"/>
      <c r="AU9" s="28"/>
      <c r="AV9" s="194" t="s">
        <v>377</v>
      </c>
      <c r="AW9" s="28"/>
      <c r="AX9" s="194" t="s">
        <v>84</v>
      </c>
      <c r="AY9" s="236"/>
      <c r="AZ9" s="245"/>
      <c r="BA9" s="245"/>
      <c r="BB9" s="236"/>
      <c r="BC9" s="245"/>
      <c r="BD9" s="117" t="s">
        <v>103</v>
      </c>
      <c r="BE9" s="246">
        <v>42706</v>
      </c>
      <c r="BF9" s="116"/>
      <c r="BG9" s="116"/>
      <c r="BH9" s="116"/>
      <c r="BI9" s="116"/>
      <c r="BJ9" s="116"/>
      <c r="BK9" s="116"/>
      <c r="BL9" s="116"/>
      <c r="BM9" s="116"/>
      <c r="BN9" s="116"/>
      <c r="BO9" s="116"/>
    </row>
    <row r="10" spans="1:67" ht="15.75" customHeight="1">
      <c r="A10" s="234">
        <v>2</v>
      </c>
      <c r="B10" s="116"/>
      <c r="C10" s="116"/>
      <c r="D10" s="226" t="s">
        <v>360</v>
      </c>
      <c r="E10" s="227" t="s">
        <v>361</v>
      </c>
      <c r="F10" s="235"/>
      <c r="G10" s="236"/>
      <c r="H10" s="245"/>
      <c r="I10" s="236"/>
      <c r="J10" s="245"/>
      <c r="K10" s="236"/>
      <c r="L10" s="248"/>
      <c r="M10" s="240"/>
      <c r="N10" s="248"/>
      <c r="O10" s="240"/>
      <c r="P10" s="248"/>
      <c r="Q10" s="240"/>
      <c r="R10" s="248"/>
      <c r="S10" s="240"/>
      <c r="T10" s="248"/>
      <c r="U10" s="240"/>
      <c r="V10" s="248"/>
      <c r="W10" s="240"/>
      <c r="X10" s="30" t="s">
        <v>371</v>
      </c>
      <c r="Y10" s="241">
        <v>10</v>
      </c>
      <c r="Z10" s="242">
        <v>7</v>
      </c>
      <c r="AA10" s="241">
        <v>20</v>
      </c>
      <c r="AB10" s="30" t="s">
        <v>429</v>
      </c>
      <c r="AC10" s="29"/>
      <c r="AD10" s="235"/>
      <c r="AE10" s="243" t="s">
        <v>109</v>
      </c>
      <c r="AF10" s="29"/>
      <c r="AG10" s="30" t="s">
        <v>67</v>
      </c>
      <c r="AH10" s="233" t="e">
        <f>VLOOKUP($AD10,'Program-Causes'!$C:$D,2,FALSE)</f>
        <v>#N/A</v>
      </c>
      <c r="AI10" s="194" t="s">
        <v>100</v>
      </c>
      <c r="AJ10" s="30" t="s">
        <v>69</v>
      </c>
      <c r="AK10" s="194" t="s">
        <v>70</v>
      </c>
      <c r="AL10" s="30" t="str">
        <f t="shared" si="0"/>
        <v>王健林-Dalian Wanda Group-10-7-Qingdao Education Development Fund-</v>
      </c>
      <c r="AM10" s="26" t="s">
        <v>80</v>
      </c>
      <c r="AN10" s="29"/>
      <c r="AO10" s="28"/>
      <c r="AP10" s="29"/>
      <c r="AQ10" s="30" t="s">
        <v>74</v>
      </c>
      <c r="AR10" s="29"/>
      <c r="AS10" s="28"/>
      <c r="AT10" s="29"/>
      <c r="AU10" s="28"/>
      <c r="AV10" s="194" t="s">
        <v>440</v>
      </c>
      <c r="AW10" s="28"/>
      <c r="AX10" s="194" t="s">
        <v>84</v>
      </c>
      <c r="AY10" s="236"/>
      <c r="AZ10" s="245"/>
      <c r="BA10" s="245"/>
      <c r="BB10" s="236"/>
      <c r="BC10" s="245"/>
      <c r="BD10" s="117" t="s">
        <v>103</v>
      </c>
      <c r="BE10" s="246">
        <v>42706</v>
      </c>
      <c r="BF10" s="116"/>
      <c r="BG10" s="116"/>
      <c r="BH10" s="116"/>
      <c r="BI10" s="116"/>
      <c r="BJ10" s="116"/>
      <c r="BK10" s="116"/>
      <c r="BL10" s="116"/>
      <c r="BM10" s="116"/>
      <c r="BN10" s="116"/>
      <c r="BO10" s="116"/>
    </row>
    <row r="11" spans="1:67" ht="15.75" customHeight="1">
      <c r="A11" s="234">
        <v>3</v>
      </c>
      <c r="B11" s="116"/>
      <c r="C11" s="116"/>
      <c r="D11" s="226" t="s">
        <v>91</v>
      </c>
      <c r="E11" s="227" t="s">
        <v>92</v>
      </c>
      <c r="F11" s="235"/>
      <c r="G11" s="236"/>
      <c r="H11" s="237">
        <v>58</v>
      </c>
      <c r="I11" s="226" t="s">
        <v>78</v>
      </c>
      <c r="J11" s="227" t="s">
        <v>79</v>
      </c>
      <c r="K11" s="238" t="s">
        <v>80</v>
      </c>
      <c r="L11" s="229" t="s">
        <v>9</v>
      </c>
      <c r="M11" s="230" t="s">
        <v>1376</v>
      </c>
      <c r="N11" s="229" t="s">
        <v>144</v>
      </c>
      <c r="O11" s="230" t="s">
        <v>84</v>
      </c>
      <c r="P11" s="229" t="s">
        <v>194</v>
      </c>
      <c r="Q11" s="230" t="s">
        <v>63</v>
      </c>
      <c r="R11" s="229" t="s">
        <v>94</v>
      </c>
      <c r="S11" s="239" t="s">
        <v>80</v>
      </c>
      <c r="T11" s="229" t="s">
        <v>1377</v>
      </c>
      <c r="U11" s="240"/>
      <c r="V11" s="229" t="s">
        <v>1378</v>
      </c>
      <c r="W11" s="230" t="s">
        <v>1379</v>
      </c>
      <c r="X11" s="30" t="s">
        <v>93</v>
      </c>
      <c r="Y11" s="241">
        <v>1000</v>
      </c>
      <c r="Z11" s="242">
        <v>1</v>
      </c>
      <c r="AA11" s="241">
        <v>8</v>
      </c>
      <c r="AB11" s="30" t="s">
        <v>97</v>
      </c>
      <c r="AC11" s="29"/>
      <c r="AD11" s="235"/>
      <c r="AE11" s="243" t="s">
        <v>98</v>
      </c>
      <c r="AF11" s="29"/>
      <c r="AG11" s="30" t="s">
        <v>99</v>
      </c>
      <c r="AH11" s="233" t="e">
        <f>VLOOKUP($AD11,'Program-Causes'!$C:$D,2,FALSE)</f>
        <v>#N/A</v>
      </c>
      <c r="AI11" s="194" t="s">
        <v>100</v>
      </c>
      <c r="AJ11" s="30" t="s">
        <v>69</v>
      </c>
      <c r="AK11" s="194" t="s">
        <v>70</v>
      </c>
      <c r="AL11" s="30" t="str">
        <f t="shared" si="0"/>
        <v>许家印-Evergrande Real Estate Group Ltd-1000-1-Dafang County-</v>
      </c>
      <c r="AM11" s="26" t="s">
        <v>72</v>
      </c>
      <c r="AN11" s="27" t="s">
        <v>73</v>
      </c>
      <c r="AO11" s="26" t="s">
        <v>1057</v>
      </c>
      <c r="AP11" s="29"/>
      <c r="AQ11" s="30" t="s">
        <v>74</v>
      </c>
      <c r="AR11" s="29"/>
      <c r="AS11" s="28"/>
      <c r="AT11" s="29"/>
      <c r="AU11" s="28"/>
      <c r="AV11" s="194" t="s">
        <v>102</v>
      </c>
      <c r="AW11" s="28"/>
      <c r="AX11" s="194" t="s">
        <v>76</v>
      </c>
      <c r="AY11" s="244">
        <v>1000</v>
      </c>
      <c r="AZ11" s="245"/>
      <c r="BA11" s="245"/>
      <c r="BB11" s="236"/>
      <c r="BC11" s="237">
        <v>21</v>
      </c>
      <c r="BD11" s="117" t="s">
        <v>103</v>
      </c>
      <c r="BE11" s="246">
        <v>42706</v>
      </c>
      <c r="BF11" s="116"/>
      <c r="BG11" s="116"/>
      <c r="BH11" s="116"/>
      <c r="BI11" s="116"/>
      <c r="BJ11" s="116"/>
      <c r="BK11" s="116"/>
      <c r="BL11" s="116"/>
      <c r="BM11" s="116"/>
      <c r="BN11" s="116"/>
      <c r="BO11" s="116"/>
    </row>
    <row r="12" spans="1:67" ht="15.75" customHeight="1">
      <c r="A12" s="234">
        <v>3</v>
      </c>
      <c r="B12" s="117" t="s">
        <v>1380</v>
      </c>
      <c r="C12" s="116"/>
      <c r="D12" s="226" t="s">
        <v>91</v>
      </c>
      <c r="E12" s="117" t="s">
        <v>92</v>
      </c>
      <c r="F12" s="235"/>
      <c r="G12" s="116"/>
      <c r="H12" s="116"/>
      <c r="I12" s="116"/>
      <c r="J12" s="116"/>
      <c r="K12" s="116"/>
      <c r="L12" s="116"/>
      <c r="M12" s="117" t="s">
        <v>144</v>
      </c>
      <c r="N12" s="116"/>
      <c r="O12" s="116"/>
      <c r="P12" s="116"/>
      <c r="Q12" s="116"/>
      <c r="R12" s="116"/>
      <c r="S12" s="116"/>
      <c r="T12" s="116"/>
      <c r="U12" s="116"/>
      <c r="V12" s="116"/>
      <c r="W12" s="116"/>
      <c r="X12" s="117" t="s">
        <v>144</v>
      </c>
      <c r="Y12" s="234">
        <v>5</v>
      </c>
      <c r="Z12" s="234">
        <v>7</v>
      </c>
      <c r="AA12" s="234">
        <v>12</v>
      </c>
      <c r="AB12" s="117" t="s">
        <v>726</v>
      </c>
      <c r="AC12" s="117" t="s">
        <v>108</v>
      </c>
      <c r="AD12" s="116"/>
      <c r="AE12" s="254" t="s">
        <v>109</v>
      </c>
      <c r="AF12" s="116"/>
      <c r="AG12" s="117" t="s">
        <v>99</v>
      </c>
      <c r="AH12" s="233" t="e">
        <f>VLOOKUP($AD12,'Program-Causes'!$C:$D,2,FALSE)</f>
        <v>#N/A</v>
      </c>
      <c r="AI12" s="117" t="s">
        <v>100</v>
      </c>
      <c r="AJ12" s="117" t="s">
        <v>69</v>
      </c>
      <c r="AK12" s="117" t="s">
        <v>70</v>
      </c>
      <c r="AL12" s="30" t="str">
        <f t="shared" si="0"/>
        <v>许家印-恒大地产集团有限公司-5-7-Guangdong Foundation For Poverty Alleviation-广东省扶贫基金会</v>
      </c>
      <c r="AM12" s="257" t="s">
        <v>80</v>
      </c>
      <c r="AN12" s="116"/>
      <c r="AO12" s="116"/>
      <c r="AP12" s="116"/>
      <c r="AQ12" s="117" t="s">
        <v>74</v>
      </c>
      <c r="AR12" s="116"/>
      <c r="AS12" s="116"/>
      <c r="AT12" s="116"/>
      <c r="AU12" s="116"/>
      <c r="AV12" s="116"/>
      <c r="AW12" s="116"/>
      <c r="AX12" s="116"/>
      <c r="AY12" s="116"/>
      <c r="AZ12" s="116"/>
      <c r="BA12" s="116"/>
      <c r="BB12" s="116"/>
      <c r="BC12" s="116"/>
      <c r="BD12" s="117" t="s">
        <v>118</v>
      </c>
      <c r="BE12" s="255">
        <v>42744</v>
      </c>
      <c r="BF12" s="116"/>
      <c r="BG12" s="116"/>
      <c r="BH12" s="116"/>
      <c r="BI12" s="116"/>
      <c r="BJ12" s="116"/>
      <c r="BK12" s="116"/>
      <c r="BL12" s="116"/>
      <c r="BM12" s="116"/>
      <c r="BN12" s="116"/>
      <c r="BO12" s="116"/>
    </row>
    <row r="13" spans="1:67" ht="15.75" customHeight="1">
      <c r="A13" s="234">
        <v>3</v>
      </c>
      <c r="B13" s="117" t="s">
        <v>1380</v>
      </c>
      <c r="C13" s="116"/>
      <c r="D13" s="226" t="s">
        <v>91</v>
      </c>
      <c r="E13" s="117" t="s">
        <v>92</v>
      </c>
      <c r="F13" s="235"/>
      <c r="G13" s="116"/>
      <c r="H13" s="116"/>
      <c r="I13" s="116"/>
      <c r="J13" s="116"/>
      <c r="K13" s="116"/>
      <c r="L13" s="116"/>
      <c r="M13" s="117" t="s">
        <v>144</v>
      </c>
      <c r="N13" s="116"/>
      <c r="O13" s="116"/>
      <c r="P13" s="116"/>
      <c r="Q13" s="116"/>
      <c r="R13" s="116"/>
      <c r="S13" s="116"/>
      <c r="T13" s="116"/>
      <c r="U13" s="116"/>
      <c r="V13" s="116"/>
      <c r="W13" s="116"/>
      <c r="X13" s="117" t="s">
        <v>144</v>
      </c>
      <c r="Y13" s="234">
        <v>5</v>
      </c>
      <c r="Z13" s="234">
        <v>7</v>
      </c>
      <c r="AA13" s="234">
        <v>12</v>
      </c>
      <c r="AB13" s="117" t="s">
        <v>726</v>
      </c>
      <c r="AC13" s="117" t="s">
        <v>108</v>
      </c>
      <c r="AD13" s="116"/>
      <c r="AE13" s="254" t="s">
        <v>109</v>
      </c>
      <c r="AF13" s="116"/>
      <c r="AG13" s="117" t="s">
        <v>99</v>
      </c>
      <c r="AH13" s="233" t="e">
        <f>VLOOKUP($AD13,'Program-Causes'!$C:$D,2,FALSE)</f>
        <v>#N/A</v>
      </c>
      <c r="AI13" s="117" t="s">
        <v>100</v>
      </c>
      <c r="AJ13" s="117" t="s">
        <v>69</v>
      </c>
      <c r="AK13" s="117" t="s">
        <v>70</v>
      </c>
      <c r="AL13" s="30" t="str">
        <f t="shared" si="0"/>
        <v>许家印-恒大地产集团有限公司-5-7-Guangdong Foundation For Poverty Alleviation-广东省扶贫基金会</v>
      </c>
      <c r="AM13" s="257" t="s">
        <v>80</v>
      </c>
      <c r="AN13" s="116"/>
      <c r="AO13" s="116"/>
      <c r="AP13" s="116"/>
      <c r="AQ13" s="117" t="s">
        <v>74</v>
      </c>
      <c r="AR13" s="116"/>
      <c r="AS13" s="116"/>
      <c r="AT13" s="116"/>
      <c r="AU13" s="116"/>
      <c r="AV13" s="116"/>
      <c r="AW13" s="116"/>
      <c r="AX13" s="116"/>
      <c r="AY13" s="116"/>
      <c r="AZ13" s="116"/>
      <c r="BA13" s="116"/>
      <c r="BB13" s="116"/>
      <c r="BC13" s="116"/>
      <c r="BD13" s="117" t="s">
        <v>118</v>
      </c>
      <c r="BE13" s="255">
        <v>42744</v>
      </c>
      <c r="BF13" s="116"/>
      <c r="BG13" s="116"/>
      <c r="BH13" s="116"/>
      <c r="BI13" s="116"/>
      <c r="BJ13" s="116"/>
      <c r="BK13" s="116"/>
      <c r="BL13" s="116"/>
      <c r="BM13" s="116"/>
      <c r="BN13" s="116"/>
      <c r="BO13" s="116"/>
    </row>
    <row r="14" spans="1:67" ht="15.75" customHeight="1">
      <c r="A14" s="234">
        <v>3</v>
      </c>
      <c r="B14" s="117" t="s">
        <v>1380</v>
      </c>
      <c r="C14" s="116"/>
      <c r="D14" s="226" t="s">
        <v>91</v>
      </c>
      <c r="E14" s="117" t="s">
        <v>92</v>
      </c>
      <c r="F14" s="235"/>
      <c r="G14" s="116"/>
      <c r="H14" s="116"/>
      <c r="I14" s="116"/>
      <c r="J14" s="116"/>
      <c r="K14" s="116"/>
      <c r="L14" s="116"/>
      <c r="M14" s="117" t="s">
        <v>144</v>
      </c>
      <c r="N14" s="116"/>
      <c r="O14" s="116"/>
      <c r="P14" s="116"/>
      <c r="Q14" s="116"/>
      <c r="R14" s="116"/>
      <c r="S14" s="116"/>
      <c r="T14" s="116"/>
      <c r="U14" s="116"/>
      <c r="V14" s="116"/>
      <c r="W14" s="116"/>
      <c r="X14" s="117" t="s">
        <v>144</v>
      </c>
      <c r="Y14" s="234">
        <v>5</v>
      </c>
      <c r="Z14" s="234">
        <v>7</v>
      </c>
      <c r="AA14" s="234">
        <v>12</v>
      </c>
      <c r="AB14" s="117" t="s">
        <v>726</v>
      </c>
      <c r="AC14" s="117" t="s">
        <v>108</v>
      </c>
      <c r="AD14" s="116"/>
      <c r="AE14" s="254" t="s">
        <v>109</v>
      </c>
      <c r="AF14" s="116"/>
      <c r="AG14" s="117" t="s">
        <v>99</v>
      </c>
      <c r="AH14" s="233" t="e">
        <f>VLOOKUP($AD14,'Program-Causes'!$C:$D,2,FALSE)</f>
        <v>#N/A</v>
      </c>
      <c r="AI14" s="117" t="s">
        <v>100</v>
      </c>
      <c r="AJ14" s="117" t="s">
        <v>69</v>
      </c>
      <c r="AK14" s="117" t="s">
        <v>70</v>
      </c>
      <c r="AL14" s="30" t="str">
        <f t="shared" si="0"/>
        <v>许家印-恒大地产集团有限公司-5-7-Guangdong Foundation For Poverty Alleviation-广东省扶贫基金会</v>
      </c>
      <c r="AM14" s="257" t="s">
        <v>80</v>
      </c>
      <c r="AN14" s="116"/>
      <c r="AO14" s="116"/>
      <c r="AP14" s="116"/>
      <c r="AQ14" s="117" t="s">
        <v>74</v>
      </c>
      <c r="AR14" s="116"/>
      <c r="AS14" s="116"/>
      <c r="AT14" s="116"/>
      <c r="AU14" s="116"/>
      <c r="AV14" s="116"/>
      <c r="AW14" s="116"/>
      <c r="AX14" s="116"/>
      <c r="AY14" s="116"/>
      <c r="AZ14" s="116"/>
      <c r="BA14" s="116"/>
      <c r="BB14" s="116"/>
      <c r="BC14" s="116"/>
      <c r="BD14" s="117" t="s">
        <v>118</v>
      </c>
      <c r="BE14" s="255">
        <v>42744</v>
      </c>
      <c r="BF14" s="116"/>
      <c r="BG14" s="116"/>
      <c r="BH14" s="116"/>
      <c r="BI14" s="116"/>
      <c r="BJ14" s="116"/>
      <c r="BK14" s="116"/>
      <c r="BL14" s="116"/>
      <c r="BM14" s="116"/>
      <c r="BN14" s="116"/>
      <c r="BO14" s="116"/>
    </row>
    <row r="15" spans="1:67" ht="15.75" customHeight="1">
      <c r="A15" s="234">
        <v>3</v>
      </c>
      <c r="B15" s="117" t="s">
        <v>1380</v>
      </c>
      <c r="C15" s="116"/>
      <c r="D15" s="226" t="s">
        <v>91</v>
      </c>
      <c r="E15" s="117" t="s">
        <v>92</v>
      </c>
      <c r="F15" s="235"/>
      <c r="G15" s="116"/>
      <c r="H15" s="116"/>
      <c r="I15" s="116"/>
      <c r="J15" s="116"/>
      <c r="K15" s="116"/>
      <c r="L15" s="116"/>
      <c r="M15" s="117" t="s">
        <v>144</v>
      </c>
      <c r="N15" s="116"/>
      <c r="O15" s="116"/>
      <c r="P15" s="116"/>
      <c r="Q15" s="116"/>
      <c r="R15" s="116"/>
      <c r="S15" s="116"/>
      <c r="T15" s="116"/>
      <c r="U15" s="116"/>
      <c r="V15" s="116"/>
      <c r="W15" s="116"/>
      <c r="X15" s="117" t="s">
        <v>144</v>
      </c>
      <c r="Y15" s="234">
        <v>5</v>
      </c>
      <c r="Z15" s="234">
        <v>7</v>
      </c>
      <c r="AA15" s="234">
        <v>12</v>
      </c>
      <c r="AB15" s="117" t="s">
        <v>726</v>
      </c>
      <c r="AC15" s="117" t="s">
        <v>108</v>
      </c>
      <c r="AD15" s="116"/>
      <c r="AE15" s="254" t="s">
        <v>109</v>
      </c>
      <c r="AF15" s="116"/>
      <c r="AG15" s="117" t="s">
        <v>99</v>
      </c>
      <c r="AH15" s="233" t="e">
        <f>VLOOKUP($AD15,'Program-Causes'!$C:$D,2,FALSE)</f>
        <v>#N/A</v>
      </c>
      <c r="AI15" s="117" t="s">
        <v>100</v>
      </c>
      <c r="AJ15" s="117" t="s">
        <v>69</v>
      </c>
      <c r="AK15" s="117" t="s">
        <v>70</v>
      </c>
      <c r="AL15" s="30" t="str">
        <f t="shared" si="0"/>
        <v>许家印-恒大地产集团有限公司-5-7-Guangdong Foundation For Poverty Alleviation-广东省扶贫基金会</v>
      </c>
      <c r="AM15" s="257" t="s">
        <v>80</v>
      </c>
      <c r="AN15" s="116"/>
      <c r="AO15" s="116"/>
      <c r="AP15" s="116"/>
      <c r="AQ15" s="117" t="s">
        <v>74</v>
      </c>
      <c r="AR15" s="116"/>
      <c r="AS15" s="116"/>
      <c r="AT15" s="116"/>
      <c r="AU15" s="116"/>
      <c r="AV15" s="116"/>
      <c r="AW15" s="116"/>
      <c r="AX15" s="116"/>
      <c r="AY15" s="116"/>
      <c r="AZ15" s="116"/>
      <c r="BA15" s="116"/>
      <c r="BB15" s="116"/>
      <c r="BC15" s="116"/>
      <c r="BD15" s="117" t="s">
        <v>118</v>
      </c>
      <c r="BE15" s="255">
        <v>42744</v>
      </c>
      <c r="BF15" s="116"/>
      <c r="BG15" s="116"/>
      <c r="BH15" s="116"/>
      <c r="BI15" s="116"/>
      <c r="BJ15" s="116"/>
      <c r="BK15" s="116"/>
      <c r="BL15" s="116"/>
      <c r="BM15" s="116"/>
      <c r="BN15" s="116"/>
      <c r="BO15" s="116"/>
    </row>
    <row r="16" spans="1:67" ht="15.75" customHeight="1">
      <c r="A16" s="234">
        <v>3</v>
      </c>
      <c r="B16" s="117" t="s">
        <v>1380</v>
      </c>
      <c r="C16" s="116"/>
      <c r="D16" s="226" t="s">
        <v>91</v>
      </c>
      <c r="E16" s="117" t="s">
        <v>92</v>
      </c>
      <c r="F16" s="235"/>
      <c r="G16" s="116"/>
      <c r="H16" s="116"/>
      <c r="I16" s="116"/>
      <c r="J16" s="116"/>
      <c r="K16" s="116"/>
      <c r="L16" s="116"/>
      <c r="M16" s="117" t="s">
        <v>144</v>
      </c>
      <c r="N16" s="116"/>
      <c r="O16" s="116"/>
      <c r="P16" s="116"/>
      <c r="Q16" s="116"/>
      <c r="R16" s="116"/>
      <c r="S16" s="116"/>
      <c r="T16" s="116"/>
      <c r="U16" s="116"/>
      <c r="V16" s="116"/>
      <c r="W16" s="116"/>
      <c r="X16" s="117" t="s">
        <v>144</v>
      </c>
      <c r="Y16" s="234">
        <v>4</v>
      </c>
      <c r="Z16" s="234">
        <v>7</v>
      </c>
      <c r="AA16" s="234">
        <v>12</v>
      </c>
      <c r="AB16" s="117" t="s">
        <v>726</v>
      </c>
      <c r="AC16" s="117" t="s">
        <v>108</v>
      </c>
      <c r="AD16" s="116"/>
      <c r="AE16" s="254" t="s">
        <v>109</v>
      </c>
      <c r="AF16" s="116"/>
      <c r="AG16" s="117" t="s">
        <v>99</v>
      </c>
      <c r="AH16" s="233" t="e">
        <f>VLOOKUP($AD16,'Program-Causes'!$C:$D,2,FALSE)</f>
        <v>#N/A</v>
      </c>
      <c r="AI16" s="117" t="s">
        <v>100</v>
      </c>
      <c r="AJ16" s="117" t="s">
        <v>69</v>
      </c>
      <c r="AK16" s="117" t="s">
        <v>70</v>
      </c>
      <c r="AL16" s="30" t="str">
        <f t="shared" si="0"/>
        <v>许家印-恒大地产集团有限公司-4-7-Guangdong Foundation For Poverty Alleviation-广东省扶贫基金会</v>
      </c>
      <c r="AM16" s="257" t="s">
        <v>80</v>
      </c>
      <c r="AN16" s="116"/>
      <c r="AO16" s="116"/>
      <c r="AP16" s="116"/>
      <c r="AQ16" s="117" t="s">
        <v>74</v>
      </c>
      <c r="AR16" s="116"/>
      <c r="AS16" s="116"/>
      <c r="AT16" s="116"/>
      <c r="AU16" s="116"/>
      <c r="AV16" s="116"/>
      <c r="AW16" s="116"/>
      <c r="AX16" s="116"/>
      <c r="AY16" s="116"/>
      <c r="AZ16" s="116"/>
      <c r="BA16" s="116"/>
      <c r="BB16" s="116"/>
      <c r="BC16" s="116"/>
      <c r="BD16" s="117" t="s">
        <v>118</v>
      </c>
      <c r="BE16" s="255">
        <v>42744</v>
      </c>
      <c r="BF16" s="116"/>
      <c r="BG16" s="116"/>
      <c r="BH16" s="116"/>
      <c r="BI16" s="116"/>
      <c r="BJ16" s="116"/>
      <c r="BK16" s="116"/>
      <c r="BL16" s="116"/>
      <c r="BM16" s="116"/>
      <c r="BN16" s="116"/>
      <c r="BO16" s="116"/>
    </row>
    <row r="17" spans="1:67" ht="15.75" customHeight="1">
      <c r="A17" s="234">
        <v>4</v>
      </c>
      <c r="B17" s="116"/>
      <c r="C17" s="116"/>
      <c r="D17" s="226" t="s">
        <v>417</v>
      </c>
      <c r="E17" s="227" t="s">
        <v>418</v>
      </c>
      <c r="F17" s="235"/>
      <c r="G17" s="236"/>
      <c r="H17" s="237">
        <v>35</v>
      </c>
      <c r="I17" s="226" t="s">
        <v>703</v>
      </c>
      <c r="J17" s="227" t="s">
        <v>79</v>
      </c>
      <c r="K17" s="238" t="s">
        <v>80</v>
      </c>
      <c r="L17" s="229" t="s">
        <v>9</v>
      </c>
      <c r="M17" s="230" t="s">
        <v>728</v>
      </c>
      <c r="N17" s="229" t="s">
        <v>1385</v>
      </c>
      <c r="O17" s="230" t="s">
        <v>84</v>
      </c>
      <c r="P17" s="229" t="s">
        <v>1386</v>
      </c>
      <c r="Q17" s="230" t="s">
        <v>63</v>
      </c>
      <c r="R17" s="229" t="s">
        <v>463</v>
      </c>
      <c r="S17" s="239" t="s">
        <v>80</v>
      </c>
      <c r="T17" s="229" t="s">
        <v>1387</v>
      </c>
      <c r="U17" s="240"/>
      <c r="V17" s="229" t="s">
        <v>1388</v>
      </c>
      <c r="W17" s="230" t="s">
        <v>1389</v>
      </c>
      <c r="X17" s="30" t="s">
        <v>462</v>
      </c>
      <c r="Y17" s="241">
        <v>100</v>
      </c>
      <c r="Z17" s="242">
        <v>9</v>
      </c>
      <c r="AA17" s="241">
        <v>17</v>
      </c>
      <c r="AB17" s="30" t="s">
        <v>481</v>
      </c>
      <c r="AC17" s="29"/>
      <c r="AD17" s="235"/>
      <c r="AE17" s="243" t="s">
        <v>1390</v>
      </c>
      <c r="AF17" s="29"/>
      <c r="AG17" s="30" t="s">
        <v>67</v>
      </c>
      <c r="AH17" s="233" t="e">
        <f>VLOOKUP($AD17,'Program-Causes'!$C:$D,2,FALSE)</f>
        <v>#N/A</v>
      </c>
      <c r="AI17" s="194" t="s">
        <v>68</v>
      </c>
      <c r="AJ17" s="30" t="s">
        <v>69</v>
      </c>
      <c r="AK17" s="194" t="s">
        <v>70</v>
      </c>
      <c r="AL17" s="30" t="str">
        <f t="shared" si="0"/>
        <v>杨惠妍-Yang Guoqiang and Yang Huiyan-100-9-Sun Yat-Sen University-</v>
      </c>
      <c r="AM17" s="26" t="s">
        <v>72</v>
      </c>
      <c r="AN17" s="27" t="s">
        <v>73</v>
      </c>
      <c r="AO17" s="26" t="s">
        <v>1057</v>
      </c>
      <c r="AP17" s="29"/>
      <c r="AQ17" s="30" t="s">
        <v>74</v>
      </c>
      <c r="AR17" s="29"/>
      <c r="AS17" s="28"/>
      <c r="AT17" s="29"/>
      <c r="AU17" s="28"/>
      <c r="AV17" s="194" t="s">
        <v>487</v>
      </c>
      <c r="AW17" s="28"/>
      <c r="AX17" s="194" t="s">
        <v>84</v>
      </c>
      <c r="AY17" s="244">
        <v>105</v>
      </c>
      <c r="AZ17" s="245"/>
      <c r="BA17" s="245"/>
      <c r="BB17" s="236"/>
      <c r="BC17" s="237">
        <v>102</v>
      </c>
      <c r="BD17" s="117" t="s">
        <v>488</v>
      </c>
      <c r="BE17" s="246">
        <v>42423</v>
      </c>
      <c r="BF17" s="116"/>
      <c r="BG17" s="116"/>
      <c r="BH17" s="116"/>
      <c r="BI17" s="116"/>
      <c r="BJ17" s="116"/>
      <c r="BK17" s="116"/>
      <c r="BL17" s="116"/>
      <c r="BM17" s="116"/>
      <c r="BN17" s="116"/>
      <c r="BO17" s="116"/>
    </row>
    <row r="18" spans="1:67" ht="15.75" customHeight="1">
      <c r="A18" s="234">
        <v>4</v>
      </c>
      <c r="B18" s="117" t="s">
        <v>1380</v>
      </c>
      <c r="C18" s="116"/>
      <c r="D18" s="226" t="s">
        <v>417</v>
      </c>
      <c r="E18" s="117" t="s">
        <v>418</v>
      </c>
      <c r="F18" s="235"/>
      <c r="G18" s="116"/>
      <c r="H18" s="116"/>
      <c r="I18" s="116"/>
      <c r="J18" s="116"/>
      <c r="K18" s="116"/>
      <c r="L18" s="116"/>
      <c r="M18" s="117" t="s">
        <v>714</v>
      </c>
      <c r="N18" s="116"/>
      <c r="O18" s="116"/>
      <c r="P18" s="116"/>
      <c r="Q18" s="116"/>
      <c r="R18" s="116"/>
      <c r="S18" s="116"/>
      <c r="T18" s="116"/>
      <c r="U18" s="116"/>
      <c r="V18" s="116"/>
      <c r="W18" s="116"/>
      <c r="X18" s="117" t="s">
        <v>714</v>
      </c>
      <c r="Y18" s="234">
        <v>5</v>
      </c>
      <c r="Z18" s="234">
        <v>1</v>
      </c>
      <c r="AA18" s="234">
        <v>25</v>
      </c>
      <c r="AB18" s="117" t="s">
        <v>726</v>
      </c>
      <c r="AC18" s="117" t="s">
        <v>108</v>
      </c>
      <c r="AD18" s="116"/>
      <c r="AE18" s="254" t="s">
        <v>109</v>
      </c>
      <c r="AF18" s="116"/>
      <c r="AG18" s="117" t="s">
        <v>99</v>
      </c>
      <c r="AH18" s="233" t="e">
        <f>VLOOKUP($AD18,'Program-Causes'!$C:$D,2,FALSE)</f>
        <v>#N/A</v>
      </c>
      <c r="AI18" s="117" t="s">
        <v>100</v>
      </c>
      <c r="AJ18" s="117" t="s">
        <v>69</v>
      </c>
      <c r="AK18" s="117" t="s">
        <v>70</v>
      </c>
      <c r="AL18" s="30" t="str">
        <f t="shared" si="0"/>
        <v>杨惠妍-广东腾越建筑工程有限公司-5-1-Guangdong Foundation For Poverty Alleviation-广东省扶贫基金会</v>
      </c>
      <c r="AM18" s="257" t="s">
        <v>80</v>
      </c>
      <c r="AN18" s="116"/>
      <c r="AO18" s="116"/>
      <c r="AP18" s="116"/>
      <c r="AQ18" s="117" t="s">
        <v>74</v>
      </c>
      <c r="AR18" s="116"/>
      <c r="AS18" s="116"/>
      <c r="AT18" s="116"/>
      <c r="AU18" s="116"/>
      <c r="AV18" s="116"/>
      <c r="AW18" s="116"/>
      <c r="AX18" s="116"/>
      <c r="AY18" s="116"/>
      <c r="AZ18" s="116"/>
      <c r="BA18" s="116"/>
      <c r="BB18" s="116"/>
      <c r="BC18" s="116"/>
      <c r="BD18" s="117" t="s">
        <v>118</v>
      </c>
      <c r="BE18" s="255">
        <v>42744</v>
      </c>
      <c r="BF18" s="116"/>
      <c r="BG18" s="116"/>
      <c r="BH18" s="116"/>
      <c r="BI18" s="116"/>
      <c r="BJ18" s="116"/>
      <c r="BK18" s="116"/>
      <c r="BL18" s="116"/>
      <c r="BM18" s="116"/>
      <c r="BN18" s="116"/>
      <c r="BO18" s="116"/>
    </row>
    <row r="19" spans="1:67" ht="15.75" customHeight="1">
      <c r="A19" s="234">
        <v>4</v>
      </c>
      <c r="B19" s="117" t="s">
        <v>1380</v>
      </c>
      <c r="C19" s="116"/>
      <c r="D19" s="226" t="s">
        <v>417</v>
      </c>
      <c r="E19" s="117" t="s">
        <v>418</v>
      </c>
      <c r="F19" s="235"/>
      <c r="G19" s="116"/>
      <c r="H19" s="116"/>
      <c r="I19" s="116"/>
      <c r="J19" s="116"/>
      <c r="K19" s="116"/>
      <c r="L19" s="116"/>
      <c r="M19" s="117" t="s">
        <v>714</v>
      </c>
      <c r="N19" s="116"/>
      <c r="O19" s="116"/>
      <c r="P19" s="116"/>
      <c r="Q19" s="116"/>
      <c r="R19" s="116"/>
      <c r="S19" s="116"/>
      <c r="T19" s="116"/>
      <c r="U19" s="116"/>
      <c r="V19" s="116"/>
      <c r="W19" s="116"/>
      <c r="X19" s="117" t="s">
        <v>714</v>
      </c>
      <c r="Y19" s="234">
        <v>5</v>
      </c>
      <c r="Z19" s="234">
        <v>1</v>
      </c>
      <c r="AA19" s="234">
        <v>25</v>
      </c>
      <c r="AB19" s="117" t="s">
        <v>726</v>
      </c>
      <c r="AC19" s="117" t="s">
        <v>108</v>
      </c>
      <c r="AD19" s="116"/>
      <c r="AE19" s="254" t="s">
        <v>109</v>
      </c>
      <c r="AF19" s="116"/>
      <c r="AG19" s="117" t="s">
        <v>99</v>
      </c>
      <c r="AH19" s="233" t="e">
        <f>VLOOKUP($AD19,'Program-Causes'!$C:$D,2,FALSE)</f>
        <v>#N/A</v>
      </c>
      <c r="AI19" s="117" t="s">
        <v>100</v>
      </c>
      <c r="AJ19" s="117" t="s">
        <v>69</v>
      </c>
      <c r="AK19" s="117" t="s">
        <v>70</v>
      </c>
      <c r="AL19" s="30" t="str">
        <f t="shared" si="0"/>
        <v>杨惠妍-广东腾越建筑工程有限公司-5-1-Guangdong Foundation For Poverty Alleviation-广东省扶贫基金会</v>
      </c>
      <c r="AM19" s="257" t="s">
        <v>80</v>
      </c>
      <c r="AN19" s="116"/>
      <c r="AO19" s="116"/>
      <c r="AP19" s="116"/>
      <c r="AQ19" s="117" t="s">
        <v>74</v>
      </c>
      <c r="AR19" s="116"/>
      <c r="AS19" s="116"/>
      <c r="AT19" s="116"/>
      <c r="AU19" s="116"/>
      <c r="AV19" s="116"/>
      <c r="AW19" s="116"/>
      <c r="AX19" s="116"/>
      <c r="AY19" s="116"/>
      <c r="AZ19" s="116"/>
      <c r="BA19" s="116"/>
      <c r="BB19" s="116"/>
      <c r="BC19" s="116"/>
      <c r="BD19" s="117" t="s">
        <v>118</v>
      </c>
      <c r="BE19" s="255">
        <v>42744</v>
      </c>
      <c r="BF19" s="116"/>
      <c r="BG19" s="116"/>
      <c r="BH19" s="116"/>
      <c r="BI19" s="116"/>
      <c r="BJ19" s="116"/>
      <c r="BK19" s="116"/>
      <c r="BL19" s="116"/>
      <c r="BM19" s="116"/>
      <c r="BN19" s="116"/>
      <c r="BO19" s="116"/>
    </row>
    <row r="20" spans="1:67" ht="15.75" customHeight="1">
      <c r="A20" s="234">
        <v>4</v>
      </c>
      <c r="B20" s="117" t="s">
        <v>1380</v>
      </c>
      <c r="C20" s="116"/>
      <c r="D20" s="226" t="s">
        <v>417</v>
      </c>
      <c r="E20" s="117" t="s">
        <v>418</v>
      </c>
      <c r="F20" s="235"/>
      <c r="G20" s="116"/>
      <c r="H20" s="116"/>
      <c r="I20" s="116"/>
      <c r="J20" s="116"/>
      <c r="K20" s="116"/>
      <c r="L20" s="116"/>
      <c r="M20" s="117" t="s">
        <v>501</v>
      </c>
      <c r="N20" s="116"/>
      <c r="O20" s="116"/>
      <c r="P20" s="116"/>
      <c r="Q20" s="116"/>
      <c r="R20" s="116"/>
      <c r="S20" s="116"/>
      <c r="T20" s="116"/>
      <c r="U20" s="116"/>
      <c r="V20" s="116"/>
      <c r="W20" s="116"/>
      <c r="X20" s="117" t="s">
        <v>501</v>
      </c>
      <c r="Y20" s="234">
        <v>5</v>
      </c>
      <c r="Z20" s="234">
        <v>10</v>
      </c>
      <c r="AA20" s="234">
        <v>31</v>
      </c>
      <c r="AB20" s="117" t="s">
        <v>726</v>
      </c>
      <c r="AC20" s="117" t="s">
        <v>108</v>
      </c>
      <c r="AD20" s="116"/>
      <c r="AE20" s="254" t="s">
        <v>109</v>
      </c>
      <c r="AF20" s="116"/>
      <c r="AG20" s="117" t="s">
        <v>99</v>
      </c>
      <c r="AH20" s="233" t="e">
        <f>VLOOKUP($AD20,'Program-Causes'!$C:$D,2,FALSE)</f>
        <v>#N/A</v>
      </c>
      <c r="AI20" s="117" t="s">
        <v>100</v>
      </c>
      <c r="AJ20" s="117" t="s">
        <v>69</v>
      </c>
      <c r="AK20" s="117" t="s">
        <v>70</v>
      </c>
      <c r="AL20" s="30" t="str">
        <f t="shared" si="0"/>
        <v>杨惠妍-增城市碧桂园物业发展有限公司-5-10-Guangdong Foundation For Poverty Alleviation-广东省扶贫基金会</v>
      </c>
      <c r="AM20" s="257" t="s">
        <v>80</v>
      </c>
      <c r="AN20" s="116"/>
      <c r="AO20" s="116"/>
      <c r="AP20" s="116"/>
      <c r="AQ20" s="117" t="s">
        <v>74</v>
      </c>
      <c r="AR20" s="116"/>
      <c r="AS20" s="116"/>
      <c r="AT20" s="116"/>
      <c r="AU20" s="116"/>
      <c r="AV20" s="116"/>
      <c r="AW20" s="116"/>
      <c r="AX20" s="116"/>
      <c r="AY20" s="116"/>
      <c r="AZ20" s="116"/>
      <c r="BA20" s="116"/>
      <c r="BB20" s="116"/>
      <c r="BC20" s="116"/>
      <c r="BD20" s="117" t="s">
        <v>118</v>
      </c>
      <c r="BE20" s="255">
        <v>42744</v>
      </c>
      <c r="BF20" s="116"/>
      <c r="BG20" s="116"/>
      <c r="BH20" s="116"/>
      <c r="BI20" s="116"/>
      <c r="BJ20" s="116"/>
      <c r="BK20" s="116"/>
      <c r="BL20" s="116"/>
      <c r="BM20" s="116"/>
      <c r="BN20" s="116"/>
      <c r="BO20" s="116"/>
    </row>
    <row r="21" spans="1:67" ht="15.75" customHeight="1">
      <c r="A21" s="234">
        <v>4</v>
      </c>
      <c r="B21" s="117" t="s">
        <v>1380</v>
      </c>
      <c r="C21" s="116"/>
      <c r="D21" s="226" t="s">
        <v>417</v>
      </c>
      <c r="E21" s="117" t="s">
        <v>418</v>
      </c>
      <c r="F21" s="235"/>
      <c r="G21" s="116"/>
      <c r="H21" s="116"/>
      <c r="I21" s="116"/>
      <c r="J21" s="116"/>
      <c r="K21" s="116"/>
      <c r="L21" s="116"/>
      <c r="M21" s="117" t="s">
        <v>501</v>
      </c>
      <c r="N21" s="116"/>
      <c r="O21" s="116"/>
      <c r="P21" s="116"/>
      <c r="Q21" s="116"/>
      <c r="R21" s="116"/>
      <c r="S21" s="116"/>
      <c r="T21" s="116"/>
      <c r="U21" s="116"/>
      <c r="V21" s="116"/>
      <c r="W21" s="116"/>
      <c r="X21" s="117" t="s">
        <v>501</v>
      </c>
      <c r="Y21" s="234">
        <v>5</v>
      </c>
      <c r="Z21" s="234">
        <v>10</v>
      </c>
      <c r="AA21" s="234">
        <v>31</v>
      </c>
      <c r="AB21" s="117" t="s">
        <v>726</v>
      </c>
      <c r="AC21" s="117" t="s">
        <v>108</v>
      </c>
      <c r="AD21" s="116"/>
      <c r="AE21" s="254" t="s">
        <v>109</v>
      </c>
      <c r="AF21" s="116"/>
      <c r="AG21" s="117" t="s">
        <v>99</v>
      </c>
      <c r="AH21" s="233" t="e">
        <f>VLOOKUP($AD21,'Program-Causes'!$C:$D,2,FALSE)</f>
        <v>#N/A</v>
      </c>
      <c r="AI21" s="117" t="s">
        <v>100</v>
      </c>
      <c r="AJ21" s="117" t="s">
        <v>69</v>
      </c>
      <c r="AK21" s="117" t="s">
        <v>70</v>
      </c>
      <c r="AL21" s="30" t="str">
        <f t="shared" si="0"/>
        <v>杨惠妍-增城市碧桂园物业发展有限公司-5-10-Guangdong Foundation For Poverty Alleviation-广东省扶贫基金会</v>
      </c>
      <c r="AM21" s="257" t="s">
        <v>80</v>
      </c>
      <c r="AN21" s="116"/>
      <c r="AO21" s="116"/>
      <c r="AP21" s="116"/>
      <c r="AQ21" s="117" t="s">
        <v>74</v>
      </c>
      <c r="AR21" s="116"/>
      <c r="AS21" s="116"/>
      <c r="AT21" s="116"/>
      <c r="AU21" s="116"/>
      <c r="AV21" s="116"/>
      <c r="AW21" s="116"/>
      <c r="AX21" s="116"/>
      <c r="AY21" s="116"/>
      <c r="AZ21" s="116"/>
      <c r="BA21" s="116"/>
      <c r="BB21" s="116"/>
      <c r="BC21" s="116"/>
      <c r="BD21" s="117" t="s">
        <v>118</v>
      </c>
      <c r="BE21" s="255">
        <v>42744</v>
      </c>
      <c r="BF21" s="116"/>
      <c r="BG21" s="116"/>
      <c r="BH21" s="116"/>
      <c r="BI21" s="116"/>
      <c r="BJ21" s="116"/>
      <c r="BK21" s="116"/>
      <c r="BL21" s="116"/>
      <c r="BM21" s="116"/>
      <c r="BN21" s="116"/>
      <c r="BO21" s="116"/>
    </row>
    <row r="22" spans="1:67" ht="15.75" customHeight="1">
      <c r="A22" s="234">
        <v>4</v>
      </c>
      <c r="B22" s="117" t="s">
        <v>1380</v>
      </c>
      <c r="C22" s="116"/>
      <c r="D22" s="226" t="s">
        <v>417</v>
      </c>
      <c r="E22" s="117" t="s">
        <v>418</v>
      </c>
      <c r="F22" s="235"/>
      <c r="G22" s="116"/>
      <c r="H22" s="116"/>
      <c r="I22" s="116"/>
      <c r="J22" s="116"/>
      <c r="K22" s="116"/>
      <c r="L22" s="116"/>
      <c r="M22" s="117" t="s">
        <v>501</v>
      </c>
      <c r="N22" s="116"/>
      <c r="O22" s="116"/>
      <c r="P22" s="116"/>
      <c r="Q22" s="116"/>
      <c r="R22" s="116"/>
      <c r="S22" s="116"/>
      <c r="T22" s="116"/>
      <c r="U22" s="116"/>
      <c r="V22" s="116"/>
      <c r="W22" s="116"/>
      <c r="X22" s="117" t="s">
        <v>501</v>
      </c>
      <c r="Y22" s="234">
        <v>5</v>
      </c>
      <c r="Z22" s="234">
        <v>10</v>
      </c>
      <c r="AA22" s="234">
        <v>31</v>
      </c>
      <c r="AB22" s="117" t="s">
        <v>726</v>
      </c>
      <c r="AC22" s="117" t="s">
        <v>108</v>
      </c>
      <c r="AD22" s="116"/>
      <c r="AE22" s="254" t="s">
        <v>109</v>
      </c>
      <c r="AF22" s="116"/>
      <c r="AG22" s="117" t="s">
        <v>99</v>
      </c>
      <c r="AH22" s="233" t="e">
        <f>VLOOKUP($AD22,'Program-Causes'!$C:$D,2,FALSE)</f>
        <v>#N/A</v>
      </c>
      <c r="AI22" s="117" t="s">
        <v>100</v>
      </c>
      <c r="AJ22" s="117" t="s">
        <v>69</v>
      </c>
      <c r="AK22" s="117" t="s">
        <v>70</v>
      </c>
      <c r="AL22" s="30" t="str">
        <f t="shared" si="0"/>
        <v>杨惠妍-增城市碧桂园物业发展有限公司-5-10-Guangdong Foundation For Poverty Alleviation-广东省扶贫基金会</v>
      </c>
      <c r="AM22" s="257" t="s">
        <v>80</v>
      </c>
      <c r="AN22" s="116"/>
      <c r="AO22" s="116"/>
      <c r="AP22" s="116"/>
      <c r="AQ22" s="117" t="s">
        <v>74</v>
      </c>
      <c r="AR22" s="116"/>
      <c r="AS22" s="116"/>
      <c r="AT22" s="116"/>
      <c r="AU22" s="116"/>
      <c r="AV22" s="116"/>
      <c r="AW22" s="116"/>
      <c r="AX22" s="116"/>
      <c r="AY22" s="116"/>
      <c r="AZ22" s="116"/>
      <c r="BA22" s="116"/>
      <c r="BB22" s="116"/>
      <c r="BC22" s="116"/>
      <c r="BD22" s="117" t="s">
        <v>118</v>
      </c>
      <c r="BE22" s="255">
        <v>42744</v>
      </c>
      <c r="BF22" s="116"/>
      <c r="BG22" s="116"/>
      <c r="BH22" s="116"/>
      <c r="BI22" s="116"/>
      <c r="BJ22" s="116"/>
      <c r="BK22" s="116"/>
      <c r="BL22" s="116"/>
      <c r="BM22" s="116"/>
      <c r="BN22" s="116"/>
      <c r="BO22" s="116"/>
    </row>
    <row r="23" spans="1:67" ht="15.75" customHeight="1">
      <c r="A23" s="234">
        <v>4</v>
      </c>
      <c r="B23" s="117" t="s">
        <v>1380</v>
      </c>
      <c r="C23" s="116"/>
      <c r="D23" s="226" t="s">
        <v>417</v>
      </c>
      <c r="E23" s="117" t="s">
        <v>418</v>
      </c>
      <c r="F23" s="235"/>
      <c r="G23" s="116"/>
      <c r="H23" s="116"/>
      <c r="I23" s="116"/>
      <c r="J23" s="116"/>
      <c r="K23" s="116"/>
      <c r="L23" s="116"/>
      <c r="M23" s="117" t="s">
        <v>501</v>
      </c>
      <c r="N23" s="116"/>
      <c r="O23" s="116"/>
      <c r="P23" s="116"/>
      <c r="Q23" s="116"/>
      <c r="R23" s="116"/>
      <c r="S23" s="116"/>
      <c r="T23" s="116"/>
      <c r="U23" s="116"/>
      <c r="V23" s="116"/>
      <c r="W23" s="116"/>
      <c r="X23" s="117" t="s">
        <v>501</v>
      </c>
      <c r="Y23" s="234">
        <v>5</v>
      </c>
      <c r="Z23" s="234">
        <v>10</v>
      </c>
      <c r="AA23" s="234">
        <v>31</v>
      </c>
      <c r="AB23" s="117" t="s">
        <v>726</v>
      </c>
      <c r="AC23" s="117" t="s">
        <v>108</v>
      </c>
      <c r="AD23" s="116"/>
      <c r="AE23" s="254" t="s">
        <v>109</v>
      </c>
      <c r="AF23" s="116"/>
      <c r="AG23" s="117" t="s">
        <v>99</v>
      </c>
      <c r="AH23" s="233" t="e">
        <f>VLOOKUP($AD23,'Program-Causes'!$C:$D,2,FALSE)</f>
        <v>#N/A</v>
      </c>
      <c r="AI23" s="117" t="s">
        <v>100</v>
      </c>
      <c r="AJ23" s="117" t="s">
        <v>69</v>
      </c>
      <c r="AK23" s="117" t="s">
        <v>70</v>
      </c>
      <c r="AL23" s="30" t="str">
        <f t="shared" si="0"/>
        <v>杨惠妍-增城市碧桂园物业发展有限公司-5-10-Guangdong Foundation For Poverty Alleviation-广东省扶贫基金会</v>
      </c>
      <c r="AM23" s="257" t="s">
        <v>80</v>
      </c>
      <c r="AN23" s="116"/>
      <c r="AO23" s="116"/>
      <c r="AP23" s="116"/>
      <c r="AQ23" s="117" t="s">
        <v>74</v>
      </c>
      <c r="AR23" s="116"/>
      <c r="AS23" s="116"/>
      <c r="AT23" s="116"/>
      <c r="AU23" s="116"/>
      <c r="AV23" s="116"/>
      <c r="AW23" s="116"/>
      <c r="AX23" s="116"/>
      <c r="AY23" s="116"/>
      <c r="AZ23" s="116"/>
      <c r="BA23" s="116"/>
      <c r="BB23" s="116"/>
      <c r="BC23" s="116"/>
      <c r="BD23" s="117" t="s">
        <v>118</v>
      </c>
      <c r="BE23" s="255">
        <v>42744</v>
      </c>
      <c r="BF23" s="116"/>
      <c r="BG23" s="116"/>
      <c r="BH23" s="247"/>
      <c r="BI23" s="247"/>
      <c r="BJ23" s="247"/>
      <c r="BK23" s="247"/>
      <c r="BL23" s="247"/>
      <c r="BM23" s="247"/>
      <c r="BN23" s="247"/>
      <c r="BO23" s="116"/>
    </row>
    <row r="24" spans="1:67" ht="15.75" customHeight="1">
      <c r="A24" s="234">
        <v>4</v>
      </c>
      <c r="B24" s="116"/>
      <c r="C24" s="116"/>
      <c r="D24" s="226" t="s">
        <v>417</v>
      </c>
      <c r="E24" s="227" t="s">
        <v>418</v>
      </c>
      <c r="F24" s="235"/>
      <c r="G24" s="236"/>
      <c r="H24" s="245"/>
      <c r="I24" s="236"/>
      <c r="J24" s="245"/>
      <c r="K24" s="236"/>
      <c r="L24" s="248"/>
      <c r="M24" s="240"/>
      <c r="N24" s="248"/>
      <c r="O24" s="240"/>
      <c r="P24" s="248"/>
      <c r="Q24" s="240"/>
      <c r="R24" s="248"/>
      <c r="S24" s="240"/>
      <c r="T24" s="248"/>
      <c r="U24" s="240"/>
      <c r="V24" s="248"/>
      <c r="W24" s="240"/>
      <c r="X24" s="30" t="s">
        <v>462</v>
      </c>
      <c r="Y24" s="241">
        <v>500</v>
      </c>
      <c r="Z24" s="242">
        <v>7</v>
      </c>
      <c r="AA24" s="241">
        <v>8</v>
      </c>
      <c r="AB24" s="30" t="s">
        <v>464</v>
      </c>
      <c r="AC24" s="29"/>
      <c r="AD24" s="235"/>
      <c r="AE24" s="243" t="s">
        <v>98</v>
      </c>
      <c r="AF24" s="29"/>
      <c r="AG24" s="30" t="s">
        <v>99</v>
      </c>
      <c r="AH24" s="233" t="e">
        <f>VLOOKUP($AD24,'Program-Causes'!$C:$D,2,FALSE)</f>
        <v>#N/A</v>
      </c>
      <c r="AI24" s="194" t="s">
        <v>68</v>
      </c>
      <c r="AJ24" s="30" t="s">
        <v>69</v>
      </c>
      <c r="AK24" s="194" t="s">
        <v>70</v>
      </c>
      <c r="AL24" s="30" t="str">
        <f t="shared" si="0"/>
        <v>杨惠妍-Yang Guoqiang and Yang Huiyan-500-7-Guangdong Government-</v>
      </c>
      <c r="AM24" s="26" t="s">
        <v>80</v>
      </c>
      <c r="AN24" s="29"/>
      <c r="AO24" s="28"/>
      <c r="AP24" s="29"/>
      <c r="AQ24" s="30" t="s">
        <v>74</v>
      </c>
      <c r="AR24" s="29"/>
      <c r="AS24" s="28"/>
      <c r="AT24" s="29"/>
      <c r="AU24" s="28"/>
      <c r="AV24" s="194" t="s">
        <v>478</v>
      </c>
      <c r="AW24" s="28"/>
      <c r="AX24" s="194" t="s">
        <v>84</v>
      </c>
      <c r="AY24" s="236"/>
      <c r="AZ24" s="245"/>
      <c r="BA24" s="245"/>
      <c r="BB24" s="236"/>
      <c r="BC24" s="245"/>
      <c r="BD24" s="117" t="s">
        <v>103</v>
      </c>
      <c r="BE24" s="246">
        <v>42706</v>
      </c>
      <c r="BF24" s="116"/>
      <c r="BG24" s="116"/>
      <c r="BH24" s="116"/>
      <c r="BI24" s="116"/>
      <c r="BJ24" s="116"/>
      <c r="BK24" s="116"/>
      <c r="BL24" s="116"/>
      <c r="BM24" s="116"/>
      <c r="BN24" s="116"/>
      <c r="BO24" s="116"/>
    </row>
    <row r="25" spans="1:67" ht="15.75" customHeight="1">
      <c r="A25" s="234">
        <v>4</v>
      </c>
      <c r="B25" s="116"/>
      <c r="C25" s="116"/>
      <c r="D25" s="226" t="s">
        <v>417</v>
      </c>
      <c r="E25" s="227" t="s">
        <v>418</v>
      </c>
      <c r="F25" s="235"/>
      <c r="G25" s="236"/>
      <c r="H25" s="245"/>
      <c r="I25" s="236"/>
      <c r="J25" s="245"/>
      <c r="K25" s="236"/>
      <c r="L25" s="248"/>
      <c r="M25" s="240"/>
      <c r="N25" s="248"/>
      <c r="O25" s="240"/>
      <c r="P25" s="248"/>
      <c r="Q25" s="240"/>
      <c r="R25" s="248"/>
      <c r="S25" s="240"/>
      <c r="T25" s="248"/>
      <c r="U25" s="240"/>
      <c r="V25" s="248"/>
      <c r="W25" s="240"/>
      <c r="X25" s="230" t="s">
        <v>728</v>
      </c>
      <c r="Y25" s="241">
        <v>3</v>
      </c>
      <c r="Z25" s="242">
        <v>9</v>
      </c>
      <c r="AA25" s="241">
        <v>16</v>
      </c>
      <c r="AB25" s="117" t="s">
        <v>731</v>
      </c>
      <c r="AC25" s="117" t="s">
        <v>732</v>
      </c>
      <c r="AD25" s="235"/>
      <c r="AE25" s="243" t="s">
        <v>1345</v>
      </c>
      <c r="AF25" s="29"/>
      <c r="AG25" s="30" t="s">
        <v>67</v>
      </c>
      <c r="AH25" s="233" t="e">
        <f>VLOOKUP($AD25,'Program-Causes'!$C:$D,2,FALSE)</f>
        <v>#N/A</v>
      </c>
      <c r="AI25" s="194" t="s">
        <v>100</v>
      </c>
      <c r="AJ25" s="30" t="s">
        <v>69</v>
      </c>
      <c r="AK25" s="194" t="s">
        <v>70</v>
      </c>
      <c r="AL25" s="30" t="str">
        <f t="shared" si="0"/>
        <v>杨惠妍-Country Garden Group-3-9-Xi'an Jiaotong University Education Foundation-西安交通大学教育基金会</v>
      </c>
      <c r="AM25" s="26" t="s">
        <v>80</v>
      </c>
      <c r="AN25" s="29"/>
      <c r="AO25" s="28"/>
      <c r="AP25" s="29"/>
      <c r="AQ25" s="28"/>
      <c r="AR25" s="29"/>
      <c r="AS25" s="28"/>
      <c r="AT25" s="30" t="s">
        <v>74</v>
      </c>
      <c r="AU25" s="116"/>
      <c r="AV25" s="29"/>
      <c r="AW25" s="28"/>
      <c r="AX25" s="29"/>
      <c r="AY25" s="236"/>
      <c r="AZ25" s="245"/>
      <c r="BA25" s="245"/>
      <c r="BB25" s="236"/>
      <c r="BC25" s="245"/>
      <c r="BD25" s="117" t="s">
        <v>269</v>
      </c>
      <c r="BE25" s="249">
        <v>42744</v>
      </c>
      <c r="BF25" s="116"/>
      <c r="BG25" s="116"/>
      <c r="BH25" s="116"/>
      <c r="BI25" s="116"/>
      <c r="BJ25" s="116"/>
      <c r="BK25" s="116"/>
      <c r="BL25" s="116"/>
      <c r="BM25" s="116"/>
      <c r="BN25" s="116"/>
      <c r="BO25" s="116"/>
    </row>
    <row r="26" spans="1:67" ht="15.75" customHeight="1">
      <c r="A26" s="234">
        <v>5</v>
      </c>
      <c r="B26" s="116"/>
      <c r="C26" s="116"/>
      <c r="D26" s="226" t="s">
        <v>337</v>
      </c>
      <c r="E26" s="227" t="s">
        <v>338</v>
      </c>
      <c r="F26" s="235"/>
      <c r="G26" s="236"/>
      <c r="H26" s="237">
        <v>63</v>
      </c>
      <c r="I26" s="226" t="s">
        <v>78</v>
      </c>
      <c r="J26" s="245"/>
      <c r="K26" s="238" t="s">
        <v>80</v>
      </c>
      <c r="L26" s="229" t="s">
        <v>121</v>
      </c>
      <c r="M26" s="230" t="s">
        <v>734</v>
      </c>
      <c r="N26" s="229" t="s">
        <v>735</v>
      </c>
      <c r="O26" s="230" t="s">
        <v>84</v>
      </c>
      <c r="P26" s="229" t="s">
        <v>336</v>
      </c>
      <c r="Q26" s="230" t="s">
        <v>105</v>
      </c>
      <c r="R26" s="229" t="s">
        <v>736</v>
      </c>
      <c r="S26" s="239" t="s">
        <v>80</v>
      </c>
      <c r="T26" s="229" t="s">
        <v>1395</v>
      </c>
      <c r="U26" s="240"/>
      <c r="V26" s="229" t="s">
        <v>1396</v>
      </c>
      <c r="W26" s="239" t="s">
        <v>1397</v>
      </c>
      <c r="X26" s="30" t="s">
        <v>737</v>
      </c>
      <c r="Y26" s="241">
        <v>500</v>
      </c>
      <c r="Z26" s="242">
        <v>2</v>
      </c>
      <c r="AA26" s="241">
        <v>29</v>
      </c>
      <c r="AB26" s="30" t="s">
        <v>739</v>
      </c>
      <c r="AC26" s="29"/>
      <c r="AD26" s="235"/>
      <c r="AE26" s="243" t="s">
        <v>137</v>
      </c>
      <c r="AF26" s="29"/>
      <c r="AG26" s="30" t="s">
        <v>131</v>
      </c>
      <c r="AH26" s="233" t="e">
        <f>VLOOKUP($AD26,'Program-Causes'!$C:$D,2,FALSE)</f>
        <v>#N/A</v>
      </c>
      <c r="AI26" s="194" t="s">
        <v>142</v>
      </c>
      <c r="AJ26" s="30" t="s">
        <v>69</v>
      </c>
      <c r="AK26" s="194" t="s">
        <v>70</v>
      </c>
      <c r="AL26" s="30" t="str">
        <f t="shared" si="0"/>
        <v>任元林-Yuan Lin Charity Fund-500-2-Yuanlin Hospital-</v>
      </c>
      <c r="AM26" s="26" t="s">
        <v>72</v>
      </c>
      <c r="AN26" s="27" t="s">
        <v>73</v>
      </c>
      <c r="AO26" s="28"/>
      <c r="AP26" s="29"/>
      <c r="AQ26" s="30" t="s">
        <v>74</v>
      </c>
      <c r="AR26" s="29"/>
      <c r="AS26" s="28"/>
      <c r="AT26" s="29"/>
      <c r="AU26" s="28"/>
      <c r="AV26" s="194" t="s">
        <v>364</v>
      </c>
      <c r="AW26" s="28"/>
      <c r="AX26" s="194" t="s">
        <v>84</v>
      </c>
      <c r="AY26" s="244">
        <v>500</v>
      </c>
      <c r="AZ26" s="245"/>
      <c r="BA26" s="245"/>
      <c r="BB26" s="236"/>
      <c r="BC26" s="237">
        <v>5</v>
      </c>
      <c r="BD26" s="117" t="s">
        <v>103</v>
      </c>
      <c r="BE26" s="246">
        <v>42706</v>
      </c>
      <c r="BF26" s="116"/>
      <c r="BG26" s="116"/>
      <c r="BH26" s="116"/>
      <c r="BI26" s="116"/>
      <c r="BJ26" s="116"/>
      <c r="BK26" s="116"/>
      <c r="BL26" s="116"/>
      <c r="BM26" s="116"/>
      <c r="BN26" s="116"/>
      <c r="BO26" s="116"/>
    </row>
    <row r="27" spans="1:67" ht="15.75" customHeight="1">
      <c r="A27" s="234">
        <v>6</v>
      </c>
      <c r="B27" s="116"/>
      <c r="C27" s="116"/>
      <c r="D27" s="226" t="s">
        <v>59</v>
      </c>
      <c r="E27" s="227" t="s">
        <v>60</v>
      </c>
      <c r="F27" s="235"/>
      <c r="G27" s="236"/>
      <c r="H27" s="237">
        <v>45</v>
      </c>
      <c r="I27" s="226" t="s">
        <v>78</v>
      </c>
      <c r="J27" s="227" t="s">
        <v>79</v>
      </c>
      <c r="K27" s="238" t="s">
        <v>80</v>
      </c>
      <c r="L27" s="229" t="s">
        <v>1400</v>
      </c>
      <c r="M27" s="230" t="s">
        <v>82</v>
      </c>
      <c r="N27" s="229" t="s">
        <v>83</v>
      </c>
      <c r="O27" s="230" t="s">
        <v>84</v>
      </c>
      <c r="P27" s="229" t="s">
        <v>85</v>
      </c>
      <c r="Q27" s="230" t="s">
        <v>63</v>
      </c>
      <c r="R27" s="229" t="s">
        <v>64</v>
      </c>
      <c r="S27" s="239" t="s">
        <v>80</v>
      </c>
      <c r="T27" s="229" t="s">
        <v>1401</v>
      </c>
      <c r="U27" s="240"/>
      <c r="V27" s="229" t="s">
        <v>1402</v>
      </c>
      <c r="W27" s="239" t="s">
        <v>1403</v>
      </c>
      <c r="X27" s="30" t="s">
        <v>59</v>
      </c>
      <c r="Y27" s="241">
        <v>6.4992000000000001</v>
      </c>
      <c r="Z27" s="242">
        <v>3</v>
      </c>
      <c r="AA27" s="241">
        <v>12</v>
      </c>
      <c r="AB27" s="30" t="s">
        <v>88</v>
      </c>
      <c r="AC27" s="29"/>
      <c r="AD27" s="235"/>
      <c r="AE27" s="243" t="s">
        <v>1345</v>
      </c>
      <c r="AF27" s="29"/>
      <c r="AG27" s="30" t="s">
        <v>67</v>
      </c>
      <c r="AH27" s="233" t="e">
        <f>VLOOKUP($AD27,'Program-Causes'!$C:$D,2,FALSE)</f>
        <v>#N/A</v>
      </c>
      <c r="AI27" s="194" t="s">
        <v>68</v>
      </c>
      <c r="AJ27" s="30" t="s">
        <v>69</v>
      </c>
      <c r="AK27" s="194" t="s">
        <v>70</v>
      </c>
      <c r="AL27" s="30" t="str">
        <f t="shared" si="0"/>
        <v>陈一丹-Chen Yidan-6.4992-3-Stanford Law School-</v>
      </c>
      <c r="AM27" s="26" t="s">
        <v>72</v>
      </c>
      <c r="AN27" s="27" t="s">
        <v>73</v>
      </c>
      <c r="AO27" s="28"/>
      <c r="AP27" s="29"/>
      <c r="AQ27" s="30" t="s">
        <v>74</v>
      </c>
      <c r="AR27" s="29"/>
      <c r="AS27" s="28"/>
      <c r="AT27" s="29"/>
      <c r="AU27" s="28"/>
      <c r="AV27" s="194" t="s">
        <v>75</v>
      </c>
      <c r="AW27" s="28"/>
      <c r="AX27" s="194" t="s">
        <v>76</v>
      </c>
      <c r="AY27" s="244">
        <v>20.499199999999998</v>
      </c>
      <c r="AZ27" s="245"/>
      <c r="BA27" s="245"/>
      <c r="BB27" s="236"/>
      <c r="BC27" s="237">
        <v>20</v>
      </c>
      <c r="BD27" s="117" t="s">
        <v>77</v>
      </c>
      <c r="BE27" s="246">
        <v>42464</v>
      </c>
      <c r="BF27" s="116"/>
      <c r="BG27" s="116"/>
      <c r="BH27" s="116"/>
      <c r="BI27" s="116"/>
      <c r="BJ27" s="116"/>
      <c r="BK27" s="116"/>
      <c r="BL27" s="116"/>
      <c r="BM27" s="116"/>
      <c r="BN27" s="116"/>
      <c r="BO27" s="116"/>
    </row>
    <row r="28" spans="1:67" ht="15.75" customHeight="1">
      <c r="A28" s="234">
        <v>6</v>
      </c>
      <c r="B28" s="116"/>
      <c r="C28" s="116"/>
      <c r="D28" s="226" t="s">
        <v>59</v>
      </c>
      <c r="E28" s="227" t="s">
        <v>60</v>
      </c>
      <c r="F28" s="235"/>
      <c r="G28" s="236"/>
      <c r="H28" s="245"/>
      <c r="I28" s="236"/>
      <c r="J28" s="245"/>
      <c r="K28" s="236"/>
      <c r="L28" s="248"/>
      <c r="M28" s="240"/>
      <c r="N28" s="248"/>
      <c r="O28" s="240"/>
      <c r="P28" s="248"/>
      <c r="Q28" s="240"/>
      <c r="R28" s="248"/>
      <c r="S28" s="240"/>
      <c r="T28" s="248"/>
      <c r="U28" s="240"/>
      <c r="V28" s="248"/>
      <c r="W28" s="240"/>
      <c r="X28" s="30" t="s">
        <v>59</v>
      </c>
      <c r="Y28" s="241">
        <v>250</v>
      </c>
      <c r="Z28" s="242">
        <v>5</v>
      </c>
      <c r="AA28" s="241">
        <v>22</v>
      </c>
      <c r="AB28" s="28"/>
      <c r="AC28" s="29"/>
      <c r="AD28" s="235"/>
      <c r="AE28" s="28"/>
      <c r="AF28" s="29"/>
      <c r="AG28" s="30" t="s">
        <v>67</v>
      </c>
      <c r="AH28" s="233" t="e">
        <f>VLOOKUP($AD28,'Program-Causes'!$C:$D,2,FALSE)</f>
        <v>#N/A</v>
      </c>
      <c r="AI28" s="194" t="s">
        <v>68</v>
      </c>
      <c r="AJ28" s="30" t="s">
        <v>69</v>
      </c>
      <c r="AK28" s="194" t="s">
        <v>70</v>
      </c>
      <c r="AL28" s="30" t="str">
        <f t="shared" si="0"/>
        <v>陈一丹-Chen Yidan-250-5--</v>
      </c>
      <c r="AM28" s="26" t="s">
        <v>72</v>
      </c>
      <c r="AN28" s="27" t="s">
        <v>73</v>
      </c>
      <c r="AO28" s="28"/>
      <c r="AP28" s="29"/>
      <c r="AQ28" s="30" t="s">
        <v>74</v>
      </c>
      <c r="AR28" s="29"/>
      <c r="AS28" s="28"/>
      <c r="AT28" s="29"/>
      <c r="AU28" s="28"/>
      <c r="AV28" s="194" t="s">
        <v>75</v>
      </c>
      <c r="AW28" s="28"/>
      <c r="AX28" s="194" t="s">
        <v>76</v>
      </c>
      <c r="AY28" s="236"/>
      <c r="AZ28" s="245"/>
      <c r="BA28" s="245"/>
      <c r="BB28" s="236"/>
      <c r="BC28" s="245"/>
      <c r="BD28" s="117" t="s">
        <v>103</v>
      </c>
      <c r="BE28" s="246">
        <v>42705</v>
      </c>
      <c r="BF28" s="116"/>
      <c r="BG28" s="116"/>
      <c r="BH28" s="116"/>
      <c r="BI28" s="116"/>
      <c r="BJ28" s="116"/>
      <c r="BK28" s="116"/>
      <c r="BL28" s="116"/>
      <c r="BM28" s="116"/>
      <c r="BN28" s="116"/>
      <c r="BO28" s="116"/>
    </row>
    <row r="29" spans="1:67" ht="15.75" customHeight="1">
      <c r="A29" s="234">
        <v>6</v>
      </c>
      <c r="B29" s="116"/>
      <c r="C29" s="116"/>
      <c r="D29" s="226" t="s">
        <v>59</v>
      </c>
      <c r="E29" s="227" t="s">
        <v>60</v>
      </c>
      <c r="F29" s="235"/>
      <c r="G29" s="236"/>
      <c r="H29" s="245"/>
      <c r="I29" s="236"/>
      <c r="J29" s="245"/>
      <c r="K29" s="236"/>
      <c r="L29" s="248"/>
      <c r="M29" s="240"/>
      <c r="N29" s="248"/>
      <c r="O29" s="240"/>
      <c r="P29" s="248"/>
      <c r="Q29" s="240"/>
      <c r="R29" s="248"/>
      <c r="S29" s="240"/>
      <c r="T29" s="248"/>
      <c r="U29" s="240"/>
      <c r="V29" s="248"/>
      <c r="W29" s="240"/>
      <c r="X29" s="30" t="s">
        <v>1405</v>
      </c>
      <c r="Y29" s="241">
        <v>99.99</v>
      </c>
      <c r="Z29" s="242">
        <v>9</v>
      </c>
      <c r="AA29" s="241">
        <v>9</v>
      </c>
      <c r="AB29" s="30" t="s">
        <v>1406</v>
      </c>
      <c r="AC29" s="29"/>
      <c r="AD29" s="235"/>
      <c r="AE29" s="243" t="s">
        <v>136</v>
      </c>
      <c r="AF29" s="29"/>
      <c r="AG29" s="30" t="s">
        <v>99</v>
      </c>
      <c r="AH29" s="233" t="e">
        <f>VLOOKUP($AD29,'Program-Causes'!$C:$D,2,FALSE)</f>
        <v>#N/A</v>
      </c>
      <c r="AI29" s="194" t="s">
        <v>141</v>
      </c>
      <c r="AJ29" s="30" t="s">
        <v>69</v>
      </c>
      <c r="AK29" s="194" t="s">
        <v>70</v>
      </c>
      <c r="AL29" s="30" t="str">
        <f t="shared" si="0"/>
        <v>陈一丹-Tencent Foundation-99.99-9-Several Founations-</v>
      </c>
      <c r="AM29" s="26" t="s">
        <v>80</v>
      </c>
      <c r="AN29" s="27" t="s">
        <v>73</v>
      </c>
      <c r="AO29" s="28"/>
      <c r="AP29" s="29"/>
      <c r="AQ29" s="30" t="s">
        <v>74</v>
      </c>
      <c r="AR29" s="29"/>
      <c r="AS29" s="28"/>
      <c r="AT29" s="29"/>
      <c r="AU29" s="28"/>
      <c r="AV29" s="194" t="s">
        <v>75</v>
      </c>
      <c r="AW29" s="28"/>
      <c r="AX29" s="194" t="s">
        <v>76</v>
      </c>
      <c r="AY29" s="236"/>
      <c r="AZ29" s="245"/>
      <c r="BA29" s="245"/>
      <c r="BB29" s="236"/>
      <c r="BC29" s="245"/>
      <c r="BD29" s="117" t="s">
        <v>103</v>
      </c>
      <c r="BE29" s="246">
        <v>42705</v>
      </c>
      <c r="BF29" s="116"/>
      <c r="BG29" s="116"/>
      <c r="BH29" s="116"/>
      <c r="BI29" s="116"/>
      <c r="BJ29" s="116"/>
      <c r="BK29" s="116"/>
      <c r="BL29" s="116"/>
      <c r="BM29" s="116"/>
      <c r="BN29" s="116"/>
      <c r="BO29" s="116"/>
    </row>
    <row r="30" spans="1:67" ht="15.75" customHeight="1">
      <c r="A30" s="234">
        <v>7</v>
      </c>
      <c r="B30" s="116"/>
      <c r="C30" s="116"/>
      <c r="D30" s="226" t="s">
        <v>348</v>
      </c>
      <c r="E30" s="117" t="s">
        <v>349</v>
      </c>
      <c r="F30" s="235"/>
      <c r="G30" s="116"/>
      <c r="H30" s="234">
        <v>51</v>
      </c>
      <c r="I30" s="117" t="s">
        <v>78</v>
      </c>
      <c r="J30" s="117" t="s">
        <v>79</v>
      </c>
      <c r="K30" s="257" t="s">
        <v>80</v>
      </c>
      <c r="L30" s="117" t="s">
        <v>121</v>
      </c>
      <c r="M30" s="117" t="s">
        <v>754</v>
      </c>
      <c r="N30" s="117" t="s">
        <v>755</v>
      </c>
      <c r="O30" s="117" t="s">
        <v>84</v>
      </c>
      <c r="P30" s="117" t="s">
        <v>336</v>
      </c>
      <c r="Q30" s="117" t="s">
        <v>222</v>
      </c>
      <c r="R30" s="117" t="s">
        <v>222</v>
      </c>
      <c r="S30" s="257" t="s">
        <v>80</v>
      </c>
      <c r="T30" s="510" t="s">
        <v>1407</v>
      </c>
      <c r="U30" s="506"/>
      <c r="V30" s="117" t="s">
        <v>1408</v>
      </c>
      <c r="W30" s="117" t="s">
        <v>1409</v>
      </c>
      <c r="X30" s="117" t="s">
        <v>745</v>
      </c>
      <c r="Y30" s="234">
        <v>50</v>
      </c>
      <c r="Z30" s="234">
        <v>11</v>
      </c>
      <c r="AA30" s="234">
        <v>19</v>
      </c>
      <c r="AB30" s="117" t="s">
        <v>750</v>
      </c>
      <c r="AC30" s="116"/>
      <c r="AD30" s="116"/>
      <c r="AE30" s="254" t="s">
        <v>1345</v>
      </c>
      <c r="AF30" s="116"/>
      <c r="AG30" s="230" t="s">
        <v>67</v>
      </c>
      <c r="AH30" s="233" t="e">
        <f>VLOOKUP($AD30,'Program-Causes'!$C:$D,2,FALSE)</f>
        <v>#N/A</v>
      </c>
      <c r="AI30" s="117" t="s">
        <v>141</v>
      </c>
      <c r="AJ30" s="117" t="s">
        <v>69</v>
      </c>
      <c r="AK30" s="117" t="s">
        <v>70</v>
      </c>
      <c r="AL30" s="30" t="str">
        <f t="shared" si="0"/>
        <v>邵根伙-Beijing Dabeinong Technology Group Co., Ltd-50-11-Zhejiang University Education Foundation-</v>
      </c>
      <c r="AM30" s="257" t="s">
        <v>72</v>
      </c>
      <c r="AN30" s="257" t="s">
        <v>73</v>
      </c>
      <c r="AO30" s="116"/>
      <c r="AP30" s="116"/>
      <c r="AQ30" s="117" t="s">
        <v>74</v>
      </c>
      <c r="AR30" s="116"/>
      <c r="AS30" s="116"/>
      <c r="AT30" s="116"/>
      <c r="AU30" s="116"/>
      <c r="AV30" s="510" t="s">
        <v>364</v>
      </c>
      <c r="AW30" s="506"/>
      <c r="AX30" s="117" t="s">
        <v>84</v>
      </c>
      <c r="AY30" s="116"/>
      <c r="AZ30" s="116"/>
      <c r="BA30" s="116"/>
      <c r="BB30" s="116"/>
      <c r="BC30" s="234">
        <v>25</v>
      </c>
      <c r="BD30" s="117" t="s">
        <v>77</v>
      </c>
      <c r="BE30" s="246">
        <v>42458</v>
      </c>
      <c r="BF30" s="116"/>
      <c r="BG30" s="116"/>
      <c r="BH30" s="116"/>
      <c r="BI30" s="116"/>
      <c r="BJ30" s="116"/>
      <c r="BK30" s="116"/>
      <c r="BL30" s="116"/>
      <c r="BM30" s="116"/>
      <c r="BN30" s="116"/>
      <c r="BO30" s="116"/>
    </row>
    <row r="31" spans="1:67" ht="15.75" customHeight="1">
      <c r="A31" s="234">
        <v>7</v>
      </c>
      <c r="B31" s="116"/>
      <c r="C31" s="116"/>
      <c r="D31" s="226" t="s">
        <v>348</v>
      </c>
      <c r="E31" s="227" t="s">
        <v>349</v>
      </c>
      <c r="F31" s="235"/>
      <c r="G31" s="236"/>
      <c r="H31" s="237">
        <v>51</v>
      </c>
      <c r="I31" s="226" t="s">
        <v>78</v>
      </c>
      <c r="J31" s="227" t="s">
        <v>79</v>
      </c>
      <c r="K31" s="238" t="s">
        <v>80</v>
      </c>
      <c r="L31" s="229" t="s">
        <v>121</v>
      </c>
      <c r="M31" s="230" t="s">
        <v>754</v>
      </c>
      <c r="N31" s="229" t="s">
        <v>755</v>
      </c>
      <c r="O31" s="230" t="s">
        <v>84</v>
      </c>
      <c r="P31" s="229" t="s">
        <v>336</v>
      </c>
      <c r="Q31" s="230" t="s">
        <v>222</v>
      </c>
      <c r="R31" s="229" t="s">
        <v>222</v>
      </c>
      <c r="S31" s="239" t="s">
        <v>80</v>
      </c>
      <c r="T31" s="229" t="s">
        <v>1407</v>
      </c>
      <c r="U31" s="240"/>
      <c r="V31" s="229" t="s">
        <v>1408</v>
      </c>
      <c r="W31" s="230" t="s">
        <v>1409</v>
      </c>
      <c r="X31" s="30" t="s">
        <v>745</v>
      </c>
      <c r="Y31" s="241">
        <v>1</v>
      </c>
      <c r="Z31" s="242">
        <v>1</v>
      </c>
      <c r="AA31" s="241">
        <v>11</v>
      </c>
      <c r="AB31" s="30" t="s">
        <v>756</v>
      </c>
      <c r="AC31" s="29"/>
      <c r="AD31" s="235"/>
      <c r="AE31" s="243" t="s">
        <v>1390</v>
      </c>
      <c r="AF31" s="29"/>
      <c r="AG31" s="30" t="s">
        <v>67</v>
      </c>
      <c r="AH31" s="233" t="e">
        <f>VLOOKUP($AD31,'Program-Causes'!$C:$D,2,FALSE)</f>
        <v>#N/A</v>
      </c>
      <c r="AI31" s="194" t="s">
        <v>100</v>
      </c>
      <c r="AJ31" s="30" t="s">
        <v>69</v>
      </c>
      <c r="AK31" s="194" t="s">
        <v>84</v>
      </c>
      <c r="AL31" s="30" t="str">
        <f t="shared" si="0"/>
        <v>邵根伙-Beijing Dabeinong Technology Group Co., Ltd-1-1-South China Normal University-</v>
      </c>
      <c r="AM31" s="26" t="s">
        <v>72</v>
      </c>
      <c r="AN31" s="27" t="s">
        <v>73</v>
      </c>
      <c r="AO31" s="28"/>
      <c r="AP31" s="29"/>
      <c r="AQ31" s="30" t="s">
        <v>74</v>
      </c>
      <c r="AR31" s="29"/>
      <c r="AS31" s="28"/>
      <c r="AT31" s="29"/>
      <c r="AU31" s="28"/>
      <c r="AV31" s="194" t="s">
        <v>364</v>
      </c>
      <c r="AW31" s="28"/>
      <c r="AX31" s="194" t="s">
        <v>84</v>
      </c>
      <c r="AY31" s="244">
        <v>57.3</v>
      </c>
      <c r="AZ31" s="245"/>
      <c r="BA31" s="245"/>
      <c r="BB31" s="236"/>
      <c r="BC31" s="237">
        <v>25</v>
      </c>
      <c r="BD31" s="117" t="s">
        <v>77</v>
      </c>
      <c r="BE31" s="246">
        <v>42458</v>
      </c>
      <c r="BF31" s="116"/>
      <c r="BG31" s="116"/>
      <c r="BH31" s="116"/>
      <c r="BI31" s="116"/>
      <c r="BJ31" s="116"/>
      <c r="BK31" s="116"/>
      <c r="BL31" s="116"/>
      <c r="BM31" s="116"/>
      <c r="BN31" s="116"/>
      <c r="BO31" s="116"/>
    </row>
    <row r="32" spans="1:67" ht="15.75" customHeight="1">
      <c r="A32" s="234">
        <v>7</v>
      </c>
      <c r="B32" s="116"/>
      <c r="C32" s="116"/>
      <c r="D32" s="226" t="s">
        <v>348</v>
      </c>
      <c r="E32" s="227" t="s">
        <v>349</v>
      </c>
      <c r="F32" s="235"/>
      <c r="G32" s="236"/>
      <c r="H32" s="245"/>
      <c r="I32" s="236"/>
      <c r="J32" s="245"/>
      <c r="K32" s="236"/>
      <c r="L32" s="248"/>
      <c r="M32" s="240"/>
      <c r="N32" s="248"/>
      <c r="O32" s="240"/>
      <c r="P32" s="248"/>
      <c r="Q32" s="240"/>
      <c r="R32" s="248"/>
      <c r="S32" s="240"/>
      <c r="T32" s="248"/>
      <c r="U32" s="240"/>
      <c r="V32" s="248"/>
      <c r="W32" s="240"/>
      <c r="X32" s="30" t="s">
        <v>348</v>
      </c>
      <c r="Y32" s="241">
        <v>1300</v>
      </c>
      <c r="Z32" s="242">
        <v>8</v>
      </c>
      <c r="AA32" s="241">
        <v>29</v>
      </c>
      <c r="AB32" s="30" t="s">
        <v>741</v>
      </c>
      <c r="AC32" s="29"/>
      <c r="AD32" s="235"/>
      <c r="AE32" s="243" t="s">
        <v>1371</v>
      </c>
      <c r="AF32" s="194" t="s">
        <v>1411</v>
      </c>
      <c r="AG32" s="30" t="s">
        <v>99</v>
      </c>
      <c r="AH32" s="233" t="e">
        <f>VLOOKUP($AD32,'Program-Causes'!$C:$D,2,FALSE)</f>
        <v>#N/A</v>
      </c>
      <c r="AI32" s="194" t="s">
        <v>68</v>
      </c>
      <c r="AJ32" s="30" t="s">
        <v>742</v>
      </c>
      <c r="AK32" s="194" t="s">
        <v>70</v>
      </c>
      <c r="AL32" s="30" t="str">
        <f t="shared" si="0"/>
        <v>邵根伙-Shao Genhuo-1300-8-Dabeinong employees-</v>
      </c>
      <c r="AM32" s="26" t="s">
        <v>80</v>
      </c>
      <c r="AN32" s="29"/>
      <c r="AO32" s="28"/>
      <c r="AP32" s="29"/>
      <c r="AQ32" s="30" t="s">
        <v>74</v>
      </c>
      <c r="AR32" s="29"/>
      <c r="AS32" s="28"/>
      <c r="AT32" s="29"/>
      <c r="AU32" s="28"/>
      <c r="AV32" s="194" t="s">
        <v>744</v>
      </c>
      <c r="AW32" s="28"/>
      <c r="AX32" s="194" t="s">
        <v>76</v>
      </c>
      <c r="AY32" s="236"/>
      <c r="AZ32" s="245"/>
      <c r="BA32" s="245"/>
      <c r="BB32" s="236"/>
      <c r="BC32" s="237">
        <v>25</v>
      </c>
      <c r="BD32" s="117" t="s">
        <v>103</v>
      </c>
      <c r="BE32" s="246">
        <v>42706</v>
      </c>
      <c r="BF32" s="116"/>
      <c r="BG32" s="116"/>
      <c r="BH32" s="116"/>
      <c r="BI32" s="116"/>
      <c r="BJ32" s="116"/>
      <c r="BK32" s="116"/>
      <c r="BL32" s="116"/>
      <c r="BM32" s="116"/>
      <c r="BN32" s="116"/>
      <c r="BO32" s="116"/>
    </row>
    <row r="33" spans="1:67" ht="15.75" customHeight="1">
      <c r="A33" s="234">
        <v>7</v>
      </c>
      <c r="B33" s="116"/>
      <c r="C33" s="116"/>
      <c r="D33" s="226" t="s">
        <v>348</v>
      </c>
      <c r="E33" s="227" t="s">
        <v>349</v>
      </c>
      <c r="F33" s="235"/>
      <c r="G33" s="236"/>
      <c r="H33" s="245"/>
      <c r="I33" s="236"/>
      <c r="J33" s="245"/>
      <c r="K33" s="236"/>
      <c r="L33" s="248"/>
      <c r="M33" s="240"/>
      <c r="N33" s="248"/>
      <c r="O33" s="240"/>
      <c r="P33" s="248"/>
      <c r="Q33" s="240"/>
      <c r="R33" s="248"/>
      <c r="S33" s="240"/>
      <c r="T33" s="248"/>
      <c r="U33" s="240"/>
      <c r="V33" s="248"/>
      <c r="W33" s="240"/>
      <c r="X33" s="30" t="s">
        <v>745</v>
      </c>
      <c r="Y33" s="241">
        <v>200</v>
      </c>
      <c r="Z33" s="242">
        <v>10</v>
      </c>
      <c r="AA33" s="241">
        <v>16</v>
      </c>
      <c r="AB33" s="30" t="s">
        <v>746</v>
      </c>
      <c r="AC33" s="29"/>
      <c r="AD33" s="235"/>
      <c r="AE33" s="243" t="s">
        <v>1390</v>
      </c>
      <c r="AF33" s="29"/>
      <c r="AG33" s="30" t="s">
        <v>67</v>
      </c>
      <c r="AH33" s="233" t="e">
        <f>VLOOKUP($AD33,'Program-Causes'!$C:$D,2,FALSE)</f>
        <v>#N/A</v>
      </c>
      <c r="AI33" s="194" t="s">
        <v>141</v>
      </c>
      <c r="AJ33" s="30" t="s">
        <v>69</v>
      </c>
      <c r="AK33" s="194" t="s">
        <v>70</v>
      </c>
      <c r="AL33" s="30" t="str">
        <f t="shared" si="0"/>
        <v>邵根伙-Beijing Dabeinong Technology Group Co., Ltd-200-10-China Agricultural University-</v>
      </c>
      <c r="AM33" s="26" t="s">
        <v>72</v>
      </c>
      <c r="AN33" s="27" t="s">
        <v>73</v>
      </c>
      <c r="AO33" s="28"/>
      <c r="AP33" s="29"/>
      <c r="AQ33" s="30" t="s">
        <v>74</v>
      </c>
      <c r="AR33" s="29"/>
      <c r="AS33" s="28"/>
      <c r="AT33" s="29"/>
      <c r="AU33" s="28"/>
      <c r="AV33" s="194" t="s">
        <v>364</v>
      </c>
      <c r="AW33" s="28"/>
      <c r="AX33" s="194" t="s">
        <v>84</v>
      </c>
      <c r="AY33" s="236"/>
      <c r="AZ33" s="245"/>
      <c r="BA33" s="245"/>
      <c r="BB33" s="236"/>
      <c r="BC33" s="237">
        <v>25</v>
      </c>
      <c r="BD33" s="117" t="s">
        <v>77</v>
      </c>
      <c r="BE33" s="246">
        <v>42458</v>
      </c>
      <c r="BF33" s="116"/>
      <c r="BG33" s="116"/>
      <c r="BH33" s="247"/>
      <c r="BI33" s="247"/>
      <c r="BJ33" s="247"/>
      <c r="BK33" s="247"/>
      <c r="BL33" s="247"/>
      <c r="BM33" s="247"/>
      <c r="BN33" s="247"/>
      <c r="BO33" s="247"/>
    </row>
    <row r="34" spans="1:67" ht="15.75" customHeight="1">
      <c r="A34" s="234">
        <v>7</v>
      </c>
      <c r="B34" s="116"/>
      <c r="C34" s="116"/>
      <c r="D34" s="226" t="s">
        <v>348</v>
      </c>
      <c r="E34" s="227" t="s">
        <v>349</v>
      </c>
      <c r="F34" s="235"/>
      <c r="G34" s="236"/>
      <c r="H34" s="245"/>
      <c r="I34" s="236"/>
      <c r="J34" s="245"/>
      <c r="K34" s="236"/>
      <c r="L34" s="248"/>
      <c r="M34" s="240"/>
      <c r="N34" s="248"/>
      <c r="O34" s="240"/>
      <c r="P34" s="248"/>
      <c r="Q34" s="240"/>
      <c r="R34" s="248"/>
      <c r="S34" s="240"/>
      <c r="T34" s="248"/>
      <c r="U34" s="240"/>
      <c r="V34" s="248"/>
      <c r="W34" s="240"/>
      <c r="X34" s="30" t="s">
        <v>745</v>
      </c>
      <c r="Y34" s="241">
        <v>10</v>
      </c>
      <c r="Z34" s="242">
        <v>12</v>
      </c>
      <c r="AA34" s="241">
        <v>19</v>
      </c>
      <c r="AB34" s="30" t="s">
        <v>752</v>
      </c>
      <c r="AC34" s="29"/>
      <c r="AD34" s="235"/>
      <c r="AE34" s="243" t="s">
        <v>1390</v>
      </c>
      <c r="AF34" s="29"/>
      <c r="AG34" s="30" t="s">
        <v>67</v>
      </c>
      <c r="AH34" s="233" t="e">
        <f>VLOOKUP($AD34,'Program-Causes'!$C:$D,2,FALSE)</f>
        <v>#N/A</v>
      </c>
      <c r="AI34" s="194" t="s">
        <v>141</v>
      </c>
      <c r="AJ34" s="30" t="s">
        <v>69</v>
      </c>
      <c r="AK34" s="194" t="s">
        <v>70</v>
      </c>
      <c r="AL34" s="30" t="str">
        <f t="shared" si="0"/>
        <v>邵根伙-Beijing Dabeinong Technology Group Co., Ltd-10-12-Nanjing Agricultural University-</v>
      </c>
      <c r="AM34" s="26" t="s">
        <v>72</v>
      </c>
      <c r="AN34" s="27" t="s">
        <v>73</v>
      </c>
      <c r="AO34" s="28"/>
      <c r="AP34" s="29"/>
      <c r="AQ34" s="30" t="s">
        <v>74</v>
      </c>
      <c r="AR34" s="29"/>
      <c r="AS34" s="28"/>
      <c r="AT34" s="29"/>
      <c r="AU34" s="28"/>
      <c r="AV34" s="194" t="s">
        <v>364</v>
      </c>
      <c r="AW34" s="28"/>
      <c r="AX34" s="194" t="s">
        <v>84</v>
      </c>
      <c r="AY34" s="236"/>
      <c r="AZ34" s="245"/>
      <c r="BA34" s="245"/>
      <c r="BB34" s="236"/>
      <c r="BC34" s="237">
        <v>25</v>
      </c>
      <c r="BD34" s="117" t="s">
        <v>77</v>
      </c>
      <c r="BE34" s="246">
        <v>42458</v>
      </c>
      <c r="BF34" s="116"/>
      <c r="BG34" s="116"/>
      <c r="BH34" s="116"/>
      <c r="BI34" s="116"/>
      <c r="BJ34" s="116"/>
      <c r="BK34" s="116"/>
      <c r="BL34" s="116"/>
      <c r="BM34" s="116"/>
      <c r="BN34" s="116"/>
      <c r="BO34" s="116"/>
    </row>
    <row r="35" spans="1:67" ht="15.75" customHeight="1">
      <c r="A35" s="234">
        <v>7</v>
      </c>
      <c r="B35" s="116"/>
      <c r="C35" s="116"/>
      <c r="D35" s="226" t="s">
        <v>348</v>
      </c>
      <c r="E35" s="227" t="s">
        <v>349</v>
      </c>
      <c r="F35" s="235"/>
      <c r="G35" s="236"/>
      <c r="H35" s="245"/>
      <c r="I35" s="236"/>
      <c r="J35" s="245"/>
      <c r="K35" s="236"/>
      <c r="L35" s="248"/>
      <c r="M35" s="240"/>
      <c r="N35" s="248"/>
      <c r="O35" s="240"/>
      <c r="P35" s="248"/>
      <c r="Q35" s="240"/>
      <c r="R35" s="248"/>
      <c r="S35" s="240"/>
      <c r="T35" s="248"/>
      <c r="U35" s="240"/>
      <c r="V35" s="248"/>
      <c r="W35" s="240"/>
      <c r="X35" s="30" t="s">
        <v>745</v>
      </c>
      <c r="Y35" s="241">
        <v>0.3</v>
      </c>
      <c r="Z35" s="242">
        <v>9</v>
      </c>
      <c r="AA35" s="241">
        <v>21</v>
      </c>
      <c r="AB35" s="30" t="s">
        <v>768</v>
      </c>
      <c r="AC35" s="29"/>
      <c r="AD35" s="235"/>
      <c r="AE35" s="243" t="s">
        <v>1390</v>
      </c>
      <c r="AF35" s="29"/>
      <c r="AG35" s="30" t="s">
        <v>67</v>
      </c>
      <c r="AH35" s="233" t="e">
        <f>VLOOKUP($AD35,'Program-Causes'!$C:$D,2,FALSE)</f>
        <v>#N/A</v>
      </c>
      <c r="AI35" s="194" t="s">
        <v>100</v>
      </c>
      <c r="AJ35" s="30" t="s">
        <v>69</v>
      </c>
      <c r="AK35" s="194" t="s">
        <v>70</v>
      </c>
      <c r="AL35" s="30" t="str">
        <f t="shared" si="0"/>
        <v>邵根伙-Beijing Dabeinong Technology Group Co., Ltd-0.3-9-Guizhou University-</v>
      </c>
      <c r="AM35" s="26" t="s">
        <v>72</v>
      </c>
      <c r="AN35" s="27" t="s">
        <v>73</v>
      </c>
      <c r="AO35" s="28"/>
      <c r="AP35" s="29"/>
      <c r="AQ35" s="30" t="s">
        <v>74</v>
      </c>
      <c r="AR35" s="29"/>
      <c r="AS35" s="28"/>
      <c r="AT35" s="29"/>
      <c r="AU35" s="28"/>
      <c r="AV35" s="194" t="s">
        <v>364</v>
      </c>
      <c r="AW35" s="28"/>
      <c r="AX35" s="194" t="s">
        <v>84</v>
      </c>
      <c r="AY35" s="236"/>
      <c r="AZ35" s="245"/>
      <c r="BA35" s="245"/>
      <c r="BB35" s="236"/>
      <c r="BC35" s="237">
        <v>25</v>
      </c>
      <c r="BD35" s="117" t="s">
        <v>77</v>
      </c>
      <c r="BE35" s="246">
        <v>42458</v>
      </c>
      <c r="BF35" s="116"/>
      <c r="BG35" s="116"/>
      <c r="BH35" s="116"/>
      <c r="BI35" s="116"/>
      <c r="BJ35" s="116"/>
      <c r="BK35" s="116"/>
      <c r="BL35" s="116"/>
      <c r="BM35" s="116"/>
      <c r="BN35" s="116"/>
      <c r="BO35" s="116"/>
    </row>
    <row r="36" spans="1:67" ht="15.75" customHeight="1">
      <c r="A36" s="234">
        <v>7</v>
      </c>
      <c r="B36" s="116"/>
      <c r="C36" s="116"/>
      <c r="D36" s="226" t="s">
        <v>348</v>
      </c>
      <c r="E36" s="227" t="s">
        <v>349</v>
      </c>
      <c r="F36" s="235"/>
      <c r="G36" s="236"/>
      <c r="H36" s="245"/>
      <c r="I36" s="236"/>
      <c r="J36" s="245"/>
      <c r="K36" s="236"/>
      <c r="L36" s="248"/>
      <c r="M36" s="240"/>
      <c r="N36" s="248"/>
      <c r="O36" s="240"/>
      <c r="P36" s="248"/>
      <c r="Q36" s="240"/>
      <c r="R36" s="248"/>
      <c r="S36" s="240"/>
      <c r="T36" s="248"/>
      <c r="U36" s="240"/>
      <c r="V36" s="248"/>
      <c r="W36" s="240"/>
      <c r="X36" s="30" t="s">
        <v>745</v>
      </c>
      <c r="Y36" s="241">
        <v>0.3</v>
      </c>
      <c r="Z36" s="242">
        <v>1</v>
      </c>
      <c r="AA36" s="241">
        <v>10</v>
      </c>
      <c r="AB36" s="30" t="s">
        <v>481</v>
      </c>
      <c r="AC36" s="29"/>
      <c r="AD36" s="235"/>
      <c r="AE36" s="243" t="s">
        <v>1390</v>
      </c>
      <c r="AF36" s="29"/>
      <c r="AG36" s="30" t="s">
        <v>67</v>
      </c>
      <c r="AH36" s="233" t="e">
        <f>VLOOKUP($AD36,'Program-Causes'!$C:$D,2,FALSE)</f>
        <v>#N/A</v>
      </c>
      <c r="AI36" s="194" t="s">
        <v>141</v>
      </c>
      <c r="AJ36" s="30" t="s">
        <v>69</v>
      </c>
      <c r="AK36" s="194" t="s">
        <v>70</v>
      </c>
      <c r="AL36" s="30" t="str">
        <f t="shared" si="0"/>
        <v>邵根伙-Beijing Dabeinong Technology Group Co., Ltd-0.3-1-Sun Yat-Sen University-</v>
      </c>
      <c r="AM36" s="26" t="s">
        <v>80</v>
      </c>
      <c r="AN36" s="29"/>
      <c r="AO36" s="28"/>
      <c r="AP36" s="29"/>
      <c r="AQ36" s="30" t="s">
        <v>74</v>
      </c>
      <c r="AR36" s="29"/>
      <c r="AS36" s="28"/>
      <c r="AT36" s="29"/>
      <c r="AU36" s="28"/>
      <c r="AV36" s="194" t="s">
        <v>766</v>
      </c>
      <c r="AW36" s="28"/>
      <c r="AX36" s="194" t="s">
        <v>84</v>
      </c>
      <c r="AY36" s="236"/>
      <c r="AZ36" s="245"/>
      <c r="BA36" s="245"/>
      <c r="BB36" s="236"/>
      <c r="BC36" s="237">
        <v>25</v>
      </c>
      <c r="BD36" s="117" t="s">
        <v>77</v>
      </c>
      <c r="BE36" s="246">
        <v>42458</v>
      </c>
      <c r="BF36" s="116"/>
      <c r="BG36" s="116"/>
      <c r="BH36" s="116"/>
      <c r="BI36" s="116"/>
      <c r="BJ36" s="116"/>
      <c r="BK36" s="116"/>
      <c r="BL36" s="116"/>
      <c r="BM36" s="116"/>
      <c r="BN36" s="116"/>
      <c r="BO36" s="116"/>
    </row>
    <row r="37" spans="1:67" ht="15.75" customHeight="1">
      <c r="A37" s="234">
        <v>7</v>
      </c>
      <c r="B37" s="116"/>
      <c r="C37" s="116"/>
      <c r="D37" s="226" t="s">
        <v>348</v>
      </c>
      <c r="E37" s="227" t="s">
        <v>349</v>
      </c>
      <c r="F37" s="235"/>
      <c r="G37" s="236"/>
      <c r="H37" s="245"/>
      <c r="I37" s="236"/>
      <c r="J37" s="245"/>
      <c r="K37" s="236"/>
      <c r="L37" s="248"/>
      <c r="M37" s="240"/>
      <c r="N37" s="248"/>
      <c r="O37" s="240"/>
      <c r="P37" s="248"/>
      <c r="Q37" s="240"/>
      <c r="R37" s="248"/>
      <c r="S37" s="240"/>
      <c r="T37" s="248"/>
      <c r="U37" s="240"/>
      <c r="V37" s="248"/>
      <c r="W37" s="240"/>
      <c r="X37" s="30" t="s">
        <v>745</v>
      </c>
      <c r="Y37" s="241">
        <v>0.3</v>
      </c>
      <c r="Z37" s="242">
        <v>11</v>
      </c>
      <c r="AA37" s="241">
        <v>27</v>
      </c>
      <c r="AB37" s="30" t="s">
        <v>772</v>
      </c>
      <c r="AC37" s="29"/>
      <c r="AD37" s="235"/>
      <c r="AE37" s="243" t="s">
        <v>1345</v>
      </c>
      <c r="AF37" s="29"/>
      <c r="AG37" s="30" t="s">
        <v>67</v>
      </c>
      <c r="AH37" s="233" t="e">
        <f>VLOOKUP($AD37,'Program-Causes'!$C:$D,2,FALSE)</f>
        <v>#N/A</v>
      </c>
      <c r="AI37" s="194" t="s">
        <v>100</v>
      </c>
      <c r="AJ37" s="30" t="s">
        <v>69</v>
      </c>
      <c r="AK37" s="194" t="s">
        <v>84</v>
      </c>
      <c r="AL37" s="30" t="str">
        <f t="shared" si="0"/>
        <v>邵根伙-Beijing Dabeinong Technology Group Co., Ltd-0.3-11-Ocean University of China Education Foundation-</v>
      </c>
      <c r="AM37" s="26" t="s">
        <v>72</v>
      </c>
      <c r="AN37" s="27" t="s">
        <v>73</v>
      </c>
      <c r="AO37" s="28"/>
      <c r="AP37" s="29"/>
      <c r="AQ37" s="30" t="s">
        <v>74</v>
      </c>
      <c r="AR37" s="29"/>
      <c r="AS37" s="28"/>
      <c r="AT37" s="29"/>
      <c r="AU37" s="28"/>
      <c r="AV37" s="194" t="s">
        <v>364</v>
      </c>
      <c r="AW37" s="28"/>
      <c r="AX37" s="194" t="s">
        <v>84</v>
      </c>
      <c r="AY37" s="236"/>
      <c r="AZ37" s="245"/>
      <c r="BA37" s="245"/>
      <c r="BB37" s="236"/>
      <c r="BC37" s="237">
        <v>25</v>
      </c>
      <c r="BD37" s="117" t="s">
        <v>77</v>
      </c>
      <c r="BE37" s="246">
        <v>42458</v>
      </c>
      <c r="BF37" s="116"/>
      <c r="BG37" s="116"/>
      <c r="BH37" s="247"/>
      <c r="BI37" s="247"/>
      <c r="BJ37" s="247"/>
      <c r="BK37" s="247"/>
      <c r="BL37" s="247"/>
      <c r="BM37" s="247"/>
      <c r="BN37" s="247"/>
      <c r="BO37" s="247"/>
    </row>
    <row r="38" spans="1:67" ht="15.75" customHeight="1">
      <c r="A38" s="234">
        <v>8</v>
      </c>
      <c r="B38" s="116"/>
      <c r="C38" s="116"/>
      <c r="D38" s="226" t="s">
        <v>532</v>
      </c>
      <c r="E38" s="227" t="s">
        <v>533</v>
      </c>
      <c r="F38" s="235"/>
      <c r="G38" s="236"/>
      <c r="H38" s="237">
        <v>60</v>
      </c>
      <c r="I38" s="226" t="s">
        <v>78</v>
      </c>
      <c r="J38" s="227" t="s">
        <v>79</v>
      </c>
      <c r="K38" s="238" t="s">
        <v>80</v>
      </c>
      <c r="L38" s="229" t="s">
        <v>122</v>
      </c>
      <c r="M38" s="230" t="s">
        <v>781</v>
      </c>
      <c r="N38" s="229" t="s">
        <v>786</v>
      </c>
      <c r="O38" s="230" t="s">
        <v>70</v>
      </c>
      <c r="P38" s="229" t="s">
        <v>336</v>
      </c>
      <c r="Q38" s="230" t="s">
        <v>292</v>
      </c>
      <c r="R38" s="229" t="s">
        <v>775</v>
      </c>
      <c r="S38" s="239" t="s">
        <v>80</v>
      </c>
      <c r="T38" s="229" t="s">
        <v>1415</v>
      </c>
      <c r="U38" s="240"/>
      <c r="V38" s="229" t="s">
        <v>1416</v>
      </c>
      <c r="W38" s="230" t="s">
        <v>1417</v>
      </c>
      <c r="X38" s="30" t="s">
        <v>532</v>
      </c>
      <c r="Y38" s="241">
        <v>1</v>
      </c>
      <c r="Z38" s="242">
        <v>11</v>
      </c>
      <c r="AA38" s="241">
        <v>9</v>
      </c>
      <c r="AB38" s="30" t="s">
        <v>346</v>
      </c>
      <c r="AC38" s="29"/>
      <c r="AD38" s="235"/>
      <c r="AE38" s="243" t="s">
        <v>109</v>
      </c>
      <c r="AF38" s="29"/>
      <c r="AG38" s="30" t="s">
        <v>131</v>
      </c>
      <c r="AH38" s="233" t="e">
        <f>VLOOKUP($AD38,'Program-Causes'!$C:$D,2,FALSE)</f>
        <v>#N/A</v>
      </c>
      <c r="AI38" s="29"/>
      <c r="AJ38" s="30" t="s">
        <v>69</v>
      </c>
      <c r="AK38" s="194" t="s">
        <v>70</v>
      </c>
      <c r="AL38" s="30" t="str">
        <f t="shared" si="0"/>
        <v>吴少勋-Wu Shaoxun-1-11-China Society for Promotion of the Guangcai Program-</v>
      </c>
      <c r="AM38" s="26" t="s">
        <v>72</v>
      </c>
      <c r="AN38" s="27" t="s">
        <v>73</v>
      </c>
      <c r="AO38" s="28"/>
      <c r="AP38" s="29"/>
      <c r="AQ38" s="30" t="s">
        <v>74</v>
      </c>
      <c r="AR38" s="29"/>
      <c r="AS38" s="28"/>
      <c r="AT38" s="29"/>
      <c r="AU38" s="28"/>
      <c r="AV38" s="194" t="s">
        <v>364</v>
      </c>
      <c r="AW38" s="28"/>
      <c r="AX38" s="194" t="s">
        <v>84</v>
      </c>
      <c r="AY38" s="244">
        <v>126</v>
      </c>
      <c r="AZ38" s="245"/>
      <c r="BA38" s="245"/>
      <c r="BB38" s="236"/>
      <c r="BC38" s="237">
        <v>126</v>
      </c>
      <c r="BD38" s="117" t="s">
        <v>780</v>
      </c>
      <c r="BE38" s="246">
        <v>42423</v>
      </c>
      <c r="BF38" s="116"/>
      <c r="BG38" s="116"/>
      <c r="BH38" s="116"/>
      <c r="BI38" s="116"/>
      <c r="BJ38" s="116"/>
      <c r="BK38" s="116"/>
      <c r="BL38" s="116"/>
      <c r="BM38" s="116"/>
      <c r="BN38" s="116"/>
      <c r="BO38" s="116"/>
    </row>
    <row r="39" spans="1:67" ht="15.75" customHeight="1">
      <c r="A39" s="234">
        <v>8</v>
      </c>
      <c r="B39" s="116"/>
      <c r="C39" s="116"/>
      <c r="D39" s="226" t="s">
        <v>532</v>
      </c>
      <c r="E39" s="227" t="s">
        <v>533</v>
      </c>
      <c r="F39" s="235"/>
      <c r="G39" s="236"/>
      <c r="H39" s="245"/>
      <c r="I39" s="236"/>
      <c r="J39" s="245"/>
      <c r="K39" s="236"/>
      <c r="L39" s="248"/>
      <c r="M39" s="240"/>
      <c r="N39" s="248"/>
      <c r="O39" s="240"/>
      <c r="P39" s="248"/>
      <c r="Q39" s="240"/>
      <c r="R39" s="248"/>
      <c r="S39" s="240"/>
      <c r="T39" s="248"/>
      <c r="U39" s="240"/>
      <c r="V39" s="248"/>
      <c r="W39" s="240"/>
      <c r="X39" s="30" t="s">
        <v>532</v>
      </c>
      <c r="Y39" s="241">
        <v>113</v>
      </c>
      <c r="Z39" s="242">
        <v>1</v>
      </c>
      <c r="AA39" s="241">
        <v>28</v>
      </c>
      <c r="AB39" s="30" t="s">
        <v>777</v>
      </c>
      <c r="AC39" s="29"/>
      <c r="AD39" s="235"/>
      <c r="AE39" s="243" t="s">
        <v>109</v>
      </c>
      <c r="AF39" s="29"/>
      <c r="AG39" s="30" t="s">
        <v>99</v>
      </c>
      <c r="AH39" s="233" t="e">
        <f>VLOOKUP($AD39,'Program-Causes'!$C:$D,2,FALSE)</f>
        <v>#N/A</v>
      </c>
      <c r="AI39" s="194" t="s">
        <v>68</v>
      </c>
      <c r="AJ39" s="30" t="s">
        <v>69</v>
      </c>
      <c r="AK39" s="194" t="s">
        <v>70</v>
      </c>
      <c r="AL39" s="30" t="str">
        <f t="shared" si="0"/>
        <v>吴少勋-Wu Shaoxun-113-1-Hubei Charity Federation-</v>
      </c>
      <c r="AM39" s="26" t="s">
        <v>72</v>
      </c>
      <c r="AN39" s="27" t="s">
        <v>73</v>
      </c>
      <c r="AO39" s="26" t="s">
        <v>1057</v>
      </c>
      <c r="AP39" s="194" t="s">
        <v>1419</v>
      </c>
      <c r="AQ39" s="30" t="s">
        <v>74</v>
      </c>
      <c r="AR39" s="29"/>
      <c r="AS39" s="28"/>
      <c r="AT39" s="29"/>
      <c r="AU39" s="28"/>
      <c r="AV39" s="194" t="s">
        <v>364</v>
      </c>
      <c r="AW39" s="28"/>
      <c r="AX39" s="194" t="s">
        <v>779</v>
      </c>
      <c r="AY39" s="236"/>
      <c r="AZ39" s="245"/>
      <c r="BA39" s="245"/>
      <c r="BB39" s="236"/>
      <c r="BC39" s="245"/>
      <c r="BD39" s="117" t="s">
        <v>780</v>
      </c>
      <c r="BE39" s="246">
        <v>42423</v>
      </c>
      <c r="BF39" s="116"/>
      <c r="BG39" s="116"/>
      <c r="BH39" s="116"/>
      <c r="BI39" s="116"/>
      <c r="BJ39" s="116"/>
      <c r="BK39" s="116"/>
      <c r="BL39" s="116"/>
      <c r="BM39" s="116"/>
      <c r="BN39" s="116"/>
      <c r="BO39" s="116"/>
    </row>
    <row r="40" spans="1:67" ht="15.75" customHeight="1">
      <c r="A40" s="234">
        <v>8</v>
      </c>
      <c r="B40" s="116"/>
      <c r="C40" s="116"/>
      <c r="D40" s="226" t="s">
        <v>532</v>
      </c>
      <c r="E40" s="227" t="s">
        <v>533</v>
      </c>
      <c r="F40" s="235"/>
      <c r="G40" s="236"/>
      <c r="H40" s="245"/>
      <c r="I40" s="236"/>
      <c r="J40" s="245"/>
      <c r="K40" s="236"/>
      <c r="L40" s="248"/>
      <c r="M40" s="240"/>
      <c r="N40" s="248"/>
      <c r="O40" s="240"/>
      <c r="P40" s="248"/>
      <c r="Q40" s="240"/>
      <c r="R40" s="248"/>
      <c r="S40" s="240"/>
      <c r="T40" s="248"/>
      <c r="U40" s="240"/>
      <c r="V40" s="248"/>
      <c r="W40" s="240"/>
      <c r="X40" s="30" t="s">
        <v>781</v>
      </c>
      <c r="Y40" s="241">
        <v>100</v>
      </c>
      <c r="Z40" s="242">
        <v>1</v>
      </c>
      <c r="AA40" s="241">
        <v>28</v>
      </c>
      <c r="AB40" s="30" t="s">
        <v>777</v>
      </c>
      <c r="AC40" s="29"/>
      <c r="AD40" s="235"/>
      <c r="AE40" s="243" t="s">
        <v>109</v>
      </c>
      <c r="AF40" s="29"/>
      <c r="AG40" s="30" t="s">
        <v>99</v>
      </c>
      <c r="AH40" s="233" t="e">
        <f>VLOOKUP($AD40,'Program-Causes'!$C:$D,2,FALSE)</f>
        <v>#N/A</v>
      </c>
      <c r="AI40" s="194" t="s">
        <v>100</v>
      </c>
      <c r="AJ40" s="30" t="s">
        <v>69</v>
      </c>
      <c r="AK40" s="194" t="s">
        <v>70</v>
      </c>
      <c r="AL40" s="30" t="str">
        <f t="shared" si="0"/>
        <v>吴少勋-Jing Brand Co., Ltd.-100-1-Hubei Charity Federation-</v>
      </c>
      <c r="AM40" s="26" t="s">
        <v>72</v>
      </c>
      <c r="AN40" s="27" t="s">
        <v>73</v>
      </c>
      <c r="AO40" s="26" t="s">
        <v>1057</v>
      </c>
      <c r="AP40" s="194" t="s">
        <v>1419</v>
      </c>
      <c r="AQ40" s="30" t="s">
        <v>74</v>
      </c>
      <c r="AR40" s="29"/>
      <c r="AS40" s="28"/>
      <c r="AT40" s="29"/>
      <c r="AU40" s="28"/>
      <c r="AV40" s="194" t="s">
        <v>364</v>
      </c>
      <c r="AW40" s="28"/>
      <c r="AX40" s="194" t="s">
        <v>779</v>
      </c>
      <c r="AY40" s="236"/>
      <c r="AZ40" s="245"/>
      <c r="BA40" s="245"/>
      <c r="BB40" s="236"/>
      <c r="BC40" s="245"/>
      <c r="BD40" s="117" t="s">
        <v>780</v>
      </c>
      <c r="BE40" s="246">
        <v>42423</v>
      </c>
      <c r="BF40" s="116"/>
      <c r="BG40" s="116"/>
      <c r="BH40" s="116"/>
      <c r="BI40" s="116"/>
      <c r="BJ40" s="116"/>
      <c r="BK40" s="116"/>
      <c r="BL40" s="116"/>
      <c r="BM40" s="116"/>
      <c r="BN40" s="116"/>
      <c r="BO40" s="116"/>
    </row>
    <row r="41" spans="1:67" ht="15.75" customHeight="1">
      <c r="A41" s="234">
        <v>8</v>
      </c>
      <c r="B41" s="116"/>
      <c r="C41" s="116"/>
      <c r="D41" s="226" t="s">
        <v>532</v>
      </c>
      <c r="E41" s="227" t="s">
        <v>533</v>
      </c>
      <c r="F41" s="235"/>
      <c r="G41" s="236"/>
      <c r="H41" s="245"/>
      <c r="I41" s="236"/>
      <c r="J41" s="245"/>
      <c r="K41" s="236"/>
      <c r="L41" s="248"/>
      <c r="M41" s="240"/>
      <c r="N41" s="248"/>
      <c r="O41" s="240"/>
      <c r="P41" s="248"/>
      <c r="Q41" s="240"/>
      <c r="R41" s="248"/>
      <c r="S41" s="240"/>
      <c r="T41" s="248"/>
      <c r="U41" s="240"/>
      <c r="V41" s="248"/>
      <c r="W41" s="240"/>
      <c r="X41" s="30" t="s">
        <v>781</v>
      </c>
      <c r="Y41" s="241">
        <v>6</v>
      </c>
      <c r="Z41" s="242">
        <v>7</v>
      </c>
      <c r="AA41" s="241">
        <v>8</v>
      </c>
      <c r="AB41" s="30" t="s">
        <v>777</v>
      </c>
      <c r="AC41" s="29"/>
      <c r="AD41" s="235"/>
      <c r="AE41" s="243" t="s">
        <v>109</v>
      </c>
      <c r="AF41" s="29"/>
      <c r="AG41" s="30" t="s">
        <v>134</v>
      </c>
      <c r="AH41" s="233" t="e">
        <f>VLOOKUP($AD41,'Program-Causes'!$C:$D,2,FALSE)</f>
        <v>#N/A</v>
      </c>
      <c r="AI41" s="194" t="s">
        <v>100</v>
      </c>
      <c r="AJ41" s="30" t="s">
        <v>69</v>
      </c>
      <c r="AK41" s="194" t="s">
        <v>70</v>
      </c>
      <c r="AL41" s="30" t="str">
        <f t="shared" si="0"/>
        <v>吴少勋-Jing Brand Co., Ltd.-6-7-Hubei Charity Federation-</v>
      </c>
      <c r="AM41" s="26" t="s">
        <v>72</v>
      </c>
      <c r="AN41" s="27" t="s">
        <v>73</v>
      </c>
      <c r="AO41" s="26" t="s">
        <v>1057</v>
      </c>
      <c r="AP41" s="29"/>
      <c r="AQ41" s="30" t="s">
        <v>74</v>
      </c>
      <c r="AR41" s="29"/>
      <c r="AS41" s="28"/>
      <c r="AT41" s="29"/>
      <c r="AU41" s="28"/>
      <c r="AV41" s="194" t="s">
        <v>784</v>
      </c>
      <c r="AW41" s="28"/>
      <c r="AX41" s="194" t="s">
        <v>785</v>
      </c>
      <c r="AY41" s="236"/>
      <c r="AZ41" s="245"/>
      <c r="BA41" s="245"/>
      <c r="BB41" s="236"/>
      <c r="BC41" s="245"/>
      <c r="BD41" s="117" t="s">
        <v>103</v>
      </c>
      <c r="BE41" s="246">
        <v>42691</v>
      </c>
      <c r="BF41" s="116"/>
      <c r="BG41" s="116"/>
      <c r="BH41" s="116"/>
      <c r="BI41" s="116"/>
      <c r="BJ41" s="116"/>
      <c r="BK41" s="116"/>
      <c r="BL41" s="116"/>
      <c r="BM41" s="116"/>
      <c r="BN41" s="116"/>
      <c r="BO41" s="116"/>
    </row>
    <row r="42" spans="1:67" ht="15.75" customHeight="1">
      <c r="A42" s="234">
        <v>9</v>
      </c>
      <c r="B42" s="116"/>
      <c r="C42" s="116"/>
      <c r="D42" s="226" t="s">
        <v>257</v>
      </c>
      <c r="E42" s="227" t="s">
        <v>258</v>
      </c>
      <c r="F42" s="260"/>
      <c r="G42" s="244">
        <v>1965</v>
      </c>
      <c r="H42" s="237">
        <v>51</v>
      </c>
      <c r="I42" s="226" t="s">
        <v>78</v>
      </c>
      <c r="J42" s="245"/>
      <c r="K42" s="238" t="s">
        <v>80</v>
      </c>
      <c r="L42" s="229" t="s">
        <v>1400</v>
      </c>
      <c r="M42" s="230" t="s">
        <v>789</v>
      </c>
      <c r="N42" s="229" t="s">
        <v>790</v>
      </c>
      <c r="O42" s="240"/>
      <c r="P42" s="229" t="s">
        <v>336</v>
      </c>
      <c r="Q42" s="230" t="s">
        <v>63</v>
      </c>
      <c r="R42" s="229" t="s">
        <v>64</v>
      </c>
      <c r="S42" s="239" t="s">
        <v>80</v>
      </c>
      <c r="T42" s="229" t="s">
        <v>1420</v>
      </c>
      <c r="U42" s="240"/>
      <c r="V42" s="229" t="s">
        <v>1421</v>
      </c>
      <c r="W42" s="239" t="s">
        <v>1422</v>
      </c>
      <c r="X42" s="28"/>
      <c r="Y42" s="241">
        <v>200</v>
      </c>
      <c r="Z42" s="242">
        <v>5</v>
      </c>
      <c r="AA42" s="241">
        <v>3</v>
      </c>
      <c r="AB42" s="30" t="s">
        <v>792</v>
      </c>
      <c r="AC42" s="29"/>
      <c r="AD42" s="235"/>
      <c r="AE42" s="243" t="s">
        <v>1390</v>
      </c>
      <c r="AF42" s="29"/>
      <c r="AG42" s="30" t="s">
        <v>67</v>
      </c>
      <c r="AH42" s="233" t="e">
        <f>VLOOKUP($AD42,'Program-Causes'!$C:$D,2,FALSE)</f>
        <v>#N/A</v>
      </c>
      <c r="AI42" s="194" t="s">
        <v>100</v>
      </c>
      <c r="AJ42" s="30" t="s">
        <v>69</v>
      </c>
      <c r="AK42" s="194" t="s">
        <v>70</v>
      </c>
      <c r="AL42" s="30" t="str">
        <f t="shared" si="0"/>
        <v>姜滨--200-5-Beihang University-</v>
      </c>
      <c r="AM42" s="26" t="s">
        <v>72</v>
      </c>
      <c r="AN42" s="27" t="s">
        <v>73</v>
      </c>
      <c r="AO42" s="28"/>
      <c r="AP42" s="29"/>
      <c r="AQ42" s="30" t="s">
        <v>74</v>
      </c>
      <c r="AR42" s="29"/>
      <c r="AS42" s="28"/>
      <c r="AT42" s="29"/>
      <c r="AU42" s="28"/>
      <c r="AV42" s="194" t="s">
        <v>364</v>
      </c>
      <c r="AW42" s="28"/>
      <c r="AX42" s="194" t="s">
        <v>84</v>
      </c>
      <c r="AY42" s="244">
        <v>200</v>
      </c>
      <c r="AZ42" s="245"/>
      <c r="BA42" s="245"/>
      <c r="BB42" s="236"/>
      <c r="BC42" s="245"/>
      <c r="BD42" s="117" t="s">
        <v>103</v>
      </c>
      <c r="BE42" s="246">
        <v>42705</v>
      </c>
      <c r="BF42" s="116"/>
      <c r="BG42" s="116"/>
      <c r="BH42" s="116"/>
      <c r="BI42" s="116"/>
      <c r="BJ42" s="116"/>
      <c r="BK42" s="116"/>
      <c r="BL42" s="116"/>
      <c r="BM42" s="116"/>
      <c r="BN42" s="116"/>
      <c r="BO42" s="116"/>
    </row>
    <row r="43" spans="1:67" ht="15.75" customHeight="1">
      <c r="A43" s="234">
        <v>10</v>
      </c>
      <c r="B43" s="116"/>
      <c r="C43" s="116"/>
      <c r="D43" s="226" t="s">
        <v>441</v>
      </c>
      <c r="E43" s="227" t="s">
        <v>442</v>
      </c>
      <c r="F43" s="260"/>
      <c r="G43" s="244">
        <v>1964</v>
      </c>
      <c r="H43" s="237">
        <v>52</v>
      </c>
      <c r="I43" s="226" t="s">
        <v>78</v>
      </c>
      <c r="J43" s="227" t="s">
        <v>79</v>
      </c>
      <c r="K43" s="238" t="s">
        <v>80</v>
      </c>
      <c r="L43" s="229" t="s">
        <v>1400</v>
      </c>
      <c r="M43" s="230" t="s">
        <v>794</v>
      </c>
      <c r="N43" s="229" t="s">
        <v>795</v>
      </c>
      <c r="O43" s="240"/>
      <c r="P43" s="229" t="s">
        <v>336</v>
      </c>
      <c r="Q43" s="230" t="s">
        <v>222</v>
      </c>
      <c r="R43" s="229" t="s">
        <v>222</v>
      </c>
      <c r="S43" s="239" t="s">
        <v>80</v>
      </c>
      <c r="T43" s="229" t="s">
        <v>1423</v>
      </c>
      <c r="U43" s="240"/>
      <c r="V43" s="229" t="s">
        <v>1424</v>
      </c>
      <c r="W43" s="230" t="s">
        <v>1425</v>
      </c>
      <c r="X43" s="30" t="s">
        <v>796</v>
      </c>
      <c r="Y43" s="241">
        <v>180</v>
      </c>
      <c r="Z43" s="242">
        <v>4</v>
      </c>
      <c r="AA43" s="241">
        <v>22</v>
      </c>
      <c r="AB43" s="30" t="s">
        <v>797</v>
      </c>
      <c r="AC43" s="29"/>
      <c r="AD43" s="235"/>
      <c r="AE43" s="243" t="s">
        <v>1390</v>
      </c>
      <c r="AF43" s="29"/>
      <c r="AG43" s="30" t="s">
        <v>67</v>
      </c>
      <c r="AH43" s="233" t="e">
        <f>VLOOKUP($AD43,'Program-Causes'!$C:$D,2,FALSE)</f>
        <v>#N/A</v>
      </c>
      <c r="AI43" s="194" t="s">
        <v>100</v>
      </c>
      <c r="AJ43" s="30" t="s">
        <v>69</v>
      </c>
      <c r="AK43" s="194" t="s">
        <v>70</v>
      </c>
      <c r="AL43" s="30" t="str">
        <f t="shared" si="0"/>
        <v>张朝阳-Sogou, Inc.-180-4-Tsinghua University-</v>
      </c>
      <c r="AM43" s="26" t="s">
        <v>72</v>
      </c>
      <c r="AN43" s="27" t="s">
        <v>73</v>
      </c>
      <c r="AO43" s="28"/>
      <c r="AP43" s="29"/>
      <c r="AQ43" s="30" t="s">
        <v>74</v>
      </c>
      <c r="AR43" s="29"/>
      <c r="AS43" s="28"/>
      <c r="AT43" s="29"/>
      <c r="AU43" s="28"/>
      <c r="AV43" s="194" t="s">
        <v>364</v>
      </c>
      <c r="AW43" s="28"/>
      <c r="AX43" s="194" t="s">
        <v>84</v>
      </c>
      <c r="AY43" s="244">
        <v>180</v>
      </c>
      <c r="AZ43" s="245"/>
      <c r="BA43" s="245"/>
      <c r="BB43" s="236"/>
      <c r="BC43" s="245"/>
      <c r="BD43" s="117" t="s">
        <v>103</v>
      </c>
      <c r="BE43" s="246">
        <v>42706</v>
      </c>
      <c r="BF43" s="116"/>
      <c r="BG43" s="116"/>
      <c r="BH43" s="116"/>
      <c r="BI43" s="116"/>
      <c r="BJ43" s="116"/>
      <c r="BK43" s="116"/>
      <c r="BL43" s="116"/>
      <c r="BM43" s="116"/>
      <c r="BN43" s="116"/>
      <c r="BO43" s="116"/>
    </row>
    <row r="44" spans="1:67" ht="15.75" customHeight="1">
      <c r="A44" s="234">
        <v>11</v>
      </c>
      <c r="B44" s="116"/>
      <c r="C44" s="116"/>
      <c r="D44" s="226" t="s">
        <v>250</v>
      </c>
      <c r="E44" s="227" t="s">
        <v>251</v>
      </c>
      <c r="F44" s="235"/>
      <c r="G44" s="236"/>
      <c r="H44" s="237">
        <v>52</v>
      </c>
      <c r="I44" s="226" t="s">
        <v>78</v>
      </c>
      <c r="J44" s="227" t="s">
        <v>79</v>
      </c>
      <c r="K44" s="238" t="s">
        <v>80</v>
      </c>
      <c r="L44" s="229" t="s">
        <v>1400</v>
      </c>
      <c r="M44" s="230" t="s">
        <v>946</v>
      </c>
      <c r="N44" s="229" t="s">
        <v>952</v>
      </c>
      <c r="O44" s="230" t="s">
        <v>84</v>
      </c>
      <c r="P44" s="229" t="s">
        <v>953</v>
      </c>
      <c r="Q44" s="230" t="s">
        <v>748</v>
      </c>
      <c r="R44" s="229" t="s">
        <v>749</v>
      </c>
      <c r="S44" s="239" t="s">
        <v>80</v>
      </c>
      <c r="T44" s="229" t="s">
        <v>1427</v>
      </c>
      <c r="U44" s="240"/>
      <c r="V44" s="229" t="s">
        <v>1428</v>
      </c>
      <c r="W44" s="239" t="s">
        <v>1429</v>
      </c>
      <c r="X44" s="30" t="s">
        <v>954</v>
      </c>
      <c r="Y44" s="241">
        <v>10</v>
      </c>
      <c r="Z44" s="242">
        <v>1</v>
      </c>
      <c r="AA44" s="241">
        <v>17</v>
      </c>
      <c r="AB44" s="30" t="s">
        <v>955</v>
      </c>
      <c r="AC44" s="29"/>
      <c r="AD44" s="235"/>
      <c r="AE44" s="243" t="s">
        <v>1371</v>
      </c>
      <c r="AF44" s="194" t="s">
        <v>1430</v>
      </c>
      <c r="AG44" s="30" t="s">
        <v>67</v>
      </c>
      <c r="AH44" s="233" t="e">
        <f>VLOOKUP($AD44,'Program-Causes'!$C:$D,2,FALSE)</f>
        <v>#N/A</v>
      </c>
      <c r="AI44" s="194" t="s">
        <v>142</v>
      </c>
      <c r="AJ44" s="30" t="s">
        <v>69</v>
      </c>
      <c r="AK44" s="194" t="s">
        <v>70</v>
      </c>
      <c r="AL44" s="30" t="str">
        <f t="shared" si="0"/>
        <v>马云-Jack Ma Foundation-10-1-One hundred rural teachers-</v>
      </c>
      <c r="AM44" s="26" t="s">
        <v>72</v>
      </c>
      <c r="AN44" s="27" t="s">
        <v>73</v>
      </c>
      <c r="AO44" s="28"/>
      <c r="AP44" s="29"/>
      <c r="AQ44" s="30" t="s">
        <v>74</v>
      </c>
      <c r="AR44" s="29"/>
      <c r="AS44" s="28"/>
      <c r="AT44" s="29"/>
      <c r="AU44" s="28"/>
      <c r="AV44" s="194" t="s">
        <v>957</v>
      </c>
      <c r="AW44" s="28"/>
      <c r="AX44" s="194" t="s">
        <v>958</v>
      </c>
      <c r="AY44" s="244">
        <v>12.3</v>
      </c>
      <c r="AZ44" s="245"/>
      <c r="BA44" s="245"/>
      <c r="BB44" s="236"/>
      <c r="BC44" s="237">
        <v>132</v>
      </c>
      <c r="BD44" s="117" t="s">
        <v>488</v>
      </c>
      <c r="BE44" s="246">
        <v>42423</v>
      </c>
      <c r="BF44" s="116"/>
      <c r="BG44" s="116"/>
      <c r="BH44" s="116"/>
      <c r="BI44" s="116"/>
      <c r="BJ44" s="116"/>
      <c r="BK44" s="116"/>
      <c r="BL44" s="116"/>
      <c r="BM44" s="116"/>
      <c r="BN44" s="116"/>
      <c r="BO44" s="116"/>
    </row>
    <row r="45" spans="1:67" ht="15.75" customHeight="1">
      <c r="A45" s="234">
        <v>11</v>
      </c>
      <c r="B45" s="116"/>
      <c r="C45" s="116"/>
      <c r="D45" s="226" t="s">
        <v>250</v>
      </c>
      <c r="E45" s="227" t="s">
        <v>251</v>
      </c>
      <c r="F45" s="235"/>
      <c r="G45" s="236"/>
      <c r="H45" s="245"/>
      <c r="I45" s="236"/>
      <c r="J45" s="245"/>
      <c r="K45" s="236"/>
      <c r="L45" s="248"/>
      <c r="M45" s="240"/>
      <c r="N45" s="248"/>
      <c r="O45" s="240"/>
      <c r="P45" s="248"/>
      <c r="Q45" s="240"/>
      <c r="R45" s="248"/>
      <c r="S45" s="240"/>
      <c r="T45" s="248"/>
      <c r="U45" s="240"/>
      <c r="V45" s="248"/>
      <c r="W45" s="240"/>
      <c r="X45" s="30" t="s">
        <v>941</v>
      </c>
      <c r="Y45" s="241">
        <v>100</v>
      </c>
      <c r="Z45" s="242">
        <v>4</v>
      </c>
      <c r="AA45" s="241">
        <v>4</v>
      </c>
      <c r="AB45" s="30" t="s">
        <v>942</v>
      </c>
      <c r="AC45" s="29"/>
      <c r="AD45" s="235"/>
      <c r="AE45" s="243" t="s">
        <v>138</v>
      </c>
      <c r="AF45" s="29"/>
      <c r="AG45" s="30" t="s">
        <v>67</v>
      </c>
      <c r="AH45" s="233" t="e">
        <f>VLOOKUP($AD45,'Program-Causes'!$C:$D,2,FALSE)</f>
        <v>#N/A</v>
      </c>
      <c r="AI45" s="194" t="s">
        <v>68</v>
      </c>
      <c r="AJ45" s="30" t="s">
        <v>69</v>
      </c>
      <c r="AK45" s="194" t="s">
        <v>70</v>
      </c>
      <c r="AL45" s="30" t="str">
        <f t="shared" si="0"/>
        <v>马云-Ma Yun-100-4-Hangzhou Normal University-</v>
      </c>
      <c r="AM45" s="26" t="s">
        <v>80</v>
      </c>
      <c r="AN45" s="29"/>
      <c r="AO45" s="28"/>
      <c r="AP45" s="29"/>
      <c r="AQ45" s="30" t="s">
        <v>74</v>
      </c>
      <c r="AR45" s="29"/>
      <c r="AS45" s="28"/>
      <c r="AT45" s="29"/>
      <c r="AU45" s="28"/>
      <c r="AV45" s="194" t="s">
        <v>944</v>
      </c>
      <c r="AW45" s="28"/>
      <c r="AX45" s="194" t="s">
        <v>84</v>
      </c>
      <c r="AY45" s="236"/>
      <c r="AZ45" s="245"/>
      <c r="BA45" s="245"/>
      <c r="BB45" s="236"/>
      <c r="BC45" s="245"/>
      <c r="BD45" s="117" t="s">
        <v>945</v>
      </c>
      <c r="BE45" s="246">
        <v>42709</v>
      </c>
      <c r="BF45" s="116"/>
      <c r="BG45" s="116"/>
      <c r="BH45" s="116"/>
      <c r="BI45" s="116"/>
      <c r="BJ45" s="116"/>
      <c r="BK45" s="116"/>
      <c r="BL45" s="116"/>
      <c r="BM45" s="116"/>
      <c r="BN45" s="116"/>
      <c r="BO45" s="116"/>
    </row>
    <row r="46" spans="1:67" ht="15.75" customHeight="1">
      <c r="A46" s="234">
        <v>11</v>
      </c>
      <c r="B46" s="116"/>
      <c r="C46" s="116"/>
      <c r="D46" s="226" t="s">
        <v>250</v>
      </c>
      <c r="E46" s="227" t="s">
        <v>251</v>
      </c>
      <c r="F46" s="235"/>
      <c r="G46" s="236"/>
      <c r="H46" s="245"/>
      <c r="I46" s="236"/>
      <c r="J46" s="245"/>
      <c r="K46" s="236"/>
      <c r="L46" s="248"/>
      <c r="M46" s="240"/>
      <c r="N46" s="248"/>
      <c r="O46" s="240"/>
      <c r="P46" s="248"/>
      <c r="Q46" s="240"/>
      <c r="R46" s="248"/>
      <c r="S46" s="240"/>
      <c r="T46" s="248"/>
      <c r="U46" s="240"/>
      <c r="V46" s="248"/>
      <c r="W46" s="240"/>
      <c r="X46" s="30" t="s">
        <v>946</v>
      </c>
      <c r="Y46" s="241">
        <v>31.825500000000002</v>
      </c>
      <c r="Z46" s="242">
        <v>9</v>
      </c>
      <c r="AA46" s="241">
        <v>26</v>
      </c>
      <c r="AB46" s="30" t="s">
        <v>949</v>
      </c>
      <c r="AC46" s="29"/>
      <c r="AD46" s="235"/>
      <c r="AE46" s="243" t="s">
        <v>1371</v>
      </c>
      <c r="AF46" s="194" t="s">
        <v>1431</v>
      </c>
      <c r="AG46" s="30" t="s">
        <v>99</v>
      </c>
      <c r="AH46" s="233" t="e">
        <f>VLOOKUP($AD46,'Program-Causes'!$C:$D,2,FALSE)</f>
        <v>#N/A</v>
      </c>
      <c r="AI46" s="194" t="s">
        <v>100</v>
      </c>
      <c r="AJ46" s="30" t="s">
        <v>69</v>
      </c>
      <c r="AK46" s="194" t="s">
        <v>70</v>
      </c>
      <c r="AL46" s="30" t="str">
        <f t="shared" si="0"/>
        <v>马云-Alibaba Group-31.8255-9-UN Women-</v>
      </c>
      <c r="AM46" s="26" t="s">
        <v>72</v>
      </c>
      <c r="AN46" s="29"/>
      <c r="AO46" s="28"/>
      <c r="AP46" s="29"/>
      <c r="AQ46" s="30" t="s">
        <v>74</v>
      </c>
      <c r="AR46" s="29"/>
      <c r="AS46" s="28"/>
      <c r="AT46" s="29"/>
      <c r="AU46" s="28"/>
      <c r="AV46" s="29"/>
      <c r="AW46" s="28"/>
      <c r="AX46" s="29"/>
      <c r="AY46" s="236"/>
      <c r="AZ46" s="245"/>
      <c r="BA46" s="245"/>
      <c r="BB46" s="236"/>
      <c r="BC46" s="245"/>
      <c r="BD46" s="117" t="s">
        <v>951</v>
      </c>
      <c r="BE46" s="246">
        <v>42681</v>
      </c>
      <c r="BF46" s="116"/>
      <c r="BG46" s="116"/>
      <c r="BH46" s="116"/>
      <c r="BI46" s="116"/>
      <c r="BJ46" s="116"/>
      <c r="BK46" s="116"/>
      <c r="BL46" s="116"/>
      <c r="BM46" s="116"/>
      <c r="BN46" s="116"/>
      <c r="BO46" s="116"/>
    </row>
    <row r="47" spans="1:67" ht="15.75" customHeight="1">
      <c r="A47" s="234">
        <v>11</v>
      </c>
      <c r="B47" s="116"/>
      <c r="C47" s="116"/>
      <c r="D47" s="226" t="s">
        <v>250</v>
      </c>
      <c r="E47" s="227" t="s">
        <v>251</v>
      </c>
      <c r="F47" s="235"/>
      <c r="G47" s="236"/>
      <c r="H47" s="245"/>
      <c r="I47" s="236"/>
      <c r="J47" s="245"/>
      <c r="K47" s="236"/>
      <c r="L47" s="248"/>
      <c r="M47" s="240"/>
      <c r="N47" s="248"/>
      <c r="O47" s="240"/>
      <c r="P47" s="248"/>
      <c r="Q47" s="240"/>
      <c r="R47" s="248"/>
      <c r="S47" s="240"/>
      <c r="T47" s="248"/>
      <c r="U47" s="240"/>
      <c r="V47" s="248"/>
      <c r="W47" s="240"/>
      <c r="X47" s="30" t="s">
        <v>962</v>
      </c>
      <c r="Y47" s="194">
        <v>2</v>
      </c>
      <c r="Z47" s="30">
        <v>7</v>
      </c>
      <c r="AA47" s="194">
        <v>27</v>
      </c>
      <c r="AB47" s="30" t="s">
        <v>963</v>
      </c>
      <c r="AC47" s="29"/>
      <c r="AD47" s="261" t="s">
        <v>966</v>
      </c>
      <c r="AE47" s="243" t="s">
        <v>109</v>
      </c>
      <c r="AF47" s="29"/>
      <c r="AG47" s="30" t="s">
        <v>134</v>
      </c>
      <c r="AH47" s="233" t="str">
        <f>VLOOKUP($AD47,'Program-Causes'!$C:$D,2,FALSE)</f>
        <v>Disaster Relief</v>
      </c>
      <c r="AI47" s="194" t="s">
        <v>141</v>
      </c>
      <c r="AJ47" s="30" t="s">
        <v>69</v>
      </c>
      <c r="AK47" s="194" t="s">
        <v>70</v>
      </c>
      <c r="AL47" s="30" t="str">
        <f t="shared" si="0"/>
        <v>马云-阿里巴巴公益基金会-2-7-China Foundation for Poverty Alleviation-</v>
      </c>
      <c r="AM47" s="26" t="s">
        <v>80</v>
      </c>
      <c r="AN47" s="29"/>
      <c r="AO47" s="28"/>
      <c r="AP47" s="29"/>
      <c r="AQ47" s="28"/>
      <c r="AR47" s="29"/>
      <c r="AS47" s="28"/>
      <c r="AT47" s="194" t="s">
        <v>74</v>
      </c>
      <c r="AU47" s="28"/>
      <c r="AV47" s="29"/>
      <c r="AW47" s="28"/>
      <c r="AX47" s="29"/>
      <c r="AY47" s="236"/>
      <c r="AZ47" s="245"/>
      <c r="BA47" s="245"/>
      <c r="BB47" s="236"/>
      <c r="BC47" s="245"/>
      <c r="BD47" s="117" t="s">
        <v>103</v>
      </c>
      <c r="BE47" s="116"/>
      <c r="BF47" s="116"/>
      <c r="BG47" s="116"/>
      <c r="BH47" s="116"/>
      <c r="BI47" s="116"/>
      <c r="BJ47" s="116"/>
      <c r="BK47" s="116"/>
      <c r="BL47" s="116"/>
      <c r="BM47" s="116"/>
      <c r="BN47" s="116"/>
      <c r="BO47" s="116"/>
    </row>
    <row r="48" spans="1:67" ht="15.75" customHeight="1">
      <c r="A48" s="234">
        <v>11</v>
      </c>
      <c r="B48" s="116"/>
      <c r="C48" s="116"/>
      <c r="D48" s="226" t="s">
        <v>250</v>
      </c>
      <c r="E48" s="227" t="s">
        <v>251</v>
      </c>
      <c r="F48" s="235"/>
      <c r="G48" s="236"/>
      <c r="H48" s="245"/>
      <c r="I48" s="236"/>
      <c r="J48" s="245"/>
      <c r="K48" s="236"/>
      <c r="L48" s="248"/>
      <c r="M48" s="240"/>
      <c r="N48" s="248"/>
      <c r="O48" s="240"/>
      <c r="P48" s="248"/>
      <c r="Q48" s="240"/>
      <c r="R48" s="248"/>
      <c r="S48" s="240"/>
      <c r="T48" s="248"/>
      <c r="U48" s="240"/>
      <c r="V48" s="248"/>
      <c r="W48" s="240"/>
      <c r="X48" s="30" t="s">
        <v>962</v>
      </c>
      <c r="Y48" s="194">
        <v>0.3</v>
      </c>
      <c r="Z48" s="30">
        <v>10</v>
      </c>
      <c r="AA48" s="194">
        <v>30</v>
      </c>
      <c r="AB48" s="30" t="s">
        <v>963</v>
      </c>
      <c r="AC48" s="29"/>
      <c r="AD48" s="261" t="s">
        <v>964</v>
      </c>
      <c r="AE48" s="243" t="s">
        <v>109</v>
      </c>
      <c r="AF48" s="29"/>
      <c r="AG48" s="30" t="s">
        <v>99</v>
      </c>
      <c r="AH48" s="233" t="str">
        <f>VLOOKUP($AD48,'Program-Causes'!$C:$D,2,FALSE)</f>
        <v>Social Welfare &amp; Poverty Alleviation</v>
      </c>
      <c r="AI48" s="194" t="s">
        <v>141</v>
      </c>
      <c r="AJ48" s="30" t="s">
        <v>69</v>
      </c>
      <c r="AK48" s="194" t="s">
        <v>70</v>
      </c>
      <c r="AL48" s="30" t="str">
        <f t="shared" si="0"/>
        <v>马云-阿里巴巴公益基金会-0.3-10-China Foundation for Poverty Alleviation-</v>
      </c>
      <c r="AM48" s="26" t="s">
        <v>80</v>
      </c>
      <c r="AN48" s="29"/>
      <c r="AO48" s="28"/>
      <c r="AP48" s="29"/>
      <c r="AQ48" s="28"/>
      <c r="AR48" s="29"/>
      <c r="AS48" s="28"/>
      <c r="AT48" s="194" t="s">
        <v>74</v>
      </c>
      <c r="AU48" s="28"/>
      <c r="AV48" s="29"/>
      <c r="AW48" s="28"/>
      <c r="AX48" s="29"/>
      <c r="AY48" s="236"/>
      <c r="AZ48" s="245"/>
      <c r="BA48" s="245"/>
      <c r="BB48" s="236"/>
      <c r="BC48" s="245"/>
      <c r="BD48" s="117" t="s">
        <v>103</v>
      </c>
      <c r="BE48" s="116"/>
      <c r="BF48" s="116"/>
      <c r="BG48" s="116"/>
      <c r="BH48" s="116"/>
      <c r="BI48" s="116"/>
      <c r="BJ48" s="116"/>
      <c r="BK48" s="116"/>
      <c r="BL48" s="116"/>
      <c r="BM48" s="116"/>
      <c r="BN48" s="116"/>
      <c r="BO48" s="116"/>
    </row>
    <row r="49" spans="1:67" ht="15.75" customHeight="1">
      <c r="A49" s="234">
        <v>11</v>
      </c>
      <c r="B49" s="116"/>
      <c r="C49" s="116"/>
      <c r="D49" s="226" t="s">
        <v>250</v>
      </c>
      <c r="E49" s="227" t="s">
        <v>251</v>
      </c>
      <c r="F49" s="235"/>
      <c r="G49" s="236"/>
      <c r="H49" s="245"/>
      <c r="I49" s="236"/>
      <c r="J49" s="245"/>
      <c r="K49" s="236"/>
      <c r="L49" s="248"/>
      <c r="M49" s="240"/>
      <c r="N49" s="248"/>
      <c r="O49" s="240"/>
      <c r="P49" s="248"/>
      <c r="Q49" s="240"/>
      <c r="R49" s="248"/>
      <c r="S49" s="240"/>
      <c r="T49" s="248"/>
      <c r="U49" s="240"/>
      <c r="V49" s="248"/>
      <c r="W49" s="240"/>
      <c r="X49" s="30" t="s">
        <v>962</v>
      </c>
      <c r="Y49" s="194">
        <v>0.1</v>
      </c>
      <c r="Z49" s="30">
        <v>4</v>
      </c>
      <c r="AA49" s="194">
        <v>26</v>
      </c>
      <c r="AB49" s="30" t="s">
        <v>963</v>
      </c>
      <c r="AC49" s="29"/>
      <c r="AD49" s="261" t="s">
        <v>970</v>
      </c>
      <c r="AE49" s="243" t="s">
        <v>109</v>
      </c>
      <c r="AF49" s="29"/>
      <c r="AG49" s="30" t="s">
        <v>99</v>
      </c>
      <c r="AH49" s="233" t="e">
        <f>VLOOKUP($AD49,'Program-Causes'!$C:$D,2,FALSE)</f>
        <v>#N/A</v>
      </c>
      <c r="AI49" s="194" t="s">
        <v>141</v>
      </c>
      <c r="AJ49" s="30" t="s">
        <v>69</v>
      </c>
      <c r="AK49" s="194" t="s">
        <v>70</v>
      </c>
      <c r="AL49" s="30" t="str">
        <f t="shared" si="0"/>
        <v>马云-阿里巴巴公益基金会-0.1-4-China Foundation for Poverty Alleviation-</v>
      </c>
      <c r="AM49" s="26" t="s">
        <v>80</v>
      </c>
      <c r="AN49" s="29"/>
      <c r="AO49" s="28"/>
      <c r="AP49" s="29"/>
      <c r="AQ49" s="30" t="s">
        <v>420</v>
      </c>
      <c r="AR49" s="29"/>
      <c r="AS49" s="28"/>
      <c r="AT49" s="194" t="s">
        <v>74</v>
      </c>
      <c r="AU49" s="28"/>
      <c r="AV49" s="29"/>
      <c r="AW49" s="28"/>
      <c r="AX49" s="29"/>
      <c r="AY49" s="236"/>
      <c r="AZ49" s="245"/>
      <c r="BA49" s="245"/>
      <c r="BB49" s="236"/>
      <c r="BC49" s="245"/>
      <c r="BD49" s="117" t="s">
        <v>103</v>
      </c>
      <c r="BE49" s="116"/>
      <c r="BF49" s="116"/>
      <c r="BG49" s="116"/>
      <c r="BH49" s="116"/>
      <c r="BI49" s="116"/>
      <c r="BJ49" s="116"/>
      <c r="BK49" s="116"/>
      <c r="BL49" s="116"/>
      <c r="BM49" s="116"/>
      <c r="BN49" s="116"/>
      <c r="BO49" s="116"/>
    </row>
    <row r="50" spans="1:67" ht="15.75" customHeight="1">
      <c r="A50" s="234">
        <v>12</v>
      </c>
      <c r="B50" s="116"/>
      <c r="C50" s="116"/>
      <c r="D50" s="226" t="s">
        <v>601</v>
      </c>
      <c r="E50" s="227" t="s">
        <v>602</v>
      </c>
      <c r="F50" s="235"/>
      <c r="G50" s="236"/>
      <c r="H50" s="245"/>
      <c r="I50" s="226" t="s">
        <v>703</v>
      </c>
      <c r="J50" s="227" t="s">
        <v>79</v>
      </c>
      <c r="K50" s="238" t="s">
        <v>80</v>
      </c>
      <c r="L50" s="229" t="s">
        <v>121</v>
      </c>
      <c r="M50" s="240"/>
      <c r="N50" s="248"/>
      <c r="O50" s="240"/>
      <c r="P50" s="248"/>
      <c r="Q50" s="230" t="s">
        <v>63</v>
      </c>
      <c r="R50" s="229" t="s">
        <v>64</v>
      </c>
      <c r="S50" s="240"/>
      <c r="T50" s="248"/>
      <c r="U50" s="240"/>
      <c r="V50" s="248"/>
      <c r="W50" s="240"/>
      <c r="X50" s="30" t="s">
        <v>993</v>
      </c>
      <c r="Y50" s="241">
        <v>120</v>
      </c>
      <c r="Z50" s="242">
        <v>7</v>
      </c>
      <c r="AA50" s="241">
        <v>31</v>
      </c>
      <c r="AB50" s="30" t="s">
        <v>1011</v>
      </c>
      <c r="AC50" s="194" t="s">
        <v>1012</v>
      </c>
      <c r="AD50" s="235"/>
      <c r="AE50" s="243" t="s">
        <v>1390</v>
      </c>
      <c r="AF50" s="29"/>
      <c r="AG50" s="30" t="s">
        <v>67</v>
      </c>
      <c r="AH50" s="233" t="e">
        <f>VLOOKUP($AD50,'Program-Causes'!$C:$D,2,FALSE)</f>
        <v>#N/A</v>
      </c>
      <c r="AI50" s="194" t="s">
        <v>142</v>
      </c>
      <c r="AJ50" s="30" t="s">
        <v>69</v>
      </c>
      <c r="AK50" s="194" t="s">
        <v>70</v>
      </c>
      <c r="AL50" s="30" t="str">
        <f t="shared" si="0"/>
        <v>吴小兰-Wu Xiaolan Foundation-120-7-Shenzhen University-深圳大学</v>
      </c>
      <c r="AM50" s="26" t="s">
        <v>80</v>
      </c>
      <c r="AN50" s="29"/>
      <c r="AO50" s="28"/>
      <c r="AP50" s="29"/>
      <c r="AQ50" s="30" t="s">
        <v>74</v>
      </c>
      <c r="AR50" s="29"/>
      <c r="AS50" s="28"/>
      <c r="AT50" s="29"/>
      <c r="AU50" s="28"/>
      <c r="AV50" s="194" t="s">
        <v>766</v>
      </c>
      <c r="AW50" s="28"/>
      <c r="AX50" s="194" t="s">
        <v>84</v>
      </c>
      <c r="AY50" s="244">
        <v>120</v>
      </c>
      <c r="AZ50" s="245"/>
      <c r="BA50" s="245"/>
      <c r="BB50" s="236"/>
      <c r="BC50" s="227" t="s">
        <v>173</v>
      </c>
      <c r="BD50" s="117" t="s">
        <v>103</v>
      </c>
      <c r="BE50" s="246">
        <v>42692</v>
      </c>
      <c r="BF50" s="116"/>
      <c r="BG50" s="116"/>
      <c r="BH50" s="116"/>
      <c r="BI50" s="116"/>
      <c r="BJ50" s="116"/>
      <c r="BK50" s="116"/>
      <c r="BL50" s="116"/>
      <c r="BM50" s="116"/>
      <c r="BN50" s="116"/>
      <c r="BO50" s="116"/>
    </row>
    <row r="51" spans="1:67" ht="15.75" customHeight="1">
      <c r="A51" s="234">
        <v>13</v>
      </c>
      <c r="B51" s="116"/>
      <c r="C51" s="116"/>
      <c r="D51" s="226" t="s">
        <v>550</v>
      </c>
      <c r="E51" s="227" t="s">
        <v>551</v>
      </c>
      <c r="F51" s="260"/>
      <c r="G51" s="244">
        <v>1963</v>
      </c>
      <c r="H51" s="237">
        <v>53</v>
      </c>
      <c r="I51" s="226" t="s">
        <v>78</v>
      </c>
      <c r="J51" s="245"/>
      <c r="K51" s="238" t="s">
        <v>80</v>
      </c>
      <c r="L51" s="229" t="s">
        <v>119</v>
      </c>
      <c r="M51" s="230" t="s">
        <v>1053</v>
      </c>
      <c r="N51" s="229" t="s">
        <v>1054</v>
      </c>
      <c r="O51" s="240"/>
      <c r="P51" s="229" t="s">
        <v>336</v>
      </c>
      <c r="Q51" s="230" t="s">
        <v>222</v>
      </c>
      <c r="R51" s="229" t="s">
        <v>222</v>
      </c>
      <c r="S51" s="239" t="s">
        <v>80</v>
      </c>
      <c r="T51" s="229" t="s">
        <v>1435</v>
      </c>
      <c r="U51" s="240"/>
      <c r="V51" s="229" t="s">
        <v>1436</v>
      </c>
      <c r="W51" s="239" t="s">
        <v>1437</v>
      </c>
      <c r="X51" s="28"/>
      <c r="Y51" s="241">
        <v>110</v>
      </c>
      <c r="Z51" s="242">
        <v>12</v>
      </c>
      <c r="AA51" s="241">
        <v>7</v>
      </c>
      <c r="AB51" s="30" t="s">
        <v>1055</v>
      </c>
      <c r="AC51" s="29"/>
      <c r="AD51" s="235"/>
      <c r="AE51" s="243" t="s">
        <v>1390</v>
      </c>
      <c r="AF51" s="29"/>
      <c r="AG51" s="30" t="s">
        <v>131</v>
      </c>
      <c r="AH51" s="233" t="e">
        <f>VLOOKUP($AD51,'Program-Causes'!$C:$D,2,FALSE)</f>
        <v>#N/A</v>
      </c>
      <c r="AI51" s="194" t="s">
        <v>100</v>
      </c>
      <c r="AJ51" s="30" t="s">
        <v>69</v>
      </c>
      <c r="AK51" s="194" t="s">
        <v>70</v>
      </c>
      <c r="AL51" s="30" t="str">
        <f t="shared" si="0"/>
        <v>刘如银--110-12-South University of Science and Technology of Chian-</v>
      </c>
      <c r="AM51" s="26" t="s">
        <v>72</v>
      </c>
      <c r="AN51" s="27" t="s">
        <v>73</v>
      </c>
      <c r="AO51" s="26" t="s">
        <v>1057</v>
      </c>
      <c r="AP51" s="29"/>
      <c r="AQ51" s="30" t="s">
        <v>74</v>
      </c>
      <c r="AR51" s="29"/>
      <c r="AS51" s="28"/>
      <c r="AT51" s="29"/>
      <c r="AU51" s="28"/>
      <c r="AV51" s="194" t="s">
        <v>487</v>
      </c>
      <c r="AW51" s="28"/>
      <c r="AX51" s="194" t="s">
        <v>84</v>
      </c>
      <c r="AY51" s="244">
        <v>110</v>
      </c>
      <c r="AZ51" s="245"/>
      <c r="BA51" s="245"/>
      <c r="BB51" s="236"/>
      <c r="BC51" s="245"/>
      <c r="BD51" s="117" t="s">
        <v>103</v>
      </c>
      <c r="BE51" s="246">
        <v>42706</v>
      </c>
      <c r="BF51" s="116"/>
      <c r="BG51" s="116"/>
      <c r="BH51" s="116"/>
      <c r="BI51" s="116"/>
      <c r="BJ51" s="116"/>
      <c r="BK51" s="116"/>
      <c r="BL51" s="116"/>
      <c r="BM51" s="116"/>
      <c r="BN51" s="116"/>
      <c r="BO51" s="116"/>
    </row>
    <row r="52" spans="1:67" ht="15.75" customHeight="1">
      <c r="A52" s="234">
        <v>14</v>
      </c>
      <c r="B52" s="116"/>
      <c r="C52" s="116"/>
      <c r="D52" s="226" t="s">
        <v>535</v>
      </c>
      <c r="E52" s="227" t="s">
        <v>536</v>
      </c>
      <c r="F52" s="235"/>
      <c r="G52" s="236"/>
      <c r="H52" s="237">
        <v>53</v>
      </c>
      <c r="I52" s="226" t="s">
        <v>78</v>
      </c>
      <c r="J52" s="227" t="s">
        <v>79</v>
      </c>
      <c r="K52" s="238" t="s">
        <v>80</v>
      </c>
      <c r="L52" s="229" t="s">
        <v>9</v>
      </c>
      <c r="M52" s="230" t="s">
        <v>1065</v>
      </c>
      <c r="N52" s="229" t="s">
        <v>1066</v>
      </c>
      <c r="O52" s="230" t="s">
        <v>70</v>
      </c>
      <c r="P52" s="229" t="s">
        <v>336</v>
      </c>
      <c r="Q52" s="230" t="s">
        <v>961</v>
      </c>
      <c r="R52" s="229" t="s">
        <v>1058</v>
      </c>
      <c r="S52" s="239" t="s">
        <v>80</v>
      </c>
      <c r="T52" s="229" t="s">
        <v>1438</v>
      </c>
      <c r="U52" s="240"/>
      <c r="V52" s="229" t="s">
        <v>1439</v>
      </c>
      <c r="W52" s="230" t="s">
        <v>1440</v>
      </c>
      <c r="X52" s="30" t="s">
        <v>1441</v>
      </c>
      <c r="Y52" s="241">
        <v>10</v>
      </c>
      <c r="Z52" s="242">
        <v>12</v>
      </c>
      <c r="AA52" s="241">
        <v>18</v>
      </c>
      <c r="AB52" s="30" t="s">
        <v>1067</v>
      </c>
      <c r="AC52" s="29"/>
      <c r="AD52" s="235"/>
      <c r="AE52" s="243" t="s">
        <v>1390</v>
      </c>
      <c r="AF52" s="29"/>
      <c r="AG52" s="30" t="s">
        <v>67</v>
      </c>
      <c r="AH52" s="233" t="e">
        <f>VLOOKUP($AD52,'Program-Causes'!$C:$D,2,FALSE)</f>
        <v>#N/A</v>
      </c>
      <c r="AI52" s="194" t="s">
        <v>142</v>
      </c>
      <c r="AJ52" s="30" t="s">
        <v>69</v>
      </c>
      <c r="AK52" s="194" t="s">
        <v>70</v>
      </c>
      <c r="AL52" s="30" t="str">
        <f t="shared" si="0"/>
        <v>唐立新-Xihua University Tang Lixin Education Fund-10-12-Xihua University-</v>
      </c>
      <c r="AM52" s="26" t="s">
        <v>72</v>
      </c>
      <c r="AN52" s="27" t="s">
        <v>73</v>
      </c>
      <c r="AO52" s="28"/>
      <c r="AP52" s="29"/>
      <c r="AQ52" s="30" t="s">
        <v>74</v>
      </c>
      <c r="AR52" s="29"/>
      <c r="AS52" s="28"/>
      <c r="AT52" s="29"/>
      <c r="AU52" s="28"/>
      <c r="AV52" s="194" t="s">
        <v>364</v>
      </c>
      <c r="AW52" s="28"/>
      <c r="AX52" s="194" t="s">
        <v>84</v>
      </c>
      <c r="AY52" s="244">
        <v>16</v>
      </c>
      <c r="AZ52" s="245"/>
      <c r="BA52" s="245"/>
      <c r="BB52" s="236"/>
      <c r="BC52" s="237">
        <v>315</v>
      </c>
      <c r="BD52" s="117" t="s">
        <v>488</v>
      </c>
      <c r="BE52" s="246">
        <v>42422</v>
      </c>
      <c r="BF52" s="116"/>
      <c r="BG52" s="116"/>
      <c r="BH52" s="116"/>
      <c r="BI52" s="116"/>
      <c r="BJ52" s="116"/>
      <c r="BK52" s="116"/>
      <c r="BL52" s="116"/>
      <c r="BM52" s="116"/>
      <c r="BN52" s="116"/>
      <c r="BO52" s="116"/>
    </row>
    <row r="53" spans="1:67" ht="15.75" customHeight="1">
      <c r="A53" s="234">
        <v>14</v>
      </c>
      <c r="B53" s="116"/>
      <c r="C53" s="116"/>
      <c r="D53" s="226" t="s">
        <v>535</v>
      </c>
      <c r="E53" s="227" t="s">
        <v>536</v>
      </c>
      <c r="F53" s="235"/>
      <c r="G53" s="236"/>
      <c r="H53" s="245"/>
      <c r="I53" s="236"/>
      <c r="J53" s="245"/>
      <c r="K53" s="236"/>
      <c r="L53" s="248"/>
      <c r="M53" s="240"/>
      <c r="N53" s="248"/>
      <c r="O53" s="240"/>
      <c r="P53" s="248"/>
      <c r="Q53" s="240"/>
      <c r="R53" s="248"/>
      <c r="S53" s="240"/>
      <c r="T53" s="248"/>
      <c r="U53" s="240"/>
      <c r="V53" s="248"/>
      <c r="W53" s="240"/>
      <c r="X53" s="30" t="s">
        <v>535</v>
      </c>
      <c r="Y53" s="241">
        <v>60</v>
      </c>
      <c r="Z53" s="242">
        <v>12</v>
      </c>
      <c r="AA53" s="241">
        <v>30</v>
      </c>
      <c r="AB53" s="117" t="s">
        <v>1059</v>
      </c>
      <c r="AC53" s="117" t="s">
        <v>1060</v>
      </c>
      <c r="AD53" s="235"/>
      <c r="AE53" s="243" t="s">
        <v>1345</v>
      </c>
      <c r="AF53" s="29"/>
      <c r="AG53" s="30" t="s">
        <v>67</v>
      </c>
      <c r="AH53" s="233" t="e">
        <f>VLOOKUP($AD53,'Program-Causes'!$C:$D,2,FALSE)</f>
        <v>#N/A</v>
      </c>
      <c r="AI53" s="194" t="s">
        <v>68</v>
      </c>
      <c r="AJ53" s="30" t="s">
        <v>69</v>
      </c>
      <c r="AK53" s="194" t="s">
        <v>70</v>
      </c>
      <c r="AL53" s="30" t="str">
        <f t="shared" si="0"/>
        <v>唐立新-Tang Lixin-60-12-Chongqing University Education Development Foundation-重庆大学教育发展基金会</v>
      </c>
      <c r="AM53" s="26" t="s">
        <v>80</v>
      </c>
      <c r="AN53" s="29"/>
      <c r="AO53" s="28"/>
      <c r="AP53" s="29"/>
      <c r="AQ53" s="28"/>
      <c r="AR53" s="29"/>
      <c r="AS53" s="28"/>
      <c r="AT53" s="194" t="s">
        <v>74</v>
      </c>
      <c r="AU53" s="28"/>
      <c r="AV53" s="29"/>
      <c r="AW53" s="28"/>
      <c r="AX53" s="29"/>
      <c r="AY53" s="236"/>
      <c r="AZ53" s="245"/>
      <c r="BA53" s="245"/>
      <c r="BB53" s="236"/>
      <c r="BC53" s="245"/>
      <c r="BD53" s="117" t="s">
        <v>269</v>
      </c>
      <c r="BE53" s="249">
        <v>42744</v>
      </c>
      <c r="BF53" s="116"/>
      <c r="BG53" s="116"/>
      <c r="BH53" s="116"/>
      <c r="BI53" s="116"/>
      <c r="BJ53" s="116"/>
      <c r="BK53" s="116"/>
      <c r="BL53" s="116"/>
      <c r="BM53" s="116"/>
      <c r="BN53" s="116"/>
      <c r="BO53" s="116"/>
    </row>
    <row r="54" spans="1:67" ht="15.75" customHeight="1">
      <c r="A54" s="234">
        <v>14</v>
      </c>
      <c r="B54" s="116"/>
      <c r="C54" s="116"/>
      <c r="D54" s="226" t="s">
        <v>535</v>
      </c>
      <c r="E54" s="227" t="s">
        <v>536</v>
      </c>
      <c r="F54" s="235"/>
      <c r="G54" s="236"/>
      <c r="H54" s="245"/>
      <c r="I54" s="236"/>
      <c r="J54" s="245"/>
      <c r="K54" s="236"/>
      <c r="L54" s="248"/>
      <c r="M54" s="240"/>
      <c r="N54" s="248"/>
      <c r="O54" s="240"/>
      <c r="P54" s="248"/>
      <c r="Q54" s="240"/>
      <c r="R54" s="248"/>
      <c r="S54" s="240"/>
      <c r="T54" s="248"/>
      <c r="U54" s="240"/>
      <c r="V54" s="248"/>
      <c r="W54" s="240"/>
      <c r="X54" s="30" t="s">
        <v>994</v>
      </c>
      <c r="Y54" s="241">
        <v>30</v>
      </c>
      <c r="Z54" s="242">
        <v>5</v>
      </c>
      <c r="AA54" s="241">
        <v>8</v>
      </c>
      <c r="AB54" s="30" t="s">
        <v>1062</v>
      </c>
      <c r="AC54" s="29"/>
      <c r="AD54" s="235"/>
      <c r="AE54" s="243" t="s">
        <v>1390</v>
      </c>
      <c r="AF54" s="29"/>
      <c r="AG54" s="30" t="s">
        <v>67</v>
      </c>
      <c r="AH54" s="233" t="e">
        <f>VLOOKUP($AD54,'Program-Causes'!$C:$D,2,FALSE)</f>
        <v>#N/A</v>
      </c>
      <c r="AI54" s="194" t="s">
        <v>142</v>
      </c>
      <c r="AJ54" s="30" t="s">
        <v>69</v>
      </c>
      <c r="AK54" s="194" t="s">
        <v>70</v>
      </c>
      <c r="AL54" s="30" t="str">
        <f t="shared" si="0"/>
        <v>唐立新-Tang Lixin Foundation-30-5-Southwest Jiaotong University-</v>
      </c>
      <c r="AM54" s="26" t="s">
        <v>80</v>
      </c>
      <c r="AN54" s="29"/>
      <c r="AO54" s="28"/>
      <c r="AP54" s="29"/>
      <c r="AQ54" s="30" t="s">
        <v>74</v>
      </c>
      <c r="AR54" s="29"/>
      <c r="AS54" s="28"/>
      <c r="AT54" s="29"/>
      <c r="AU54" s="28"/>
      <c r="AV54" s="194" t="s">
        <v>1064</v>
      </c>
      <c r="AW54" s="28"/>
      <c r="AX54" s="194" t="s">
        <v>84</v>
      </c>
      <c r="AY54" s="236"/>
      <c r="AZ54" s="245"/>
      <c r="BA54" s="245"/>
      <c r="BB54" s="236"/>
      <c r="BC54" s="237">
        <v>315</v>
      </c>
      <c r="BD54" s="117" t="s">
        <v>103</v>
      </c>
      <c r="BE54" s="246">
        <v>42706</v>
      </c>
      <c r="BF54" s="116"/>
      <c r="BG54" s="116"/>
      <c r="BH54" s="247"/>
      <c r="BI54" s="247"/>
      <c r="BJ54" s="247"/>
      <c r="BK54" s="247"/>
      <c r="BL54" s="247"/>
      <c r="BM54" s="247"/>
      <c r="BN54" s="247"/>
      <c r="BO54" s="247"/>
    </row>
    <row r="55" spans="1:67" ht="15.75" customHeight="1">
      <c r="A55" s="234">
        <v>14</v>
      </c>
      <c r="B55" s="116"/>
      <c r="C55" s="116"/>
      <c r="D55" s="226" t="s">
        <v>535</v>
      </c>
      <c r="E55" s="227" t="s">
        <v>536</v>
      </c>
      <c r="F55" s="235"/>
      <c r="G55" s="236"/>
      <c r="H55" s="245"/>
      <c r="I55" s="236"/>
      <c r="J55" s="245"/>
      <c r="K55" s="236"/>
      <c r="L55" s="248"/>
      <c r="M55" s="240"/>
      <c r="N55" s="248"/>
      <c r="O55" s="240"/>
      <c r="P55" s="248"/>
      <c r="Q55" s="240"/>
      <c r="R55" s="248"/>
      <c r="S55" s="240"/>
      <c r="T55" s="248"/>
      <c r="U55" s="240"/>
      <c r="V55" s="248"/>
      <c r="W55" s="240"/>
      <c r="X55" s="117" t="s">
        <v>1069</v>
      </c>
      <c r="Y55" s="234">
        <v>2.77</v>
      </c>
      <c r="Z55" s="234">
        <v>3</v>
      </c>
      <c r="AA55" s="234">
        <v>16</v>
      </c>
      <c r="AB55" s="117" t="s">
        <v>1070</v>
      </c>
      <c r="AC55" s="117" t="s">
        <v>1071</v>
      </c>
      <c r="AD55" s="254" t="s">
        <v>1345</v>
      </c>
      <c r="AE55" s="254" t="s">
        <v>1345</v>
      </c>
      <c r="AF55" s="29"/>
      <c r="AG55" s="30" t="s">
        <v>67</v>
      </c>
      <c r="AH55" s="233" t="e">
        <f>VLOOKUP($AD55,'Program-Causes'!$C:$D,2,FALSE)</f>
        <v>#N/A</v>
      </c>
      <c r="AI55" s="194" t="s">
        <v>100</v>
      </c>
      <c r="AJ55" s="30" t="s">
        <v>69</v>
      </c>
      <c r="AK55" s="194" t="s">
        <v>70</v>
      </c>
      <c r="AL55" s="30" t="str">
        <f t="shared" si="0"/>
        <v>唐立新-成都新尚网络科技股份有限公司-2.77-3-Sichuan University Education Foundation-四川大学教育基金会</v>
      </c>
      <c r="AM55" s="26" t="s">
        <v>1445</v>
      </c>
      <c r="AN55" s="262" t="str">
        <f t="shared" ref="AN55:AN56" si="1">HYPERLINK("http://foundation.scu.edu.cn/webui/IfrimCenter.aspx?name=juzeng1","foundation link")</f>
        <v>foundation link</v>
      </c>
      <c r="AO55" s="28"/>
      <c r="AP55" s="29"/>
      <c r="AQ55" s="30" t="s">
        <v>74</v>
      </c>
      <c r="AR55" s="29"/>
      <c r="AS55" s="28"/>
      <c r="AT55" s="194" t="s">
        <v>420</v>
      </c>
      <c r="AU55" s="28"/>
      <c r="AV55" s="194" t="s">
        <v>1073</v>
      </c>
      <c r="AW55" s="28"/>
      <c r="AX55" s="194" t="s">
        <v>84</v>
      </c>
      <c r="AY55" s="236"/>
      <c r="AZ55" s="245"/>
      <c r="BA55" s="245"/>
      <c r="BB55" s="236"/>
      <c r="BC55" s="237">
        <v>315</v>
      </c>
      <c r="BD55" s="117" t="s">
        <v>1074</v>
      </c>
      <c r="BE55" s="246">
        <v>42745</v>
      </c>
      <c r="BF55" s="116"/>
      <c r="BG55" s="116"/>
      <c r="BH55" s="116"/>
      <c r="BI55" s="116"/>
      <c r="BJ55" s="116"/>
      <c r="BK55" s="116"/>
      <c r="BL55" s="116"/>
      <c r="BM55" s="116"/>
      <c r="BN55" s="116"/>
      <c r="BO55" s="116"/>
    </row>
    <row r="56" spans="1:67" ht="15.75" customHeight="1">
      <c r="A56" s="234">
        <v>14</v>
      </c>
      <c r="B56" s="116"/>
      <c r="C56" s="116"/>
      <c r="D56" s="226" t="s">
        <v>535</v>
      </c>
      <c r="E56" s="227" t="s">
        <v>536</v>
      </c>
      <c r="F56" s="235"/>
      <c r="G56" s="236"/>
      <c r="H56" s="245"/>
      <c r="I56" s="236"/>
      <c r="J56" s="245"/>
      <c r="K56" s="236"/>
      <c r="L56" s="248"/>
      <c r="M56" s="240"/>
      <c r="N56" s="248"/>
      <c r="O56" s="240"/>
      <c r="P56" s="248"/>
      <c r="Q56" s="240"/>
      <c r="R56" s="248"/>
      <c r="S56" s="240"/>
      <c r="T56" s="248"/>
      <c r="U56" s="240"/>
      <c r="V56" s="248"/>
      <c r="W56" s="240"/>
      <c r="X56" s="117" t="s">
        <v>1069</v>
      </c>
      <c r="Y56" s="234">
        <v>2.77</v>
      </c>
      <c r="Z56" s="234">
        <v>3</v>
      </c>
      <c r="AA56" s="234">
        <v>16</v>
      </c>
      <c r="AB56" s="117" t="s">
        <v>1070</v>
      </c>
      <c r="AC56" s="117" t="s">
        <v>1071</v>
      </c>
      <c r="AD56" s="254" t="s">
        <v>1345</v>
      </c>
      <c r="AE56" s="254" t="s">
        <v>1345</v>
      </c>
      <c r="AF56" s="29"/>
      <c r="AG56" s="30" t="s">
        <v>67</v>
      </c>
      <c r="AH56" s="233" t="e">
        <f>VLOOKUP($AD56,'Program-Causes'!$C:$D,2,FALSE)</f>
        <v>#N/A</v>
      </c>
      <c r="AI56" s="194" t="s">
        <v>100</v>
      </c>
      <c r="AJ56" s="30" t="s">
        <v>69</v>
      </c>
      <c r="AK56" s="194" t="s">
        <v>70</v>
      </c>
      <c r="AL56" s="30" t="str">
        <f t="shared" si="0"/>
        <v>唐立新-成都新尚网络科技股份有限公司-2.77-3-Sichuan University Education Foundation-四川大学教育基金会</v>
      </c>
      <c r="AM56" s="26" t="s">
        <v>1445</v>
      </c>
      <c r="AN56" s="262" t="str">
        <f t="shared" si="1"/>
        <v>foundation link</v>
      </c>
      <c r="AO56" s="28"/>
      <c r="AP56" s="29"/>
      <c r="AQ56" s="30" t="s">
        <v>74</v>
      </c>
      <c r="AR56" s="29"/>
      <c r="AS56" s="28"/>
      <c r="AT56" s="194" t="s">
        <v>420</v>
      </c>
      <c r="AU56" s="28"/>
      <c r="AV56" s="29"/>
      <c r="AW56" s="28"/>
      <c r="AX56" s="29"/>
      <c r="AY56" s="236"/>
      <c r="AZ56" s="245"/>
      <c r="BA56" s="245"/>
      <c r="BB56" s="236"/>
      <c r="BC56" s="245"/>
      <c r="BD56" s="117" t="s">
        <v>1074</v>
      </c>
      <c r="BE56" s="246">
        <v>42746</v>
      </c>
      <c r="BF56" s="116"/>
      <c r="BG56" s="116"/>
      <c r="BH56" s="116"/>
      <c r="BI56" s="116"/>
      <c r="BJ56" s="116"/>
      <c r="BK56" s="116"/>
      <c r="BL56" s="116"/>
      <c r="BM56" s="116"/>
      <c r="BN56" s="116"/>
      <c r="BO56" s="116"/>
    </row>
    <row r="57" spans="1:67" ht="15.75" customHeight="1">
      <c r="A57" s="234">
        <v>15</v>
      </c>
      <c r="B57" s="116"/>
      <c r="C57" s="116"/>
      <c r="D57" s="226" t="s">
        <v>1296</v>
      </c>
      <c r="E57" s="227" t="s">
        <v>191</v>
      </c>
      <c r="F57" s="260"/>
      <c r="G57" s="244">
        <v>1961</v>
      </c>
      <c r="H57" s="237">
        <v>55</v>
      </c>
      <c r="I57" s="226" t="s">
        <v>78</v>
      </c>
      <c r="J57" s="227" t="s">
        <v>79</v>
      </c>
      <c r="K57" s="238" t="s">
        <v>80</v>
      </c>
      <c r="L57" s="229" t="s">
        <v>122</v>
      </c>
      <c r="M57" s="230" t="s">
        <v>1292</v>
      </c>
      <c r="N57" s="229" t="s">
        <v>1293</v>
      </c>
      <c r="O57" s="240"/>
      <c r="P57" s="229" t="s">
        <v>336</v>
      </c>
      <c r="Q57" s="230" t="s">
        <v>1294</v>
      </c>
      <c r="R57" s="229" t="s">
        <v>1295</v>
      </c>
      <c r="S57" s="239" t="s">
        <v>80</v>
      </c>
      <c r="T57" s="248"/>
      <c r="U57" s="240"/>
      <c r="V57" s="248"/>
      <c r="W57" s="240"/>
      <c r="X57" s="30" t="s">
        <v>1296</v>
      </c>
      <c r="Y57" s="241">
        <v>100</v>
      </c>
      <c r="Z57" s="242">
        <v>5</v>
      </c>
      <c r="AA57" s="241">
        <v>2</v>
      </c>
      <c r="AB57" s="30" t="s">
        <v>1297</v>
      </c>
      <c r="AC57" s="194" t="s">
        <v>1298</v>
      </c>
      <c r="AD57" s="235"/>
      <c r="AE57" s="243" t="s">
        <v>1390</v>
      </c>
      <c r="AF57" s="29"/>
      <c r="AG57" s="30" t="s">
        <v>67</v>
      </c>
      <c r="AH57" s="233" t="e">
        <f>VLOOKUP($AD57,'Program-Causes'!$C:$D,2,FALSE)</f>
        <v>#N/A</v>
      </c>
      <c r="AI57" s="194" t="s">
        <v>68</v>
      </c>
      <c r="AJ57" s="30" t="s">
        <v>69</v>
      </c>
      <c r="AK57" s="194" t="s">
        <v>70</v>
      </c>
      <c r="AL57" s="30" t="str">
        <f t="shared" si="0"/>
        <v>陈发树-Fashu Chen-100-5-Peking University-北京大学</v>
      </c>
      <c r="AM57" s="26" t="s">
        <v>72</v>
      </c>
      <c r="AN57" s="27" t="s">
        <v>73</v>
      </c>
      <c r="AO57" s="28"/>
      <c r="AP57" s="29"/>
      <c r="AQ57" s="30" t="s">
        <v>74</v>
      </c>
      <c r="AR57" s="29"/>
      <c r="AS57" s="28"/>
      <c r="AT57" s="29"/>
      <c r="AU57" s="28"/>
      <c r="AV57" s="194" t="s">
        <v>1300</v>
      </c>
      <c r="AW57" s="28"/>
      <c r="AX57" s="29"/>
      <c r="AY57" s="236"/>
      <c r="AZ57" s="245"/>
      <c r="BA57" s="245"/>
      <c r="BB57" s="236"/>
      <c r="BC57" s="245"/>
      <c r="BD57" s="117" t="s">
        <v>269</v>
      </c>
      <c r="BE57" s="263">
        <v>42726</v>
      </c>
      <c r="BF57" s="116"/>
      <c r="BG57" s="116"/>
      <c r="BH57" s="116"/>
      <c r="BI57" s="116"/>
      <c r="BJ57" s="116"/>
      <c r="BK57" s="116"/>
      <c r="BL57" s="116"/>
      <c r="BM57" s="116"/>
      <c r="BN57" s="116"/>
      <c r="BO57" s="116"/>
    </row>
    <row r="58" spans="1:67" ht="15.75" customHeight="1">
      <c r="A58" s="234">
        <v>15</v>
      </c>
      <c r="B58" s="116"/>
      <c r="C58" s="116"/>
      <c r="D58" s="226" t="s">
        <v>553</v>
      </c>
      <c r="E58" s="227" t="s">
        <v>554</v>
      </c>
      <c r="F58" s="260"/>
      <c r="G58" s="244">
        <v>1983</v>
      </c>
      <c r="H58" s="237">
        <v>33</v>
      </c>
      <c r="I58" s="226" t="s">
        <v>78</v>
      </c>
      <c r="J58" s="227" t="s">
        <v>79</v>
      </c>
      <c r="K58" s="238" t="s">
        <v>80</v>
      </c>
      <c r="L58" s="229" t="s">
        <v>119</v>
      </c>
      <c r="M58" s="230" t="s">
        <v>1283</v>
      </c>
      <c r="N58" s="229" t="s">
        <v>1284</v>
      </c>
      <c r="O58" s="240"/>
      <c r="P58" s="229" t="s">
        <v>336</v>
      </c>
      <c r="Q58" s="230" t="s">
        <v>223</v>
      </c>
      <c r="R58" s="229" t="s">
        <v>223</v>
      </c>
      <c r="S58" s="239" t="s">
        <v>80</v>
      </c>
      <c r="T58" s="229" t="s">
        <v>1450</v>
      </c>
      <c r="U58" s="240"/>
      <c r="V58" s="229" t="s">
        <v>1451</v>
      </c>
      <c r="W58" s="239" t="s">
        <v>1452</v>
      </c>
      <c r="X58" s="30" t="s">
        <v>1283</v>
      </c>
      <c r="Y58" s="241">
        <v>100</v>
      </c>
      <c r="Z58" s="242">
        <v>1</v>
      </c>
      <c r="AA58" s="241">
        <v>8</v>
      </c>
      <c r="AB58" s="30" t="s">
        <v>1289</v>
      </c>
      <c r="AC58" s="194" t="s">
        <v>1290</v>
      </c>
      <c r="AD58" s="235"/>
      <c r="AE58" s="243" t="s">
        <v>138</v>
      </c>
      <c r="AF58" s="29"/>
      <c r="AG58" s="30" t="s">
        <v>67</v>
      </c>
      <c r="AH58" s="233" t="e">
        <f>VLOOKUP($AD58,'Program-Causes'!$C:$D,2,FALSE)</f>
        <v>#N/A</v>
      </c>
      <c r="AI58" s="194" t="s">
        <v>100</v>
      </c>
      <c r="AJ58" s="30" t="s">
        <v>69</v>
      </c>
      <c r="AK58" s="194" t="s">
        <v>70</v>
      </c>
      <c r="AL58" s="30" t="str">
        <f t="shared" si="0"/>
        <v>潘宝锋-Terran Group-100-1-Zhejiang University-浙江大学</v>
      </c>
      <c r="AM58" s="26" t="s">
        <v>80</v>
      </c>
      <c r="AN58" s="29"/>
      <c r="AO58" s="28"/>
      <c r="AP58" s="29"/>
      <c r="AQ58" s="30" t="s">
        <v>74</v>
      </c>
      <c r="AR58" s="29"/>
      <c r="AS58" s="28"/>
      <c r="AT58" s="29"/>
      <c r="AU58" s="28"/>
      <c r="AV58" s="194" t="s">
        <v>766</v>
      </c>
      <c r="AW58" s="28"/>
      <c r="AX58" s="194" t="s">
        <v>84</v>
      </c>
      <c r="AY58" s="244">
        <v>100</v>
      </c>
      <c r="AZ58" s="245"/>
      <c r="BA58" s="245"/>
      <c r="BB58" s="236"/>
      <c r="BC58" s="227" t="s">
        <v>173</v>
      </c>
      <c r="BD58" s="117" t="s">
        <v>103</v>
      </c>
      <c r="BE58" s="246">
        <v>42692</v>
      </c>
      <c r="BF58" s="116"/>
      <c r="BG58" s="116"/>
      <c r="BH58" s="247"/>
      <c r="BI58" s="247"/>
      <c r="BJ58" s="247"/>
      <c r="BK58" s="247"/>
      <c r="BL58" s="247"/>
      <c r="BM58" s="247"/>
      <c r="BN58" s="247"/>
      <c r="BO58" s="247"/>
    </row>
    <row r="59" spans="1:67" ht="16.5">
      <c r="A59" s="234">
        <v>15</v>
      </c>
      <c r="B59" s="116"/>
      <c r="C59" s="116"/>
      <c r="D59" s="226" t="s">
        <v>555</v>
      </c>
      <c r="E59" s="227" t="s">
        <v>556</v>
      </c>
      <c r="F59" s="260"/>
      <c r="G59" s="244">
        <v>1965</v>
      </c>
      <c r="H59" s="237">
        <v>51</v>
      </c>
      <c r="I59" s="226" t="s">
        <v>78</v>
      </c>
      <c r="J59" s="227" t="s">
        <v>79</v>
      </c>
      <c r="K59" s="238" t="s">
        <v>80</v>
      </c>
      <c r="L59" s="229" t="s">
        <v>119</v>
      </c>
      <c r="M59" s="230" t="s">
        <v>1196</v>
      </c>
      <c r="N59" s="229" t="s">
        <v>1198</v>
      </c>
      <c r="O59" s="240"/>
      <c r="P59" s="229" t="s">
        <v>336</v>
      </c>
      <c r="Q59" s="230" t="s">
        <v>222</v>
      </c>
      <c r="R59" s="229" t="s">
        <v>222</v>
      </c>
      <c r="S59" s="239" t="s">
        <v>80</v>
      </c>
      <c r="T59" s="229" t="s">
        <v>1454</v>
      </c>
      <c r="U59" s="240"/>
      <c r="V59" s="229" t="s">
        <v>1455</v>
      </c>
      <c r="W59" s="239" t="s">
        <v>1456</v>
      </c>
      <c r="X59" s="30" t="s">
        <v>555</v>
      </c>
      <c r="Y59" s="241">
        <v>100</v>
      </c>
      <c r="Z59" s="242">
        <v>12</v>
      </c>
      <c r="AA59" s="241">
        <v>4</v>
      </c>
      <c r="AB59" s="30" t="s">
        <v>797</v>
      </c>
      <c r="AC59" s="194" t="s">
        <v>1117</v>
      </c>
      <c r="AD59" s="235"/>
      <c r="AE59" s="243" t="s">
        <v>138</v>
      </c>
      <c r="AF59" s="29"/>
      <c r="AG59" s="30" t="s">
        <v>67</v>
      </c>
      <c r="AH59" s="233" t="e">
        <f>VLOOKUP($AD59,'Program-Causes'!$C:$D,2,FALSE)</f>
        <v>#N/A</v>
      </c>
      <c r="AI59" s="194" t="s">
        <v>68</v>
      </c>
      <c r="AJ59" s="30" t="s">
        <v>69</v>
      </c>
      <c r="AK59" s="194" t="s">
        <v>70</v>
      </c>
      <c r="AL59" s="30" t="str">
        <f t="shared" si="0"/>
        <v>汪潮涌-Wang Chaoyong-100-12-Tsinghua University-清华大学</v>
      </c>
      <c r="AM59" s="26" t="s">
        <v>72</v>
      </c>
      <c r="AN59" s="29"/>
      <c r="AO59" s="28"/>
      <c r="AP59" s="29"/>
      <c r="AQ59" s="30" t="s">
        <v>74</v>
      </c>
      <c r="AR59" s="29"/>
      <c r="AS59" s="28"/>
      <c r="AT59" s="29"/>
      <c r="AU59" s="28"/>
      <c r="AV59" s="194" t="s">
        <v>766</v>
      </c>
      <c r="AW59" s="28"/>
      <c r="AX59" s="194" t="s">
        <v>84</v>
      </c>
      <c r="AY59" s="244">
        <v>100</v>
      </c>
      <c r="AZ59" s="245"/>
      <c r="BA59" s="245"/>
      <c r="BB59" s="236"/>
      <c r="BC59" s="227" t="s">
        <v>173</v>
      </c>
      <c r="BD59" s="117" t="s">
        <v>103</v>
      </c>
      <c r="BE59" s="246">
        <v>42692</v>
      </c>
      <c r="BF59" s="116"/>
      <c r="BG59" s="116"/>
      <c r="BH59" s="116"/>
      <c r="BI59" s="116"/>
      <c r="BJ59" s="116"/>
      <c r="BK59" s="116"/>
      <c r="BL59" s="116"/>
      <c r="BM59" s="116"/>
      <c r="BN59" s="116"/>
      <c r="BO59" s="116"/>
    </row>
    <row r="60" spans="1:67" ht="16.5">
      <c r="A60" s="234">
        <v>15</v>
      </c>
      <c r="B60" s="116"/>
      <c r="C60" s="116"/>
      <c r="D60" s="226" t="s">
        <v>557</v>
      </c>
      <c r="E60" s="227" t="s">
        <v>558</v>
      </c>
      <c r="F60" s="235"/>
      <c r="G60" s="236"/>
      <c r="H60" s="245"/>
      <c r="I60" s="226" t="s">
        <v>78</v>
      </c>
      <c r="J60" s="245"/>
      <c r="K60" s="238" t="s">
        <v>80</v>
      </c>
      <c r="L60" s="229" t="s">
        <v>119</v>
      </c>
      <c r="M60" s="230" t="s">
        <v>1108</v>
      </c>
      <c r="N60" s="229" t="s">
        <v>1110</v>
      </c>
      <c r="O60" s="240"/>
      <c r="P60" s="229" t="s">
        <v>336</v>
      </c>
      <c r="Q60" s="230" t="s">
        <v>222</v>
      </c>
      <c r="R60" s="229" t="s">
        <v>222</v>
      </c>
      <c r="S60" s="239" t="s">
        <v>80</v>
      </c>
      <c r="T60" s="229" t="s">
        <v>1457</v>
      </c>
      <c r="U60" s="240"/>
      <c r="V60" s="229" t="s">
        <v>1458</v>
      </c>
      <c r="W60" s="239" t="s">
        <v>1459</v>
      </c>
      <c r="X60" s="30" t="s">
        <v>1108</v>
      </c>
      <c r="Y60" s="241">
        <v>100</v>
      </c>
      <c r="Z60" s="242">
        <v>3</v>
      </c>
      <c r="AA60" s="241">
        <v>23</v>
      </c>
      <c r="AB60" s="30" t="s">
        <v>797</v>
      </c>
      <c r="AC60" s="194" t="s">
        <v>1117</v>
      </c>
      <c r="AD60" s="235"/>
      <c r="AE60" s="243" t="s">
        <v>138</v>
      </c>
      <c r="AF60" s="29"/>
      <c r="AG60" s="30" t="s">
        <v>67</v>
      </c>
      <c r="AH60" s="233" t="e">
        <f>VLOOKUP($AD60,'Program-Causes'!$C:$D,2,FALSE)</f>
        <v>#N/A</v>
      </c>
      <c r="AI60" s="194" t="s">
        <v>100</v>
      </c>
      <c r="AJ60" s="30" t="s">
        <v>69</v>
      </c>
      <c r="AK60" s="194" t="s">
        <v>70</v>
      </c>
      <c r="AL60" s="30" t="str">
        <f t="shared" si="0"/>
        <v>张扬-Tsinghua Holdings Industry Investment-100-3-Tsinghua University-清华大学</v>
      </c>
      <c r="AM60" s="26" t="s">
        <v>72</v>
      </c>
      <c r="AN60" s="27" t="s">
        <v>73</v>
      </c>
      <c r="AO60" s="28"/>
      <c r="AP60" s="29"/>
      <c r="AQ60" s="30" t="s">
        <v>74</v>
      </c>
      <c r="AR60" s="29"/>
      <c r="AS60" s="28"/>
      <c r="AT60" s="29"/>
      <c r="AU60" s="28"/>
      <c r="AV60" s="194" t="s">
        <v>364</v>
      </c>
      <c r="AW60" s="28"/>
      <c r="AX60" s="194" t="s">
        <v>84</v>
      </c>
      <c r="AY60" s="244">
        <v>100</v>
      </c>
      <c r="AZ60" s="245"/>
      <c r="BA60" s="245"/>
      <c r="BB60" s="236"/>
      <c r="BC60" s="227" t="s">
        <v>173</v>
      </c>
      <c r="BD60" s="117" t="s">
        <v>103</v>
      </c>
      <c r="BE60" s="246">
        <v>42692</v>
      </c>
      <c r="BF60" s="116"/>
      <c r="BG60" s="116"/>
      <c r="BH60" s="116"/>
      <c r="BI60" s="116"/>
      <c r="BJ60" s="116"/>
      <c r="BK60" s="116"/>
      <c r="BL60" s="116"/>
      <c r="BM60" s="116"/>
      <c r="BN60" s="116"/>
      <c r="BO60" s="116"/>
    </row>
    <row r="61" spans="1:67" ht="16.5">
      <c r="A61" s="234">
        <v>19</v>
      </c>
      <c r="B61" s="116"/>
      <c r="C61" s="116"/>
      <c r="D61" s="226" t="s">
        <v>1301</v>
      </c>
      <c r="E61" s="117" t="s">
        <v>770</v>
      </c>
      <c r="F61" s="235"/>
      <c r="G61" s="116"/>
      <c r="H61" s="116"/>
      <c r="I61" s="116"/>
      <c r="J61" s="116"/>
      <c r="K61" s="257" t="s">
        <v>80</v>
      </c>
      <c r="L61" s="117" t="s">
        <v>119</v>
      </c>
      <c r="M61" s="117" t="s">
        <v>1303</v>
      </c>
      <c r="N61" s="117" t="s">
        <v>1304</v>
      </c>
      <c r="O61" s="116"/>
      <c r="P61" s="117" t="s">
        <v>336</v>
      </c>
      <c r="Q61" s="117" t="s">
        <v>223</v>
      </c>
      <c r="R61" s="117" t="s">
        <v>223</v>
      </c>
      <c r="S61" s="257" t="s">
        <v>80</v>
      </c>
      <c r="T61" s="116"/>
      <c r="U61" s="116"/>
      <c r="V61" s="116"/>
      <c r="W61" s="116"/>
      <c r="X61" s="117" t="s">
        <v>1301</v>
      </c>
      <c r="Y61" s="234">
        <v>65</v>
      </c>
      <c r="Z61" s="234">
        <v>11</v>
      </c>
      <c r="AA61" s="234">
        <v>3</v>
      </c>
      <c r="AB61" s="117" t="s">
        <v>1306</v>
      </c>
      <c r="AC61" s="117" t="s">
        <v>1307</v>
      </c>
      <c r="AD61" s="116"/>
      <c r="AE61" s="254" t="s">
        <v>138</v>
      </c>
      <c r="AF61" s="116"/>
      <c r="AG61" s="230" t="s">
        <v>67</v>
      </c>
      <c r="AH61" s="233" t="e">
        <f>VLOOKUP($AD61,'Program-Causes'!$C:$D,2,FALSE)</f>
        <v>#N/A</v>
      </c>
      <c r="AI61" s="117" t="s">
        <v>68</v>
      </c>
      <c r="AJ61" s="117" t="s">
        <v>69</v>
      </c>
      <c r="AK61" s="117" t="s">
        <v>70</v>
      </c>
      <c r="AL61" s="30" t="str">
        <f t="shared" si="0"/>
        <v>吴炯，孙洁-Wu Jiong, Sun Jie Couple-65-11-Shanghai Jiaotong University-上海交通大学</v>
      </c>
      <c r="AM61" s="257" t="s">
        <v>80</v>
      </c>
      <c r="AN61" s="116"/>
      <c r="AO61" s="116"/>
      <c r="AP61" s="116"/>
      <c r="AQ61" s="117" t="s">
        <v>74</v>
      </c>
      <c r="AR61" s="116"/>
      <c r="AS61" s="116"/>
      <c r="AT61" s="116"/>
      <c r="AU61" s="116"/>
      <c r="AV61" s="117" t="s">
        <v>766</v>
      </c>
      <c r="AW61" s="116"/>
      <c r="AX61" s="117" t="s">
        <v>84</v>
      </c>
      <c r="AY61" s="234">
        <v>65</v>
      </c>
      <c r="AZ61" s="116"/>
      <c r="BA61" s="116"/>
      <c r="BB61" s="116"/>
      <c r="BC61" s="117" t="s">
        <v>173</v>
      </c>
      <c r="BD61" s="117" t="s">
        <v>103</v>
      </c>
      <c r="BE61" s="246">
        <v>42692</v>
      </c>
      <c r="BF61" s="116"/>
      <c r="BG61" s="116"/>
      <c r="BH61" s="116"/>
      <c r="BI61" s="116"/>
      <c r="BJ61" s="116"/>
      <c r="BK61" s="116"/>
      <c r="BL61" s="116"/>
      <c r="BM61" s="116"/>
      <c r="BN61" s="116"/>
      <c r="BO61" s="116"/>
    </row>
    <row r="62" spans="1:67" ht="16.5">
      <c r="A62" s="234">
        <v>20</v>
      </c>
      <c r="B62" s="116"/>
      <c r="C62" s="116"/>
      <c r="D62" s="226" t="s">
        <v>1461</v>
      </c>
      <c r="E62" s="117" t="s">
        <v>1462</v>
      </c>
      <c r="F62" s="235"/>
      <c r="G62" s="116"/>
      <c r="H62" s="116"/>
      <c r="I62" s="117" t="s">
        <v>78</v>
      </c>
      <c r="J62" s="116"/>
      <c r="K62" s="116"/>
      <c r="L62" s="117" t="s">
        <v>122</v>
      </c>
      <c r="M62" s="117" t="s">
        <v>1318</v>
      </c>
      <c r="N62" s="117" t="s">
        <v>1319</v>
      </c>
      <c r="O62" s="117" t="s">
        <v>84</v>
      </c>
      <c r="P62" s="117" t="s">
        <v>336</v>
      </c>
      <c r="Q62" s="117" t="s">
        <v>748</v>
      </c>
      <c r="R62" s="117" t="s">
        <v>749</v>
      </c>
      <c r="S62" s="511" t="s">
        <v>1320</v>
      </c>
      <c r="T62" s="506"/>
      <c r="U62" s="116"/>
      <c r="V62" s="116"/>
      <c r="W62" s="116"/>
      <c r="X62" s="117" t="s">
        <v>1309</v>
      </c>
      <c r="Y62" s="117">
        <v>5</v>
      </c>
      <c r="Z62" s="234">
        <v>4</v>
      </c>
      <c r="AA62" s="234">
        <v>28</v>
      </c>
      <c r="AB62" s="117" t="s">
        <v>1312</v>
      </c>
      <c r="AC62" s="117" t="s">
        <v>1313</v>
      </c>
      <c r="AD62" s="116"/>
      <c r="AE62" s="254" t="s">
        <v>109</v>
      </c>
      <c r="AF62" s="116"/>
      <c r="AG62" s="230" t="s">
        <v>132</v>
      </c>
      <c r="AH62" s="233" t="e">
        <f>VLOOKUP($AD62,'Program-Causes'!$C:$D,2,FALSE)</f>
        <v>#N/A</v>
      </c>
      <c r="AI62" s="117" t="s">
        <v>100</v>
      </c>
      <c r="AJ62" s="117" t="s">
        <v>69</v>
      </c>
      <c r="AK62" s="117" t="s">
        <v>70</v>
      </c>
      <c r="AL62" s="30" t="str">
        <f t="shared" si="0"/>
        <v>王振泰-黑龙江贝因美乳业有限公司-5-4-China Friendship Foundation for Peace and Development-中国友好和平发展基金会</v>
      </c>
      <c r="AM62" s="117" t="s">
        <v>1369</v>
      </c>
      <c r="AN62" s="116"/>
      <c r="AO62" s="116"/>
      <c r="AP62" s="116"/>
      <c r="AQ62" s="116"/>
      <c r="AR62" s="116"/>
      <c r="AS62" s="116"/>
      <c r="AT62" s="117" t="s">
        <v>74</v>
      </c>
      <c r="AU62" s="116"/>
      <c r="AV62" s="116"/>
      <c r="AW62" s="116"/>
      <c r="AX62" s="116"/>
      <c r="AY62" s="116"/>
      <c r="AZ62" s="116"/>
      <c r="BA62" s="116"/>
      <c r="BB62" s="116"/>
      <c r="BC62" s="116"/>
      <c r="BD62" s="116"/>
      <c r="BE62" s="116"/>
      <c r="BF62" s="116"/>
      <c r="BG62" s="116"/>
      <c r="BH62" s="116"/>
      <c r="BI62" s="116"/>
      <c r="BJ62" s="116"/>
      <c r="BK62" s="116"/>
      <c r="BL62" s="116"/>
      <c r="BM62" s="116"/>
      <c r="BN62" s="116"/>
      <c r="BO62" s="116"/>
    </row>
    <row r="63" spans="1:67" ht="16.5">
      <c r="A63" s="234">
        <v>20</v>
      </c>
      <c r="B63" s="116"/>
      <c r="C63" s="116"/>
      <c r="D63" s="226" t="s">
        <v>1461</v>
      </c>
      <c r="E63" s="227" t="s">
        <v>1462</v>
      </c>
      <c r="F63" s="235"/>
      <c r="G63" s="116"/>
      <c r="H63" s="116"/>
      <c r="I63" s="116"/>
      <c r="J63" s="116"/>
      <c r="K63" s="116"/>
      <c r="L63" s="116"/>
      <c r="M63" s="116"/>
      <c r="N63" s="116"/>
      <c r="O63" s="116"/>
      <c r="P63" s="116"/>
      <c r="Q63" s="116"/>
      <c r="R63" s="116"/>
      <c r="S63" s="116"/>
      <c r="T63" s="116"/>
      <c r="U63" s="116"/>
      <c r="V63" s="116"/>
      <c r="W63" s="116"/>
      <c r="X63" s="117" t="s">
        <v>1309</v>
      </c>
      <c r="Y63" s="117">
        <v>20.055</v>
      </c>
      <c r="Z63" s="234">
        <v>5</v>
      </c>
      <c r="AA63" s="234">
        <v>3</v>
      </c>
      <c r="AB63" s="117" t="s">
        <v>1312</v>
      </c>
      <c r="AC63" s="117" t="s">
        <v>1313</v>
      </c>
      <c r="AD63" s="116"/>
      <c r="AE63" s="254" t="s">
        <v>109</v>
      </c>
      <c r="AF63" s="116"/>
      <c r="AG63" s="230" t="s">
        <v>132</v>
      </c>
      <c r="AH63" s="233" t="e">
        <f>VLOOKUP($AD63,'Program-Causes'!$C:$D,2,FALSE)</f>
        <v>#N/A</v>
      </c>
      <c r="AI63" s="117" t="s">
        <v>100</v>
      </c>
      <c r="AJ63" s="117" t="s">
        <v>69</v>
      </c>
      <c r="AK63" s="117" t="s">
        <v>70</v>
      </c>
      <c r="AL63" s="30" t="str">
        <f t="shared" si="0"/>
        <v>王振泰-黑龙江贝因美乳业有限公司-20.055-5-China Friendship Foundation for Peace and Development-中国友好和平发展基金会</v>
      </c>
      <c r="AM63" s="117" t="s">
        <v>1369</v>
      </c>
      <c r="AN63" s="116"/>
      <c r="AO63" s="116"/>
      <c r="AP63" s="116"/>
      <c r="AQ63" s="116"/>
      <c r="AR63" s="116"/>
      <c r="AS63" s="116"/>
      <c r="AT63" s="117" t="s">
        <v>74</v>
      </c>
      <c r="AU63" s="116"/>
      <c r="AV63" s="116"/>
      <c r="AW63" s="116"/>
      <c r="AX63" s="116"/>
      <c r="AY63" s="116"/>
      <c r="AZ63" s="116"/>
      <c r="BA63" s="116"/>
      <c r="BB63" s="116"/>
      <c r="BC63" s="116"/>
      <c r="BD63" s="116"/>
      <c r="BE63" s="116"/>
      <c r="BF63" s="116"/>
      <c r="BG63" s="116"/>
      <c r="BH63" s="116"/>
      <c r="BI63" s="116"/>
      <c r="BJ63" s="116"/>
      <c r="BK63" s="116"/>
      <c r="BL63" s="116"/>
      <c r="BM63" s="116"/>
      <c r="BN63" s="116"/>
      <c r="BO63" s="116"/>
    </row>
    <row r="64" spans="1:67" ht="16.5">
      <c r="A64" s="234">
        <v>20</v>
      </c>
      <c r="B64" s="116"/>
      <c r="C64" s="116"/>
      <c r="D64" s="226" t="s">
        <v>1461</v>
      </c>
      <c r="E64" s="227" t="s">
        <v>1462</v>
      </c>
      <c r="F64" s="235"/>
      <c r="G64" s="116"/>
      <c r="H64" s="116"/>
      <c r="I64" s="116"/>
      <c r="J64" s="116"/>
      <c r="K64" s="116"/>
      <c r="L64" s="116"/>
      <c r="M64" s="116"/>
      <c r="N64" s="116"/>
      <c r="O64" s="116"/>
      <c r="P64" s="116"/>
      <c r="Q64" s="116"/>
      <c r="R64" s="116"/>
      <c r="S64" s="116"/>
      <c r="T64" s="116"/>
      <c r="U64" s="116"/>
      <c r="V64" s="116"/>
      <c r="W64" s="116"/>
      <c r="X64" s="117" t="s">
        <v>1309</v>
      </c>
      <c r="Y64" s="117">
        <v>17.001390000000001</v>
      </c>
      <c r="Z64" s="234">
        <v>6</v>
      </c>
      <c r="AA64" s="234">
        <v>15</v>
      </c>
      <c r="AB64" s="117" t="s">
        <v>1312</v>
      </c>
      <c r="AC64" s="117" t="s">
        <v>1313</v>
      </c>
      <c r="AD64" s="116"/>
      <c r="AE64" s="254" t="s">
        <v>109</v>
      </c>
      <c r="AF64" s="116"/>
      <c r="AG64" s="230" t="s">
        <v>132</v>
      </c>
      <c r="AH64" s="233" t="e">
        <f>VLOOKUP($AD64,'Program-Causes'!$C:$D,2,FALSE)</f>
        <v>#N/A</v>
      </c>
      <c r="AI64" s="117" t="s">
        <v>100</v>
      </c>
      <c r="AJ64" s="117" t="s">
        <v>69</v>
      </c>
      <c r="AK64" s="117" t="s">
        <v>70</v>
      </c>
      <c r="AL64" s="30" t="str">
        <f t="shared" si="0"/>
        <v>王振泰-黑龙江贝因美乳业有限公司-17.00139-6-China Friendship Foundation for Peace and Development-中国友好和平发展基金会</v>
      </c>
      <c r="AM64" s="117" t="s">
        <v>1369</v>
      </c>
      <c r="AN64" s="116"/>
      <c r="AO64" s="116"/>
      <c r="AP64" s="116"/>
      <c r="AQ64" s="116"/>
      <c r="AR64" s="116"/>
      <c r="AS64" s="116"/>
      <c r="AT64" s="117" t="s">
        <v>74</v>
      </c>
      <c r="AU64" s="116"/>
      <c r="AV64" s="116"/>
      <c r="AW64" s="116"/>
      <c r="AX64" s="116"/>
      <c r="AY64" s="116"/>
      <c r="AZ64" s="116"/>
      <c r="BA64" s="116"/>
      <c r="BB64" s="116"/>
      <c r="BC64" s="116"/>
      <c r="BD64" s="116"/>
      <c r="BE64" s="116"/>
      <c r="BF64" s="116"/>
      <c r="BG64" s="116"/>
      <c r="BH64" s="116"/>
      <c r="BI64" s="116"/>
      <c r="BJ64" s="116"/>
      <c r="BK64" s="116"/>
      <c r="BL64" s="116"/>
      <c r="BM64" s="116"/>
      <c r="BN64" s="116"/>
      <c r="BO64" s="116"/>
    </row>
    <row r="65" spans="1:67" ht="16.5">
      <c r="A65" s="234">
        <v>20</v>
      </c>
      <c r="B65" s="116"/>
      <c r="C65" s="116"/>
      <c r="D65" s="226" t="s">
        <v>1461</v>
      </c>
      <c r="E65" s="227" t="s">
        <v>1462</v>
      </c>
      <c r="F65" s="235"/>
      <c r="G65" s="116"/>
      <c r="H65" s="116"/>
      <c r="I65" s="116"/>
      <c r="J65" s="116"/>
      <c r="K65" s="116"/>
      <c r="L65" s="116"/>
      <c r="M65" s="116"/>
      <c r="N65" s="116"/>
      <c r="O65" s="116"/>
      <c r="P65" s="116"/>
      <c r="Q65" s="116"/>
      <c r="R65" s="116"/>
      <c r="S65" s="116"/>
      <c r="T65" s="116"/>
      <c r="U65" s="116"/>
      <c r="V65" s="116"/>
      <c r="W65" s="116"/>
      <c r="X65" s="117" t="s">
        <v>1309</v>
      </c>
      <c r="Y65" s="117">
        <v>13.013821</v>
      </c>
      <c r="Z65" s="234">
        <v>9</v>
      </c>
      <c r="AA65" s="234">
        <v>27</v>
      </c>
      <c r="AB65" s="117" t="s">
        <v>1312</v>
      </c>
      <c r="AC65" s="117" t="s">
        <v>1313</v>
      </c>
      <c r="AD65" s="116"/>
      <c r="AE65" s="254" t="s">
        <v>109</v>
      </c>
      <c r="AF65" s="116"/>
      <c r="AG65" s="230" t="s">
        <v>132</v>
      </c>
      <c r="AH65" s="233" t="e">
        <f>VLOOKUP($AD65,'Program-Causes'!$C:$D,2,FALSE)</f>
        <v>#N/A</v>
      </c>
      <c r="AI65" s="117" t="s">
        <v>100</v>
      </c>
      <c r="AJ65" s="117" t="s">
        <v>69</v>
      </c>
      <c r="AK65" s="117" t="s">
        <v>70</v>
      </c>
      <c r="AL65" s="30" t="str">
        <f t="shared" si="0"/>
        <v>王振泰-黑龙江贝因美乳业有限公司-13.013821-9-China Friendship Foundation for Peace and Development-中国友好和平发展基金会</v>
      </c>
      <c r="AM65" s="117" t="s">
        <v>1369</v>
      </c>
      <c r="AN65" s="116"/>
      <c r="AO65" s="116"/>
      <c r="AP65" s="116"/>
      <c r="AQ65" s="116"/>
      <c r="AR65" s="116"/>
      <c r="AS65" s="116"/>
      <c r="AT65" s="117" t="s">
        <v>74</v>
      </c>
      <c r="AU65" s="116"/>
      <c r="AV65" s="116"/>
      <c r="AW65" s="116"/>
      <c r="AX65" s="116"/>
      <c r="AY65" s="116"/>
      <c r="AZ65" s="116"/>
      <c r="BA65" s="116"/>
      <c r="BB65" s="116"/>
      <c r="BC65" s="116"/>
      <c r="BD65" s="116"/>
      <c r="BE65" s="116"/>
      <c r="BF65" s="116"/>
      <c r="BG65" s="116"/>
      <c r="BH65" s="116"/>
      <c r="BI65" s="116"/>
      <c r="BJ65" s="116"/>
      <c r="BK65" s="116"/>
      <c r="BL65" s="116"/>
      <c r="BM65" s="116"/>
      <c r="BN65" s="116"/>
      <c r="BO65" s="116"/>
    </row>
    <row r="66" spans="1:67" ht="16.5">
      <c r="A66" s="234">
        <v>20</v>
      </c>
      <c r="B66" s="116"/>
      <c r="C66" s="116"/>
      <c r="D66" s="226" t="s">
        <v>1461</v>
      </c>
      <c r="E66" s="227" t="s">
        <v>1462</v>
      </c>
      <c r="F66" s="235"/>
      <c r="G66" s="116"/>
      <c r="H66" s="116"/>
      <c r="I66" s="116"/>
      <c r="J66" s="116"/>
      <c r="K66" s="116"/>
      <c r="L66" s="116"/>
      <c r="M66" s="116"/>
      <c r="N66" s="116"/>
      <c r="O66" s="116"/>
      <c r="P66" s="116"/>
      <c r="Q66" s="116"/>
      <c r="R66" s="116"/>
      <c r="S66" s="116"/>
      <c r="T66" s="116"/>
      <c r="U66" s="116"/>
      <c r="V66" s="116"/>
      <c r="W66" s="116"/>
      <c r="X66" s="117" t="s">
        <v>1309</v>
      </c>
      <c r="Y66" s="117">
        <v>5</v>
      </c>
      <c r="Z66" s="234">
        <v>8</v>
      </c>
      <c r="AA66" s="234">
        <v>9</v>
      </c>
      <c r="AB66" s="117" t="s">
        <v>1312</v>
      </c>
      <c r="AC66" s="117" t="s">
        <v>1313</v>
      </c>
      <c r="AD66" s="116"/>
      <c r="AE66" s="254" t="s">
        <v>109</v>
      </c>
      <c r="AF66" s="116"/>
      <c r="AG66" s="230" t="s">
        <v>132</v>
      </c>
      <c r="AH66" s="233" t="e">
        <f>VLOOKUP($AD66,'Program-Causes'!$C:$D,2,FALSE)</f>
        <v>#N/A</v>
      </c>
      <c r="AI66" s="117" t="s">
        <v>100</v>
      </c>
      <c r="AJ66" s="117" t="s">
        <v>69</v>
      </c>
      <c r="AK66" s="117" t="s">
        <v>70</v>
      </c>
      <c r="AL66" s="30" t="str">
        <f t="shared" si="0"/>
        <v>王振泰-黑龙江贝因美乳业有限公司-5-8-China Friendship Foundation for Peace and Development-中国友好和平发展基金会</v>
      </c>
      <c r="AM66" s="117" t="s">
        <v>1369</v>
      </c>
      <c r="AN66" s="116"/>
      <c r="AO66" s="116"/>
      <c r="AP66" s="116"/>
      <c r="AQ66" s="116"/>
      <c r="AR66" s="116"/>
      <c r="AS66" s="116"/>
      <c r="AT66" s="117" t="s">
        <v>74</v>
      </c>
      <c r="AU66" s="116"/>
      <c r="AV66" s="116"/>
      <c r="AW66" s="116"/>
      <c r="AX66" s="116"/>
      <c r="AY66" s="116"/>
      <c r="AZ66" s="116"/>
      <c r="BA66" s="116"/>
      <c r="BB66" s="116"/>
      <c r="BC66" s="116"/>
      <c r="BD66" s="116"/>
      <c r="BE66" s="116"/>
      <c r="BF66" s="116"/>
      <c r="BG66" s="116"/>
      <c r="BH66" s="116"/>
      <c r="BI66" s="116"/>
      <c r="BJ66" s="116"/>
      <c r="BK66" s="116"/>
      <c r="BL66" s="116"/>
      <c r="BM66" s="116"/>
      <c r="BN66" s="116"/>
      <c r="BO66" s="116"/>
    </row>
    <row r="67" spans="1:67" ht="16.5">
      <c r="A67" s="234">
        <v>21</v>
      </c>
      <c r="B67" s="116"/>
      <c r="C67" s="116"/>
      <c r="D67" s="226" t="s">
        <v>311</v>
      </c>
      <c r="E67" s="227" t="s">
        <v>312</v>
      </c>
      <c r="F67" s="235"/>
      <c r="G67" s="236"/>
      <c r="H67" s="237">
        <v>47</v>
      </c>
      <c r="I67" s="226" t="s">
        <v>78</v>
      </c>
      <c r="J67" s="245"/>
      <c r="K67" s="238" t="s">
        <v>80</v>
      </c>
      <c r="L67" s="229" t="s">
        <v>124</v>
      </c>
      <c r="M67" s="230" t="s">
        <v>1347</v>
      </c>
      <c r="N67" s="229" t="s">
        <v>1348</v>
      </c>
      <c r="O67" s="230" t="s">
        <v>84</v>
      </c>
      <c r="P67" s="229" t="s">
        <v>336</v>
      </c>
      <c r="Q67" s="230" t="s">
        <v>63</v>
      </c>
      <c r="R67" s="229" t="s">
        <v>64</v>
      </c>
      <c r="S67" s="239" t="s">
        <v>80</v>
      </c>
      <c r="T67" s="229" t="s">
        <v>1465</v>
      </c>
      <c r="U67" s="240"/>
      <c r="V67" s="229" t="s">
        <v>1466</v>
      </c>
      <c r="W67" s="239" t="s">
        <v>1467</v>
      </c>
      <c r="X67" s="30" t="s">
        <v>311</v>
      </c>
      <c r="Y67" s="241">
        <v>60</v>
      </c>
      <c r="Z67" s="242">
        <v>12</v>
      </c>
      <c r="AA67" s="241">
        <v>22</v>
      </c>
      <c r="AB67" s="30" t="s">
        <v>1350</v>
      </c>
      <c r="AC67" s="29"/>
      <c r="AD67" s="235"/>
      <c r="AE67" s="243" t="s">
        <v>1345</v>
      </c>
      <c r="AF67" s="29"/>
      <c r="AG67" s="30" t="s">
        <v>67</v>
      </c>
      <c r="AH67" s="233" t="e">
        <f>VLOOKUP($AD67,'Program-Causes'!$C:$D,2,FALSE)</f>
        <v>#N/A</v>
      </c>
      <c r="AI67" s="194" t="s">
        <v>68</v>
      </c>
      <c r="AJ67" s="30" t="s">
        <v>69</v>
      </c>
      <c r="AK67" s="194" t="s">
        <v>70</v>
      </c>
      <c r="AL67" s="30" t="str">
        <f t="shared" si="0"/>
        <v>刘水-Liu Shui-60-12-Peking University Education Foundation-</v>
      </c>
      <c r="AM67" s="26" t="s">
        <v>72</v>
      </c>
      <c r="AN67" s="27" t="s">
        <v>73</v>
      </c>
      <c r="AO67" s="28"/>
      <c r="AP67" s="29"/>
      <c r="AQ67" s="30" t="s">
        <v>74</v>
      </c>
      <c r="AR67" s="29"/>
      <c r="AS67" s="28"/>
      <c r="AT67" s="29"/>
      <c r="AU67" s="28"/>
      <c r="AV67" s="194" t="s">
        <v>1353</v>
      </c>
      <c r="AW67" s="28"/>
      <c r="AX67" s="194" t="s">
        <v>84</v>
      </c>
      <c r="AY67" s="244">
        <v>60</v>
      </c>
      <c r="AZ67" s="245"/>
      <c r="BA67" s="245"/>
      <c r="BB67" s="236"/>
      <c r="BC67" s="237">
        <v>68</v>
      </c>
      <c r="BD67" s="117" t="s">
        <v>103</v>
      </c>
      <c r="BE67" s="246">
        <v>42706</v>
      </c>
      <c r="BF67" s="116"/>
      <c r="BG67" s="116"/>
      <c r="BH67" s="247"/>
      <c r="BI67" s="247"/>
      <c r="BJ67" s="247"/>
      <c r="BK67" s="247"/>
      <c r="BL67" s="247"/>
      <c r="BM67" s="247"/>
      <c r="BN67" s="247"/>
      <c r="BO67" s="247"/>
    </row>
    <row r="68" spans="1:67" ht="16.5">
      <c r="A68" s="234">
        <v>21</v>
      </c>
      <c r="B68" s="116"/>
      <c r="C68" s="116"/>
      <c r="D68" s="226" t="s">
        <v>320</v>
      </c>
      <c r="E68" s="227" t="s">
        <v>321</v>
      </c>
      <c r="F68" s="235"/>
      <c r="G68" s="236"/>
      <c r="H68" s="237">
        <v>49</v>
      </c>
      <c r="I68" s="226" t="s">
        <v>78</v>
      </c>
      <c r="J68" s="245"/>
      <c r="K68" s="238" t="s">
        <v>80</v>
      </c>
      <c r="L68" s="229" t="s">
        <v>123</v>
      </c>
      <c r="M68" s="230" t="s">
        <v>1335</v>
      </c>
      <c r="N68" s="229" t="s">
        <v>1336</v>
      </c>
      <c r="O68" s="240"/>
      <c r="P68" s="229" t="s">
        <v>336</v>
      </c>
      <c r="Q68" s="230" t="s">
        <v>1337</v>
      </c>
      <c r="R68" s="229" t="s">
        <v>1337</v>
      </c>
      <c r="S68" s="239" t="s">
        <v>80</v>
      </c>
      <c r="T68" s="229" t="s">
        <v>1468</v>
      </c>
      <c r="U68" s="240"/>
      <c r="V68" s="229" t="s">
        <v>1469</v>
      </c>
      <c r="W68" s="239" t="s">
        <v>1470</v>
      </c>
      <c r="X68" s="30" t="s">
        <v>320</v>
      </c>
      <c r="Y68" s="241">
        <v>60</v>
      </c>
      <c r="Z68" s="242">
        <v>10</v>
      </c>
      <c r="AA68" s="241">
        <v>2</v>
      </c>
      <c r="AB68" s="30" t="s">
        <v>1339</v>
      </c>
      <c r="AC68" s="29"/>
      <c r="AD68" s="235"/>
      <c r="AE68" s="243" t="s">
        <v>1390</v>
      </c>
      <c r="AF68" s="29"/>
      <c r="AG68" s="30" t="s">
        <v>67</v>
      </c>
      <c r="AH68" s="233" t="e">
        <f>VLOOKUP($AD68,'Program-Causes'!$C:$D,2,FALSE)</f>
        <v>#N/A</v>
      </c>
      <c r="AI68" s="194" t="s">
        <v>68</v>
      </c>
      <c r="AJ68" s="30" t="s">
        <v>69</v>
      </c>
      <c r="AK68" s="194" t="s">
        <v>70</v>
      </c>
      <c r="AL68" s="30" t="str">
        <f t="shared" si="0"/>
        <v>刘毅-Liu Yi-60-10-Tianjin University-</v>
      </c>
      <c r="AM68" s="26" t="s">
        <v>72</v>
      </c>
      <c r="AN68" s="27" t="s">
        <v>73</v>
      </c>
      <c r="AO68" s="28"/>
      <c r="AP68" s="29"/>
      <c r="AQ68" s="30" t="s">
        <v>74</v>
      </c>
      <c r="AR68" s="29"/>
      <c r="AS68" s="28"/>
      <c r="AT68" s="29"/>
      <c r="AU68" s="28"/>
      <c r="AV68" s="194" t="s">
        <v>1346</v>
      </c>
      <c r="AW68" s="28"/>
      <c r="AX68" s="194" t="s">
        <v>84</v>
      </c>
      <c r="AY68" s="244">
        <v>60</v>
      </c>
      <c r="AZ68" s="245"/>
      <c r="BA68" s="245"/>
      <c r="BB68" s="236"/>
      <c r="BC68" s="245"/>
      <c r="BD68" s="117" t="s">
        <v>103</v>
      </c>
      <c r="BE68" s="246">
        <v>42706</v>
      </c>
      <c r="BF68" s="116"/>
      <c r="BG68" s="116"/>
      <c r="BH68" s="247"/>
      <c r="BI68" s="247"/>
      <c r="BJ68" s="247"/>
      <c r="BK68" s="247"/>
      <c r="BL68" s="247"/>
      <c r="BM68" s="247"/>
      <c r="BN68" s="247"/>
      <c r="BO68" s="247"/>
    </row>
    <row r="69" spans="1:67" ht="16.5">
      <c r="A69" s="234">
        <v>21</v>
      </c>
      <c r="B69" s="117" t="s">
        <v>1380</v>
      </c>
      <c r="C69" s="116"/>
      <c r="D69" s="226" t="s">
        <v>1471</v>
      </c>
      <c r="E69" s="117" t="s">
        <v>1472</v>
      </c>
      <c r="F69" s="235"/>
      <c r="G69" s="236"/>
      <c r="H69" s="245"/>
      <c r="I69" s="236"/>
      <c r="J69" s="245"/>
      <c r="K69" s="236"/>
      <c r="L69" s="248"/>
      <c r="M69" s="117" t="s">
        <v>104</v>
      </c>
      <c r="N69" s="248"/>
      <c r="O69" s="240"/>
      <c r="P69" s="248"/>
      <c r="Q69" s="240"/>
      <c r="R69" s="248"/>
      <c r="S69" s="264"/>
      <c r="T69" s="248"/>
      <c r="U69" s="240"/>
      <c r="V69" s="248"/>
      <c r="W69" s="240"/>
      <c r="X69" s="117" t="s">
        <v>104</v>
      </c>
      <c r="Y69" s="234">
        <v>7.5</v>
      </c>
      <c r="Z69" s="234">
        <v>8</v>
      </c>
      <c r="AA69" s="234">
        <v>3</v>
      </c>
      <c r="AB69" s="117" t="s">
        <v>726</v>
      </c>
      <c r="AC69" s="117" t="s">
        <v>108</v>
      </c>
      <c r="AD69" s="116"/>
      <c r="AE69" s="254" t="s">
        <v>109</v>
      </c>
      <c r="AF69" s="29"/>
      <c r="AG69" s="117" t="s">
        <v>99</v>
      </c>
      <c r="AH69" s="233" t="e">
        <f>VLOOKUP($AD69,'Program-Causes'!$C:$D,2,FALSE)</f>
        <v>#N/A</v>
      </c>
      <c r="AI69" s="117" t="s">
        <v>100</v>
      </c>
      <c r="AJ69" s="117" t="s">
        <v>69</v>
      </c>
      <c r="AK69" s="117" t="s">
        <v>70</v>
      </c>
      <c r="AL69" s="30" t="str">
        <f t="shared" si="0"/>
        <v>卢亚雄-南京旭泰房地产开发有限公司-7.5-8-Guangdong Foundation For Poverty Alleviation-广东省扶贫基金会</v>
      </c>
      <c r="AM69" s="257" t="s">
        <v>80</v>
      </c>
      <c r="AN69" s="29"/>
      <c r="AO69" s="28"/>
      <c r="AP69" s="29"/>
      <c r="AQ69" s="117" t="s">
        <v>74</v>
      </c>
      <c r="AR69" s="29"/>
      <c r="AS69" s="28"/>
      <c r="AT69" s="28"/>
      <c r="AU69" s="28"/>
      <c r="AV69" s="29"/>
      <c r="AW69" s="28"/>
      <c r="AX69" s="29"/>
      <c r="AY69" s="236"/>
      <c r="AZ69" s="245"/>
      <c r="BA69" s="245"/>
      <c r="BB69" s="236"/>
      <c r="BC69" s="245"/>
      <c r="BD69" s="117" t="s">
        <v>118</v>
      </c>
      <c r="BE69" s="255">
        <v>42744</v>
      </c>
      <c r="BF69" s="116"/>
      <c r="BG69" s="116"/>
      <c r="BH69" s="247"/>
      <c r="BI69" s="247"/>
      <c r="BJ69" s="247"/>
      <c r="BK69" s="247"/>
      <c r="BL69" s="247"/>
      <c r="BM69" s="247"/>
      <c r="BN69" s="247"/>
      <c r="BO69" s="247"/>
    </row>
    <row r="70" spans="1:67" ht="16.5">
      <c r="A70" s="234">
        <v>21</v>
      </c>
      <c r="B70" s="117" t="s">
        <v>1380</v>
      </c>
      <c r="C70" s="116"/>
      <c r="D70" s="226" t="s">
        <v>1471</v>
      </c>
      <c r="E70" s="117" t="s">
        <v>1472</v>
      </c>
      <c r="F70" s="235"/>
      <c r="G70" s="236"/>
      <c r="H70" s="245"/>
      <c r="I70" s="236"/>
      <c r="J70" s="245"/>
      <c r="K70" s="236"/>
      <c r="L70" s="248"/>
      <c r="M70" s="117" t="s">
        <v>104</v>
      </c>
      <c r="N70" s="248"/>
      <c r="O70" s="240"/>
      <c r="P70" s="248"/>
      <c r="Q70" s="240"/>
      <c r="R70" s="248"/>
      <c r="S70" s="240"/>
      <c r="T70" s="248"/>
      <c r="U70" s="240"/>
      <c r="V70" s="248"/>
      <c r="W70" s="240"/>
      <c r="X70" s="117" t="s">
        <v>104</v>
      </c>
      <c r="Y70" s="234">
        <v>7.5</v>
      </c>
      <c r="Z70" s="234">
        <v>8</v>
      </c>
      <c r="AA70" s="234">
        <v>3</v>
      </c>
      <c r="AB70" s="117" t="s">
        <v>726</v>
      </c>
      <c r="AC70" s="117" t="s">
        <v>108</v>
      </c>
      <c r="AD70" s="116"/>
      <c r="AE70" s="254" t="s">
        <v>109</v>
      </c>
      <c r="AF70" s="29"/>
      <c r="AG70" s="117" t="s">
        <v>99</v>
      </c>
      <c r="AH70" s="233" t="e">
        <f>VLOOKUP($AD70,'Program-Causes'!$C:$D,2,FALSE)</f>
        <v>#N/A</v>
      </c>
      <c r="AI70" s="117" t="s">
        <v>100</v>
      </c>
      <c r="AJ70" s="117" t="s">
        <v>69</v>
      </c>
      <c r="AK70" s="117" t="s">
        <v>70</v>
      </c>
      <c r="AL70" s="30" t="str">
        <f t="shared" si="0"/>
        <v>卢亚雄-南京旭泰房地产开发有限公司-7.5-8-Guangdong Foundation For Poverty Alleviation-广东省扶贫基金会</v>
      </c>
      <c r="AM70" s="257" t="s">
        <v>80</v>
      </c>
      <c r="AN70" s="29"/>
      <c r="AO70" s="28"/>
      <c r="AP70" s="29"/>
      <c r="AQ70" s="117" t="s">
        <v>74</v>
      </c>
      <c r="AR70" s="29"/>
      <c r="AS70" s="28"/>
      <c r="AT70" s="28"/>
      <c r="AU70" s="28"/>
      <c r="AV70" s="29"/>
      <c r="AW70" s="28"/>
      <c r="AX70" s="29"/>
      <c r="AY70" s="236"/>
      <c r="AZ70" s="245"/>
      <c r="BA70" s="245"/>
      <c r="BB70" s="236"/>
      <c r="BC70" s="245"/>
      <c r="BD70" s="117" t="s">
        <v>118</v>
      </c>
      <c r="BE70" s="255">
        <v>42744</v>
      </c>
      <c r="BF70" s="116"/>
      <c r="BG70" s="116"/>
      <c r="BH70" s="116"/>
      <c r="BI70" s="116"/>
      <c r="BJ70" s="116"/>
      <c r="BK70" s="116"/>
      <c r="BL70" s="116"/>
      <c r="BM70" s="116"/>
      <c r="BN70" s="116"/>
      <c r="BO70" s="116"/>
    </row>
    <row r="71" spans="1:67" ht="16.5">
      <c r="A71" s="234">
        <v>21</v>
      </c>
      <c r="B71" s="117" t="s">
        <v>1380</v>
      </c>
      <c r="C71" s="116"/>
      <c r="D71" s="226" t="s">
        <v>1471</v>
      </c>
      <c r="E71" s="117" t="s">
        <v>1472</v>
      </c>
      <c r="F71" s="235"/>
      <c r="G71" s="236"/>
      <c r="H71" s="245"/>
      <c r="I71" s="236"/>
      <c r="J71" s="245"/>
      <c r="K71" s="236"/>
      <c r="L71" s="248"/>
      <c r="M71" s="117" t="s">
        <v>104</v>
      </c>
      <c r="N71" s="248"/>
      <c r="O71" s="240"/>
      <c r="P71" s="248"/>
      <c r="Q71" s="240"/>
      <c r="R71" s="248"/>
      <c r="S71" s="240"/>
      <c r="T71" s="248"/>
      <c r="U71" s="240"/>
      <c r="V71" s="248"/>
      <c r="W71" s="240"/>
      <c r="X71" s="117" t="s">
        <v>104</v>
      </c>
      <c r="Y71" s="234">
        <v>7.5</v>
      </c>
      <c r="Z71" s="234">
        <v>8</v>
      </c>
      <c r="AA71" s="234">
        <v>3</v>
      </c>
      <c r="AB71" s="117" t="s">
        <v>726</v>
      </c>
      <c r="AC71" s="117" t="s">
        <v>108</v>
      </c>
      <c r="AD71" s="116"/>
      <c r="AE71" s="254" t="s">
        <v>109</v>
      </c>
      <c r="AF71" s="29"/>
      <c r="AG71" s="117" t="s">
        <v>99</v>
      </c>
      <c r="AH71" s="233" t="e">
        <f>VLOOKUP($AD71,'Program-Causes'!$C:$D,2,FALSE)</f>
        <v>#N/A</v>
      </c>
      <c r="AI71" s="117" t="s">
        <v>100</v>
      </c>
      <c r="AJ71" s="117" t="s">
        <v>69</v>
      </c>
      <c r="AK71" s="117" t="s">
        <v>70</v>
      </c>
      <c r="AL71" s="30" t="str">
        <f t="shared" si="0"/>
        <v>卢亚雄-南京旭泰房地产开发有限公司-7.5-8-Guangdong Foundation For Poverty Alleviation-广东省扶贫基金会</v>
      </c>
      <c r="AM71" s="257" t="s">
        <v>80</v>
      </c>
      <c r="AN71" s="29"/>
      <c r="AO71" s="28"/>
      <c r="AP71" s="29"/>
      <c r="AQ71" s="117" t="s">
        <v>74</v>
      </c>
      <c r="AR71" s="29"/>
      <c r="AS71" s="28"/>
      <c r="AT71" s="28"/>
      <c r="AU71" s="28"/>
      <c r="AV71" s="29"/>
      <c r="AW71" s="28"/>
      <c r="AX71" s="29"/>
      <c r="AY71" s="236"/>
      <c r="AZ71" s="245"/>
      <c r="BA71" s="245"/>
      <c r="BB71" s="236"/>
      <c r="BC71" s="245"/>
      <c r="BD71" s="117" t="s">
        <v>118</v>
      </c>
      <c r="BE71" s="255">
        <v>42744</v>
      </c>
      <c r="BF71" s="116"/>
      <c r="BG71" s="116"/>
      <c r="BH71" s="247"/>
      <c r="BI71" s="247"/>
      <c r="BJ71" s="247"/>
      <c r="BK71" s="247"/>
      <c r="BL71" s="247"/>
      <c r="BM71" s="247"/>
      <c r="BN71" s="247"/>
      <c r="BO71" s="247"/>
    </row>
    <row r="72" spans="1:67" ht="16.5">
      <c r="A72" s="234">
        <v>21</v>
      </c>
      <c r="B72" s="117" t="s">
        <v>1380</v>
      </c>
      <c r="C72" s="116"/>
      <c r="D72" s="226" t="s">
        <v>1471</v>
      </c>
      <c r="E72" s="117" t="s">
        <v>1472</v>
      </c>
      <c r="F72" s="235"/>
      <c r="G72" s="236"/>
      <c r="H72" s="245"/>
      <c r="I72" s="236"/>
      <c r="J72" s="245"/>
      <c r="K72" s="236"/>
      <c r="L72" s="248"/>
      <c r="M72" s="117" t="s">
        <v>104</v>
      </c>
      <c r="N72" s="248"/>
      <c r="O72" s="240"/>
      <c r="P72" s="248"/>
      <c r="Q72" s="240"/>
      <c r="R72" s="248"/>
      <c r="S72" s="240"/>
      <c r="T72" s="248"/>
      <c r="U72" s="240"/>
      <c r="V72" s="248"/>
      <c r="W72" s="240"/>
      <c r="X72" s="117" t="s">
        <v>104</v>
      </c>
      <c r="Y72" s="234">
        <v>7.5</v>
      </c>
      <c r="Z72" s="234">
        <v>8</v>
      </c>
      <c r="AA72" s="234">
        <v>3</v>
      </c>
      <c r="AB72" s="117" t="s">
        <v>726</v>
      </c>
      <c r="AC72" s="117" t="s">
        <v>108</v>
      </c>
      <c r="AD72" s="116"/>
      <c r="AE72" s="254" t="s">
        <v>109</v>
      </c>
      <c r="AF72" s="29"/>
      <c r="AG72" s="117" t="s">
        <v>99</v>
      </c>
      <c r="AH72" s="233" t="e">
        <f>VLOOKUP($AD72,'Program-Causes'!$C:$D,2,FALSE)</f>
        <v>#N/A</v>
      </c>
      <c r="AI72" s="117" t="s">
        <v>100</v>
      </c>
      <c r="AJ72" s="117" t="s">
        <v>69</v>
      </c>
      <c r="AK72" s="117" t="s">
        <v>70</v>
      </c>
      <c r="AL72" s="30" t="str">
        <f t="shared" si="0"/>
        <v>卢亚雄-南京旭泰房地产开发有限公司-7.5-8-Guangdong Foundation For Poverty Alleviation-广东省扶贫基金会</v>
      </c>
      <c r="AM72" s="257" t="s">
        <v>80</v>
      </c>
      <c r="AN72" s="29"/>
      <c r="AO72" s="28"/>
      <c r="AP72" s="29"/>
      <c r="AQ72" s="117" t="s">
        <v>74</v>
      </c>
      <c r="AR72" s="29"/>
      <c r="AS72" s="28"/>
      <c r="AT72" s="28"/>
      <c r="AU72" s="28"/>
      <c r="AV72" s="29"/>
      <c r="AW72" s="28"/>
      <c r="AX72" s="29"/>
      <c r="AY72" s="236"/>
      <c r="AZ72" s="245"/>
      <c r="BA72" s="245"/>
      <c r="BB72" s="236"/>
      <c r="BC72" s="245"/>
      <c r="BD72" s="117" t="s">
        <v>118</v>
      </c>
      <c r="BE72" s="255">
        <v>42744</v>
      </c>
      <c r="BF72" s="116"/>
      <c r="BG72" s="116"/>
      <c r="BH72" s="116"/>
      <c r="BI72" s="116"/>
      <c r="BJ72" s="116"/>
      <c r="BK72" s="116"/>
      <c r="BL72" s="116"/>
      <c r="BM72" s="116"/>
      <c r="BN72" s="116"/>
      <c r="BO72" s="116"/>
    </row>
    <row r="73" spans="1:67" ht="16.5">
      <c r="A73" s="234">
        <v>21</v>
      </c>
      <c r="B73" s="117" t="s">
        <v>1380</v>
      </c>
      <c r="C73" s="116"/>
      <c r="D73" s="226" t="s">
        <v>1471</v>
      </c>
      <c r="E73" s="117" t="s">
        <v>1472</v>
      </c>
      <c r="F73" s="235"/>
      <c r="G73" s="236"/>
      <c r="H73" s="245"/>
      <c r="I73" s="236"/>
      <c r="J73" s="245"/>
      <c r="K73" s="236"/>
      <c r="L73" s="248"/>
      <c r="M73" s="117" t="s">
        <v>104</v>
      </c>
      <c r="N73" s="248"/>
      <c r="O73" s="240"/>
      <c r="P73" s="248"/>
      <c r="Q73" s="240"/>
      <c r="R73" s="248"/>
      <c r="S73" s="240"/>
      <c r="T73" s="248"/>
      <c r="U73" s="240"/>
      <c r="V73" s="248"/>
      <c r="W73" s="240"/>
      <c r="X73" s="117" t="s">
        <v>104</v>
      </c>
      <c r="Y73" s="234">
        <v>7.5</v>
      </c>
      <c r="Z73" s="234">
        <v>8</v>
      </c>
      <c r="AA73" s="234">
        <v>3</v>
      </c>
      <c r="AB73" s="117" t="s">
        <v>726</v>
      </c>
      <c r="AC73" s="117" t="s">
        <v>108</v>
      </c>
      <c r="AD73" s="116"/>
      <c r="AE73" s="254" t="s">
        <v>109</v>
      </c>
      <c r="AF73" s="29"/>
      <c r="AG73" s="117" t="s">
        <v>99</v>
      </c>
      <c r="AH73" s="233" t="e">
        <f>VLOOKUP($AD73,'Program-Causes'!$C:$D,2,FALSE)</f>
        <v>#N/A</v>
      </c>
      <c r="AI73" s="117" t="s">
        <v>100</v>
      </c>
      <c r="AJ73" s="117" t="s">
        <v>69</v>
      </c>
      <c r="AK73" s="117" t="s">
        <v>70</v>
      </c>
      <c r="AL73" s="30" t="str">
        <f t="shared" si="0"/>
        <v>卢亚雄-南京旭泰房地产开发有限公司-7.5-8-Guangdong Foundation For Poverty Alleviation-广东省扶贫基金会</v>
      </c>
      <c r="AM73" s="257" t="s">
        <v>80</v>
      </c>
      <c r="AN73" s="29"/>
      <c r="AO73" s="28"/>
      <c r="AP73" s="29"/>
      <c r="AQ73" s="117" t="s">
        <v>74</v>
      </c>
      <c r="AR73" s="29"/>
      <c r="AS73" s="28"/>
      <c r="AT73" s="28"/>
      <c r="AU73" s="28"/>
      <c r="AV73" s="29"/>
      <c r="AW73" s="28"/>
      <c r="AX73" s="29"/>
      <c r="AY73" s="236"/>
      <c r="AZ73" s="245"/>
      <c r="BA73" s="245"/>
      <c r="BB73" s="236"/>
      <c r="BC73" s="245"/>
      <c r="BD73" s="117" t="s">
        <v>118</v>
      </c>
      <c r="BE73" s="255">
        <v>42744</v>
      </c>
      <c r="BF73" s="116"/>
      <c r="BG73" s="116"/>
      <c r="BH73" s="247"/>
      <c r="BI73" s="247"/>
      <c r="BJ73" s="247"/>
      <c r="BK73" s="247"/>
      <c r="BL73" s="247"/>
      <c r="BM73" s="247"/>
      <c r="BN73" s="247"/>
      <c r="BO73" s="247"/>
    </row>
    <row r="74" spans="1:67" ht="16.5">
      <c r="A74" s="234">
        <v>21</v>
      </c>
      <c r="B74" s="117" t="s">
        <v>1380</v>
      </c>
      <c r="C74" s="116"/>
      <c r="D74" s="226" t="s">
        <v>1471</v>
      </c>
      <c r="E74" s="117" t="s">
        <v>1472</v>
      </c>
      <c r="F74" s="235"/>
      <c r="G74" s="236"/>
      <c r="H74" s="245"/>
      <c r="I74" s="236"/>
      <c r="J74" s="245"/>
      <c r="K74" s="236"/>
      <c r="L74" s="248"/>
      <c r="M74" s="117" t="s">
        <v>104</v>
      </c>
      <c r="N74" s="248"/>
      <c r="O74" s="240"/>
      <c r="P74" s="248"/>
      <c r="Q74" s="240"/>
      <c r="R74" s="248"/>
      <c r="S74" s="240"/>
      <c r="T74" s="248"/>
      <c r="U74" s="240"/>
      <c r="V74" s="248"/>
      <c r="W74" s="240"/>
      <c r="X74" s="117" t="s">
        <v>104</v>
      </c>
      <c r="Y74" s="234">
        <v>7.5</v>
      </c>
      <c r="Z74" s="234">
        <v>8</v>
      </c>
      <c r="AA74" s="234">
        <v>3</v>
      </c>
      <c r="AB74" s="117" t="s">
        <v>726</v>
      </c>
      <c r="AC74" s="117" t="s">
        <v>108</v>
      </c>
      <c r="AD74" s="116"/>
      <c r="AE74" s="254" t="s">
        <v>109</v>
      </c>
      <c r="AF74" s="29"/>
      <c r="AG74" s="117" t="s">
        <v>99</v>
      </c>
      <c r="AH74" s="233" t="e">
        <f>VLOOKUP($AD74,'Program-Causes'!$C:$D,2,FALSE)</f>
        <v>#N/A</v>
      </c>
      <c r="AI74" s="117" t="s">
        <v>100</v>
      </c>
      <c r="AJ74" s="117" t="s">
        <v>69</v>
      </c>
      <c r="AK74" s="117" t="s">
        <v>70</v>
      </c>
      <c r="AL74" s="30" t="str">
        <f t="shared" si="0"/>
        <v>卢亚雄-南京旭泰房地产开发有限公司-7.5-8-Guangdong Foundation For Poverty Alleviation-广东省扶贫基金会</v>
      </c>
      <c r="AM74" s="257" t="s">
        <v>80</v>
      </c>
      <c r="AN74" s="29"/>
      <c r="AO74" s="28"/>
      <c r="AP74" s="29"/>
      <c r="AQ74" s="117" t="s">
        <v>74</v>
      </c>
      <c r="AR74" s="29"/>
      <c r="AS74" s="28"/>
      <c r="AT74" s="28"/>
      <c r="AU74" s="28"/>
      <c r="AV74" s="29"/>
      <c r="AW74" s="28"/>
      <c r="AX74" s="29"/>
      <c r="AY74" s="236"/>
      <c r="AZ74" s="245"/>
      <c r="BA74" s="245"/>
      <c r="BB74" s="236"/>
      <c r="BC74" s="245"/>
      <c r="BD74" s="117" t="s">
        <v>118</v>
      </c>
      <c r="BE74" s="255">
        <v>42744</v>
      </c>
      <c r="BF74" s="116"/>
      <c r="BG74" s="116"/>
      <c r="BH74" s="116"/>
      <c r="BI74" s="116"/>
      <c r="BJ74" s="116"/>
      <c r="BK74" s="116"/>
      <c r="BL74" s="116"/>
      <c r="BM74" s="116"/>
      <c r="BN74" s="116"/>
      <c r="BO74" s="116"/>
    </row>
    <row r="75" spans="1:67" ht="16.5">
      <c r="A75" s="234">
        <v>21</v>
      </c>
      <c r="B75" s="117" t="s">
        <v>1380</v>
      </c>
      <c r="C75" s="116"/>
      <c r="D75" s="226" t="s">
        <v>1471</v>
      </c>
      <c r="E75" s="117" t="s">
        <v>1472</v>
      </c>
      <c r="F75" s="235"/>
      <c r="G75" s="236"/>
      <c r="H75" s="245"/>
      <c r="I75" s="236"/>
      <c r="J75" s="245"/>
      <c r="K75" s="236"/>
      <c r="L75" s="248"/>
      <c r="M75" s="117" t="s">
        <v>104</v>
      </c>
      <c r="N75" s="248"/>
      <c r="O75" s="240"/>
      <c r="P75" s="248"/>
      <c r="Q75" s="240"/>
      <c r="R75" s="248"/>
      <c r="S75" s="240"/>
      <c r="T75" s="248"/>
      <c r="U75" s="240"/>
      <c r="V75" s="248"/>
      <c r="W75" s="240"/>
      <c r="X75" s="117" t="s">
        <v>104</v>
      </c>
      <c r="Y75" s="234">
        <v>7.5</v>
      </c>
      <c r="Z75" s="234">
        <v>8</v>
      </c>
      <c r="AA75" s="234">
        <v>3</v>
      </c>
      <c r="AB75" s="117" t="s">
        <v>726</v>
      </c>
      <c r="AC75" s="117" t="s">
        <v>108</v>
      </c>
      <c r="AD75" s="116"/>
      <c r="AE75" s="254" t="s">
        <v>109</v>
      </c>
      <c r="AF75" s="29"/>
      <c r="AG75" s="117" t="s">
        <v>99</v>
      </c>
      <c r="AH75" s="233" t="e">
        <f>VLOOKUP($AD75,'Program-Causes'!$C:$D,2,FALSE)</f>
        <v>#N/A</v>
      </c>
      <c r="AI75" s="117" t="s">
        <v>100</v>
      </c>
      <c r="AJ75" s="117" t="s">
        <v>69</v>
      </c>
      <c r="AK75" s="117" t="s">
        <v>70</v>
      </c>
      <c r="AL75" s="30" t="str">
        <f t="shared" si="0"/>
        <v>卢亚雄-南京旭泰房地产开发有限公司-7.5-8-Guangdong Foundation For Poverty Alleviation-广东省扶贫基金会</v>
      </c>
      <c r="AM75" s="257" t="s">
        <v>80</v>
      </c>
      <c r="AN75" s="29"/>
      <c r="AO75" s="28"/>
      <c r="AP75" s="29"/>
      <c r="AQ75" s="117" t="s">
        <v>74</v>
      </c>
      <c r="AR75" s="29"/>
      <c r="AS75" s="28"/>
      <c r="AT75" s="29"/>
      <c r="AU75" s="28"/>
      <c r="AV75" s="29"/>
      <c r="AW75" s="28"/>
      <c r="AX75" s="29"/>
      <c r="AY75" s="236"/>
      <c r="AZ75" s="245"/>
      <c r="BA75" s="245"/>
      <c r="BB75" s="236"/>
      <c r="BC75" s="245"/>
      <c r="BD75" s="117" t="s">
        <v>118</v>
      </c>
      <c r="BE75" s="255">
        <v>42744</v>
      </c>
      <c r="BF75" s="116"/>
      <c r="BG75" s="116"/>
      <c r="BH75" s="116"/>
      <c r="BI75" s="116"/>
      <c r="BJ75" s="116"/>
      <c r="BK75" s="116"/>
      <c r="BL75" s="116"/>
      <c r="BM75" s="116"/>
      <c r="BN75" s="116"/>
      <c r="BO75" s="116"/>
    </row>
    <row r="76" spans="1:67" ht="16.5">
      <c r="A76" s="234">
        <v>21</v>
      </c>
      <c r="B76" s="117" t="s">
        <v>1380</v>
      </c>
      <c r="C76" s="116"/>
      <c r="D76" s="226" t="s">
        <v>1471</v>
      </c>
      <c r="E76" s="117" t="s">
        <v>1472</v>
      </c>
      <c r="F76" s="235"/>
      <c r="G76" s="236"/>
      <c r="H76" s="245"/>
      <c r="I76" s="236"/>
      <c r="J76" s="245"/>
      <c r="K76" s="236"/>
      <c r="L76" s="248"/>
      <c r="M76" s="117" t="s">
        <v>104</v>
      </c>
      <c r="N76" s="248"/>
      <c r="O76" s="240"/>
      <c r="P76" s="248"/>
      <c r="Q76" s="240"/>
      <c r="R76" s="248"/>
      <c r="S76" s="240"/>
      <c r="T76" s="248"/>
      <c r="U76" s="240"/>
      <c r="V76" s="248"/>
      <c r="W76" s="240"/>
      <c r="X76" s="117" t="s">
        <v>104</v>
      </c>
      <c r="Y76" s="234">
        <v>7.5</v>
      </c>
      <c r="Z76" s="234">
        <v>8</v>
      </c>
      <c r="AA76" s="234">
        <v>3</v>
      </c>
      <c r="AB76" s="117" t="s">
        <v>726</v>
      </c>
      <c r="AC76" s="117" t="s">
        <v>108</v>
      </c>
      <c r="AD76" s="116"/>
      <c r="AE76" s="254" t="s">
        <v>109</v>
      </c>
      <c r="AF76" s="29"/>
      <c r="AG76" s="117" t="s">
        <v>99</v>
      </c>
      <c r="AH76" s="233" t="e">
        <f>VLOOKUP($AD76,'Program-Causes'!$C:$D,2,FALSE)</f>
        <v>#N/A</v>
      </c>
      <c r="AI76" s="117" t="s">
        <v>100</v>
      </c>
      <c r="AJ76" s="117" t="s">
        <v>69</v>
      </c>
      <c r="AK76" s="117" t="s">
        <v>70</v>
      </c>
      <c r="AL76" s="30" t="str">
        <f t="shared" si="0"/>
        <v>卢亚雄-南京旭泰房地产开发有限公司-7.5-8-Guangdong Foundation For Poverty Alleviation-广东省扶贫基金会</v>
      </c>
      <c r="AM76" s="257" t="s">
        <v>80</v>
      </c>
      <c r="AN76" s="29"/>
      <c r="AO76" s="28"/>
      <c r="AP76" s="29"/>
      <c r="AQ76" s="117" t="s">
        <v>74</v>
      </c>
      <c r="AR76" s="29"/>
      <c r="AS76" s="28"/>
      <c r="AT76" s="29"/>
      <c r="AU76" s="28"/>
      <c r="AV76" s="29"/>
      <c r="AW76" s="28"/>
      <c r="AX76" s="29"/>
      <c r="AY76" s="236"/>
      <c r="AZ76" s="245"/>
      <c r="BA76" s="245"/>
      <c r="BB76" s="236"/>
      <c r="BC76" s="245"/>
      <c r="BD76" s="117" t="s">
        <v>118</v>
      </c>
      <c r="BE76" s="255">
        <v>42744</v>
      </c>
      <c r="BF76" s="116"/>
      <c r="BG76" s="116"/>
      <c r="BH76" s="247"/>
      <c r="BI76" s="247"/>
      <c r="BJ76" s="247"/>
      <c r="BK76" s="247"/>
      <c r="BL76" s="247"/>
      <c r="BM76" s="247"/>
      <c r="BN76" s="247"/>
      <c r="BO76" s="247"/>
    </row>
    <row r="77" spans="1:67" ht="16.5">
      <c r="A77" s="234">
        <v>21</v>
      </c>
      <c r="B77" s="117" t="s">
        <v>1380</v>
      </c>
      <c r="C77" s="116"/>
      <c r="D77" s="226" t="s">
        <v>1476</v>
      </c>
      <c r="E77" s="117" t="s">
        <v>1477</v>
      </c>
      <c r="F77" s="235"/>
      <c r="G77" s="236"/>
      <c r="H77" s="245"/>
      <c r="I77" s="236"/>
      <c r="J77" s="245"/>
      <c r="K77" s="265"/>
      <c r="L77" s="248"/>
      <c r="M77" s="117" t="s">
        <v>114</v>
      </c>
      <c r="N77" s="248"/>
      <c r="O77" s="240"/>
      <c r="P77" s="248"/>
      <c r="Q77" s="240"/>
      <c r="R77" s="248"/>
      <c r="S77" s="264"/>
      <c r="T77" s="248"/>
      <c r="U77" s="240"/>
      <c r="V77" s="248"/>
      <c r="W77" s="240"/>
      <c r="X77" s="117" t="s">
        <v>114</v>
      </c>
      <c r="Y77" s="234">
        <v>7.5</v>
      </c>
      <c r="Z77" s="234">
        <v>8</v>
      </c>
      <c r="AA77" s="234">
        <v>5</v>
      </c>
      <c r="AB77" s="117" t="s">
        <v>726</v>
      </c>
      <c r="AC77" s="117" t="s">
        <v>108</v>
      </c>
      <c r="AD77" s="116"/>
      <c r="AE77" s="254" t="s">
        <v>109</v>
      </c>
      <c r="AF77" s="29"/>
      <c r="AG77" s="117" t="s">
        <v>99</v>
      </c>
      <c r="AH77" s="233" t="e">
        <f>VLOOKUP($AD77,'Program-Causes'!$C:$D,2,FALSE)</f>
        <v>#N/A</v>
      </c>
      <c r="AI77" s="117" t="s">
        <v>100</v>
      </c>
      <c r="AJ77" s="117" t="s">
        <v>69</v>
      </c>
      <c r="AK77" s="117" t="s">
        <v>70</v>
      </c>
      <c r="AL77" s="30" t="str">
        <f t="shared" si="0"/>
        <v>沈治国-南宁恒大城市建设有限公司-7.5-8-Guangdong Foundation For Poverty Alleviation-广东省扶贫基金会</v>
      </c>
      <c r="AM77" s="257" t="s">
        <v>80</v>
      </c>
      <c r="AN77" s="29"/>
      <c r="AO77" s="28"/>
      <c r="AP77" s="29"/>
      <c r="AQ77" s="117" t="s">
        <v>74</v>
      </c>
      <c r="AR77" s="29"/>
      <c r="AS77" s="28"/>
      <c r="AT77" s="28"/>
      <c r="AU77" s="28"/>
      <c r="AV77" s="29"/>
      <c r="AW77" s="28"/>
      <c r="AX77" s="29"/>
      <c r="AY77" s="236"/>
      <c r="AZ77" s="245"/>
      <c r="BA77" s="245"/>
      <c r="BB77" s="236"/>
      <c r="BC77" s="245"/>
      <c r="BD77" s="117" t="s">
        <v>118</v>
      </c>
      <c r="BE77" s="255">
        <v>42744</v>
      </c>
      <c r="BF77" s="116"/>
      <c r="BG77" s="116"/>
      <c r="BH77" s="116"/>
      <c r="BI77" s="116"/>
      <c r="BJ77" s="116"/>
      <c r="BK77" s="116"/>
      <c r="BL77" s="116"/>
      <c r="BM77" s="116"/>
      <c r="BN77" s="116"/>
      <c r="BO77" s="116"/>
    </row>
    <row r="78" spans="1:67" ht="16.5">
      <c r="A78" s="234">
        <v>21</v>
      </c>
      <c r="B78" s="117" t="s">
        <v>1380</v>
      </c>
      <c r="C78" s="116"/>
      <c r="D78" s="226" t="s">
        <v>1476</v>
      </c>
      <c r="E78" s="117" t="s">
        <v>1477</v>
      </c>
      <c r="F78" s="235"/>
      <c r="G78" s="236"/>
      <c r="H78" s="245"/>
      <c r="I78" s="236"/>
      <c r="J78" s="245"/>
      <c r="K78" s="236"/>
      <c r="L78" s="248"/>
      <c r="M78" s="117" t="s">
        <v>114</v>
      </c>
      <c r="N78" s="248"/>
      <c r="O78" s="240"/>
      <c r="P78" s="248"/>
      <c r="Q78" s="240"/>
      <c r="R78" s="248"/>
      <c r="S78" s="240"/>
      <c r="T78" s="248"/>
      <c r="U78" s="240"/>
      <c r="V78" s="248"/>
      <c r="W78" s="240"/>
      <c r="X78" s="117" t="s">
        <v>114</v>
      </c>
      <c r="Y78" s="234">
        <v>7.5</v>
      </c>
      <c r="Z78" s="234">
        <v>8</v>
      </c>
      <c r="AA78" s="234">
        <v>5</v>
      </c>
      <c r="AB78" s="117" t="s">
        <v>726</v>
      </c>
      <c r="AC78" s="117" t="s">
        <v>108</v>
      </c>
      <c r="AD78" s="116"/>
      <c r="AE78" s="254" t="s">
        <v>109</v>
      </c>
      <c r="AF78" s="29"/>
      <c r="AG78" s="117" t="s">
        <v>99</v>
      </c>
      <c r="AH78" s="233" t="e">
        <f>VLOOKUP($AD78,'Program-Causes'!$C:$D,2,FALSE)</f>
        <v>#N/A</v>
      </c>
      <c r="AI78" s="117" t="s">
        <v>100</v>
      </c>
      <c r="AJ78" s="117" t="s">
        <v>69</v>
      </c>
      <c r="AK78" s="117" t="s">
        <v>70</v>
      </c>
      <c r="AL78" s="30" t="str">
        <f t="shared" si="0"/>
        <v>沈治国-南宁恒大城市建设有限公司-7.5-8-Guangdong Foundation For Poverty Alleviation-广东省扶贫基金会</v>
      </c>
      <c r="AM78" s="257" t="s">
        <v>80</v>
      </c>
      <c r="AN78" s="29"/>
      <c r="AO78" s="28"/>
      <c r="AP78" s="29"/>
      <c r="AQ78" s="117" t="s">
        <v>74</v>
      </c>
      <c r="AR78" s="29"/>
      <c r="AS78" s="28"/>
      <c r="AT78" s="28"/>
      <c r="AU78" s="28"/>
      <c r="AV78" s="29"/>
      <c r="AW78" s="28"/>
      <c r="AX78" s="29"/>
      <c r="AY78" s="236"/>
      <c r="AZ78" s="245"/>
      <c r="BA78" s="245"/>
      <c r="BB78" s="236"/>
      <c r="BC78" s="245"/>
      <c r="BD78" s="117" t="s">
        <v>118</v>
      </c>
      <c r="BE78" s="255">
        <v>42744</v>
      </c>
      <c r="BF78" s="116"/>
      <c r="BG78" s="116"/>
      <c r="BH78" s="266"/>
      <c r="BI78" s="266"/>
      <c r="BJ78" s="266"/>
      <c r="BK78" s="266"/>
      <c r="BL78" s="266"/>
      <c r="BM78" s="266"/>
      <c r="BN78" s="266"/>
      <c r="BO78" s="266"/>
    </row>
    <row r="79" spans="1:67" ht="16.5">
      <c r="A79" s="234">
        <v>21</v>
      </c>
      <c r="B79" s="117" t="s">
        <v>1380</v>
      </c>
      <c r="C79" s="266"/>
      <c r="D79" s="226" t="s">
        <v>1476</v>
      </c>
      <c r="E79" s="117" t="s">
        <v>1477</v>
      </c>
      <c r="F79" s="235"/>
      <c r="G79" s="266"/>
      <c r="H79" s="266"/>
      <c r="I79" s="266"/>
      <c r="J79" s="266"/>
      <c r="K79" s="266"/>
      <c r="L79" s="266"/>
      <c r="M79" s="117" t="s">
        <v>114</v>
      </c>
      <c r="N79" s="266"/>
      <c r="O79" s="266"/>
      <c r="P79" s="266"/>
      <c r="Q79" s="266"/>
      <c r="R79" s="266"/>
      <c r="S79" s="266"/>
      <c r="T79" s="266"/>
      <c r="U79" s="266"/>
      <c r="V79" s="266"/>
      <c r="W79" s="266"/>
      <c r="X79" s="117" t="s">
        <v>114</v>
      </c>
      <c r="Y79" s="234">
        <v>7.5</v>
      </c>
      <c r="Z79" s="234">
        <v>8</v>
      </c>
      <c r="AA79" s="234">
        <v>5</v>
      </c>
      <c r="AB79" s="117" t="s">
        <v>726</v>
      </c>
      <c r="AC79" s="117" t="s">
        <v>108</v>
      </c>
      <c r="AD79" s="116"/>
      <c r="AE79" s="254" t="s">
        <v>109</v>
      </c>
      <c r="AF79" s="266"/>
      <c r="AG79" s="117" t="s">
        <v>99</v>
      </c>
      <c r="AH79" s="233" t="e">
        <f>VLOOKUP($AD79,'Program-Causes'!$C:$D,2,FALSE)</f>
        <v>#N/A</v>
      </c>
      <c r="AI79" s="117" t="s">
        <v>100</v>
      </c>
      <c r="AJ79" s="117" t="s">
        <v>69</v>
      </c>
      <c r="AK79" s="117" t="s">
        <v>70</v>
      </c>
      <c r="AL79" s="30" t="str">
        <f t="shared" si="0"/>
        <v>沈治国-南宁恒大城市建设有限公司-7.5-8-Guangdong Foundation For Poverty Alleviation-广东省扶贫基金会</v>
      </c>
      <c r="AM79" s="257" t="s">
        <v>80</v>
      </c>
      <c r="AN79" s="266"/>
      <c r="AO79" s="266"/>
      <c r="AP79" s="266"/>
      <c r="AQ79" s="117" t="s">
        <v>74</v>
      </c>
      <c r="AR79" s="266"/>
      <c r="AS79" s="266"/>
      <c r="AT79" s="266"/>
      <c r="AU79" s="266"/>
      <c r="AV79" s="266"/>
      <c r="AW79" s="266"/>
      <c r="AX79" s="266"/>
      <c r="AY79" s="266"/>
      <c r="AZ79" s="266"/>
      <c r="BA79" s="266"/>
      <c r="BB79" s="266"/>
      <c r="BC79" s="266"/>
      <c r="BD79" s="117" t="s">
        <v>118</v>
      </c>
      <c r="BE79" s="255">
        <v>42744</v>
      </c>
      <c r="BF79" s="266"/>
      <c r="BG79" s="266"/>
      <c r="BH79" s="116"/>
      <c r="BI79" s="116"/>
      <c r="BJ79" s="116"/>
      <c r="BK79" s="116"/>
      <c r="BL79" s="116"/>
      <c r="BM79" s="116"/>
      <c r="BN79" s="116"/>
      <c r="BO79" s="116"/>
    </row>
    <row r="80" spans="1:67" ht="16.5">
      <c r="A80" s="234">
        <v>21</v>
      </c>
      <c r="B80" s="117" t="s">
        <v>1380</v>
      </c>
      <c r="C80" s="116"/>
      <c r="D80" s="226" t="s">
        <v>1476</v>
      </c>
      <c r="E80" s="117" t="s">
        <v>1477</v>
      </c>
      <c r="F80" s="235"/>
      <c r="G80" s="116"/>
      <c r="H80" s="116"/>
      <c r="I80" s="116"/>
      <c r="J80" s="116"/>
      <c r="K80" s="116"/>
      <c r="L80" s="116"/>
      <c r="M80" s="117" t="s">
        <v>114</v>
      </c>
      <c r="N80" s="116"/>
      <c r="O80" s="116"/>
      <c r="P80" s="116"/>
      <c r="Q80" s="116"/>
      <c r="R80" s="116"/>
      <c r="S80" s="116"/>
      <c r="T80" s="116"/>
      <c r="U80" s="116"/>
      <c r="V80" s="116"/>
      <c r="W80" s="116"/>
      <c r="X80" s="117" t="s">
        <v>114</v>
      </c>
      <c r="Y80" s="234">
        <v>7.5</v>
      </c>
      <c r="Z80" s="234">
        <v>8</v>
      </c>
      <c r="AA80" s="234">
        <v>5</v>
      </c>
      <c r="AB80" s="117" t="s">
        <v>726</v>
      </c>
      <c r="AC80" s="117" t="s">
        <v>108</v>
      </c>
      <c r="AD80" s="116"/>
      <c r="AE80" s="254" t="s">
        <v>109</v>
      </c>
      <c r="AF80" s="116"/>
      <c r="AG80" s="117" t="s">
        <v>99</v>
      </c>
      <c r="AH80" s="233" t="e">
        <f>VLOOKUP($AD80,'Program-Causes'!$C:$D,2,FALSE)</f>
        <v>#N/A</v>
      </c>
      <c r="AI80" s="117" t="s">
        <v>100</v>
      </c>
      <c r="AJ80" s="117" t="s">
        <v>69</v>
      </c>
      <c r="AK80" s="117" t="s">
        <v>70</v>
      </c>
      <c r="AL80" s="30" t="str">
        <f t="shared" si="0"/>
        <v>沈治国-南宁恒大城市建设有限公司-7.5-8-Guangdong Foundation For Poverty Alleviation-广东省扶贫基金会</v>
      </c>
      <c r="AM80" s="257" t="s">
        <v>80</v>
      </c>
      <c r="AN80" s="116"/>
      <c r="AO80" s="116"/>
      <c r="AP80" s="116"/>
      <c r="AQ80" s="117" t="s">
        <v>74</v>
      </c>
      <c r="AR80" s="116"/>
      <c r="AS80" s="116"/>
      <c r="AT80" s="116"/>
      <c r="AU80" s="116"/>
      <c r="AV80" s="116"/>
      <c r="AW80" s="116"/>
      <c r="AX80" s="116"/>
      <c r="AY80" s="116"/>
      <c r="AZ80" s="116"/>
      <c r="BA80" s="116"/>
      <c r="BB80" s="116"/>
      <c r="BC80" s="116"/>
      <c r="BD80" s="117" t="s">
        <v>118</v>
      </c>
      <c r="BE80" s="255">
        <v>42744</v>
      </c>
      <c r="BF80" s="116"/>
      <c r="BG80" s="116"/>
      <c r="BH80" s="116"/>
      <c r="BI80" s="116"/>
      <c r="BJ80" s="116"/>
      <c r="BK80" s="116"/>
      <c r="BL80" s="116"/>
      <c r="BM80" s="116"/>
      <c r="BN80" s="116"/>
      <c r="BO80" s="116"/>
    </row>
    <row r="81" spans="1:67" ht="16.5">
      <c r="A81" s="234">
        <v>21</v>
      </c>
      <c r="B81" s="117" t="s">
        <v>1380</v>
      </c>
      <c r="C81" s="116"/>
      <c r="D81" s="226" t="s">
        <v>1476</v>
      </c>
      <c r="E81" s="117" t="s">
        <v>1477</v>
      </c>
      <c r="F81" s="235"/>
      <c r="G81" s="116"/>
      <c r="H81" s="116"/>
      <c r="I81" s="116"/>
      <c r="J81" s="116"/>
      <c r="K81" s="116"/>
      <c r="L81" s="116"/>
      <c r="M81" s="117" t="s">
        <v>114</v>
      </c>
      <c r="N81" s="116"/>
      <c r="O81" s="116"/>
      <c r="P81" s="116"/>
      <c r="Q81" s="116"/>
      <c r="R81" s="116"/>
      <c r="S81" s="116"/>
      <c r="T81" s="116"/>
      <c r="U81" s="116"/>
      <c r="V81" s="116"/>
      <c r="W81" s="116"/>
      <c r="X81" s="117" t="s">
        <v>114</v>
      </c>
      <c r="Y81" s="234">
        <v>7.5</v>
      </c>
      <c r="Z81" s="234">
        <v>8</v>
      </c>
      <c r="AA81" s="234">
        <v>5</v>
      </c>
      <c r="AB81" s="117" t="s">
        <v>726</v>
      </c>
      <c r="AC81" s="117" t="s">
        <v>108</v>
      </c>
      <c r="AD81" s="116"/>
      <c r="AE81" s="254" t="s">
        <v>109</v>
      </c>
      <c r="AF81" s="116"/>
      <c r="AG81" s="117" t="s">
        <v>99</v>
      </c>
      <c r="AH81" s="233" t="e">
        <f>VLOOKUP($AD81,'Program-Causes'!$C:$D,2,FALSE)</f>
        <v>#N/A</v>
      </c>
      <c r="AI81" s="117" t="s">
        <v>100</v>
      </c>
      <c r="AJ81" s="117" t="s">
        <v>69</v>
      </c>
      <c r="AK81" s="117" t="s">
        <v>70</v>
      </c>
      <c r="AL81" s="30" t="str">
        <f t="shared" si="0"/>
        <v>沈治国-南宁恒大城市建设有限公司-7.5-8-Guangdong Foundation For Poverty Alleviation-广东省扶贫基金会</v>
      </c>
      <c r="AM81" s="257" t="s">
        <v>80</v>
      </c>
      <c r="AN81" s="116"/>
      <c r="AO81" s="116"/>
      <c r="AP81" s="116"/>
      <c r="AQ81" s="117" t="s">
        <v>74</v>
      </c>
      <c r="AR81" s="116"/>
      <c r="AS81" s="116"/>
      <c r="AT81" s="116"/>
      <c r="AU81" s="116"/>
      <c r="AV81" s="116"/>
      <c r="AW81" s="116"/>
      <c r="AX81" s="116"/>
      <c r="AY81" s="116"/>
      <c r="AZ81" s="116"/>
      <c r="BA81" s="116"/>
      <c r="BB81" s="116"/>
      <c r="BC81" s="116"/>
      <c r="BD81" s="117" t="s">
        <v>118</v>
      </c>
      <c r="BE81" s="255">
        <v>42744</v>
      </c>
      <c r="BF81" s="116"/>
      <c r="BG81" s="116"/>
      <c r="BH81" s="116"/>
      <c r="BI81" s="116"/>
      <c r="BJ81" s="116"/>
      <c r="BK81" s="116"/>
      <c r="BL81" s="116"/>
      <c r="BM81" s="116"/>
      <c r="BN81" s="116"/>
      <c r="BO81" s="116"/>
    </row>
    <row r="82" spans="1:67" ht="16.5">
      <c r="A82" s="234">
        <v>21</v>
      </c>
      <c r="B82" s="117" t="s">
        <v>1380</v>
      </c>
      <c r="C82" s="116"/>
      <c r="D82" s="226" t="s">
        <v>1476</v>
      </c>
      <c r="E82" s="117" t="s">
        <v>1477</v>
      </c>
      <c r="F82" s="235"/>
      <c r="G82" s="116"/>
      <c r="H82" s="116"/>
      <c r="I82" s="116"/>
      <c r="J82" s="116"/>
      <c r="K82" s="116"/>
      <c r="L82" s="116"/>
      <c r="M82" s="117" t="s">
        <v>114</v>
      </c>
      <c r="N82" s="116"/>
      <c r="O82" s="116"/>
      <c r="P82" s="116"/>
      <c r="Q82" s="116"/>
      <c r="R82" s="116"/>
      <c r="S82" s="116"/>
      <c r="T82" s="116"/>
      <c r="U82" s="116"/>
      <c r="V82" s="116"/>
      <c r="W82" s="116"/>
      <c r="X82" s="117" t="s">
        <v>114</v>
      </c>
      <c r="Y82" s="234">
        <v>7.5</v>
      </c>
      <c r="Z82" s="234">
        <v>8</v>
      </c>
      <c r="AA82" s="234">
        <v>5</v>
      </c>
      <c r="AB82" s="117" t="s">
        <v>726</v>
      </c>
      <c r="AC82" s="117" t="s">
        <v>108</v>
      </c>
      <c r="AD82" s="116"/>
      <c r="AE82" s="254" t="s">
        <v>109</v>
      </c>
      <c r="AF82" s="116"/>
      <c r="AG82" s="117" t="s">
        <v>99</v>
      </c>
      <c r="AH82" s="233" t="e">
        <f>VLOOKUP($AD82,'Program-Causes'!$C:$D,2,FALSE)</f>
        <v>#N/A</v>
      </c>
      <c r="AI82" s="117" t="s">
        <v>100</v>
      </c>
      <c r="AJ82" s="117" t="s">
        <v>69</v>
      </c>
      <c r="AK82" s="117" t="s">
        <v>70</v>
      </c>
      <c r="AL82" s="30" t="str">
        <f t="shared" si="0"/>
        <v>沈治国-南宁恒大城市建设有限公司-7.5-8-Guangdong Foundation For Poverty Alleviation-广东省扶贫基金会</v>
      </c>
      <c r="AM82" s="257" t="s">
        <v>80</v>
      </c>
      <c r="AN82" s="116"/>
      <c r="AO82" s="116"/>
      <c r="AP82" s="116"/>
      <c r="AQ82" s="117" t="s">
        <v>74</v>
      </c>
      <c r="AR82" s="116"/>
      <c r="AS82" s="116"/>
      <c r="AT82" s="116"/>
      <c r="AU82" s="116"/>
      <c r="AV82" s="116"/>
      <c r="AW82" s="116"/>
      <c r="AX82" s="116"/>
      <c r="AY82" s="116"/>
      <c r="AZ82" s="116"/>
      <c r="BA82" s="116"/>
      <c r="BB82" s="116"/>
      <c r="BC82" s="116"/>
      <c r="BD82" s="117" t="s">
        <v>118</v>
      </c>
      <c r="BE82" s="255">
        <v>42744</v>
      </c>
      <c r="BF82" s="116"/>
      <c r="BG82" s="116"/>
      <c r="BH82" s="116"/>
      <c r="BI82" s="116"/>
      <c r="BJ82" s="116"/>
      <c r="BK82" s="116"/>
      <c r="BL82" s="116"/>
      <c r="BM82" s="116"/>
      <c r="BN82" s="116"/>
      <c r="BO82" s="116"/>
    </row>
    <row r="83" spans="1:67" ht="16.5">
      <c r="A83" s="234">
        <v>21</v>
      </c>
      <c r="B83" s="117" t="s">
        <v>1380</v>
      </c>
      <c r="C83" s="116"/>
      <c r="D83" s="226" t="s">
        <v>1476</v>
      </c>
      <c r="E83" s="117" t="s">
        <v>1477</v>
      </c>
      <c r="F83" s="235"/>
      <c r="G83" s="116"/>
      <c r="H83" s="116"/>
      <c r="I83" s="116"/>
      <c r="J83" s="116"/>
      <c r="K83" s="116"/>
      <c r="L83" s="116"/>
      <c r="M83" s="117" t="s">
        <v>114</v>
      </c>
      <c r="N83" s="116"/>
      <c r="O83" s="116"/>
      <c r="P83" s="116"/>
      <c r="Q83" s="116"/>
      <c r="R83" s="116"/>
      <c r="S83" s="116"/>
      <c r="T83" s="116"/>
      <c r="U83" s="116"/>
      <c r="V83" s="116"/>
      <c r="W83" s="116"/>
      <c r="X83" s="117" t="s">
        <v>114</v>
      </c>
      <c r="Y83" s="234">
        <v>7.5</v>
      </c>
      <c r="Z83" s="234">
        <v>8</v>
      </c>
      <c r="AA83" s="234">
        <v>5</v>
      </c>
      <c r="AB83" s="117" t="s">
        <v>726</v>
      </c>
      <c r="AC83" s="117" t="s">
        <v>108</v>
      </c>
      <c r="AD83" s="116"/>
      <c r="AE83" s="254" t="s">
        <v>109</v>
      </c>
      <c r="AF83" s="116"/>
      <c r="AG83" s="117" t="s">
        <v>99</v>
      </c>
      <c r="AH83" s="233" t="e">
        <f>VLOOKUP($AD83,'Program-Causes'!$C:$D,2,FALSE)</f>
        <v>#N/A</v>
      </c>
      <c r="AI83" s="117" t="s">
        <v>100</v>
      </c>
      <c r="AJ83" s="117" t="s">
        <v>69</v>
      </c>
      <c r="AK83" s="117" t="s">
        <v>70</v>
      </c>
      <c r="AL83" s="30" t="str">
        <f t="shared" si="0"/>
        <v>沈治国-南宁恒大城市建设有限公司-7.5-8-Guangdong Foundation For Poverty Alleviation-广东省扶贫基金会</v>
      </c>
      <c r="AM83" s="257" t="s">
        <v>80</v>
      </c>
      <c r="AN83" s="116"/>
      <c r="AO83" s="116"/>
      <c r="AP83" s="116"/>
      <c r="AQ83" s="117" t="s">
        <v>74</v>
      </c>
      <c r="AR83" s="116"/>
      <c r="AS83" s="116"/>
      <c r="AT83" s="116"/>
      <c r="AU83" s="116"/>
      <c r="AV83" s="116"/>
      <c r="AW83" s="116"/>
      <c r="AX83" s="116"/>
      <c r="AY83" s="116"/>
      <c r="AZ83" s="116"/>
      <c r="BA83" s="116"/>
      <c r="BB83" s="116"/>
      <c r="BC83" s="116"/>
      <c r="BD83" s="117" t="s">
        <v>118</v>
      </c>
      <c r="BE83" s="255">
        <v>42744</v>
      </c>
      <c r="BF83" s="116"/>
      <c r="BG83" s="116"/>
      <c r="BH83" s="116"/>
      <c r="BI83" s="116"/>
      <c r="BJ83" s="116"/>
      <c r="BK83" s="116"/>
      <c r="BL83" s="116"/>
      <c r="BM83" s="116"/>
      <c r="BN83" s="116"/>
      <c r="BO83" s="116"/>
    </row>
    <row r="84" spans="1:67" ht="16.5">
      <c r="A84" s="234">
        <v>21</v>
      </c>
      <c r="B84" s="117" t="s">
        <v>1380</v>
      </c>
      <c r="C84" s="116"/>
      <c r="D84" s="226" t="s">
        <v>1476</v>
      </c>
      <c r="E84" s="117" t="s">
        <v>1477</v>
      </c>
      <c r="F84" s="235"/>
      <c r="G84" s="116"/>
      <c r="H84" s="116"/>
      <c r="I84" s="116"/>
      <c r="J84" s="116"/>
      <c r="K84" s="116"/>
      <c r="L84" s="116"/>
      <c r="M84" s="117" t="s">
        <v>114</v>
      </c>
      <c r="N84" s="116"/>
      <c r="O84" s="116"/>
      <c r="P84" s="116"/>
      <c r="Q84" s="116"/>
      <c r="R84" s="116"/>
      <c r="S84" s="116"/>
      <c r="T84" s="116"/>
      <c r="U84" s="116"/>
      <c r="V84" s="116"/>
      <c r="W84" s="116"/>
      <c r="X84" s="117" t="s">
        <v>114</v>
      </c>
      <c r="Y84" s="234">
        <v>7.5</v>
      </c>
      <c r="Z84" s="234">
        <v>8</v>
      </c>
      <c r="AA84" s="234">
        <v>5</v>
      </c>
      <c r="AB84" s="117" t="s">
        <v>726</v>
      </c>
      <c r="AC84" s="117" t="s">
        <v>108</v>
      </c>
      <c r="AD84" s="116"/>
      <c r="AE84" s="254" t="s">
        <v>109</v>
      </c>
      <c r="AF84" s="116"/>
      <c r="AG84" s="117" t="s">
        <v>99</v>
      </c>
      <c r="AH84" s="233" t="e">
        <f>VLOOKUP($AD84,'Program-Causes'!$C:$D,2,FALSE)</f>
        <v>#N/A</v>
      </c>
      <c r="AI84" s="117" t="s">
        <v>100</v>
      </c>
      <c r="AJ84" s="117" t="s">
        <v>69</v>
      </c>
      <c r="AK84" s="117" t="s">
        <v>70</v>
      </c>
      <c r="AL84" s="30" t="str">
        <f t="shared" si="0"/>
        <v>沈治国-南宁恒大城市建设有限公司-7.5-8-Guangdong Foundation For Poverty Alleviation-广东省扶贫基金会</v>
      </c>
      <c r="AM84" s="257" t="s">
        <v>80</v>
      </c>
      <c r="AN84" s="116"/>
      <c r="AO84" s="116"/>
      <c r="AP84" s="116"/>
      <c r="AQ84" s="117" t="s">
        <v>74</v>
      </c>
      <c r="AR84" s="116"/>
      <c r="AS84" s="116"/>
      <c r="AT84" s="116"/>
      <c r="AU84" s="116"/>
      <c r="AV84" s="116"/>
      <c r="AW84" s="116"/>
      <c r="AX84" s="116"/>
      <c r="AY84" s="116"/>
      <c r="AZ84" s="116"/>
      <c r="BA84" s="116"/>
      <c r="BB84" s="116"/>
      <c r="BC84" s="116"/>
      <c r="BD84" s="117" t="s">
        <v>118</v>
      </c>
      <c r="BE84" s="255">
        <v>42744</v>
      </c>
      <c r="BF84" s="116"/>
      <c r="BG84" s="116"/>
      <c r="BH84" s="116"/>
      <c r="BI84" s="116"/>
      <c r="BJ84" s="116"/>
      <c r="BK84" s="116"/>
      <c r="BL84" s="116"/>
      <c r="BM84" s="116"/>
      <c r="BN84" s="116"/>
      <c r="BO84" s="116"/>
    </row>
    <row r="85" spans="1:67" ht="16.5">
      <c r="A85" s="234">
        <v>25</v>
      </c>
      <c r="B85" s="116"/>
      <c r="C85" s="116"/>
      <c r="D85" s="226" t="s">
        <v>328</v>
      </c>
      <c r="E85" s="117" t="s">
        <v>329</v>
      </c>
      <c r="F85" s="235"/>
      <c r="G85" s="247"/>
      <c r="H85" s="267">
        <v>45</v>
      </c>
      <c r="I85" s="268" t="s">
        <v>78</v>
      </c>
      <c r="J85" s="268" t="s">
        <v>79</v>
      </c>
      <c r="K85" s="269" t="s">
        <v>80</v>
      </c>
      <c r="L85" s="268" t="s">
        <v>1400</v>
      </c>
      <c r="M85" s="268" t="s">
        <v>82</v>
      </c>
      <c r="N85" s="268" t="s">
        <v>1481</v>
      </c>
      <c r="O85" s="268" t="s">
        <v>84</v>
      </c>
      <c r="P85" s="268" t="s">
        <v>1447</v>
      </c>
      <c r="Q85" s="268" t="s">
        <v>63</v>
      </c>
      <c r="R85" s="268" t="s">
        <v>64</v>
      </c>
      <c r="S85" s="269" t="s">
        <v>80</v>
      </c>
      <c r="T85" s="247"/>
      <c r="U85" s="247"/>
      <c r="V85" s="247"/>
      <c r="W85" s="247"/>
      <c r="X85" s="268" t="s">
        <v>1357</v>
      </c>
      <c r="Y85" s="268">
        <v>0.75</v>
      </c>
      <c r="Z85" s="267">
        <v>8</v>
      </c>
      <c r="AA85" s="267">
        <v>1</v>
      </c>
      <c r="AB85" s="268" t="s">
        <v>1448</v>
      </c>
      <c r="AC85" s="247"/>
      <c r="AD85" s="247"/>
      <c r="AE85" s="270" t="s">
        <v>136</v>
      </c>
      <c r="AF85" s="247"/>
      <c r="AG85" s="230" t="s">
        <v>99</v>
      </c>
      <c r="AH85" s="233" t="e">
        <f>VLOOKUP($AD85,'Program-Causes'!$C:$D,2,FALSE)</f>
        <v>#N/A</v>
      </c>
      <c r="AI85" s="268" t="s">
        <v>141</v>
      </c>
      <c r="AJ85" s="268" t="s">
        <v>69</v>
      </c>
      <c r="AK85" s="268" t="s">
        <v>70</v>
      </c>
      <c r="AL85" s="30" t="str">
        <f t="shared" si="0"/>
        <v>马化腾-腾讯公益慈善基金会-0.75-8-Lingshan Charity Foundation-</v>
      </c>
      <c r="AM85" s="269" t="s">
        <v>80</v>
      </c>
      <c r="AN85" s="116"/>
      <c r="AO85" s="247"/>
      <c r="AP85" s="247"/>
      <c r="AQ85" s="247"/>
      <c r="AR85" s="268" t="s">
        <v>420</v>
      </c>
      <c r="AS85" s="116"/>
      <c r="AT85" s="268" t="s">
        <v>74</v>
      </c>
      <c r="AU85" s="116"/>
      <c r="AV85" s="247"/>
      <c r="AW85" s="247"/>
      <c r="AX85" s="247"/>
      <c r="AY85" s="247"/>
      <c r="AZ85" s="247"/>
      <c r="BA85" s="247"/>
      <c r="BB85" s="247"/>
      <c r="BC85" s="247"/>
      <c r="BD85" s="247"/>
      <c r="BE85" s="247"/>
      <c r="BF85" s="247"/>
      <c r="BG85" s="247"/>
      <c r="BH85" s="116"/>
      <c r="BI85" s="116"/>
      <c r="BJ85" s="116"/>
      <c r="BK85" s="116"/>
      <c r="BL85" s="116"/>
      <c r="BM85" s="116"/>
      <c r="BN85" s="116"/>
      <c r="BO85" s="116"/>
    </row>
    <row r="86" spans="1:67" ht="16.5">
      <c r="A86" s="234">
        <v>25</v>
      </c>
      <c r="B86" s="116"/>
      <c r="C86" s="116"/>
      <c r="D86" s="226" t="s">
        <v>328</v>
      </c>
      <c r="E86" s="227" t="s">
        <v>329</v>
      </c>
      <c r="F86" s="235"/>
      <c r="G86" s="236"/>
      <c r="H86" s="237">
        <v>45</v>
      </c>
      <c r="I86" s="226" t="s">
        <v>78</v>
      </c>
      <c r="J86" s="227" t="s">
        <v>79</v>
      </c>
      <c r="K86" s="238" t="s">
        <v>80</v>
      </c>
      <c r="L86" s="229" t="s">
        <v>1400</v>
      </c>
      <c r="M86" s="230" t="s">
        <v>82</v>
      </c>
      <c r="N86" s="229" t="s">
        <v>1481</v>
      </c>
      <c r="O86" s="230" t="s">
        <v>84</v>
      </c>
      <c r="P86" s="229" t="s">
        <v>1447</v>
      </c>
      <c r="Q86" s="230" t="s">
        <v>63</v>
      </c>
      <c r="R86" s="229" t="s">
        <v>64</v>
      </c>
      <c r="S86" s="239" t="s">
        <v>80</v>
      </c>
      <c r="T86" s="248"/>
      <c r="U86" s="240"/>
      <c r="V86" s="248"/>
      <c r="W86" s="240"/>
      <c r="X86" s="30" t="s">
        <v>82</v>
      </c>
      <c r="Y86" s="29"/>
      <c r="Z86" s="242">
        <v>10</v>
      </c>
      <c r="AA86" s="241">
        <v>15</v>
      </c>
      <c r="AB86" s="30" t="s">
        <v>1482</v>
      </c>
      <c r="AC86" s="29"/>
      <c r="AD86" s="235"/>
      <c r="AE86" s="243" t="s">
        <v>1371</v>
      </c>
      <c r="AF86" s="194" t="s">
        <v>1483</v>
      </c>
      <c r="AG86" s="28"/>
      <c r="AH86" s="233" t="e">
        <f>VLOOKUP($AD86,'Program-Causes'!$C:$D,2,FALSE)</f>
        <v>#N/A</v>
      </c>
      <c r="AI86" s="194" t="s">
        <v>100</v>
      </c>
      <c r="AJ86" s="30" t="s">
        <v>1484</v>
      </c>
      <c r="AK86" s="194" t="s">
        <v>70</v>
      </c>
      <c r="AL86" s="30" t="str">
        <f t="shared" si="0"/>
        <v>马化腾-Tencent Holdings Limited--10-China Information Accessibility Alliance-</v>
      </c>
      <c r="AM86" s="26" t="s">
        <v>72</v>
      </c>
      <c r="AN86" s="27" t="s">
        <v>73</v>
      </c>
      <c r="AO86" s="26" t="s">
        <v>1057</v>
      </c>
      <c r="AP86" s="29"/>
      <c r="AQ86" s="28"/>
      <c r="AR86" s="29"/>
      <c r="AS86" s="28"/>
      <c r="AT86" s="29"/>
      <c r="AU86" s="28"/>
      <c r="AV86" s="194" t="s">
        <v>487</v>
      </c>
      <c r="AW86" s="28"/>
      <c r="AX86" s="194" t="s">
        <v>84</v>
      </c>
      <c r="AY86" s="244">
        <v>2</v>
      </c>
      <c r="AZ86" s="245"/>
      <c r="BA86" s="245"/>
      <c r="BB86" s="236"/>
      <c r="BC86" s="237">
        <v>100</v>
      </c>
      <c r="BD86" s="117" t="s">
        <v>488</v>
      </c>
      <c r="BE86" s="246">
        <v>42430</v>
      </c>
      <c r="BF86" s="116"/>
      <c r="BG86" s="116"/>
      <c r="BH86" s="116"/>
      <c r="BI86" s="116"/>
      <c r="BJ86" s="116"/>
      <c r="BK86" s="116"/>
      <c r="BL86" s="116"/>
      <c r="BM86" s="116"/>
      <c r="BN86" s="116"/>
      <c r="BO86" s="116"/>
    </row>
    <row r="87" spans="1:67" ht="16.5">
      <c r="A87" s="234">
        <v>25</v>
      </c>
      <c r="B87" s="117" t="s">
        <v>1380</v>
      </c>
      <c r="C87" s="116"/>
      <c r="D87" s="226" t="s">
        <v>328</v>
      </c>
      <c r="E87" s="117" t="s">
        <v>329</v>
      </c>
      <c r="F87" s="235"/>
      <c r="G87" s="116"/>
      <c r="H87" s="116"/>
      <c r="I87" s="116"/>
      <c r="J87" s="116"/>
      <c r="K87" s="116"/>
      <c r="L87" s="116"/>
      <c r="M87" s="117" t="s">
        <v>1357</v>
      </c>
      <c r="N87" s="116"/>
      <c r="O87" s="116"/>
      <c r="P87" s="116"/>
      <c r="Q87" s="116"/>
      <c r="R87" s="116"/>
      <c r="S87" s="116"/>
      <c r="T87" s="116"/>
      <c r="U87" s="116"/>
      <c r="V87" s="116"/>
      <c r="W87" s="116"/>
      <c r="X87" s="117" t="s">
        <v>1357</v>
      </c>
      <c r="Y87" s="234">
        <v>2</v>
      </c>
      <c r="Z87" s="234">
        <v>3</v>
      </c>
      <c r="AA87" s="234">
        <v>22</v>
      </c>
      <c r="AB87" s="117" t="s">
        <v>1359</v>
      </c>
      <c r="AC87" s="117" t="s">
        <v>1281</v>
      </c>
      <c r="AD87" s="254" t="s">
        <v>173</v>
      </c>
      <c r="AE87" s="254" t="s">
        <v>109</v>
      </c>
      <c r="AF87" s="116"/>
      <c r="AG87" s="117" t="s">
        <v>99</v>
      </c>
      <c r="AH87" s="233" t="e">
        <f>VLOOKUP($AD87,'Program-Causes'!$C:$D,2,FALSE)</f>
        <v>#N/A</v>
      </c>
      <c r="AI87" s="117" t="s">
        <v>141</v>
      </c>
      <c r="AJ87" s="117" t="s">
        <v>69</v>
      </c>
      <c r="AK87" s="117" t="s">
        <v>70</v>
      </c>
      <c r="AL87" s="30" t="str">
        <f t="shared" si="0"/>
        <v>马化腾-腾讯公益慈善基金会-2-3-China Social Welfare Foundation-中国社会福利基金会</v>
      </c>
      <c r="AM87" s="257" t="s">
        <v>80</v>
      </c>
      <c r="AN87" s="116"/>
      <c r="AO87" s="116"/>
      <c r="AP87" s="116"/>
      <c r="AQ87" s="117" t="s">
        <v>74</v>
      </c>
      <c r="AR87" s="116"/>
      <c r="AS87" s="116"/>
      <c r="AT87" s="116"/>
      <c r="AU87" s="116"/>
      <c r="AV87" s="116"/>
      <c r="AW87" s="116"/>
      <c r="AX87" s="116"/>
      <c r="AY87" s="116"/>
      <c r="AZ87" s="116"/>
      <c r="BA87" s="116"/>
      <c r="BB87" s="116"/>
      <c r="BC87" s="116"/>
      <c r="BD87" s="117" t="s">
        <v>118</v>
      </c>
      <c r="BE87" s="255">
        <v>42744</v>
      </c>
      <c r="BF87" s="116"/>
      <c r="BG87" s="116"/>
      <c r="BH87" s="116"/>
      <c r="BI87" s="116"/>
      <c r="BJ87" s="116"/>
      <c r="BK87" s="116"/>
      <c r="BL87" s="116"/>
      <c r="BM87" s="116"/>
      <c r="BN87" s="116"/>
      <c r="BO87" s="116"/>
    </row>
    <row r="88" spans="1:67" ht="12.75">
      <c r="A88" s="234">
        <v>25</v>
      </c>
      <c r="B88" s="117" t="s">
        <v>1364</v>
      </c>
      <c r="C88" s="116"/>
      <c r="D88" s="226" t="s">
        <v>328</v>
      </c>
      <c r="E88" s="117" t="s">
        <v>329</v>
      </c>
      <c r="F88" s="235"/>
      <c r="G88" s="116"/>
      <c r="H88" s="116"/>
      <c r="I88" s="116"/>
      <c r="J88" s="116"/>
      <c r="K88" s="116"/>
      <c r="L88" s="116"/>
      <c r="M88" s="116"/>
      <c r="N88" s="116"/>
      <c r="O88" s="116"/>
      <c r="P88" s="116"/>
      <c r="Q88" s="116"/>
      <c r="R88" s="116"/>
      <c r="S88" s="116"/>
      <c r="T88" s="116"/>
      <c r="U88" s="116"/>
      <c r="V88" s="116"/>
      <c r="W88" s="116"/>
      <c r="X88" s="117" t="s">
        <v>1357</v>
      </c>
      <c r="Y88" s="271">
        <v>3.64</v>
      </c>
      <c r="Z88" s="234">
        <v>1</v>
      </c>
      <c r="AA88" s="234">
        <v>12</v>
      </c>
      <c r="AB88" s="30" t="s">
        <v>1373</v>
      </c>
      <c r="AC88" s="194" t="s">
        <v>1374</v>
      </c>
      <c r="AD88" s="116"/>
      <c r="AE88" s="116"/>
      <c r="AF88" s="116"/>
      <c r="AG88" s="116"/>
      <c r="AH88" s="233" t="e">
        <f>VLOOKUP($AD88,'Program-Causes'!$C:$D,2,FALSE)</f>
        <v>#N/A</v>
      </c>
      <c r="AI88" s="116"/>
      <c r="AJ88" s="117" t="s">
        <v>69</v>
      </c>
      <c r="AK88" s="117" t="s">
        <v>70</v>
      </c>
      <c r="AL88" s="30" t="str">
        <f t="shared" si="0"/>
        <v>马化腾-腾讯公益慈善基金会-3.64-1-China Charities Aid Foundation for Children-中华少年儿童慈善救助基金会</v>
      </c>
      <c r="AM88" s="117" t="s">
        <v>1369</v>
      </c>
      <c r="AN88" s="114" t="s">
        <v>1399</v>
      </c>
      <c r="AO88" s="116"/>
      <c r="AP88" s="116"/>
      <c r="AQ88" s="116"/>
      <c r="AR88" s="116"/>
      <c r="AS88" s="116"/>
      <c r="AT88" s="117" t="s">
        <v>74</v>
      </c>
      <c r="AU88" s="116"/>
      <c r="AV88" s="116"/>
      <c r="AW88" s="116"/>
      <c r="AX88" s="116"/>
      <c r="AY88" s="116"/>
      <c r="AZ88" s="116"/>
      <c r="BA88" s="116"/>
      <c r="BB88" s="116"/>
      <c r="BC88" s="116"/>
      <c r="BD88" s="117" t="s">
        <v>269</v>
      </c>
      <c r="BE88" s="255">
        <v>42744</v>
      </c>
      <c r="BF88" s="116"/>
      <c r="BG88" s="116"/>
      <c r="BH88" s="116"/>
      <c r="BI88" s="116"/>
      <c r="BJ88" s="116"/>
      <c r="BK88" s="116"/>
      <c r="BL88" s="116"/>
      <c r="BM88" s="116"/>
      <c r="BN88" s="116"/>
      <c r="BO88" s="116"/>
    </row>
    <row r="89" spans="1:67" ht="12.75">
      <c r="A89" s="234">
        <v>25</v>
      </c>
      <c r="B89" s="117" t="s">
        <v>1364</v>
      </c>
      <c r="C89" s="116"/>
      <c r="D89" s="226" t="s">
        <v>328</v>
      </c>
      <c r="E89" s="117" t="s">
        <v>329</v>
      </c>
      <c r="F89" s="235"/>
      <c r="G89" s="116"/>
      <c r="H89" s="116"/>
      <c r="I89" s="116"/>
      <c r="J89" s="116"/>
      <c r="K89" s="116"/>
      <c r="L89" s="116"/>
      <c r="M89" s="116"/>
      <c r="N89" s="116"/>
      <c r="O89" s="116"/>
      <c r="P89" s="116"/>
      <c r="Q89" s="116"/>
      <c r="R89" s="116"/>
      <c r="S89" s="116"/>
      <c r="T89" s="116"/>
      <c r="U89" s="116"/>
      <c r="V89" s="116"/>
      <c r="W89" s="116"/>
      <c r="X89" s="117" t="s">
        <v>1357</v>
      </c>
      <c r="Y89" s="271">
        <v>2.29</v>
      </c>
      <c r="Z89" s="234">
        <v>1</v>
      </c>
      <c r="AA89" s="234">
        <v>12</v>
      </c>
      <c r="AB89" s="30" t="s">
        <v>1373</v>
      </c>
      <c r="AC89" s="194" t="s">
        <v>1374</v>
      </c>
      <c r="AD89" s="116"/>
      <c r="AE89" s="116"/>
      <c r="AF89" s="116"/>
      <c r="AG89" s="116"/>
      <c r="AH89" s="233" t="e">
        <f>VLOOKUP($AD89,'Program-Causes'!$C:$D,2,FALSE)</f>
        <v>#N/A</v>
      </c>
      <c r="AI89" s="116"/>
      <c r="AJ89" s="117" t="s">
        <v>69</v>
      </c>
      <c r="AK89" s="117" t="s">
        <v>70</v>
      </c>
      <c r="AL89" s="30" t="str">
        <f t="shared" si="0"/>
        <v>马化腾-腾讯公益慈善基金会-2.29-1-China Charities Aid Foundation for Children-中华少年儿童慈善救助基金会</v>
      </c>
      <c r="AM89" s="117" t="s">
        <v>1369</v>
      </c>
      <c r="AN89" s="114" t="s">
        <v>1399</v>
      </c>
      <c r="AO89" s="116"/>
      <c r="AP89" s="116"/>
      <c r="AQ89" s="116"/>
      <c r="AR89" s="116"/>
      <c r="AS89" s="116"/>
      <c r="AT89" s="117" t="s">
        <v>74</v>
      </c>
      <c r="AU89" s="116"/>
      <c r="AV89" s="116"/>
      <c r="AW89" s="116"/>
      <c r="AX89" s="116"/>
      <c r="AY89" s="116"/>
      <c r="AZ89" s="116"/>
      <c r="BA89" s="116"/>
      <c r="BB89" s="116"/>
      <c r="BC89" s="116"/>
      <c r="BD89" s="117" t="s">
        <v>269</v>
      </c>
      <c r="BE89" s="255">
        <v>42744</v>
      </c>
      <c r="BF89" s="116"/>
      <c r="BG89" s="116"/>
      <c r="BH89" s="116"/>
      <c r="BI89" s="116"/>
      <c r="BJ89" s="116"/>
      <c r="BK89" s="116"/>
      <c r="BL89" s="116"/>
      <c r="BM89" s="116"/>
      <c r="BN89" s="116"/>
      <c r="BO89" s="116"/>
    </row>
    <row r="90" spans="1:67" ht="12.75">
      <c r="A90" s="234">
        <v>25</v>
      </c>
      <c r="B90" s="117" t="s">
        <v>1364</v>
      </c>
      <c r="C90" s="116"/>
      <c r="D90" s="226" t="s">
        <v>328</v>
      </c>
      <c r="E90" s="117" t="s">
        <v>329</v>
      </c>
      <c r="F90" s="235"/>
      <c r="G90" s="116"/>
      <c r="H90" s="116"/>
      <c r="I90" s="116"/>
      <c r="J90" s="116"/>
      <c r="K90" s="116"/>
      <c r="L90" s="116"/>
      <c r="M90" s="116"/>
      <c r="N90" s="116"/>
      <c r="O90" s="116"/>
      <c r="P90" s="116"/>
      <c r="Q90" s="116"/>
      <c r="R90" s="116"/>
      <c r="S90" s="116"/>
      <c r="T90" s="116"/>
      <c r="U90" s="116"/>
      <c r="V90" s="116"/>
      <c r="W90" s="116"/>
      <c r="X90" s="117" t="s">
        <v>1357</v>
      </c>
      <c r="Y90" s="271">
        <v>2</v>
      </c>
      <c r="Z90" s="234">
        <v>2</v>
      </c>
      <c r="AA90" s="234">
        <v>1</v>
      </c>
      <c r="AB90" s="30" t="s">
        <v>1373</v>
      </c>
      <c r="AC90" s="194" t="s">
        <v>1374</v>
      </c>
      <c r="AD90" s="116"/>
      <c r="AE90" s="116"/>
      <c r="AF90" s="116"/>
      <c r="AG90" s="116"/>
      <c r="AH90" s="233" t="e">
        <f>VLOOKUP($AD90,'Program-Causes'!$C:$D,2,FALSE)</f>
        <v>#N/A</v>
      </c>
      <c r="AI90" s="116"/>
      <c r="AJ90" s="117" t="s">
        <v>69</v>
      </c>
      <c r="AK90" s="117" t="s">
        <v>70</v>
      </c>
      <c r="AL90" s="30" t="str">
        <f t="shared" si="0"/>
        <v>马化腾-腾讯公益慈善基金会-2-2-China Charities Aid Foundation for Children-中华少年儿童慈善救助基金会</v>
      </c>
      <c r="AM90" s="117" t="s">
        <v>1369</v>
      </c>
      <c r="AN90" s="114" t="s">
        <v>1399</v>
      </c>
      <c r="AO90" s="116"/>
      <c r="AP90" s="116"/>
      <c r="AQ90" s="116"/>
      <c r="AR90" s="116"/>
      <c r="AS90" s="116"/>
      <c r="AT90" s="117" t="s">
        <v>74</v>
      </c>
      <c r="AU90" s="116"/>
      <c r="AV90" s="116"/>
      <c r="AW90" s="116"/>
      <c r="AX90" s="116"/>
      <c r="AY90" s="116"/>
      <c r="AZ90" s="116"/>
      <c r="BA90" s="116"/>
      <c r="BB90" s="116"/>
      <c r="BC90" s="116"/>
      <c r="BD90" s="117" t="s">
        <v>269</v>
      </c>
      <c r="BE90" s="255">
        <v>42744</v>
      </c>
      <c r="BF90" s="116"/>
      <c r="BG90" s="116"/>
      <c r="BH90" s="116"/>
      <c r="BI90" s="116"/>
      <c r="BJ90" s="116"/>
      <c r="BK90" s="116"/>
      <c r="BL90" s="116"/>
      <c r="BM90" s="116"/>
      <c r="BN90" s="116"/>
      <c r="BO90" s="116"/>
    </row>
    <row r="91" spans="1:67" ht="12.75">
      <c r="A91" s="234">
        <v>25</v>
      </c>
      <c r="B91" s="117" t="s">
        <v>1364</v>
      </c>
      <c r="C91" s="116"/>
      <c r="D91" s="226" t="s">
        <v>328</v>
      </c>
      <c r="E91" s="117" t="s">
        <v>329</v>
      </c>
      <c r="F91" s="235"/>
      <c r="G91" s="116"/>
      <c r="H91" s="116"/>
      <c r="I91" s="116"/>
      <c r="J91" s="116"/>
      <c r="K91" s="116"/>
      <c r="L91" s="116"/>
      <c r="M91" s="116"/>
      <c r="N91" s="116"/>
      <c r="O91" s="116"/>
      <c r="P91" s="116"/>
      <c r="Q91" s="116"/>
      <c r="R91" s="116"/>
      <c r="S91" s="116"/>
      <c r="T91" s="116"/>
      <c r="U91" s="116"/>
      <c r="V91" s="116"/>
      <c r="W91" s="116"/>
      <c r="X91" s="117" t="s">
        <v>1357</v>
      </c>
      <c r="Y91" s="271">
        <v>1.49</v>
      </c>
      <c r="Z91" s="234">
        <v>1</v>
      </c>
      <c r="AA91" s="234">
        <v>12</v>
      </c>
      <c r="AB91" s="30" t="s">
        <v>1373</v>
      </c>
      <c r="AC91" s="194" t="s">
        <v>1374</v>
      </c>
      <c r="AD91" s="116"/>
      <c r="AE91" s="116"/>
      <c r="AF91" s="116"/>
      <c r="AG91" s="116"/>
      <c r="AH91" s="233" t="e">
        <f>VLOOKUP($AD91,'Program-Causes'!$C:$D,2,FALSE)</f>
        <v>#N/A</v>
      </c>
      <c r="AI91" s="116"/>
      <c r="AJ91" s="117" t="s">
        <v>69</v>
      </c>
      <c r="AK91" s="117" t="s">
        <v>70</v>
      </c>
      <c r="AL91" s="30" t="str">
        <f t="shared" si="0"/>
        <v>马化腾-腾讯公益慈善基金会-1.49-1-China Charities Aid Foundation for Children-中华少年儿童慈善救助基金会</v>
      </c>
      <c r="AM91" s="117" t="s">
        <v>1369</v>
      </c>
      <c r="AN91" s="114" t="s">
        <v>1399</v>
      </c>
      <c r="AO91" s="116"/>
      <c r="AP91" s="116"/>
      <c r="AQ91" s="116"/>
      <c r="AR91" s="116"/>
      <c r="AS91" s="116"/>
      <c r="AT91" s="117" t="s">
        <v>74</v>
      </c>
      <c r="AU91" s="116"/>
      <c r="AV91" s="116"/>
      <c r="AW91" s="116"/>
      <c r="AX91" s="116"/>
      <c r="AY91" s="116"/>
      <c r="AZ91" s="116"/>
      <c r="BA91" s="116"/>
      <c r="BB91" s="116"/>
      <c r="BC91" s="116"/>
      <c r="BD91" s="117" t="s">
        <v>269</v>
      </c>
      <c r="BE91" s="255">
        <v>42744</v>
      </c>
      <c r="BF91" s="116"/>
      <c r="BG91" s="116"/>
      <c r="BH91" s="116"/>
      <c r="BI91" s="116"/>
      <c r="BJ91" s="116"/>
      <c r="BK91" s="116"/>
      <c r="BL91" s="116"/>
      <c r="BM91" s="116"/>
      <c r="BN91" s="116"/>
      <c r="BO91" s="116"/>
    </row>
    <row r="92" spans="1:67" ht="12.75">
      <c r="A92" s="234">
        <v>25</v>
      </c>
      <c r="B92" s="117" t="s">
        <v>1364</v>
      </c>
      <c r="C92" s="116"/>
      <c r="D92" s="226" t="s">
        <v>328</v>
      </c>
      <c r="E92" s="117" t="s">
        <v>329</v>
      </c>
      <c r="F92" s="235"/>
      <c r="G92" s="116"/>
      <c r="H92" s="116"/>
      <c r="I92" s="116"/>
      <c r="J92" s="116"/>
      <c r="K92" s="116"/>
      <c r="L92" s="116"/>
      <c r="M92" s="116"/>
      <c r="N92" s="116"/>
      <c r="O92" s="116"/>
      <c r="P92" s="116"/>
      <c r="Q92" s="116"/>
      <c r="R92" s="116"/>
      <c r="S92" s="116"/>
      <c r="T92" s="116"/>
      <c r="U92" s="116"/>
      <c r="V92" s="116"/>
      <c r="W92" s="116"/>
      <c r="X92" s="117" t="s">
        <v>1357</v>
      </c>
      <c r="Y92" s="271">
        <v>1.42</v>
      </c>
      <c r="Z92" s="234">
        <v>1</v>
      </c>
      <c r="AA92" s="234">
        <v>12</v>
      </c>
      <c r="AB92" s="30" t="s">
        <v>1373</v>
      </c>
      <c r="AC92" s="194" t="s">
        <v>1374</v>
      </c>
      <c r="AD92" s="116"/>
      <c r="AE92" s="116"/>
      <c r="AF92" s="116"/>
      <c r="AG92" s="116"/>
      <c r="AH92" s="233" t="e">
        <f>VLOOKUP($AD92,'Program-Causes'!$C:$D,2,FALSE)</f>
        <v>#N/A</v>
      </c>
      <c r="AI92" s="116"/>
      <c r="AJ92" s="117" t="s">
        <v>69</v>
      </c>
      <c r="AK92" s="117" t="s">
        <v>70</v>
      </c>
      <c r="AL92" s="30" t="str">
        <f t="shared" si="0"/>
        <v>马化腾-腾讯公益慈善基金会-1.42-1-China Charities Aid Foundation for Children-中华少年儿童慈善救助基金会</v>
      </c>
      <c r="AM92" s="117" t="s">
        <v>1369</v>
      </c>
      <c r="AN92" s="114" t="s">
        <v>1399</v>
      </c>
      <c r="AO92" s="116"/>
      <c r="AP92" s="116"/>
      <c r="AQ92" s="116"/>
      <c r="AR92" s="116"/>
      <c r="AS92" s="116"/>
      <c r="AT92" s="117" t="s">
        <v>74</v>
      </c>
      <c r="AU92" s="116"/>
      <c r="AV92" s="116"/>
      <c r="AW92" s="116"/>
      <c r="AX92" s="116"/>
      <c r="AY92" s="116"/>
      <c r="AZ92" s="116"/>
      <c r="BA92" s="116"/>
      <c r="BB92" s="116"/>
      <c r="BC92" s="116"/>
      <c r="BD92" s="117" t="s">
        <v>269</v>
      </c>
      <c r="BE92" s="255">
        <v>42744</v>
      </c>
      <c r="BF92" s="116"/>
      <c r="BG92" s="116"/>
      <c r="BH92" s="116"/>
      <c r="BI92" s="116"/>
      <c r="BJ92" s="116"/>
      <c r="BK92" s="116"/>
      <c r="BL92" s="116"/>
      <c r="BM92" s="116"/>
      <c r="BN92" s="116"/>
      <c r="BO92" s="116"/>
    </row>
    <row r="93" spans="1:67" ht="12.75">
      <c r="A93" s="234">
        <v>25</v>
      </c>
      <c r="B93" s="117" t="s">
        <v>1364</v>
      </c>
      <c r="C93" s="116"/>
      <c r="D93" s="226" t="s">
        <v>328</v>
      </c>
      <c r="E93" s="117" t="s">
        <v>329</v>
      </c>
      <c r="F93" s="235"/>
      <c r="G93" s="116"/>
      <c r="H93" s="116"/>
      <c r="I93" s="116"/>
      <c r="J93" s="116"/>
      <c r="K93" s="116"/>
      <c r="L93" s="116"/>
      <c r="M93" s="116"/>
      <c r="N93" s="116"/>
      <c r="O93" s="116"/>
      <c r="P93" s="116"/>
      <c r="Q93" s="116"/>
      <c r="R93" s="116"/>
      <c r="S93" s="116"/>
      <c r="T93" s="116"/>
      <c r="U93" s="116"/>
      <c r="V93" s="116"/>
      <c r="W93" s="116"/>
      <c r="X93" s="117" t="s">
        <v>1357</v>
      </c>
      <c r="Y93" s="271">
        <v>1.1200000000000001</v>
      </c>
      <c r="Z93" s="234">
        <v>1</v>
      </c>
      <c r="AA93" s="234">
        <v>12</v>
      </c>
      <c r="AB93" s="30" t="s">
        <v>1373</v>
      </c>
      <c r="AC93" s="194" t="s">
        <v>1374</v>
      </c>
      <c r="AD93" s="116"/>
      <c r="AE93" s="116"/>
      <c r="AF93" s="116"/>
      <c r="AG93" s="116"/>
      <c r="AH93" s="233" t="e">
        <f>VLOOKUP($AD93,'Program-Causes'!$C:$D,2,FALSE)</f>
        <v>#N/A</v>
      </c>
      <c r="AI93" s="116"/>
      <c r="AJ93" s="117" t="s">
        <v>69</v>
      </c>
      <c r="AK93" s="117" t="s">
        <v>70</v>
      </c>
      <c r="AL93" s="30" t="str">
        <f t="shared" si="0"/>
        <v>马化腾-腾讯公益慈善基金会-1.12-1-China Charities Aid Foundation for Children-中华少年儿童慈善救助基金会</v>
      </c>
      <c r="AM93" s="117" t="s">
        <v>1369</v>
      </c>
      <c r="AN93" s="114" t="s">
        <v>1399</v>
      </c>
      <c r="AO93" s="116"/>
      <c r="AP93" s="116"/>
      <c r="AQ93" s="116"/>
      <c r="AR93" s="116"/>
      <c r="AS93" s="116"/>
      <c r="AT93" s="117" t="s">
        <v>74</v>
      </c>
      <c r="AU93" s="116"/>
      <c r="AV93" s="116"/>
      <c r="AW93" s="116"/>
      <c r="AX93" s="116"/>
      <c r="AY93" s="116"/>
      <c r="AZ93" s="116"/>
      <c r="BA93" s="116"/>
      <c r="BB93" s="116"/>
      <c r="BC93" s="116"/>
      <c r="BD93" s="117" t="s">
        <v>269</v>
      </c>
      <c r="BE93" s="255">
        <v>42744</v>
      </c>
      <c r="BF93" s="116"/>
      <c r="BG93" s="116"/>
      <c r="BH93" s="116"/>
      <c r="BI93" s="116"/>
      <c r="BJ93" s="116"/>
      <c r="BK93" s="116"/>
      <c r="BL93" s="116"/>
      <c r="BM93" s="116"/>
      <c r="BN93" s="116"/>
      <c r="BO93" s="116"/>
    </row>
    <row r="94" spans="1:67" ht="12.75">
      <c r="A94" s="234">
        <v>25</v>
      </c>
      <c r="B94" s="117" t="s">
        <v>1364</v>
      </c>
      <c r="C94" s="116"/>
      <c r="D94" s="226" t="s">
        <v>328</v>
      </c>
      <c r="E94" s="117" t="s">
        <v>329</v>
      </c>
      <c r="F94" s="235"/>
      <c r="G94" s="116"/>
      <c r="H94" s="116"/>
      <c r="I94" s="116"/>
      <c r="J94" s="116"/>
      <c r="K94" s="116"/>
      <c r="L94" s="116"/>
      <c r="M94" s="116"/>
      <c r="N94" s="116"/>
      <c r="O94" s="116"/>
      <c r="P94" s="116"/>
      <c r="Q94" s="116"/>
      <c r="R94" s="116"/>
      <c r="S94" s="116"/>
      <c r="T94" s="116"/>
      <c r="U94" s="116"/>
      <c r="V94" s="116"/>
      <c r="W94" s="116"/>
      <c r="X94" s="117" t="s">
        <v>1357</v>
      </c>
      <c r="Y94" s="271">
        <v>1.07</v>
      </c>
      <c r="Z94" s="234">
        <v>1</v>
      </c>
      <c r="AA94" s="234">
        <v>12</v>
      </c>
      <c r="AB94" s="30" t="s">
        <v>1373</v>
      </c>
      <c r="AC94" s="194" t="s">
        <v>1374</v>
      </c>
      <c r="AD94" s="116"/>
      <c r="AE94" s="116"/>
      <c r="AF94" s="116"/>
      <c r="AG94" s="116"/>
      <c r="AH94" s="233" t="e">
        <f>VLOOKUP($AD94,'Program-Causes'!$C:$D,2,FALSE)</f>
        <v>#N/A</v>
      </c>
      <c r="AI94" s="116"/>
      <c r="AJ94" s="117" t="s">
        <v>69</v>
      </c>
      <c r="AK94" s="117" t="s">
        <v>70</v>
      </c>
      <c r="AL94" s="30" t="str">
        <f t="shared" si="0"/>
        <v>马化腾-腾讯公益慈善基金会-1.07-1-China Charities Aid Foundation for Children-中华少年儿童慈善救助基金会</v>
      </c>
      <c r="AM94" s="117" t="s">
        <v>1369</v>
      </c>
      <c r="AN94" s="114" t="s">
        <v>1399</v>
      </c>
      <c r="AO94" s="116"/>
      <c r="AP94" s="116"/>
      <c r="AQ94" s="116"/>
      <c r="AR94" s="116"/>
      <c r="AS94" s="116"/>
      <c r="AT94" s="117" t="s">
        <v>74</v>
      </c>
      <c r="AU94" s="116"/>
      <c r="AV94" s="116"/>
      <c r="AW94" s="116"/>
      <c r="AX94" s="116"/>
      <c r="AY94" s="116"/>
      <c r="AZ94" s="116"/>
      <c r="BA94" s="116"/>
      <c r="BB94" s="116"/>
      <c r="BC94" s="116"/>
      <c r="BD94" s="117" t="s">
        <v>269</v>
      </c>
      <c r="BE94" s="255">
        <v>42744</v>
      </c>
      <c r="BF94" s="116"/>
      <c r="BG94" s="116"/>
      <c r="BH94" s="116"/>
      <c r="BI94" s="116"/>
      <c r="BJ94" s="116"/>
      <c r="BK94" s="116"/>
      <c r="BL94" s="116"/>
      <c r="BM94" s="116"/>
      <c r="BN94" s="116"/>
      <c r="BO94" s="116"/>
    </row>
    <row r="95" spans="1:67" ht="12.75">
      <c r="A95" s="234">
        <v>25</v>
      </c>
      <c r="B95" s="117" t="s">
        <v>1364</v>
      </c>
      <c r="C95" s="116"/>
      <c r="D95" s="226" t="s">
        <v>328</v>
      </c>
      <c r="E95" s="117" t="s">
        <v>329</v>
      </c>
      <c r="F95" s="235"/>
      <c r="G95" s="116"/>
      <c r="H95" s="116"/>
      <c r="I95" s="116"/>
      <c r="J95" s="116"/>
      <c r="K95" s="116"/>
      <c r="L95" s="116"/>
      <c r="M95" s="116"/>
      <c r="N95" s="116"/>
      <c r="O95" s="116"/>
      <c r="P95" s="116"/>
      <c r="Q95" s="116"/>
      <c r="R95" s="116"/>
      <c r="S95" s="116"/>
      <c r="T95" s="116"/>
      <c r="U95" s="116"/>
      <c r="V95" s="116"/>
      <c r="W95" s="116"/>
      <c r="X95" s="117" t="s">
        <v>1357</v>
      </c>
      <c r="Y95" s="271">
        <v>0.99</v>
      </c>
      <c r="Z95" s="234">
        <v>1</v>
      </c>
      <c r="AA95" s="234">
        <v>12</v>
      </c>
      <c r="AB95" s="30" t="s">
        <v>1373</v>
      </c>
      <c r="AC95" s="194" t="s">
        <v>1374</v>
      </c>
      <c r="AD95" s="116"/>
      <c r="AE95" s="116"/>
      <c r="AF95" s="116"/>
      <c r="AG95" s="116"/>
      <c r="AH95" s="233" t="e">
        <f>VLOOKUP($AD95,'Program-Causes'!$C:$D,2,FALSE)</f>
        <v>#N/A</v>
      </c>
      <c r="AI95" s="116"/>
      <c r="AJ95" s="117" t="s">
        <v>69</v>
      </c>
      <c r="AK95" s="117" t="s">
        <v>70</v>
      </c>
      <c r="AL95" s="30" t="str">
        <f t="shared" si="0"/>
        <v>马化腾-腾讯公益慈善基金会-0.99-1-China Charities Aid Foundation for Children-中华少年儿童慈善救助基金会</v>
      </c>
      <c r="AM95" s="117" t="s">
        <v>1369</v>
      </c>
      <c r="AN95" s="114" t="s">
        <v>1399</v>
      </c>
      <c r="AO95" s="116"/>
      <c r="AP95" s="116"/>
      <c r="AQ95" s="116"/>
      <c r="AR95" s="116"/>
      <c r="AS95" s="116"/>
      <c r="AT95" s="117" t="s">
        <v>74</v>
      </c>
      <c r="AU95" s="116"/>
      <c r="AV95" s="116"/>
      <c r="AW95" s="116"/>
      <c r="AX95" s="116"/>
      <c r="AY95" s="116"/>
      <c r="AZ95" s="116"/>
      <c r="BA95" s="116"/>
      <c r="BB95" s="116"/>
      <c r="BC95" s="116"/>
      <c r="BD95" s="117" t="s">
        <v>269</v>
      </c>
      <c r="BE95" s="255">
        <v>42744</v>
      </c>
      <c r="BF95" s="116"/>
      <c r="BG95" s="116"/>
      <c r="BH95" s="116"/>
      <c r="BI95" s="116"/>
      <c r="BJ95" s="116"/>
      <c r="BK95" s="116"/>
      <c r="BL95" s="116"/>
      <c r="BM95" s="116"/>
      <c r="BN95" s="116"/>
      <c r="BO95" s="116"/>
    </row>
    <row r="96" spans="1:67" ht="12.75">
      <c r="A96" s="234">
        <v>25</v>
      </c>
      <c r="B96" s="117" t="s">
        <v>1364</v>
      </c>
      <c r="C96" s="116"/>
      <c r="D96" s="226" t="s">
        <v>328</v>
      </c>
      <c r="E96" s="117" t="s">
        <v>329</v>
      </c>
      <c r="F96" s="235"/>
      <c r="G96" s="116"/>
      <c r="H96" s="116"/>
      <c r="I96" s="116"/>
      <c r="J96" s="116"/>
      <c r="K96" s="116"/>
      <c r="L96" s="116"/>
      <c r="M96" s="116"/>
      <c r="N96" s="116"/>
      <c r="O96" s="116"/>
      <c r="P96" s="116"/>
      <c r="Q96" s="116"/>
      <c r="R96" s="116"/>
      <c r="S96" s="116"/>
      <c r="T96" s="116"/>
      <c r="U96" s="116"/>
      <c r="V96" s="116"/>
      <c r="W96" s="116"/>
      <c r="X96" s="117" t="s">
        <v>1357</v>
      </c>
      <c r="Y96" s="271">
        <v>0.69</v>
      </c>
      <c r="Z96" s="234">
        <v>1</v>
      </c>
      <c r="AA96" s="234">
        <v>12</v>
      </c>
      <c r="AB96" s="30" t="s">
        <v>1373</v>
      </c>
      <c r="AC96" s="194" t="s">
        <v>1374</v>
      </c>
      <c r="AD96" s="116"/>
      <c r="AE96" s="116"/>
      <c r="AF96" s="116"/>
      <c r="AG96" s="116"/>
      <c r="AH96" s="233" t="e">
        <f>VLOOKUP($AD96,'Program-Causes'!$C:$D,2,FALSE)</f>
        <v>#N/A</v>
      </c>
      <c r="AI96" s="116"/>
      <c r="AJ96" s="117" t="s">
        <v>69</v>
      </c>
      <c r="AK96" s="117" t="s">
        <v>70</v>
      </c>
      <c r="AL96" s="30" t="str">
        <f t="shared" si="0"/>
        <v>马化腾-腾讯公益慈善基金会-0.69-1-China Charities Aid Foundation for Children-中华少年儿童慈善救助基金会</v>
      </c>
      <c r="AM96" s="117" t="s">
        <v>1369</v>
      </c>
      <c r="AN96" s="114" t="s">
        <v>1399</v>
      </c>
      <c r="AO96" s="116"/>
      <c r="AP96" s="116"/>
      <c r="AQ96" s="116"/>
      <c r="AR96" s="116"/>
      <c r="AS96" s="116"/>
      <c r="AT96" s="117" t="s">
        <v>74</v>
      </c>
      <c r="AU96" s="116"/>
      <c r="AV96" s="116"/>
      <c r="AW96" s="116"/>
      <c r="AX96" s="116"/>
      <c r="AY96" s="116"/>
      <c r="AZ96" s="116"/>
      <c r="BA96" s="116"/>
      <c r="BB96" s="116"/>
      <c r="BC96" s="116"/>
      <c r="BD96" s="117" t="s">
        <v>269</v>
      </c>
      <c r="BE96" s="255">
        <v>42744</v>
      </c>
      <c r="BF96" s="116"/>
      <c r="BG96" s="116"/>
      <c r="BH96" s="116"/>
      <c r="BI96" s="116"/>
      <c r="BJ96" s="116"/>
      <c r="BK96" s="116"/>
      <c r="BL96" s="116"/>
      <c r="BM96" s="116"/>
      <c r="BN96" s="116"/>
      <c r="BO96" s="116"/>
    </row>
    <row r="97" spans="1:67" ht="12.75">
      <c r="A97" s="234">
        <v>25</v>
      </c>
      <c r="B97" s="117" t="s">
        <v>1364</v>
      </c>
      <c r="C97" s="116"/>
      <c r="D97" s="226" t="s">
        <v>328</v>
      </c>
      <c r="E97" s="117" t="s">
        <v>329</v>
      </c>
      <c r="F97" s="235"/>
      <c r="G97" s="116"/>
      <c r="H97" s="116"/>
      <c r="I97" s="116"/>
      <c r="J97" s="116"/>
      <c r="K97" s="116"/>
      <c r="L97" s="116"/>
      <c r="M97" s="116"/>
      <c r="N97" s="116"/>
      <c r="O97" s="116"/>
      <c r="P97" s="116"/>
      <c r="Q97" s="116"/>
      <c r="R97" s="116"/>
      <c r="S97" s="116"/>
      <c r="T97" s="116"/>
      <c r="U97" s="116"/>
      <c r="V97" s="116"/>
      <c r="W97" s="116"/>
      <c r="X97" s="117" t="s">
        <v>1357</v>
      </c>
      <c r="Y97" s="271">
        <v>0.67</v>
      </c>
      <c r="Z97" s="234">
        <v>1</v>
      </c>
      <c r="AA97" s="234">
        <v>12</v>
      </c>
      <c r="AB97" s="30" t="s">
        <v>1373</v>
      </c>
      <c r="AC97" s="194" t="s">
        <v>1374</v>
      </c>
      <c r="AD97" s="116"/>
      <c r="AE97" s="116"/>
      <c r="AF97" s="116"/>
      <c r="AG97" s="116"/>
      <c r="AH97" s="233" t="e">
        <f>VLOOKUP($AD97,'Program-Causes'!$C:$D,2,FALSE)</f>
        <v>#N/A</v>
      </c>
      <c r="AI97" s="116"/>
      <c r="AJ97" s="117" t="s">
        <v>69</v>
      </c>
      <c r="AK97" s="117" t="s">
        <v>70</v>
      </c>
      <c r="AL97" s="30" t="str">
        <f t="shared" si="0"/>
        <v>马化腾-腾讯公益慈善基金会-0.67-1-China Charities Aid Foundation for Children-中华少年儿童慈善救助基金会</v>
      </c>
      <c r="AM97" s="117" t="s">
        <v>1369</v>
      </c>
      <c r="AN97" s="114" t="s">
        <v>1399</v>
      </c>
      <c r="AO97" s="116"/>
      <c r="AP97" s="116"/>
      <c r="AQ97" s="116"/>
      <c r="AR97" s="116"/>
      <c r="AS97" s="116"/>
      <c r="AT97" s="117" t="s">
        <v>74</v>
      </c>
      <c r="AU97" s="116"/>
      <c r="AV97" s="116"/>
      <c r="AW97" s="116"/>
      <c r="AX97" s="116"/>
      <c r="AY97" s="116"/>
      <c r="AZ97" s="116"/>
      <c r="BA97" s="116"/>
      <c r="BB97" s="116"/>
      <c r="BC97" s="116"/>
      <c r="BD97" s="117" t="s">
        <v>269</v>
      </c>
      <c r="BE97" s="255">
        <v>42744</v>
      </c>
      <c r="BF97" s="116"/>
      <c r="BG97" s="116"/>
      <c r="BH97" s="116"/>
      <c r="BI97" s="116"/>
      <c r="BJ97" s="116"/>
      <c r="BK97" s="116"/>
      <c r="BL97" s="116"/>
      <c r="BM97" s="116"/>
      <c r="BN97" s="116"/>
      <c r="BO97" s="116"/>
    </row>
    <row r="98" spans="1:67" ht="12.75">
      <c r="A98" s="234">
        <v>25</v>
      </c>
      <c r="B98" s="117" t="s">
        <v>1364</v>
      </c>
      <c r="C98" s="116"/>
      <c r="D98" s="226" t="s">
        <v>328</v>
      </c>
      <c r="E98" s="117" t="s">
        <v>329</v>
      </c>
      <c r="F98" s="235"/>
      <c r="G98" s="116"/>
      <c r="H98" s="116"/>
      <c r="I98" s="116"/>
      <c r="J98" s="116"/>
      <c r="K98" s="116"/>
      <c r="L98" s="116"/>
      <c r="M98" s="116"/>
      <c r="N98" s="116"/>
      <c r="O98" s="116"/>
      <c r="P98" s="116"/>
      <c r="Q98" s="116"/>
      <c r="R98" s="116"/>
      <c r="S98" s="116"/>
      <c r="T98" s="116"/>
      <c r="U98" s="116"/>
      <c r="V98" s="116"/>
      <c r="W98" s="116"/>
      <c r="X98" s="117" t="s">
        <v>1357</v>
      </c>
      <c r="Y98" s="271">
        <v>0.5</v>
      </c>
      <c r="Z98" s="234">
        <v>8</v>
      </c>
      <c r="AA98" s="234">
        <v>5</v>
      </c>
      <c r="AB98" s="30" t="s">
        <v>1373</v>
      </c>
      <c r="AC98" s="194" t="s">
        <v>1374</v>
      </c>
      <c r="AD98" s="116"/>
      <c r="AE98" s="116"/>
      <c r="AF98" s="116"/>
      <c r="AG98" s="116"/>
      <c r="AH98" s="233" t="e">
        <f>VLOOKUP($AD98,'Program-Causes'!$C:$D,2,FALSE)</f>
        <v>#N/A</v>
      </c>
      <c r="AI98" s="116"/>
      <c r="AJ98" s="117" t="s">
        <v>69</v>
      </c>
      <c r="AK98" s="117" t="s">
        <v>70</v>
      </c>
      <c r="AL98" s="30" t="str">
        <f t="shared" si="0"/>
        <v>马化腾-腾讯公益慈善基金会-0.5-8-China Charities Aid Foundation for Children-中华少年儿童慈善救助基金会</v>
      </c>
      <c r="AM98" s="117" t="s">
        <v>1369</v>
      </c>
      <c r="AN98" s="114" t="s">
        <v>1399</v>
      </c>
      <c r="AO98" s="116"/>
      <c r="AP98" s="116"/>
      <c r="AQ98" s="116"/>
      <c r="AR98" s="116"/>
      <c r="AS98" s="116"/>
      <c r="AT98" s="117" t="s">
        <v>74</v>
      </c>
      <c r="AU98" s="116"/>
      <c r="AV98" s="116"/>
      <c r="AW98" s="116"/>
      <c r="AX98" s="116"/>
      <c r="AY98" s="116"/>
      <c r="AZ98" s="116"/>
      <c r="BA98" s="116"/>
      <c r="BB98" s="116"/>
      <c r="BC98" s="116"/>
      <c r="BD98" s="117" t="s">
        <v>269</v>
      </c>
      <c r="BE98" s="255">
        <v>42744</v>
      </c>
      <c r="BF98" s="116"/>
      <c r="BG98" s="116"/>
      <c r="BH98" s="116"/>
      <c r="BI98" s="116"/>
      <c r="BJ98" s="116"/>
      <c r="BK98" s="116"/>
      <c r="BL98" s="116"/>
      <c r="BM98" s="116"/>
      <c r="BN98" s="116"/>
      <c r="BO98" s="116"/>
    </row>
    <row r="99" spans="1:67" ht="12.75">
      <c r="A99" s="234">
        <v>25</v>
      </c>
      <c r="B99" s="117" t="s">
        <v>1364</v>
      </c>
      <c r="C99" s="116"/>
      <c r="D99" s="226" t="s">
        <v>328</v>
      </c>
      <c r="E99" s="117" t="s">
        <v>329</v>
      </c>
      <c r="F99" s="235"/>
      <c r="G99" s="116"/>
      <c r="H99" s="116"/>
      <c r="I99" s="116"/>
      <c r="J99" s="116"/>
      <c r="K99" s="116"/>
      <c r="L99" s="116"/>
      <c r="M99" s="116"/>
      <c r="N99" s="116"/>
      <c r="O99" s="116"/>
      <c r="P99" s="116"/>
      <c r="Q99" s="116"/>
      <c r="R99" s="116"/>
      <c r="S99" s="116"/>
      <c r="T99" s="116"/>
      <c r="U99" s="116"/>
      <c r="V99" s="116"/>
      <c r="W99" s="116"/>
      <c r="X99" s="117" t="s">
        <v>1357</v>
      </c>
      <c r="Y99" s="271">
        <v>0.48</v>
      </c>
      <c r="Z99" s="234">
        <v>1</v>
      </c>
      <c r="AA99" s="234">
        <v>12</v>
      </c>
      <c r="AB99" s="30" t="s">
        <v>1373</v>
      </c>
      <c r="AC99" s="194" t="s">
        <v>1374</v>
      </c>
      <c r="AD99" s="116"/>
      <c r="AE99" s="116"/>
      <c r="AF99" s="116"/>
      <c r="AG99" s="116"/>
      <c r="AH99" s="233" t="e">
        <f>VLOOKUP($AD99,'Program-Causes'!$C:$D,2,FALSE)</f>
        <v>#N/A</v>
      </c>
      <c r="AI99" s="116"/>
      <c r="AJ99" s="117" t="s">
        <v>69</v>
      </c>
      <c r="AK99" s="117" t="s">
        <v>70</v>
      </c>
      <c r="AL99" s="30" t="str">
        <f t="shared" si="0"/>
        <v>马化腾-腾讯公益慈善基金会-0.48-1-China Charities Aid Foundation for Children-中华少年儿童慈善救助基金会</v>
      </c>
      <c r="AM99" s="117" t="s">
        <v>1369</v>
      </c>
      <c r="AN99" s="114" t="s">
        <v>1399</v>
      </c>
      <c r="AO99" s="116"/>
      <c r="AP99" s="116"/>
      <c r="AQ99" s="116"/>
      <c r="AR99" s="116"/>
      <c r="AS99" s="116"/>
      <c r="AT99" s="117" t="s">
        <v>74</v>
      </c>
      <c r="AU99" s="116"/>
      <c r="AV99" s="116"/>
      <c r="AW99" s="116"/>
      <c r="AX99" s="116"/>
      <c r="AY99" s="116"/>
      <c r="AZ99" s="116"/>
      <c r="BA99" s="116"/>
      <c r="BB99" s="116"/>
      <c r="BC99" s="116"/>
      <c r="BD99" s="117" t="s">
        <v>269</v>
      </c>
      <c r="BE99" s="255">
        <v>42744</v>
      </c>
      <c r="BF99" s="116"/>
      <c r="BG99" s="116"/>
      <c r="BH99" s="116"/>
      <c r="BI99" s="116"/>
      <c r="BJ99" s="116"/>
      <c r="BK99" s="116"/>
      <c r="BL99" s="116"/>
      <c r="BM99" s="116"/>
      <c r="BN99" s="116"/>
      <c r="BO99" s="116"/>
    </row>
    <row r="100" spans="1:67" ht="12.75">
      <c r="A100" s="234">
        <v>25</v>
      </c>
      <c r="B100" s="117" t="s">
        <v>1364</v>
      </c>
      <c r="C100" s="116"/>
      <c r="D100" s="226" t="s">
        <v>328</v>
      </c>
      <c r="E100" s="117" t="s">
        <v>329</v>
      </c>
      <c r="F100" s="235"/>
      <c r="G100" s="116"/>
      <c r="H100" s="116"/>
      <c r="I100" s="116"/>
      <c r="J100" s="116"/>
      <c r="K100" s="116"/>
      <c r="L100" s="116"/>
      <c r="M100" s="116"/>
      <c r="N100" s="116"/>
      <c r="O100" s="116"/>
      <c r="P100" s="116"/>
      <c r="Q100" s="116"/>
      <c r="R100" s="116"/>
      <c r="S100" s="116"/>
      <c r="T100" s="116"/>
      <c r="U100" s="116"/>
      <c r="V100" s="116"/>
      <c r="W100" s="116"/>
      <c r="X100" s="117" t="s">
        <v>1357</v>
      </c>
      <c r="Y100" s="271">
        <v>0.35</v>
      </c>
      <c r="Z100" s="234">
        <v>1</v>
      </c>
      <c r="AA100" s="234">
        <v>12</v>
      </c>
      <c r="AB100" s="30" t="s">
        <v>1373</v>
      </c>
      <c r="AC100" s="194" t="s">
        <v>1374</v>
      </c>
      <c r="AD100" s="116"/>
      <c r="AE100" s="116"/>
      <c r="AF100" s="116"/>
      <c r="AG100" s="116"/>
      <c r="AH100" s="233" t="e">
        <f>VLOOKUP($AD100,'Program-Causes'!$C:$D,2,FALSE)</f>
        <v>#N/A</v>
      </c>
      <c r="AI100" s="116"/>
      <c r="AJ100" s="117" t="s">
        <v>69</v>
      </c>
      <c r="AK100" s="117" t="s">
        <v>70</v>
      </c>
      <c r="AL100" s="30" t="str">
        <f t="shared" si="0"/>
        <v>马化腾-腾讯公益慈善基金会-0.35-1-China Charities Aid Foundation for Children-中华少年儿童慈善救助基金会</v>
      </c>
      <c r="AM100" s="117" t="s">
        <v>1369</v>
      </c>
      <c r="AN100" s="114" t="s">
        <v>1399</v>
      </c>
      <c r="AO100" s="116"/>
      <c r="AP100" s="116"/>
      <c r="AQ100" s="116"/>
      <c r="AR100" s="116"/>
      <c r="AS100" s="116"/>
      <c r="AT100" s="117" t="s">
        <v>74</v>
      </c>
      <c r="AU100" s="116"/>
      <c r="AV100" s="116"/>
      <c r="AW100" s="116"/>
      <c r="AX100" s="116"/>
      <c r="AY100" s="116"/>
      <c r="AZ100" s="116"/>
      <c r="BA100" s="116"/>
      <c r="BB100" s="116"/>
      <c r="BC100" s="116"/>
      <c r="BD100" s="117" t="s">
        <v>269</v>
      </c>
      <c r="BE100" s="255">
        <v>42744</v>
      </c>
      <c r="BF100" s="116"/>
      <c r="BG100" s="116"/>
      <c r="BH100" s="116"/>
      <c r="BI100" s="116"/>
      <c r="BJ100" s="116"/>
      <c r="BK100" s="116"/>
      <c r="BL100" s="116"/>
      <c r="BM100" s="116"/>
      <c r="BN100" s="116"/>
      <c r="BO100" s="116"/>
    </row>
    <row r="101" spans="1:67" ht="12.75">
      <c r="A101" s="234">
        <v>25</v>
      </c>
      <c r="B101" s="117" t="s">
        <v>1364</v>
      </c>
      <c r="C101" s="116"/>
      <c r="D101" s="226" t="s">
        <v>328</v>
      </c>
      <c r="E101" s="117" t="s">
        <v>329</v>
      </c>
      <c r="F101" s="235"/>
      <c r="G101" s="116"/>
      <c r="H101" s="116"/>
      <c r="I101" s="116"/>
      <c r="J101" s="116"/>
      <c r="K101" s="116"/>
      <c r="L101" s="116"/>
      <c r="M101" s="116"/>
      <c r="N101" s="116"/>
      <c r="O101" s="116"/>
      <c r="P101" s="116"/>
      <c r="Q101" s="116"/>
      <c r="R101" s="116"/>
      <c r="S101" s="116"/>
      <c r="T101" s="116"/>
      <c r="U101" s="116"/>
      <c r="V101" s="116"/>
      <c r="W101" s="116"/>
      <c r="X101" s="117" t="s">
        <v>1357</v>
      </c>
      <c r="Y101" s="271">
        <v>0.26</v>
      </c>
      <c r="Z101" s="234">
        <v>1</v>
      </c>
      <c r="AA101" s="234">
        <v>12</v>
      </c>
      <c r="AB101" s="30" t="s">
        <v>1373</v>
      </c>
      <c r="AC101" s="194" t="s">
        <v>1374</v>
      </c>
      <c r="AD101" s="116"/>
      <c r="AE101" s="116"/>
      <c r="AF101" s="116"/>
      <c r="AG101" s="116"/>
      <c r="AH101" s="233" t="e">
        <f>VLOOKUP($AD101,'Program-Causes'!$C:$D,2,FALSE)</f>
        <v>#N/A</v>
      </c>
      <c r="AI101" s="116"/>
      <c r="AJ101" s="117" t="s">
        <v>69</v>
      </c>
      <c r="AK101" s="117" t="s">
        <v>70</v>
      </c>
      <c r="AL101" s="30" t="str">
        <f t="shared" si="0"/>
        <v>马化腾-腾讯公益慈善基金会-0.26-1-China Charities Aid Foundation for Children-中华少年儿童慈善救助基金会</v>
      </c>
      <c r="AM101" s="117" t="s">
        <v>1369</v>
      </c>
      <c r="AN101" s="114" t="s">
        <v>1399</v>
      </c>
      <c r="AO101" s="116"/>
      <c r="AP101" s="116"/>
      <c r="AQ101" s="116"/>
      <c r="AR101" s="116"/>
      <c r="AS101" s="116"/>
      <c r="AT101" s="117" t="s">
        <v>74</v>
      </c>
      <c r="AU101" s="116"/>
      <c r="AV101" s="116"/>
      <c r="AW101" s="116"/>
      <c r="AX101" s="116"/>
      <c r="AY101" s="116"/>
      <c r="AZ101" s="116"/>
      <c r="BA101" s="116"/>
      <c r="BB101" s="116"/>
      <c r="BC101" s="116"/>
      <c r="BD101" s="117" t="s">
        <v>269</v>
      </c>
      <c r="BE101" s="255">
        <v>42744</v>
      </c>
      <c r="BF101" s="116"/>
      <c r="BG101" s="116"/>
      <c r="BH101" s="116"/>
      <c r="BI101" s="116"/>
      <c r="BJ101" s="116"/>
      <c r="BK101" s="116"/>
      <c r="BL101" s="116"/>
      <c r="BM101" s="116"/>
      <c r="BN101" s="116"/>
      <c r="BO101" s="116"/>
    </row>
    <row r="102" spans="1:67" ht="12.75">
      <c r="A102" s="234">
        <v>25</v>
      </c>
      <c r="B102" s="117" t="s">
        <v>1364</v>
      </c>
      <c r="C102" s="116"/>
      <c r="D102" s="226" t="s">
        <v>328</v>
      </c>
      <c r="E102" s="117" t="s">
        <v>329</v>
      </c>
      <c r="F102" s="235"/>
      <c r="G102" s="116"/>
      <c r="H102" s="116"/>
      <c r="I102" s="116"/>
      <c r="J102" s="116"/>
      <c r="K102" s="116"/>
      <c r="L102" s="116"/>
      <c r="M102" s="116"/>
      <c r="N102" s="116"/>
      <c r="O102" s="116"/>
      <c r="P102" s="116"/>
      <c r="Q102" s="116"/>
      <c r="R102" s="116"/>
      <c r="S102" s="116"/>
      <c r="T102" s="116"/>
      <c r="U102" s="116"/>
      <c r="V102" s="116"/>
      <c r="W102" s="116"/>
      <c r="X102" s="117" t="s">
        <v>1357</v>
      </c>
      <c r="Y102" s="271">
        <v>0.25</v>
      </c>
      <c r="Z102" s="234">
        <v>1</v>
      </c>
      <c r="AA102" s="234">
        <v>12</v>
      </c>
      <c r="AB102" s="30" t="s">
        <v>1373</v>
      </c>
      <c r="AC102" s="194" t="s">
        <v>1374</v>
      </c>
      <c r="AD102" s="116"/>
      <c r="AE102" s="116"/>
      <c r="AF102" s="116"/>
      <c r="AG102" s="116"/>
      <c r="AH102" s="233" t="e">
        <f>VLOOKUP($AD102,'Program-Causes'!$C:$D,2,FALSE)</f>
        <v>#N/A</v>
      </c>
      <c r="AI102" s="116"/>
      <c r="AJ102" s="117" t="s">
        <v>69</v>
      </c>
      <c r="AK102" s="117" t="s">
        <v>70</v>
      </c>
      <c r="AL102" s="30" t="str">
        <f t="shared" si="0"/>
        <v>马化腾-腾讯公益慈善基金会-0.25-1-China Charities Aid Foundation for Children-中华少年儿童慈善救助基金会</v>
      </c>
      <c r="AM102" s="117" t="s">
        <v>1369</v>
      </c>
      <c r="AN102" s="114" t="s">
        <v>1399</v>
      </c>
      <c r="AO102" s="116"/>
      <c r="AP102" s="116"/>
      <c r="AQ102" s="116"/>
      <c r="AR102" s="116"/>
      <c r="AS102" s="116"/>
      <c r="AT102" s="117" t="s">
        <v>74</v>
      </c>
      <c r="AU102" s="116"/>
      <c r="AV102" s="116"/>
      <c r="AW102" s="116"/>
      <c r="AX102" s="116"/>
      <c r="AY102" s="116"/>
      <c r="AZ102" s="116"/>
      <c r="BA102" s="116"/>
      <c r="BB102" s="116"/>
      <c r="BC102" s="116"/>
      <c r="BD102" s="117" t="s">
        <v>269</v>
      </c>
      <c r="BE102" s="255">
        <v>42744</v>
      </c>
      <c r="BF102" s="116"/>
      <c r="BG102" s="116"/>
      <c r="BH102" s="116"/>
      <c r="BI102" s="116"/>
      <c r="BJ102" s="116"/>
      <c r="BK102" s="116"/>
      <c r="BL102" s="116"/>
      <c r="BM102" s="116"/>
      <c r="BN102" s="116"/>
      <c r="BO102" s="116"/>
    </row>
    <row r="103" spans="1:67" ht="12.75">
      <c r="A103" s="234">
        <v>25</v>
      </c>
      <c r="B103" s="117" t="s">
        <v>1364</v>
      </c>
      <c r="C103" s="116"/>
      <c r="D103" s="226" t="s">
        <v>328</v>
      </c>
      <c r="E103" s="117" t="s">
        <v>329</v>
      </c>
      <c r="F103" s="235"/>
      <c r="G103" s="116"/>
      <c r="H103" s="116"/>
      <c r="I103" s="116"/>
      <c r="J103" s="116"/>
      <c r="K103" s="116"/>
      <c r="L103" s="116"/>
      <c r="M103" s="116"/>
      <c r="N103" s="116"/>
      <c r="O103" s="116"/>
      <c r="P103" s="116"/>
      <c r="Q103" s="116"/>
      <c r="R103" s="116"/>
      <c r="S103" s="116"/>
      <c r="T103" s="116"/>
      <c r="U103" s="116"/>
      <c r="V103" s="116"/>
      <c r="W103" s="116"/>
      <c r="X103" s="117" t="s">
        <v>1357</v>
      </c>
      <c r="Y103" s="271">
        <v>0.23</v>
      </c>
      <c r="Z103" s="234">
        <v>1</v>
      </c>
      <c r="AA103" s="234">
        <v>12</v>
      </c>
      <c r="AB103" s="30" t="s">
        <v>1373</v>
      </c>
      <c r="AC103" s="194" t="s">
        <v>1374</v>
      </c>
      <c r="AD103" s="116"/>
      <c r="AE103" s="116"/>
      <c r="AF103" s="116"/>
      <c r="AG103" s="116"/>
      <c r="AH103" s="233" t="e">
        <f>VLOOKUP($AD103,'Program-Causes'!$C:$D,2,FALSE)</f>
        <v>#N/A</v>
      </c>
      <c r="AI103" s="116"/>
      <c r="AJ103" s="117" t="s">
        <v>69</v>
      </c>
      <c r="AK103" s="117" t="s">
        <v>70</v>
      </c>
      <c r="AL103" s="30" t="str">
        <f t="shared" si="0"/>
        <v>马化腾-腾讯公益慈善基金会-0.23-1-China Charities Aid Foundation for Children-中华少年儿童慈善救助基金会</v>
      </c>
      <c r="AM103" s="117" t="s">
        <v>1369</v>
      </c>
      <c r="AN103" s="114" t="s">
        <v>1399</v>
      </c>
      <c r="AO103" s="116"/>
      <c r="AP103" s="116"/>
      <c r="AQ103" s="116"/>
      <c r="AR103" s="116"/>
      <c r="AS103" s="116"/>
      <c r="AT103" s="117" t="s">
        <v>74</v>
      </c>
      <c r="AU103" s="116"/>
      <c r="AV103" s="116"/>
      <c r="AW103" s="116"/>
      <c r="AX103" s="116"/>
      <c r="AY103" s="116"/>
      <c r="AZ103" s="116"/>
      <c r="BA103" s="116"/>
      <c r="BB103" s="116"/>
      <c r="BC103" s="116"/>
      <c r="BD103" s="117" t="s">
        <v>269</v>
      </c>
      <c r="BE103" s="255">
        <v>42744</v>
      </c>
      <c r="BF103" s="116"/>
      <c r="BG103" s="116"/>
      <c r="BH103" s="116"/>
      <c r="BI103" s="116"/>
      <c r="BJ103" s="116"/>
      <c r="BK103" s="116"/>
      <c r="BL103" s="116"/>
      <c r="BM103" s="116"/>
      <c r="BN103" s="116"/>
      <c r="BO103" s="116"/>
    </row>
    <row r="104" spans="1:67" ht="12.75">
      <c r="A104" s="234">
        <v>25</v>
      </c>
      <c r="B104" s="117" t="s">
        <v>1364</v>
      </c>
      <c r="C104" s="116"/>
      <c r="D104" s="226" t="s">
        <v>328</v>
      </c>
      <c r="E104" s="117" t="s">
        <v>329</v>
      </c>
      <c r="F104" s="235"/>
      <c r="G104" s="116"/>
      <c r="H104" s="116"/>
      <c r="I104" s="116"/>
      <c r="J104" s="116"/>
      <c r="K104" s="116"/>
      <c r="L104" s="116"/>
      <c r="M104" s="116"/>
      <c r="N104" s="116"/>
      <c r="O104" s="116"/>
      <c r="P104" s="116"/>
      <c r="Q104" s="116"/>
      <c r="R104" s="116"/>
      <c r="S104" s="116"/>
      <c r="T104" s="116"/>
      <c r="U104" s="116"/>
      <c r="V104" s="116"/>
      <c r="W104" s="116"/>
      <c r="X104" s="117" t="s">
        <v>1357</v>
      </c>
      <c r="Y104" s="271">
        <v>0.2</v>
      </c>
      <c r="Z104" s="234">
        <v>9</v>
      </c>
      <c r="AA104" s="234">
        <v>24</v>
      </c>
      <c r="AB104" s="30" t="s">
        <v>1373</v>
      </c>
      <c r="AC104" s="194" t="s">
        <v>1374</v>
      </c>
      <c r="AD104" s="116"/>
      <c r="AE104" s="116"/>
      <c r="AF104" s="116"/>
      <c r="AG104" s="116"/>
      <c r="AH104" s="233" t="e">
        <f>VLOOKUP($AD104,'Program-Causes'!$C:$D,2,FALSE)</f>
        <v>#N/A</v>
      </c>
      <c r="AI104" s="116"/>
      <c r="AJ104" s="117" t="s">
        <v>69</v>
      </c>
      <c r="AK104" s="117" t="s">
        <v>70</v>
      </c>
      <c r="AL104" s="30" t="str">
        <f t="shared" si="0"/>
        <v>马化腾-腾讯公益慈善基金会-0.2-9-China Charities Aid Foundation for Children-中华少年儿童慈善救助基金会</v>
      </c>
      <c r="AM104" s="117" t="s">
        <v>1369</v>
      </c>
      <c r="AN104" s="114" t="s">
        <v>1399</v>
      </c>
      <c r="AO104" s="116"/>
      <c r="AP104" s="116"/>
      <c r="AQ104" s="116"/>
      <c r="AR104" s="116"/>
      <c r="AS104" s="116"/>
      <c r="AT104" s="117" t="s">
        <v>74</v>
      </c>
      <c r="AU104" s="116"/>
      <c r="AV104" s="116"/>
      <c r="AW104" s="116"/>
      <c r="AX104" s="116"/>
      <c r="AY104" s="116"/>
      <c r="AZ104" s="116"/>
      <c r="BA104" s="116"/>
      <c r="BB104" s="116"/>
      <c r="BC104" s="116"/>
      <c r="BD104" s="117" t="s">
        <v>269</v>
      </c>
      <c r="BE104" s="255">
        <v>42744</v>
      </c>
      <c r="BF104" s="116"/>
      <c r="BG104" s="116"/>
      <c r="BH104" s="116"/>
      <c r="BI104" s="116"/>
      <c r="BJ104" s="116"/>
      <c r="BK104" s="116"/>
      <c r="BL104" s="116"/>
      <c r="BM104" s="116"/>
      <c r="BN104" s="116"/>
      <c r="BO104" s="116"/>
    </row>
    <row r="105" spans="1:67" ht="12.75">
      <c r="A105" s="234">
        <v>25</v>
      </c>
      <c r="B105" s="117" t="s">
        <v>1364</v>
      </c>
      <c r="C105" s="116"/>
      <c r="D105" s="226" t="s">
        <v>328</v>
      </c>
      <c r="E105" s="117" t="s">
        <v>329</v>
      </c>
      <c r="F105" s="235"/>
      <c r="G105" s="116"/>
      <c r="H105" s="116"/>
      <c r="I105" s="116"/>
      <c r="J105" s="116"/>
      <c r="K105" s="116"/>
      <c r="L105" s="116"/>
      <c r="M105" s="116"/>
      <c r="N105" s="116"/>
      <c r="O105" s="116"/>
      <c r="P105" s="116"/>
      <c r="Q105" s="116"/>
      <c r="R105" s="116"/>
      <c r="S105" s="116"/>
      <c r="T105" s="116"/>
      <c r="U105" s="116"/>
      <c r="V105" s="116"/>
      <c r="W105" s="116"/>
      <c r="X105" s="117" t="s">
        <v>1357</v>
      </c>
      <c r="Y105" s="271">
        <v>0.2</v>
      </c>
      <c r="Z105" s="234">
        <v>1</v>
      </c>
      <c r="AA105" s="234">
        <v>12</v>
      </c>
      <c r="AB105" s="30" t="s">
        <v>1373</v>
      </c>
      <c r="AC105" s="194" t="s">
        <v>1374</v>
      </c>
      <c r="AD105" s="116"/>
      <c r="AE105" s="116"/>
      <c r="AF105" s="116"/>
      <c r="AG105" s="116"/>
      <c r="AH105" s="233" t="e">
        <f>VLOOKUP($AD105,'Program-Causes'!$C:$D,2,FALSE)</f>
        <v>#N/A</v>
      </c>
      <c r="AI105" s="116"/>
      <c r="AJ105" s="117" t="s">
        <v>69</v>
      </c>
      <c r="AK105" s="117" t="s">
        <v>70</v>
      </c>
      <c r="AL105" s="30" t="str">
        <f t="shared" si="0"/>
        <v>马化腾-腾讯公益慈善基金会-0.2-1-China Charities Aid Foundation for Children-中华少年儿童慈善救助基金会</v>
      </c>
      <c r="AM105" s="117" t="s">
        <v>1369</v>
      </c>
      <c r="AN105" s="114" t="s">
        <v>1399</v>
      </c>
      <c r="AO105" s="116"/>
      <c r="AP105" s="116"/>
      <c r="AQ105" s="116"/>
      <c r="AR105" s="116"/>
      <c r="AS105" s="116"/>
      <c r="AT105" s="117" t="s">
        <v>74</v>
      </c>
      <c r="AU105" s="116"/>
      <c r="AV105" s="116"/>
      <c r="AW105" s="116"/>
      <c r="AX105" s="116"/>
      <c r="AY105" s="116"/>
      <c r="AZ105" s="116"/>
      <c r="BA105" s="116"/>
      <c r="BB105" s="116"/>
      <c r="BC105" s="116"/>
      <c r="BD105" s="117" t="s">
        <v>269</v>
      </c>
      <c r="BE105" s="255">
        <v>42744</v>
      </c>
      <c r="BF105" s="116"/>
      <c r="BG105" s="116"/>
      <c r="BH105" s="272"/>
      <c r="BI105" s="272"/>
      <c r="BJ105" s="272"/>
      <c r="BK105" s="272"/>
      <c r="BL105" s="272"/>
      <c r="BM105" s="272"/>
      <c r="BN105" s="116"/>
      <c r="BO105" s="116"/>
    </row>
    <row r="106" spans="1:67" ht="12.75">
      <c r="A106" s="234">
        <v>25</v>
      </c>
      <c r="B106" s="117" t="s">
        <v>1364</v>
      </c>
      <c r="C106" s="116"/>
      <c r="D106" s="226" t="s">
        <v>328</v>
      </c>
      <c r="E106" s="117" t="s">
        <v>329</v>
      </c>
      <c r="F106" s="235"/>
      <c r="G106" s="116"/>
      <c r="H106" s="116"/>
      <c r="I106" s="116"/>
      <c r="J106" s="116"/>
      <c r="K106" s="116"/>
      <c r="L106" s="116"/>
      <c r="M106" s="116"/>
      <c r="N106" s="116"/>
      <c r="O106" s="116"/>
      <c r="P106" s="116"/>
      <c r="Q106" s="116"/>
      <c r="R106" s="116"/>
      <c r="S106" s="116"/>
      <c r="T106" s="116"/>
      <c r="U106" s="116"/>
      <c r="V106" s="116"/>
      <c r="W106" s="116"/>
      <c r="X106" s="117" t="s">
        <v>1357</v>
      </c>
      <c r="Y106" s="271">
        <v>0.17</v>
      </c>
      <c r="Z106" s="234">
        <v>1</v>
      </c>
      <c r="AA106" s="234">
        <v>12</v>
      </c>
      <c r="AB106" s="30" t="s">
        <v>1373</v>
      </c>
      <c r="AC106" s="194" t="s">
        <v>1374</v>
      </c>
      <c r="AD106" s="116"/>
      <c r="AE106" s="116"/>
      <c r="AF106" s="116"/>
      <c r="AG106" s="116"/>
      <c r="AH106" s="233" t="e">
        <f>VLOOKUP($AD106,'Program-Causes'!$C:$D,2,FALSE)</f>
        <v>#N/A</v>
      </c>
      <c r="AI106" s="116"/>
      <c r="AJ106" s="117" t="s">
        <v>69</v>
      </c>
      <c r="AK106" s="117" t="s">
        <v>70</v>
      </c>
      <c r="AL106" s="30" t="str">
        <f t="shared" si="0"/>
        <v>马化腾-腾讯公益慈善基金会-0.17-1-China Charities Aid Foundation for Children-中华少年儿童慈善救助基金会</v>
      </c>
      <c r="AM106" s="117" t="s">
        <v>1369</v>
      </c>
      <c r="AN106" s="114" t="s">
        <v>1399</v>
      </c>
      <c r="AO106" s="116"/>
      <c r="AP106" s="116"/>
      <c r="AQ106" s="116"/>
      <c r="AR106" s="116"/>
      <c r="AS106" s="116"/>
      <c r="AT106" s="117" t="s">
        <v>74</v>
      </c>
      <c r="AU106" s="116"/>
      <c r="AV106" s="116"/>
      <c r="AW106" s="116"/>
      <c r="AX106" s="116"/>
      <c r="AY106" s="116"/>
      <c r="AZ106" s="116"/>
      <c r="BA106" s="116"/>
      <c r="BB106" s="116"/>
      <c r="BC106" s="116"/>
      <c r="BD106" s="117" t="s">
        <v>269</v>
      </c>
      <c r="BE106" s="255">
        <v>42744</v>
      </c>
      <c r="BF106" s="116"/>
      <c r="BG106" s="116"/>
      <c r="BH106" s="116"/>
      <c r="BI106" s="116"/>
      <c r="BJ106" s="116"/>
      <c r="BK106" s="116"/>
      <c r="BL106" s="116"/>
      <c r="BM106" s="116"/>
      <c r="BN106" s="116"/>
      <c r="BO106" s="116"/>
    </row>
    <row r="107" spans="1:67" ht="12.75">
      <c r="A107" s="234">
        <v>25</v>
      </c>
      <c r="B107" s="117" t="s">
        <v>1364</v>
      </c>
      <c r="C107" s="116"/>
      <c r="D107" s="226" t="s">
        <v>328</v>
      </c>
      <c r="E107" s="117" t="s">
        <v>329</v>
      </c>
      <c r="F107" s="235"/>
      <c r="G107" s="116"/>
      <c r="H107" s="116"/>
      <c r="I107" s="116"/>
      <c r="J107" s="116"/>
      <c r="K107" s="116"/>
      <c r="L107" s="116"/>
      <c r="M107" s="116"/>
      <c r="N107" s="116"/>
      <c r="O107" s="116"/>
      <c r="P107" s="116"/>
      <c r="Q107" s="116"/>
      <c r="R107" s="116"/>
      <c r="S107" s="116"/>
      <c r="T107" s="116"/>
      <c r="U107" s="116"/>
      <c r="V107" s="116"/>
      <c r="W107" s="116"/>
      <c r="X107" s="117" t="s">
        <v>1357</v>
      </c>
      <c r="Y107" s="271">
        <v>0.12</v>
      </c>
      <c r="Z107" s="234">
        <v>1</v>
      </c>
      <c r="AA107" s="234">
        <v>12</v>
      </c>
      <c r="AB107" s="30" t="s">
        <v>1373</v>
      </c>
      <c r="AC107" s="194" t="s">
        <v>1374</v>
      </c>
      <c r="AD107" s="116"/>
      <c r="AE107" s="116"/>
      <c r="AF107" s="116"/>
      <c r="AG107" s="116"/>
      <c r="AH107" s="233" t="e">
        <f>VLOOKUP($AD107,'Program-Causes'!$C:$D,2,FALSE)</f>
        <v>#N/A</v>
      </c>
      <c r="AI107" s="116"/>
      <c r="AJ107" s="117" t="s">
        <v>69</v>
      </c>
      <c r="AK107" s="117" t="s">
        <v>70</v>
      </c>
      <c r="AL107" s="30" t="str">
        <f t="shared" si="0"/>
        <v>马化腾-腾讯公益慈善基金会-0.12-1-China Charities Aid Foundation for Children-中华少年儿童慈善救助基金会</v>
      </c>
      <c r="AM107" s="117" t="s">
        <v>1369</v>
      </c>
      <c r="AN107" s="114" t="s">
        <v>1399</v>
      </c>
      <c r="AO107" s="116"/>
      <c r="AP107" s="116"/>
      <c r="AQ107" s="116"/>
      <c r="AR107" s="116"/>
      <c r="AS107" s="116"/>
      <c r="AT107" s="117" t="s">
        <v>74</v>
      </c>
      <c r="AU107" s="116"/>
      <c r="AV107" s="116"/>
      <c r="AW107" s="116"/>
      <c r="AX107" s="116"/>
      <c r="AY107" s="116"/>
      <c r="AZ107" s="116"/>
      <c r="BA107" s="116"/>
      <c r="BB107" s="116"/>
      <c r="BC107" s="116"/>
      <c r="BD107" s="117" t="s">
        <v>269</v>
      </c>
      <c r="BE107" s="255">
        <v>42744</v>
      </c>
      <c r="BF107" s="116"/>
      <c r="BG107" s="116"/>
      <c r="BH107" s="116"/>
      <c r="BI107" s="116"/>
      <c r="BJ107" s="116"/>
      <c r="BK107" s="116"/>
      <c r="BL107" s="116"/>
      <c r="BM107" s="116"/>
      <c r="BN107" s="116"/>
      <c r="BO107" s="116"/>
    </row>
    <row r="108" spans="1:67" ht="12.75">
      <c r="A108" s="234">
        <v>25</v>
      </c>
      <c r="B108" s="117" t="s">
        <v>1364</v>
      </c>
      <c r="C108" s="116"/>
      <c r="D108" s="226" t="s">
        <v>328</v>
      </c>
      <c r="E108" s="117" t="s">
        <v>329</v>
      </c>
      <c r="F108" s="235"/>
      <c r="G108" s="116"/>
      <c r="H108" s="116"/>
      <c r="I108" s="116"/>
      <c r="J108" s="116"/>
      <c r="K108" s="116"/>
      <c r="L108" s="116"/>
      <c r="M108" s="116"/>
      <c r="N108" s="116"/>
      <c r="O108" s="116"/>
      <c r="P108" s="116"/>
      <c r="Q108" s="116"/>
      <c r="R108" s="116"/>
      <c r="S108" s="116"/>
      <c r="T108" s="116"/>
      <c r="U108" s="116"/>
      <c r="V108" s="116"/>
      <c r="W108" s="116"/>
      <c r="X108" s="117" t="s">
        <v>1357</v>
      </c>
      <c r="Y108" s="271">
        <v>0.1</v>
      </c>
      <c r="Z108" s="234">
        <v>1</v>
      </c>
      <c r="AA108" s="234">
        <v>12</v>
      </c>
      <c r="AB108" s="30" t="s">
        <v>1373</v>
      </c>
      <c r="AC108" s="194" t="s">
        <v>1374</v>
      </c>
      <c r="AD108" s="116"/>
      <c r="AE108" s="116"/>
      <c r="AF108" s="116"/>
      <c r="AG108" s="116"/>
      <c r="AH108" s="233" t="e">
        <f>VLOOKUP($AD108,'Program-Causes'!$C:$D,2,FALSE)</f>
        <v>#N/A</v>
      </c>
      <c r="AI108" s="116"/>
      <c r="AJ108" s="117" t="s">
        <v>69</v>
      </c>
      <c r="AK108" s="117" t="s">
        <v>70</v>
      </c>
      <c r="AL108" s="30" t="str">
        <f t="shared" si="0"/>
        <v>马化腾-腾讯公益慈善基金会-0.1-1-China Charities Aid Foundation for Children-中华少年儿童慈善救助基金会</v>
      </c>
      <c r="AM108" s="117" t="s">
        <v>1369</v>
      </c>
      <c r="AN108" s="114" t="s">
        <v>1399</v>
      </c>
      <c r="AO108" s="116"/>
      <c r="AP108" s="116"/>
      <c r="AQ108" s="116"/>
      <c r="AR108" s="116"/>
      <c r="AS108" s="116"/>
      <c r="AT108" s="117" t="s">
        <v>74</v>
      </c>
      <c r="AU108" s="116"/>
      <c r="AV108" s="116"/>
      <c r="AW108" s="116"/>
      <c r="AX108" s="116"/>
      <c r="AY108" s="116"/>
      <c r="AZ108" s="116"/>
      <c r="BA108" s="116"/>
      <c r="BB108" s="116"/>
      <c r="BC108" s="116"/>
      <c r="BD108" s="117" t="s">
        <v>269</v>
      </c>
      <c r="BE108" s="255">
        <v>42744</v>
      </c>
      <c r="BF108" s="116"/>
      <c r="BG108" s="116"/>
      <c r="BH108" s="116"/>
      <c r="BI108" s="116"/>
      <c r="BJ108" s="116"/>
      <c r="BK108" s="116"/>
      <c r="BL108" s="116"/>
      <c r="BM108" s="116"/>
      <c r="BN108" s="116"/>
      <c r="BO108" s="116"/>
    </row>
    <row r="109" spans="1:67" ht="12.75">
      <c r="A109" s="234">
        <v>25</v>
      </c>
      <c r="B109" s="117" t="s">
        <v>1364</v>
      </c>
      <c r="C109" s="116"/>
      <c r="D109" s="226" t="s">
        <v>328</v>
      </c>
      <c r="E109" s="117" t="s">
        <v>329</v>
      </c>
      <c r="F109" s="235"/>
      <c r="G109" s="116"/>
      <c r="H109" s="116"/>
      <c r="I109" s="116"/>
      <c r="J109" s="116"/>
      <c r="K109" s="116"/>
      <c r="L109" s="116"/>
      <c r="M109" s="116"/>
      <c r="N109" s="116"/>
      <c r="O109" s="116"/>
      <c r="P109" s="116"/>
      <c r="Q109" s="116"/>
      <c r="R109" s="116"/>
      <c r="S109" s="116"/>
      <c r="T109" s="116"/>
      <c r="U109" s="116"/>
      <c r="V109" s="116"/>
      <c r="W109" s="116"/>
      <c r="X109" s="117" t="s">
        <v>1357</v>
      </c>
      <c r="Y109" s="271">
        <v>0.1</v>
      </c>
      <c r="Z109" s="234">
        <v>1</v>
      </c>
      <c r="AA109" s="234">
        <v>12</v>
      </c>
      <c r="AB109" s="30" t="s">
        <v>1373</v>
      </c>
      <c r="AC109" s="194" t="s">
        <v>1374</v>
      </c>
      <c r="AD109" s="116"/>
      <c r="AE109" s="116"/>
      <c r="AF109" s="116"/>
      <c r="AG109" s="116"/>
      <c r="AH109" s="233" t="e">
        <f>VLOOKUP($AD109,'Program-Causes'!$C:$D,2,FALSE)</f>
        <v>#N/A</v>
      </c>
      <c r="AI109" s="116"/>
      <c r="AJ109" s="117" t="s">
        <v>69</v>
      </c>
      <c r="AK109" s="117" t="s">
        <v>70</v>
      </c>
      <c r="AL109" s="30" t="str">
        <f t="shared" si="0"/>
        <v>马化腾-腾讯公益慈善基金会-0.1-1-China Charities Aid Foundation for Children-中华少年儿童慈善救助基金会</v>
      </c>
      <c r="AM109" s="117" t="s">
        <v>1369</v>
      </c>
      <c r="AN109" s="114" t="s">
        <v>1399</v>
      </c>
      <c r="AO109" s="116"/>
      <c r="AP109" s="116"/>
      <c r="AQ109" s="116"/>
      <c r="AR109" s="116"/>
      <c r="AS109" s="116"/>
      <c r="AT109" s="117" t="s">
        <v>74</v>
      </c>
      <c r="AU109" s="116"/>
      <c r="AV109" s="116"/>
      <c r="AW109" s="116"/>
      <c r="AX109" s="116"/>
      <c r="AY109" s="116"/>
      <c r="AZ109" s="116"/>
      <c r="BA109" s="116"/>
      <c r="BB109" s="116"/>
      <c r="BC109" s="116"/>
      <c r="BD109" s="117" t="s">
        <v>269</v>
      </c>
      <c r="BE109" s="255">
        <v>42744</v>
      </c>
      <c r="BF109" s="116"/>
      <c r="BG109" s="116"/>
      <c r="BH109" s="116"/>
      <c r="BI109" s="116"/>
      <c r="BJ109" s="116"/>
      <c r="BK109" s="116"/>
      <c r="BL109" s="116"/>
      <c r="BM109" s="116"/>
      <c r="BN109" s="116"/>
      <c r="BO109" s="116"/>
    </row>
    <row r="110" spans="1:67" ht="16.5">
      <c r="A110" s="234">
        <v>25</v>
      </c>
      <c r="B110" s="117" t="s">
        <v>1380</v>
      </c>
      <c r="C110" s="116"/>
      <c r="D110" s="226" t="s">
        <v>328</v>
      </c>
      <c r="E110" s="117" t="s">
        <v>329</v>
      </c>
      <c r="F110" s="235"/>
      <c r="G110" s="116"/>
      <c r="H110" s="116"/>
      <c r="I110" s="116"/>
      <c r="J110" s="116"/>
      <c r="K110" s="116"/>
      <c r="L110" s="116"/>
      <c r="M110" s="116"/>
      <c r="N110" s="116"/>
      <c r="O110" s="116"/>
      <c r="P110" s="116"/>
      <c r="Q110" s="116"/>
      <c r="R110" s="116"/>
      <c r="S110" s="116"/>
      <c r="T110" s="116"/>
      <c r="U110" s="116"/>
      <c r="V110" s="116"/>
      <c r="W110" s="116"/>
      <c r="X110" s="117" t="s">
        <v>1357</v>
      </c>
      <c r="Y110" s="234">
        <v>13.09</v>
      </c>
      <c r="Z110" s="234">
        <v>1</v>
      </c>
      <c r="AA110" s="234">
        <v>12</v>
      </c>
      <c r="AB110" s="117" t="s">
        <v>1281</v>
      </c>
      <c r="AC110" s="117" t="s">
        <v>109</v>
      </c>
      <c r="AD110" s="254" t="s">
        <v>1362</v>
      </c>
      <c r="AE110" s="254" t="s">
        <v>109</v>
      </c>
      <c r="AF110" s="116"/>
      <c r="AG110" s="117" t="s">
        <v>99</v>
      </c>
      <c r="AH110" s="233" t="e">
        <f>VLOOKUP($AD110,'Program-Causes'!$C:$D,2,FALSE)</f>
        <v>#N/A</v>
      </c>
      <c r="AI110" s="117" t="s">
        <v>141</v>
      </c>
      <c r="AJ110" s="117" t="s">
        <v>69</v>
      </c>
      <c r="AK110" s="117" t="s">
        <v>70</v>
      </c>
      <c r="AL110" s="30" t="str">
        <f t="shared" si="0"/>
        <v>马化腾-腾讯公益慈善基金会-13.09-1-中国社会福利基金会-Government Charitable Organization</v>
      </c>
      <c r="AM110" s="257" t="s">
        <v>80</v>
      </c>
      <c r="AN110" s="116"/>
      <c r="AO110" s="116"/>
      <c r="AP110" s="116"/>
      <c r="AQ110" s="116"/>
      <c r="AR110" s="116"/>
      <c r="AS110" s="116"/>
      <c r="AT110" s="117" t="s">
        <v>74</v>
      </c>
      <c r="AU110" s="116"/>
      <c r="AV110" s="116"/>
      <c r="AW110" s="116"/>
      <c r="AX110" s="116"/>
      <c r="AY110" s="116"/>
      <c r="AZ110" s="116"/>
      <c r="BA110" s="116"/>
      <c r="BB110" s="116"/>
      <c r="BC110" s="116"/>
      <c r="BD110" s="117" t="s">
        <v>118</v>
      </c>
      <c r="BE110" s="255">
        <v>42744</v>
      </c>
      <c r="BF110" s="116"/>
      <c r="BG110" s="116"/>
      <c r="BH110" s="116"/>
      <c r="BI110" s="116"/>
      <c r="BJ110" s="116"/>
      <c r="BK110" s="116"/>
      <c r="BL110" s="116"/>
      <c r="BM110" s="116"/>
      <c r="BN110" s="116"/>
      <c r="BO110" s="116"/>
    </row>
    <row r="111" spans="1:67" ht="16.5">
      <c r="A111" s="234">
        <v>25</v>
      </c>
      <c r="B111" s="116"/>
      <c r="C111" s="116"/>
      <c r="D111" s="226" t="s">
        <v>328</v>
      </c>
      <c r="E111" s="227" t="s">
        <v>329</v>
      </c>
      <c r="F111" s="235"/>
      <c r="G111" s="236"/>
      <c r="H111" s="245"/>
      <c r="I111" s="236"/>
      <c r="J111" s="245"/>
      <c r="K111" s="236"/>
      <c r="L111" s="248"/>
      <c r="M111" s="240"/>
      <c r="N111" s="248"/>
      <c r="O111" s="240"/>
      <c r="P111" s="248"/>
      <c r="Q111" s="240"/>
      <c r="R111" s="248"/>
      <c r="S111" s="240"/>
      <c r="T111" s="248"/>
      <c r="U111" s="240"/>
      <c r="V111" s="248"/>
      <c r="W111" s="240"/>
      <c r="X111" s="28"/>
      <c r="Y111" s="241">
        <v>13870</v>
      </c>
      <c r="Z111" s="242">
        <v>4</v>
      </c>
      <c r="AA111" s="241">
        <v>19</v>
      </c>
      <c r="AB111" s="30" t="s">
        <v>1354</v>
      </c>
      <c r="AC111" s="29"/>
      <c r="AD111" s="235"/>
      <c r="AE111" s="243" t="s">
        <v>136</v>
      </c>
      <c r="AF111" s="29"/>
      <c r="AG111" s="30" t="s">
        <v>131</v>
      </c>
      <c r="AH111" s="233" t="e">
        <f>VLOOKUP($AD111,'Program-Causes'!$C:$D,2,FALSE)</f>
        <v>#N/A</v>
      </c>
      <c r="AI111" s="29"/>
      <c r="AJ111" s="30" t="s">
        <v>742</v>
      </c>
      <c r="AK111" s="194" t="s">
        <v>70</v>
      </c>
      <c r="AL111" s="30" t="str">
        <f t="shared" si="0"/>
        <v>马化腾--13870-4-Charity Foundation-</v>
      </c>
      <c r="AM111" s="26" t="s">
        <v>72</v>
      </c>
      <c r="AN111" s="27" t="s">
        <v>73</v>
      </c>
      <c r="AO111" s="28"/>
      <c r="AP111" s="29"/>
      <c r="AQ111" s="30" t="s">
        <v>74</v>
      </c>
      <c r="AR111" s="29"/>
      <c r="AS111" s="28"/>
      <c r="AT111" s="29"/>
      <c r="AU111" s="28"/>
      <c r="AV111" s="194" t="s">
        <v>1356</v>
      </c>
      <c r="AW111" s="28"/>
      <c r="AX111" s="194" t="s">
        <v>84</v>
      </c>
      <c r="AY111" s="236"/>
      <c r="AZ111" s="245"/>
      <c r="BA111" s="245"/>
      <c r="BB111" s="236"/>
      <c r="BC111" s="245"/>
      <c r="BD111" s="117" t="s">
        <v>103</v>
      </c>
      <c r="BE111" s="246">
        <v>42706</v>
      </c>
      <c r="BF111" s="116"/>
      <c r="BG111" s="116"/>
      <c r="BH111" s="116"/>
      <c r="BI111" s="116"/>
      <c r="BJ111" s="116"/>
      <c r="BK111" s="116"/>
      <c r="BL111" s="116"/>
      <c r="BM111" s="116"/>
      <c r="BN111" s="116"/>
      <c r="BO111" s="116"/>
    </row>
    <row r="112" spans="1:67" ht="16.5">
      <c r="A112" s="234">
        <v>25</v>
      </c>
      <c r="B112" s="116"/>
      <c r="C112" s="116"/>
      <c r="D112" s="226" t="s">
        <v>328</v>
      </c>
      <c r="E112" s="227" t="s">
        <v>329</v>
      </c>
      <c r="F112" s="235"/>
      <c r="G112" s="236"/>
      <c r="H112" s="245"/>
      <c r="I112" s="236"/>
      <c r="J112" s="245"/>
      <c r="K112" s="236"/>
      <c r="L112" s="248"/>
      <c r="M112" s="240"/>
      <c r="N112" s="248"/>
      <c r="O112" s="240"/>
      <c r="P112" s="248"/>
      <c r="Q112" s="240"/>
      <c r="R112" s="248"/>
      <c r="S112" s="240"/>
      <c r="T112" s="248"/>
      <c r="U112" s="240"/>
      <c r="V112" s="248"/>
      <c r="W112" s="240"/>
      <c r="X112" s="30" t="s">
        <v>329</v>
      </c>
      <c r="Y112" s="241">
        <v>12.6</v>
      </c>
      <c r="Z112" s="242">
        <v>10</v>
      </c>
      <c r="AA112" s="241">
        <v>17</v>
      </c>
      <c r="AB112" s="117" t="s">
        <v>1365</v>
      </c>
      <c r="AC112" s="117" t="s">
        <v>1366</v>
      </c>
      <c r="AD112" s="261" t="s">
        <v>1367</v>
      </c>
      <c r="AE112" s="243" t="s">
        <v>136</v>
      </c>
      <c r="AF112" s="29"/>
      <c r="AG112" s="30" t="s">
        <v>133</v>
      </c>
      <c r="AH112" s="233" t="str">
        <f>VLOOKUP($AD112,'Program-Causes'!$C:$D,2,FALSE)</f>
        <v>Unspecified</v>
      </c>
      <c r="AI112" s="194" t="s">
        <v>68</v>
      </c>
      <c r="AJ112" s="30" t="s">
        <v>69</v>
      </c>
      <c r="AK112" s="194" t="s">
        <v>70</v>
      </c>
      <c r="AL112" s="30" t="str">
        <f t="shared" si="0"/>
        <v>马化腾-马化腾-12.6-10-Ai You Foundation-爱佑慈善基金会</v>
      </c>
      <c r="AM112" s="26" t="s">
        <v>80</v>
      </c>
      <c r="AN112" s="273"/>
      <c r="AO112" s="28"/>
      <c r="AP112" s="29"/>
      <c r="AQ112" s="30" t="s">
        <v>74</v>
      </c>
      <c r="AR112" s="29"/>
      <c r="AS112" s="28"/>
      <c r="AT112" s="29"/>
      <c r="AU112" s="28"/>
      <c r="AV112" s="29"/>
      <c r="AW112" s="28"/>
      <c r="AX112" s="29"/>
      <c r="AY112" s="236"/>
      <c r="AZ112" s="245"/>
      <c r="BA112" s="245"/>
      <c r="BB112" s="236"/>
      <c r="BC112" s="245"/>
      <c r="BD112" s="117" t="s">
        <v>269</v>
      </c>
      <c r="BE112" s="249">
        <v>42744</v>
      </c>
      <c r="BF112" s="116"/>
      <c r="BG112" s="116"/>
      <c r="BH112" s="116"/>
      <c r="BI112" s="116"/>
      <c r="BJ112" s="116"/>
      <c r="BK112" s="116"/>
      <c r="BL112" s="116"/>
      <c r="BM112" s="116"/>
      <c r="BN112" s="116"/>
      <c r="BO112" s="116"/>
    </row>
    <row r="113" spans="1:67" ht="16.5">
      <c r="A113" s="234">
        <v>25</v>
      </c>
      <c r="B113" s="116"/>
      <c r="C113" s="116"/>
      <c r="D113" s="226" t="s">
        <v>328</v>
      </c>
      <c r="E113" s="227" t="s">
        <v>329</v>
      </c>
      <c r="F113" s="235"/>
      <c r="G113" s="236"/>
      <c r="H113" s="245"/>
      <c r="I113" s="236"/>
      <c r="J113" s="245"/>
      <c r="K113" s="236"/>
      <c r="L113" s="248"/>
      <c r="M113" s="240"/>
      <c r="N113" s="248"/>
      <c r="O113" s="240"/>
      <c r="P113" s="248"/>
      <c r="Q113" s="240"/>
      <c r="R113" s="248"/>
      <c r="S113" s="240"/>
      <c r="T113" s="248"/>
      <c r="U113" s="240"/>
      <c r="V113" s="248"/>
      <c r="W113" s="240"/>
      <c r="X113" s="30" t="s">
        <v>1357</v>
      </c>
      <c r="Y113" s="241">
        <v>3.17</v>
      </c>
      <c r="Z113" s="242">
        <v>12</v>
      </c>
      <c r="AA113" s="241">
        <v>14</v>
      </c>
      <c r="AB113" s="117" t="s">
        <v>1381</v>
      </c>
      <c r="AC113" s="117" t="s">
        <v>1382</v>
      </c>
      <c r="AD113" s="254" t="s">
        <v>1383</v>
      </c>
      <c r="AE113" s="243" t="s">
        <v>109</v>
      </c>
      <c r="AF113" s="29"/>
      <c r="AG113" s="30" t="s">
        <v>133</v>
      </c>
      <c r="AH113" s="233" t="str">
        <f>VLOOKUP($AD113,'Program-Causes'!$C:$D,2,FALSE)</f>
        <v>Unspecified</v>
      </c>
      <c r="AI113" s="194" t="s">
        <v>141</v>
      </c>
      <c r="AJ113" s="30" t="s">
        <v>69</v>
      </c>
      <c r="AK113" s="194" t="s">
        <v>70</v>
      </c>
      <c r="AL113" s="30" t="str">
        <f t="shared" si="0"/>
        <v>马化腾-腾讯公益慈善基金会-3.17-12-Shenzhen Social Commonweal Fund-深圳市社会公益基金会</v>
      </c>
      <c r="AM113" s="26" t="s">
        <v>80</v>
      </c>
      <c r="AN113" s="29"/>
      <c r="AO113" s="28"/>
      <c r="AP113" s="29"/>
      <c r="AQ113" s="28"/>
      <c r="AR113" s="29"/>
      <c r="AS113" s="28"/>
      <c r="AT113" s="194" t="s">
        <v>74</v>
      </c>
      <c r="AU113" s="28"/>
      <c r="AV113" s="29"/>
      <c r="AW113" s="28"/>
      <c r="AX113" s="29"/>
      <c r="AY113" s="236"/>
      <c r="AZ113" s="245"/>
      <c r="BA113" s="245"/>
      <c r="BB113" s="236"/>
      <c r="BC113" s="245"/>
      <c r="BD113" s="117" t="s">
        <v>269</v>
      </c>
      <c r="BE113" s="249">
        <v>42744</v>
      </c>
      <c r="BF113" s="116"/>
      <c r="BG113" s="116"/>
      <c r="BH113" s="116"/>
      <c r="BI113" s="116"/>
      <c r="BJ113" s="116"/>
      <c r="BK113" s="116"/>
      <c r="BL113" s="116"/>
      <c r="BM113" s="116"/>
      <c r="BN113" s="116"/>
      <c r="BO113" s="116"/>
    </row>
    <row r="114" spans="1:67" ht="16.5">
      <c r="A114" s="234">
        <v>25</v>
      </c>
      <c r="B114" s="116"/>
      <c r="C114" s="116"/>
      <c r="D114" s="226" t="s">
        <v>328</v>
      </c>
      <c r="E114" s="227" t="s">
        <v>329</v>
      </c>
      <c r="F114" s="235"/>
      <c r="G114" s="236"/>
      <c r="H114" s="245"/>
      <c r="I114" s="236"/>
      <c r="J114" s="245"/>
      <c r="K114" s="236"/>
      <c r="L114" s="248"/>
      <c r="M114" s="240"/>
      <c r="N114" s="248"/>
      <c r="O114" s="240"/>
      <c r="P114" s="248"/>
      <c r="Q114" s="240"/>
      <c r="R114" s="248"/>
      <c r="S114" s="240"/>
      <c r="T114" s="248"/>
      <c r="U114" s="240"/>
      <c r="V114" s="248"/>
      <c r="W114" s="240"/>
      <c r="X114" s="30" t="s">
        <v>1357</v>
      </c>
      <c r="Y114" s="194">
        <v>2</v>
      </c>
      <c r="Z114" s="30">
        <v>2</v>
      </c>
      <c r="AA114" s="194">
        <v>1</v>
      </c>
      <c r="AB114" s="30" t="s">
        <v>963</v>
      </c>
      <c r="AC114" s="29"/>
      <c r="AD114" s="261" t="s">
        <v>1394</v>
      </c>
      <c r="AE114" s="243" t="s">
        <v>109</v>
      </c>
      <c r="AF114" s="29"/>
      <c r="AG114" s="30" t="s">
        <v>99</v>
      </c>
      <c r="AH114" s="233" t="str">
        <f>VLOOKUP($AD114,'Program-Causes'!$C:$D,2,FALSE)</f>
        <v>Unspecified</v>
      </c>
      <c r="AI114" s="194" t="s">
        <v>141</v>
      </c>
      <c r="AJ114" s="30" t="s">
        <v>69</v>
      </c>
      <c r="AK114" s="194" t="s">
        <v>70</v>
      </c>
      <c r="AL114" s="30" t="str">
        <f t="shared" si="0"/>
        <v>马化腾-腾讯公益慈善基金会-2-2-China Foundation for Poverty Alleviation-</v>
      </c>
      <c r="AM114" s="26" t="s">
        <v>80</v>
      </c>
      <c r="AN114" s="29"/>
      <c r="AO114" s="28"/>
      <c r="AP114" s="29"/>
      <c r="AQ114" s="28"/>
      <c r="AR114" s="29"/>
      <c r="AS114" s="28"/>
      <c r="AT114" s="194" t="s">
        <v>74</v>
      </c>
      <c r="AU114" s="28"/>
      <c r="AV114" s="29"/>
      <c r="AW114" s="28"/>
      <c r="AX114" s="29"/>
      <c r="AY114" s="236"/>
      <c r="AZ114" s="245"/>
      <c r="BA114" s="245"/>
      <c r="BB114" s="236"/>
      <c r="BC114" s="245"/>
      <c r="BD114" s="117" t="s">
        <v>103</v>
      </c>
      <c r="BE114" s="116"/>
      <c r="BF114" s="116"/>
      <c r="BG114" s="116"/>
      <c r="BH114" s="116"/>
      <c r="BI114" s="116"/>
      <c r="BJ114" s="116"/>
      <c r="BK114" s="116"/>
      <c r="BL114" s="116"/>
      <c r="BM114" s="116"/>
      <c r="BN114" s="116"/>
      <c r="BO114" s="116"/>
    </row>
    <row r="115" spans="1:67" ht="16.5">
      <c r="A115" s="234">
        <v>25</v>
      </c>
      <c r="B115" s="116"/>
      <c r="C115" s="116"/>
      <c r="D115" s="226" t="s">
        <v>328</v>
      </c>
      <c r="E115" s="227" t="s">
        <v>329</v>
      </c>
      <c r="F115" s="235"/>
      <c r="G115" s="236"/>
      <c r="H115" s="245"/>
      <c r="I115" s="236"/>
      <c r="J115" s="245"/>
      <c r="K115" s="236"/>
      <c r="L115" s="248"/>
      <c r="M115" s="240"/>
      <c r="N115" s="248"/>
      <c r="O115" s="240"/>
      <c r="P115" s="248"/>
      <c r="Q115" s="240"/>
      <c r="R115" s="248"/>
      <c r="S115" s="240"/>
      <c r="T115" s="248"/>
      <c r="U115" s="240"/>
      <c r="V115" s="248"/>
      <c r="W115" s="240"/>
      <c r="X115" s="30" t="s">
        <v>1357</v>
      </c>
      <c r="Y115" s="241">
        <v>2</v>
      </c>
      <c r="Z115" s="242">
        <v>11</v>
      </c>
      <c r="AA115" s="241">
        <v>4</v>
      </c>
      <c r="AB115" s="117" t="s">
        <v>453</v>
      </c>
      <c r="AC115" s="117" t="s">
        <v>454</v>
      </c>
      <c r="AD115" s="254" t="s">
        <v>1392</v>
      </c>
      <c r="AE115" s="243" t="s">
        <v>109</v>
      </c>
      <c r="AF115" s="29"/>
      <c r="AG115" s="30" t="s">
        <v>67</v>
      </c>
      <c r="AH115" s="233" t="str">
        <f>VLOOKUP($AD115,'Program-Causes'!$C:$D,2,FALSE)</f>
        <v>Education</v>
      </c>
      <c r="AI115" s="194" t="s">
        <v>141</v>
      </c>
      <c r="AJ115" s="30" t="s">
        <v>69</v>
      </c>
      <c r="AK115" s="194" t="s">
        <v>70</v>
      </c>
      <c r="AL115" s="30" t="str">
        <f t="shared" si="0"/>
        <v>马化腾-腾讯公益慈善基金会-2-11-China Foundation for Development of Financial Education-中国金融教育发展基金会</v>
      </c>
      <c r="AM115" s="26" t="s">
        <v>80</v>
      </c>
      <c r="AN115" s="29"/>
      <c r="AO115" s="28"/>
      <c r="AP115" s="29"/>
      <c r="AQ115" s="28"/>
      <c r="AR115" s="29"/>
      <c r="AS115" s="28"/>
      <c r="AT115" s="194" t="s">
        <v>74</v>
      </c>
      <c r="AU115" s="28"/>
      <c r="AV115" s="29"/>
      <c r="AW115" s="28"/>
      <c r="AX115" s="29"/>
      <c r="AY115" s="236"/>
      <c r="AZ115" s="245"/>
      <c r="BA115" s="245"/>
      <c r="BB115" s="236"/>
      <c r="BC115" s="245"/>
      <c r="BD115" s="117" t="s">
        <v>269</v>
      </c>
      <c r="BE115" s="249">
        <v>42744</v>
      </c>
      <c r="BF115" s="116"/>
      <c r="BG115" s="116"/>
      <c r="BH115" s="116"/>
      <c r="BI115" s="116"/>
      <c r="BJ115" s="116"/>
      <c r="BK115" s="116"/>
      <c r="BL115" s="116"/>
      <c r="BM115" s="116"/>
      <c r="BN115" s="116"/>
      <c r="BO115" s="116"/>
    </row>
    <row r="116" spans="1:67" ht="16.5">
      <c r="A116" s="234">
        <v>25</v>
      </c>
      <c r="B116" s="116"/>
      <c r="C116" s="116"/>
      <c r="D116" s="226" t="s">
        <v>328</v>
      </c>
      <c r="E116" s="227" t="s">
        <v>329</v>
      </c>
      <c r="F116" s="235"/>
      <c r="G116" s="236"/>
      <c r="H116" s="245"/>
      <c r="I116" s="236"/>
      <c r="J116" s="245"/>
      <c r="K116" s="236"/>
      <c r="L116" s="248"/>
      <c r="M116" s="240"/>
      <c r="N116" s="248"/>
      <c r="O116" s="240"/>
      <c r="P116" s="248"/>
      <c r="Q116" s="240"/>
      <c r="R116" s="248"/>
      <c r="S116" s="240"/>
      <c r="T116" s="248"/>
      <c r="U116" s="240"/>
      <c r="V116" s="248"/>
      <c r="W116" s="240"/>
      <c r="X116" s="30" t="s">
        <v>1357</v>
      </c>
      <c r="Y116" s="241">
        <v>1</v>
      </c>
      <c r="Z116" s="242">
        <v>9</v>
      </c>
      <c r="AA116" s="241">
        <v>29</v>
      </c>
      <c r="AB116" s="117" t="s">
        <v>1381</v>
      </c>
      <c r="AC116" s="117" t="s">
        <v>1382</v>
      </c>
      <c r="AD116" s="254" t="s">
        <v>1433</v>
      </c>
      <c r="AE116" s="243" t="s">
        <v>109</v>
      </c>
      <c r="AF116" s="29"/>
      <c r="AG116" s="30" t="s">
        <v>99</v>
      </c>
      <c r="AH116" s="233" t="str">
        <f>VLOOKUP($AD116,'Program-Causes'!$C:$D,2,FALSE)</f>
        <v>Unspecified</v>
      </c>
      <c r="AI116" s="194" t="s">
        <v>141</v>
      </c>
      <c r="AJ116" s="30" t="s">
        <v>69</v>
      </c>
      <c r="AK116" s="194" t="s">
        <v>70</v>
      </c>
      <c r="AL116" s="30" t="str">
        <f t="shared" si="0"/>
        <v>马化腾-腾讯公益慈善基金会-1-9-Shenzhen Social Commonweal Fund-深圳市社会公益基金会</v>
      </c>
      <c r="AM116" s="26" t="s">
        <v>80</v>
      </c>
      <c r="AN116" s="29"/>
      <c r="AO116" s="28"/>
      <c r="AP116" s="29"/>
      <c r="AQ116" s="28"/>
      <c r="AR116" s="29"/>
      <c r="AS116" s="28"/>
      <c r="AT116" s="194" t="s">
        <v>74</v>
      </c>
      <c r="AU116" s="28"/>
      <c r="AV116" s="29"/>
      <c r="AW116" s="28"/>
      <c r="AX116" s="29"/>
      <c r="AY116" s="236"/>
      <c r="AZ116" s="245"/>
      <c r="BA116" s="245"/>
      <c r="BB116" s="236"/>
      <c r="BC116" s="245"/>
      <c r="BD116" s="117" t="s">
        <v>269</v>
      </c>
      <c r="BE116" s="249">
        <v>42744</v>
      </c>
      <c r="BF116" s="116"/>
      <c r="BG116" s="116"/>
      <c r="BH116" s="116"/>
      <c r="BI116" s="116"/>
      <c r="BJ116" s="116"/>
      <c r="BK116" s="116"/>
      <c r="BL116" s="116"/>
      <c r="BM116" s="116"/>
      <c r="BN116" s="116"/>
      <c r="BO116" s="116"/>
    </row>
    <row r="117" spans="1:67" ht="16.5">
      <c r="A117" s="234">
        <v>25</v>
      </c>
      <c r="B117" s="116"/>
      <c r="C117" s="116"/>
      <c r="D117" s="226" t="s">
        <v>328</v>
      </c>
      <c r="E117" s="227" t="s">
        <v>329</v>
      </c>
      <c r="F117" s="235"/>
      <c r="G117" s="236"/>
      <c r="H117" s="245"/>
      <c r="I117" s="236"/>
      <c r="J117" s="245"/>
      <c r="K117" s="236"/>
      <c r="L117" s="248"/>
      <c r="M117" s="240"/>
      <c r="N117" s="248"/>
      <c r="O117" s="240"/>
      <c r="P117" s="248"/>
      <c r="Q117" s="240"/>
      <c r="R117" s="248"/>
      <c r="S117" s="240"/>
      <c r="T117" s="248"/>
      <c r="U117" s="240"/>
      <c r="V117" s="248"/>
      <c r="W117" s="240"/>
      <c r="X117" s="30" t="s">
        <v>1357</v>
      </c>
      <c r="Y117" s="194">
        <v>0.9</v>
      </c>
      <c r="Z117" s="30">
        <v>3</v>
      </c>
      <c r="AA117" s="194">
        <v>16</v>
      </c>
      <c r="AB117" s="30" t="s">
        <v>1443</v>
      </c>
      <c r="AC117" s="29"/>
      <c r="AD117" s="261" t="s">
        <v>1444</v>
      </c>
      <c r="AE117" s="243" t="s">
        <v>136</v>
      </c>
      <c r="AF117" s="29"/>
      <c r="AG117" s="30" t="s">
        <v>99</v>
      </c>
      <c r="AH117" s="233" t="str">
        <f>VLOOKUP($AD117,'Program-Causes'!$C:$D,2,FALSE)</f>
        <v>Education</v>
      </c>
      <c r="AI117" s="194" t="s">
        <v>141</v>
      </c>
      <c r="AJ117" s="30" t="s">
        <v>69</v>
      </c>
      <c r="AK117" s="194" t="s">
        <v>70</v>
      </c>
      <c r="AL117" s="30" t="str">
        <f t="shared" si="0"/>
        <v>马化腾-腾讯公益慈善基金会-0.9-3-Adream-</v>
      </c>
      <c r="AM117" s="26" t="s">
        <v>80</v>
      </c>
      <c r="AN117" s="29"/>
      <c r="AO117" s="28"/>
      <c r="AP117" s="29"/>
      <c r="AQ117" s="28"/>
      <c r="AR117" s="29"/>
      <c r="AS117" s="28"/>
      <c r="AT117" s="194" t="s">
        <v>74</v>
      </c>
      <c r="AU117" s="28"/>
      <c r="AV117" s="29"/>
      <c r="AW117" s="28"/>
      <c r="AX117" s="29"/>
      <c r="AY117" s="236"/>
      <c r="AZ117" s="245"/>
      <c r="BA117" s="245"/>
      <c r="BB117" s="236"/>
      <c r="BC117" s="245"/>
      <c r="BD117" s="117" t="s">
        <v>103</v>
      </c>
      <c r="BE117" s="116"/>
      <c r="BF117" s="116"/>
      <c r="BG117" s="116"/>
      <c r="BH117" s="247"/>
      <c r="BI117" s="247"/>
      <c r="BJ117" s="247"/>
      <c r="BK117" s="247"/>
      <c r="BL117" s="247"/>
      <c r="BM117" s="247"/>
      <c r="BN117" s="247"/>
      <c r="BO117" s="247"/>
    </row>
    <row r="118" spans="1:67" ht="16.5">
      <c r="A118" s="234">
        <v>26</v>
      </c>
      <c r="B118" s="117" t="s">
        <v>1380</v>
      </c>
      <c r="C118" s="116"/>
      <c r="D118" s="226" t="s">
        <v>1503</v>
      </c>
      <c r="E118" s="117" t="s">
        <v>1504</v>
      </c>
      <c r="F118" s="235"/>
      <c r="G118" s="116"/>
      <c r="H118" s="116"/>
      <c r="I118" s="116"/>
      <c r="J118" s="116"/>
      <c r="K118" s="116"/>
      <c r="L118" s="116"/>
      <c r="M118" s="117" t="s">
        <v>1505</v>
      </c>
      <c r="N118" s="116"/>
      <c r="O118" s="116"/>
      <c r="P118" s="116"/>
      <c r="Q118" s="116"/>
      <c r="R118" s="116"/>
      <c r="S118" s="116"/>
      <c r="T118" s="116"/>
      <c r="U118" s="116"/>
      <c r="V118" s="116"/>
      <c r="W118" s="116"/>
      <c r="X118" s="117" t="s">
        <v>1505</v>
      </c>
      <c r="Y118" s="234">
        <v>24.72</v>
      </c>
      <c r="Z118" s="234">
        <v>6</v>
      </c>
      <c r="AA118" s="117" t="s">
        <v>173</v>
      </c>
      <c r="AB118" s="117" t="s">
        <v>1506</v>
      </c>
      <c r="AC118" s="117" t="s">
        <v>1507</v>
      </c>
      <c r="AD118" s="254" t="s">
        <v>1508</v>
      </c>
      <c r="AE118" s="254" t="s">
        <v>109</v>
      </c>
      <c r="AF118" s="116"/>
      <c r="AG118" s="117" t="s">
        <v>132</v>
      </c>
      <c r="AH118" s="233" t="str">
        <f>VLOOKUP($AD118,'Program-Causes'!$C:$D,2,FALSE)</f>
        <v>Social Welfare &amp; Poverty Alleviation</v>
      </c>
      <c r="AI118" s="117" t="s">
        <v>100</v>
      </c>
      <c r="AJ118" s="117" t="s">
        <v>69</v>
      </c>
      <c r="AK118" s="117" t="s">
        <v>70</v>
      </c>
      <c r="AL118" s="30" t="str">
        <f t="shared" si="0"/>
        <v>薛静-深圳前海中盛一点科技有限公司-24.72-6-China Guanghua Foundation-中国光华科技基金会</v>
      </c>
      <c r="AM118" s="257" t="s">
        <v>80</v>
      </c>
      <c r="AN118" s="116"/>
      <c r="AO118" s="116"/>
      <c r="AP118" s="116"/>
      <c r="AQ118" s="117" t="s">
        <v>74</v>
      </c>
      <c r="AR118" s="116"/>
      <c r="AS118" s="116"/>
      <c r="AT118" s="116"/>
      <c r="AU118" s="116"/>
      <c r="AV118" s="116"/>
      <c r="AW118" s="116"/>
      <c r="AX118" s="116"/>
      <c r="AY118" s="116"/>
      <c r="AZ118" s="116"/>
      <c r="BA118" s="116"/>
      <c r="BB118" s="116"/>
      <c r="BC118" s="116"/>
      <c r="BD118" s="117" t="s">
        <v>118</v>
      </c>
      <c r="BE118" s="255">
        <v>42744</v>
      </c>
      <c r="BF118" s="116"/>
      <c r="BG118" s="116"/>
      <c r="BH118" s="116"/>
      <c r="BI118" s="116"/>
      <c r="BJ118" s="116"/>
      <c r="BK118" s="116"/>
      <c r="BL118" s="116"/>
      <c r="BM118" s="116"/>
      <c r="BN118" s="116"/>
      <c r="BO118" s="116"/>
    </row>
    <row r="119" spans="1:67" ht="16.5">
      <c r="A119" s="234">
        <v>26</v>
      </c>
      <c r="B119" s="117" t="s">
        <v>1380</v>
      </c>
      <c r="C119" s="116"/>
      <c r="D119" s="226" t="s">
        <v>1503</v>
      </c>
      <c r="E119" s="117" t="s">
        <v>1504</v>
      </c>
      <c r="F119" s="235"/>
      <c r="G119" s="116"/>
      <c r="H119" s="116"/>
      <c r="I119" s="116"/>
      <c r="J119" s="116"/>
      <c r="K119" s="116"/>
      <c r="L119" s="116"/>
      <c r="M119" s="117" t="s">
        <v>1505</v>
      </c>
      <c r="N119" s="116"/>
      <c r="O119" s="116"/>
      <c r="P119" s="116"/>
      <c r="Q119" s="116"/>
      <c r="R119" s="116"/>
      <c r="S119" s="116"/>
      <c r="T119" s="116"/>
      <c r="U119" s="116"/>
      <c r="V119" s="116"/>
      <c r="W119" s="116"/>
      <c r="X119" s="117" t="s">
        <v>1505</v>
      </c>
      <c r="Y119" s="234">
        <v>13.22</v>
      </c>
      <c r="Z119" s="234">
        <v>6</v>
      </c>
      <c r="AA119" s="117" t="s">
        <v>173</v>
      </c>
      <c r="AB119" s="117" t="s">
        <v>1506</v>
      </c>
      <c r="AC119" s="117" t="s">
        <v>1507</v>
      </c>
      <c r="AD119" s="254" t="s">
        <v>1508</v>
      </c>
      <c r="AE119" s="254" t="s">
        <v>109</v>
      </c>
      <c r="AF119" s="116"/>
      <c r="AG119" s="117" t="s">
        <v>132</v>
      </c>
      <c r="AH119" s="233" t="str">
        <f>VLOOKUP($AD119,'Program-Causes'!$C:$D,2,FALSE)</f>
        <v>Social Welfare &amp; Poverty Alleviation</v>
      </c>
      <c r="AI119" s="117" t="s">
        <v>100</v>
      </c>
      <c r="AJ119" s="117" t="s">
        <v>69</v>
      </c>
      <c r="AK119" s="117" t="s">
        <v>70</v>
      </c>
      <c r="AL119" s="30" t="str">
        <f t="shared" si="0"/>
        <v>薛静-深圳前海中盛一点科技有限公司-13.22-6-China Guanghua Foundation-中国光华科技基金会</v>
      </c>
      <c r="AM119" s="257" t="s">
        <v>80</v>
      </c>
      <c r="AN119" s="116"/>
      <c r="AO119" s="116"/>
      <c r="AP119" s="116"/>
      <c r="AQ119" s="117" t="s">
        <v>74</v>
      </c>
      <c r="AR119" s="116"/>
      <c r="AS119" s="116"/>
      <c r="AT119" s="116"/>
      <c r="AU119" s="116"/>
      <c r="AV119" s="116"/>
      <c r="AW119" s="116"/>
      <c r="AX119" s="116"/>
      <c r="AY119" s="116"/>
      <c r="AZ119" s="116"/>
      <c r="BA119" s="116"/>
      <c r="BB119" s="116"/>
      <c r="BC119" s="116"/>
      <c r="BD119" s="117" t="s">
        <v>118</v>
      </c>
      <c r="BE119" s="255">
        <v>42744</v>
      </c>
      <c r="BF119" s="116"/>
      <c r="BG119" s="116"/>
      <c r="BH119" s="116"/>
      <c r="BI119" s="116"/>
      <c r="BJ119" s="116"/>
      <c r="BK119" s="116"/>
      <c r="BL119" s="116"/>
      <c r="BM119" s="116"/>
      <c r="BN119" s="116"/>
      <c r="BO119" s="116"/>
    </row>
    <row r="120" spans="1:67" ht="16.5">
      <c r="A120" s="234">
        <v>26</v>
      </c>
      <c r="B120" s="117" t="s">
        <v>1380</v>
      </c>
      <c r="C120" s="116"/>
      <c r="D120" s="226" t="s">
        <v>1503</v>
      </c>
      <c r="E120" s="117" t="s">
        <v>1504</v>
      </c>
      <c r="F120" s="235"/>
      <c r="G120" s="116"/>
      <c r="H120" s="116"/>
      <c r="I120" s="116"/>
      <c r="J120" s="116"/>
      <c r="K120" s="116"/>
      <c r="L120" s="116"/>
      <c r="M120" s="117" t="s">
        <v>1505</v>
      </c>
      <c r="N120" s="116"/>
      <c r="O120" s="116"/>
      <c r="P120" s="116"/>
      <c r="Q120" s="116"/>
      <c r="R120" s="116"/>
      <c r="S120" s="116"/>
      <c r="T120" s="116"/>
      <c r="U120" s="116"/>
      <c r="V120" s="116"/>
      <c r="W120" s="116"/>
      <c r="X120" s="117" t="s">
        <v>1505</v>
      </c>
      <c r="Y120" s="234">
        <v>8.7899999999999991</v>
      </c>
      <c r="Z120" s="234">
        <v>7</v>
      </c>
      <c r="AA120" s="117" t="s">
        <v>173</v>
      </c>
      <c r="AB120" s="117" t="s">
        <v>1506</v>
      </c>
      <c r="AC120" s="117" t="s">
        <v>1507</v>
      </c>
      <c r="AD120" s="254" t="s">
        <v>1508</v>
      </c>
      <c r="AE120" s="254" t="s">
        <v>109</v>
      </c>
      <c r="AF120" s="116"/>
      <c r="AG120" s="117" t="s">
        <v>132</v>
      </c>
      <c r="AH120" s="233" t="str">
        <f>VLOOKUP($AD120,'Program-Causes'!$C:$D,2,FALSE)</f>
        <v>Social Welfare &amp; Poverty Alleviation</v>
      </c>
      <c r="AI120" s="117" t="s">
        <v>100</v>
      </c>
      <c r="AJ120" s="117" t="s">
        <v>69</v>
      </c>
      <c r="AK120" s="117" t="s">
        <v>70</v>
      </c>
      <c r="AL120" s="30" t="str">
        <f t="shared" si="0"/>
        <v>薛静-深圳前海中盛一点科技有限公司-8.79-7-China Guanghua Foundation-中国光华科技基金会</v>
      </c>
      <c r="AM120" s="257" t="s">
        <v>80</v>
      </c>
      <c r="AN120" s="116"/>
      <c r="AO120" s="116"/>
      <c r="AP120" s="116"/>
      <c r="AQ120" s="117" t="s">
        <v>74</v>
      </c>
      <c r="AR120" s="116"/>
      <c r="AS120" s="116"/>
      <c r="AT120" s="116"/>
      <c r="AU120" s="116"/>
      <c r="AV120" s="116"/>
      <c r="AW120" s="116"/>
      <c r="AX120" s="116"/>
      <c r="AY120" s="116"/>
      <c r="AZ120" s="116"/>
      <c r="BA120" s="116"/>
      <c r="BB120" s="116"/>
      <c r="BC120" s="116"/>
      <c r="BD120" s="117" t="s">
        <v>118</v>
      </c>
      <c r="BE120" s="255">
        <v>42744</v>
      </c>
      <c r="BF120" s="116"/>
      <c r="BG120" s="116"/>
      <c r="BH120" s="116"/>
      <c r="BI120" s="116"/>
      <c r="BJ120" s="116"/>
      <c r="BK120" s="116"/>
      <c r="BL120" s="116"/>
      <c r="BM120" s="116"/>
      <c r="BN120" s="116"/>
      <c r="BO120" s="116"/>
    </row>
    <row r="121" spans="1:67" ht="16.5">
      <c r="A121" s="234">
        <v>26</v>
      </c>
      <c r="B121" s="117" t="s">
        <v>1380</v>
      </c>
      <c r="C121" s="116"/>
      <c r="D121" s="226" t="s">
        <v>1503</v>
      </c>
      <c r="E121" s="117" t="s">
        <v>1504</v>
      </c>
      <c r="F121" s="235"/>
      <c r="G121" s="116"/>
      <c r="H121" s="116"/>
      <c r="I121" s="116"/>
      <c r="J121" s="116"/>
      <c r="K121" s="116"/>
      <c r="L121" s="116"/>
      <c r="M121" s="117" t="s">
        <v>1505</v>
      </c>
      <c r="N121" s="116"/>
      <c r="O121" s="116"/>
      <c r="P121" s="116"/>
      <c r="Q121" s="116"/>
      <c r="R121" s="116"/>
      <c r="S121" s="116"/>
      <c r="T121" s="116"/>
      <c r="U121" s="116"/>
      <c r="V121" s="116"/>
      <c r="W121" s="116"/>
      <c r="X121" s="117" t="s">
        <v>1505</v>
      </c>
      <c r="Y121" s="234">
        <v>5.86</v>
      </c>
      <c r="Z121" s="234">
        <v>8</v>
      </c>
      <c r="AA121" s="117" t="s">
        <v>173</v>
      </c>
      <c r="AB121" s="117" t="s">
        <v>1506</v>
      </c>
      <c r="AC121" s="117" t="s">
        <v>1507</v>
      </c>
      <c r="AD121" s="254" t="s">
        <v>1508</v>
      </c>
      <c r="AE121" s="254" t="s">
        <v>109</v>
      </c>
      <c r="AF121" s="116"/>
      <c r="AG121" s="117" t="s">
        <v>132</v>
      </c>
      <c r="AH121" s="233" t="str">
        <f>VLOOKUP($AD121,'Program-Causes'!$C:$D,2,FALSE)</f>
        <v>Social Welfare &amp; Poverty Alleviation</v>
      </c>
      <c r="AI121" s="117" t="s">
        <v>100</v>
      </c>
      <c r="AJ121" s="117" t="s">
        <v>69</v>
      </c>
      <c r="AK121" s="117" t="s">
        <v>70</v>
      </c>
      <c r="AL121" s="30" t="str">
        <f t="shared" si="0"/>
        <v>薛静-深圳前海中盛一点科技有限公司-5.86-8-China Guanghua Foundation-中国光华科技基金会</v>
      </c>
      <c r="AM121" s="257" t="s">
        <v>80</v>
      </c>
      <c r="AN121" s="116"/>
      <c r="AO121" s="116"/>
      <c r="AP121" s="116"/>
      <c r="AQ121" s="117" t="s">
        <v>74</v>
      </c>
      <c r="AR121" s="116"/>
      <c r="AS121" s="116"/>
      <c r="AT121" s="116"/>
      <c r="AU121" s="116"/>
      <c r="AV121" s="116"/>
      <c r="AW121" s="116"/>
      <c r="AX121" s="116"/>
      <c r="AY121" s="116"/>
      <c r="AZ121" s="116"/>
      <c r="BA121" s="116"/>
      <c r="BB121" s="116"/>
      <c r="BC121" s="116"/>
      <c r="BD121" s="117" t="s">
        <v>118</v>
      </c>
      <c r="BE121" s="255">
        <v>42744</v>
      </c>
      <c r="BF121" s="116"/>
      <c r="BG121" s="116"/>
      <c r="BH121" s="116"/>
      <c r="BI121" s="116"/>
      <c r="BJ121" s="116"/>
      <c r="BK121" s="116"/>
      <c r="BL121" s="116"/>
      <c r="BM121" s="116"/>
      <c r="BN121" s="116"/>
      <c r="BO121" s="116"/>
    </row>
    <row r="122" spans="1:67" ht="16.5">
      <c r="A122" s="234">
        <v>26</v>
      </c>
      <c r="B122" s="117" t="s">
        <v>1380</v>
      </c>
      <c r="C122" s="116"/>
      <c r="D122" s="226" t="s">
        <v>1503</v>
      </c>
      <c r="E122" s="117" t="s">
        <v>1504</v>
      </c>
      <c r="F122" s="235"/>
      <c r="G122" s="116"/>
      <c r="H122" s="116"/>
      <c r="I122" s="116"/>
      <c r="J122" s="116"/>
      <c r="K122" s="116"/>
      <c r="L122" s="116"/>
      <c r="M122" s="117" t="s">
        <v>1505</v>
      </c>
      <c r="N122" s="116"/>
      <c r="O122" s="116"/>
      <c r="P122" s="116"/>
      <c r="Q122" s="116"/>
      <c r="R122" s="116"/>
      <c r="S122" s="116"/>
      <c r="T122" s="116"/>
      <c r="U122" s="116"/>
      <c r="V122" s="116"/>
      <c r="W122" s="116"/>
      <c r="X122" s="117" t="s">
        <v>1505</v>
      </c>
      <c r="Y122" s="234">
        <v>3.25</v>
      </c>
      <c r="Z122" s="234">
        <v>5</v>
      </c>
      <c r="AA122" s="117" t="s">
        <v>173</v>
      </c>
      <c r="AB122" s="117" t="s">
        <v>1506</v>
      </c>
      <c r="AC122" s="117" t="s">
        <v>1507</v>
      </c>
      <c r="AD122" s="254" t="s">
        <v>1508</v>
      </c>
      <c r="AE122" s="254" t="s">
        <v>109</v>
      </c>
      <c r="AF122" s="116"/>
      <c r="AG122" s="117" t="s">
        <v>132</v>
      </c>
      <c r="AH122" s="233" t="str">
        <f>VLOOKUP($AD122,'Program-Causes'!$C:$D,2,FALSE)</f>
        <v>Social Welfare &amp; Poverty Alleviation</v>
      </c>
      <c r="AI122" s="117" t="s">
        <v>100</v>
      </c>
      <c r="AJ122" s="117" t="s">
        <v>69</v>
      </c>
      <c r="AK122" s="117" t="s">
        <v>70</v>
      </c>
      <c r="AL122" s="30" t="str">
        <f t="shared" si="0"/>
        <v>薛静-深圳前海中盛一点科技有限公司-3.25-5-China Guanghua Foundation-中国光华科技基金会</v>
      </c>
      <c r="AM122" s="257" t="s">
        <v>80</v>
      </c>
      <c r="AN122" s="116"/>
      <c r="AO122" s="116"/>
      <c r="AP122" s="116"/>
      <c r="AQ122" s="117" t="s">
        <v>74</v>
      </c>
      <c r="AR122" s="116"/>
      <c r="AS122" s="116"/>
      <c r="AT122" s="116"/>
      <c r="AU122" s="116"/>
      <c r="AV122" s="116"/>
      <c r="AW122" s="116"/>
      <c r="AX122" s="116"/>
      <c r="AY122" s="116"/>
      <c r="AZ122" s="116"/>
      <c r="BA122" s="116"/>
      <c r="BB122" s="116"/>
      <c r="BC122" s="116"/>
      <c r="BD122" s="117" t="s">
        <v>118</v>
      </c>
      <c r="BE122" s="255">
        <v>42744</v>
      </c>
      <c r="BF122" s="116"/>
      <c r="BG122" s="116"/>
      <c r="BH122" s="116"/>
      <c r="BI122" s="116"/>
      <c r="BJ122" s="116"/>
      <c r="BK122" s="116"/>
      <c r="BL122" s="116"/>
      <c r="BM122" s="116"/>
      <c r="BN122" s="116"/>
      <c r="BO122" s="116"/>
    </row>
    <row r="123" spans="1:67" ht="16.5">
      <c r="A123" s="234">
        <v>27</v>
      </c>
      <c r="B123" s="116"/>
      <c r="C123" s="116"/>
      <c r="D123" s="226" t="s">
        <v>435</v>
      </c>
      <c r="E123" s="227" t="s">
        <v>436</v>
      </c>
      <c r="F123" s="235"/>
      <c r="G123" s="236"/>
      <c r="H123" s="237">
        <v>71</v>
      </c>
      <c r="I123" s="226" t="s">
        <v>78</v>
      </c>
      <c r="J123" s="245"/>
      <c r="K123" s="238" t="s">
        <v>80</v>
      </c>
      <c r="L123" s="229" t="s">
        <v>1400</v>
      </c>
      <c r="M123" s="230" t="s">
        <v>1510</v>
      </c>
      <c r="N123" s="229" t="s">
        <v>1511</v>
      </c>
      <c r="O123" s="230" t="s">
        <v>84</v>
      </c>
      <c r="P123" s="229" t="s">
        <v>336</v>
      </c>
      <c r="Q123" s="230" t="s">
        <v>961</v>
      </c>
      <c r="R123" s="229" t="s">
        <v>1058</v>
      </c>
      <c r="S123" s="239" t="s">
        <v>80</v>
      </c>
      <c r="T123" s="229" t="s">
        <v>1512</v>
      </c>
      <c r="U123" s="240"/>
      <c r="V123" s="229" t="s">
        <v>1513</v>
      </c>
      <c r="W123" s="230" t="s">
        <v>1514</v>
      </c>
      <c r="X123" s="30" t="s">
        <v>435</v>
      </c>
      <c r="Y123" s="241">
        <v>51</v>
      </c>
      <c r="Z123" s="242">
        <v>9</v>
      </c>
      <c r="AA123" s="241">
        <v>2</v>
      </c>
      <c r="AB123" s="30" t="s">
        <v>1515</v>
      </c>
      <c r="AC123" s="29"/>
      <c r="AD123" s="235"/>
      <c r="AE123" s="243" t="s">
        <v>1390</v>
      </c>
      <c r="AF123" s="29"/>
      <c r="AG123" s="30" t="s">
        <v>67</v>
      </c>
      <c r="AH123" s="233" t="e">
        <f>VLOOKUP($AD123,'Program-Causes'!$C:$D,2,FALSE)</f>
        <v>#N/A</v>
      </c>
      <c r="AI123" s="194" t="s">
        <v>68</v>
      </c>
      <c r="AJ123" s="30" t="s">
        <v>69</v>
      </c>
      <c r="AK123" s="194" t="s">
        <v>70</v>
      </c>
      <c r="AL123" s="30" t="str">
        <f t="shared" si="0"/>
        <v>游志胜-You Zhisheng-51-9-Sichuan University-</v>
      </c>
      <c r="AM123" s="26" t="s">
        <v>72</v>
      </c>
      <c r="AN123" s="27" t="s">
        <v>73</v>
      </c>
      <c r="AO123" s="28"/>
      <c r="AP123" s="29"/>
      <c r="AQ123" s="30" t="s">
        <v>74</v>
      </c>
      <c r="AR123" s="29"/>
      <c r="AS123" s="28"/>
      <c r="AT123" s="29"/>
      <c r="AU123" s="28"/>
      <c r="AV123" s="194" t="s">
        <v>1516</v>
      </c>
      <c r="AW123" s="28"/>
      <c r="AX123" s="194" t="s">
        <v>1517</v>
      </c>
      <c r="AY123" s="244">
        <v>51</v>
      </c>
      <c r="AZ123" s="245"/>
      <c r="BA123" s="245"/>
      <c r="BB123" s="236"/>
      <c r="BC123" s="237">
        <v>10</v>
      </c>
      <c r="BD123" s="117" t="s">
        <v>103</v>
      </c>
      <c r="BE123" s="246">
        <v>42691</v>
      </c>
      <c r="BF123" s="116"/>
      <c r="BG123" s="116"/>
      <c r="BH123" s="116"/>
      <c r="BI123" s="116"/>
      <c r="BJ123" s="116"/>
      <c r="BK123" s="116"/>
      <c r="BL123" s="116"/>
      <c r="BM123" s="116"/>
      <c r="BN123" s="116"/>
      <c r="BO123" s="116"/>
    </row>
    <row r="124" spans="1:67" ht="16.5">
      <c r="A124" s="234">
        <v>28</v>
      </c>
      <c r="B124" s="116"/>
      <c r="C124" s="116"/>
      <c r="D124" s="226" t="s">
        <v>537</v>
      </c>
      <c r="E124" s="227" t="s">
        <v>538</v>
      </c>
      <c r="F124" s="235"/>
      <c r="G124" s="236"/>
      <c r="H124" s="237">
        <v>43</v>
      </c>
      <c r="I124" s="226" t="s">
        <v>78</v>
      </c>
      <c r="J124" s="227" t="s">
        <v>79</v>
      </c>
      <c r="K124" s="238" t="s">
        <v>80</v>
      </c>
      <c r="L124" s="229" t="s">
        <v>125</v>
      </c>
      <c r="M124" s="230" t="s">
        <v>976</v>
      </c>
      <c r="N124" s="229" t="s">
        <v>977</v>
      </c>
      <c r="O124" s="230" t="s">
        <v>70</v>
      </c>
      <c r="P124" s="229" t="s">
        <v>953</v>
      </c>
      <c r="Q124" s="230" t="s">
        <v>960</v>
      </c>
      <c r="R124" s="229" t="s">
        <v>978</v>
      </c>
      <c r="S124" s="239" t="s">
        <v>80</v>
      </c>
      <c r="T124" s="229" t="s">
        <v>1518</v>
      </c>
      <c r="U124" s="240"/>
      <c r="V124" s="229" t="s">
        <v>1519</v>
      </c>
      <c r="W124" s="230" t="s">
        <v>1520</v>
      </c>
      <c r="X124" s="30" t="s">
        <v>979</v>
      </c>
      <c r="Y124" s="241">
        <v>50</v>
      </c>
      <c r="Z124" s="28"/>
      <c r="AA124" s="29"/>
      <c r="AB124" s="30" t="s">
        <v>980</v>
      </c>
      <c r="AC124" s="29"/>
      <c r="AD124" s="235"/>
      <c r="AE124" s="243" t="s">
        <v>1352</v>
      </c>
      <c r="AF124" s="29"/>
      <c r="AG124" s="30" t="s">
        <v>67</v>
      </c>
      <c r="AH124" s="233" t="e">
        <f>VLOOKUP($AD124,'Program-Causes'!$C:$D,2,FALSE)</f>
        <v>#N/A</v>
      </c>
      <c r="AI124" s="194" t="s">
        <v>141</v>
      </c>
      <c r="AJ124" s="30" t="s">
        <v>69</v>
      </c>
      <c r="AK124" s="194" t="s">
        <v>70</v>
      </c>
      <c r="AL124" s="30" t="str">
        <f t="shared" si="0"/>
        <v>党彦宝-Ningxia Yanbao Charity Foundation-50--University and high school students-</v>
      </c>
      <c r="AM124" s="26" t="s">
        <v>80</v>
      </c>
      <c r="AN124" s="29"/>
      <c r="AO124" s="28"/>
      <c r="AP124" s="29"/>
      <c r="AQ124" s="30" t="s">
        <v>74</v>
      </c>
      <c r="AR124" s="29"/>
      <c r="AS124" s="28"/>
      <c r="AT124" s="29"/>
      <c r="AU124" s="28"/>
      <c r="AV124" s="194" t="s">
        <v>986</v>
      </c>
      <c r="AW124" s="28"/>
      <c r="AX124" s="194" t="s">
        <v>76</v>
      </c>
      <c r="AY124" s="244">
        <v>50</v>
      </c>
      <c r="AZ124" s="245"/>
      <c r="BA124" s="245"/>
      <c r="BB124" s="236"/>
      <c r="BC124" s="237">
        <v>51</v>
      </c>
      <c r="BD124" s="117" t="s">
        <v>103</v>
      </c>
      <c r="BE124" s="246">
        <v>42705</v>
      </c>
      <c r="BF124" s="116"/>
      <c r="BG124" s="116"/>
      <c r="BH124" s="116"/>
      <c r="BI124" s="116"/>
      <c r="BJ124" s="116"/>
      <c r="BK124" s="116"/>
      <c r="BL124" s="116"/>
      <c r="BM124" s="116"/>
      <c r="BN124" s="116"/>
      <c r="BO124" s="116"/>
    </row>
    <row r="125" spans="1:67" ht="16.5">
      <c r="A125" s="234">
        <v>28</v>
      </c>
      <c r="B125" s="117" t="s">
        <v>1380</v>
      </c>
      <c r="C125" s="116"/>
      <c r="D125" s="226" t="s">
        <v>616</v>
      </c>
      <c r="E125" s="117" t="s">
        <v>617</v>
      </c>
      <c r="F125" s="235"/>
      <c r="G125" s="236"/>
      <c r="H125" s="245"/>
      <c r="I125" s="236"/>
      <c r="J125" s="245"/>
      <c r="K125" s="236"/>
      <c r="L125" s="248"/>
      <c r="M125" s="117" t="s">
        <v>1521</v>
      </c>
      <c r="N125" s="248"/>
      <c r="O125" s="240"/>
      <c r="P125" s="248"/>
      <c r="Q125" s="240"/>
      <c r="R125" s="248"/>
      <c r="S125" s="240"/>
      <c r="T125" s="248"/>
      <c r="U125" s="240"/>
      <c r="V125" s="248"/>
      <c r="W125" s="240"/>
      <c r="X125" s="117" t="s">
        <v>1521</v>
      </c>
      <c r="Y125" s="234">
        <v>9</v>
      </c>
      <c r="Z125" s="234">
        <v>8</v>
      </c>
      <c r="AA125" s="234">
        <v>3</v>
      </c>
      <c r="AB125" s="117" t="s">
        <v>726</v>
      </c>
      <c r="AC125" s="117" t="s">
        <v>108</v>
      </c>
      <c r="AD125" s="116"/>
      <c r="AE125" s="254" t="s">
        <v>109</v>
      </c>
      <c r="AF125" s="29"/>
      <c r="AG125" s="117" t="s">
        <v>99</v>
      </c>
      <c r="AH125" s="233" t="e">
        <f>VLOOKUP($AD125,'Program-Causes'!$C:$D,2,FALSE)</f>
        <v>#N/A</v>
      </c>
      <c r="AI125" s="117" t="s">
        <v>100</v>
      </c>
      <c r="AJ125" s="117" t="s">
        <v>69</v>
      </c>
      <c r="AK125" s="117" t="s">
        <v>70</v>
      </c>
      <c r="AL125" s="30" t="str">
        <f t="shared" si="0"/>
        <v>钱永华-合肥粤通置业有限公司-9-8-Guangdong Foundation For Poverty Alleviation-广东省扶贫基金会</v>
      </c>
      <c r="AM125" s="257" t="s">
        <v>80</v>
      </c>
      <c r="AN125" s="29"/>
      <c r="AO125" s="28"/>
      <c r="AP125" s="29"/>
      <c r="AQ125" s="117" t="s">
        <v>74</v>
      </c>
      <c r="AR125" s="29"/>
      <c r="AS125" s="28"/>
      <c r="AT125" s="29"/>
      <c r="AU125" s="28"/>
      <c r="AV125" s="29"/>
      <c r="AW125" s="28"/>
      <c r="AX125" s="29"/>
      <c r="AY125" s="236"/>
      <c r="AZ125" s="245"/>
      <c r="BA125" s="245"/>
      <c r="BB125" s="236"/>
      <c r="BC125" s="245"/>
      <c r="BD125" s="117" t="s">
        <v>118</v>
      </c>
      <c r="BE125" s="255">
        <v>42744</v>
      </c>
      <c r="BF125" s="116"/>
      <c r="BG125" s="116"/>
      <c r="BH125" s="116"/>
      <c r="BI125" s="116"/>
      <c r="BJ125" s="116"/>
      <c r="BK125" s="116"/>
      <c r="BL125" s="116"/>
      <c r="BM125" s="116"/>
      <c r="BN125" s="116"/>
      <c r="BO125" s="116"/>
    </row>
    <row r="126" spans="1:67" ht="16.5">
      <c r="A126" s="234">
        <v>28</v>
      </c>
      <c r="B126" s="117" t="s">
        <v>1380</v>
      </c>
      <c r="C126" s="116"/>
      <c r="D126" s="226" t="s">
        <v>616</v>
      </c>
      <c r="E126" s="117" t="s">
        <v>617</v>
      </c>
      <c r="F126" s="235"/>
      <c r="G126" s="236"/>
      <c r="H126" s="245"/>
      <c r="I126" s="236"/>
      <c r="J126" s="245"/>
      <c r="K126" s="236"/>
      <c r="L126" s="248"/>
      <c r="M126" s="117" t="s">
        <v>1521</v>
      </c>
      <c r="N126" s="248"/>
      <c r="O126" s="240"/>
      <c r="P126" s="248"/>
      <c r="Q126" s="240"/>
      <c r="R126" s="248"/>
      <c r="S126" s="240"/>
      <c r="T126" s="248"/>
      <c r="U126" s="240"/>
      <c r="V126" s="248"/>
      <c r="W126" s="240"/>
      <c r="X126" s="117" t="s">
        <v>1521</v>
      </c>
      <c r="Y126" s="234">
        <v>9</v>
      </c>
      <c r="Z126" s="234">
        <v>8</v>
      </c>
      <c r="AA126" s="234">
        <v>3</v>
      </c>
      <c r="AB126" s="117" t="s">
        <v>726</v>
      </c>
      <c r="AC126" s="117" t="s">
        <v>108</v>
      </c>
      <c r="AD126" s="116"/>
      <c r="AE126" s="254" t="s">
        <v>109</v>
      </c>
      <c r="AF126" s="29"/>
      <c r="AG126" s="117" t="s">
        <v>99</v>
      </c>
      <c r="AH126" s="233" t="e">
        <f>VLOOKUP($AD126,'Program-Causes'!$C:$D,2,FALSE)</f>
        <v>#N/A</v>
      </c>
      <c r="AI126" s="117" t="s">
        <v>100</v>
      </c>
      <c r="AJ126" s="117" t="s">
        <v>69</v>
      </c>
      <c r="AK126" s="117" t="s">
        <v>70</v>
      </c>
      <c r="AL126" s="30" t="str">
        <f t="shared" si="0"/>
        <v>钱永华-合肥粤通置业有限公司-9-8-Guangdong Foundation For Poverty Alleviation-广东省扶贫基金会</v>
      </c>
      <c r="AM126" s="257" t="s">
        <v>80</v>
      </c>
      <c r="AN126" s="29"/>
      <c r="AO126" s="28"/>
      <c r="AP126" s="29"/>
      <c r="AQ126" s="117" t="s">
        <v>74</v>
      </c>
      <c r="AR126" s="29"/>
      <c r="AS126" s="28"/>
      <c r="AT126" s="29"/>
      <c r="AU126" s="28"/>
      <c r="AV126" s="29"/>
      <c r="AW126" s="28"/>
      <c r="AX126" s="29"/>
      <c r="AY126" s="236"/>
      <c r="AZ126" s="245"/>
      <c r="BA126" s="245"/>
      <c r="BB126" s="236"/>
      <c r="BC126" s="245"/>
      <c r="BD126" s="117" t="s">
        <v>118</v>
      </c>
      <c r="BE126" s="255">
        <v>42744</v>
      </c>
      <c r="BF126" s="116"/>
      <c r="BG126" s="116"/>
      <c r="BH126" s="247"/>
      <c r="BI126" s="247"/>
      <c r="BJ126" s="247"/>
      <c r="BK126" s="247"/>
      <c r="BL126" s="247"/>
      <c r="BM126" s="247"/>
      <c r="BN126" s="247"/>
      <c r="BO126" s="247"/>
    </row>
    <row r="127" spans="1:67" ht="16.5">
      <c r="A127" s="234">
        <v>28</v>
      </c>
      <c r="B127" s="117" t="s">
        <v>1380</v>
      </c>
      <c r="C127" s="116"/>
      <c r="D127" s="226" t="s">
        <v>616</v>
      </c>
      <c r="E127" s="117" t="s">
        <v>617</v>
      </c>
      <c r="F127" s="235"/>
      <c r="G127" s="236"/>
      <c r="H127" s="245"/>
      <c r="I127" s="236"/>
      <c r="J127" s="245"/>
      <c r="K127" s="236"/>
      <c r="L127" s="248"/>
      <c r="M127" s="117" t="s">
        <v>1521</v>
      </c>
      <c r="N127" s="248"/>
      <c r="O127" s="240"/>
      <c r="P127" s="248"/>
      <c r="Q127" s="240"/>
      <c r="R127" s="248"/>
      <c r="S127" s="240"/>
      <c r="T127" s="248"/>
      <c r="U127" s="240"/>
      <c r="V127" s="248"/>
      <c r="W127" s="240"/>
      <c r="X127" s="117" t="s">
        <v>1521</v>
      </c>
      <c r="Y127" s="234">
        <v>9</v>
      </c>
      <c r="Z127" s="234">
        <v>8</v>
      </c>
      <c r="AA127" s="234">
        <v>3</v>
      </c>
      <c r="AB127" s="117" t="s">
        <v>726</v>
      </c>
      <c r="AC127" s="117" t="s">
        <v>108</v>
      </c>
      <c r="AD127" s="116"/>
      <c r="AE127" s="254" t="s">
        <v>109</v>
      </c>
      <c r="AF127" s="29"/>
      <c r="AG127" s="117" t="s">
        <v>99</v>
      </c>
      <c r="AH127" s="233" t="e">
        <f>VLOOKUP($AD127,'Program-Causes'!$C:$D,2,FALSE)</f>
        <v>#N/A</v>
      </c>
      <c r="AI127" s="117" t="s">
        <v>100</v>
      </c>
      <c r="AJ127" s="117" t="s">
        <v>69</v>
      </c>
      <c r="AK127" s="117" t="s">
        <v>70</v>
      </c>
      <c r="AL127" s="30" t="str">
        <f t="shared" si="0"/>
        <v>钱永华-合肥粤通置业有限公司-9-8-Guangdong Foundation For Poverty Alleviation-广东省扶贫基金会</v>
      </c>
      <c r="AM127" s="257" t="s">
        <v>80</v>
      </c>
      <c r="AN127" s="29"/>
      <c r="AO127" s="28"/>
      <c r="AP127" s="29"/>
      <c r="AQ127" s="117" t="s">
        <v>74</v>
      </c>
      <c r="AR127" s="29"/>
      <c r="AS127" s="28"/>
      <c r="AT127" s="29"/>
      <c r="AU127" s="28"/>
      <c r="AV127" s="29"/>
      <c r="AW127" s="28"/>
      <c r="AX127" s="29"/>
      <c r="AY127" s="236"/>
      <c r="AZ127" s="245"/>
      <c r="BA127" s="245"/>
      <c r="BB127" s="236"/>
      <c r="BC127" s="245"/>
      <c r="BD127" s="117" t="s">
        <v>118</v>
      </c>
      <c r="BE127" s="255">
        <v>42744</v>
      </c>
      <c r="BF127" s="116"/>
      <c r="BG127" s="116"/>
      <c r="BH127" s="116"/>
      <c r="BI127" s="116"/>
      <c r="BJ127" s="116"/>
      <c r="BK127" s="116"/>
      <c r="BL127" s="116"/>
      <c r="BM127" s="116"/>
      <c r="BN127" s="116"/>
      <c r="BO127" s="116"/>
    </row>
    <row r="128" spans="1:67" ht="16.5">
      <c r="A128" s="234">
        <v>28</v>
      </c>
      <c r="B128" s="117" t="s">
        <v>1380</v>
      </c>
      <c r="C128" s="116"/>
      <c r="D128" s="226" t="s">
        <v>616</v>
      </c>
      <c r="E128" s="117" t="s">
        <v>617</v>
      </c>
      <c r="F128" s="235"/>
      <c r="G128" s="236"/>
      <c r="H128" s="245"/>
      <c r="I128" s="236"/>
      <c r="J128" s="245"/>
      <c r="K128" s="236"/>
      <c r="L128" s="248"/>
      <c r="M128" s="117" t="s">
        <v>1521</v>
      </c>
      <c r="N128" s="248"/>
      <c r="O128" s="240"/>
      <c r="P128" s="248"/>
      <c r="Q128" s="240"/>
      <c r="R128" s="248"/>
      <c r="S128" s="240"/>
      <c r="T128" s="248"/>
      <c r="U128" s="240"/>
      <c r="V128" s="248"/>
      <c r="W128" s="240"/>
      <c r="X128" s="117" t="s">
        <v>1521</v>
      </c>
      <c r="Y128" s="234">
        <v>9</v>
      </c>
      <c r="Z128" s="234">
        <v>8</v>
      </c>
      <c r="AA128" s="234">
        <v>3</v>
      </c>
      <c r="AB128" s="117" t="s">
        <v>726</v>
      </c>
      <c r="AC128" s="117" t="s">
        <v>108</v>
      </c>
      <c r="AD128" s="116"/>
      <c r="AE128" s="254" t="s">
        <v>109</v>
      </c>
      <c r="AF128" s="29"/>
      <c r="AG128" s="117" t="s">
        <v>99</v>
      </c>
      <c r="AH128" s="233" t="e">
        <f>VLOOKUP($AD128,'Program-Causes'!$C:$D,2,FALSE)</f>
        <v>#N/A</v>
      </c>
      <c r="AI128" s="117" t="s">
        <v>100</v>
      </c>
      <c r="AJ128" s="117" t="s">
        <v>69</v>
      </c>
      <c r="AK128" s="117" t="s">
        <v>70</v>
      </c>
      <c r="AL128" s="30" t="str">
        <f t="shared" si="0"/>
        <v>钱永华-合肥粤通置业有限公司-9-8-Guangdong Foundation For Poverty Alleviation-广东省扶贫基金会</v>
      </c>
      <c r="AM128" s="257" t="s">
        <v>80</v>
      </c>
      <c r="AN128" s="29"/>
      <c r="AO128" s="28"/>
      <c r="AP128" s="29"/>
      <c r="AQ128" s="117" t="s">
        <v>74</v>
      </c>
      <c r="AR128" s="29"/>
      <c r="AS128" s="28"/>
      <c r="AT128" s="29"/>
      <c r="AU128" s="28"/>
      <c r="AV128" s="29"/>
      <c r="AW128" s="28"/>
      <c r="AX128" s="29"/>
      <c r="AY128" s="236"/>
      <c r="AZ128" s="245"/>
      <c r="BA128" s="245"/>
      <c r="BB128" s="236"/>
      <c r="BC128" s="245"/>
      <c r="BD128" s="117" t="s">
        <v>118</v>
      </c>
      <c r="BE128" s="255">
        <v>42744</v>
      </c>
      <c r="BF128" s="116"/>
      <c r="BG128" s="116"/>
      <c r="BH128" s="247"/>
      <c r="BI128" s="247"/>
      <c r="BJ128" s="247"/>
      <c r="BK128" s="247"/>
      <c r="BL128" s="247"/>
      <c r="BM128" s="247"/>
      <c r="BN128" s="247"/>
      <c r="BO128" s="116"/>
    </row>
    <row r="129" spans="1:67" ht="16.5">
      <c r="A129" s="234">
        <v>28</v>
      </c>
      <c r="B129" s="117" t="s">
        <v>1380</v>
      </c>
      <c r="C129" s="116"/>
      <c r="D129" s="226" t="s">
        <v>616</v>
      </c>
      <c r="E129" s="117" t="s">
        <v>617</v>
      </c>
      <c r="F129" s="235"/>
      <c r="G129" s="236"/>
      <c r="H129" s="245"/>
      <c r="I129" s="236"/>
      <c r="J129" s="245"/>
      <c r="K129" s="236"/>
      <c r="L129" s="248"/>
      <c r="M129" s="117" t="s">
        <v>1521</v>
      </c>
      <c r="N129" s="248"/>
      <c r="O129" s="240"/>
      <c r="P129" s="248"/>
      <c r="Q129" s="240"/>
      <c r="R129" s="248"/>
      <c r="S129" s="240"/>
      <c r="T129" s="248"/>
      <c r="U129" s="240"/>
      <c r="V129" s="248"/>
      <c r="W129" s="240"/>
      <c r="X129" s="117" t="s">
        <v>1521</v>
      </c>
      <c r="Y129" s="234">
        <v>9</v>
      </c>
      <c r="Z129" s="234">
        <v>8</v>
      </c>
      <c r="AA129" s="234">
        <v>3</v>
      </c>
      <c r="AB129" s="117" t="s">
        <v>726</v>
      </c>
      <c r="AC129" s="117" t="s">
        <v>108</v>
      </c>
      <c r="AD129" s="116"/>
      <c r="AE129" s="254" t="s">
        <v>109</v>
      </c>
      <c r="AF129" s="29"/>
      <c r="AG129" s="117" t="s">
        <v>99</v>
      </c>
      <c r="AH129" s="233" t="e">
        <f>VLOOKUP($AD129,'Program-Causes'!$C:$D,2,FALSE)</f>
        <v>#N/A</v>
      </c>
      <c r="AI129" s="117" t="s">
        <v>100</v>
      </c>
      <c r="AJ129" s="117" t="s">
        <v>69</v>
      </c>
      <c r="AK129" s="117" t="s">
        <v>70</v>
      </c>
      <c r="AL129" s="30" t="str">
        <f t="shared" si="0"/>
        <v>钱永华-合肥粤通置业有限公司-9-8-Guangdong Foundation For Poverty Alleviation-广东省扶贫基金会</v>
      </c>
      <c r="AM129" s="257" t="s">
        <v>80</v>
      </c>
      <c r="AN129" s="29"/>
      <c r="AO129" s="28"/>
      <c r="AP129" s="29"/>
      <c r="AQ129" s="117" t="s">
        <v>74</v>
      </c>
      <c r="AR129" s="29"/>
      <c r="AS129" s="28"/>
      <c r="AT129" s="29"/>
      <c r="AU129" s="28"/>
      <c r="AV129" s="29"/>
      <c r="AW129" s="28"/>
      <c r="AX129" s="29"/>
      <c r="AY129" s="236"/>
      <c r="AZ129" s="245"/>
      <c r="BA129" s="245"/>
      <c r="BB129" s="236"/>
      <c r="BC129" s="245"/>
      <c r="BD129" s="117" t="s">
        <v>118</v>
      </c>
      <c r="BE129" s="255">
        <v>42744</v>
      </c>
      <c r="BF129" s="116"/>
      <c r="BG129" s="116"/>
      <c r="BH129" s="247"/>
      <c r="BI129" s="247"/>
      <c r="BJ129" s="247"/>
      <c r="BK129" s="247"/>
      <c r="BL129" s="247"/>
      <c r="BM129" s="247"/>
      <c r="BN129" s="247"/>
      <c r="BO129" s="116"/>
    </row>
    <row r="130" spans="1:67" ht="16.5">
      <c r="A130" s="234">
        <v>28</v>
      </c>
      <c r="B130" s="117" t="s">
        <v>1380</v>
      </c>
      <c r="C130" s="116"/>
      <c r="D130" s="226" t="s">
        <v>616</v>
      </c>
      <c r="E130" s="117" t="s">
        <v>617</v>
      </c>
      <c r="F130" s="235"/>
      <c r="G130" s="236"/>
      <c r="H130" s="245"/>
      <c r="I130" s="236"/>
      <c r="J130" s="245"/>
      <c r="K130" s="236"/>
      <c r="L130" s="248"/>
      <c r="M130" s="117" t="s">
        <v>1521</v>
      </c>
      <c r="N130" s="248"/>
      <c r="O130" s="240"/>
      <c r="P130" s="248"/>
      <c r="Q130" s="240"/>
      <c r="R130" s="248"/>
      <c r="S130" s="240"/>
      <c r="T130" s="248"/>
      <c r="U130" s="240"/>
      <c r="V130" s="248"/>
      <c r="W130" s="240"/>
      <c r="X130" s="117" t="s">
        <v>1521</v>
      </c>
      <c r="Y130" s="234">
        <v>5</v>
      </c>
      <c r="Z130" s="234">
        <v>8</v>
      </c>
      <c r="AA130" s="234">
        <v>3</v>
      </c>
      <c r="AB130" s="117" t="s">
        <v>726</v>
      </c>
      <c r="AC130" s="117" t="s">
        <v>108</v>
      </c>
      <c r="AD130" s="116"/>
      <c r="AE130" s="254" t="s">
        <v>109</v>
      </c>
      <c r="AF130" s="29"/>
      <c r="AG130" s="117" t="s">
        <v>99</v>
      </c>
      <c r="AH130" s="233" t="e">
        <f>VLOOKUP($AD130,'Program-Causes'!$C:$D,2,FALSE)</f>
        <v>#N/A</v>
      </c>
      <c r="AI130" s="117" t="s">
        <v>100</v>
      </c>
      <c r="AJ130" s="117" t="s">
        <v>69</v>
      </c>
      <c r="AK130" s="117" t="s">
        <v>70</v>
      </c>
      <c r="AL130" s="30" t="str">
        <f t="shared" si="0"/>
        <v>钱永华-合肥粤通置业有限公司-5-8-Guangdong Foundation For Poverty Alleviation-广东省扶贫基金会</v>
      </c>
      <c r="AM130" s="257" t="s">
        <v>80</v>
      </c>
      <c r="AN130" s="29"/>
      <c r="AO130" s="28"/>
      <c r="AP130" s="29"/>
      <c r="AQ130" s="117" t="s">
        <v>74</v>
      </c>
      <c r="AR130" s="29"/>
      <c r="AS130" s="28"/>
      <c r="AT130" s="29"/>
      <c r="AU130" s="28"/>
      <c r="AV130" s="29"/>
      <c r="AW130" s="28"/>
      <c r="AX130" s="29"/>
      <c r="AY130" s="236"/>
      <c r="AZ130" s="245"/>
      <c r="BA130" s="245"/>
      <c r="BB130" s="236"/>
      <c r="BC130" s="245"/>
      <c r="BD130" s="117" t="s">
        <v>118</v>
      </c>
      <c r="BE130" s="255">
        <v>42744</v>
      </c>
      <c r="BF130" s="116"/>
      <c r="BG130" s="116"/>
      <c r="BH130" s="116"/>
      <c r="BI130" s="116"/>
      <c r="BJ130" s="116"/>
      <c r="BK130" s="116"/>
      <c r="BL130" s="116"/>
      <c r="BM130" s="116"/>
      <c r="BN130" s="116"/>
      <c r="BO130" s="116"/>
    </row>
    <row r="131" spans="1:67" ht="16.5">
      <c r="A131" s="234">
        <v>28</v>
      </c>
      <c r="B131" s="116"/>
      <c r="C131" s="116"/>
      <c r="D131" s="226" t="s">
        <v>563</v>
      </c>
      <c r="E131" s="227" t="s">
        <v>564</v>
      </c>
      <c r="F131" s="260"/>
      <c r="G131" s="244">
        <v>1967</v>
      </c>
      <c r="H131" s="237">
        <v>49</v>
      </c>
      <c r="I131" s="226" t="s">
        <v>78</v>
      </c>
      <c r="J131" s="227" t="s">
        <v>79</v>
      </c>
      <c r="K131" s="238" t="s">
        <v>80</v>
      </c>
      <c r="L131" s="229" t="s">
        <v>119</v>
      </c>
      <c r="M131" s="230" t="s">
        <v>1523</v>
      </c>
      <c r="N131" s="229" t="s">
        <v>1524</v>
      </c>
      <c r="O131" s="240"/>
      <c r="P131" s="229" t="s">
        <v>1525</v>
      </c>
      <c r="Q131" s="230" t="s">
        <v>222</v>
      </c>
      <c r="R131" s="229" t="s">
        <v>222</v>
      </c>
      <c r="S131" s="239" t="s">
        <v>80</v>
      </c>
      <c r="T131" s="248"/>
      <c r="U131" s="240"/>
      <c r="V131" s="248"/>
      <c r="W131" s="240"/>
      <c r="X131" s="30" t="s">
        <v>563</v>
      </c>
      <c r="Y131" s="241">
        <v>50</v>
      </c>
      <c r="Z131" s="242">
        <v>4</v>
      </c>
      <c r="AA131" s="241">
        <v>8</v>
      </c>
      <c r="AB131" s="30" t="s">
        <v>1306</v>
      </c>
      <c r="AC131" s="194" t="s">
        <v>1307</v>
      </c>
      <c r="AD131" s="235"/>
      <c r="AE131" s="243" t="s">
        <v>138</v>
      </c>
      <c r="AF131" s="29"/>
      <c r="AG131" s="30" t="s">
        <v>67</v>
      </c>
      <c r="AH131" s="233" t="e">
        <f>VLOOKUP($AD131,'Program-Causes'!$C:$D,2,FALSE)</f>
        <v>#N/A</v>
      </c>
      <c r="AI131" s="194" t="s">
        <v>68</v>
      </c>
      <c r="AJ131" s="30" t="s">
        <v>69</v>
      </c>
      <c r="AK131" s="194" t="s">
        <v>70</v>
      </c>
      <c r="AL131" s="30" t="str">
        <f t="shared" si="0"/>
        <v>沈南鹏-Shen Nanpeng-50-4-Shanghai Jiaotong University-上海交通大学</v>
      </c>
      <c r="AM131" s="26" t="s">
        <v>80</v>
      </c>
      <c r="AN131" s="29"/>
      <c r="AO131" s="28"/>
      <c r="AP131" s="29"/>
      <c r="AQ131" s="30" t="s">
        <v>74</v>
      </c>
      <c r="AR131" s="29"/>
      <c r="AS131" s="28"/>
      <c r="AT131" s="194" t="s">
        <v>420</v>
      </c>
      <c r="AU131" s="28"/>
      <c r="AV131" s="194" t="s">
        <v>766</v>
      </c>
      <c r="AW131" s="28"/>
      <c r="AX131" s="194" t="s">
        <v>84</v>
      </c>
      <c r="AY131" s="244">
        <v>50</v>
      </c>
      <c r="AZ131" s="245"/>
      <c r="BA131" s="245"/>
      <c r="BB131" s="236"/>
      <c r="BC131" s="227" t="s">
        <v>173</v>
      </c>
      <c r="BD131" s="117" t="s">
        <v>103</v>
      </c>
      <c r="BE131" s="246">
        <v>42692</v>
      </c>
      <c r="BF131" s="116"/>
      <c r="BG131" s="116"/>
      <c r="BH131" s="116"/>
      <c r="BI131" s="116"/>
      <c r="BJ131" s="116"/>
      <c r="BK131" s="116"/>
      <c r="BL131" s="116"/>
      <c r="BM131" s="116"/>
      <c r="BN131" s="116"/>
      <c r="BO131" s="116"/>
    </row>
    <row r="132" spans="1:67" ht="12.75">
      <c r="A132" s="234">
        <v>28</v>
      </c>
      <c r="B132" s="116"/>
      <c r="C132" s="116"/>
      <c r="D132" s="226" t="s">
        <v>563</v>
      </c>
      <c r="E132" s="227" t="s">
        <v>564</v>
      </c>
      <c r="F132" s="235"/>
      <c r="G132" s="236"/>
      <c r="H132" s="245"/>
      <c r="I132" s="236"/>
      <c r="J132" s="245"/>
      <c r="K132" s="236"/>
      <c r="L132" s="248"/>
      <c r="M132" s="240"/>
      <c r="N132" s="248"/>
      <c r="O132" s="240"/>
      <c r="P132" s="248"/>
      <c r="Q132" s="240"/>
      <c r="R132" s="248"/>
      <c r="S132" s="240"/>
      <c r="T132" s="248"/>
      <c r="U132" s="240"/>
      <c r="V132" s="248"/>
      <c r="W132" s="240"/>
      <c r="X132" s="28"/>
      <c r="Y132" s="29"/>
      <c r="Z132" s="28"/>
      <c r="AA132" s="29"/>
      <c r="AB132" s="28"/>
      <c r="AC132" s="29"/>
      <c r="AD132" s="235"/>
      <c r="AE132" s="28"/>
      <c r="AF132" s="29"/>
      <c r="AG132" s="28"/>
      <c r="AH132" s="233" t="e">
        <f>VLOOKUP($AD132,'Program-Causes'!$C:$D,2,FALSE)</f>
        <v>#N/A</v>
      </c>
      <c r="AI132" s="29"/>
      <c r="AJ132" s="28"/>
      <c r="AK132" s="29"/>
      <c r="AL132" s="30" t="str">
        <f t="shared" si="0"/>
        <v>沈南鹏-----</v>
      </c>
      <c r="AM132" s="28"/>
      <c r="AN132" s="29"/>
      <c r="AO132" s="28"/>
      <c r="AP132" s="29"/>
      <c r="AQ132" s="28"/>
      <c r="AR132" s="29"/>
      <c r="AS132" s="28"/>
      <c r="AT132" s="29"/>
      <c r="AU132" s="28"/>
      <c r="AV132" s="29"/>
      <c r="AW132" s="28"/>
      <c r="AX132" s="29"/>
      <c r="AY132" s="236"/>
      <c r="AZ132" s="245"/>
      <c r="BA132" s="245"/>
      <c r="BB132" s="236"/>
      <c r="BC132" s="245"/>
      <c r="BD132" s="116"/>
      <c r="BE132" s="116"/>
      <c r="BF132" s="116"/>
      <c r="BG132" s="116"/>
      <c r="BH132" s="116"/>
      <c r="BI132" s="116"/>
      <c r="BJ132" s="116"/>
      <c r="BK132" s="116"/>
      <c r="BL132" s="116"/>
      <c r="BM132" s="116"/>
      <c r="BN132" s="116"/>
      <c r="BO132" s="116"/>
    </row>
    <row r="133" spans="1:67" ht="16.5">
      <c r="A133" s="234">
        <v>28</v>
      </c>
      <c r="B133" s="116"/>
      <c r="C133" s="116"/>
      <c r="D133" s="226" t="s">
        <v>565</v>
      </c>
      <c r="E133" s="227" t="s">
        <v>566</v>
      </c>
      <c r="F133" s="260"/>
      <c r="G133" s="244">
        <v>1972</v>
      </c>
      <c r="H133" s="237">
        <v>44</v>
      </c>
      <c r="I133" s="226" t="s">
        <v>78</v>
      </c>
      <c r="J133" s="227" t="s">
        <v>79</v>
      </c>
      <c r="K133" s="238" t="s">
        <v>80</v>
      </c>
      <c r="L133" s="229" t="s">
        <v>119</v>
      </c>
      <c r="M133" s="230" t="s">
        <v>1527</v>
      </c>
      <c r="N133" s="229" t="s">
        <v>1528</v>
      </c>
      <c r="O133" s="240"/>
      <c r="P133" s="229" t="s">
        <v>336</v>
      </c>
      <c r="Q133" s="230" t="s">
        <v>969</v>
      </c>
      <c r="R133" s="229" t="s">
        <v>1529</v>
      </c>
      <c r="S133" s="239" t="s">
        <v>80</v>
      </c>
      <c r="T133" s="229" t="s">
        <v>1530</v>
      </c>
      <c r="U133" s="240"/>
      <c r="V133" s="229" t="s">
        <v>1531</v>
      </c>
      <c r="W133" s="239" t="s">
        <v>1532</v>
      </c>
      <c r="X133" s="30" t="s">
        <v>1527</v>
      </c>
      <c r="Y133" s="241">
        <v>50</v>
      </c>
      <c r="Z133" s="242">
        <v>1</v>
      </c>
      <c r="AA133" s="241">
        <v>28</v>
      </c>
      <c r="AB133" s="30" t="s">
        <v>1533</v>
      </c>
      <c r="AC133" s="194" t="s">
        <v>1534</v>
      </c>
      <c r="AD133" s="235"/>
      <c r="AE133" s="243" t="s">
        <v>109</v>
      </c>
      <c r="AF133" s="29"/>
      <c r="AG133" s="30" t="s">
        <v>99</v>
      </c>
      <c r="AH133" s="233" t="e">
        <f>VLOOKUP($AD133,'Program-Causes'!$C:$D,2,FALSE)</f>
        <v>#N/A</v>
      </c>
      <c r="AI133" s="194" t="s">
        <v>100</v>
      </c>
      <c r="AJ133" s="30" t="s">
        <v>69</v>
      </c>
      <c r="AK133" s="194" t="s">
        <v>70</v>
      </c>
      <c r="AL133" s="30" t="str">
        <f t="shared" si="0"/>
        <v>汪伟胜-Anhui Mingliu Investment Group-50-1-Hu Bei Charity Foundation-湖北慈善总会</v>
      </c>
      <c r="AM133" s="26" t="s">
        <v>72</v>
      </c>
      <c r="AN133" s="27" t="s">
        <v>73</v>
      </c>
      <c r="AO133" s="28"/>
      <c r="AP133" s="29"/>
      <c r="AQ133" s="30" t="s">
        <v>74</v>
      </c>
      <c r="AR133" s="29"/>
      <c r="AS133" s="28"/>
      <c r="AT133" s="29"/>
      <c r="AU133" s="28"/>
      <c r="AV133" s="194" t="s">
        <v>1535</v>
      </c>
      <c r="AW133" s="28"/>
      <c r="AX133" s="194" t="s">
        <v>76</v>
      </c>
      <c r="AY133" s="244">
        <v>50</v>
      </c>
      <c r="AZ133" s="245"/>
      <c r="BA133" s="245"/>
      <c r="BB133" s="236"/>
      <c r="BC133" s="227" t="s">
        <v>173</v>
      </c>
      <c r="BD133" s="117" t="s">
        <v>103</v>
      </c>
      <c r="BE133" s="246">
        <v>42692</v>
      </c>
      <c r="BF133" s="116"/>
      <c r="BG133" s="116"/>
      <c r="BH133" s="116"/>
      <c r="BI133" s="116"/>
      <c r="BJ133" s="116"/>
      <c r="BK133" s="116"/>
      <c r="BL133" s="116"/>
      <c r="BM133" s="116"/>
      <c r="BN133" s="116"/>
      <c r="BO133" s="116"/>
    </row>
    <row r="134" spans="1:67" ht="16.5">
      <c r="A134" s="234">
        <v>32</v>
      </c>
      <c r="B134" s="116"/>
      <c r="C134" s="116"/>
      <c r="D134" s="226" t="s">
        <v>447</v>
      </c>
      <c r="E134" s="227" t="s">
        <v>448</v>
      </c>
      <c r="F134" s="235"/>
      <c r="G134" s="236"/>
      <c r="H134" s="237">
        <v>53</v>
      </c>
      <c r="I134" s="226" t="s">
        <v>78</v>
      </c>
      <c r="J134" s="227" t="s">
        <v>79</v>
      </c>
      <c r="K134" s="238" t="s">
        <v>80</v>
      </c>
      <c r="L134" s="229" t="s">
        <v>1400</v>
      </c>
      <c r="M134" s="230" t="s">
        <v>1493</v>
      </c>
      <c r="N134" s="229" t="s">
        <v>1536</v>
      </c>
      <c r="O134" s="230" t="s">
        <v>84</v>
      </c>
      <c r="P134" s="229" t="s">
        <v>336</v>
      </c>
      <c r="Q134" s="230" t="s">
        <v>105</v>
      </c>
      <c r="R134" s="229" t="s">
        <v>106</v>
      </c>
      <c r="S134" s="239" t="s">
        <v>80</v>
      </c>
      <c r="T134" s="229" t="s">
        <v>1538</v>
      </c>
      <c r="U134" s="240"/>
      <c r="V134" s="229" t="s">
        <v>1539</v>
      </c>
      <c r="W134" s="230" t="s">
        <v>1540</v>
      </c>
      <c r="X134" s="30" t="s">
        <v>1493</v>
      </c>
      <c r="Y134" s="241">
        <v>0.5</v>
      </c>
      <c r="Z134" s="242">
        <v>12</v>
      </c>
      <c r="AA134" s="241">
        <v>26</v>
      </c>
      <c r="AB134" s="30" t="s">
        <v>1541</v>
      </c>
      <c r="AC134" s="29"/>
      <c r="AD134" s="235"/>
      <c r="AE134" s="243" t="s">
        <v>1352</v>
      </c>
      <c r="AF134" s="29"/>
      <c r="AG134" s="30" t="s">
        <v>99</v>
      </c>
      <c r="AH134" s="233" t="e">
        <f>VLOOKUP($AD134,'Program-Causes'!$C:$D,2,FALSE)</f>
        <v>#N/A</v>
      </c>
      <c r="AI134" s="194" t="s">
        <v>100</v>
      </c>
      <c r="AJ134" s="30" t="s">
        <v>69</v>
      </c>
      <c r="AK134" s="194" t="s">
        <v>70</v>
      </c>
      <c r="AL134" s="30" t="str">
        <f t="shared" si="0"/>
        <v>张近东-Suning Commerce Group Co., Ltd.-0.5-12-Poor students-</v>
      </c>
      <c r="AM134" s="26" t="s">
        <v>72</v>
      </c>
      <c r="AN134" s="27" t="s">
        <v>73</v>
      </c>
      <c r="AO134" s="28"/>
      <c r="AP134" s="29"/>
      <c r="AQ134" s="30" t="s">
        <v>74</v>
      </c>
      <c r="AR134" s="29"/>
      <c r="AS134" s="28"/>
      <c r="AT134" s="29"/>
      <c r="AU134" s="28"/>
      <c r="AV134" s="194" t="s">
        <v>364</v>
      </c>
      <c r="AW134" s="28"/>
      <c r="AX134" s="194" t="s">
        <v>84</v>
      </c>
      <c r="AY134" s="244">
        <v>7.5</v>
      </c>
      <c r="AZ134" s="245"/>
      <c r="BA134" s="245"/>
      <c r="BB134" s="236"/>
      <c r="BC134" s="237">
        <v>9</v>
      </c>
      <c r="BD134" s="117" t="s">
        <v>77</v>
      </c>
      <c r="BE134" s="246">
        <v>42473</v>
      </c>
      <c r="BF134" s="116"/>
      <c r="BG134" s="116"/>
      <c r="BH134" s="116"/>
      <c r="BI134" s="116"/>
      <c r="BJ134" s="116"/>
      <c r="BK134" s="116"/>
      <c r="BL134" s="116"/>
      <c r="BM134" s="116"/>
      <c r="BN134" s="116"/>
      <c r="BO134" s="116"/>
    </row>
    <row r="135" spans="1:67" ht="16.5">
      <c r="A135" s="234">
        <v>32</v>
      </c>
      <c r="B135" s="116"/>
      <c r="C135" s="116"/>
      <c r="D135" s="226" t="s">
        <v>447</v>
      </c>
      <c r="E135" s="227" t="s">
        <v>448</v>
      </c>
      <c r="F135" s="235"/>
      <c r="G135" s="236"/>
      <c r="H135" s="245"/>
      <c r="I135" s="236"/>
      <c r="J135" s="245"/>
      <c r="K135" s="236"/>
      <c r="L135" s="248"/>
      <c r="M135" s="240"/>
      <c r="N135" s="248"/>
      <c r="O135" s="240"/>
      <c r="P135" s="248"/>
      <c r="Q135" s="240"/>
      <c r="R135" s="248"/>
      <c r="S135" s="240"/>
      <c r="T135" s="248"/>
      <c r="U135" s="240"/>
      <c r="V135" s="248"/>
      <c r="W135" s="240"/>
      <c r="X135" s="30" t="s">
        <v>1493</v>
      </c>
      <c r="Y135" s="241">
        <v>40</v>
      </c>
      <c r="Z135" s="242">
        <v>5</v>
      </c>
      <c r="AA135" s="241">
        <v>10</v>
      </c>
      <c r="AB135" s="30" t="s">
        <v>1494</v>
      </c>
      <c r="AC135" s="29"/>
      <c r="AD135" s="235"/>
      <c r="AE135" s="243" t="s">
        <v>1371</v>
      </c>
      <c r="AF135" s="194" t="s">
        <v>1543</v>
      </c>
      <c r="AG135" s="30" t="s">
        <v>99</v>
      </c>
      <c r="AH135" s="233" t="e">
        <f>VLOOKUP($AD135,'Program-Causes'!$C:$D,2,FALSE)</f>
        <v>#N/A</v>
      </c>
      <c r="AI135" s="194" t="s">
        <v>100</v>
      </c>
      <c r="AJ135" s="30" t="s">
        <v>69</v>
      </c>
      <c r="AK135" s="194" t="s">
        <v>70</v>
      </c>
      <c r="AL135" s="30" t="str">
        <f t="shared" si="0"/>
        <v>张近东-Suning Commerce Group Co., Ltd.-40-5-Poverty Alleviation Projects-</v>
      </c>
      <c r="AM135" s="26" t="s">
        <v>80</v>
      </c>
      <c r="AN135" s="29"/>
      <c r="AO135" s="28"/>
      <c r="AP135" s="29"/>
      <c r="AQ135" s="30" t="s">
        <v>74</v>
      </c>
      <c r="AR135" s="29"/>
      <c r="AS135" s="28"/>
      <c r="AT135" s="29"/>
      <c r="AU135" s="28"/>
      <c r="AV135" s="194" t="s">
        <v>421</v>
      </c>
      <c r="AW135" s="28"/>
      <c r="AX135" s="194" t="s">
        <v>76</v>
      </c>
      <c r="AY135" s="236"/>
      <c r="AZ135" s="245"/>
      <c r="BA135" s="245"/>
      <c r="BB135" s="236"/>
      <c r="BC135" s="237">
        <v>9</v>
      </c>
      <c r="BD135" s="117" t="s">
        <v>103</v>
      </c>
      <c r="BE135" s="246">
        <v>42706</v>
      </c>
      <c r="BF135" s="116"/>
      <c r="BG135" s="116"/>
      <c r="BH135" s="116"/>
      <c r="BI135" s="116"/>
      <c r="BJ135" s="116"/>
      <c r="BK135" s="116"/>
      <c r="BL135" s="116"/>
      <c r="BM135" s="116"/>
      <c r="BN135" s="116"/>
      <c r="BO135" s="116"/>
    </row>
    <row r="136" spans="1:67" ht="16.5">
      <c r="A136" s="234">
        <v>32</v>
      </c>
      <c r="B136" s="116"/>
      <c r="C136" s="116"/>
      <c r="D136" s="226" t="s">
        <v>447</v>
      </c>
      <c r="E136" s="227" t="s">
        <v>448</v>
      </c>
      <c r="F136" s="235"/>
      <c r="G136" s="236"/>
      <c r="H136" s="245"/>
      <c r="I136" s="236"/>
      <c r="J136" s="245"/>
      <c r="K136" s="236"/>
      <c r="L136" s="248"/>
      <c r="M136" s="240"/>
      <c r="N136" s="248"/>
      <c r="O136" s="240"/>
      <c r="P136" s="248"/>
      <c r="Q136" s="240"/>
      <c r="R136" s="248"/>
      <c r="S136" s="240"/>
      <c r="T136" s="248"/>
      <c r="U136" s="240"/>
      <c r="V136" s="248"/>
      <c r="W136" s="240"/>
      <c r="X136" s="30" t="s">
        <v>1493</v>
      </c>
      <c r="Y136" s="241">
        <v>34.61</v>
      </c>
      <c r="Z136" s="242">
        <v>12</v>
      </c>
      <c r="AA136" s="241">
        <v>26</v>
      </c>
      <c r="AB136" s="30" t="s">
        <v>1494</v>
      </c>
      <c r="AC136" s="29"/>
      <c r="AD136" s="235"/>
      <c r="AE136" s="243" t="s">
        <v>1371</v>
      </c>
      <c r="AF136" s="194" t="s">
        <v>1543</v>
      </c>
      <c r="AG136" s="30" t="s">
        <v>99</v>
      </c>
      <c r="AH136" s="233" t="e">
        <f>VLOOKUP($AD136,'Program-Causes'!$C:$D,2,FALSE)</f>
        <v>#N/A</v>
      </c>
      <c r="AI136" s="194" t="s">
        <v>100</v>
      </c>
      <c r="AJ136" s="30" t="s">
        <v>69</v>
      </c>
      <c r="AK136" s="194" t="s">
        <v>84</v>
      </c>
      <c r="AL136" s="30" t="str">
        <f t="shared" si="0"/>
        <v>张近东-Suning Commerce Group Co., Ltd.-34.61-12-Poverty Alleviation Projects-</v>
      </c>
      <c r="AM136" s="26" t="s">
        <v>72</v>
      </c>
      <c r="AN136" s="27" t="s">
        <v>73</v>
      </c>
      <c r="AO136" s="28"/>
      <c r="AP136" s="29"/>
      <c r="AQ136" s="30" t="s">
        <v>74</v>
      </c>
      <c r="AR136" s="29"/>
      <c r="AS136" s="28"/>
      <c r="AT136" s="29"/>
      <c r="AU136" s="28"/>
      <c r="AV136" s="29"/>
      <c r="AW136" s="28"/>
      <c r="AX136" s="194" t="s">
        <v>1497</v>
      </c>
      <c r="AY136" s="236"/>
      <c r="AZ136" s="245"/>
      <c r="BA136" s="245"/>
      <c r="BB136" s="236"/>
      <c r="BC136" s="237">
        <v>9</v>
      </c>
      <c r="BD136" s="117" t="s">
        <v>77</v>
      </c>
      <c r="BE136" s="246">
        <v>42473</v>
      </c>
      <c r="BF136" s="116"/>
      <c r="BG136" s="116"/>
      <c r="BH136" s="116"/>
      <c r="BI136" s="116"/>
      <c r="BJ136" s="116"/>
      <c r="BK136" s="116"/>
      <c r="BL136" s="116"/>
      <c r="BM136" s="116"/>
      <c r="BN136" s="116"/>
      <c r="BO136" s="116"/>
    </row>
    <row r="137" spans="1:67" ht="16.5">
      <c r="A137" s="234">
        <v>32</v>
      </c>
      <c r="B137" s="116"/>
      <c r="C137" s="116"/>
      <c r="D137" s="226" t="s">
        <v>447</v>
      </c>
      <c r="E137" s="227" t="s">
        <v>448</v>
      </c>
      <c r="F137" s="235"/>
      <c r="G137" s="236"/>
      <c r="H137" s="245"/>
      <c r="I137" s="236"/>
      <c r="J137" s="245"/>
      <c r="K137" s="236"/>
      <c r="L137" s="248"/>
      <c r="M137" s="240"/>
      <c r="N137" s="248"/>
      <c r="O137" s="240"/>
      <c r="P137" s="248"/>
      <c r="Q137" s="240"/>
      <c r="R137" s="248"/>
      <c r="S137" s="240"/>
      <c r="T137" s="248"/>
      <c r="U137" s="240"/>
      <c r="V137" s="248"/>
      <c r="W137" s="240"/>
      <c r="X137" s="30" t="s">
        <v>1493</v>
      </c>
      <c r="Y137" s="241">
        <v>1.5</v>
      </c>
      <c r="Z137" s="242">
        <v>8</v>
      </c>
      <c r="AA137" s="241">
        <v>26</v>
      </c>
      <c r="AB137" s="28"/>
      <c r="AC137" s="29"/>
      <c r="AD137" s="235"/>
      <c r="AE137" s="243" t="s">
        <v>1371</v>
      </c>
      <c r="AF137" s="194" t="s">
        <v>1543</v>
      </c>
      <c r="AG137" s="30" t="s">
        <v>134</v>
      </c>
      <c r="AH137" s="233" t="e">
        <f>VLOOKUP($AD137,'Program-Causes'!$C:$D,2,FALSE)</f>
        <v>#N/A</v>
      </c>
      <c r="AI137" s="194" t="s">
        <v>100</v>
      </c>
      <c r="AJ137" s="30" t="s">
        <v>69</v>
      </c>
      <c r="AK137" s="194" t="s">
        <v>70</v>
      </c>
      <c r="AL137" s="30" t="str">
        <f t="shared" si="0"/>
        <v>张近东-Suning Commerce Group Co., Ltd.-1.5-8--</v>
      </c>
      <c r="AM137" s="26" t="s">
        <v>80</v>
      </c>
      <c r="AN137" s="29"/>
      <c r="AO137" s="28"/>
      <c r="AP137" s="29"/>
      <c r="AQ137" s="30" t="s">
        <v>74</v>
      </c>
      <c r="AR137" s="29"/>
      <c r="AS137" s="28"/>
      <c r="AT137" s="29"/>
      <c r="AU137" s="28"/>
      <c r="AV137" s="194" t="s">
        <v>421</v>
      </c>
      <c r="AW137" s="28"/>
      <c r="AX137" s="194" t="s">
        <v>76</v>
      </c>
      <c r="AY137" s="236"/>
      <c r="AZ137" s="245"/>
      <c r="BA137" s="245"/>
      <c r="BB137" s="236"/>
      <c r="BC137" s="245"/>
      <c r="BD137" s="117" t="s">
        <v>103</v>
      </c>
      <c r="BE137" s="246">
        <v>42706</v>
      </c>
      <c r="BF137" s="116"/>
      <c r="BG137" s="116"/>
      <c r="BH137" s="116"/>
      <c r="BI137" s="116"/>
      <c r="BJ137" s="116"/>
      <c r="BK137" s="116"/>
      <c r="BL137" s="116"/>
      <c r="BM137" s="116"/>
      <c r="BN137" s="116"/>
      <c r="BO137" s="116"/>
    </row>
    <row r="138" spans="1:67" ht="16.5">
      <c r="A138" s="234">
        <v>32</v>
      </c>
      <c r="B138" s="116"/>
      <c r="C138" s="116"/>
      <c r="D138" s="226" t="s">
        <v>447</v>
      </c>
      <c r="E138" s="227" t="s">
        <v>448</v>
      </c>
      <c r="F138" s="235"/>
      <c r="G138" s="236"/>
      <c r="H138" s="245"/>
      <c r="I138" s="236"/>
      <c r="J138" s="245"/>
      <c r="K138" s="236"/>
      <c r="L138" s="248"/>
      <c r="M138" s="240"/>
      <c r="N138" s="248"/>
      <c r="O138" s="240"/>
      <c r="P138" s="248"/>
      <c r="Q138" s="240"/>
      <c r="R138" s="248"/>
      <c r="S138" s="240"/>
      <c r="T138" s="248"/>
      <c r="U138" s="240"/>
      <c r="V138" s="248"/>
      <c r="W138" s="240"/>
      <c r="X138" s="30" t="s">
        <v>1537</v>
      </c>
      <c r="Y138" s="194">
        <v>1</v>
      </c>
      <c r="Z138" s="242">
        <v>8</v>
      </c>
      <c r="AA138" s="241">
        <v>26</v>
      </c>
      <c r="AB138" s="30" t="s">
        <v>963</v>
      </c>
      <c r="AC138" s="29"/>
      <c r="AD138" s="261" t="s">
        <v>966</v>
      </c>
      <c r="AE138" s="243" t="s">
        <v>109</v>
      </c>
      <c r="AF138" s="29"/>
      <c r="AG138" s="30" t="s">
        <v>134</v>
      </c>
      <c r="AH138" s="233" t="str">
        <f>VLOOKUP($AD138,'Program-Causes'!$C:$D,2,FALSE)</f>
        <v>Disaster Relief</v>
      </c>
      <c r="AI138" s="194" t="s">
        <v>100</v>
      </c>
      <c r="AJ138" s="30" t="s">
        <v>69</v>
      </c>
      <c r="AK138" s="194" t="s">
        <v>70</v>
      </c>
      <c r="AL138" s="30" t="str">
        <f t="shared" si="0"/>
        <v>张近东-苏宁云商集团股份有限公司苏宁采购中心-1-8-China Foundation for Poverty Alleviation-</v>
      </c>
      <c r="AM138" s="26" t="s">
        <v>80</v>
      </c>
      <c r="AN138" s="29"/>
      <c r="AO138" s="28"/>
      <c r="AP138" s="29"/>
      <c r="AQ138" s="28"/>
      <c r="AR138" s="29"/>
      <c r="AS138" s="28"/>
      <c r="AT138" s="194" t="s">
        <v>74</v>
      </c>
      <c r="AU138" s="28"/>
      <c r="AV138" s="29"/>
      <c r="AW138" s="28"/>
      <c r="AX138" s="29"/>
      <c r="AY138" s="236"/>
      <c r="AZ138" s="245"/>
      <c r="BA138" s="245"/>
      <c r="BB138" s="236"/>
      <c r="BC138" s="245"/>
      <c r="BD138" s="117" t="s">
        <v>103</v>
      </c>
      <c r="BE138" s="116"/>
      <c r="BF138" s="116"/>
      <c r="BG138" s="116"/>
      <c r="BH138" s="116"/>
      <c r="BI138" s="116"/>
      <c r="BJ138" s="116"/>
      <c r="BK138" s="116"/>
      <c r="BL138" s="116"/>
      <c r="BM138" s="116"/>
      <c r="BN138" s="116"/>
      <c r="BO138" s="116"/>
    </row>
    <row r="139" spans="1:67" ht="16.5">
      <c r="A139" s="234">
        <v>32</v>
      </c>
      <c r="B139" s="116"/>
      <c r="C139" s="116"/>
      <c r="D139" s="226" t="s">
        <v>447</v>
      </c>
      <c r="E139" s="227" t="s">
        <v>448</v>
      </c>
      <c r="F139" s="235"/>
      <c r="G139" s="236"/>
      <c r="H139" s="245"/>
      <c r="I139" s="236"/>
      <c r="J139" s="245"/>
      <c r="K139" s="236"/>
      <c r="L139" s="248"/>
      <c r="M139" s="240"/>
      <c r="N139" s="248"/>
      <c r="O139" s="240"/>
      <c r="P139" s="248"/>
      <c r="Q139" s="240"/>
      <c r="R139" s="248"/>
      <c r="S139" s="240"/>
      <c r="T139" s="248"/>
      <c r="U139" s="240"/>
      <c r="V139" s="248"/>
      <c r="W139" s="240"/>
      <c r="X139" s="30" t="s">
        <v>1537</v>
      </c>
      <c r="Y139" s="194">
        <v>1</v>
      </c>
      <c r="Z139" s="242">
        <v>3</v>
      </c>
      <c r="AA139" s="241">
        <v>30</v>
      </c>
      <c r="AB139" s="30" t="s">
        <v>963</v>
      </c>
      <c r="AC139" s="29"/>
      <c r="AD139" s="261" t="s">
        <v>1544</v>
      </c>
      <c r="AE139" s="243" t="s">
        <v>109</v>
      </c>
      <c r="AF139" s="29"/>
      <c r="AG139" s="30" t="s">
        <v>99</v>
      </c>
      <c r="AH139" s="233" t="str">
        <f>VLOOKUP($AD139,'Program-Causes'!$C:$D,2,FALSE)</f>
        <v>Social Welfare &amp; Poverty Alleviation</v>
      </c>
      <c r="AI139" s="194" t="s">
        <v>100</v>
      </c>
      <c r="AJ139" s="30" t="s">
        <v>69</v>
      </c>
      <c r="AK139" s="194" t="s">
        <v>70</v>
      </c>
      <c r="AL139" s="30" t="str">
        <f t="shared" si="0"/>
        <v>张近东-苏宁云商集团股份有限公司苏宁采购中心-1-3-China Foundation for Poverty Alleviation-</v>
      </c>
      <c r="AM139" s="26" t="s">
        <v>80</v>
      </c>
      <c r="AN139" s="29"/>
      <c r="AO139" s="28"/>
      <c r="AP139" s="29"/>
      <c r="AQ139" s="28"/>
      <c r="AR139" s="29"/>
      <c r="AS139" s="28"/>
      <c r="AT139" s="194" t="s">
        <v>74</v>
      </c>
      <c r="AU139" s="28"/>
      <c r="AV139" s="29"/>
      <c r="AW139" s="28"/>
      <c r="AX139" s="29"/>
      <c r="AY139" s="236"/>
      <c r="AZ139" s="245"/>
      <c r="BA139" s="245"/>
      <c r="BB139" s="236"/>
      <c r="BC139" s="245"/>
      <c r="BD139" s="117" t="s">
        <v>103</v>
      </c>
      <c r="BE139" s="116"/>
      <c r="BF139" s="116"/>
      <c r="BG139" s="116"/>
      <c r="BH139" s="116"/>
      <c r="BI139" s="116"/>
      <c r="BJ139" s="116"/>
      <c r="BK139" s="116"/>
      <c r="BL139" s="116"/>
      <c r="BM139" s="116"/>
      <c r="BN139" s="116"/>
      <c r="BO139" s="116"/>
    </row>
    <row r="140" spans="1:67" ht="16.5">
      <c r="A140" s="234">
        <v>32</v>
      </c>
      <c r="B140" s="116"/>
      <c r="C140" s="116"/>
      <c r="D140" s="226" t="s">
        <v>447</v>
      </c>
      <c r="E140" s="227" t="s">
        <v>448</v>
      </c>
      <c r="F140" s="235"/>
      <c r="G140" s="236"/>
      <c r="H140" s="245"/>
      <c r="I140" s="236"/>
      <c r="J140" s="245"/>
      <c r="K140" s="236"/>
      <c r="L140" s="248"/>
      <c r="M140" s="240"/>
      <c r="N140" s="248"/>
      <c r="O140" s="240"/>
      <c r="P140" s="248"/>
      <c r="Q140" s="240"/>
      <c r="R140" s="248"/>
      <c r="S140" s="240"/>
      <c r="T140" s="248"/>
      <c r="U140" s="240"/>
      <c r="V140" s="248"/>
      <c r="W140" s="240"/>
      <c r="X140" s="30" t="s">
        <v>1500</v>
      </c>
      <c r="Y140" s="194">
        <v>1</v>
      </c>
      <c r="Z140" s="242">
        <v>4</v>
      </c>
      <c r="AA140" s="241">
        <v>18</v>
      </c>
      <c r="AB140" s="30" t="s">
        <v>1443</v>
      </c>
      <c r="AC140" s="29"/>
      <c r="AD140" s="261" t="s">
        <v>1501</v>
      </c>
      <c r="AE140" s="243" t="s">
        <v>136</v>
      </c>
      <c r="AF140" s="29"/>
      <c r="AG140" s="30" t="s">
        <v>67</v>
      </c>
      <c r="AH140" s="233" t="str">
        <f>VLOOKUP($AD140,'Program-Causes'!$C:$D,2,FALSE)</f>
        <v>Education</v>
      </c>
      <c r="AI140" s="194" t="s">
        <v>100</v>
      </c>
      <c r="AJ140" s="30" t="s">
        <v>69</v>
      </c>
      <c r="AK140" s="194" t="s">
        <v>70</v>
      </c>
      <c r="AL140" s="30" t="str">
        <f t="shared" si="0"/>
        <v>张近东-苏宁控股集团有限公司-1-4-Adream-</v>
      </c>
      <c r="AM140" s="26" t="s">
        <v>80</v>
      </c>
      <c r="AN140" s="29"/>
      <c r="AO140" s="28"/>
      <c r="AP140" s="29"/>
      <c r="AQ140" s="28"/>
      <c r="AR140" s="29"/>
      <c r="AS140" s="28"/>
      <c r="AT140" s="194" t="s">
        <v>74</v>
      </c>
      <c r="AU140" s="28"/>
      <c r="AV140" s="29"/>
      <c r="AW140" s="28"/>
      <c r="AX140" s="29"/>
      <c r="AY140" s="236"/>
      <c r="AZ140" s="245"/>
      <c r="BA140" s="245"/>
      <c r="BB140" s="236"/>
      <c r="BC140" s="245"/>
      <c r="BD140" s="117" t="s">
        <v>103</v>
      </c>
      <c r="BE140" s="116"/>
      <c r="BF140" s="116"/>
      <c r="BG140" s="116"/>
      <c r="BH140" s="247"/>
      <c r="BI140" s="247"/>
      <c r="BJ140" s="247"/>
      <c r="BK140" s="247"/>
      <c r="BL140" s="247"/>
      <c r="BM140" s="247"/>
      <c r="BN140" s="247"/>
      <c r="BO140" s="116"/>
    </row>
    <row r="141" spans="1:67" ht="16.5">
      <c r="A141" s="234">
        <v>32</v>
      </c>
      <c r="B141" s="116"/>
      <c r="C141" s="116"/>
      <c r="D141" s="226" t="s">
        <v>447</v>
      </c>
      <c r="E141" s="227" t="s">
        <v>448</v>
      </c>
      <c r="F141" s="235"/>
      <c r="G141" s="236"/>
      <c r="H141" s="245"/>
      <c r="I141" s="236"/>
      <c r="J141" s="245"/>
      <c r="K141" s="236"/>
      <c r="L141" s="248"/>
      <c r="M141" s="240"/>
      <c r="N141" s="248"/>
      <c r="O141" s="240"/>
      <c r="P141" s="248"/>
      <c r="Q141" s="240"/>
      <c r="R141" s="248"/>
      <c r="S141" s="240"/>
      <c r="T141" s="248"/>
      <c r="U141" s="240"/>
      <c r="V141" s="248"/>
      <c r="W141" s="240"/>
      <c r="X141" s="30" t="s">
        <v>1545</v>
      </c>
      <c r="Y141" s="194">
        <v>0.5</v>
      </c>
      <c r="Z141" s="242">
        <v>3</v>
      </c>
      <c r="AA141" s="241">
        <v>9</v>
      </c>
      <c r="AB141" s="30" t="s">
        <v>963</v>
      </c>
      <c r="AC141" s="29"/>
      <c r="AD141" s="261" t="s">
        <v>1546</v>
      </c>
      <c r="AE141" s="243" t="s">
        <v>109</v>
      </c>
      <c r="AF141" s="29"/>
      <c r="AG141" s="30" t="s">
        <v>99</v>
      </c>
      <c r="AH141" s="233" t="str">
        <f>VLOOKUP($AD141,'Program-Causes'!$C:$D,2,FALSE)</f>
        <v>Social Welfare &amp; Poverty Alleviation</v>
      </c>
      <c r="AI141" s="194" t="s">
        <v>100</v>
      </c>
      <c r="AJ141" s="30" t="s">
        <v>69</v>
      </c>
      <c r="AK141" s="194" t="s">
        <v>70</v>
      </c>
      <c r="AL141" s="30" t="str">
        <f t="shared" si="0"/>
        <v>张近东-苏宁云商集团股份有限公司工会委员会-0.5-3-China Foundation for Poverty Alleviation-</v>
      </c>
      <c r="AM141" s="26" t="s">
        <v>80</v>
      </c>
      <c r="AN141" s="29"/>
      <c r="AO141" s="28"/>
      <c r="AP141" s="29"/>
      <c r="AQ141" s="30" t="s">
        <v>420</v>
      </c>
      <c r="AR141" s="29"/>
      <c r="AS141" s="28"/>
      <c r="AT141" s="194" t="s">
        <v>74</v>
      </c>
      <c r="AU141" s="28"/>
      <c r="AV141" s="29"/>
      <c r="AW141" s="28"/>
      <c r="AX141" s="29"/>
      <c r="AY141" s="236"/>
      <c r="AZ141" s="245"/>
      <c r="BA141" s="245"/>
      <c r="BB141" s="236"/>
      <c r="BC141" s="245"/>
      <c r="BD141" s="117" t="s">
        <v>103</v>
      </c>
      <c r="BE141" s="116"/>
      <c r="BF141" s="116"/>
      <c r="BG141" s="116"/>
      <c r="BH141" s="116"/>
      <c r="BI141" s="116"/>
      <c r="BJ141" s="116"/>
      <c r="BK141" s="116"/>
      <c r="BL141" s="116"/>
      <c r="BM141" s="116"/>
      <c r="BN141" s="116"/>
      <c r="BO141" s="116"/>
    </row>
    <row r="142" spans="1:67" ht="16.5">
      <c r="A142" s="234">
        <v>32</v>
      </c>
      <c r="B142" s="116"/>
      <c r="C142" s="116"/>
      <c r="D142" s="226" t="s">
        <v>447</v>
      </c>
      <c r="E142" s="227" t="s">
        <v>448</v>
      </c>
      <c r="F142" s="235"/>
      <c r="G142" s="236"/>
      <c r="H142" s="245"/>
      <c r="I142" s="236"/>
      <c r="J142" s="245"/>
      <c r="K142" s="236"/>
      <c r="L142" s="248"/>
      <c r="M142" s="240"/>
      <c r="N142" s="248"/>
      <c r="O142" s="240"/>
      <c r="P142" s="248"/>
      <c r="Q142" s="240"/>
      <c r="R142" s="248"/>
      <c r="S142" s="240"/>
      <c r="T142" s="248"/>
      <c r="U142" s="240"/>
      <c r="V142" s="248"/>
      <c r="W142" s="240"/>
      <c r="X142" s="30" t="s">
        <v>1537</v>
      </c>
      <c r="Y142" s="194">
        <v>0.5</v>
      </c>
      <c r="Z142" s="242">
        <v>3</v>
      </c>
      <c r="AA142" s="241">
        <v>30</v>
      </c>
      <c r="AB142" s="30" t="s">
        <v>963</v>
      </c>
      <c r="AC142" s="29"/>
      <c r="AD142" s="261" t="s">
        <v>1547</v>
      </c>
      <c r="AE142" s="243" t="s">
        <v>109</v>
      </c>
      <c r="AF142" s="29"/>
      <c r="AG142" s="30" t="s">
        <v>99</v>
      </c>
      <c r="AH142" s="233" t="str">
        <f>VLOOKUP($AD142,'Program-Causes'!$C:$D,2,FALSE)</f>
        <v>Social Welfare &amp; Poverty Alleviation</v>
      </c>
      <c r="AI142" s="194" t="s">
        <v>100</v>
      </c>
      <c r="AJ142" s="30" t="s">
        <v>69</v>
      </c>
      <c r="AK142" s="194" t="s">
        <v>70</v>
      </c>
      <c r="AL142" s="30" t="str">
        <f t="shared" si="0"/>
        <v>张近东-苏宁云商集团股份有限公司苏宁采购中心-0.5-3-China Foundation for Poverty Alleviation-</v>
      </c>
      <c r="AM142" s="26" t="s">
        <v>80</v>
      </c>
      <c r="AN142" s="29"/>
      <c r="AO142" s="28"/>
      <c r="AP142" s="29"/>
      <c r="AQ142" s="28"/>
      <c r="AR142" s="29"/>
      <c r="AS142" s="28"/>
      <c r="AT142" s="194" t="s">
        <v>74</v>
      </c>
      <c r="AU142" s="28"/>
      <c r="AV142" s="29"/>
      <c r="AW142" s="28"/>
      <c r="AX142" s="29"/>
      <c r="AY142" s="236"/>
      <c r="AZ142" s="245"/>
      <c r="BA142" s="245"/>
      <c r="BB142" s="236"/>
      <c r="BC142" s="245"/>
      <c r="BD142" s="117" t="s">
        <v>103</v>
      </c>
      <c r="BE142" s="116"/>
      <c r="BF142" s="116"/>
      <c r="BG142" s="116"/>
      <c r="BH142" s="116"/>
      <c r="BI142" s="116"/>
      <c r="BJ142" s="116"/>
      <c r="BK142" s="116"/>
      <c r="BL142" s="116"/>
      <c r="BM142" s="116"/>
      <c r="BN142" s="116"/>
      <c r="BO142" s="116"/>
    </row>
    <row r="143" spans="1:67" ht="16.5">
      <c r="A143" s="234">
        <v>33</v>
      </c>
      <c r="B143" s="116"/>
      <c r="C143" s="116"/>
      <c r="D143" s="226" t="s">
        <v>540</v>
      </c>
      <c r="E143" s="227" t="s">
        <v>541</v>
      </c>
      <c r="F143" s="235"/>
      <c r="G143" s="236"/>
      <c r="H143" s="237">
        <v>64</v>
      </c>
      <c r="I143" s="226" t="s">
        <v>78</v>
      </c>
      <c r="J143" s="245"/>
      <c r="K143" s="238" t="s">
        <v>80</v>
      </c>
      <c r="L143" s="229" t="s">
        <v>9</v>
      </c>
      <c r="M143" s="230" t="s">
        <v>1548</v>
      </c>
      <c r="N143" s="229" t="s">
        <v>1549</v>
      </c>
      <c r="O143" s="230" t="s">
        <v>70</v>
      </c>
      <c r="P143" s="229" t="s">
        <v>1550</v>
      </c>
      <c r="Q143" s="230" t="s">
        <v>1551</v>
      </c>
      <c r="R143" s="229" t="s">
        <v>1552</v>
      </c>
      <c r="S143" s="239" t="s">
        <v>80</v>
      </c>
      <c r="T143" s="229" t="s">
        <v>1553</v>
      </c>
      <c r="U143" s="240"/>
      <c r="V143" s="274">
        <v>4008893718</v>
      </c>
      <c r="W143" s="230" t="s">
        <v>1554</v>
      </c>
      <c r="X143" s="30" t="s">
        <v>1548</v>
      </c>
      <c r="Y143" s="241">
        <v>15</v>
      </c>
      <c r="Z143" s="242">
        <v>10</v>
      </c>
      <c r="AA143" s="241">
        <v>25</v>
      </c>
      <c r="AB143" s="30" t="s">
        <v>1555</v>
      </c>
      <c r="AC143" s="29"/>
      <c r="AD143" s="235"/>
      <c r="AE143" s="243" t="s">
        <v>136</v>
      </c>
      <c r="AF143" s="29"/>
      <c r="AG143" s="30" t="s">
        <v>99</v>
      </c>
      <c r="AH143" s="233" t="e">
        <f>VLOOKUP($AD143,'Program-Causes'!$C:$D,2,FALSE)</f>
        <v>#N/A</v>
      </c>
      <c r="AI143" s="194" t="s">
        <v>100</v>
      </c>
      <c r="AJ143" s="30" t="s">
        <v>69</v>
      </c>
      <c r="AK143" s="194" t="s">
        <v>70</v>
      </c>
      <c r="AL143" s="30" t="str">
        <f t="shared" si="0"/>
        <v>杨卓舒-Zhuoda Real Estate Group Co., Ltd.-15-10-Weihai Nanhai Charity Foundation-</v>
      </c>
      <c r="AM143" s="26" t="s">
        <v>72</v>
      </c>
      <c r="AN143" s="27" t="s">
        <v>73</v>
      </c>
      <c r="AO143" s="28"/>
      <c r="AP143" s="29"/>
      <c r="AQ143" s="30" t="s">
        <v>74</v>
      </c>
      <c r="AR143" s="29"/>
      <c r="AS143" s="28"/>
      <c r="AT143" s="29"/>
      <c r="AU143" s="28"/>
      <c r="AV143" s="194" t="s">
        <v>957</v>
      </c>
      <c r="AW143" s="28"/>
      <c r="AX143" s="194" t="s">
        <v>76</v>
      </c>
      <c r="AY143" s="244">
        <v>25.384321490000001</v>
      </c>
      <c r="AZ143" s="245"/>
      <c r="BA143" s="245"/>
      <c r="BB143" s="236"/>
      <c r="BC143" s="237">
        <v>3</v>
      </c>
      <c r="BD143" s="117" t="s">
        <v>103</v>
      </c>
      <c r="BE143" s="246">
        <v>42475</v>
      </c>
      <c r="BF143" s="116"/>
      <c r="BG143" s="116"/>
      <c r="BH143" s="116"/>
      <c r="BI143" s="116"/>
      <c r="BJ143" s="116"/>
      <c r="BK143" s="116"/>
      <c r="BL143" s="116"/>
      <c r="BM143" s="116"/>
      <c r="BN143" s="116"/>
      <c r="BO143" s="116"/>
    </row>
    <row r="144" spans="1:67" ht="16.5">
      <c r="A144" s="234">
        <v>33</v>
      </c>
      <c r="B144" s="116"/>
      <c r="C144" s="116"/>
      <c r="D144" s="226" t="s">
        <v>540</v>
      </c>
      <c r="E144" s="227" t="s">
        <v>541</v>
      </c>
      <c r="F144" s="235"/>
      <c r="G144" s="236"/>
      <c r="H144" s="245"/>
      <c r="I144" s="236"/>
      <c r="J144" s="245"/>
      <c r="K144" s="236"/>
      <c r="L144" s="248"/>
      <c r="M144" s="240"/>
      <c r="N144" s="248"/>
      <c r="O144" s="240"/>
      <c r="P144" s="248"/>
      <c r="Q144" s="240"/>
      <c r="R144" s="248"/>
      <c r="S144" s="240"/>
      <c r="T144" s="248"/>
      <c r="U144" s="240"/>
      <c r="V144" s="248"/>
      <c r="W144" s="240"/>
      <c r="X144" s="28"/>
      <c r="Y144" s="241">
        <v>30</v>
      </c>
      <c r="Z144" s="242">
        <v>10</v>
      </c>
      <c r="AA144" s="241">
        <v>26</v>
      </c>
      <c r="AB144" s="30" t="s">
        <v>1556</v>
      </c>
      <c r="AC144" s="29"/>
      <c r="AD144" s="235"/>
      <c r="AE144" s="243" t="s">
        <v>109</v>
      </c>
      <c r="AF144" s="29"/>
      <c r="AG144" s="30" t="s">
        <v>67</v>
      </c>
      <c r="AH144" s="233" t="e">
        <f>VLOOKUP($AD144,'Program-Causes'!$C:$D,2,FALSE)</f>
        <v>#N/A</v>
      </c>
      <c r="AI144" s="194" t="s">
        <v>100</v>
      </c>
      <c r="AJ144" s="30" t="s">
        <v>69</v>
      </c>
      <c r="AK144" s="194" t="s">
        <v>70</v>
      </c>
      <c r="AL144" s="30" t="str">
        <f t="shared" si="0"/>
        <v>杨卓舒--30-10-China Children's Foundation-</v>
      </c>
      <c r="AM144" s="26" t="s">
        <v>80</v>
      </c>
      <c r="AN144" s="29"/>
      <c r="AO144" s="28"/>
      <c r="AP144" s="29"/>
      <c r="AQ144" s="30" t="s">
        <v>74</v>
      </c>
      <c r="AR144" s="29"/>
      <c r="AS144" s="28"/>
      <c r="AT144" s="29"/>
      <c r="AU144" s="28"/>
      <c r="AV144" s="194" t="s">
        <v>1064</v>
      </c>
      <c r="AW144" s="28"/>
      <c r="AX144" s="194" t="s">
        <v>84</v>
      </c>
      <c r="AY144" s="236"/>
      <c r="AZ144" s="245"/>
      <c r="BA144" s="245"/>
      <c r="BB144" s="236"/>
      <c r="BC144" s="245"/>
      <c r="BD144" s="117" t="s">
        <v>103</v>
      </c>
      <c r="BE144" s="246">
        <v>42706</v>
      </c>
      <c r="BF144" s="116"/>
      <c r="BG144" s="116"/>
      <c r="BH144" s="275"/>
      <c r="BI144" s="275"/>
      <c r="BJ144" s="275"/>
      <c r="BK144" s="275"/>
      <c r="BL144" s="275"/>
      <c r="BM144" s="275"/>
      <c r="BN144" s="116"/>
      <c r="BO144" s="116"/>
    </row>
    <row r="145" spans="1:67" ht="16.5">
      <c r="A145" s="234">
        <v>34</v>
      </c>
      <c r="B145" s="116"/>
      <c r="C145" s="116"/>
      <c r="D145" s="226" t="s">
        <v>479</v>
      </c>
      <c r="E145" s="227" t="s">
        <v>771</v>
      </c>
      <c r="F145" s="235"/>
      <c r="G145" s="236"/>
      <c r="H145" s="237">
        <v>59</v>
      </c>
      <c r="I145" s="226" t="s">
        <v>78</v>
      </c>
      <c r="J145" s="227" t="s">
        <v>79</v>
      </c>
      <c r="K145" s="238" t="s">
        <v>80</v>
      </c>
      <c r="L145" s="229" t="s">
        <v>123</v>
      </c>
      <c r="M145" s="230" t="s">
        <v>1557</v>
      </c>
      <c r="N145" s="229" t="s">
        <v>1558</v>
      </c>
      <c r="O145" s="230" t="s">
        <v>70</v>
      </c>
      <c r="P145" s="229" t="s">
        <v>336</v>
      </c>
      <c r="Q145" s="230" t="s">
        <v>292</v>
      </c>
      <c r="R145" s="229" t="s">
        <v>776</v>
      </c>
      <c r="S145" s="239" t="s">
        <v>80</v>
      </c>
      <c r="T145" s="229" t="s">
        <v>1559</v>
      </c>
      <c r="U145" s="240"/>
      <c r="V145" s="229" t="s">
        <v>1560</v>
      </c>
      <c r="W145" s="230" t="s">
        <v>1561</v>
      </c>
      <c r="X145" s="30" t="s">
        <v>1557</v>
      </c>
      <c r="Y145" s="241">
        <v>20</v>
      </c>
      <c r="Z145" s="242">
        <v>1</v>
      </c>
      <c r="AA145" s="241">
        <v>28</v>
      </c>
      <c r="AB145" s="30" t="s">
        <v>777</v>
      </c>
      <c r="AC145" s="29"/>
      <c r="AD145" s="235"/>
      <c r="AE145" s="243" t="s">
        <v>109</v>
      </c>
      <c r="AF145" s="29"/>
      <c r="AG145" s="30" t="s">
        <v>99</v>
      </c>
      <c r="AH145" s="233" t="e">
        <f>VLOOKUP($AD145,'Program-Causes'!$C:$D,2,FALSE)</f>
        <v>#N/A</v>
      </c>
      <c r="AI145" s="194" t="s">
        <v>100</v>
      </c>
      <c r="AJ145" s="30" t="s">
        <v>69</v>
      </c>
      <c r="AK145" s="194" t="s">
        <v>70</v>
      </c>
      <c r="AL145" s="30" t="str">
        <f t="shared" si="0"/>
        <v>艾路明-Wuhan Modern Technology and Industry Group Co., Ltd.-20-1-Hubei Charity Federation-</v>
      </c>
      <c r="AM145" s="26" t="s">
        <v>80</v>
      </c>
      <c r="AN145" s="29"/>
      <c r="AO145" s="28"/>
      <c r="AP145" s="29"/>
      <c r="AQ145" s="30" t="s">
        <v>74</v>
      </c>
      <c r="AR145" s="29"/>
      <c r="AS145" s="28"/>
      <c r="AT145" s="29"/>
      <c r="AU145" s="28"/>
      <c r="AV145" s="194" t="s">
        <v>1562</v>
      </c>
      <c r="AW145" s="28"/>
      <c r="AX145" s="194" t="s">
        <v>76</v>
      </c>
      <c r="AY145" s="244">
        <v>20</v>
      </c>
      <c r="AZ145" s="245"/>
      <c r="BA145" s="245"/>
      <c r="BB145" s="236"/>
      <c r="BC145" s="237">
        <v>112</v>
      </c>
      <c r="BD145" s="117" t="s">
        <v>945</v>
      </c>
      <c r="BE145" s="246">
        <v>42705</v>
      </c>
      <c r="BF145" s="116"/>
      <c r="BG145" s="116"/>
      <c r="BH145" s="116"/>
      <c r="BI145" s="116"/>
      <c r="BJ145" s="116"/>
      <c r="BK145" s="116"/>
      <c r="BL145" s="116"/>
      <c r="BM145" s="116"/>
      <c r="BN145" s="116"/>
      <c r="BO145" s="116"/>
    </row>
    <row r="146" spans="1:67" ht="16.5">
      <c r="A146" s="234">
        <v>34</v>
      </c>
      <c r="B146" s="116"/>
      <c r="C146" s="116"/>
      <c r="D146" s="226" t="s">
        <v>479</v>
      </c>
      <c r="E146" s="227" t="s">
        <v>771</v>
      </c>
      <c r="F146" s="235"/>
      <c r="G146" s="236"/>
      <c r="H146" s="245"/>
      <c r="I146" s="236"/>
      <c r="J146" s="245"/>
      <c r="K146" s="236"/>
      <c r="L146" s="229" t="s">
        <v>123</v>
      </c>
      <c r="M146" s="230" t="s">
        <v>1563</v>
      </c>
      <c r="N146" s="229" t="s">
        <v>1564</v>
      </c>
      <c r="O146" s="230" t="s">
        <v>84</v>
      </c>
      <c r="P146" s="229" t="s">
        <v>336</v>
      </c>
      <c r="Q146" s="230" t="s">
        <v>292</v>
      </c>
      <c r="R146" s="229" t="s">
        <v>1565</v>
      </c>
      <c r="S146" s="239" t="s">
        <v>80</v>
      </c>
      <c r="T146" s="229" t="s">
        <v>1566</v>
      </c>
      <c r="U146" s="240"/>
      <c r="V146" s="229" t="s">
        <v>1567</v>
      </c>
      <c r="W146" s="239" t="s">
        <v>1568</v>
      </c>
      <c r="X146" s="30" t="s">
        <v>1569</v>
      </c>
      <c r="Y146" s="241">
        <v>1</v>
      </c>
      <c r="Z146" s="242">
        <v>3</v>
      </c>
      <c r="AA146" s="241">
        <v>4</v>
      </c>
      <c r="AB146" s="30" t="s">
        <v>1373</v>
      </c>
      <c r="AC146" s="29"/>
      <c r="AD146" s="235"/>
      <c r="AE146" s="243" t="s">
        <v>109</v>
      </c>
      <c r="AF146" s="29"/>
      <c r="AG146" s="30" t="s">
        <v>131</v>
      </c>
      <c r="AH146" s="233" t="e">
        <f>VLOOKUP($AD146,'Program-Causes'!$C:$D,2,FALSE)</f>
        <v>#N/A</v>
      </c>
      <c r="AI146" s="194" t="s">
        <v>100</v>
      </c>
      <c r="AJ146" s="30" t="s">
        <v>69</v>
      </c>
      <c r="AK146" s="194" t="s">
        <v>70</v>
      </c>
      <c r="AL146" s="30" t="str">
        <f t="shared" si="0"/>
        <v>艾路明-Yichang Humanwell Pharmaceutical Co.,Ltd-1-3-China Charities Aid Foundation for Children-</v>
      </c>
      <c r="AM146" s="26" t="s">
        <v>72</v>
      </c>
      <c r="AN146" s="27" t="s">
        <v>73</v>
      </c>
      <c r="AO146" s="26" t="s">
        <v>1057</v>
      </c>
      <c r="AP146" s="29"/>
      <c r="AQ146" s="30" t="s">
        <v>74</v>
      </c>
      <c r="AR146" s="29"/>
      <c r="AS146" s="28"/>
      <c r="AT146" s="29"/>
      <c r="AU146" s="28"/>
      <c r="AV146" s="194" t="s">
        <v>102</v>
      </c>
      <c r="AW146" s="28"/>
      <c r="AX146" s="194" t="s">
        <v>1570</v>
      </c>
      <c r="AY146" s="276" t="e">
        <v>#REF!</v>
      </c>
      <c r="AZ146" s="245"/>
      <c r="BA146" s="245"/>
      <c r="BB146" s="236"/>
      <c r="BC146" s="237">
        <v>10</v>
      </c>
      <c r="BD146" s="117" t="s">
        <v>77</v>
      </c>
      <c r="BE146" s="246">
        <v>42443</v>
      </c>
      <c r="BF146" s="116"/>
      <c r="BG146" s="116"/>
      <c r="BH146" s="116"/>
      <c r="BI146" s="116"/>
      <c r="BJ146" s="116"/>
      <c r="BK146" s="116"/>
      <c r="BL146" s="116"/>
      <c r="BM146" s="116"/>
      <c r="BN146" s="116"/>
      <c r="BO146" s="116"/>
    </row>
    <row r="147" spans="1:67" ht="16.5">
      <c r="A147" s="234">
        <v>34</v>
      </c>
      <c r="B147" s="116"/>
      <c r="C147" s="116"/>
      <c r="D147" s="226" t="s">
        <v>479</v>
      </c>
      <c r="E147" s="227" t="s">
        <v>771</v>
      </c>
      <c r="F147" s="235"/>
      <c r="G147" s="236"/>
      <c r="H147" s="245"/>
      <c r="I147" s="236"/>
      <c r="J147" s="245"/>
      <c r="K147" s="236"/>
      <c r="L147" s="248"/>
      <c r="M147" s="240"/>
      <c r="N147" s="248"/>
      <c r="O147" s="240"/>
      <c r="P147" s="248"/>
      <c r="Q147" s="240"/>
      <c r="R147" s="248"/>
      <c r="S147" s="240"/>
      <c r="T147" s="248"/>
      <c r="U147" s="240"/>
      <c r="V147" s="248"/>
      <c r="W147" s="240"/>
      <c r="X147" s="30" t="s">
        <v>1569</v>
      </c>
      <c r="Y147" s="241">
        <v>10</v>
      </c>
      <c r="Z147" s="242">
        <v>1</v>
      </c>
      <c r="AA147" s="241">
        <v>28</v>
      </c>
      <c r="AB147" s="30" t="s">
        <v>777</v>
      </c>
      <c r="AC147" s="29"/>
      <c r="AD147" s="235"/>
      <c r="AE147" s="243" t="s">
        <v>109</v>
      </c>
      <c r="AF147" s="29"/>
      <c r="AG147" s="30" t="s">
        <v>99</v>
      </c>
      <c r="AH147" s="233" t="e">
        <f>VLOOKUP($AD147,'Program-Causes'!$C:$D,2,FALSE)</f>
        <v>#N/A</v>
      </c>
      <c r="AI147" s="194" t="s">
        <v>100</v>
      </c>
      <c r="AJ147" s="30" t="s">
        <v>69</v>
      </c>
      <c r="AK147" s="194" t="s">
        <v>70</v>
      </c>
      <c r="AL147" s="30" t="str">
        <f t="shared" si="0"/>
        <v>艾路明-Yichang Humanwell Pharmaceutical Co.,Ltd-10-1-Hubei Charity Federation-</v>
      </c>
      <c r="AM147" s="26" t="s">
        <v>80</v>
      </c>
      <c r="AN147" s="29"/>
      <c r="AO147" s="28"/>
      <c r="AP147" s="29"/>
      <c r="AQ147" s="30" t="s">
        <v>74</v>
      </c>
      <c r="AR147" s="29"/>
      <c r="AS147" s="28"/>
      <c r="AT147" s="29"/>
      <c r="AU147" s="28"/>
      <c r="AV147" s="194" t="s">
        <v>1562</v>
      </c>
      <c r="AW147" s="28"/>
      <c r="AX147" s="194" t="s">
        <v>76</v>
      </c>
      <c r="AY147" s="236"/>
      <c r="AZ147" s="245"/>
      <c r="BA147" s="245"/>
      <c r="BB147" s="236"/>
      <c r="BC147" s="237">
        <v>10</v>
      </c>
      <c r="BD147" s="117" t="s">
        <v>77</v>
      </c>
      <c r="BE147" s="246">
        <v>42443</v>
      </c>
      <c r="BF147" s="116"/>
      <c r="BG147" s="116"/>
      <c r="BH147" s="116"/>
      <c r="BI147" s="116"/>
      <c r="BJ147" s="116"/>
      <c r="BK147" s="116"/>
      <c r="BL147" s="116"/>
      <c r="BM147" s="116"/>
      <c r="BN147" s="116"/>
      <c r="BO147" s="116"/>
    </row>
    <row r="148" spans="1:67" ht="16.5">
      <c r="A148" s="234">
        <v>34</v>
      </c>
      <c r="B148" s="116"/>
      <c r="C148" s="116"/>
      <c r="D148" s="226" t="s">
        <v>479</v>
      </c>
      <c r="E148" s="227" t="s">
        <v>771</v>
      </c>
      <c r="F148" s="235"/>
      <c r="G148" s="236"/>
      <c r="H148" s="245"/>
      <c r="I148" s="236"/>
      <c r="J148" s="245"/>
      <c r="K148" s="236"/>
      <c r="L148" s="248"/>
      <c r="M148" s="240"/>
      <c r="N148" s="248"/>
      <c r="O148" s="240"/>
      <c r="P148" s="248"/>
      <c r="Q148" s="240"/>
      <c r="R148" s="248"/>
      <c r="S148" s="240"/>
      <c r="T148" s="248"/>
      <c r="U148" s="240"/>
      <c r="V148" s="248"/>
      <c r="W148" s="240"/>
      <c r="X148" s="30" t="s">
        <v>1569</v>
      </c>
      <c r="Y148" s="241">
        <v>10</v>
      </c>
      <c r="Z148" s="242">
        <v>9</v>
      </c>
      <c r="AA148" s="241">
        <v>5</v>
      </c>
      <c r="AB148" s="30" t="s">
        <v>1571</v>
      </c>
      <c r="AC148" s="29"/>
      <c r="AD148" s="235"/>
      <c r="AE148" s="243" t="s">
        <v>98</v>
      </c>
      <c r="AF148" s="29"/>
      <c r="AG148" s="30" t="s">
        <v>99</v>
      </c>
      <c r="AH148" s="233" t="e">
        <f>VLOOKUP($AD148,'Program-Causes'!$C:$D,2,FALSE)</f>
        <v>#N/A</v>
      </c>
      <c r="AI148" s="194" t="s">
        <v>100</v>
      </c>
      <c r="AJ148" s="30" t="s">
        <v>69</v>
      </c>
      <c r="AK148" s="194" t="s">
        <v>70</v>
      </c>
      <c r="AL148" s="30" t="str">
        <f t="shared" si="0"/>
        <v>艾路明-Yichang Humanwell Pharmaceutical Co.,Ltd-10-9-Yichang City Government-</v>
      </c>
      <c r="AM148" s="26" t="s">
        <v>80</v>
      </c>
      <c r="AN148" s="29"/>
      <c r="AO148" s="28"/>
      <c r="AP148" s="29"/>
      <c r="AQ148" s="30" t="s">
        <v>74</v>
      </c>
      <c r="AR148" s="29"/>
      <c r="AS148" s="28"/>
      <c r="AT148" s="29"/>
      <c r="AU148" s="28"/>
      <c r="AV148" s="194" t="s">
        <v>1562</v>
      </c>
      <c r="AW148" s="28"/>
      <c r="AX148" s="194" t="s">
        <v>76</v>
      </c>
      <c r="AY148" s="236"/>
      <c r="AZ148" s="245"/>
      <c r="BA148" s="245"/>
      <c r="BB148" s="236"/>
      <c r="BC148" s="245"/>
      <c r="BD148" s="117" t="s">
        <v>103</v>
      </c>
      <c r="BE148" s="246">
        <v>42706</v>
      </c>
      <c r="BF148" s="116"/>
      <c r="BG148" s="116"/>
      <c r="BH148" s="116"/>
      <c r="BI148" s="116"/>
      <c r="BJ148" s="116"/>
      <c r="BK148" s="116"/>
      <c r="BL148" s="116"/>
      <c r="BM148" s="116"/>
      <c r="BN148" s="116"/>
      <c r="BO148" s="116"/>
    </row>
    <row r="149" spans="1:67" ht="16.5">
      <c r="A149" s="234">
        <v>34</v>
      </c>
      <c r="B149" s="116"/>
      <c r="C149" s="116"/>
      <c r="D149" s="226" t="s">
        <v>479</v>
      </c>
      <c r="E149" s="227" t="s">
        <v>771</v>
      </c>
      <c r="F149" s="235"/>
      <c r="G149" s="236"/>
      <c r="H149" s="245"/>
      <c r="I149" s="236"/>
      <c r="J149" s="245"/>
      <c r="K149" s="236"/>
      <c r="L149" s="248"/>
      <c r="M149" s="240"/>
      <c r="N149" s="248"/>
      <c r="O149" s="240"/>
      <c r="P149" s="248"/>
      <c r="Q149" s="240"/>
      <c r="R149" s="248"/>
      <c r="S149" s="240"/>
      <c r="T149" s="248"/>
      <c r="U149" s="240"/>
      <c r="V149" s="248"/>
      <c r="W149" s="240"/>
      <c r="X149" s="30" t="s">
        <v>1569</v>
      </c>
      <c r="Y149" s="241">
        <v>1</v>
      </c>
      <c r="Z149" s="242">
        <v>9</v>
      </c>
      <c r="AA149" s="241">
        <v>6</v>
      </c>
      <c r="AB149" s="30" t="s">
        <v>1572</v>
      </c>
      <c r="AC149" s="29"/>
      <c r="AD149" s="235"/>
      <c r="AE149" s="243" t="s">
        <v>138</v>
      </c>
      <c r="AF149" s="29"/>
      <c r="AG149" s="30" t="s">
        <v>67</v>
      </c>
      <c r="AH149" s="233" t="e">
        <f>VLOOKUP($AD149,'Program-Causes'!$C:$D,2,FALSE)</f>
        <v>#N/A</v>
      </c>
      <c r="AI149" s="194" t="s">
        <v>100</v>
      </c>
      <c r="AJ149" s="30" t="s">
        <v>69</v>
      </c>
      <c r="AK149" s="194" t="s">
        <v>70</v>
      </c>
      <c r="AL149" s="30" t="str">
        <f t="shared" si="0"/>
        <v>艾路明-Yichang Humanwell Pharmaceutical Co.,Ltd-1-9-Gaoqiao Central School-</v>
      </c>
      <c r="AM149" s="26" t="s">
        <v>72</v>
      </c>
      <c r="AN149" s="27" t="s">
        <v>73</v>
      </c>
      <c r="AO149" s="28"/>
      <c r="AP149" s="29"/>
      <c r="AQ149" s="30" t="s">
        <v>74</v>
      </c>
      <c r="AR149" s="29"/>
      <c r="AS149" s="28"/>
      <c r="AT149" s="29"/>
      <c r="AU149" s="28"/>
      <c r="AV149" s="194" t="s">
        <v>1356</v>
      </c>
      <c r="AW149" s="28"/>
      <c r="AX149" s="194" t="s">
        <v>84</v>
      </c>
      <c r="AY149" s="236"/>
      <c r="AZ149" s="245"/>
      <c r="BA149" s="245"/>
      <c r="BB149" s="236"/>
      <c r="BC149" s="245"/>
      <c r="BD149" s="117" t="s">
        <v>103</v>
      </c>
      <c r="BE149" s="246">
        <v>42706</v>
      </c>
      <c r="BF149" s="116"/>
      <c r="BG149" s="116"/>
      <c r="BH149" s="116"/>
      <c r="BI149" s="116"/>
      <c r="BJ149" s="116"/>
      <c r="BK149" s="116"/>
      <c r="BL149" s="116"/>
      <c r="BM149" s="116"/>
      <c r="BN149" s="116"/>
      <c r="BO149" s="116"/>
    </row>
    <row r="150" spans="1:67" ht="16.5">
      <c r="A150" s="234">
        <v>34</v>
      </c>
      <c r="B150" s="116"/>
      <c r="C150" s="116"/>
      <c r="D150" s="226" t="s">
        <v>479</v>
      </c>
      <c r="E150" s="227" t="s">
        <v>771</v>
      </c>
      <c r="F150" s="235"/>
      <c r="G150" s="236"/>
      <c r="H150" s="245"/>
      <c r="I150" s="236"/>
      <c r="J150" s="245"/>
      <c r="K150" s="236"/>
      <c r="L150" s="248"/>
      <c r="M150" s="240"/>
      <c r="N150" s="248"/>
      <c r="O150" s="240"/>
      <c r="P150" s="248"/>
      <c r="Q150" s="240"/>
      <c r="R150" s="248"/>
      <c r="S150" s="240"/>
      <c r="T150" s="248"/>
      <c r="U150" s="240"/>
      <c r="V150" s="248"/>
      <c r="W150" s="240"/>
      <c r="X150" s="30" t="s">
        <v>1569</v>
      </c>
      <c r="Y150" s="241">
        <v>1</v>
      </c>
      <c r="Z150" s="242">
        <v>7</v>
      </c>
      <c r="AA150" s="241">
        <v>16</v>
      </c>
      <c r="AB150" s="30" t="s">
        <v>1573</v>
      </c>
      <c r="AC150" s="29"/>
      <c r="AD150" s="235"/>
      <c r="AE150" s="243" t="s">
        <v>98</v>
      </c>
      <c r="AF150" s="29"/>
      <c r="AG150" s="30" t="s">
        <v>134</v>
      </c>
      <c r="AH150" s="233" t="e">
        <f>VLOOKUP($AD150,'Program-Causes'!$C:$D,2,FALSE)</f>
        <v>#N/A</v>
      </c>
      <c r="AI150" s="194" t="s">
        <v>100</v>
      </c>
      <c r="AJ150" s="30" t="s">
        <v>69</v>
      </c>
      <c r="AK150" s="194" t="s">
        <v>70</v>
      </c>
      <c r="AL150" s="30" t="str">
        <f t="shared" si="0"/>
        <v>艾路明-Yichang Humanwell Pharmaceutical Co.,Ltd-1-7-Hubei Government Birth Planning Committee-</v>
      </c>
      <c r="AM150" s="26" t="s">
        <v>80</v>
      </c>
      <c r="AN150" s="29"/>
      <c r="AO150" s="28"/>
      <c r="AP150" s="29"/>
      <c r="AQ150" s="30" t="s">
        <v>74</v>
      </c>
      <c r="AR150" s="29"/>
      <c r="AS150" s="28"/>
      <c r="AT150" s="29"/>
      <c r="AU150" s="28"/>
      <c r="AV150" s="194" t="s">
        <v>1562</v>
      </c>
      <c r="AW150" s="28"/>
      <c r="AX150" s="194" t="s">
        <v>76</v>
      </c>
      <c r="AY150" s="236"/>
      <c r="AZ150" s="245"/>
      <c r="BA150" s="245"/>
      <c r="BB150" s="236"/>
      <c r="BC150" s="245"/>
      <c r="BD150" s="117" t="s">
        <v>103</v>
      </c>
      <c r="BE150" s="246">
        <v>42706</v>
      </c>
      <c r="BF150" s="116"/>
      <c r="BG150" s="116"/>
      <c r="BH150" s="116"/>
      <c r="BI150" s="116"/>
      <c r="BJ150" s="116"/>
      <c r="BK150" s="116"/>
      <c r="BL150" s="116"/>
      <c r="BM150" s="116"/>
      <c r="BN150" s="116"/>
      <c r="BO150" s="116"/>
    </row>
    <row r="151" spans="1:67" ht="16.5">
      <c r="A151" s="234">
        <v>34</v>
      </c>
      <c r="B151" s="116"/>
      <c r="C151" s="116"/>
      <c r="D151" s="226" t="s">
        <v>479</v>
      </c>
      <c r="E151" s="227" t="s">
        <v>771</v>
      </c>
      <c r="F151" s="235"/>
      <c r="G151" s="236"/>
      <c r="H151" s="245"/>
      <c r="I151" s="236"/>
      <c r="J151" s="245"/>
      <c r="K151" s="236"/>
      <c r="L151" s="248"/>
      <c r="M151" s="240"/>
      <c r="N151" s="248"/>
      <c r="O151" s="240"/>
      <c r="P151" s="248"/>
      <c r="Q151" s="240"/>
      <c r="R151" s="248"/>
      <c r="S151" s="240"/>
      <c r="T151" s="248"/>
      <c r="U151" s="240"/>
      <c r="V151" s="248"/>
      <c r="W151" s="240"/>
      <c r="X151" s="30" t="s">
        <v>1569</v>
      </c>
      <c r="Y151" s="29"/>
      <c r="Z151" s="242">
        <v>3</v>
      </c>
      <c r="AA151" s="241">
        <v>4</v>
      </c>
      <c r="AB151" s="30" t="s">
        <v>1574</v>
      </c>
      <c r="AC151" s="29"/>
      <c r="AD151" s="235"/>
      <c r="AE151" s="243" t="s">
        <v>98</v>
      </c>
      <c r="AF151" s="29"/>
      <c r="AG151" s="30" t="s">
        <v>1575</v>
      </c>
      <c r="AH151" s="233" t="e">
        <f>VLOOKUP($AD151,'Program-Causes'!$C:$D,2,FALSE)</f>
        <v>#N/A</v>
      </c>
      <c r="AI151" s="194" t="s">
        <v>100</v>
      </c>
      <c r="AJ151" s="30" t="s">
        <v>69</v>
      </c>
      <c r="AK151" s="194" t="s">
        <v>70</v>
      </c>
      <c r="AL151" s="30" t="str">
        <f t="shared" si="0"/>
        <v>艾路明-Yichang Humanwell Pharmaceutical Co.,Ltd--3-Yichang City Narcotics Control Commission-</v>
      </c>
      <c r="AM151" s="26" t="s">
        <v>80</v>
      </c>
      <c r="AN151" s="29"/>
      <c r="AO151" s="28"/>
      <c r="AP151" s="29"/>
      <c r="AQ151" s="28"/>
      <c r="AR151" s="29"/>
      <c r="AS151" s="28"/>
      <c r="AT151" s="29"/>
      <c r="AU151" s="28"/>
      <c r="AV151" s="194" t="s">
        <v>986</v>
      </c>
      <c r="AW151" s="28"/>
      <c r="AX151" s="194" t="s">
        <v>1576</v>
      </c>
      <c r="AY151" s="236"/>
      <c r="AZ151" s="245"/>
      <c r="BA151" s="245"/>
      <c r="BB151" s="236"/>
      <c r="BC151" s="237">
        <v>10</v>
      </c>
      <c r="BD151" s="117" t="s">
        <v>77</v>
      </c>
      <c r="BE151" s="246">
        <v>42443</v>
      </c>
      <c r="BF151" s="116"/>
      <c r="BG151" s="116"/>
      <c r="BH151" s="116"/>
      <c r="BI151" s="116"/>
      <c r="BJ151" s="116"/>
      <c r="BK151" s="116"/>
      <c r="BL151" s="116"/>
      <c r="BM151" s="116"/>
      <c r="BN151" s="116"/>
      <c r="BO151" s="116"/>
    </row>
    <row r="152" spans="1:67" ht="16.5">
      <c r="A152" s="234">
        <v>35</v>
      </c>
      <c r="B152" s="116"/>
      <c r="C152" s="116"/>
      <c r="D152" s="226" t="s">
        <v>209</v>
      </c>
      <c r="E152" s="227" t="s">
        <v>210</v>
      </c>
      <c r="F152" s="235"/>
      <c r="G152" s="236"/>
      <c r="H152" s="237">
        <v>53</v>
      </c>
      <c r="I152" s="226" t="s">
        <v>78</v>
      </c>
      <c r="J152" s="227" t="s">
        <v>79</v>
      </c>
      <c r="K152" s="238" t="s">
        <v>80</v>
      </c>
      <c r="L152" s="229" t="s">
        <v>1400</v>
      </c>
      <c r="M152" s="230" t="s">
        <v>1577</v>
      </c>
      <c r="N152" s="229" t="s">
        <v>1578</v>
      </c>
      <c r="O152" s="230" t="s">
        <v>84</v>
      </c>
      <c r="P152" s="229" t="s">
        <v>336</v>
      </c>
      <c r="Q152" s="230" t="s">
        <v>222</v>
      </c>
      <c r="R152" s="229" t="s">
        <v>222</v>
      </c>
      <c r="S152" s="239" t="s">
        <v>80</v>
      </c>
      <c r="T152" s="229" t="s">
        <v>1579</v>
      </c>
      <c r="U152" s="240"/>
      <c r="V152" s="229" t="s">
        <v>1580</v>
      </c>
      <c r="W152" s="239" t="s">
        <v>1581</v>
      </c>
      <c r="X152" s="30" t="s">
        <v>1577</v>
      </c>
      <c r="Y152" s="241">
        <v>6.5</v>
      </c>
      <c r="Z152" s="242">
        <v>3</v>
      </c>
      <c r="AA152" s="241">
        <v>4</v>
      </c>
      <c r="AB152" s="30" t="s">
        <v>1582</v>
      </c>
      <c r="AC152" s="29"/>
      <c r="AD152" s="235"/>
      <c r="AE152" s="243" t="s">
        <v>1345</v>
      </c>
      <c r="AF152" s="29"/>
      <c r="AG152" s="30" t="s">
        <v>67</v>
      </c>
      <c r="AH152" s="233" t="e">
        <f>VLOOKUP($AD152,'Program-Causes'!$C:$D,2,FALSE)</f>
        <v>#N/A</v>
      </c>
      <c r="AI152" s="194" t="s">
        <v>100</v>
      </c>
      <c r="AJ152" s="30" t="s">
        <v>69</v>
      </c>
      <c r="AK152" s="194" t="s">
        <v>70</v>
      </c>
      <c r="AL152" s="30" t="str">
        <f t="shared" si="0"/>
        <v>邓伟-Bright Oceans Corporation-6.5-3-NYU Shanghai Education Development Foundation-</v>
      </c>
      <c r="AM152" s="26" t="s">
        <v>72</v>
      </c>
      <c r="AN152" s="27" t="s">
        <v>73</v>
      </c>
      <c r="AO152" s="28"/>
      <c r="AP152" s="29"/>
      <c r="AQ152" s="30" t="s">
        <v>74</v>
      </c>
      <c r="AR152" s="29"/>
      <c r="AS152" s="28"/>
      <c r="AT152" s="29"/>
      <c r="AU152" s="28"/>
      <c r="AV152" s="194" t="s">
        <v>1353</v>
      </c>
      <c r="AW152" s="28"/>
      <c r="AX152" s="194" t="s">
        <v>84</v>
      </c>
      <c r="AY152" s="244">
        <v>16.02</v>
      </c>
      <c r="AZ152" s="245"/>
      <c r="BA152" s="245"/>
      <c r="BB152" s="236"/>
      <c r="BC152" s="237">
        <v>31</v>
      </c>
      <c r="BD152" s="117" t="s">
        <v>77</v>
      </c>
      <c r="BE152" s="246">
        <v>42454</v>
      </c>
      <c r="BF152" s="116"/>
      <c r="BG152" s="116"/>
      <c r="BH152" s="116"/>
      <c r="BI152" s="116"/>
      <c r="BJ152" s="116"/>
      <c r="BK152" s="116"/>
      <c r="BL152" s="116"/>
      <c r="BM152" s="116"/>
      <c r="BN152" s="116"/>
      <c r="BO152" s="116"/>
    </row>
    <row r="153" spans="1:67" ht="16.5">
      <c r="A153" s="234">
        <v>35</v>
      </c>
      <c r="B153" s="117" t="s">
        <v>1380</v>
      </c>
      <c r="C153" s="116"/>
      <c r="D153" s="226" t="s">
        <v>209</v>
      </c>
      <c r="E153" s="117" t="s">
        <v>210</v>
      </c>
      <c r="F153" s="235"/>
      <c r="G153" s="116"/>
      <c r="H153" s="116"/>
      <c r="I153" s="116"/>
      <c r="J153" s="116"/>
      <c r="K153" s="116"/>
      <c r="L153" s="116"/>
      <c r="M153" s="117" t="s">
        <v>1583</v>
      </c>
      <c r="N153" s="116"/>
      <c r="O153" s="116"/>
      <c r="P153" s="116"/>
      <c r="Q153" s="116"/>
      <c r="R153" s="116"/>
      <c r="S153" s="116"/>
      <c r="T153" s="116"/>
      <c r="U153" s="116"/>
      <c r="V153" s="116"/>
      <c r="W153" s="116"/>
      <c r="X153" s="117" t="s">
        <v>1583</v>
      </c>
      <c r="Y153" s="234">
        <v>3.52</v>
      </c>
      <c r="Z153" s="234">
        <v>11</v>
      </c>
      <c r="AA153" s="234">
        <v>30</v>
      </c>
      <c r="AB153" s="117" t="s">
        <v>1584</v>
      </c>
      <c r="AC153" s="117" t="s">
        <v>1585</v>
      </c>
      <c r="AD153" s="254" t="s">
        <v>1586</v>
      </c>
      <c r="AE153" s="254" t="s">
        <v>109</v>
      </c>
      <c r="AF153" s="116"/>
      <c r="AG153" s="117" t="s">
        <v>99</v>
      </c>
      <c r="AH153" s="233" t="e">
        <f>VLOOKUP($AD153,'Program-Causes'!$C:$D,2,FALSE)</f>
        <v>#N/A</v>
      </c>
      <c r="AI153" s="117" t="s">
        <v>100</v>
      </c>
      <c r="AJ153" s="117" t="s">
        <v>69</v>
      </c>
      <c r="AK153" s="117" t="s">
        <v>70</v>
      </c>
      <c r="AL153" s="30" t="str">
        <f t="shared" si="0"/>
        <v>邓伟-亿阳集团股份有限公司-3.52-11-China Population Welfare Foundation-中国人口福利基金会</v>
      </c>
      <c r="AM153" s="257" t="s">
        <v>80</v>
      </c>
      <c r="AN153" s="116"/>
      <c r="AO153" s="116"/>
      <c r="AP153" s="116"/>
      <c r="AQ153" s="117" t="s">
        <v>74</v>
      </c>
      <c r="AR153" s="116"/>
      <c r="AS153" s="116"/>
      <c r="AT153" s="116"/>
      <c r="AU153" s="116"/>
      <c r="AV153" s="116"/>
      <c r="AW153" s="116"/>
      <c r="AX153" s="116"/>
      <c r="AY153" s="116"/>
      <c r="AZ153" s="116"/>
      <c r="BA153" s="116"/>
      <c r="BB153" s="116"/>
      <c r="BC153" s="116"/>
      <c r="BD153" s="117" t="s">
        <v>118</v>
      </c>
      <c r="BE153" s="255">
        <v>42744</v>
      </c>
      <c r="BF153" s="116"/>
      <c r="BG153" s="116"/>
      <c r="BH153" s="116"/>
      <c r="BI153" s="116"/>
      <c r="BJ153" s="116"/>
      <c r="BK153" s="116"/>
      <c r="BL153" s="116"/>
      <c r="BM153" s="116"/>
      <c r="BN153" s="116"/>
      <c r="BO153" s="116"/>
    </row>
    <row r="154" spans="1:67" ht="16.5">
      <c r="A154" s="234">
        <v>35</v>
      </c>
      <c r="B154" s="116"/>
      <c r="C154" s="116"/>
      <c r="D154" s="226" t="s">
        <v>209</v>
      </c>
      <c r="E154" s="227" t="s">
        <v>210</v>
      </c>
      <c r="F154" s="235"/>
      <c r="G154" s="236"/>
      <c r="H154" s="245"/>
      <c r="I154" s="236"/>
      <c r="J154" s="245"/>
      <c r="K154" s="236"/>
      <c r="L154" s="248"/>
      <c r="M154" s="240"/>
      <c r="N154" s="248"/>
      <c r="O154" s="240"/>
      <c r="P154" s="248"/>
      <c r="Q154" s="240"/>
      <c r="R154" s="248"/>
      <c r="S154" s="240"/>
      <c r="T154" s="248"/>
      <c r="U154" s="240"/>
      <c r="V154" s="248"/>
      <c r="W154" s="240"/>
      <c r="X154" s="30" t="s">
        <v>1577</v>
      </c>
      <c r="Y154" s="241">
        <v>15</v>
      </c>
      <c r="Z154" s="242">
        <v>1</v>
      </c>
      <c r="AA154" s="241">
        <v>12</v>
      </c>
      <c r="AB154" s="30" t="s">
        <v>1587</v>
      </c>
      <c r="AC154" s="194" t="s">
        <v>1588</v>
      </c>
      <c r="AD154" s="235"/>
      <c r="AE154" s="243" t="s">
        <v>138</v>
      </c>
      <c r="AF154" s="29"/>
      <c r="AG154" s="30" t="s">
        <v>67</v>
      </c>
      <c r="AH154" s="233" t="e">
        <f>VLOOKUP($AD154,'Program-Causes'!$C:$D,2,FALSE)</f>
        <v>#N/A</v>
      </c>
      <c r="AI154" s="194" t="s">
        <v>100</v>
      </c>
      <c r="AJ154" s="30" t="s">
        <v>69</v>
      </c>
      <c r="AK154" s="194" t="s">
        <v>70</v>
      </c>
      <c r="AL154" s="30" t="str">
        <f t="shared" si="0"/>
        <v>邓伟-Bright Oceans Corporation-15-1-Beijing Foriegn Studies University-北京外国语大学</v>
      </c>
      <c r="AM154" s="26" t="s">
        <v>80</v>
      </c>
      <c r="AN154" s="29"/>
      <c r="AO154" s="28"/>
      <c r="AP154" s="29"/>
      <c r="AQ154" s="30" t="s">
        <v>74</v>
      </c>
      <c r="AR154" s="29"/>
      <c r="AS154" s="28"/>
      <c r="AT154" s="29"/>
      <c r="AU154" s="28"/>
      <c r="AV154" s="194" t="s">
        <v>766</v>
      </c>
      <c r="AW154" s="28"/>
      <c r="AX154" s="194" t="s">
        <v>84</v>
      </c>
      <c r="AY154" s="236"/>
      <c r="AZ154" s="245"/>
      <c r="BA154" s="245"/>
      <c r="BB154" s="236"/>
      <c r="BC154" s="227" t="s">
        <v>173</v>
      </c>
      <c r="BD154" s="117" t="s">
        <v>103</v>
      </c>
      <c r="BE154" s="246">
        <v>42704</v>
      </c>
      <c r="BF154" s="116"/>
      <c r="BG154" s="116"/>
      <c r="BH154" s="116"/>
      <c r="BI154" s="116"/>
      <c r="BJ154" s="116"/>
      <c r="BK154" s="116"/>
      <c r="BL154" s="116"/>
      <c r="BM154" s="116"/>
      <c r="BN154" s="116"/>
      <c r="BO154" s="116"/>
    </row>
    <row r="155" spans="1:67" ht="16.5">
      <c r="A155" s="234">
        <v>35</v>
      </c>
      <c r="B155" s="116"/>
      <c r="C155" s="116"/>
      <c r="D155" s="226" t="s">
        <v>209</v>
      </c>
      <c r="E155" s="227" t="s">
        <v>210</v>
      </c>
      <c r="F155" s="235"/>
      <c r="G155" s="236"/>
      <c r="H155" s="245"/>
      <c r="I155" s="236"/>
      <c r="J155" s="245"/>
      <c r="K155" s="236"/>
      <c r="L155" s="248"/>
      <c r="M155" s="240"/>
      <c r="N155" s="248"/>
      <c r="O155" s="240"/>
      <c r="P155" s="248"/>
      <c r="Q155" s="240"/>
      <c r="R155" s="248"/>
      <c r="S155" s="240"/>
      <c r="T155" s="248"/>
      <c r="U155" s="240"/>
      <c r="V155" s="248"/>
      <c r="W155" s="240"/>
      <c r="X155" s="30" t="s">
        <v>1577</v>
      </c>
      <c r="Y155" s="241">
        <v>10</v>
      </c>
      <c r="Z155" s="242">
        <v>4</v>
      </c>
      <c r="AA155" s="241">
        <v>20</v>
      </c>
      <c r="AB155" s="30" t="s">
        <v>797</v>
      </c>
      <c r="AC155" s="29"/>
      <c r="AD155" s="235"/>
      <c r="AE155" s="243" t="s">
        <v>1390</v>
      </c>
      <c r="AF155" s="29"/>
      <c r="AG155" s="30" t="s">
        <v>67</v>
      </c>
      <c r="AH155" s="233" t="e">
        <f>VLOOKUP($AD155,'Program-Causes'!$C:$D,2,FALSE)</f>
        <v>#N/A</v>
      </c>
      <c r="AI155" s="194" t="s">
        <v>100</v>
      </c>
      <c r="AJ155" s="30" t="s">
        <v>69</v>
      </c>
      <c r="AK155" s="194" t="s">
        <v>70</v>
      </c>
      <c r="AL155" s="30" t="str">
        <f t="shared" si="0"/>
        <v>邓伟-Bright Oceans Corporation-10-4-Tsinghua University-</v>
      </c>
      <c r="AM155" s="26" t="s">
        <v>72</v>
      </c>
      <c r="AN155" s="27" t="s">
        <v>73</v>
      </c>
      <c r="AO155" s="28"/>
      <c r="AP155" s="29"/>
      <c r="AQ155" s="30" t="s">
        <v>74</v>
      </c>
      <c r="AR155" s="29"/>
      <c r="AS155" s="28"/>
      <c r="AT155" s="29"/>
      <c r="AU155" s="28"/>
      <c r="AV155" s="194" t="s">
        <v>1589</v>
      </c>
      <c r="AW155" s="28"/>
      <c r="AX155" s="194" t="s">
        <v>84</v>
      </c>
      <c r="AY155" s="236"/>
      <c r="AZ155" s="245"/>
      <c r="BA155" s="245"/>
      <c r="BB155" s="236"/>
      <c r="BC155" s="245"/>
      <c r="BD155" s="117" t="s">
        <v>103</v>
      </c>
      <c r="BE155" s="246">
        <v>42705</v>
      </c>
      <c r="BF155" s="116"/>
      <c r="BG155" s="116"/>
      <c r="BH155" s="116"/>
      <c r="BI155" s="116"/>
      <c r="BJ155" s="116"/>
      <c r="BK155" s="116"/>
      <c r="BL155" s="116"/>
      <c r="BM155" s="116"/>
      <c r="BN155" s="116"/>
      <c r="BO155" s="116"/>
    </row>
    <row r="156" spans="1:67" ht="16.5">
      <c r="A156" s="234">
        <v>35</v>
      </c>
      <c r="B156" s="116"/>
      <c r="C156" s="116"/>
      <c r="D156" s="226" t="s">
        <v>209</v>
      </c>
      <c r="E156" s="227" t="s">
        <v>210</v>
      </c>
      <c r="F156" s="235"/>
      <c r="G156" s="236"/>
      <c r="H156" s="245"/>
      <c r="I156" s="236"/>
      <c r="J156" s="245"/>
      <c r="K156" s="236"/>
      <c r="L156" s="248"/>
      <c r="M156" s="240"/>
      <c r="N156" s="248"/>
      <c r="O156" s="240"/>
      <c r="P156" s="248"/>
      <c r="Q156" s="240"/>
      <c r="R156" s="248"/>
      <c r="S156" s="240"/>
      <c r="T156" s="248"/>
      <c r="U156" s="240"/>
      <c r="V156" s="248"/>
      <c r="W156" s="240"/>
      <c r="X156" s="30" t="s">
        <v>1577</v>
      </c>
      <c r="Y156" s="241">
        <v>5</v>
      </c>
      <c r="Z156" s="242">
        <v>3</v>
      </c>
      <c r="AA156" s="241">
        <v>31</v>
      </c>
      <c r="AB156" s="30" t="s">
        <v>1590</v>
      </c>
      <c r="AC156" s="29"/>
      <c r="AD156" s="235"/>
      <c r="AE156" s="243" t="s">
        <v>138</v>
      </c>
      <c r="AF156" s="29"/>
      <c r="AG156" s="30" t="s">
        <v>67</v>
      </c>
      <c r="AH156" s="233" t="e">
        <f>VLOOKUP($AD156,'Program-Causes'!$C:$D,2,FALSE)</f>
        <v>#N/A</v>
      </c>
      <c r="AI156" s="194" t="s">
        <v>100</v>
      </c>
      <c r="AJ156" s="30" t="s">
        <v>69</v>
      </c>
      <c r="AK156" s="194" t="s">
        <v>70</v>
      </c>
      <c r="AL156" s="30" t="str">
        <f t="shared" si="0"/>
        <v>邓伟-Bright Oceans Corporation-5-3-Central Conservatory of Music-</v>
      </c>
      <c r="AM156" s="26" t="s">
        <v>80</v>
      </c>
      <c r="AN156" s="27" t="s">
        <v>73</v>
      </c>
      <c r="AO156" s="28"/>
      <c r="AP156" s="29"/>
      <c r="AQ156" s="30" t="s">
        <v>74</v>
      </c>
      <c r="AR156" s="29"/>
      <c r="AS156" s="28"/>
      <c r="AT156" s="29"/>
      <c r="AU156" s="28"/>
      <c r="AV156" s="194" t="s">
        <v>1589</v>
      </c>
      <c r="AW156" s="28"/>
      <c r="AX156" s="194" t="s">
        <v>84</v>
      </c>
      <c r="AY156" s="236"/>
      <c r="AZ156" s="245"/>
      <c r="BA156" s="245"/>
      <c r="BB156" s="236"/>
      <c r="BC156" s="245"/>
      <c r="BD156" s="117" t="s">
        <v>103</v>
      </c>
      <c r="BE156" s="246">
        <v>42705</v>
      </c>
      <c r="BF156" s="116"/>
      <c r="BG156" s="116"/>
      <c r="BH156" s="116"/>
      <c r="BI156" s="116"/>
      <c r="BJ156" s="116"/>
      <c r="BK156" s="116"/>
      <c r="BL156" s="116"/>
      <c r="BM156" s="116"/>
      <c r="BN156" s="116"/>
      <c r="BO156" s="116"/>
    </row>
    <row r="157" spans="1:67" ht="16.5">
      <c r="A157" s="234">
        <v>36</v>
      </c>
      <c r="B157" s="117" t="s">
        <v>1380</v>
      </c>
      <c r="C157" s="116"/>
      <c r="D157" s="226" t="s">
        <v>1591</v>
      </c>
      <c r="E157" s="117" t="s">
        <v>1592</v>
      </c>
      <c r="F157" s="235"/>
      <c r="G157" s="116"/>
      <c r="H157" s="116"/>
      <c r="I157" s="116"/>
      <c r="J157" s="116"/>
      <c r="K157" s="116"/>
      <c r="L157" s="116"/>
      <c r="M157" s="510" t="s">
        <v>725</v>
      </c>
      <c r="N157" s="506"/>
      <c r="O157" s="116"/>
      <c r="P157" s="116"/>
      <c r="Q157" s="116"/>
      <c r="R157" s="116"/>
      <c r="S157" s="116"/>
      <c r="T157" s="116"/>
      <c r="U157" s="116"/>
      <c r="V157" s="116"/>
      <c r="W157" s="116"/>
      <c r="X157" s="117" t="s">
        <v>725</v>
      </c>
      <c r="Y157" s="234">
        <v>5</v>
      </c>
      <c r="Z157" s="234">
        <v>10</v>
      </c>
      <c r="AA157" s="234">
        <v>29</v>
      </c>
      <c r="AB157" s="117" t="s">
        <v>726</v>
      </c>
      <c r="AC157" s="117" t="s">
        <v>108</v>
      </c>
      <c r="AD157" s="116"/>
      <c r="AE157" s="254" t="s">
        <v>109</v>
      </c>
      <c r="AF157" s="116"/>
      <c r="AG157" s="117" t="s">
        <v>99</v>
      </c>
      <c r="AH157" s="233" t="e">
        <f>VLOOKUP($AD157,'Program-Causes'!$C:$D,2,FALSE)</f>
        <v>#N/A</v>
      </c>
      <c r="AI157" s="117" t="s">
        <v>100</v>
      </c>
      <c r="AJ157" s="117" t="s">
        <v>69</v>
      </c>
      <c r="AK157" s="117" t="s">
        <v>70</v>
      </c>
      <c r="AL157" s="30" t="str">
        <f t="shared" si="0"/>
        <v>郑伟熙-佛山市顺德区雅骏装饰设计工程有限公司-5-10-Guangdong Foundation For Poverty Alleviation-广东省扶贫基金会</v>
      </c>
      <c r="AM157" s="257" t="s">
        <v>80</v>
      </c>
      <c r="AN157" s="116"/>
      <c r="AO157" s="116"/>
      <c r="AP157" s="116"/>
      <c r="AQ157" s="117" t="s">
        <v>74</v>
      </c>
      <c r="AR157" s="116"/>
      <c r="AS157" s="116"/>
      <c r="AT157" s="116"/>
      <c r="AU157" s="116"/>
      <c r="AV157" s="116"/>
      <c r="AW157" s="116"/>
      <c r="AX157" s="116"/>
      <c r="AY157" s="116"/>
      <c r="AZ157" s="116"/>
      <c r="BA157" s="116"/>
      <c r="BB157" s="116"/>
      <c r="BC157" s="116"/>
      <c r="BD157" s="117" t="s">
        <v>118</v>
      </c>
      <c r="BE157" s="255">
        <v>42744</v>
      </c>
      <c r="BF157" s="116"/>
      <c r="BG157" s="116"/>
      <c r="BH157" s="116"/>
      <c r="BI157" s="116"/>
      <c r="BJ157" s="116"/>
      <c r="BK157" s="116"/>
      <c r="BL157" s="116"/>
      <c r="BM157" s="116"/>
      <c r="BN157" s="116"/>
      <c r="BO157" s="116"/>
    </row>
    <row r="158" spans="1:67" ht="16.5">
      <c r="A158" s="234">
        <v>36</v>
      </c>
      <c r="B158" s="117" t="s">
        <v>1380</v>
      </c>
      <c r="C158" s="116"/>
      <c r="D158" s="226" t="s">
        <v>1591</v>
      </c>
      <c r="E158" s="117" t="s">
        <v>1592</v>
      </c>
      <c r="F158" s="235"/>
      <c r="G158" s="116"/>
      <c r="H158" s="116"/>
      <c r="I158" s="116"/>
      <c r="J158" s="116"/>
      <c r="K158" s="116"/>
      <c r="L158" s="116"/>
      <c r="M158" s="510" t="s">
        <v>725</v>
      </c>
      <c r="N158" s="506"/>
      <c r="O158" s="116"/>
      <c r="P158" s="116"/>
      <c r="Q158" s="116"/>
      <c r="R158" s="116"/>
      <c r="S158" s="116"/>
      <c r="T158" s="116"/>
      <c r="U158" s="116"/>
      <c r="V158" s="116"/>
      <c r="W158" s="116"/>
      <c r="X158" s="117" t="s">
        <v>725</v>
      </c>
      <c r="Y158" s="234">
        <v>5</v>
      </c>
      <c r="Z158" s="234">
        <v>10</v>
      </c>
      <c r="AA158" s="234">
        <v>29</v>
      </c>
      <c r="AB158" s="117" t="s">
        <v>726</v>
      </c>
      <c r="AC158" s="117" t="s">
        <v>108</v>
      </c>
      <c r="AD158" s="116"/>
      <c r="AE158" s="254" t="s">
        <v>109</v>
      </c>
      <c r="AF158" s="116"/>
      <c r="AG158" s="117" t="s">
        <v>99</v>
      </c>
      <c r="AH158" s="233" t="e">
        <f>VLOOKUP($AD158,'Program-Causes'!$C:$D,2,FALSE)</f>
        <v>#N/A</v>
      </c>
      <c r="AI158" s="117" t="s">
        <v>100</v>
      </c>
      <c r="AJ158" s="117" t="s">
        <v>69</v>
      </c>
      <c r="AK158" s="117" t="s">
        <v>70</v>
      </c>
      <c r="AL158" s="30" t="str">
        <f t="shared" si="0"/>
        <v>郑伟熙-佛山市顺德区雅骏装饰设计工程有限公司-5-10-Guangdong Foundation For Poverty Alleviation-广东省扶贫基金会</v>
      </c>
      <c r="AM158" s="257" t="s">
        <v>80</v>
      </c>
      <c r="AN158" s="116"/>
      <c r="AO158" s="116"/>
      <c r="AP158" s="116"/>
      <c r="AQ158" s="117" t="s">
        <v>74</v>
      </c>
      <c r="AR158" s="116"/>
      <c r="AS158" s="116"/>
      <c r="AT158" s="116"/>
      <c r="AU158" s="116"/>
      <c r="AV158" s="116"/>
      <c r="AW158" s="116"/>
      <c r="AX158" s="116"/>
      <c r="AY158" s="116"/>
      <c r="AZ158" s="116"/>
      <c r="BA158" s="116"/>
      <c r="BB158" s="116"/>
      <c r="BC158" s="116"/>
      <c r="BD158" s="117" t="s">
        <v>118</v>
      </c>
      <c r="BE158" s="255">
        <v>42744</v>
      </c>
      <c r="BF158" s="116"/>
      <c r="BG158" s="116"/>
      <c r="BH158" s="116"/>
      <c r="BI158" s="116"/>
      <c r="BJ158" s="116"/>
      <c r="BK158" s="116"/>
      <c r="BL158" s="116"/>
      <c r="BM158" s="116"/>
      <c r="BN158" s="116"/>
      <c r="BO158" s="116"/>
    </row>
    <row r="159" spans="1:67" ht="16.5">
      <c r="A159" s="234">
        <v>36</v>
      </c>
      <c r="B159" s="117" t="s">
        <v>1380</v>
      </c>
      <c r="C159" s="116"/>
      <c r="D159" s="226" t="s">
        <v>1591</v>
      </c>
      <c r="E159" s="117" t="s">
        <v>1592</v>
      </c>
      <c r="F159" s="235"/>
      <c r="G159" s="116"/>
      <c r="H159" s="116"/>
      <c r="I159" s="116"/>
      <c r="J159" s="116"/>
      <c r="K159" s="116"/>
      <c r="L159" s="116"/>
      <c r="M159" s="510" t="s">
        <v>725</v>
      </c>
      <c r="N159" s="506"/>
      <c r="O159" s="116"/>
      <c r="P159" s="116"/>
      <c r="Q159" s="116"/>
      <c r="R159" s="116"/>
      <c r="S159" s="116"/>
      <c r="T159" s="116"/>
      <c r="U159" s="116"/>
      <c r="V159" s="116"/>
      <c r="W159" s="116"/>
      <c r="X159" s="117" t="s">
        <v>725</v>
      </c>
      <c r="Y159" s="234">
        <v>5</v>
      </c>
      <c r="Z159" s="234">
        <v>10</v>
      </c>
      <c r="AA159" s="234">
        <v>29</v>
      </c>
      <c r="AB159" s="117" t="s">
        <v>726</v>
      </c>
      <c r="AC159" s="117" t="s">
        <v>108</v>
      </c>
      <c r="AD159" s="116"/>
      <c r="AE159" s="254" t="s">
        <v>109</v>
      </c>
      <c r="AF159" s="116"/>
      <c r="AG159" s="117" t="s">
        <v>99</v>
      </c>
      <c r="AH159" s="233" t="e">
        <f>VLOOKUP($AD159,'Program-Causes'!$C:$D,2,FALSE)</f>
        <v>#N/A</v>
      </c>
      <c r="AI159" s="117" t="s">
        <v>100</v>
      </c>
      <c r="AJ159" s="117" t="s">
        <v>69</v>
      </c>
      <c r="AK159" s="117" t="s">
        <v>70</v>
      </c>
      <c r="AL159" s="30" t="str">
        <f t="shared" si="0"/>
        <v>郑伟熙-佛山市顺德区雅骏装饰设计工程有限公司-5-10-Guangdong Foundation For Poverty Alleviation-广东省扶贫基金会</v>
      </c>
      <c r="AM159" s="257" t="s">
        <v>80</v>
      </c>
      <c r="AN159" s="116"/>
      <c r="AO159" s="116"/>
      <c r="AP159" s="116"/>
      <c r="AQ159" s="117" t="s">
        <v>74</v>
      </c>
      <c r="AR159" s="116"/>
      <c r="AS159" s="116"/>
      <c r="AT159" s="116"/>
      <c r="AU159" s="116"/>
      <c r="AV159" s="116"/>
      <c r="AW159" s="116"/>
      <c r="AX159" s="116"/>
      <c r="AY159" s="116"/>
      <c r="AZ159" s="116"/>
      <c r="BA159" s="116"/>
      <c r="BB159" s="116"/>
      <c r="BC159" s="116"/>
      <c r="BD159" s="117" t="s">
        <v>118</v>
      </c>
      <c r="BE159" s="255">
        <v>42744</v>
      </c>
      <c r="BF159" s="116"/>
      <c r="BG159" s="116"/>
      <c r="BH159" s="116"/>
      <c r="BI159" s="116"/>
      <c r="BJ159" s="116"/>
      <c r="BK159" s="116"/>
      <c r="BL159" s="116"/>
      <c r="BM159" s="116"/>
      <c r="BN159" s="116"/>
      <c r="BO159" s="116"/>
    </row>
    <row r="160" spans="1:67" ht="16.5">
      <c r="A160" s="234">
        <v>36</v>
      </c>
      <c r="B160" s="117" t="s">
        <v>1380</v>
      </c>
      <c r="C160" s="116"/>
      <c r="D160" s="226" t="s">
        <v>1591</v>
      </c>
      <c r="E160" s="117" t="s">
        <v>1592</v>
      </c>
      <c r="F160" s="235"/>
      <c r="G160" s="116"/>
      <c r="H160" s="116"/>
      <c r="I160" s="116"/>
      <c r="J160" s="116"/>
      <c r="K160" s="116"/>
      <c r="L160" s="116"/>
      <c r="M160" s="510" t="s">
        <v>725</v>
      </c>
      <c r="N160" s="506"/>
      <c r="O160" s="116"/>
      <c r="P160" s="116"/>
      <c r="Q160" s="116"/>
      <c r="R160" s="116"/>
      <c r="S160" s="116"/>
      <c r="T160" s="116"/>
      <c r="U160" s="116"/>
      <c r="V160" s="116"/>
      <c r="W160" s="116"/>
      <c r="X160" s="117" t="s">
        <v>725</v>
      </c>
      <c r="Y160" s="234">
        <v>5</v>
      </c>
      <c r="Z160" s="234">
        <v>10</v>
      </c>
      <c r="AA160" s="234">
        <v>29</v>
      </c>
      <c r="AB160" s="117" t="s">
        <v>726</v>
      </c>
      <c r="AC160" s="117" t="s">
        <v>108</v>
      </c>
      <c r="AD160" s="116"/>
      <c r="AE160" s="254" t="s">
        <v>109</v>
      </c>
      <c r="AF160" s="116"/>
      <c r="AG160" s="117" t="s">
        <v>99</v>
      </c>
      <c r="AH160" s="233" t="e">
        <f>VLOOKUP($AD160,'Program-Causes'!$C:$D,2,FALSE)</f>
        <v>#N/A</v>
      </c>
      <c r="AI160" s="117" t="s">
        <v>100</v>
      </c>
      <c r="AJ160" s="117" t="s">
        <v>69</v>
      </c>
      <c r="AK160" s="117" t="s">
        <v>70</v>
      </c>
      <c r="AL160" s="30" t="str">
        <f t="shared" si="0"/>
        <v>郑伟熙-佛山市顺德区雅骏装饰设计工程有限公司-5-10-Guangdong Foundation For Poverty Alleviation-广东省扶贫基金会</v>
      </c>
      <c r="AM160" s="257" t="s">
        <v>80</v>
      </c>
      <c r="AN160" s="116"/>
      <c r="AO160" s="116"/>
      <c r="AP160" s="116"/>
      <c r="AQ160" s="117" t="s">
        <v>74</v>
      </c>
      <c r="AR160" s="116"/>
      <c r="AS160" s="116"/>
      <c r="AT160" s="116"/>
      <c r="AU160" s="116"/>
      <c r="AV160" s="116"/>
      <c r="AW160" s="116"/>
      <c r="AX160" s="116"/>
      <c r="AY160" s="116"/>
      <c r="AZ160" s="116"/>
      <c r="BA160" s="116"/>
      <c r="BB160" s="116"/>
      <c r="BC160" s="116"/>
      <c r="BD160" s="117" t="s">
        <v>118</v>
      </c>
      <c r="BE160" s="255">
        <v>42744</v>
      </c>
      <c r="BF160" s="116"/>
      <c r="BG160" s="116"/>
      <c r="BH160" s="116"/>
      <c r="BI160" s="116"/>
      <c r="BJ160" s="116"/>
      <c r="BK160" s="116"/>
      <c r="BL160" s="116"/>
      <c r="BM160" s="116"/>
      <c r="BN160" s="116"/>
      <c r="BO160" s="116"/>
    </row>
    <row r="161" spans="1:67" ht="16.5">
      <c r="A161" s="234">
        <v>36</v>
      </c>
      <c r="B161" s="117" t="s">
        <v>1380</v>
      </c>
      <c r="C161" s="116"/>
      <c r="D161" s="226" t="s">
        <v>1591</v>
      </c>
      <c r="E161" s="117" t="s">
        <v>1592</v>
      </c>
      <c r="F161" s="235"/>
      <c r="G161" s="116"/>
      <c r="H161" s="116"/>
      <c r="I161" s="116"/>
      <c r="J161" s="116"/>
      <c r="K161" s="116"/>
      <c r="L161" s="116"/>
      <c r="M161" s="510" t="s">
        <v>725</v>
      </c>
      <c r="N161" s="506"/>
      <c r="O161" s="116"/>
      <c r="P161" s="116"/>
      <c r="Q161" s="116"/>
      <c r="R161" s="116"/>
      <c r="S161" s="116"/>
      <c r="T161" s="116"/>
      <c r="U161" s="116"/>
      <c r="V161" s="116"/>
      <c r="W161" s="116"/>
      <c r="X161" s="117" t="s">
        <v>725</v>
      </c>
      <c r="Y161" s="234">
        <v>5</v>
      </c>
      <c r="Z161" s="234">
        <v>10</v>
      </c>
      <c r="AA161" s="234">
        <v>29</v>
      </c>
      <c r="AB161" s="117" t="s">
        <v>726</v>
      </c>
      <c r="AC161" s="117" t="s">
        <v>108</v>
      </c>
      <c r="AD161" s="116"/>
      <c r="AE161" s="254" t="s">
        <v>109</v>
      </c>
      <c r="AF161" s="116"/>
      <c r="AG161" s="117" t="s">
        <v>99</v>
      </c>
      <c r="AH161" s="233" t="e">
        <f>VLOOKUP($AD161,'Program-Causes'!$C:$D,2,FALSE)</f>
        <v>#N/A</v>
      </c>
      <c r="AI161" s="117" t="s">
        <v>100</v>
      </c>
      <c r="AJ161" s="117" t="s">
        <v>69</v>
      </c>
      <c r="AK161" s="117" t="s">
        <v>70</v>
      </c>
      <c r="AL161" s="30" t="str">
        <f t="shared" si="0"/>
        <v>郑伟熙-佛山市顺德区雅骏装饰设计工程有限公司-5-10-Guangdong Foundation For Poverty Alleviation-广东省扶贫基金会</v>
      </c>
      <c r="AM161" s="257" t="s">
        <v>80</v>
      </c>
      <c r="AN161" s="116"/>
      <c r="AO161" s="116"/>
      <c r="AP161" s="116"/>
      <c r="AQ161" s="117" t="s">
        <v>74</v>
      </c>
      <c r="AR161" s="116"/>
      <c r="AS161" s="116"/>
      <c r="AT161" s="116"/>
      <c r="AU161" s="116"/>
      <c r="AV161" s="116"/>
      <c r="AW161" s="116"/>
      <c r="AX161" s="116"/>
      <c r="AY161" s="116"/>
      <c r="AZ161" s="116"/>
      <c r="BA161" s="116"/>
      <c r="BB161" s="116"/>
      <c r="BC161" s="116"/>
      <c r="BD161" s="117" t="s">
        <v>118</v>
      </c>
      <c r="BE161" s="255">
        <v>42744</v>
      </c>
      <c r="BF161" s="116"/>
      <c r="BG161" s="116"/>
      <c r="BH161" s="116"/>
      <c r="BI161" s="116"/>
      <c r="BJ161" s="116"/>
      <c r="BK161" s="116"/>
      <c r="BL161" s="116"/>
      <c r="BM161" s="116"/>
      <c r="BN161" s="116"/>
      <c r="BO161" s="116"/>
    </row>
    <row r="162" spans="1:67" ht="16.5">
      <c r="A162" s="234">
        <v>36</v>
      </c>
      <c r="B162" s="117" t="s">
        <v>1380</v>
      </c>
      <c r="C162" s="116"/>
      <c r="D162" s="226" t="s">
        <v>1591</v>
      </c>
      <c r="E162" s="117" t="s">
        <v>1592</v>
      </c>
      <c r="F162" s="235"/>
      <c r="G162" s="116"/>
      <c r="H162" s="116"/>
      <c r="I162" s="116"/>
      <c r="J162" s="116"/>
      <c r="K162" s="116"/>
      <c r="L162" s="116"/>
      <c r="M162" s="510" t="s">
        <v>725</v>
      </c>
      <c r="N162" s="506"/>
      <c r="O162" s="116"/>
      <c r="P162" s="116"/>
      <c r="Q162" s="116"/>
      <c r="R162" s="116"/>
      <c r="S162" s="116"/>
      <c r="T162" s="116"/>
      <c r="U162" s="116"/>
      <c r="V162" s="116"/>
      <c r="W162" s="116"/>
      <c r="X162" s="117" t="s">
        <v>725</v>
      </c>
      <c r="Y162" s="234">
        <v>5</v>
      </c>
      <c r="Z162" s="234">
        <v>10</v>
      </c>
      <c r="AA162" s="234">
        <v>29</v>
      </c>
      <c r="AB162" s="117" t="s">
        <v>726</v>
      </c>
      <c r="AC162" s="117" t="s">
        <v>108</v>
      </c>
      <c r="AD162" s="116"/>
      <c r="AE162" s="254" t="s">
        <v>109</v>
      </c>
      <c r="AF162" s="116"/>
      <c r="AG162" s="117" t="s">
        <v>99</v>
      </c>
      <c r="AH162" s="233" t="e">
        <f>VLOOKUP($AD162,'Program-Causes'!$C:$D,2,FALSE)</f>
        <v>#N/A</v>
      </c>
      <c r="AI162" s="117" t="s">
        <v>100</v>
      </c>
      <c r="AJ162" s="117" t="s">
        <v>69</v>
      </c>
      <c r="AK162" s="117" t="s">
        <v>70</v>
      </c>
      <c r="AL162" s="30" t="str">
        <f t="shared" si="0"/>
        <v>郑伟熙-佛山市顺德区雅骏装饰设计工程有限公司-5-10-Guangdong Foundation For Poverty Alleviation-广东省扶贫基金会</v>
      </c>
      <c r="AM162" s="257" t="s">
        <v>80</v>
      </c>
      <c r="AN162" s="116"/>
      <c r="AO162" s="116"/>
      <c r="AP162" s="116"/>
      <c r="AQ162" s="117" t="s">
        <v>74</v>
      </c>
      <c r="AR162" s="116"/>
      <c r="AS162" s="116"/>
      <c r="AT162" s="116"/>
      <c r="AU162" s="116"/>
      <c r="AV162" s="116"/>
      <c r="AW162" s="116"/>
      <c r="AX162" s="116"/>
      <c r="AY162" s="116"/>
      <c r="AZ162" s="116"/>
      <c r="BA162" s="116"/>
      <c r="BB162" s="116"/>
      <c r="BC162" s="116"/>
      <c r="BD162" s="117" t="s">
        <v>118</v>
      </c>
      <c r="BE162" s="255">
        <v>42744</v>
      </c>
      <c r="BF162" s="116"/>
      <c r="BG162" s="116"/>
      <c r="BH162" s="116"/>
      <c r="BI162" s="116"/>
      <c r="BJ162" s="116"/>
      <c r="BK162" s="116"/>
      <c r="BL162" s="116"/>
      <c r="BM162" s="116"/>
      <c r="BN162" s="116"/>
      <c r="BO162" s="116"/>
    </row>
    <row r="163" spans="1:67" ht="16.5">
      <c r="A163" s="234">
        <v>36</v>
      </c>
      <c r="B163" s="117" t="s">
        <v>1380</v>
      </c>
      <c r="C163" s="116"/>
      <c r="D163" s="226" t="s">
        <v>1591</v>
      </c>
      <c r="E163" s="117" t="s">
        <v>1592</v>
      </c>
      <c r="F163" s="235"/>
      <c r="G163" s="116"/>
      <c r="H163" s="116"/>
      <c r="I163" s="116"/>
      <c r="J163" s="116"/>
      <c r="K163" s="116"/>
      <c r="L163" s="116"/>
      <c r="M163" s="510" t="s">
        <v>725</v>
      </c>
      <c r="N163" s="506"/>
      <c r="O163" s="116"/>
      <c r="P163" s="116"/>
      <c r="Q163" s="116"/>
      <c r="R163" s="116"/>
      <c r="S163" s="116"/>
      <c r="T163" s="116"/>
      <c r="U163" s="116"/>
      <c r="V163" s="116"/>
      <c r="W163" s="116"/>
      <c r="X163" s="117" t="s">
        <v>725</v>
      </c>
      <c r="Y163" s="234">
        <v>5</v>
      </c>
      <c r="Z163" s="234">
        <v>10</v>
      </c>
      <c r="AA163" s="234">
        <v>29</v>
      </c>
      <c r="AB163" s="117" t="s">
        <v>726</v>
      </c>
      <c r="AC163" s="117" t="s">
        <v>108</v>
      </c>
      <c r="AD163" s="116"/>
      <c r="AE163" s="254" t="s">
        <v>109</v>
      </c>
      <c r="AF163" s="116"/>
      <c r="AG163" s="117" t="s">
        <v>99</v>
      </c>
      <c r="AH163" s="233" t="e">
        <f>VLOOKUP($AD163,'Program-Causes'!$C:$D,2,FALSE)</f>
        <v>#N/A</v>
      </c>
      <c r="AI163" s="117" t="s">
        <v>100</v>
      </c>
      <c r="AJ163" s="117" t="s">
        <v>69</v>
      </c>
      <c r="AK163" s="117" t="s">
        <v>70</v>
      </c>
      <c r="AL163" s="30" t="str">
        <f t="shared" si="0"/>
        <v>郑伟熙-佛山市顺德区雅骏装饰设计工程有限公司-5-10-Guangdong Foundation For Poverty Alleviation-广东省扶贫基金会</v>
      </c>
      <c r="AM163" s="257" t="s">
        <v>80</v>
      </c>
      <c r="AN163" s="116"/>
      <c r="AO163" s="116"/>
      <c r="AP163" s="116"/>
      <c r="AQ163" s="117" t="s">
        <v>74</v>
      </c>
      <c r="AR163" s="116"/>
      <c r="AS163" s="116"/>
      <c r="AT163" s="116"/>
      <c r="AU163" s="116"/>
      <c r="AV163" s="116"/>
      <c r="AW163" s="116"/>
      <c r="AX163" s="116"/>
      <c r="AY163" s="116"/>
      <c r="AZ163" s="116"/>
      <c r="BA163" s="116"/>
      <c r="BB163" s="116"/>
      <c r="BC163" s="116"/>
      <c r="BD163" s="117" t="s">
        <v>118</v>
      </c>
      <c r="BE163" s="255">
        <v>42744</v>
      </c>
      <c r="BF163" s="116"/>
      <c r="BG163" s="116"/>
      <c r="BH163" s="116"/>
      <c r="BI163" s="116"/>
      <c r="BJ163" s="116"/>
      <c r="BK163" s="116"/>
      <c r="BL163" s="116"/>
      <c r="BM163" s="116"/>
      <c r="BN163" s="116"/>
      <c r="BO163" s="116"/>
    </row>
    <row r="164" spans="1:67" ht="16.5">
      <c r="A164" s="234">
        <v>36</v>
      </c>
      <c r="B164" s="117" t="s">
        <v>1380</v>
      </c>
      <c r="C164" s="116"/>
      <c r="D164" s="226" t="s">
        <v>1591</v>
      </c>
      <c r="E164" s="117" t="s">
        <v>1592</v>
      </c>
      <c r="F164" s="235"/>
      <c r="G164" s="116"/>
      <c r="H164" s="116"/>
      <c r="I164" s="116"/>
      <c r="J164" s="116"/>
      <c r="K164" s="116"/>
      <c r="L164" s="116"/>
      <c r="M164" s="510" t="s">
        <v>725</v>
      </c>
      <c r="N164" s="506"/>
      <c r="O164" s="116"/>
      <c r="P164" s="116"/>
      <c r="Q164" s="116"/>
      <c r="R164" s="116"/>
      <c r="S164" s="116"/>
      <c r="T164" s="116"/>
      <c r="U164" s="116"/>
      <c r="V164" s="116"/>
      <c r="W164" s="116"/>
      <c r="X164" s="117" t="s">
        <v>725</v>
      </c>
      <c r="Y164" s="234">
        <v>5</v>
      </c>
      <c r="Z164" s="234">
        <v>10</v>
      </c>
      <c r="AA164" s="234">
        <v>29</v>
      </c>
      <c r="AB164" s="117" t="s">
        <v>726</v>
      </c>
      <c r="AC164" s="117" t="s">
        <v>108</v>
      </c>
      <c r="AD164" s="116"/>
      <c r="AE164" s="254" t="s">
        <v>109</v>
      </c>
      <c r="AF164" s="116"/>
      <c r="AG164" s="117" t="s">
        <v>99</v>
      </c>
      <c r="AH164" s="233" t="e">
        <f>VLOOKUP($AD164,'Program-Causes'!$C:$D,2,FALSE)</f>
        <v>#N/A</v>
      </c>
      <c r="AI164" s="117" t="s">
        <v>100</v>
      </c>
      <c r="AJ164" s="117" t="s">
        <v>69</v>
      </c>
      <c r="AK164" s="117" t="s">
        <v>70</v>
      </c>
      <c r="AL164" s="30" t="str">
        <f t="shared" si="0"/>
        <v>郑伟熙-佛山市顺德区雅骏装饰设计工程有限公司-5-10-Guangdong Foundation For Poverty Alleviation-广东省扶贫基金会</v>
      </c>
      <c r="AM164" s="257" t="s">
        <v>80</v>
      </c>
      <c r="AN164" s="116"/>
      <c r="AO164" s="116"/>
      <c r="AP164" s="116"/>
      <c r="AQ164" s="117" t="s">
        <v>74</v>
      </c>
      <c r="AR164" s="116"/>
      <c r="AS164" s="116"/>
      <c r="AT164" s="116"/>
      <c r="AU164" s="116"/>
      <c r="AV164" s="116"/>
      <c r="AW164" s="116"/>
      <c r="AX164" s="116"/>
      <c r="AY164" s="116"/>
      <c r="AZ164" s="116"/>
      <c r="BA164" s="116"/>
      <c r="BB164" s="116"/>
      <c r="BC164" s="116"/>
      <c r="BD164" s="117" t="s">
        <v>118</v>
      </c>
      <c r="BE164" s="255">
        <v>42744</v>
      </c>
      <c r="BF164" s="116"/>
      <c r="BG164" s="116"/>
      <c r="BH164" s="116"/>
      <c r="BI164" s="116"/>
      <c r="BJ164" s="116"/>
      <c r="BK164" s="116"/>
      <c r="BL164" s="116"/>
      <c r="BM164" s="116"/>
      <c r="BN164" s="116"/>
      <c r="BO164" s="116"/>
    </row>
    <row r="165" spans="1:67" ht="16.5">
      <c r="A165" s="234">
        <v>37</v>
      </c>
      <c r="B165" s="116"/>
      <c r="C165" s="116"/>
      <c r="D165" s="226" t="s">
        <v>567</v>
      </c>
      <c r="E165" s="227" t="s">
        <v>568</v>
      </c>
      <c r="F165" s="235"/>
      <c r="G165" s="236"/>
      <c r="H165" s="245"/>
      <c r="I165" s="226" t="s">
        <v>78</v>
      </c>
      <c r="J165" s="245"/>
      <c r="K165" s="238" t="s">
        <v>80</v>
      </c>
      <c r="L165" s="229" t="s">
        <v>9</v>
      </c>
      <c r="M165" s="240"/>
      <c r="N165" s="229" t="s">
        <v>1595</v>
      </c>
      <c r="O165" s="240"/>
      <c r="P165" s="229" t="s">
        <v>336</v>
      </c>
      <c r="Q165" s="230" t="s">
        <v>292</v>
      </c>
      <c r="R165" s="229" t="s">
        <v>1596</v>
      </c>
      <c r="S165" s="239" t="s">
        <v>80</v>
      </c>
      <c r="T165" s="229" t="s">
        <v>1597</v>
      </c>
      <c r="U165" s="240"/>
      <c r="V165" s="229" t="s">
        <v>1598</v>
      </c>
      <c r="W165" s="230" t="s">
        <v>1599</v>
      </c>
      <c r="X165" s="28"/>
      <c r="Y165" s="241">
        <v>32</v>
      </c>
      <c r="Z165" s="242">
        <v>1</v>
      </c>
      <c r="AA165" s="241">
        <v>28</v>
      </c>
      <c r="AB165" s="30" t="s">
        <v>777</v>
      </c>
      <c r="AC165" s="29"/>
      <c r="AD165" s="235"/>
      <c r="AE165" s="243" t="s">
        <v>109</v>
      </c>
      <c r="AF165" s="29"/>
      <c r="AG165" s="30" t="s">
        <v>99</v>
      </c>
      <c r="AH165" s="233" t="e">
        <f>VLOOKUP($AD165,'Program-Causes'!$C:$D,2,FALSE)</f>
        <v>#N/A</v>
      </c>
      <c r="AI165" s="194" t="s">
        <v>100</v>
      </c>
      <c r="AJ165" s="30" t="s">
        <v>69</v>
      </c>
      <c r="AK165" s="194" t="s">
        <v>70</v>
      </c>
      <c r="AL165" s="30" t="str">
        <f t="shared" si="0"/>
        <v>肖基成--32-1-Hubei Charity Federation-</v>
      </c>
      <c r="AM165" s="26" t="s">
        <v>80</v>
      </c>
      <c r="AN165" s="27" t="s">
        <v>73</v>
      </c>
      <c r="AO165" s="28"/>
      <c r="AP165" s="29"/>
      <c r="AQ165" s="30" t="s">
        <v>74</v>
      </c>
      <c r="AR165" s="29"/>
      <c r="AS165" s="28"/>
      <c r="AT165" s="29"/>
      <c r="AU165" s="28"/>
      <c r="AV165" s="194" t="s">
        <v>1600</v>
      </c>
      <c r="AW165" s="28"/>
      <c r="AX165" s="194" t="s">
        <v>779</v>
      </c>
      <c r="AY165" s="244">
        <v>32</v>
      </c>
      <c r="AZ165" s="245"/>
      <c r="BA165" s="245"/>
      <c r="BB165" s="236"/>
      <c r="BC165" s="245"/>
      <c r="BD165" s="117" t="s">
        <v>103</v>
      </c>
      <c r="BE165" s="246">
        <v>42706</v>
      </c>
      <c r="BF165" s="116"/>
      <c r="BG165" s="116"/>
      <c r="BH165" s="116"/>
      <c r="BI165" s="116"/>
      <c r="BJ165" s="116"/>
      <c r="BK165" s="116"/>
      <c r="BL165" s="116"/>
      <c r="BM165" s="116"/>
      <c r="BN165" s="116"/>
      <c r="BO165" s="116"/>
    </row>
    <row r="166" spans="1:67" ht="16.5">
      <c r="A166" s="234">
        <v>38</v>
      </c>
      <c r="B166" s="116"/>
      <c r="C166" s="116"/>
      <c r="D166" s="226" t="s">
        <v>185</v>
      </c>
      <c r="E166" s="227" t="s">
        <v>186</v>
      </c>
      <c r="F166" s="260"/>
      <c r="G166" s="244">
        <v>1965</v>
      </c>
      <c r="H166" s="237">
        <v>51</v>
      </c>
      <c r="I166" s="226" t="s">
        <v>78</v>
      </c>
      <c r="J166" s="227" t="s">
        <v>79</v>
      </c>
      <c r="K166" s="238" t="s">
        <v>80</v>
      </c>
      <c r="L166" s="229" t="s">
        <v>123</v>
      </c>
      <c r="M166" s="230" t="s">
        <v>1601</v>
      </c>
      <c r="N166" s="229" t="s">
        <v>1602</v>
      </c>
      <c r="O166" s="240"/>
      <c r="P166" s="229" t="s">
        <v>336</v>
      </c>
      <c r="Q166" s="230" t="s">
        <v>968</v>
      </c>
      <c r="R166" s="229" t="s">
        <v>1604</v>
      </c>
      <c r="S166" s="239" t="s">
        <v>80</v>
      </c>
      <c r="T166" s="248"/>
      <c r="U166" s="240"/>
      <c r="V166" s="229" t="s">
        <v>1605</v>
      </c>
      <c r="W166" s="239" t="s">
        <v>1606</v>
      </c>
      <c r="X166" s="30" t="s">
        <v>1601</v>
      </c>
      <c r="Y166" s="241">
        <v>20</v>
      </c>
      <c r="Z166" s="242">
        <v>12</v>
      </c>
      <c r="AA166" s="241">
        <v>17</v>
      </c>
      <c r="AB166" s="30" t="s">
        <v>1607</v>
      </c>
      <c r="AC166" s="194" t="s">
        <v>1608</v>
      </c>
      <c r="AD166" s="235"/>
      <c r="AE166" s="243" t="s">
        <v>136</v>
      </c>
      <c r="AF166" s="29"/>
      <c r="AG166" s="30" t="s">
        <v>131</v>
      </c>
      <c r="AH166" s="233" t="e">
        <f>VLOOKUP($AD166,'Program-Causes'!$C:$D,2,FALSE)</f>
        <v>#N/A</v>
      </c>
      <c r="AI166" s="194" t="s">
        <v>100</v>
      </c>
      <c r="AJ166" s="30" t="s">
        <v>69</v>
      </c>
      <c r="AK166" s="194" t="s">
        <v>70</v>
      </c>
      <c r="AL166" s="30" t="str">
        <f t="shared" si="0"/>
        <v>陈邦-Aier Eye Hospital Group Co Ltd-20-12-Hunan Aiyan Foundation-湖南爱眼公益基金会</v>
      </c>
      <c r="AM166" s="26" t="s">
        <v>72</v>
      </c>
      <c r="AN166" s="27" t="s">
        <v>73</v>
      </c>
      <c r="AO166" s="28"/>
      <c r="AP166" s="29"/>
      <c r="AQ166" s="30" t="s">
        <v>74</v>
      </c>
      <c r="AR166" s="29"/>
      <c r="AS166" s="28"/>
      <c r="AT166" s="30" t="s">
        <v>74</v>
      </c>
      <c r="AU166" s="28"/>
      <c r="AV166" s="194" t="s">
        <v>364</v>
      </c>
      <c r="AW166" s="28"/>
      <c r="AX166" s="194" t="s">
        <v>84</v>
      </c>
      <c r="AY166" s="244">
        <v>20</v>
      </c>
      <c r="AZ166" s="245"/>
      <c r="BA166" s="245"/>
      <c r="BB166" s="236"/>
      <c r="BC166" s="227" t="s">
        <v>173</v>
      </c>
      <c r="BD166" s="117" t="s">
        <v>103</v>
      </c>
      <c r="BE166" s="246">
        <v>42704</v>
      </c>
      <c r="BF166" s="116"/>
      <c r="BG166" s="116"/>
      <c r="BH166" s="116"/>
      <c r="BI166" s="116"/>
      <c r="BJ166" s="116"/>
      <c r="BK166" s="116"/>
      <c r="BL166" s="116"/>
      <c r="BM166" s="116"/>
      <c r="BN166" s="116"/>
      <c r="BO166" s="116"/>
    </row>
    <row r="167" spans="1:67" ht="16.5">
      <c r="A167" s="234">
        <v>38</v>
      </c>
      <c r="B167" s="117" t="s">
        <v>1364</v>
      </c>
      <c r="C167" s="116"/>
      <c r="D167" s="226" t="s">
        <v>185</v>
      </c>
      <c r="E167" s="117" t="s">
        <v>186</v>
      </c>
      <c r="F167" s="235"/>
      <c r="G167" s="116"/>
      <c r="H167" s="116"/>
      <c r="I167" s="116"/>
      <c r="J167" s="116"/>
      <c r="K167" s="116"/>
      <c r="L167" s="116"/>
      <c r="M167" s="116"/>
      <c r="N167" s="116"/>
      <c r="O167" s="116"/>
      <c r="P167" s="116"/>
      <c r="Q167" s="116"/>
      <c r="R167" s="116"/>
      <c r="S167" s="116"/>
      <c r="T167" s="116"/>
      <c r="U167" s="116"/>
      <c r="V167" s="116"/>
      <c r="W167" s="116"/>
      <c r="X167" s="117" t="s">
        <v>1610</v>
      </c>
      <c r="Y167" s="234">
        <v>3</v>
      </c>
      <c r="Z167" s="117">
        <v>6</v>
      </c>
      <c r="AA167" s="117">
        <v>10</v>
      </c>
      <c r="AB167" s="117" t="s">
        <v>1611</v>
      </c>
      <c r="AC167" s="117" t="s">
        <v>1612</v>
      </c>
      <c r="AD167" s="254" t="s">
        <v>1610</v>
      </c>
      <c r="AE167" s="116"/>
      <c r="AF167" s="116"/>
      <c r="AG167" s="116"/>
      <c r="AH167" s="233" t="e">
        <f>VLOOKUP($AD167,'Program-Causes'!$C:$D,2,FALSE)</f>
        <v>#N/A</v>
      </c>
      <c r="AI167" s="116"/>
      <c r="AJ167" s="117" t="s">
        <v>69</v>
      </c>
      <c r="AK167" s="117" t="s">
        <v>70</v>
      </c>
      <c r="AL167" s="30" t="str">
        <f t="shared" si="0"/>
        <v>陈邦-山南优视医疗器械有限公司-3-6-Central South University Education Foundation-中南大学教育基金会</v>
      </c>
      <c r="AM167" s="117" t="s">
        <v>1369</v>
      </c>
      <c r="AN167" s="277" t="s">
        <v>1613</v>
      </c>
      <c r="AO167" s="116"/>
      <c r="AP167" s="116"/>
      <c r="AQ167" s="116"/>
      <c r="AR167" s="116"/>
      <c r="AS167" s="116"/>
      <c r="AT167" s="117" t="s">
        <v>74</v>
      </c>
      <c r="AU167" s="116"/>
      <c r="AV167" s="116"/>
      <c r="AW167" s="116"/>
      <c r="AX167" s="116"/>
      <c r="AY167" s="116"/>
      <c r="AZ167" s="116"/>
      <c r="BA167" s="116"/>
      <c r="BB167" s="116"/>
      <c r="BC167" s="116"/>
      <c r="BD167" s="117" t="s">
        <v>269</v>
      </c>
      <c r="BE167" s="255">
        <v>42744</v>
      </c>
      <c r="BF167" s="116"/>
      <c r="BG167" s="116"/>
      <c r="BH167" s="116"/>
      <c r="BI167" s="116"/>
      <c r="BJ167" s="116"/>
      <c r="BK167" s="116"/>
      <c r="BL167" s="116"/>
      <c r="BM167" s="116"/>
      <c r="BN167" s="116"/>
      <c r="BO167" s="116"/>
    </row>
    <row r="168" spans="1:67" ht="16.5">
      <c r="A168" s="234">
        <v>38</v>
      </c>
      <c r="B168" s="117" t="s">
        <v>1364</v>
      </c>
      <c r="C168" s="116"/>
      <c r="D168" s="226" t="s">
        <v>185</v>
      </c>
      <c r="E168" s="117" t="s">
        <v>186</v>
      </c>
      <c r="F168" s="235"/>
      <c r="G168" s="116"/>
      <c r="H168" s="116"/>
      <c r="I168" s="116"/>
      <c r="J168" s="116"/>
      <c r="K168" s="116"/>
      <c r="L168" s="116"/>
      <c r="M168" s="116"/>
      <c r="N168" s="116"/>
      <c r="O168" s="116"/>
      <c r="P168" s="116"/>
      <c r="Q168" s="116"/>
      <c r="R168" s="116"/>
      <c r="S168" s="116"/>
      <c r="T168" s="116"/>
      <c r="U168" s="116"/>
      <c r="V168" s="116"/>
      <c r="W168" s="116"/>
      <c r="X168" s="117" t="s">
        <v>1610</v>
      </c>
      <c r="Y168" s="234">
        <v>3</v>
      </c>
      <c r="Z168" s="117">
        <v>6</v>
      </c>
      <c r="AA168" s="117">
        <v>29</v>
      </c>
      <c r="AB168" s="117" t="s">
        <v>1611</v>
      </c>
      <c r="AC168" s="117" t="s">
        <v>1612</v>
      </c>
      <c r="AD168" s="254" t="s">
        <v>1610</v>
      </c>
      <c r="AE168" s="116"/>
      <c r="AF168" s="116"/>
      <c r="AG168" s="116"/>
      <c r="AH168" s="233" t="e">
        <f>VLOOKUP($AD168,'Program-Causes'!$C:$D,2,FALSE)</f>
        <v>#N/A</v>
      </c>
      <c r="AI168" s="116"/>
      <c r="AJ168" s="117" t="s">
        <v>69</v>
      </c>
      <c r="AK168" s="117" t="s">
        <v>70</v>
      </c>
      <c r="AL168" s="30" t="str">
        <f t="shared" si="0"/>
        <v>陈邦-山南优视医疗器械有限公司-3-6-Central South University Education Foundation-中南大学教育基金会</v>
      </c>
      <c r="AM168" s="117" t="s">
        <v>1369</v>
      </c>
      <c r="AN168" s="277" t="s">
        <v>1613</v>
      </c>
      <c r="AO168" s="116"/>
      <c r="AP168" s="116"/>
      <c r="AQ168" s="116"/>
      <c r="AR168" s="116"/>
      <c r="AS168" s="116"/>
      <c r="AT168" s="117" t="s">
        <v>74</v>
      </c>
      <c r="AU168" s="116"/>
      <c r="AV168" s="116"/>
      <c r="AW168" s="116"/>
      <c r="AX168" s="116"/>
      <c r="AY168" s="116"/>
      <c r="AZ168" s="116"/>
      <c r="BA168" s="116"/>
      <c r="BB168" s="116"/>
      <c r="BC168" s="116"/>
      <c r="BD168" s="117" t="s">
        <v>269</v>
      </c>
      <c r="BE168" s="255">
        <v>42744</v>
      </c>
      <c r="BF168" s="116"/>
      <c r="BG168" s="116"/>
      <c r="BH168" s="116"/>
      <c r="BI168" s="116"/>
      <c r="BJ168" s="116"/>
      <c r="BK168" s="116"/>
      <c r="BL168" s="116"/>
      <c r="BM168" s="116"/>
      <c r="BN168" s="116"/>
      <c r="BO168" s="116"/>
    </row>
    <row r="169" spans="1:67" ht="12.75">
      <c r="A169" s="234">
        <v>38</v>
      </c>
      <c r="B169" s="117" t="s">
        <v>1364</v>
      </c>
      <c r="C169" s="116"/>
      <c r="D169" s="226" t="s">
        <v>185</v>
      </c>
      <c r="E169" s="117" t="s">
        <v>186</v>
      </c>
      <c r="F169" s="235"/>
      <c r="G169" s="116"/>
      <c r="H169" s="116"/>
      <c r="I169" s="116"/>
      <c r="J169" s="116"/>
      <c r="K169" s="116"/>
      <c r="L169" s="116"/>
      <c r="M169" s="116"/>
      <c r="N169" s="116"/>
      <c r="O169" s="116"/>
      <c r="P169" s="116"/>
      <c r="Q169" s="116"/>
      <c r="R169" s="116"/>
      <c r="S169" s="116"/>
      <c r="T169" s="116"/>
      <c r="U169" s="116"/>
      <c r="V169" s="116"/>
      <c r="W169" s="116"/>
      <c r="X169" s="117" t="s">
        <v>1608</v>
      </c>
      <c r="Y169" s="234">
        <v>1.3</v>
      </c>
      <c r="Z169" s="116"/>
      <c r="AA169" s="116"/>
      <c r="AB169" s="117" t="s">
        <v>1614</v>
      </c>
      <c r="AC169" s="117" t="s">
        <v>1615</v>
      </c>
      <c r="AD169" s="116"/>
      <c r="AE169" s="116"/>
      <c r="AF169" s="116"/>
      <c r="AG169" s="116"/>
      <c r="AH169" s="233" t="e">
        <f>VLOOKUP($AD169,'Program-Causes'!$C:$D,2,FALSE)</f>
        <v>#N/A</v>
      </c>
      <c r="AI169" s="116"/>
      <c r="AJ169" s="117" t="s">
        <v>69</v>
      </c>
      <c r="AK169" s="117" t="s">
        <v>70</v>
      </c>
      <c r="AL169" s="30" t="str">
        <f t="shared" si="0"/>
        <v>陈邦-湖南爱眼公益基金会-1.3--Shanxi Women and Children's Development Foundation-山西省妇女儿童发展基金会</v>
      </c>
      <c r="AM169" s="117" t="s">
        <v>1369</v>
      </c>
      <c r="AN169" s="114" t="s">
        <v>1617</v>
      </c>
      <c r="AO169" s="116"/>
      <c r="AP169" s="116"/>
      <c r="AQ169" s="116"/>
      <c r="AR169" s="116"/>
      <c r="AS169" s="116"/>
      <c r="AT169" s="117" t="s">
        <v>74</v>
      </c>
      <c r="AU169" s="116"/>
      <c r="AV169" s="116"/>
      <c r="AW169" s="116"/>
      <c r="AX169" s="116"/>
      <c r="AY169" s="116"/>
      <c r="AZ169" s="116"/>
      <c r="BA169" s="116"/>
      <c r="BB169" s="116"/>
      <c r="BC169" s="116"/>
      <c r="BD169" s="117" t="s">
        <v>269</v>
      </c>
      <c r="BE169" s="255">
        <v>42744</v>
      </c>
      <c r="BF169" s="116"/>
      <c r="BG169" s="116"/>
      <c r="BH169" s="116"/>
      <c r="BI169" s="116"/>
      <c r="BJ169" s="116"/>
      <c r="BK169" s="116"/>
      <c r="BL169" s="116"/>
      <c r="BM169" s="116"/>
      <c r="BN169" s="116"/>
      <c r="BO169" s="116"/>
    </row>
    <row r="170" spans="1:67" ht="16.5">
      <c r="A170" s="234">
        <v>38</v>
      </c>
      <c r="B170" s="117" t="s">
        <v>1364</v>
      </c>
      <c r="C170" s="116"/>
      <c r="D170" s="226" t="s">
        <v>185</v>
      </c>
      <c r="E170" s="117" t="s">
        <v>186</v>
      </c>
      <c r="F170" s="235"/>
      <c r="G170" s="116"/>
      <c r="H170" s="116"/>
      <c r="I170" s="116"/>
      <c r="J170" s="116"/>
      <c r="K170" s="116"/>
      <c r="L170" s="116"/>
      <c r="M170" s="116"/>
      <c r="N170" s="116"/>
      <c r="O170" s="116"/>
      <c r="P170" s="116"/>
      <c r="Q170" s="116"/>
      <c r="R170" s="116"/>
      <c r="S170" s="116"/>
      <c r="T170" s="116"/>
      <c r="U170" s="116"/>
      <c r="V170" s="116"/>
      <c r="W170" s="116"/>
      <c r="X170" s="117" t="s">
        <v>1608</v>
      </c>
      <c r="Y170" s="234">
        <v>1</v>
      </c>
      <c r="Z170" s="116"/>
      <c r="AA170" s="116"/>
      <c r="AB170" s="117" t="s">
        <v>1619</v>
      </c>
      <c r="AC170" s="117" t="s">
        <v>1620</v>
      </c>
      <c r="AD170" s="254" t="s">
        <v>1621</v>
      </c>
      <c r="AE170" s="116"/>
      <c r="AF170" s="116"/>
      <c r="AG170" s="116"/>
      <c r="AH170" s="233" t="e">
        <f>VLOOKUP($AD170,'Program-Causes'!$C:$D,2,FALSE)</f>
        <v>#N/A</v>
      </c>
      <c r="AI170" s="116"/>
      <c r="AJ170" s="117" t="s">
        <v>69</v>
      </c>
      <c r="AK170" s="117" t="s">
        <v>70</v>
      </c>
      <c r="AL170" s="30" t="str">
        <f t="shared" si="0"/>
        <v>陈邦-湖南爱眼公益基金会-1--Anhui Foundation for Disabled Persons-安徽省残疾人福利基金会</v>
      </c>
      <c r="AM170" s="117" t="s">
        <v>1369</v>
      </c>
      <c r="AN170" s="114" t="s">
        <v>1622</v>
      </c>
      <c r="AO170" s="116"/>
      <c r="AP170" s="116"/>
      <c r="AQ170" s="116"/>
      <c r="AR170" s="116"/>
      <c r="AS170" s="116"/>
      <c r="AT170" s="117" t="s">
        <v>74</v>
      </c>
      <c r="AU170" s="116"/>
      <c r="AV170" s="116"/>
      <c r="AW170" s="116"/>
      <c r="AX170" s="116"/>
      <c r="AY170" s="116"/>
      <c r="AZ170" s="116"/>
      <c r="BA170" s="116"/>
      <c r="BB170" s="116"/>
      <c r="BC170" s="116"/>
      <c r="BD170" s="117" t="s">
        <v>269</v>
      </c>
      <c r="BE170" s="255">
        <v>42744</v>
      </c>
      <c r="BF170" s="116"/>
      <c r="BG170" s="116"/>
      <c r="BH170" s="116"/>
      <c r="BI170" s="116"/>
      <c r="BJ170" s="116"/>
      <c r="BK170" s="116"/>
      <c r="BL170" s="116"/>
      <c r="BM170" s="116"/>
      <c r="BN170" s="116"/>
      <c r="BO170" s="116"/>
    </row>
    <row r="171" spans="1:67" ht="16.5">
      <c r="A171" s="234">
        <v>38</v>
      </c>
      <c r="B171" s="116"/>
      <c r="C171" s="116"/>
      <c r="D171" s="226" t="s">
        <v>185</v>
      </c>
      <c r="E171" s="227" t="s">
        <v>186</v>
      </c>
      <c r="F171" s="235"/>
      <c r="G171" s="236"/>
      <c r="H171" s="245"/>
      <c r="I171" s="236"/>
      <c r="J171" s="245"/>
      <c r="K171" s="236"/>
      <c r="L171" s="248"/>
      <c r="M171" s="240"/>
      <c r="N171" s="248"/>
      <c r="O171" s="240"/>
      <c r="P171" s="248"/>
      <c r="Q171" s="240"/>
      <c r="R171" s="248"/>
      <c r="S171" s="240"/>
      <c r="T171" s="248"/>
      <c r="U171" s="240"/>
      <c r="V171" s="248"/>
      <c r="W171" s="240"/>
      <c r="X171" s="30" t="s">
        <v>1623</v>
      </c>
      <c r="Y171" s="241">
        <v>3.5</v>
      </c>
      <c r="Z171" s="242">
        <v>5</v>
      </c>
      <c r="AA171" s="241">
        <v>25</v>
      </c>
      <c r="AB171" s="30" t="s">
        <v>1624</v>
      </c>
      <c r="AC171" s="194" t="s">
        <v>1625</v>
      </c>
      <c r="AD171" s="235"/>
      <c r="AE171" s="243" t="s">
        <v>109</v>
      </c>
      <c r="AF171" s="29"/>
      <c r="AG171" s="30" t="s">
        <v>133</v>
      </c>
      <c r="AH171" s="233" t="e">
        <f>VLOOKUP($AD171,'Program-Causes'!$C:$D,2,FALSE)</f>
        <v>#N/A</v>
      </c>
      <c r="AI171" s="194" t="s">
        <v>100</v>
      </c>
      <c r="AJ171" s="30" t="s">
        <v>69</v>
      </c>
      <c r="AK171" s="194" t="s">
        <v>70</v>
      </c>
      <c r="AL171" s="30" t="str">
        <f t="shared" si="0"/>
        <v>陈邦-Shanghai Aier Eye Hospital-3.5-5-Shanghai Charity Foundation-上海市慈善基金会</v>
      </c>
      <c r="AM171" s="26" t="s">
        <v>72</v>
      </c>
      <c r="AN171" s="29"/>
      <c r="AO171" s="28"/>
      <c r="AP171" s="29"/>
      <c r="AQ171" s="28"/>
      <c r="AR171" s="29"/>
      <c r="AS171" s="28"/>
      <c r="AT171" s="30" t="s">
        <v>74</v>
      </c>
      <c r="AU171" s="28"/>
      <c r="AV171" s="29"/>
      <c r="AW171" s="28"/>
      <c r="AX171" s="29"/>
      <c r="AY171" s="236"/>
      <c r="AZ171" s="245"/>
      <c r="BA171" s="245"/>
      <c r="BB171" s="236"/>
      <c r="BC171" s="245"/>
      <c r="BD171" s="117" t="s">
        <v>269</v>
      </c>
      <c r="BE171" s="246">
        <v>42744</v>
      </c>
      <c r="BF171" s="116"/>
      <c r="BG171" s="116"/>
      <c r="BH171" s="275"/>
      <c r="BI171" s="275"/>
      <c r="BJ171" s="275"/>
      <c r="BK171" s="275"/>
      <c r="BL171" s="275"/>
      <c r="BM171" s="275"/>
      <c r="BN171" s="116"/>
      <c r="BO171" s="116"/>
    </row>
    <row r="172" spans="1:67" ht="16.5">
      <c r="A172" s="234">
        <v>39</v>
      </c>
      <c r="B172" s="117" t="s">
        <v>1626</v>
      </c>
      <c r="C172" s="117" t="s">
        <v>1627</v>
      </c>
      <c r="D172" s="226" t="s">
        <v>490</v>
      </c>
      <c r="E172" s="227" t="s">
        <v>491</v>
      </c>
      <c r="F172" s="260"/>
      <c r="G172" s="244">
        <v>1957</v>
      </c>
      <c r="H172" s="237">
        <v>59</v>
      </c>
      <c r="I172" s="226" t="s">
        <v>78</v>
      </c>
      <c r="J172" s="245"/>
      <c r="K172" s="278" t="e">
        <f>HYPERLINK("https://onedrive.live.com/edit.aspx/Documents/China%20Philanthropy%20Project?cid=3bbb1d8d939ce15c&amp;id=documents&amp;wd=target%28Profiles.one%7C4BDE6E43-F7D3-A14F-A09E-3C3179CB293D%2FHong%20Qi%2C%20Bio%7C46E9BB96-FD60-C340-941D-4D1A65875121%2F%29 onenote:https:"&amp;"//d.docs.live.net/3bbb1d8d939ce15c/Documents/China%20Philanthropy%20Project/Profiles.one#Hong%20Qi,%20Bio&amp;section-id={4BDE6E43-F7D3-A14F-A09E-3C3179CB293D}&amp;page-id={46E9BB96-FD60-C340-941D-4D1A65875121}&amp;end","Link")</f>
        <v>#VALUE!</v>
      </c>
      <c r="L172" s="229" t="s">
        <v>119</v>
      </c>
      <c r="M172" s="230" t="s">
        <v>1629</v>
      </c>
      <c r="N172" s="229" t="s">
        <v>1630</v>
      </c>
      <c r="O172" s="230" t="s">
        <v>84</v>
      </c>
      <c r="P172" s="229" t="s">
        <v>1631</v>
      </c>
      <c r="Q172" s="230" t="s">
        <v>222</v>
      </c>
      <c r="R172" s="229" t="s">
        <v>222</v>
      </c>
      <c r="S172" s="279" t="e">
        <f>HYPERLINK("https://onedrive.live.com/edit.aspx/Documents/China%20Philanthropy%20Project?cid=3bbb1d8d939ce15c&amp;id=documents&amp;wd=target%28Profiles.one%7C4BDE6E43-F7D3-A14F-A09E-3C3179CB293D%2FHong%20Qi%2C%20Company%7C3CC36E65-24D0-5F4D-B386-E21783725A38%2F%29 onenote:ht"&amp;"tps://d.docs.live.net/3bbb1d8d939ce15c/Documents/China%20Philanthropy%20Project/Profiles.one#Hong%20Qi,%20Company&amp;section-id={4BDE6E43-F7D3-A14F-A09E-3C3179CB293D}&amp;page-id={3CC36E65-24D0-5F4D-B386-E21783725A38}&amp;end","Link")</f>
        <v>#VALUE!</v>
      </c>
      <c r="T172" s="248"/>
      <c r="U172" s="240"/>
      <c r="V172" s="248"/>
      <c r="W172" s="240"/>
      <c r="X172" s="30" t="s">
        <v>1630</v>
      </c>
      <c r="Y172" s="194">
        <v>3.54</v>
      </c>
      <c r="Z172" s="242">
        <v>7</v>
      </c>
      <c r="AA172" s="241">
        <v>13</v>
      </c>
      <c r="AB172" s="30" t="s">
        <v>963</v>
      </c>
      <c r="AC172" s="29"/>
      <c r="AD172" s="261" t="s">
        <v>1632</v>
      </c>
      <c r="AE172" s="243" t="s">
        <v>109</v>
      </c>
      <c r="AF172" s="29"/>
      <c r="AG172" s="30" t="s">
        <v>99</v>
      </c>
      <c r="AH172" s="233" t="str">
        <f>VLOOKUP($AD172,'Program-Causes'!$C:$D,2,FALSE)</f>
        <v>Disaster Relief</v>
      </c>
      <c r="AI172" s="194" t="s">
        <v>100</v>
      </c>
      <c r="AJ172" s="30" t="s">
        <v>69</v>
      </c>
      <c r="AK172" s="194" t="s">
        <v>70</v>
      </c>
      <c r="AL172" s="30" t="str">
        <f t="shared" si="0"/>
        <v>洪崎-中国民生银行股份有限公司-3.54-7-China Foundation for Poverty Alleviation-</v>
      </c>
      <c r="AM172" s="26" t="s">
        <v>80</v>
      </c>
      <c r="AN172" s="29"/>
      <c r="AO172" s="28"/>
      <c r="AP172" s="29"/>
      <c r="AQ172" s="28"/>
      <c r="AR172" s="29"/>
      <c r="AS172" s="28"/>
      <c r="AT172" s="194" t="s">
        <v>74</v>
      </c>
      <c r="AU172" s="28"/>
      <c r="AV172" s="29"/>
      <c r="AW172" s="28"/>
      <c r="AX172" s="29"/>
      <c r="AY172" s="236"/>
      <c r="AZ172" s="245"/>
      <c r="BA172" s="245"/>
      <c r="BB172" s="236"/>
      <c r="BC172" s="245"/>
      <c r="BD172" s="117" t="s">
        <v>103</v>
      </c>
      <c r="BE172" s="116"/>
      <c r="BF172" s="116"/>
      <c r="BG172" s="116"/>
      <c r="BH172" s="116"/>
      <c r="BI172" s="116"/>
      <c r="BJ172" s="116"/>
      <c r="BK172" s="116"/>
      <c r="BL172" s="116"/>
      <c r="BM172" s="116"/>
      <c r="BN172" s="116"/>
      <c r="BO172" s="116"/>
    </row>
    <row r="173" spans="1:67" ht="16.5">
      <c r="A173" s="234">
        <v>39</v>
      </c>
      <c r="B173" s="117" t="s">
        <v>1380</v>
      </c>
      <c r="C173" s="116"/>
      <c r="D173" s="226" t="s">
        <v>490</v>
      </c>
      <c r="E173" s="117" t="s">
        <v>491</v>
      </c>
      <c r="F173" s="235"/>
      <c r="G173" s="116"/>
      <c r="H173" s="116"/>
      <c r="I173" s="116"/>
      <c r="J173" s="116"/>
      <c r="K173" s="116"/>
      <c r="L173" s="116"/>
      <c r="M173" s="117" t="s">
        <v>1630</v>
      </c>
      <c r="N173" s="116"/>
      <c r="O173" s="116"/>
      <c r="P173" s="116"/>
      <c r="Q173" s="116"/>
      <c r="R173" s="116"/>
      <c r="S173" s="116"/>
      <c r="T173" s="116"/>
      <c r="U173" s="116"/>
      <c r="V173" s="116"/>
      <c r="W173" s="116"/>
      <c r="X173" s="117" t="s">
        <v>1630</v>
      </c>
      <c r="Y173" s="234">
        <v>15</v>
      </c>
      <c r="Z173" s="234">
        <v>12</v>
      </c>
      <c r="AA173" s="117" t="s">
        <v>173</v>
      </c>
      <c r="AB173" s="117" t="s">
        <v>1633</v>
      </c>
      <c r="AC173" s="117" t="s">
        <v>1634</v>
      </c>
      <c r="AD173" s="254" t="s">
        <v>1635</v>
      </c>
      <c r="AE173" s="254" t="s">
        <v>109</v>
      </c>
      <c r="AF173" s="116"/>
      <c r="AG173" s="117" t="s">
        <v>132</v>
      </c>
      <c r="AH173" s="233" t="str">
        <f>VLOOKUP($AD173,'Program-Causes'!$C:$D,2,FALSE)</f>
        <v>Culture</v>
      </c>
      <c r="AI173" s="117" t="s">
        <v>100</v>
      </c>
      <c r="AJ173" s="117" t="s">
        <v>69</v>
      </c>
      <c r="AK173" s="117" t="s">
        <v>70</v>
      </c>
      <c r="AL173" s="30" t="str">
        <f t="shared" si="0"/>
        <v>洪崎-中国民生银行股份有限公司-15-12-China Literature and Art Foundation-中国文学艺术基金会</v>
      </c>
      <c r="AM173" s="257" t="s">
        <v>80</v>
      </c>
      <c r="AN173" s="116"/>
      <c r="AO173" s="116"/>
      <c r="AP173" s="116"/>
      <c r="AQ173" s="117" t="s">
        <v>74</v>
      </c>
      <c r="AR173" s="116"/>
      <c r="AS173" s="116"/>
      <c r="AT173" s="116"/>
      <c r="AU173" s="116"/>
      <c r="AV173" s="116"/>
      <c r="AW173" s="116"/>
      <c r="AX173" s="116"/>
      <c r="AY173" s="116"/>
      <c r="AZ173" s="116"/>
      <c r="BA173" s="116"/>
      <c r="BB173" s="116"/>
      <c r="BC173" s="116"/>
      <c r="BD173" s="117" t="s">
        <v>118</v>
      </c>
      <c r="BE173" s="255">
        <v>42744</v>
      </c>
      <c r="BF173" s="116"/>
      <c r="BG173" s="116"/>
      <c r="BH173" s="116"/>
      <c r="BI173" s="116"/>
      <c r="BJ173" s="116"/>
      <c r="BK173" s="116"/>
      <c r="BL173" s="116"/>
      <c r="BM173" s="116"/>
      <c r="BN173" s="116"/>
      <c r="BO173" s="116"/>
    </row>
    <row r="174" spans="1:67" ht="12.75">
      <c r="A174" s="234">
        <v>39</v>
      </c>
      <c r="B174" s="117" t="s">
        <v>1364</v>
      </c>
      <c r="C174" s="116"/>
      <c r="D174" s="226" t="s">
        <v>490</v>
      </c>
      <c r="E174" s="117" t="s">
        <v>491</v>
      </c>
      <c r="F174" s="235"/>
      <c r="G174" s="116"/>
      <c r="H174" s="116"/>
      <c r="I174" s="116"/>
      <c r="J174" s="116"/>
      <c r="K174" s="116"/>
      <c r="L174" s="116"/>
      <c r="M174" s="116"/>
      <c r="N174" s="116"/>
      <c r="O174" s="116"/>
      <c r="P174" s="116"/>
      <c r="Q174" s="116"/>
      <c r="R174" s="116"/>
      <c r="S174" s="116"/>
      <c r="T174" s="116"/>
      <c r="U174" s="116"/>
      <c r="V174" s="116"/>
      <c r="W174" s="116"/>
      <c r="X174" s="117" t="s">
        <v>1636</v>
      </c>
      <c r="Y174" s="234">
        <v>2.2999999999999998</v>
      </c>
      <c r="Z174" s="116"/>
      <c r="AA174" s="116"/>
      <c r="AB174" s="117" t="s">
        <v>1637</v>
      </c>
      <c r="AC174" s="117" t="s">
        <v>1638</v>
      </c>
      <c r="AD174" s="116"/>
      <c r="AE174" s="116"/>
      <c r="AF174" s="116"/>
      <c r="AG174" s="116"/>
      <c r="AH174" s="233" t="e">
        <f>VLOOKUP($AD174,'Program-Causes'!$C:$D,2,FALSE)</f>
        <v>#N/A</v>
      </c>
      <c r="AI174" s="116"/>
      <c r="AJ174" s="117" t="s">
        <v>69</v>
      </c>
      <c r="AK174" s="117" t="s">
        <v>70</v>
      </c>
      <c r="AL174" s="30" t="str">
        <f t="shared" si="0"/>
        <v>洪崎-中国民生银行股份有限公司武汉分行-2.3--Huazhong University of Science and Technology Education Development Foundation-华中科技大学教育发展基金会</v>
      </c>
      <c r="AM174" s="117" t="s">
        <v>1369</v>
      </c>
      <c r="AN174" s="114" t="s">
        <v>1639</v>
      </c>
      <c r="AO174" s="116"/>
      <c r="AP174" s="116"/>
      <c r="AQ174" s="116"/>
      <c r="AR174" s="116"/>
      <c r="AS174" s="116"/>
      <c r="AT174" s="117" t="s">
        <v>74</v>
      </c>
      <c r="AU174" s="116"/>
      <c r="AV174" s="116"/>
      <c r="AW174" s="116"/>
      <c r="AX174" s="116"/>
      <c r="AY174" s="116"/>
      <c r="AZ174" s="116"/>
      <c r="BA174" s="116"/>
      <c r="BB174" s="116"/>
      <c r="BC174" s="116"/>
      <c r="BD174" s="117" t="s">
        <v>269</v>
      </c>
      <c r="BE174" s="255">
        <v>42744</v>
      </c>
      <c r="BF174" s="116"/>
      <c r="BG174" s="116"/>
      <c r="BH174" s="116"/>
      <c r="BI174" s="116"/>
      <c r="BJ174" s="116"/>
      <c r="BK174" s="116"/>
      <c r="BL174" s="116"/>
      <c r="BM174" s="116"/>
      <c r="BN174" s="116"/>
      <c r="BO174" s="116"/>
    </row>
    <row r="175" spans="1:67" ht="16.5">
      <c r="A175" s="234">
        <v>39</v>
      </c>
      <c r="B175" s="117"/>
      <c r="C175" s="117"/>
      <c r="D175" s="226" t="s">
        <v>490</v>
      </c>
      <c r="E175" s="227" t="s">
        <v>491</v>
      </c>
      <c r="F175" s="228"/>
      <c r="G175" s="226"/>
      <c r="H175" s="227"/>
      <c r="I175" s="226"/>
      <c r="J175" s="245"/>
      <c r="K175" s="236"/>
      <c r="L175" s="248"/>
      <c r="M175" s="240"/>
      <c r="N175" s="248"/>
      <c r="O175" s="240"/>
      <c r="P175" s="248"/>
      <c r="Q175" s="240"/>
      <c r="R175" s="248"/>
      <c r="S175" s="240"/>
      <c r="T175" s="248"/>
      <c r="U175" s="240"/>
      <c r="V175" s="248"/>
      <c r="W175" s="240"/>
      <c r="X175" s="30" t="s">
        <v>1630</v>
      </c>
      <c r="Y175" s="194">
        <v>1.427</v>
      </c>
      <c r="Z175" s="242">
        <v>12</v>
      </c>
      <c r="AA175" s="241">
        <v>17</v>
      </c>
      <c r="AB175" s="30" t="s">
        <v>963</v>
      </c>
      <c r="AC175" s="29"/>
      <c r="AD175" s="261" t="s">
        <v>1640</v>
      </c>
      <c r="AE175" s="243" t="s">
        <v>109</v>
      </c>
      <c r="AF175" s="29"/>
      <c r="AG175" s="30" t="s">
        <v>67</v>
      </c>
      <c r="AH175" s="233" t="str">
        <f>VLOOKUP($AD175,'Program-Causes'!$C:$D,2,FALSE)</f>
        <v>Education</v>
      </c>
      <c r="AI175" s="194" t="s">
        <v>100</v>
      </c>
      <c r="AJ175" s="30" t="s">
        <v>69</v>
      </c>
      <c r="AK175" s="194" t="s">
        <v>70</v>
      </c>
      <c r="AL175" s="30" t="str">
        <f t="shared" si="0"/>
        <v>洪崎-中国民生银行股份有限公司-1.427-12-China Foundation for Poverty Alleviation-</v>
      </c>
      <c r="AM175" s="26" t="s">
        <v>80</v>
      </c>
      <c r="AN175" s="29"/>
      <c r="AO175" s="28"/>
      <c r="AP175" s="29"/>
      <c r="AQ175" s="28"/>
      <c r="AR175" s="29"/>
      <c r="AS175" s="28"/>
      <c r="AT175" s="194" t="s">
        <v>74</v>
      </c>
      <c r="AU175" s="28"/>
      <c r="AV175" s="29"/>
      <c r="AW175" s="28"/>
      <c r="AX175" s="29"/>
      <c r="AY175" s="236"/>
      <c r="AZ175" s="245"/>
      <c r="BA175" s="245"/>
      <c r="BB175" s="236"/>
      <c r="BC175" s="245"/>
      <c r="BD175" s="117" t="s">
        <v>103</v>
      </c>
      <c r="BE175" s="116"/>
      <c r="BF175" s="116"/>
      <c r="BG175" s="116"/>
      <c r="BH175" s="116"/>
      <c r="BI175" s="116"/>
      <c r="BJ175" s="116"/>
      <c r="BK175" s="116"/>
      <c r="BL175" s="116"/>
      <c r="BM175" s="116"/>
      <c r="BN175" s="116"/>
      <c r="BO175" s="116"/>
    </row>
    <row r="176" spans="1:67" ht="16.5">
      <c r="A176" s="234">
        <v>39</v>
      </c>
      <c r="B176" s="117"/>
      <c r="C176" s="117"/>
      <c r="D176" s="226" t="s">
        <v>490</v>
      </c>
      <c r="E176" s="227" t="s">
        <v>491</v>
      </c>
      <c r="F176" s="235"/>
      <c r="G176" s="236"/>
      <c r="H176" s="245"/>
      <c r="I176" s="236"/>
      <c r="J176" s="245"/>
      <c r="K176" s="236"/>
      <c r="L176" s="248"/>
      <c r="M176" s="240"/>
      <c r="N176" s="248"/>
      <c r="O176" s="240"/>
      <c r="P176" s="248"/>
      <c r="Q176" s="240"/>
      <c r="R176" s="248"/>
      <c r="S176" s="240"/>
      <c r="T176" s="248"/>
      <c r="U176" s="240"/>
      <c r="V176" s="248"/>
      <c r="W176" s="240"/>
      <c r="X176" s="30" t="s">
        <v>1630</v>
      </c>
      <c r="Y176" s="194">
        <v>0.89700999999999997</v>
      </c>
      <c r="Z176" s="242">
        <v>12</v>
      </c>
      <c r="AA176" s="241">
        <v>17</v>
      </c>
      <c r="AB176" s="30" t="s">
        <v>963</v>
      </c>
      <c r="AC176" s="29"/>
      <c r="AD176" s="261" t="s">
        <v>1632</v>
      </c>
      <c r="AE176" s="243" t="s">
        <v>109</v>
      </c>
      <c r="AF176" s="29"/>
      <c r="AG176" s="30" t="s">
        <v>99</v>
      </c>
      <c r="AH176" s="233" t="str">
        <f>VLOOKUP($AD176,'Program-Causes'!$C:$D,2,FALSE)</f>
        <v>Disaster Relief</v>
      </c>
      <c r="AI176" s="194" t="s">
        <v>100</v>
      </c>
      <c r="AJ176" s="30" t="s">
        <v>69</v>
      </c>
      <c r="AK176" s="194" t="s">
        <v>70</v>
      </c>
      <c r="AL176" s="30" t="str">
        <f t="shared" si="0"/>
        <v>洪崎-中国民生银行股份有限公司-0.89701-12-China Foundation for Poverty Alleviation-</v>
      </c>
      <c r="AM176" s="26" t="s">
        <v>80</v>
      </c>
      <c r="AN176" s="29"/>
      <c r="AO176" s="28"/>
      <c r="AP176" s="29"/>
      <c r="AQ176" s="28"/>
      <c r="AR176" s="29"/>
      <c r="AS176" s="28"/>
      <c r="AT176" s="194" t="s">
        <v>74</v>
      </c>
      <c r="AU176" s="28"/>
      <c r="AV176" s="29"/>
      <c r="AW176" s="28"/>
      <c r="AX176" s="29"/>
      <c r="AY176" s="236"/>
      <c r="AZ176" s="245"/>
      <c r="BA176" s="245"/>
      <c r="BB176" s="236"/>
      <c r="BC176" s="245"/>
      <c r="BD176" s="117" t="s">
        <v>103</v>
      </c>
      <c r="BE176" s="116"/>
      <c r="BF176" s="116"/>
      <c r="BG176" s="116"/>
      <c r="BH176" s="116"/>
      <c r="BI176" s="116"/>
      <c r="BJ176" s="116"/>
      <c r="BK176" s="116"/>
      <c r="BL176" s="116"/>
      <c r="BM176" s="116"/>
      <c r="BN176" s="116"/>
      <c r="BO176" s="116"/>
    </row>
    <row r="177" spans="1:67" ht="16.5">
      <c r="A177" s="234">
        <v>39</v>
      </c>
      <c r="B177" s="117"/>
      <c r="C177" s="117"/>
      <c r="D177" s="226" t="s">
        <v>490</v>
      </c>
      <c r="E177" s="227" t="s">
        <v>491</v>
      </c>
      <c r="F177" s="235"/>
      <c r="G177" s="236"/>
      <c r="H177" s="245"/>
      <c r="I177" s="236"/>
      <c r="J177" s="245"/>
      <c r="K177" s="236"/>
      <c r="L177" s="248"/>
      <c r="M177" s="240"/>
      <c r="N177" s="248"/>
      <c r="O177" s="240"/>
      <c r="P177" s="248"/>
      <c r="Q177" s="240"/>
      <c r="R177" s="248"/>
      <c r="S177" s="240"/>
      <c r="T177" s="248"/>
      <c r="U177" s="240"/>
      <c r="V177" s="248"/>
      <c r="W177" s="240"/>
      <c r="X177" s="30" t="s">
        <v>1630</v>
      </c>
      <c r="Y177" s="194">
        <v>0.66051000000000004</v>
      </c>
      <c r="Z177" s="242">
        <v>12</v>
      </c>
      <c r="AA177" s="241">
        <v>17</v>
      </c>
      <c r="AB177" s="30" t="s">
        <v>963</v>
      </c>
      <c r="AC177" s="29"/>
      <c r="AD177" s="261" t="s">
        <v>1632</v>
      </c>
      <c r="AE177" s="243" t="s">
        <v>109</v>
      </c>
      <c r="AF177" s="29"/>
      <c r="AG177" s="30" t="s">
        <v>99</v>
      </c>
      <c r="AH177" s="233" t="str">
        <f>VLOOKUP($AD177,'Program-Causes'!$C:$D,2,FALSE)</f>
        <v>Disaster Relief</v>
      </c>
      <c r="AI177" s="194" t="s">
        <v>100</v>
      </c>
      <c r="AJ177" s="30" t="s">
        <v>69</v>
      </c>
      <c r="AK177" s="194" t="s">
        <v>70</v>
      </c>
      <c r="AL177" s="30" t="str">
        <f t="shared" si="0"/>
        <v>洪崎-中国民生银行股份有限公司-0.66051-12-China Foundation for Poverty Alleviation-</v>
      </c>
      <c r="AM177" s="26" t="s">
        <v>80</v>
      </c>
      <c r="AN177" s="29"/>
      <c r="AO177" s="28"/>
      <c r="AP177" s="29"/>
      <c r="AQ177" s="28"/>
      <c r="AR177" s="29"/>
      <c r="AS177" s="28"/>
      <c r="AT177" s="194" t="s">
        <v>74</v>
      </c>
      <c r="AU177" s="28"/>
      <c r="AV177" s="29"/>
      <c r="AW177" s="28"/>
      <c r="AX177" s="29"/>
      <c r="AY177" s="236"/>
      <c r="AZ177" s="245"/>
      <c r="BA177" s="245"/>
      <c r="BB177" s="236"/>
      <c r="BC177" s="245"/>
      <c r="BD177" s="117" t="s">
        <v>103</v>
      </c>
      <c r="BE177" s="116"/>
      <c r="BF177" s="116"/>
      <c r="BG177" s="116"/>
      <c r="BH177" s="116"/>
      <c r="BI177" s="116"/>
      <c r="BJ177" s="116"/>
      <c r="BK177" s="116"/>
      <c r="BL177" s="116"/>
      <c r="BM177" s="116"/>
      <c r="BN177" s="116"/>
      <c r="BO177" s="116"/>
    </row>
    <row r="178" spans="1:67" ht="16.5">
      <c r="A178" s="234">
        <v>39</v>
      </c>
      <c r="B178" s="117"/>
      <c r="C178" s="117"/>
      <c r="D178" s="226" t="s">
        <v>490</v>
      </c>
      <c r="E178" s="227" t="s">
        <v>491</v>
      </c>
      <c r="F178" s="235"/>
      <c r="G178" s="236"/>
      <c r="H178" s="245"/>
      <c r="I178" s="236"/>
      <c r="J178" s="245"/>
      <c r="K178" s="236"/>
      <c r="L178" s="248"/>
      <c r="M178" s="240"/>
      <c r="N178" s="248"/>
      <c r="O178" s="240"/>
      <c r="P178" s="248"/>
      <c r="Q178" s="240"/>
      <c r="R178" s="248"/>
      <c r="S178" s="240"/>
      <c r="T178" s="248"/>
      <c r="U178" s="240"/>
      <c r="V178" s="248"/>
      <c r="W178" s="240"/>
      <c r="X178" s="30" t="s">
        <v>1630</v>
      </c>
      <c r="Y178" s="194">
        <v>0.62858499999999995</v>
      </c>
      <c r="Z178" s="242">
        <v>12</v>
      </c>
      <c r="AA178" s="241">
        <v>17</v>
      </c>
      <c r="AB178" s="30" t="s">
        <v>963</v>
      </c>
      <c r="AC178" s="29"/>
      <c r="AD178" s="261" t="s">
        <v>1632</v>
      </c>
      <c r="AE178" s="243" t="s">
        <v>109</v>
      </c>
      <c r="AF178" s="29"/>
      <c r="AG178" s="30" t="s">
        <v>99</v>
      </c>
      <c r="AH178" s="233" t="str">
        <f>VLOOKUP($AD178,'Program-Causes'!$C:$D,2,FALSE)</f>
        <v>Disaster Relief</v>
      </c>
      <c r="AI178" s="194" t="s">
        <v>100</v>
      </c>
      <c r="AJ178" s="30" t="s">
        <v>69</v>
      </c>
      <c r="AK178" s="194" t="s">
        <v>70</v>
      </c>
      <c r="AL178" s="30" t="str">
        <f t="shared" si="0"/>
        <v>洪崎-中国民生银行股份有限公司-0.628585-12-China Foundation for Poverty Alleviation-</v>
      </c>
      <c r="AM178" s="26" t="s">
        <v>80</v>
      </c>
      <c r="AN178" s="29"/>
      <c r="AO178" s="28"/>
      <c r="AP178" s="29"/>
      <c r="AQ178" s="28"/>
      <c r="AR178" s="29"/>
      <c r="AS178" s="28"/>
      <c r="AT178" s="194" t="s">
        <v>74</v>
      </c>
      <c r="AU178" s="28"/>
      <c r="AV178" s="29"/>
      <c r="AW178" s="28"/>
      <c r="AX178" s="29"/>
      <c r="AY178" s="236"/>
      <c r="AZ178" s="245"/>
      <c r="BA178" s="245"/>
      <c r="BB178" s="236"/>
      <c r="BC178" s="245"/>
      <c r="BD178" s="117" t="s">
        <v>103</v>
      </c>
      <c r="BE178" s="116"/>
      <c r="BF178" s="116"/>
      <c r="BG178" s="116"/>
      <c r="BH178" s="116"/>
      <c r="BI178" s="116"/>
      <c r="BJ178" s="116"/>
      <c r="BK178" s="116"/>
      <c r="BL178" s="116"/>
      <c r="BM178" s="116"/>
      <c r="BN178" s="116"/>
      <c r="BO178" s="116"/>
    </row>
    <row r="179" spans="1:67" ht="16.5">
      <c r="A179" s="234">
        <v>39</v>
      </c>
      <c r="B179" s="117"/>
      <c r="C179" s="117"/>
      <c r="D179" s="226" t="s">
        <v>490</v>
      </c>
      <c r="E179" s="227" t="s">
        <v>491</v>
      </c>
      <c r="F179" s="235"/>
      <c r="G179" s="236"/>
      <c r="H179" s="245"/>
      <c r="I179" s="236"/>
      <c r="J179" s="245"/>
      <c r="K179" s="236"/>
      <c r="L179" s="248"/>
      <c r="M179" s="240"/>
      <c r="N179" s="248"/>
      <c r="O179" s="240"/>
      <c r="P179" s="248"/>
      <c r="Q179" s="240"/>
      <c r="R179" s="248"/>
      <c r="S179" s="240"/>
      <c r="T179" s="248"/>
      <c r="U179" s="240"/>
      <c r="V179" s="248"/>
      <c r="W179" s="240"/>
      <c r="X179" s="30" t="s">
        <v>1630</v>
      </c>
      <c r="Y179" s="194">
        <v>0.45924999999999999</v>
      </c>
      <c r="Z179" s="242">
        <v>12</v>
      </c>
      <c r="AA179" s="241">
        <v>17</v>
      </c>
      <c r="AB179" s="30" t="s">
        <v>963</v>
      </c>
      <c r="AC179" s="29"/>
      <c r="AD179" s="261" t="s">
        <v>1640</v>
      </c>
      <c r="AE179" s="243" t="s">
        <v>109</v>
      </c>
      <c r="AF179" s="29"/>
      <c r="AG179" s="30" t="s">
        <v>67</v>
      </c>
      <c r="AH179" s="233" t="str">
        <f>VLOOKUP($AD179,'Program-Causes'!$C:$D,2,FALSE)</f>
        <v>Education</v>
      </c>
      <c r="AI179" s="194" t="s">
        <v>100</v>
      </c>
      <c r="AJ179" s="30" t="s">
        <v>69</v>
      </c>
      <c r="AK179" s="194" t="s">
        <v>70</v>
      </c>
      <c r="AL179" s="30" t="str">
        <f t="shared" si="0"/>
        <v>洪崎-中国民生银行股份有限公司-0.45925-12-China Foundation for Poverty Alleviation-</v>
      </c>
      <c r="AM179" s="26" t="s">
        <v>80</v>
      </c>
      <c r="AN179" s="29"/>
      <c r="AO179" s="28"/>
      <c r="AP179" s="29"/>
      <c r="AQ179" s="28"/>
      <c r="AR179" s="29"/>
      <c r="AS179" s="28"/>
      <c r="AT179" s="194" t="s">
        <v>74</v>
      </c>
      <c r="AU179" s="28"/>
      <c r="AV179" s="29"/>
      <c r="AW179" s="28"/>
      <c r="AX179" s="29"/>
      <c r="AY179" s="236"/>
      <c r="AZ179" s="245"/>
      <c r="BA179" s="245"/>
      <c r="BB179" s="236"/>
      <c r="BC179" s="245"/>
      <c r="BD179" s="117" t="s">
        <v>103</v>
      </c>
      <c r="BE179" s="116"/>
      <c r="BF179" s="116"/>
      <c r="BG179" s="116"/>
      <c r="BH179" s="116"/>
      <c r="BI179" s="116"/>
      <c r="BJ179" s="116"/>
      <c r="BK179" s="116"/>
      <c r="BL179" s="116"/>
      <c r="BM179" s="116"/>
      <c r="BN179" s="116"/>
      <c r="BO179" s="116"/>
    </row>
    <row r="180" spans="1:67" ht="16.5">
      <c r="A180" s="234">
        <v>39</v>
      </c>
      <c r="B180" s="117"/>
      <c r="C180" s="117"/>
      <c r="D180" s="226" t="s">
        <v>490</v>
      </c>
      <c r="E180" s="227" t="s">
        <v>491</v>
      </c>
      <c r="F180" s="235"/>
      <c r="G180" s="236"/>
      <c r="H180" s="245"/>
      <c r="I180" s="236"/>
      <c r="J180" s="245"/>
      <c r="K180" s="236"/>
      <c r="L180" s="248"/>
      <c r="M180" s="240"/>
      <c r="N180" s="248"/>
      <c r="O180" s="240"/>
      <c r="P180" s="248"/>
      <c r="Q180" s="240"/>
      <c r="R180" s="248"/>
      <c r="S180" s="240"/>
      <c r="T180" s="248"/>
      <c r="U180" s="240"/>
      <c r="V180" s="248"/>
      <c r="W180" s="240"/>
      <c r="X180" s="30" t="s">
        <v>1630</v>
      </c>
      <c r="Y180" s="194">
        <v>0.43966</v>
      </c>
      <c r="Z180" s="242">
        <v>12</v>
      </c>
      <c r="AA180" s="241">
        <v>17</v>
      </c>
      <c r="AB180" s="30" t="s">
        <v>963</v>
      </c>
      <c r="AC180" s="29"/>
      <c r="AD180" s="261" t="s">
        <v>1640</v>
      </c>
      <c r="AE180" s="243" t="s">
        <v>109</v>
      </c>
      <c r="AF180" s="29"/>
      <c r="AG180" s="30" t="s">
        <v>67</v>
      </c>
      <c r="AH180" s="233" t="str">
        <f>VLOOKUP($AD180,'Program-Causes'!$C:$D,2,FALSE)</f>
        <v>Education</v>
      </c>
      <c r="AI180" s="194" t="s">
        <v>100</v>
      </c>
      <c r="AJ180" s="30" t="s">
        <v>69</v>
      </c>
      <c r="AK180" s="194" t="s">
        <v>70</v>
      </c>
      <c r="AL180" s="30" t="str">
        <f t="shared" si="0"/>
        <v>洪崎-中国民生银行股份有限公司-0.43966-12-China Foundation for Poverty Alleviation-</v>
      </c>
      <c r="AM180" s="26" t="s">
        <v>80</v>
      </c>
      <c r="AN180" s="29"/>
      <c r="AO180" s="28"/>
      <c r="AP180" s="29"/>
      <c r="AQ180" s="28"/>
      <c r="AR180" s="29"/>
      <c r="AS180" s="28"/>
      <c r="AT180" s="194" t="s">
        <v>74</v>
      </c>
      <c r="AU180" s="28"/>
      <c r="AV180" s="29"/>
      <c r="AW180" s="28"/>
      <c r="AX180" s="29"/>
      <c r="AY180" s="236"/>
      <c r="AZ180" s="245"/>
      <c r="BA180" s="245"/>
      <c r="BB180" s="236"/>
      <c r="BC180" s="245"/>
      <c r="BD180" s="117" t="s">
        <v>103</v>
      </c>
      <c r="BE180" s="116"/>
      <c r="BF180" s="116"/>
      <c r="BG180" s="116"/>
      <c r="BH180" s="116"/>
      <c r="BI180" s="116"/>
      <c r="BJ180" s="116"/>
      <c r="BK180" s="116"/>
      <c r="BL180" s="116"/>
      <c r="BM180" s="116"/>
      <c r="BN180" s="116"/>
      <c r="BO180" s="116"/>
    </row>
    <row r="181" spans="1:67" ht="16.5">
      <c r="A181" s="234">
        <v>39</v>
      </c>
      <c r="B181" s="117"/>
      <c r="C181" s="117"/>
      <c r="D181" s="226" t="s">
        <v>490</v>
      </c>
      <c r="E181" s="227" t="s">
        <v>491</v>
      </c>
      <c r="F181" s="235"/>
      <c r="G181" s="236"/>
      <c r="H181" s="245"/>
      <c r="I181" s="236"/>
      <c r="J181" s="245"/>
      <c r="K181" s="236"/>
      <c r="L181" s="248"/>
      <c r="M181" s="240"/>
      <c r="N181" s="248"/>
      <c r="O181" s="240"/>
      <c r="P181" s="248"/>
      <c r="Q181" s="240"/>
      <c r="R181" s="248"/>
      <c r="S181" s="240"/>
      <c r="T181" s="248"/>
      <c r="U181" s="240"/>
      <c r="V181" s="248"/>
      <c r="W181" s="240"/>
      <c r="X181" s="30" t="s">
        <v>1630</v>
      </c>
      <c r="Y181" s="194">
        <v>0.39717999999999998</v>
      </c>
      <c r="Z181" s="242">
        <v>12</v>
      </c>
      <c r="AA181" s="241">
        <v>17</v>
      </c>
      <c r="AB181" s="30" t="s">
        <v>963</v>
      </c>
      <c r="AC181" s="29"/>
      <c r="AD181" s="261" t="s">
        <v>1632</v>
      </c>
      <c r="AE181" s="243" t="s">
        <v>109</v>
      </c>
      <c r="AF181" s="29"/>
      <c r="AG181" s="30" t="s">
        <v>99</v>
      </c>
      <c r="AH181" s="233" t="str">
        <f>VLOOKUP($AD181,'Program-Causes'!$C:$D,2,FALSE)</f>
        <v>Disaster Relief</v>
      </c>
      <c r="AI181" s="194" t="s">
        <v>100</v>
      </c>
      <c r="AJ181" s="30" t="s">
        <v>69</v>
      </c>
      <c r="AK181" s="194" t="s">
        <v>70</v>
      </c>
      <c r="AL181" s="30" t="str">
        <f t="shared" si="0"/>
        <v>洪崎-中国民生银行股份有限公司-0.39718-12-China Foundation for Poverty Alleviation-</v>
      </c>
      <c r="AM181" s="26" t="s">
        <v>80</v>
      </c>
      <c r="AN181" s="29"/>
      <c r="AO181" s="28"/>
      <c r="AP181" s="29"/>
      <c r="AQ181" s="28"/>
      <c r="AR181" s="29"/>
      <c r="AS181" s="28"/>
      <c r="AT181" s="194" t="s">
        <v>74</v>
      </c>
      <c r="AU181" s="28"/>
      <c r="AV181" s="29"/>
      <c r="AW181" s="28"/>
      <c r="AX181" s="29"/>
      <c r="AY181" s="236"/>
      <c r="AZ181" s="245"/>
      <c r="BA181" s="245"/>
      <c r="BB181" s="236"/>
      <c r="BC181" s="245"/>
      <c r="BD181" s="117" t="s">
        <v>103</v>
      </c>
      <c r="BE181" s="116"/>
      <c r="BF181" s="116"/>
      <c r="BG181" s="116"/>
      <c r="BH181" s="116"/>
      <c r="BI181" s="116"/>
      <c r="BJ181" s="116"/>
      <c r="BK181" s="116"/>
      <c r="BL181" s="116"/>
      <c r="BM181" s="116"/>
      <c r="BN181" s="116"/>
      <c r="BO181" s="116"/>
    </row>
    <row r="182" spans="1:67" ht="16.5">
      <c r="A182" s="234">
        <v>39</v>
      </c>
      <c r="B182" s="117"/>
      <c r="C182" s="117"/>
      <c r="D182" s="226" t="s">
        <v>490</v>
      </c>
      <c r="E182" s="227" t="s">
        <v>491</v>
      </c>
      <c r="F182" s="235"/>
      <c r="G182" s="236"/>
      <c r="H182" s="245"/>
      <c r="I182" s="236"/>
      <c r="J182" s="245"/>
      <c r="K182" s="236"/>
      <c r="L182" s="248"/>
      <c r="M182" s="240"/>
      <c r="N182" s="248"/>
      <c r="O182" s="240"/>
      <c r="P182" s="248"/>
      <c r="Q182" s="240"/>
      <c r="R182" s="248"/>
      <c r="S182" s="240"/>
      <c r="T182" s="248"/>
      <c r="U182" s="240"/>
      <c r="V182" s="248"/>
      <c r="W182" s="240"/>
      <c r="X182" s="30" t="s">
        <v>1630</v>
      </c>
      <c r="Y182" s="194">
        <v>0.37369999999999998</v>
      </c>
      <c r="Z182" s="242">
        <v>12</v>
      </c>
      <c r="AA182" s="241">
        <v>17</v>
      </c>
      <c r="AB182" s="30" t="s">
        <v>963</v>
      </c>
      <c r="AC182" s="29"/>
      <c r="AD182" s="261" t="s">
        <v>1641</v>
      </c>
      <c r="AE182" s="243" t="s">
        <v>109</v>
      </c>
      <c r="AF182" s="29"/>
      <c r="AG182" s="30" t="s">
        <v>131</v>
      </c>
      <c r="AH182" s="233" t="str">
        <f>VLOOKUP($AD182,'Program-Causes'!$C:$D,2,FALSE)</f>
        <v>Public Health</v>
      </c>
      <c r="AI182" s="194" t="s">
        <v>100</v>
      </c>
      <c r="AJ182" s="30" t="s">
        <v>69</v>
      </c>
      <c r="AK182" s="194" t="s">
        <v>70</v>
      </c>
      <c r="AL182" s="30" t="str">
        <f t="shared" si="0"/>
        <v>洪崎-中国民生银行股份有限公司-0.3737-12-China Foundation for Poverty Alleviation-</v>
      </c>
      <c r="AM182" s="26" t="s">
        <v>80</v>
      </c>
      <c r="AN182" s="29"/>
      <c r="AO182" s="28"/>
      <c r="AP182" s="29"/>
      <c r="AQ182" s="28"/>
      <c r="AR182" s="29"/>
      <c r="AS182" s="28"/>
      <c r="AT182" s="194" t="s">
        <v>74</v>
      </c>
      <c r="AU182" s="28"/>
      <c r="AV182" s="29"/>
      <c r="AW182" s="28"/>
      <c r="AX182" s="29"/>
      <c r="AY182" s="236"/>
      <c r="AZ182" s="245"/>
      <c r="BA182" s="245"/>
      <c r="BB182" s="236"/>
      <c r="BC182" s="245"/>
      <c r="BD182" s="117" t="s">
        <v>103</v>
      </c>
      <c r="BE182" s="116"/>
      <c r="BF182" s="116"/>
      <c r="BG182" s="116"/>
      <c r="BH182" s="116"/>
      <c r="BI182" s="116"/>
      <c r="BJ182" s="116"/>
      <c r="BK182" s="116"/>
      <c r="BL182" s="116"/>
      <c r="BM182" s="116"/>
      <c r="BN182" s="116"/>
      <c r="BO182" s="116"/>
    </row>
    <row r="183" spans="1:67" ht="16.5">
      <c r="A183" s="234">
        <v>39</v>
      </c>
      <c r="B183" s="117"/>
      <c r="C183" s="117"/>
      <c r="D183" s="226" t="s">
        <v>490</v>
      </c>
      <c r="E183" s="227" t="s">
        <v>491</v>
      </c>
      <c r="F183" s="235"/>
      <c r="G183" s="236"/>
      <c r="H183" s="245"/>
      <c r="I183" s="236"/>
      <c r="J183" s="245"/>
      <c r="K183" s="236"/>
      <c r="L183" s="248"/>
      <c r="M183" s="240"/>
      <c r="N183" s="248"/>
      <c r="O183" s="240"/>
      <c r="P183" s="248"/>
      <c r="Q183" s="240"/>
      <c r="R183" s="248"/>
      <c r="S183" s="240"/>
      <c r="T183" s="248"/>
      <c r="U183" s="240"/>
      <c r="V183" s="248"/>
      <c r="W183" s="240"/>
      <c r="X183" s="30" t="s">
        <v>1630</v>
      </c>
      <c r="Y183" s="194">
        <v>0.37042999999999998</v>
      </c>
      <c r="Z183" s="242">
        <v>12</v>
      </c>
      <c r="AA183" s="241">
        <v>17</v>
      </c>
      <c r="AB183" s="30" t="s">
        <v>963</v>
      </c>
      <c r="AC183" s="29"/>
      <c r="AD183" s="261" t="s">
        <v>1641</v>
      </c>
      <c r="AE183" s="243" t="s">
        <v>109</v>
      </c>
      <c r="AF183" s="29"/>
      <c r="AG183" s="30" t="s">
        <v>131</v>
      </c>
      <c r="AH183" s="233" t="str">
        <f>VLOOKUP($AD183,'Program-Causes'!$C:$D,2,FALSE)</f>
        <v>Public Health</v>
      </c>
      <c r="AI183" s="194" t="s">
        <v>100</v>
      </c>
      <c r="AJ183" s="30" t="s">
        <v>69</v>
      </c>
      <c r="AK183" s="194" t="s">
        <v>70</v>
      </c>
      <c r="AL183" s="30" t="str">
        <f t="shared" si="0"/>
        <v>洪崎-中国民生银行股份有限公司-0.37043-12-China Foundation for Poverty Alleviation-</v>
      </c>
      <c r="AM183" s="26" t="s">
        <v>80</v>
      </c>
      <c r="AN183" s="29"/>
      <c r="AO183" s="28"/>
      <c r="AP183" s="29"/>
      <c r="AQ183" s="28"/>
      <c r="AR183" s="29"/>
      <c r="AS183" s="28"/>
      <c r="AT183" s="194" t="s">
        <v>74</v>
      </c>
      <c r="AU183" s="28"/>
      <c r="AV183" s="29"/>
      <c r="AW183" s="28"/>
      <c r="AX183" s="29"/>
      <c r="AY183" s="236"/>
      <c r="AZ183" s="245"/>
      <c r="BA183" s="245"/>
      <c r="BB183" s="236"/>
      <c r="BC183" s="245"/>
      <c r="BD183" s="117" t="s">
        <v>103</v>
      </c>
      <c r="BE183" s="116"/>
      <c r="BF183" s="116"/>
      <c r="BG183" s="116"/>
      <c r="BH183" s="116"/>
      <c r="BI183" s="116"/>
      <c r="BJ183" s="116"/>
      <c r="BK183" s="116"/>
      <c r="BL183" s="116"/>
      <c r="BM183" s="116"/>
      <c r="BN183" s="116"/>
      <c r="BO183" s="116"/>
    </row>
    <row r="184" spans="1:67" ht="16.5">
      <c r="A184" s="234">
        <v>39</v>
      </c>
      <c r="B184" s="117"/>
      <c r="C184" s="117"/>
      <c r="D184" s="226" t="s">
        <v>490</v>
      </c>
      <c r="E184" s="227" t="s">
        <v>491</v>
      </c>
      <c r="F184" s="235"/>
      <c r="G184" s="236"/>
      <c r="H184" s="245"/>
      <c r="I184" s="236"/>
      <c r="J184" s="245"/>
      <c r="K184" s="236"/>
      <c r="L184" s="248"/>
      <c r="M184" s="240"/>
      <c r="N184" s="248"/>
      <c r="O184" s="240"/>
      <c r="P184" s="248"/>
      <c r="Q184" s="240"/>
      <c r="R184" s="248"/>
      <c r="S184" s="240"/>
      <c r="T184" s="248"/>
      <c r="U184" s="240"/>
      <c r="V184" s="248"/>
      <c r="W184" s="240"/>
      <c r="X184" s="30" t="s">
        <v>1630</v>
      </c>
      <c r="Y184" s="194">
        <v>0.36135</v>
      </c>
      <c r="Z184" s="242">
        <v>12</v>
      </c>
      <c r="AA184" s="241">
        <v>17</v>
      </c>
      <c r="AB184" s="30" t="s">
        <v>963</v>
      </c>
      <c r="AC184" s="29"/>
      <c r="AD184" s="261" t="s">
        <v>1641</v>
      </c>
      <c r="AE184" s="243" t="s">
        <v>109</v>
      </c>
      <c r="AF184" s="29"/>
      <c r="AG184" s="30" t="s">
        <v>131</v>
      </c>
      <c r="AH184" s="233" t="str">
        <f>VLOOKUP($AD184,'Program-Causes'!$C:$D,2,FALSE)</f>
        <v>Public Health</v>
      </c>
      <c r="AI184" s="194" t="s">
        <v>100</v>
      </c>
      <c r="AJ184" s="30" t="s">
        <v>69</v>
      </c>
      <c r="AK184" s="194" t="s">
        <v>70</v>
      </c>
      <c r="AL184" s="30" t="str">
        <f t="shared" si="0"/>
        <v>洪崎-中国民生银行股份有限公司-0.36135-12-China Foundation for Poverty Alleviation-</v>
      </c>
      <c r="AM184" s="26" t="s">
        <v>80</v>
      </c>
      <c r="AN184" s="29"/>
      <c r="AO184" s="28"/>
      <c r="AP184" s="29"/>
      <c r="AQ184" s="28"/>
      <c r="AR184" s="29"/>
      <c r="AS184" s="28"/>
      <c r="AT184" s="194" t="s">
        <v>74</v>
      </c>
      <c r="AU184" s="28"/>
      <c r="AV184" s="29"/>
      <c r="AW184" s="28"/>
      <c r="AX184" s="29"/>
      <c r="AY184" s="236"/>
      <c r="AZ184" s="245"/>
      <c r="BA184" s="245"/>
      <c r="BB184" s="236"/>
      <c r="BC184" s="245"/>
      <c r="BD184" s="117" t="s">
        <v>103</v>
      </c>
      <c r="BE184" s="116"/>
      <c r="BF184" s="116"/>
      <c r="BG184" s="116"/>
      <c r="BH184" s="116"/>
      <c r="BI184" s="116"/>
      <c r="BJ184" s="116"/>
      <c r="BK184" s="116"/>
      <c r="BL184" s="116"/>
      <c r="BM184" s="116"/>
      <c r="BN184" s="116"/>
      <c r="BO184" s="116"/>
    </row>
    <row r="185" spans="1:67" ht="16.5">
      <c r="A185" s="234">
        <v>39</v>
      </c>
      <c r="B185" s="117"/>
      <c r="C185" s="117"/>
      <c r="D185" s="226" t="s">
        <v>490</v>
      </c>
      <c r="E185" s="227" t="s">
        <v>491</v>
      </c>
      <c r="F185" s="235"/>
      <c r="G185" s="236"/>
      <c r="H185" s="245"/>
      <c r="I185" s="236"/>
      <c r="J185" s="245"/>
      <c r="K185" s="236"/>
      <c r="L185" s="248"/>
      <c r="M185" s="240"/>
      <c r="N185" s="248"/>
      <c r="O185" s="240"/>
      <c r="P185" s="248"/>
      <c r="Q185" s="240"/>
      <c r="R185" s="248"/>
      <c r="S185" s="240"/>
      <c r="T185" s="248"/>
      <c r="U185" s="240"/>
      <c r="V185" s="248"/>
      <c r="W185" s="240"/>
      <c r="X185" s="30" t="s">
        <v>1630</v>
      </c>
      <c r="Y185" s="194">
        <v>0.35557</v>
      </c>
      <c r="Z185" s="242">
        <v>12</v>
      </c>
      <c r="AA185" s="241">
        <v>17</v>
      </c>
      <c r="AB185" s="30" t="s">
        <v>963</v>
      </c>
      <c r="AC185" s="29"/>
      <c r="AD185" s="261" t="s">
        <v>1640</v>
      </c>
      <c r="AE185" s="243" t="s">
        <v>109</v>
      </c>
      <c r="AF185" s="29"/>
      <c r="AG185" s="30" t="s">
        <v>67</v>
      </c>
      <c r="AH185" s="233" t="str">
        <f>VLOOKUP($AD185,'Program-Causes'!$C:$D,2,FALSE)</f>
        <v>Education</v>
      </c>
      <c r="AI185" s="194" t="s">
        <v>100</v>
      </c>
      <c r="AJ185" s="30" t="s">
        <v>69</v>
      </c>
      <c r="AK185" s="194" t="s">
        <v>70</v>
      </c>
      <c r="AL185" s="30" t="str">
        <f t="shared" si="0"/>
        <v>洪崎-中国民生银行股份有限公司-0.35557-12-China Foundation for Poverty Alleviation-</v>
      </c>
      <c r="AM185" s="26" t="s">
        <v>80</v>
      </c>
      <c r="AN185" s="29"/>
      <c r="AO185" s="28"/>
      <c r="AP185" s="29"/>
      <c r="AQ185" s="28"/>
      <c r="AR185" s="29"/>
      <c r="AS185" s="28"/>
      <c r="AT185" s="194" t="s">
        <v>74</v>
      </c>
      <c r="AU185" s="28"/>
      <c r="AV185" s="29"/>
      <c r="AW185" s="28"/>
      <c r="AX185" s="29"/>
      <c r="AY185" s="236"/>
      <c r="AZ185" s="245"/>
      <c r="BA185" s="245"/>
      <c r="BB185" s="236"/>
      <c r="BC185" s="245"/>
      <c r="BD185" s="117" t="s">
        <v>103</v>
      </c>
      <c r="BE185" s="116"/>
      <c r="BF185" s="116"/>
      <c r="BG185" s="116"/>
      <c r="BH185" s="116"/>
      <c r="BI185" s="116"/>
      <c r="BJ185" s="116"/>
      <c r="BK185" s="116"/>
      <c r="BL185" s="116"/>
      <c r="BM185" s="116"/>
      <c r="BN185" s="116"/>
      <c r="BO185" s="116"/>
    </row>
    <row r="186" spans="1:67" ht="16.5">
      <c r="A186" s="234">
        <v>39</v>
      </c>
      <c r="B186" s="117"/>
      <c r="C186" s="117"/>
      <c r="D186" s="226" t="s">
        <v>490</v>
      </c>
      <c r="E186" s="227" t="s">
        <v>491</v>
      </c>
      <c r="F186" s="235"/>
      <c r="G186" s="236"/>
      <c r="H186" s="245"/>
      <c r="I186" s="236"/>
      <c r="J186" s="245"/>
      <c r="K186" s="236"/>
      <c r="L186" s="248"/>
      <c r="M186" s="240"/>
      <c r="N186" s="248"/>
      <c r="O186" s="240"/>
      <c r="P186" s="248"/>
      <c r="Q186" s="240"/>
      <c r="R186" s="248"/>
      <c r="S186" s="240"/>
      <c r="T186" s="248"/>
      <c r="U186" s="240"/>
      <c r="V186" s="248"/>
      <c r="W186" s="240"/>
      <c r="X186" s="30" t="s">
        <v>1630</v>
      </c>
      <c r="Y186" s="194">
        <v>0.33900000000000002</v>
      </c>
      <c r="Z186" s="242">
        <v>12</v>
      </c>
      <c r="AA186" s="241">
        <v>17</v>
      </c>
      <c r="AB186" s="30" t="s">
        <v>963</v>
      </c>
      <c r="AC186" s="29"/>
      <c r="AD186" s="261" t="s">
        <v>1640</v>
      </c>
      <c r="AE186" s="243" t="s">
        <v>109</v>
      </c>
      <c r="AF186" s="29"/>
      <c r="AG186" s="30" t="s">
        <v>67</v>
      </c>
      <c r="AH186" s="233" t="str">
        <f>VLOOKUP($AD186,'Program-Causes'!$C:$D,2,FALSE)</f>
        <v>Education</v>
      </c>
      <c r="AI186" s="194" t="s">
        <v>100</v>
      </c>
      <c r="AJ186" s="30" t="s">
        <v>69</v>
      </c>
      <c r="AK186" s="194" t="s">
        <v>70</v>
      </c>
      <c r="AL186" s="30" t="str">
        <f t="shared" si="0"/>
        <v>洪崎-中国民生银行股份有限公司-0.339-12-China Foundation for Poverty Alleviation-</v>
      </c>
      <c r="AM186" s="26" t="s">
        <v>80</v>
      </c>
      <c r="AN186" s="29"/>
      <c r="AO186" s="28"/>
      <c r="AP186" s="29"/>
      <c r="AQ186" s="28"/>
      <c r="AR186" s="29"/>
      <c r="AS186" s="28"/>
      <c r="AT186" s="194" t="s">
        <v>74</v>
      </c>
      <c r="AU186" s="28"/>
      <c r="AV186" s="29"/>
      <c r="AW186" s="28"/>
      <c r="AX186" s="29"/>
      <c r="AY186" s="236"/>
      <c r="AZ186" s="245"/>
      <c r="BA186" s="245"/>
      <c r="BB186" s="236"/>
      <c r="BC186" s="245"/>
      <c r="BD186" s="117" t="s">
        <v>103</v>
      </c>
      <c r="BE186" s="116"/>
      <c r="BF186" s="116"/>
      <c r="BG186" s="116"/>
      <c r="BH186" s="116"/>
      <c r="BI186" s="116"/>
      <c r="BJ186" s="116"/>
      <c r="BK186" s="116"/>
      <c r="BL186" s="116"/>
      <c r="BM186" s="116"/>
      <c r="BN186" s="116"/>
      <c r="BO186" s="116"/>
    </row>
    <row r="187" spans="1:67" ht="16.5">
      <c r="A187" s="234">
        <v>39</v>
      </c>
      <c r="B187" s="117"/>
      <c r="C187" s="117"/>
      <c r="D187" s="226" t="s">
        <v>490</v>
      </c>
      <c r="E187" s="227" t="s">
        <v>491</v>
      </c>
      <c r="F187" s="235"/>
      <c r="G187" s="236"/>
      <c r="H187" s="245"/>
      <c r="I187" s="236"/>
      <c r="J187" s="245"/>
      <c r="K187" s="236"/>
      <c r="L187" s="248"/>
      <c r="M187" s="240"/>
      <c r="N187" s="248"/>
      <c r="O187" s="240"/>
      <c r="P187" s="248"/>
      <c r="Q187" s="240"/>
      <c r="R187" s="248"/>
      <c r="S187" s="240"/>
      <c r="T187" s="248"/>
      <c r="U187" s="240"/>
      <c r="V187" s="248"/>
      <c r="W187" s="240"/>
      <c r="X187" s="30" t="s">
        <v>1630</v>
      </c>
      <c r="Y187" s="194">
        <v>0.32754499999999998</v>
      </c>
      <c r="Z187" s="242">
        <v>12</v>
      </c>
      <c r="AA187" s="241">
        <v>17</v>
      </c>
      <c r="AB187" s="30" t="s">
        <v>963</v>
      </c>
      <c r="AC187" s="29"/>
      <c r="AD187" s="261" t="s">
        <v>1641</v>
      </c>
      <c r="AE187" s="243" t="s">
        <v>109</v>
      </c>
      <c r="AF187" s="29"/>
      <c r="AG187" s="30" t="s">
        <v>131</v>
      </c>
      <c r="AH187" s="233" t="str">
        <f>VLOOKUP($AD187,'Program-Causes'!$C:$D,2,FALSE)</f>
        <v>Public Health</v>
      </c>
      <c r="AI187" s="194" t="s">
        <v>100</v>
      </c>
      <c r="AJ187" s="30" t="s">
        <v>69</v>
      </c>
      <c r="AK187" s="194" t="s">
        <v>70</v>
      </c>
      <c r="AL187" s="30" t="str">
        <f t="shared" si="0"/>
        <v>洪崎-中国民生银行股份有限公司-0.327545-12-China Foundation for Poverty Alleviation-</v>
      </c>
      <c r="AM187" s="26" t="s">
        <v>80</v>
      </c>
      <c r="AN187" s="29"/>
      <c r="AO187" s="28"/>
      <c r="AP187" s="29"/>
      <c r="AQ187" s="28"/>
      <c r="AR187" s="29"/>
      <c r="AS187" s="28"/>
      <c r="AT187" s="194" t="s">
        <v>74</v>
      </c>
      <c r="AU187" s="28"/>
      <c r="AV187" s="29"/>
      <c r="AW187" s="28"/>
      <c r="AX187" s="29"/>
      <c r="AY187" s="236"/>
      <c r="AZ187" s="245"/>
      <c r="BA187" s="245"/>
      <c r="BB187" s="236"/>
      <c r="BC187" s="245"/>
      <c r="BD187" s="117" t="s">
        <v>103</v>
      </c>
      <c r="BE187" s="116"/>
      <c r="BF187" s="116"/>
      <c r="BG187" s="116"/>
      <c r="BH187" s="116"/>
      <c r="BI187" s="116"/>
      <c r="BJ187" s="116"/>
      <c r="BK187" s="116"/>
      <c r="BL187" s="116"/>
      <c r="BM187" s="116"/>
      <c r="BN187" s="116"/>
      <c r="BO187" s="116"/>
    </row>
    <row r="188" spans="1:67" ht="16.5">
      <c r="A188" s="234">
        <v>39</v>
      </c>
      <c r="B188" s="117"/>
      <c r="C188" s="117"/>
      <c r="D188" s="226" t="s">
        <v>490</v>
      </c>
      <c r="E188" s="227" t="s">
        <v>491</v>
      </c>
      <c r="F188" s="235"/>
      <c r="G188" s="236"/>
      <c r="H188" s="245"/>
      <c r="I188" s="236"/>
      <c r="J188" s="245"/>
      <c r="K188" s="236"/>
      <c r="L188" s="248"/>
      <c r="M188" s="240"/>
      <c r="N188" s="248"/>
      <c r="O188" s="240"/>
      <c r="P188" s="248"/>
      <c r="Q188" s="240"/>
      <c r="R188" s="248"/>
      <c r="S188" s="240"/>
      <c r="T188" s="248"/>
      <c r="U188" s="240"/>
      <c r="V188" s="248"/>
      <c r="W188" s="240"/>
      <c r="X188" s="30" t="s">
        <v>1630</v>
      </c>
      <c r="Y188" s="194">
        <v>0.28148000000000001</v>
      </c>
      <c r="Z188" s="242">
        <v>12</v>
      </c>
      <c r="AA188" s="241">
        <v>17</v>
      </c>
      <c r="AB188" s="30" t="s">
        <v>963</v>
      </c>
      <c r="AC188" s="29"/>
      <c r="AD188" s="261" t="s">
        <v>1632</v>
      </c>
      <c r="AE188" s="243" t="s">
        <v>109</v>
      </c>
      <c r="AF188" s="29"/>
      <c r="AG188" s="30" t="s">
        <v>99</v>
      </c>
      <c r="AH188" s="233" t="str">
        <f>VLOOKUP($AD188,'Program-Causes'!$C:$D,2,FALSE)</f>
        <v>Disaster Relief</v>
      </c>
      <c r="AI188" s="194" t="s">
        <v>100</v>
      </c>
      <c r="AJ188" s="30" t="s">
        <v>69</v>
      </c>
      <c r="AK188" s="194" t="s">
        <v>70</v>
      </c>
      <c r="AL188" s="30" t="str">
        <f t="shared" si="0"/>
        <v>洪崎-中国民生银行股份有限公司-0.28148-12-China Foundation for Poverty Alleviation-</v>
      </c>
      <c r="AM188" s="26" t="s">
        <v>80</v>
      </c>
      <c r="AN188" s="29"/>
      <c r="AO188" s="28"/>
      <c r="AP188" s="29"/>
      <c r="AQ188" s="28"/>
      <c r="AR188" s="29"/>
      <c r="AS188" s="28"/>
      <c r="AT188" s="194" t="s">
        <v>74</v>
      </c>
      <c r="AU188" s="28"/>
      <c r="AV188" s="29"/>
      <c r="AW188" s="28"/>
      <c r="AX188" s="29"/>
      <c r="AY188" s="236"/>
      <c r="AZ188" s="245"/>
      <c r="BA188" s="245"/>
      <c r="BB188" s="236"/>
      <c r="BC188" s="245"/>
      <c r="BD188" s="117" t="s">
        <v>103</v>
      </c>
      <c r="BE188" s="116"/>
      <c r="BF188" s="116"/>
      <c r="BG188" s="116"/>
      <c r="BH188" s="116"/>
      <c r="BI188" s="116"/>
      <c r="BJ188" s="116"/>
      <c r="BK188" s="116"/>
      <c r="BL188" s="116"/>
      <c r="BM188" s="116"/>
      <c r="BN188" s="116"/>
      <c r="BO188" s="116"/>
    </row>
    <row r="189" spans="1:67" ht="16.5">
      <c r="A189" s="234">
        <v>39</v>
      </c>
      <c r="B189" s="117"/>
      <c r="C189" s="117"/>
      <c r="D189" s="226" t="s">
        <v>490</v>
      </c>
      <c r="E189" s="227" t="s">
        <v>491</v>
      </c>
      <c r="F189" s="235"/>
      <c r="G189" s="236"/>
      <c r="H189" s="245"/>
      <c r="I189" s="236"/>
      <c r="J189" s="245"/>
      <c r="K189" s="236"/>
      <c r="L189" s="248"/>
      <c r="M189" s="240"/>
      <c r="N189" s="248"/>
      <c r="O189" s="240"/>
      <c r="P189" s="248"/>
      <c r="Q189" s="240"/>
      <c r="R189" s="248"/>
      <c r="S189" s="240"/>
      <c r="T189" s="248"/>
      <c r="U189" s="240"/>
      <c r="V189" s="248"/>
      <c r="W189" s="240"/>
      <c r="X189" s="30" t="s">
        <v>1630</v>
      </c>
      <c r="Y189" s="194">
        <v>0.27300999999999997</v>
      </c>
      <c r="Z189" s="242">
        <v>12</v>
      </c>
      <c r="AA189" s="241">
        <v>17</v>
      </c>
      <c r="AB189" s="30" t="s">
        <v>963</v>
      </c>
      <c r="AC189" s="29"/>
      <c r="AD189" s="261" t="s">
        <v>1640</v>
      </c>
      <c r="AE189" s="243" t="s">
        <v>109</v>
      </c>
      <c r="AF189" s="29"/>
      <c r="AG189" s="30" t="s">
        <v>67</v>
      </c>
      <c r="AH189" s="233" t="str">
        <f>VLOOKUP($AD189,'Program-Causes'!$C:$D,2,FALSE)</f>
        <v>Education</v>
      </c>
      <c r="AI189" s="194" t="s">
        <v>100</v>
      </c>
      <c r="AJ189" s="30" t="s">
        <v>69</v>
      </c>
      <c r="AK189" s="194" t="s">
        <v>70</v>
      </c>
      <c r="AL189" s="30" t="str">
        <f t="shared" si="0"/>
        <v>洪崎-中国民生银行股份有限公司-0.27301-12-China Foundation for Poverty Alleviation-</v>
      </c>
      <c r="AM189" s="26" t="s">
        <v>80</v>
      </c>
      <c r="AN189" s="29"/>
      <c r="AO189" s="28"/>
      <c r="AP189" s="29"/>
      <c r="AQ189" s="28"/>
      <c r="AR189" s="29"/>
      <c r="AS189" s="28"/>
      <c r="AT189" s="194" t="s">
        <v>74</v>
      </c>
      <c r="AU189" s="28"/>
      <c r="AV189" s="29"/>
      <c r="AW189" s="28"/>
      <c r="AX189" s="29"/>
      <c r="AY189" s="236"/>
      <c r="AZ189" s="245"/>
      <c r="BA189" s="245"/>
      <c r="BB189" s="236"/>
      <c r="BC189" s="245"/>
      <c r="BD189" s="117" t="s">
        <v>103</v>
      </c>
      <c r="BE189" s="116"/>
      <c r="BF189" s="116"/>
      <c r="BG189" s="116"/>
      <c r="BH189" s="116"/>
      <c r="BI189" s="116"/>
      <c r="BJ189" s="116"/>
      <c r="BK189" s="116"/>
      <c r="BL189" s="116"/>
      <c r="BM189" s="116"/>
      <c r="BN189" s="116"/>
      <c r="BO189" s="116"/>
    </row>
    <row r="190" spans="1:67" ht="16.5">
      <c r="A190" s="234">
        <v>39</v>
      </c>
      <c r="B190" s="117"/>
      <c r="C190" s="117"/>
      <c r="D190" s="226" t="s">
        <v>490</v>
      </c>
      <c r="E190" s="227" t="s">
        <v>491</v>
      </c>
      <c r="F190" s="235"/>
      <c r="G190" s="236"/>
      <c r="H190" s="245"/>
      <c r="I190" s="236"/>
      <c r="J190" s="245"/>
      <c r="K190" s="236"/>
      <c r="L190" s="248"/>
      <c r="M190" s="240"/>
      <c r="N190" s="248"/>
      <c r="O190" s="240"/>
      <c r="P190" s="248"/>
      <c r="Q190" s="240"/>
      <c r="R190" s="248"/>
      <c r="S190" s="240"/>
      <c r="T190" s="248"/>
      <c r="U190" s="240"/>
      <c r="V190" s="248"/>
      <c r="W190" s="240"/>
      <c r="X190" s="30" t="s">
        <v>1630</v>
      </c>
      <c r="Y190" s="194">
        <v>0.25695000000000001</v>
      </c>
      <c r="Z190" s="242">
        <v>12</v>
      </c>
      <c r="AA190" s="241">
        <v>17</v>
      </c>
      <c r="AB190" s="30" t="s">
        <v>963</v>
      </c>
      <c r="AC190" s="29"/>
      <c r="AD190" s="261" t="s">
        <v>1632</v>
      </c>
      <c r="AE190" s="243" t="s">
        <v>109</v>
      </c>
      <c r="AF190" s="29"/>
      <c r="AG190" s="30" t="s">
        <v>99</v>
      </c>
      <c r="AH190" s="233" t="str">
        <f>VLOOKUP($AD190,'Program-Causes'!$C:$D,2,FALSE)</f>
        <v>Disaster Relief</v>
      </c>
      <c r="AI190" s="194" t="s">
        <v>100</v>
      </c>
      <c r="AJ190" s="30" t="s">
        <v>69</v>
      </c>
      <c r="AK190" s="194" t="s">
        <v>70</v>
      </c>
      <c r="AL190" s="30" t="str">
        <f t="shared" si="0"/>
        <v>洪崎-中国民生银行股份有限公司-0.25695-12-China Foundation for Poverty Alleviation-</v>
      </c>
      <c r="AM190" s="26" t="s">
        <v>80</v>
      </c>
      <c r="AN190" s="29"/>
      <c r="AO190" s="28"/>
      <c r="AP190" s="29"/>
      <c r="AQ190" s="28"/>
      <c r="AR190" s="29"/>
      <c r="AS190" s="28"/>
      <c r="AT190" s="194" t="s">
        <v>74</v>
      </c>
      <c r="AU190" s="28"/>
      <c r="AV190" s="29"/>
      <c r="AW190" s="28"/>
      <c r="AX190" s="29"/>
      <c r="AY190" s="236"/>
      <c r="AZ190" s="245"/>
      <c r="BA190" s="245"/>
      <c r="BB190" s="236"/>
      <c r="BC190" s="245"/>
      <c r="BD190" s="117" t="s">
        <v>103</v>
      </c>
      <c r="BE190" s="116"/>
      <c r="BF190" s="116"/>
      <c r="BG190" s="116"/>
      <c r="BH190" s="116"/>
      <c r="BI190" s="116"/>
      <c r="BJ190" s="116"/>
      <c r="BK190" s="116"/>
      <c r="BL190" s="116"/>
      <c r="BM190" s="116"/>
      <c r="BN190" s="116"/>
      <c r="BO190" s="116"/>
    </row>
    <row r="191" spans="1:67" ht="16.5">
      <c r="A191" s="234">
        <v>39</v>
      </c>
      <c r="B191" s="117"/>
      <c r="C191" s="117"/>
      <c r="D191" s="226" t="s">
        <v>490</v>
      </c>
      <c r="E191" s="227" t="s">
        <v>491</v>
      </c>
      <c r="F191" s="235"/>
      <c r="G191" s="236"/>
      <c r="H191" s="245"/>
      <c r="I191" s="236"/>
      <c r="J191" s="245"/>
      <c r="K191" s="236"/>
      <c r="L191" s="248"/>
      <c r="M191" s="240"/>
      <c r="N191" s="248"/>
      <c r="O191" s="240"/>
      <c r="P191" s="248"/>
      <c r="Q191" s="240"/>
      <c r="R191" s="248"/>
      <c r="S191" s="240"/>
      <c r="T191" s="248"/>
      <c r="U191" s="240"/>
      <c r="V191" s="248"/>
      <c r="W191" s="240"/>
      <c r="X191" s="30" t="s">
        <v>1630</v>
      </c>
      <c r="Y191" s="194">
        <v>0.25505</v>
      </c>
      <c r="Z191" s="242">
        <v>12</v>
      </c>
      <c r="AA191" s="241">
        <v>17</v>
      </c>
      <c r="AB191" s="30" t="s">
        <v>963</v>
      </c>
      <c r="AC191" s="29"/>
      <c r="AD191" s="261" t="s">
        <v>1632</v>
      </c>
      <c r="AE191" s="243" t="s">
        <v>109</v>
      </c>
      <c r="AF191" s="29"/>
      <c r="AG191" s="30" t="s">
        <v>99</v>
      </c>
      <c r="AH191" s="233" t="str">
        <f>VLOOKUP($AD191,'Program-Causes'!$C:$D,2,FALSE)</f>
        <v>Disaster Relief</v>
      </c>
      <c r="AI191" s="194" t="s">
        <v>100</v>
      </c>
      <c r="AJ191" s="30" t="s">
        <v>69</v>
      </c>
      <c r="AK191" s="194" t="s">
        <v>70</v>
      </c>
      <c r="AL191" s="30" t="str">
        <f t="shared" si="0"/>
        <v>洪崎-中国民生银行股份有限公司-0.25505-12-China Foundation for Poverty Alleviation-</v>
      </c>
      <c r="AM191" s="26" t="s">
        <v>80</v>
      </c>
      <c r="AN191" s="29"/>
      <c r="AO191" s="28"/>
      <c r="AP191" s="29"/>
      <c r="AQ191" s="28"/>
      <c r="AR191" s="29"/>
      <c r="AS191" s="28"/>
      <c r="AT191" s="194" t="s">
        <v>74</v>
      </c>
      <c r="AU191" s="28"/>
      <c r="AV191" s="29"/>
      <c r="AW191" s="28"/>
      <c r="AX191" s="29"/>
      <c r="AY191" s="236"/>
      <c r="AZ191" s="245"/>
      <c r="BA191" s="245"/>
      <c r="BB191" s="236"/>
      <c r="BC191" s="245"/>
      <c r="BD191" s="117" t="s">
        <v>103</v>
      </c>
      <c r="BE191" s="116"/>
      <c r="BF191" s="116"/>
      <c r="BG191" s="116"/>
      <c r="BH191" s="116"/>
      <c r="BI191" s="116"/>
      <c r="BJ191" s="116"/>
      <c r="BK191" s="116"/>
      <c r="BL191" s="116"/>
      <c r="BM191" s="116"/>
      <c r="BN191" s="116"/>
      <c r="BO191" s="116"/>
    </row>
    <row r="192" spans="1:67" ht="16.5">
      <c r="A192" s="234">
        <v>39</v>
      </c>
      <c r="B192" s="117"/>
      <c r="C192" s="117"/>
      <c r="D192" s="226" t="s">
        <v>490</v>
      </c>
      <c r="E192" s="227" t="s">
        <v>491</v>
      </c>
      <c r="F192" s="235"/>
      <c r="G192" s="236"/>
      <c r="H192" s="245"/>
      <c r="I192" s="236"/>
      <c r="J192" s="245"/>
      <c r="K192" s="236"/>
      <c r="L192" s="248"/>
      <c r="M192" s="240"/>
      <c r="N192" s="248"/>
      <c r="O192" s="240"/>
      <c r="P192" s="248"/>
      <c r="Q192" s="240"/>
      <c r="R192" s="248"/>
      <c r="S192" s="240"/>
      <c r="T192" s="248"/>
      <c r="U192" s="240"/>
      <c r="V192" s="248"/>
      <c r="W192" s="240"/>
      <c r="X192" s="30" t="s">
        <v>1630</v>
      </c>
      <c r="Y192" s="194">
        <v>0.247831</v>
      </c>
      <c r="Z192" s="242">
        <v>12</v>
      </c>
      <c r="AA192" s="241">
        <v>17</v>
      </c>
      <c r="AB192" s="30" t="s">
        <v>963</v>
      </c>
      <c r="AC192" s="29"/>
      <c r="AD192" s="261" t="s">
        <v>1632</v>
      </c>
      <c r="AE192" s="243" t="s">
        <v>109</v>
      </c>
      <c r="AF192" s="29"/>
      <c r="AG192" s="30" t="s">
        <v>99</v>
      </c>
      <c r="AH192" s="233" t="str">
        <f>VLOOKUP($AD192,'Program-Causes'!$C:$D,2,FALSE)</f>
        <v>Disaster Relief</v>
      </c>
      <c r="AI192" s="194" t="s">
        <v>100</v>
      </c>
      <c r="AJ192" s="30" t="s">
        <v>69</v>
      </c>
      <c r="AK192" s="194" t="s">
        <v>70</v>
      </c>
      <c r="AL192" s="30" t="str">
        <f t="shared" si="0"/>
        <v>洪崎-中国民生银行股份有限公司-0.247831-12-China Foundation for Poverty Alleviation-</v>
      </c>
      <c r="AM192" s="26" t="s">
        <v>80</v>
      </c>
      <c r="AN192" s="29"/>
      <c r="AO192" s="28"/>
      <c r="AP192" s="29"/>
      <c r="AQ192" s="28"/>
      <c r="AR192" s="29"/>
      <c r="AS192" s="28"/>
      <c r="AT192" s="194" t="s">
        <v>74</v>
      </c>
      <c r="AU192" s="28"/>
      <c r="AV192" s="29"/>
      <c r="AW192" s="28"/>
      <c r="AX192" s="29"/>
      <c r="AY192" s="236"/>
      <c r="AZ192" s="245"/>
      <c r="BA192" s="245"/>
      <c r="BB192" s="236"/>
      <c r="BC192" s="245"/>
      <c r="BD192" s="117" t="s">
        <v>103</v>
      </c>
      <c r="BE192" s="116"/>
      <c r="BF192" s="116"/>
      <c r="BG192" s="116"/>
      <c r="BH192" s="116"/>
      <c r="BI192" s="116"/>
      <c r="BJ192" s="116"/>
      <c r="BK192" s="116"/>
      <c r="BL192" s="116"/>
      <c r="BM192" s="116"/>
      <c r="BN192" s="116"/>
      <c r="BO192" s="116"/>
    </row>
    <row r="193" spans="1:67" ht="16.5">
      <c r="A193" s="234">
        <v>39</v>
      </c>
      <c r="B193" s="117"/>
      <c r="C193" s="117"/>
      <c r="D193" s="226" t="s">
        <v>490</v>
      </c>
      <c r="E193" s="227" t="s">
        <v>491</v>
      </c>
      <c r="F193" s="235"/>
      <c r="G193" s="236"/>
      <c r="H193" s="245"/>
      <c r="I193" s="236"/>
      <c r="J193" s="245"/>
      <c r="K193" s="236"/>
      <c r="L193" s="248"/>
      <c r="M193" s="240"/>
      <c r="N193" s="248"/>
      <c r="O193" s="240"/>
      <c r="P193" s="248"/>
      <c r="Q193" s="240"/>
      <c r="R193" s="248"/>
      <c r="S193" s="240"/>
      <c r="T193" s="248"/>
      <c r="U193" s="240"/>
      <c r="V193" s="248"/>
      <c r="W193" s="240"/>
      <c r="X193" s="30" t="s">
        <v>1630</v>
      </c>
      <c r="Y193" s="194">
        <v>0.22442500000000001</v>
      </c>
      <c r="Z193" s="242">
        <v>12</v>
      </c>
      <c r="AA193" s="241">
        <v>17</v>
      </c>
      <c r="AB193" s="30" t="s">
        <v>963</v>
      </c>
      <c r="AC193" s="29"/>
      <c r="AD193" s="261" t="s">
        <v>1640</v>
      </c>
      <c r="AE193" s="243" t="s">
        <v>109</v>
      </c>
      <c r="AF193" s="29"/>
      <c r="AG193" s="30" t="s">
        <v>67</v>
      </c>
      <c r="AH193" s="233" t="str">
        <f>VLOOKUP($AD193,'Program-Causes'!$C:$D,2,FALSE)</f>
        <v>Education</v>
      </c>
      <c r="AI193" s="194" t="s">
        <v>100</v>
      </c>
      <c r="AJ193" s="30" t="s">
        <v>69</v>
      </c>
      <c r="AK193" s="194" t="s">
        <v>70</v>
      </c>
      <c r="AL193" s="30" t="str">
        <f t="shared" si="0"/>
        <v>洪崎-中国民生银行股份有限公司-0.224425-12-China Foundation for Poverty Alleviation-</v>
      </c>
      <c r="AM193" s="26" t="s">
        <v>80</v>
      </c>
      <c r="AN193" s="29"/>
      <c r="AO193" s="28"/>
      <c r="AP193" s="29"/>
      <c r="AQ193" s="28"/>
      <c r="AR193" s="29"/>
      <c r="AS193" s="28"/>
      <c r="AT193" s="194" t="s">
        <v>74</v>
      </c>
      <c r="AU193" s="28"/>
      <c r="AV193" s="29"/>
      <c r="AW193" s="28"/>
      <c r="AX193" s="29"/>
      <c r="AY193" s="236"/>
      <c r="AZ193" s="245"/>
      <c r="BA193" s="245"/>
      <c r="BB193" s="236"/>
      <c r="BC193" s="245"/>
      <c r="BD193" s="117" t="s">
        <v>103</v>
      </c>
      <c r="BE193" s="116"/>
      <c r="BF193" s="116"/>
      <c r="BG193" s="116"/>
      <c r="BH193" s="116"/>
      <c r="BI193" s="116"/>
      <c r="BJ193" s="116"/>
      <c r="BK193" s="116"/>
      <c r="BL193" s="116"/>
      <c r="BM193" s="116"/>
      <c r="BN193" s="116"/>
      <c r="BO193" s="116"/>
    </row>
    <row r="194" spans="1:67" ht="16.5">
      <c r="A194" s="234">
        <v>39</v>
      </c>
      <c r="B194" s="117"/>
      <c r="C194" s="117"/>
      <c r="D194" s="226" t="s">
        <v>490</v>
      </c>
      <c r="E194" s="227" t="s">
        <v>491</v>
      </c>
      <c r="F194" s="235"/>
      <c r="G194" s="236"/>
      <c r="H194" s="245"/>
      <c r="I194" s="236"/>
      <c r="J194" s="245"/>
      <c r="K194" s="236"/>
      <c r="L194" s="248"/>
      <c r="M194" s="240"/>
      <c r="N194" s="248"/>
      <c r="O194" s="240"/>
      <c r="P194" s="248"/>
      <c r="Q194" s="240"/>
      <c r="R194" s="248"/>
      <c r="S194" s="240"/>
      <c r="T194" s="248"/>
      <c r="U194" s="240"/>
      <c r="V194" s="248"/>
      <c r="W194" s="240"/>
      <c r="X194" s="30" t="s">
        <v>1630</v>
      </c>
      <c r="Y194" s="194">
        <v>0.20665</v>
      </c>
      <c r="Z194" s="242">
        <v>12</v>
      </c>
      <c r="AA194" s="241">
        <v>17</v>
      </c>
      <c r="AB194" s="30" t="s">
        <v>963</v>
      </c>
      <c r="AC194" s="29"/>
      <c r="AD194" s="261" t="s">
        <v>1641</v>
      </c>
      <c r="AE194" s="243" t="s">
        <v>109</v>
      </c>
      <c r="AF194" s="29"/>
      <c r="AG194" s="30" t="s">
        <v>131</v>
      </c>
      <c r="AH194" s="233" t="str">
        <f>VLOOKUP($AD194,'Program-Causes'!$C:$D,2,FALSE)</f>
        <v>Public Health</v>
      </c>
      <c r="AI194" s="194" t="s">
        <v>100</v>
      </c>
      <c r="AJ194" s="30" t="s">
        <v>69</v>
      </c>
      <c r="AK194" s="194" t="s">
        <v>70</v>
      </c>
      <c r="AL194" s="30" t="str">
        <f t="shared" si="0"/>
        <v>洪崎-中国民生银行股份有限公司-0.20665-12-China Foundation for Poverty Alleviation-</v>
      </c>
      <c r="AM194" s="26" t="s">
        <v>80</v>
      </c>
      <c r="AN194" s="29"/>
      <c r="AO194" s="28"/>
      <c r="AP194" s="29"/>
      <c r="AQ194" s="28"/>
      <c r="AR194" s="29"/>
      <c r="AS194" s="28"/>
      <c r="AT194" s="194" t="s">
        <v>74</v>
      </c>
      <c r="AU194" s="28"/>
      <c r="AV194" s="29"/>
      <c r="AW194" s="28"/>
      <c r="AX194" s="29"/>
      <c r="AY194" s="236"/>
      <c r="AZ194" s="245"/>
      <c r="BA194" s="245"/>
      <c r="BB194" s="236"/>
      <c r="BC194" s="245"/>
      <c r="BD194" s="117" t="s">
        <v>103</v>
      </c>
      <c r="BE194" s="116"/>
      <c r="BF194" s="116"/>
      <c r="BG194" s="116"/>
      <c r="BH194" s="116"/>
      <c r="BI194" s="116"/>
      <c r="BJ194" s="116"/>
      <c r="BK194" s="116"/>
      <c r="BL194" s="116"/>
      <c r="BM194" s="116"/>
      <c r="BN194" s="116"/>
      <c r="BO194" s="116"/>
    </row>
    <row r="195" spans="1:67" ht="16.5">
      <c r="A195" s="234">
        <v>39</v>
      </c>
      <c r="B195" s="117"/>
      <c r="C195" s="117"/>
      <c r="D195" s="226" t="s">
        <v>490</v>
      </c>
      <c r="E195" s="227" t="s">
        <v>491</v>
      </c>
      <c r="F195" s="235"/>
      <c r="G195" s="236"/>
      <c r="H195" s="245"/>
      <c r="I195" s="236"/>
      <c r="J195" s="245"/>
      <c r="K195" s="236"/>
      <c r="L195" s="248"/>
      <c r="M195" s="240"/>
      <c r="N195" s="248"/>
      <c r="O195" s="240"/>
      <c r="P195" s="248"/>
      <c r="Q195" s="240"/>
      <c r="R195" s="248"/>
      <c r="S195" s="240"/>
      <c r="T195" s="248"/>
      <c r="U195" s="240"/>
      <c r="V195" s="248"/>
      <c r="W195" s="240"/>
      <c r="X195" s="30" t="s">
        <v>1630</v>
      </c>
      <c r="Y195" s="194">
        <v>0.18876999999999999</v>
      </c>
      <c r="Z195" s="242">
        <v>12</v>
      </c>
      <c r="AA195" s="241">
        <v>17</v>
      </c>
      <c r="AB195" s="30" t="s">
        <v>963</v>
      </c>
      <c r="AC195" s="29"/>
      <c r="AD195" s="261" t="s">
        <v>1640</v>
      </c>
      <c r="AE195" s="243" t="s">
        <v>109</v>
      </c>
      <c r="AF195" s="29"/>
      <c r="AG195" s="30" t="s">
        <v>67</v>
      </c>
      <c r="AH195" s="233" t="str">
        <f>VLOOKUP($AD195,'Program-Causes'!$C:$D,2,FALSE)</f>
        <v>Education</v>
      </c>
      <c r="AI195" s="194" t="s">
        <v>100</v>
      </c>
      <c r="AJ195" s="30" t="s">
        <v>69</v>
      </c>
      <c r="AK195" s="194" t="s">
        <v>70</v>
      </c>
      <c r="AL195" s="30" t="str">
        <f t="shared" si="0"/>
        <v>洪崎-中国民生银行股份有限公司-0.18877-12-China Foundation for Poverty Alleviation-</v>
      </c>
      <c r="AM195" s="26" t="s">
        <v>80</v>
      </c>
      <c r="AN195" s="29"/>
      <c r="AO195" s="28"/>
      <c r="AP195" s="29"/>
      <c r="AQ195" s="28"/>
      <c r="AR195" s="29"/>
      <c r="AS195" s="28"/>
      <c r="AT195" s="194" t="s">
        <v>74</v>
      </c>
      <c r="AU195" s="28"/>
      <c r="AV195" s="29"/>
      <c r="AW195" s="28"/>
      <c r="AX195" s="29"/>
      <c r="AY195" s="236"/>
      <c r="AZ195" s="245"/>
      <c r="BA195" s="245"/>
      <c r="BB195" s="236"/>
      <c r="BC195" s="245"/>
      <c r="BD195" s="117" t="s">
        <v>103</v>
      </c>
      <c r="BE195" s="116"/>
      <c r="BF195" s="116"/>
      <c r="BG195" s="116"/>
      <c r="BH195" s="116"/>
      <c r="BI195" s="116"/>
      <c r="BJ195" s="116"/>
      <c r="BK195" s="116"/>
      <c r="BL195" s="116"/>
      <c r="BM195" s="116"/>
      <c r="BN195" s="116"/>
      <c r="BO195" s="116"/>
    </row>
    <row r="196" spans="1:67" ht="16.5">
      <c r="A196" s="234">
        <v>39</v>
      </c>
      <c r="B196" s="117"/>
      <c r="C196" s="117"/>
      <c r="D196" s="226" t="s">
        <v>490</v>
      </c>
      <c r="E196" s="227" t="s">
        <v>491</v>
      </c>
      <c r="F196" s="235"/>
      <c r="G196" s="236"/>
      <c r="H196" s="245"/>
      <c r="I196" s="236"/>
      <c r="J196" s="245"/>
      <c r="K196" s="236"/>
      <c r="L196" s="248"/>
      <c r="M196" s="240"/>
      <c r="N196" s="248"/>
      <c r="O196" s="240"/>
      <c r="P196" s="248"/>
      <c r="Q196" s="240"/>
      <c r="R196" s="248"/>
      <c r="S196" s="240"/>
      <c r="T196" s="248"/>
      <c r="U196" s="240"/>
      <c r="V196" s="248"/>
      <c r="W196" s="240"/>
      <c r="X196" s="30" t="s">
        <v>1630</v>
      </c>
      <c r="Y196" s="194">
        <v>0.1762</v>
      </c>
      <c r="Z196" s="242">
        <v>12</v>
      </c>
      <c r="AA196" s="241">
        <v>17</v>
      </c>
      <c r="AB196" s="30" t="s">
        <v>963</v>
      </c>
      <c r="AC196" s="29"/>
      <c r="AD196" s="261" t="s">
        <v>1632</v>
      </c>
      <c r="AE196" s="243" t="s">
        <v>109</v>
      </c>
      <c r="AF196" s="29"/>
      <c r="AG196" s="30" t="s">
        <v>99</v>
      </c>
      <c r="AH196" s="233" t="str">
        <f>VLOOKUP($AD196,'Program-Causes'!$C:$D,2,FALSE)</f>
        <v>Disaster Relief</v>
      </c>
      <c r="AI196" s="194" t="s">
        <v>100</v>
      </c>
      <c r="AJ196" s="30" t="s">
        <v>69</v>
      </c>
      <c r="AK196" s="194" t="s">
        <v>70</v>
      </c>
      <c r="AL196" s="30" t="str">
        <f t="shared" si="0"/>
        <v>洪崎-中国民生银行股份有限公司-0.1762-12-China Foundation for Poverty Alleviation-</v>
      </c>
      <c r="AM196" s="26" t="s">
        <v>80</v>
      </c>
      <c r="AN196" s="29"/>
      <c r="AO196" s="28"/>
      <c r="AP196" s="29"/>
      <c r="AQ196" s="28"/>
      <c r="AR196" s="29"/>
      <c r="AS196" s="28"/>
      <c r="AT196" s="194" t="s">
        <v>74</v>
      </c>
      <c r="AU196" s="28"/>
      <c r="AV196" s="29"/>
      <c r="AW196" s="28"/>
      <c r="AX196" s="29"/>
      <c r="AY196" s="236"/>
      <c r="AZ196" s="245"/>
      <c r="BA196" s="245"/>
      <c r="BB196" s="236"/>
      <c r="BC196" s="245"/>
      <c r="BD196" s="117" t="s">
        <v>103</v>
      </c>
      <c r="BE196" s="116"/>
      <c r="BF196" s="116"/>
      <c r="BG196" s="116"/>
      <c r="BH196" s="116"/>
      <c r="BI196" s="116"/>
      <c r="BJ196" s="116"/>
      <c r="BK196" s="116"/>
      <c r="BL196" s="116"/>
      <c r="BM196" s="116"/>
      <c r="BN196" s="116"/>
      <c r="BO196" s="116"/>
    </row>
    <row r="197" spans="1:67" ht="16.5">
      <c r="A197" s="234">
        <v>39</v>
      </c>
      <c r="B197" s="117"/>
      <c r="C197" s="117"/>
      <c r="D197" s="226" t="s">
        <v>490</v>
      </c>
      <c r="E197" s="227" t="s">
        <v>491</v>
      </c>
      <c r="F197" s="235"/>
      <c r="G197" s="236"/>
      <c r="H197" s="245"/>
      <c r="I197" s="236"/>
      <c r="J197" s="245"/>
      <c r="K197" s="236"/>
      <c r="L197" s="248"/>
      <c r="M197" s="240"/>
      <c r="N197" s="248"/>
      <c r="O197" s="240"/>
      <c r="P197" s="248"/>
      <c r="Q197" s="240"/>
      <c r="R197" s="248"/>
      <c r="S197" s="240"/>
      <c r="T197" s="248"/>
      <c r="U197" s="240"/>
      <c r="V197" s="248"/>
      <c r="W197" s="240"/>
      <c r="X197" s="30" t="s">
        <v>1630</v>
      </c>
      <c r="Y197" s="194">
        <v>0.16558999999999999</v>
      </c>
      <c r="Z197" s="242">
        <v>12</v>
      </c>
      <c r="AA197" s="241">
        <v>17</v>
      </c>
      <c r="AB197" s="30" t="s">
        <v>963</v>
      </c>
      <c r="AC197" s="29"/>
      <c r="AD197" s="261" t="s">
        <v>1641</v>
      </c>
      <c r="AE197" s="243" t="s">
        <v>109</v>
      </c>
      <c r="AF197" s="29"/>
      <c r="AG197" s="30" t="s">
        <v>131</v>
      </c>
      <c r="AH197" s="233" t="str">
        <f>VLOOKUP($AD197,'Program-Causes'!$C:$D,2,FALSE)</f>
        <v>Public Health</v>
      </c>
      <c r="AI197" s="194" t="s">
        <v>100</v>
      </c>
      <c r="AJ197" s="30" t="s">
        <v>69</v>
      </c>
      <c r="AK197" s="194" t="s">
        <v>70</v>
      </c>
      <c r="AL197" s="30" t="str">
        <f t="shared" si="0"/>
        <v>洪崎-中国民生银行股份有限公司-0.16559-12-China Foundation for Poverty Alleviation-</v>
      </c>
      <c r="AM197" s="26" t="s">
        <v>80</v>
      </c>
      <c r="AN197" s="29"/>
      <c r="AO197" s="28"/>
      <c r="AP197" s="29"/>
      <c r="AQ197" s="28"/>
      <c r="AR197" s="29"/>
      <c r="AS197" s="28"/>
      <c r="AT197" s="194" t="s">
        <v>74</v>
      </c>
      <c r="AU197" s="28"/>
      <c r="AV197" s="29"/>
      <c r="AW197" s="28"/>
      <c r="AX197" s="29"/>
      <c r="AY197" s="236"/>
      <c r="AZ197" s="245"/>
      <c r="BA197" s="245"/>
      <c r="BB197" s="236"/>
      <c r="BC197" s="245"/>
      <c r="BD197" s="117" t="s">
        <v>103</v>
      </c>
      <c r="BE197" s="116"/>
      <c r="BF197" s="116"/>
      <c r="BG197" s="116"/>
      <c r="BH197" s="116"/>
      <c r="BI197" s="116"/>
      <c r="BJ197" s="116"/>
      <c r="BK197" s="116"/>
      <c r="BL197" s="116"/>
      <c r="BM197" s="116"/>
      <c r="BN197" s="116"/>
      <c r="BO197" s="116"/>
    </row>
    <row r="198" spans="1:67" ht="16.5">
      <c r="A198" s="234">
        <v>39</v>
      </c>
      <c r="B198" s="117"/>
      <c r="C198" s="117"/>
      <c r="D198" s="226" t="s">
        <v>490</v>
      </c>
      <c r="E198" s="227" t="s">
        <v>491</v>
      </c>
      <c r="F198" s="235"/>
      <c r="G198" s="236"/>
      <c r="H198" s="245"/>
      <c r="I198" s="236"/>
      <c r="J198" s="245"/>
      <c r="K198" s="236"/>
      <c r="L198" s="248"/>
      <c r="M198" s="240"/>
      <c r="N198" s="248"/>
      <c r="O198" s="240"/>
      <c r="P198" s="248"/>
      <c r="Q198" s="240"/>
      <c r="R198" s="248"/>
      <c r="S198" s="240"/>
      <c r="T198" s="248"/>
      <c r="U198" s="240"/>
      <c r="V198" s="248"/>
      <c r="W198" s="240"/>
      <c r="X198" s="30" t="s">
        <v>1630</v>
      </c>
      <c r="Y198" s="194">
        <v>0.15001800000000001</v>
      </c>
      <c r="Z198" s="242">
        <v>12</v>
      </c>
      <c r="AA198" s="241">
        <v>17</v>
      </c>
      <c r="AB198" s="30" t="s">
        <v>963</v>
      </c>
      <c r="AC198" s="29"/>
      <c r="AD198" s="261" t="s">
        <v>1640</v>
      </c>
      <c r="AE198" s="243" t="s">
        <v>109</v>
      </c>
      <c r="AF198" s="29"/>
      <c r="AG198" s="30" t="s">
        <v>67</v>
      </c>
      <c r="AH198" s="233" t="str">
        <f>VLOOKUP($AD198,'Program-Causes'!$C:$D,2,FALSE)</f>
        <v>Education</v>
      </c>
      <c r="AI198" s="194" t="s">
        <v>100</v>
      </c>
      <c r="AJ198" s="30" t="s">
        <v>69</v>
      </c>
      <c r="AK198" s="194" t="s">
        <v>70</v>
      </c>
      <c r="AL198" s="30" t="str">
        <f t="shared" si="0"/>
        <v>洪崎-中国民生银行股份有限公司-0.150018-12-China Foundation for Poverty Alleviation-</v>
      </c>
      <c r="AM198" s="26" t="s">
        <v>80</v>
      </c>
      <c r="AN198" s="29"/>
      <c r="AO198" s="28"/>
      <c r="AP198" s="29"/>
      <c r="AQ198" s="28"/>
      <c r="AR198" s="29"/>
      <c r="AS198" s="28"/>
      <c r="AT198" s="194" t="s">
        <v>74</v>
      </c>
      <c r="AU198" s="28"/>
      <c r="AV198" s="29"/>
      <c r="AW198" s="28"/>
      <c r="AX198" s="29"/>
      <c r="AY198" s="236"/>
      <c r="AZ198" s="245"/>
      <c r="BA198" s="245"/>
      <c r="BB198" s="236"/>
      <c r="BC198" s="245"/>
      <c r="BD198" s="117" t="s">
        <v>103</v>
      </c>
      <c r="BE198" s="116"/>
      <c r="BF198" s="116"/>
      <c r="BG198" s="116"/>
      <c r="BH198" s="247"/>
      <c r="BI198" s="247"/>
      <c r="BJ198" s="247"/>
      <c r="BK198" s="247"/>
      <c r="BL198" s="247"/>
      <c r="BM198" s="247"/>
      <c r="BN198" s="247"/>
      <c r="BO198" s="247"/>
    </row>
    <row r="199" spans="1:67" ht="16.5">
      <c r="A199" s="234">
        <v>39</v>
      </c>
      <c r="B199" s="117"/>
      <c r="C199" s="117"/>
      <c r="D199" s="226" t="s">
        <v>490</v>
      </c>
      <c r="E199" s="227" t="s">
        <v>491</v>
      </c>
      <c r="F199" s="235"/>
      <c r="G199" s="236"/>
      <c r="H199" s="245"/>
      <c r="I199" s="236"/>
      <c r="J199" s="245"/>
      <c r="K199" s="236"/>
      <c r="L199" s="248"/>
      <c r="M199" s="240"/>
      <c r="N199" s="248"/>
      <c r="O199" s="240"/>
      <c r="P199" s="248"/>
      <c r="Q199" s="240"/>
      <c r="R199" s="248"/>
      <c r="S199" s="240"/>
      <c r="T199" s="248"/>
      <c r="U199" s="240"/>
      <c r="V199" s="248"/>
      <c r="W199" s="240"/>
      <c r="X199" s="30" t="s">
        <v>1630</v>
      </c>
      <c r="Y199" s="194">
        <v>0.14984</v>
      </c>
      <c r="Z199" s="242">
        <v>12</v>
      </c>
      <c r="AA199" s="241">
        <v>17</v>
      </c>
      <c r="AB199" s="30" t="s">
        <v>963</v>
      </c>
      <c r="AC199" s="29"/>
      <c r="AD199" s="261" t="s">
        <v>1632</v>
      </c>
      <c r="AE199" s="243" t="s">
        <v>109</v>
      </c>
      <c r="AF199" s="29"/>
      <c r="AG199" s="30" t="s">
        <v>99</v>
      </c>
      <c r="AH199" s="233" t="str">
        <f>VLOOKUP($AD199,'Program-Causes'!$C:$D,2,FALSE)</f>
        <v>Disaster Relief</v>
      </c>
      <c r="AI199" s="194" t="s">
        <v>100</v>
      </c>
      <c r="AJ199" s="30" t="s">
        <v>69</v>
      </c>
      <c r="AK199" s="194" t="s">
        <v>70</v>
      </c>
      <c r="AL199" s="30" t="str">
        <f t="shared" si="0"/>
        <v>洪崎-中国民生银行股份有限公司-0.14984-12-China Foundation for Poverty Alleviation-</v>
      </c>
      <c r="AM199" s="26" t="s">
        <v>80</v>
      </c>
      <c r="AN199" s="29"/>
      <c r="AO199" s="28"/>
      <c r="AP199" s="29"/>
      <c r="AQ199" s="28"/>
      <c r="AR199" s="29"/>
      <c r="AS199" s="28"/>
      <c r="AT199" s="194" t="s">
        <v>74</v>
      </c>
      <c r="AU199" s="28"/>
      <c r="AV199" s="29"/>
      <c r="AW199" s="28"/>
      <c r="AX199" s="29"/>
      <c r="AY199" s="236"/>
      <c r="AZ199" s="245"/>
      <c r="BA199" s="245"/>
      <c r="BB199" s="236"/>
      <c r="BC199" s="245"/>
      <c r="BD199" s="117" t="s">
        <v>103</v>
      </c>
      <c r="BE199" s="116"/>
      <c r="BF199" s="116"/>
      <c r="BG199" s="116"/>
      <c r="BH199" s="247"/>
      <c r="BI199" s="247"/>
      <c r="BJ199" s="247"/>
      <c r="BK199" s="247"/>
      <c r="BL199" s="247"/>
      <c r="BM199" s="247"/>
      <c r="BN199" s="247"/>
      <c r="BO199" s="247"/>
    </row>
    <row r="200" spans="1:67" ht="16.5">
      <c r="A200" s="234">
        <v>39</v>
      </c>
      <c r="B200" s="117"/>
      <c r="C200" s="117"/>
      <c r="D200" s="226" t="s">
        <v>490</v>
      </c>
      <c r="E200" s="227" t="s">
        <v>491</v>
      </c>
      <c r="F200" s="235"/>
      <c r="G200" s="236"/>
      <c r="H200" s="245"/>
      <c r="I200" s="236"/>
      <c r="J200" s="245"/>
      <c r="K200" s="236"/>
      <c r="L200" s="248"/>
      <c r="M200" s="240"/>
      <c r="N200" s="248"/>
      <c r="O200" s="240"/>
      <c r="P200" s="248"/>
      <c r="Q200" s="240"/>
      <c r="R200" s="248"/>
      <c r="S200" s="240"/>
      <c r="T200" s="248"/>
      <c r="U200" s="240"/>
      <c r="V200" s="248"/>
      <c r="W200" s="240"/>
      <c r="X200" s="30" t="s">
        <v>1630</v>
      </c>
      <c r="Y200" s="194">
        <v>0.14495</v>
      </c>
      <c r="Z200" s="242">
        <v>12</v>
      </c>
      <c r="AA200" s="241">
        <v>17</v>
      </c>
      <c r="AB200" s="30" t="s">
        <v>963</v>
      </c>
      <c r="AC200" s="29"/>
      <c r="AD200" s="261" t="s">
        <v>1632</v>
      </c>
      <c r="AE200" s="243" t="s">
        <v>109</v>
      </c>
      <c r="AF200" s="29"/>
      <c r="AG200" s="30" t="s">
        <v>99</v>
      </c>
      <c r="AH200" s="233" t="str">
        <f>VLOOKUP($AD200,'Program-Causes'!$C:$D,2,FALSE)</f>
        <v>Disaster Relief</v>
      </c>
      <c r="AI200" s="194" t="s">
        <v>100</v>
      </c>
      <c r="AJ200" s="30" t="s">
        <v>69</v>
      </c>
      <c r="AK200" s="194" t="s">
        <v>70</v>
      </c>
      <c r="AL200" s="30" t="str">
        <f t="shared" si="0"/>
        <v>洪崎-中国民生银行股份有限公司-0.14495-12-China Foundation for Poverty Alleviation-</v>
      </c>
      <c r="AM200" s="26" t="s">
        <v>80</v>
      </c>
      <c r="AN200" s="29"/>
      <c r="AO200" s="28"/>
      <c r="AP200" s="29"/>
      <c r="AQ200" s="28"/>
      <c r="AR200" s="29"/>
      <c r="AS200" s="28"/>
      <c r="AT200" s="194" t="s">
        <v>74</v>
      </c>
      <c r="AU200" s="28"/>
      <c r="AV200" s="29"/>
      <c r="AW200" s="28"/>
      <c r="AX200" s="29"/>
      <c r="AY200" s="236"/>
      <c r="AZ200" s="245"/>
      <c r="BA200" s="245"/>
      <c r="BB200" s="236"/>
      <c r="BC200" s="245"/>
      <c r="BD200" s="117" t="s">
        <v>103</v>
      </c>
      <c r="BE200" s="116"/>
      <c r="BF200" s="116"/>
      <c r="BG200" s="116"/>
      <c r="BH200" s="116"/>
      <c r="BI200" s="116"/>
      <c r="BJ200" s="116"/>
      <c r="BK200" s="116"/>
      <c r="BL200" s="116"/>
      <c r="BM200" s="116"/>
      <c r="BN200" s="116"/>
      <c r="BO200" s="116"/>
    </row>
    <row r="201" spans="1:67" ht="16.5">
      <c r="A201" s="234">
        <v>39</v>
      </c>
      <c r="B201" s="117"/>
      <c r="C201" s="117"/>
      <c r="D201" s="226" t="s">
        <v>490</v>
      </c>
      <c r="E201" s="227" t="s">
        <v>491</v>
      </c>
      <c r="F201" s="235"/>
      <c r="G201" s="236"/>
      <c r="H201" s="245"/>
      <c r="I201" s="236"/>
      <c r="J201" s="245"/>
      <c r="K201" s="236"/>
      <c r="L201" s="248"/>
      <c r="M201" s="240"/>
      <c r="N201" s="248"/>
      <c r="O201" s="240"/>
      <c r="P201" s="248"/>
      <c r="Q201" s="240"/>
      <c r="R201" s="248"/>
      <c r="S201" s="240"/>
      <c r="T201" s="248"/>
      <c r="U201" s="240"/>
      <c r="V201" s="248"/>
      <c r="W201" s="240"/>
      <c r="X201" s="30" t="s">
        <v>1630</v>
      </c>
      <c r="Y201" s="194">
        <v>0.13930000000000001</v>
      </c>
      <c r="Z201" s="242">
        <v>12</v>
      </c>
      <c r="AA201" s="241">
        <v>17</v>
      </c>
      <c r="AB201" s="30" t="s">
        <v>963</v>
      </c>
      <c r="AC201" s="29"/>
      <c r="AD201" s="261" t="s">
        <v>1632</v>
      </c>
      <c r="AE201" s="243" t="s">
        <v>109</v>
      </c>
      <c r="AF201" s="29"/>
      <c r="AG201" s="30" t="s">
        <v>99</v>
      </c>
      <c r="AH201" s="233" t="str">
        <f>VLOOKUP($AD201,'Program-Causes'!$C:$D,2,FALSE)</f>
        <v>Disaster Relief</v>
      </c>
      <c r="AI201" s="194" t="s">
        <v>100</v>
      </c>
      <c r="AJ201" s="30" t="s">
        <v>69</v>
      </c>
      <c r="AK201" s="194" t="s">
        <v>70</v>
      </c>
      <c r="AL201" s="30" t="str">
        <f t="shared" si="0"/>
        <v>洪崎-中国民生银行股份有限公司-0.1393-12-China Foundation for Poverty Alleviation-</v>
      </c>
      <c r="AM201" s="26" t="s">
        <v>80</v>
      </c>
      <c r="AN201" s="29"/>
      <c r="AO201" s="28"/>
      <c r="AP201" s="29"/>
      <c r="AQ201" s="28"/>
      <c r="AR201" s="29"/>
      <c r="AS201" s="28"/>
      <c r="AT201" s="194" t="s">
        <v>74</v>
      </c>
      <c r="AU201" s="28"/>
      <c r="AV201" s="29"/>
      <c r="AW201" s="28"/>
      <c r="AX201" s="29"/>
      <c r="AY201" s="236"/>
      <c r="AZ201" s="245"/>
      <c r="BA201" s="245"/>
      <c r="BB201" s="236"/>
      <c r="BC201" s="245"/>
      <c r="BD201" s="117" t="s">
        <v>103</v>
      </c>
      <c r="BE201" s="116"/>
      <c r="BF201" s="116"/>
      <c r="BG201" s="116"/>
      <c r="BH201" s="247"/>
      <c r="BI201" s="247"/>
      <c r="BJ201" s="247"/>
      <c r="BK201" s="247"/>
      <c r="BL201" s="247"/>
      <c r="BM201" s="247"/>
      <c r="BN201" s="247"/>
      <c r="BO201" s="247"/>
    </row>
    <row r="202" spans="1:67" ht="16.5">
      <c r="A202" s="234">
        <v>39</v>
      </c>
      <c r="B202" s="117"/>
      <c r="C202" s="117"/>
      <c r="D202" s="226" t="s">
        <v>490</v>
      </c>
      <c r="E202" s="227" t="s">
        <v>491</v>
      </c>
      <c r="F202" s="235"/>
      <c r="G202" s="236"/>
      <c r="H202" s="245"/>
      <c r="I202" s="236"/>
      <c r="J202" s="245"/>
      <c r="K202" s="236"/>
      <c r="L202" s="248"/>
      <c r="M202" s="240"/>
      <c r="N202" s="248"/>
      <c r="O202" s="240"/>
      <c r="P202" s="248"/>
      <c r="Q202" s="240"/>
      <c r="R202" s="248"/>
      <c r="S202" s="240"/>
      <c r="T202" s="248"/>
      <c r="U202" s="240"/>
      <c r="V202" s="248"/>
      <c r="W202" s="240"/>
      <c r="X202" s="30" t="s">
        <v>1630</v>
      </c>
      <c r="Y202" s="194">
        <v>0.13469999999999999</v>
      </c>
      <c r="Z202" s="242">
        <v>12</v>
      </c>
      <c r="AA202" s="241">
        <v>17</v>
      </c>
      <c r="AB202" s="30" t="s">
        <v>963</v>
      </c>
      <c r="AC202" s="29"/>
      <c r="AD202" s="261" t="s">
        <v>1641</v>
      </c>
      <c r="AE202" s="243" t="s">
        <v>109</v>
      </c>
      <c r="AF202" s="29"/>
      <c r="AG202" s="30" t="s">
        <v>131</v>
      </c>
      <c r="AH202" s="233" t="str">
        <f>VLOOKUP($AD202,'Program-Causes'!$C:$D,2,FALSE)</f>
        <v>Public Health</v>
      </c>
      <c r="AI202" s="194" t="s">
        <v>100</v>
      </c>
      <c r="AJ202" s="30" t="s">
        <v>69</v>
      </c>
      <c r="AK202" s="194" t="s">
        <v>70</v>
      </c>
      <c r="AL202" s="30" t="str">
        <f t="shared" si="0"/>
        <v>洪崎-中国民生银行股份有限公司-0.1347-12-China Foundation for Poverty Alleviation-</v>
      </c>
      <c r="AM202" s="26" t="s">
        <v>80</v>
      </c>
      <c r="AN202" s="29"/>
      <c r="AO202" s="28"/>
      <c r="AP202" s="29"/>
      <c r="AQ202" s="28"/>
      <c r="AR202" s="29"/>
      <c r="AS202" s="28"/>
      <c r="AT202" s="194" t="s">
        <v>74</v>
      </c>
      <c r="AU202" s="28"/>
      <c r="AV202" s="29"/>
      <c r="AW202" s="28"/>
      <c r="AX202" s="29"/>
      <c r="AY202" s="236"/>
      <c r="AZ202" s="245"/>
      <c r="BA202" s="245"/>
      <c r="BB202" s="236"/>
      <c r="BC202" s="245"/>
      <c r="BD202" s="117" t="s">
        <v>103</v>
      </c>
      <c r="BE202" s="116"/>
      <c r="BF202" s="116"/>
      <c r="BG202" s="116"/>
      <c r="BH202" s="116"/>
      <c r="BI202" s="116"/>
      <c r="BJ202" s="116"/>
      <c r="BK202" s="116"/>
      <c r="BL202" s="116"/>
      <c r="BM202" s="116"/>
      <c r="BN202" s="116"/>
      <c r="BO202" s="116"/>
    </row>
    <row r="203" spans="1:67" ht="16.5">
      <c r="A203" s="234">
        <v>39</v>
      </c>
      <c r="B203" s="117"/>
      <c r="C203" s="117"/>
      <c r="D203" s="226" t="s">
        <v>490</v>
      </c>
      <c r="E203" s="227" t="s">
        <v>491</v>
      </c>
      <c r="F203" s="235"/>
      <c r="G203" s="236"/>
      <c r="H203" s="245"/>
      <c r="I203" s="236"/>
      <c r="J203" s="245"/>
      <c r="K203" s="236"/>
      <c r="L203" s="248"/>
      <c r="M203" s="240"/>
      <c r="N203" s="248"/>
      <c r="O203" s="240"/>
      <c r="P203" s="248"/>
      <c r="Q203" s="240"/>
      <c r="R203" s="248"/>
      <c r="S203" s="240"/>
      <c r="T203" s="248"/>
      <c r="U203" s="240"/>
      <c r="V203" s="248"/>
      <c r="W203" s="240"/>
      <c r="X203" s="30" t="s">
        <v>1630</v>
      </c>
      <c r="Y203" s="194">
        <v>0.12504999999999999</v>
      </c>
      <c r="Z203" s="242">
        <v>12</v>
      </c>
      <c r="AA203" s="241">
        <v>17</v>
      </c>
      <c r="AB203" s="30" t="s">
        <v>963</v>
      </c>
      <c r="AC203" s="29"/>
      <c r="AD203" s="261" t="s">
        <v>1641</v>
      </c>
      <c r="AE203" s="243" t="s">
        <v>109</v>
      </c>
      <c r="AF203" s="29"/>
      <c r="AG203" s="30" t="s">
        <v>131</v>
      </c>
      <c r="AH203" s="233" t="str">
        <f>VLOOKUP($AD203,'Program-Causes'!$C:$D,2,FALSE)</f>
        <v>Public Health</v>
      </c>
      <c r="AI203" s="194" t="s">
        <v>100</v>
      </c>
      <c r="AJ203" s="30" t="s">
        <v>69</v>
      </c>
      <c r="AK203" s="194" t="s">
        <v>70</v>
      </c>
      <c r="AL203" s="30" t="str">
        <f t="shared" si="0"/>
        <v>洪崎-中国民生银行股份有限公司-0.12505-12-China Foundation for Poverty Alleviation-</v>
      </c>
      <c r="AM203" s="26" t="s">
        <v>80</v>
      </c>
      <c r="AN203" s="29"/>
      <c r="AO203" s="28"/>
      <c r="AP203" s="29"/>
      <c r="AQ203" s="28"/>
      <c r="AR203" s="29"/>
      <c r="AS203" s="28"/>
      <c r="AT203" s="194" t="s">
        <v>74</v>
      </c>
      <c r="AU203" s="28"/>
      <c r="AV203" s="29"/>
      <c r="AW203" s="28"/>
      <c r="AX203" s="29"/>
      <c r="AY203" s="236"/>
      <c r="AZ203" s="245"/>
      <c r="BA203" s="245"/>
      <c r="BB203" s="236"/>
      <c r="BC203" s="245"/>
      <c r="BD203" s="117" t="s">
        <v>103</v>
      </c>
      <c r="BE203" s="116"/>
      <c r="BF203" s="116"/>
      <c r="BG203" s="116"/>
      <c r="BH203" s="116"/>
      <c r="BI203" s="116"/>
      <c r="BJ203" s="116"/>
      <c r="BK203" s="116"/>
      <c r="BL203" s="116"/>
      <c r="BM203" s="116"/>
      <c r="BN203" s="116"/>
      <c r="BO203" s="116"/>
    </row>
    <row r="204" spans="1:67" ht="16.5">
      <c r="A204" s="234">
        <v>39</v>
      </c>
      <c r="B204" s="117"/>
      <c r="C204" s="117"/>
      <c r="D204" s="226" t="s">
        <v>490</v>
      </c>
      <c r="E204" s="227" t="s">
        <v>491</v>
      </c>
      <c r="F204" s="235"/>
      <c r="G204" s="236"/>
      <c r="H204" s="245"/>
      <c r="I204" s="236"/>
      <c r="J204" s="245"/>
      <c r="K204" s="236"/>
      <c r="L204" s="248"/>
      <c r="M204" s="240"/>
      <c r="N204" s="248"/>
      <c r="O204" s="240"/>
      <c r="P204" s="248"/>
      <c r="Q204" s="240"/>
      <c r="R204" s="248"/>
      <c r="S204" s="240"/>
      <c r="T204" s="248"/>
      <c r="U204" s="240"/>
      <c r="V204" s="248"/>
      <c r="W204" s="240"/>
      <c r="X204" s="30" t="s">
        <v>1630</v>
      </c>
      <c r="Y204" s="194">
        <v>0.1183</v>
      </c>
      <c r="Z204" s="242">
        <v>12</v>
      </c>
      <c r="AA204" s="241">
        <v>17</v>
      </c>
      <c r="AB204" s="30" t="s">
        <v>963</v>
      </c>
      <c r="AC204" s="29"/>
      <c r="AD204" s="261" t="s">
        <v>1640</v>
      </c>
      <c r="AE204" s="243" t="s">
        <v>109</v>
      </c>
      <c r="AF204" s="29"/>
      <c r="AG204" s="30" t="s">
        <v>67</v>
      </c>
      <c r="AH204" s="233" t="str">
        <f>VLOOKUP($AD204,'Program-Causes'!$C:$D,2,FALSE)</f>
        <v>Education</v>
      </c>
      <c r="AI204" s="194" t="s">
        <v>100</v>
      </c>
      <c r="AJ204" s="30" t="s">
        <v>69</v>
      </c>
      <c r="AK204" s="194" t="s">
        <v>70</v>
      </c>
      <c r="AL204" s="30" t="str">
        <f t="shared" si="0"/>
        <v>洪崎-中国民生银行股份有限公司-0.1183-12-China Foundation for Poverty Alleviation-</v>
      </c>
      <c r="AM204" s="26" t="s">
        <v>80</v>
      </c>
      <c r="AN204" s="29"/>
      <c r="AO204" s="28"/>
      <c r="AP204" s="29"/>
      <c r="AQ204" s="28"/>
      <c r="AR204" s="29"/>
      <c r="AS204" s="28"/>
      <c r="AT204" s="194" t="s">
        <v>74</v>
      </c>
      <c r="AU204" s="28"/>
      <c r="AV204" s="29"/>
      <c r="AW204" s="28"/>
      <c r="AX204" s="29"/>
      <c r="AY204" s="236"/>
      <c r="AZ204" s="245"/>
      <c r="BA204" s="245"/>
      <c r="BB204" s="236"/>
      <c r="BC204" s="245"/>
      <c r="BD204" s="117" t="s">
        <v>103</v>
      </c>
      <c r="BE204" s="116"/>
      <c r="BF204" s="116"/>
      <c r="BG204" s="116"/>
      <c r="BH204" s="116"/>
      <c r="BI204" s="116"/>
      <c r="BJ204" s="116"/>
      <c r="BK204" s="116"/>
      <c r="BL204" s="116"/>
      <c r="BM204" s="116"/>
      <c r="BN204" s="116"/>
      <c r="BO204" s="116"/>
    </row>
    <row r="205" spans="1:67" ht="16.5">
      <c r="A205" s="234">
        <v>39</v>
      </c>
      <c r="B205" s="117"/>
      <c r="C205" s="117"/>
      <c r="D205" s="226" t="s">
        <v>490</v>
      </c>
      <c r="E205" s="227" t="s">
        <v>491</v>
      </c>
      <c r="F205" s="235"/>
      <c r="G205" s="236"/>
      <c r="H205" s="245"/>
      <c r="I205" s="236"/>
      <c r="J205" s="245"/>
      <c r="K205" s="236"/>
      <c r="L205" s="248"/>
      <c r="M205" s="240"/>
      <c r="N205" s="248"/>
      <c r="O205" s="240"/>
      <c r="P205" s="248"/>
      <c r="Q205" s="240"/>
      <c r="R205" s="248"/>
      <c r="S205" s="240"/>
      <c r="T205" s="248"/>
      <c r="U205" s="240"/>
      <c r="V205" s="248"/>
      <c r="W205" s="240"/>
      <c r="X205" s="30" t="s">
        <v>1630</v>
      </c>
      <c r="Y205" s="194">
        <v>0.10625</v>
      </c>
      <c r="Z205" s="242">
        <v>12</v>
      </c>
      <c r="AA205" s="241">
        <v>17</v>
      </c>
      <c r="AB205" s="30" t="s">
        <v>963</v>
      </c>
      <c r="AC205" s="29"/>
      <c r="AD205" s="261" t="s">
        <v>1640</v>
      </c>
      <c r="AE205" s="243" t="s">
        <v>109</v>
      </c>
      <c r="AF205" s="29"/>
      <c r="AG205" s="30" t="s">
        <v>67</v>
      </c>
      <c r="AH205" s="233" t="str">
        <f>VLOOKUP($AD205,'Program-Causes'!$C:$D,2,FALSE)</f>
        <v>Education</v>
      </c>
      <c r="AI205" s="194" t="s">
        <v>100</v>
      </c>
      <c r="AJ205" s="30" t="s">
        <v>69</v>
      </c>
      <c r="AK205" s="194" t="s">
        <v>70</v>
      </c>
      <c r="AL205" s="30" t="str">
        <f t="shared" si="0"/>
        <v>洪崎-中国民生银行股份有限公司-0.10625-12-China Foundation for Poverty Alleviation-</v>
      </c>
      <c r="AM205" s="26" t="s">
        <v>80</v>
      </c>
      <c r="AN205" s="29"/>
      <c r="AO205" s="28"/>
      <c r="AP205" s="29"/>
      <c r="AQ205" s="28"/>
      <c r="AR205" s="29"/>
      <c r="AS205" s="28"/>
      <c r="AT205" s="194" t="s">
        <v>74</v>
      </c>
      <c r="AU205" s="28"/>
      <c r="AV205" s="29"/>
      <c r="AW205" s="28"/>
      <c r="AX205" s="29"/>
      <c r="AY205" s="236"/>
      <c r="AZ205" s="245"/>
      <c r="BA205" s="245"/>
      <c r="BB205" s="236"/>
      <c r="BC205" s="245"/>
      <c r="BD205" s="117" t="s">
        <v>103</v>
      </c>
      <c r="BE205" s="116"/>
      <c r="BF205" s="116"/>
      <c r="BG205" s="116"/>
      <c r="BH205" s="247"/>
      <c r="BI205" s="247"/>
      <c r="BJ205" s="247"/>
      <c r="BK205" s="247"/>
      <c r="BL205" s="247"/>
      <c r="BM205" s="247"/>
      <c r="BN205" s="247"/>
      <c r="BO205" s="247"/>
    </row>
    <row r="206" spans="1:67" ht="16.5">
      <c r="A206" s="234">
        <v>39</v>
      </c>
      <c r="B206" s="117"/>
      <c r="C206" s="117"/>
      <c r="D206" s="226" t="s">
        <v>490</v>
      </c>
      <c r="E206" s="227" t="s">
        <v>491</v>
      </c>
      <c r="F206" s="235"/>
      <c r="G206" s="236"/>
      <c r="H206" s="245"/>
      <c r="I206" s="236"/>
      <c r="J206" s="245"/>
      <c r="K206" s="236"/>
      <c r="L206" s="248"/>
      <c r="M206" s="240"/>
      <c r="N206" s="248"/>
      <c r="O206" s="240"/>
      <c r="P206" s="248"/>
      <c r="Q206" s="240"/>
      <c r="R206" s="248"/>
      <c r="S206" s="240"/>
      <c r="T206" s="248"/>
      <c r="U206" s="240"/>
      <c r="V206" s="248"/>
      <c r="W206" s="240"/>
      <c r="X206" s="30" t="s">
        <v>1630</v>
      </c>
      <c r="Y206" s="194">
        <v>0.103903</v>
      </c>
      <c r="Z206" s="242">
        <v>12</v>
      </c>
      <c r="AA206" s="241">
        <v>17</v>
      </c>
      <c r="AB206" s="30" t="s">
        <v>963</v>
      </c>
      <c r="AC206" s="29"/>
      <c r="AD206" s="261" t="s">
        <v>1651</v>
      </c>
      <c r="AE206" s="243" t="s">
        <v>109</v>
      </c>
      <c r="AF206" s="29"/>
      <c r="AG206" s="30" t="s">
        <v>99</v>
      </c>
      <c r="AH206" s="233" t="str">
        <f>VLOOKUP($AD206,'Program-Causes'!$C:$D,2,FALSE)</f>
        <v>Social Welfare &amp; Poverty Alleviation; Education; Public Health</v>
      </c>
      <c r="AI206" s="194" t="s">
        <v>100</v>
      </c>
      <c r="AJ206" s="30" t="s">
        <v>69</v>
      </c>
      <c r="AK206" s="194" t="s">
        <v>70</v>
      </c>
      <c r="AL206" s="30" t="str">
        <f t="shared" si="0"/>
        <v>洪崎-中国民生银行股份有限公司-0.103903-12-China Foundation for Poverty Alleviation-</v>
      </c>
      <c r="AM206" s="26" t="s">
        <v>80</v>
      </c>
      <c r="AN206" s="29"/>
      <c r="AO206" s="28"/>
      <c r="AP206" s="29"/>
      <c r="AQ206" s="28"/>
      <c r="AR206" s="29"/>
      <c r="AS206" s="28"/>
      <c r="AT206" s="194" t="s">
        <v>74</v>
      </c>
      <c r="AU206" s="28"/>
      <c r="AV206" s="29"/>
      <c r="AW206" s="28"/>
      <c r="AX206" s="29"/>
      <c r="AY206" s="236"/>
      <c r="AZ206" s="245"/>
      <c r="BA206" s="245"/>
      <c r="BB206" s="236"/>
      <c r="BC206" s="245"/>
      <c r="BD206" s="117" t="s">
        <v>103</v>
      </c>
      <c r="BE206" s="116"/>
      <c r="BF206" s="116"/>
      <c r="BG206" s="116"/>
      <c r="BH206" s="116"/>
      <c r="BI206" s="116"/>
      <c r="BJ206" s="116"/>
      <c r="BK206" s="116"/>
      <c r="BL206" s="116"/>
      <c r="BM206" s="116"/>
      <c r="BN206" s="116"/>
      <c r="BO206" s="116"/>
    </row>
    <row r="207" spans="1:67" ht="16.5">
      <c r="A207" s="234">
        <v>39</v>
      </c>
      <c r="B207" s="117"/>
      <c r="C207" s="117"/>
      <c r="D207" s="226" t="s">
        <v>490</v>
      </c>
      <c r="E207" s="227" t="s">
        <v>491</v>
      </c>
      <c r="F207" s="235"/>
      <c r="G207" s="236"/>
      <c r="H207" s="245"/>
      <c r="I207" s="236"/>
      <c r="J207" s="245"/>
      <c r="K207" s="236"/>
      <c r="L207" s="248"/>
      <c r="M207" s="240"/>
      <c r="N207" s="248"/>
      <c r="O207" s="240"/>
      <c r="P207" s="248"/>
      <c r="Q207" s="240"/>
      <c r="R207" s="248"/>
      <c r="S207" s="240"/>
      <c r="T207" s="248"/>
      <c r="U207" s="240"/>
      <c r="V207" s="248"/>
      <c r="W207" s="240"/>
      <c r="X207" s="30" t="s">
        <v>1630</v>
      </c>
      <c r="Y207" s="194">
        <v>0.1037</v>
      </c>
      <c r="Z207" s="242">
        <v>12</v>
      </c>
      <c r="AA207" s="241">
        <v>17</v>
      </c>
      <c r="AB207" s="30" t="s">
        <v>963</v>
      </c>
      <c r="AC207" s="29"/>
      <c r="AD207" s="261" t="s">
        <v>1632</v>
      </c>
      <c r="AE207" s="243" t="s">
        <v>109</v>
      </c>
      <c r="AF207" s="29"/>
      <c r="AG207" s="30" t="s">
        <v>99</v>
      </c>
      <c r="AH207" s="233" t="str">
        <f>VLOOKUP($AD207,'Program-Causes'!$C:$D,2,FALSE)</f>
        <v>Disaster Relief</v>
      </c>
      <c r="AI207" s="194" t="s">
        <v>100</v>
      </c>
      <c r="AJ207" s="30" t="s">
        <v>69</v>
      </c>
      <c r="AK207" s="194" t="s">
        <v>70</v>
      </c>
      <c r="AL207" s="30" t="str">
        <f t="shared" si="0"/>
        <v>洪崎-中国民生银行股份有限公司-0.1037-12-China Foundation for Poverty Alleviation-</v>
      </c>
      <c r="AM207" s="26" t="s">
        <v>80</v>
      </c>
      <c r="AN207" s="29"/>
      <c r="AO207" s="28"/>
      <c r="AP207" s="29"/>
      <c r="AQ207" s="28"/>
      <c r="AR207" s="29"/>
      <c r="AS207" s="28"/>
      <c r="AT207" s="194" t="s">
        <v>74</v>
      </c>
      <c r="AU207" s="28"/>
      <c r="AV207" s="29"/>
      <c r="AW207" s="28"/>
      <c r="AX207" s="29"/>
      <c r="AY207" s="236"/>
      <c r="AZ207" s="245"/>
      <c r="BA207" s="245"/>
      <c r="BB207" s="236"/>
      <c r="BC207" s="245"/>
      <c r="BD207" s="117" t="s">
        <v>103</v>
      </c>
      <c r="BE207" s="116"/>
      <c r="BF207" s="116"/>
      <c r="BG207" s="116"/>
      <c r="BH207" s="116"/>
      <c r="BI207" s="116"/>
      <c r="BJ207" s="116"/>
      <c r="BK207" s="116"/>
      <c r="BL207" s="116"/>
      <c r="BM207" s="116"/>
      <c r="BN207" s="116"/>
      <c r="BO207" s="116"/>
    </row>
    <row r="208" spans="1:67" ht="16.5">
      <c r="A208" s="234">
        <v>40</v>
      </c>
      <c r="B208" s="116"/>
      <c r="C208" s="116"/>
      <c r="D208" s="226" t="s">
        <v>569</v>
      </c>
      <c r="E208" s="227" t="s">
        <v>570</v>
      </c>
      <c r="F208" s="260"/>
      <c r="G208" s="244">
        <v>1964</v>
      </c>
      <c r="H208" s="237">
        <v>52</v>
      </c>
      <c r="I208" s="226" t="s">
        <v>78</v>
      </c>
      <c r="J208" s="227" t="s">
        <v>79</v>
      </c>
      <c r="K208" s="238" t="s">
        <v>80</v>
      </c>
      <c r="L208" s="229" t="s">
        <v>119</v>
      </c>
      <c r="M208" s="230" t="s">
        <v>1652</v>
      </c>
      <c r="N208" s="229" t="s">
        <v>1653</v>
      </c>
      <c r="O208" s="240"/>
      <c r="P208" s="229" t="s">
        <v>336</v>
      </c>
      <c r="Q208" s="230" t="s">
        <v>63</v>
      </c>
      <c r="R208" s="229" t="s">
        <v>94</v>
      </c>
      <c r="S208" s="239" t="s">
        <v>80</v>
      </c>
      <c r="T208" s="248"/>
      <c r="U208" s="240"/>
      <c r="V208" s="229" t="s">
        <v>1654</v>
      </c>
      <c r="W208" s="239" t="s">
        <v>1655</v>
      </c>
      <c r="X208" s="30" t="s">
        <v>1652</v>
      </c>
      <c r="Y208" s="241">
        <v>30</v>
      </c>
      <c r="Z208" s="242">
        <v>9</v>
      </c>
      <c r="AA208" s="241">
        <v>17</v>
      </c>
      <c r="AB208" s="30" t="s">
        <v>1656</v>
      </c>
      <c r="AC208" s="194" t="s">
        <v>1657</v>
      </c>
      <c r="AD208" s="235"/>
      <c r="AE208" s="243" t="s">
        <v>138</v>
      </c>
      <c r="AF208" s="29"/>
      <c r="AG208" s="30" t="s">
        <v>67</v>
      </c>
      <c r="AH208" s="233" t="e">
        <f>VLOOKUP($AD208,'Program-Causes'!$C:$D,2,FALSE)</f>
        <v>#N/A</v>
      </c>
      <c r="AI208" s="194" t="s">
        <v>68</v>
      </c>
      <c r="AJ208" s="30" t="s">
        <v>69</v>
      </c>
      <c r="AK208" s="194" t="s">
        <v>70</v>
      </c>
      <c r="AL208" s="30" t="str">
        <f t="shared" si="0"/>
        <v>陈乐田-Hetian Investment Group-30-9-Zhongshan University-中山大学</v>
      </c>
      <c r="AM208" s="26" t="s">
        <v>80</v>
      </c>
      <c r="AN208" s="29"/>
      <c r="AO208" s="28"/>
      <c r="AP208" s="29"/>
      <c r="AQ208" s="30" t="s">
        <v>74</v>
      </c>
      <c r="AR208" s="29"/>
      <c r="AS208" s="28"/>
      <c r="AT208" s="29"/>
      <c r="AU208" s="28"/>
      <c r="AV208" s="194" t="s">
        <v>766</v>
      </c>
      <c r="AW208" s="28"/>
      <c r="AX208" s="194" t="s">
        <v>84</v>
      </c>
      <c r="AY208" s="244">
        <v>30</v>
      </c>
      <c r="AZ208" s="245"/>
      <c r="BA208" s="245"/>
      <c r="BB208" s="236"/>
      <c r="BC208" s="227" t="s">
        <v>173</v>
      </c>
      <c r="BD208" s="117" t="s">
        <v>103</v>
      </c>
      <c r="BE208" s="246">
        <v>42704</v>
      </c>
      <c r="BF208" s="116"/>
      <c r="BG208" s="116"/>
      <c r="BH208" s="116"/>
      <c r="BI208" s="116"/>
      <c r="BJ208" s="116"/>
      <c r="BK208" s="116"/>
      <c r="BL208" s="116"/>
      <c r="BM208" s="116"/>
      <c r="BN208" s="116"/>
      <c r="BO208" s="116"/>
    </row>
    <row r="209" spans="1:67" ht="16.5">
      <c r="A209" s="234">
        <v>40</v>
      </c>
      <c r="B209" s="116"/>
      <c r="C209" s="116"/>
      <c r="D209" s="226" t="s">
        <v>571</v>
      </c>
      <c r="E209" s="227" t="s">
        <v>572</v>
      </c>
      <c r="F209" s="260"/>
      <c r="G209" s="244">
        <v>1965</v>
      </c>
      <c r="H209" s="237">
        <v>51</v>
      </c>
      <c r="I209" s="226" t="s">
        <v>78</v>
      </c>
      <c r="J209" s="227" t="s">
        <v>79</v>
      </c>
      <c r="K209" s="238" t="s">
        <v>80</v>
      </c>
      <c r="L209" s="229" t="s">
        <v>124</v>
      </c>
      <c r="M209" s="230" t="s">
        <v>1659</v>
      </c>
      <c r="N209" s="229" t="s">
        <v>1660</v>
      </c>
      <c r="O209" s="240"/>
      <c r="P209" s="229" t="s">
        <v>336</v>
      </c>
      <c r="Q209" s="230" t="s">
        <v>276</v>
      </c>
      <c r="R209" s="229" t="s">
        <v>1661</v>
      </c>
      <c r="S209" s="239" t="s">
        <v>80</v>
      </c>
      <c r="T209" s="229" t="s">
        <v>1662</v>
      </c>
      <c r="U209" s="240"/>
      <c r="V209" s="229" t="s">
        <v>1663</v>
      </c>
      <c r="W209" s="239" t="s">
        <v>1664</v>
      </c>
      <c r="X209" s="30" t="s">
        <v>1659</v>
      </c>
      <c r="Y209" s="241">
        <v>30</v>
      </c>
      <c r="Z209" s="242">
        <v>9</v>
      </c>
      <c r="AA209" s="241">
        <v>17</v>
      </c>
      <c r="AB209" s="30" t="s">
        <v>1656</v>
      </c>
      <c r="AC209" s="194" t="s">
        <v>1657</v>
      </c>
      <c r="AD209" s="235"/>
      <c r="AE209" s="243" t="s">
        <v>138</v>
      </c>
      <c r="AF209" s="29"/>
      <c r="AG209" s="30" t="s">
        <v>67</v>
      </c>
      <c r="AH209" s="233" t="e">
        <f>VLOOKUP($AD209,'Program-Causes'!$C:$D,2,FALSE)</f>
        <v>#N/A</v>
      </c>
      <c r="AI209" s="194" t="s">
        <v>68</v>
      </c>
      <c r="AJ209" s="30" t="s">
        <v>69</v>
      </c>
      <c r="AK209" s="194" t="s">
        <v>70</v>
      </c>
      <c r="AL209" s="30" t="str">
        <f t="shared" si="0"/>
        <v>方明-Fang Yuan Group-30-9-Zhongshan University-中山大学</v>
      </c>
      <c r="AM209" s="26" t="s">
        <v>80</v>
      </c>
      <c r="AN209" s="29"/>
      <c r="AO209" s="28"/>
      <c r="AP209" s="29"/>
      <c r="AQ209" s="30" t="s">
        <v>74</v>
      </c>
      <c r="AR209" s="29"/>
      <c r="AS209" s="28"/>
      <c r="AT209" s="29"/>
      <c r="AU209" s="28"/>
      <c r="AV209" s="194" t="s">
        <v>766</v>
      </c>
      <c r="AW209" s="28"/>
      <c r="AX209" s="194" t="s">
        <v>84</v>
      </c>
      <c r="AY209" s="244">
        <v>30</v>
      </c>
      <c r="AZ209" s="245"/>
      <c r="BA209" s="245"/>
      <c r="BB209" s="236"/>
      <c r="BC209" s="227" t="s">
        <v>173</v>
      </c>
      <c r="BD209" s="117" t="s">
        <v>103</v>
      </c>
      <c r="BE209" s="246">
        <v>42704</v>
      </c>
      <c r="BF209" s="116"/>
      <c r="BG209" s="116"/>
      <c r="BH209" s="116"/>
      <c r="BI209" s="116"/>
      <c r="BJ209" s="116"/>
      <c r="BK209" s="116"/>
      <c r="BL209" s="116"/>
      <c r="BM209" s="116"/>
      <c r="BN209" s="116"/>
      <c r="BO209" s="116"/>
    </row>
    <row r="210" spans="1:67" ht="16.5">
      <c r="A210" s="234">
        <v>40</v>
      </c>
      <c r="B210" s="117" t="s">
        <v>1380</v>
      </c>
      <c r="C210" s="116"/>
      <c r="D210" s="226" t="s">
        <v>618</v>
      </c>
      <c r="E210" s="117" t="s">
        <v>619</v>
      </c>
      <c r="F210" s="235"/>
      <c r="G210" s="236"/>
      <c r="H210" s="245"/>
      <c r="I210" s="236"/>
      <c r="J210" s="245"/>
      <c r="K210" s="236"/>
      <c r="L210" s="248"/>
      <c r="M210" s="117" t="s">
        <v>1665</v>
      </c>
      <c r="N210" s="248"/>
      <c r="O210" s="240"/>
      <c r="P210" s="248"/>
      <c r="Q210" s="240"/>
      <c r="R210" s="248"/>
      <c r="S210" s="240"/>
      <c r="T210" s="248"/>
      <c r="U210" s="240"/>
      <c r="V210" s="248"/>
      <c r="W210" s="240"/>
      <c r="X210" s="117" t="s">
        <v>1665</v>
      </c>
      <c r="Y210" s="234">
        <v>7.5</v>
      </c>
      <c r="Z210" s="234">
        <v>8</v>
      </c>
      <c r="AA210" s="234">
        <v>5</v>
      </c>
      <c r="AB210" s="117" t="s">
        <v>726</v>
      </c>
      <c r="AC210" s="117" t="s">
        <v>108</v>
      </c>
      <c r="AD210" s="116"/>
      <c r="AE210" s="254" t="s">
        <v>109</v>
      </c>
      <c r="AF210" s="29"/>
      <c r="AG210" s="117" t="s">
        <v>99</v>
      </c>
      <c r="AH210" s="233" t="e">
        <f>VLOOKUP($AD210,'Program-Causes'!$C:$D,2,FALSE)</f>
        <v>#N/A</v>
      </c>
      <c r="AI210" s="117" t="s">
        <v>100</v>
      </c>
      <c r="AJ210" s="117" t="s">
        <v>69</v>
      </c>
      <c r="AK210" s="117" t="s">
        <v>70</v>
      </c>
      <c r="AL210" s="30" t="str">
        <f t="shared" si="0"/>
        <v>甘燕萍-佛山市南海盈裕房地产发展有限公司-7.5-8-Guangdong Foundation For Poverty Alleviation-广东省扶贫基金会</v>
      </c>
      <c r="AM210" s="257" t="s">
        <v>80</v>
      </c>
      <c r="AN210" s="29"/>
      <c r="AO210" s="28"/>
      <c r="AP210" s="29"/>
      <c r="AQ210" s="117" t="s">
        <v>74</v>
      </c>
      <c r="AR210" s="29"/>
      <c r="AS210" s="28"/>
      <c r="AT210" s="28"/>
      <c r="AU210" s="28"/>
      <c r="AV210" s="29"/>
      <c r="AW210" s="28"/>
      <c r="AX210" s="29"/>
      <c r="AY210" s="236"/>
      <c r="AZ210" s="245"/>
      <c r="BA210" s="245"/>
      <c r="BB210" s="236"/>
      <c r="BC210" s="245"/>
      <c r="BD210" s="117" t="s">
        <v>118</v>
      </c>
      <c r="BE210" s="255">
        <v>42744</v>
      </c>
      <c r="BF210" s="116"/>
      <c r="BG210" s="116"/>
      <c r="BH210" s="116"/>
      <c r="BI210" s="116"/>
      <c r="BJ210" s="116"/>
      <c r="BK210" s="116"/>
      <c r="BL210" s="116"/>
      <c r="BM210" s="116"/>
      <c r="BN210" s="116"/>
      <c r="BO210" s="116"/>
    </row>
    <row r="211" spans="1:67" ht="16.5">
      <c r="A211" s="234">
        <v>40</v>
      </c>
      <c r="B211" s="117" t="s">
        <v>1380</v>
      </c>
      <c r="C211" s="116"/>
      <c r="D211" s="226" t="s">
        <v>618</v>
      </c>
      <c r="E211" s="117" t="s">
        <v>619</v>
      </c>
      <c r="F211" s="235"/>
      <c r="G211" s="236"/>
      <c r="H211" s="245"/>
      <c r="I211" s="236"/>
      <c r="J211" s="245"/>
      <c r="K211" s="236"/>
      <c r="L211" s="248"/>
      <c r="M211" s="117" t="s">
        <v>1665</v>
      </c>
      <c r="N211" s="248"/>
      <c r="O211" s="240"/>
      <c r="P211" s="248"/>
      <c r="Q211" s="240"/>
      <c r="R211" s="248"/>
      <c r="S211" s="240"/>
      <c r="T211" s="248"/>
      <c r="U211" s="240"/>
      <c r="V211" s="248"/>
      <c r="W211" s="240"/>
      <c r="X211" s="117" t="s">
        <v>1665</v>
      </c>
      <c r="Y211" s="234">
        <v>7.5</v>
      </c>
      <c r="Z211" s="234">
        <v>8</v>
      </c>
      <c r="AA211" s="234">
        <v>5</v>
      </c>
      <c r="AB211" s="117" t="s">
        <v>726</v>
      </c>
      <c r="AC211" s="117" t="s">
        <v>108</v>
      </c>
      <c r="AD211" s="116"/>
      <c r="AE211" s="254" t="s">
        <v>109</v>
      </c>
      <c r="AF211" s="29"/>
      <c r="AG211" s="117" t="s">
        <v>99</v>
      </c>
      <c r="AH211" s="233" t="e">
        <f>VLOOKUP($AD211,'Program-Causes'!$C:$D,2,FALSE)</f>
        <v>#N/A</v>
      </c>
      <c r="AI211" s="117" t="s">
        <v>100</v>
      </c>
      <c r="AJ211" s="117" t="s">
        <v>69</v>
      </c>
      <c r="AK211" s="117" t="s">
        <v>70</v>
      </c>
      <c r="AL211" s="30" t="str">
        <f t="shared" si="0"/>
        <v>甘燕萍-佛山市南海盈裕房地产发展有限公司-7.5-8-Guangdong Foundation For Poverty Alleviation-广东省扶贫基金会</v>
      </c>
      <c r="AM211" s="257" t="s">
        <v>80</v>
      </c>
      <c r="AN211" s="29"/>
      <c r="AO211" s="28"/>
      <c r="AP211" s="29"/>
      <c r="AQ211" s="117" t="s">
        <v>74</v>
      </c>
      <c r="AR211" s="29"/>
      <c r="AS211" s="28"/>
      <c r="AT211" s="28"/>
      <c r="AU211" s="28"/>
      <c r="AV211" s="29"/>
      <c r="AW211" s="28"/>
      <c r="AX211" s="29"/>
      <c r="AY211" s="236"/>
      <c r="AZ211" s="245"/>
      <c r="BA211" s="245"/>
      <c r="BB211" s="236"/>
      <c r="BC211" s="245"/>
      <c r="BD211" s="117" t="s">
        <v>118</v>
      </c>
      <c r="BE211" s="255">
        <v>42744</v>
      </c>
      <c r="BF211" s="116"/>
      <c r="BG211" s="116"/>
      <c r="BH211" s="116"/>
      <c r="BI211" s="116"/>
      <c r="BJ211" s="116"/>
      <c r="BK211" s="116"/>
      <c r="BL211" s="116"/>
      <c r="BM211" s="116"/>
      <c r="BN211" s="116"/>
      <c r="BO211" s="116"/>
    </row>
    <row r="212" spans="1:67" ht="16.5">
      <c r="A212" s="234">
        <v>40</v>
      </c>
      <c r="B212" s="117" t="s">
        <v>1380</v>
      </c>
      <c r="C212" s="116"/>
      <c r="D212" s="226" t="s">
        <v>618</v>
      </c>
      <c r="E212" s="117" t="s">
        <v>619</v>
      </c>
      <c r="F212" s="235"/>
      <c r="G212" s="236"/>
      <c r="H212" s="245"/>
      <c r="I212" s="236"/>
      <c r="J212" s="245"/>
      <c r="K212" s="236"/>
      <c r="L212" s="248"/>
      <c r="M212" s="117" t="s">
        <v>1665</v>
      </c>
      <c r="N212" s="248"/>
      <c r="O212" s="240"/>
      <c r="P212" s="248"/>
      <c r="Q212" s="240"/>
      <c r="R212" s="248"/>
      <c r="S212" s="240"/>
      <c r="T212" s="248"/>
      <c r="U212" s="240"/>
      <c r="V212" s="248"/>
      <c r="W212" s="240"/>
      <c r="X212" s="117" t="s">
        <v>1665</v>
      </c>
      <c r="Y212" s="234">
        <v>7.5</v>
      </c>
      <c r="Z212" s="234">
        <v>8</v>
      </c>
      <c r="AA212" s="234">
        <v>5</v>
      </c>
      <c r="AB212" s="117" t="s">
        <v>726</v>
      </c>
      <c r="AC212" s="117" t="s">
        <v>108</v>
      </c>
      <c r="AD212" s="116"/>
      <c r="AE212" s="254" t="s">
        <v>109</v>
      </c>
      <c r="AF212" s="29"/>
      <c r="AG212" s="117" t="s">
        <v>99</v>
      </c>
      <c r="AH212" s="233" t="e">
        <f>VLOOKUP($AD212,'Program-Causes'!$C:$D,2,FALSE)</f>
        <v>#N/A</v>
      </c>
      <c r="AI212" s="117" t="s">
        <v>100</v>
      </c>
      <c r="AJ212" s="117" t="s">
        <v>69</v>
      </c>
      <c r="AK212" s="117" t="s">
        <v>70</v>
      </c>
      <c r="AL212" s="30" t="str">
        <f t="shared" si="0"/>
        <v>甘燕萍-佛山市南海盈裕房地产发展有限公司-7.5-8-Guangdong Foundation For Poverty Alleviation-广东省扶贫基金会</v>
      </c>
      <c r="AM212" s="257" t="s">
        <v>80</v>
      </c>
      <c r="AN212" s="29"/>
      <c r="AO212" s="28"/>
      <c r="AP212" s="29"/>
      <c r="AQ212" s="117" t="s">
        <v>74</v>
      </c>
      <c r="AR212" s="29"/>
      <c r="AS212" s="28"/>
      <c r="AT212" s="28"/>
      <c r="AU212" s="28"/>
      <c r="AV212" s="29"/>
      <c r="AW212" s="28"/>
      <c r="AX212" s="29"/>
      <c r="AY212" s="236"/>
      <c r="AZ212" s="245"/>
      <c r="BA212" s="245"/>
      <c r="BB212" s="236"/>
      <c r="BC212" s="245"/>
      <c r="BD212" s="117" t="s">
        <v>118</v>
      </c>
      <c r="BE212" s="255">
        <v>42744</v>
      </c>
      <c r="BF212" s="116"/>
      <c r="BG212" s="116"/>
      <c r="BH212" s="116"/>
      <c r="BI212" s="116"/>
      <c r="BJ212" s="116"/>
      <c r="BK212" s="116"/>
      <c r="BL212" s="116"/>
      <c r="BM212" s="116"/>
      <c r="BN212" s="116"/>
      <c r="BO212" s="116"/>
    </row>
    <row r="213" spans="1:67" ht="16.5">
      <c r="A213" s="234">
        <v>40</v>
      </c>
      <c r="B213" s="117" t="s">
        <v>1380</v>
      </c>
      <c r="C213" s="116"/>
      <c r="D213" s="226" t="s">
        <v>618</v>
      </c>
      <c r="E213" s="117" t="s">
        <v>619</v>
      </c>
      <c r="F213" s="235"/>
      <c r="G213" s="236"/>
      <c r="H213" s="245"/>
      <c r="I213" s="236"/>
      <c r="J213" s="245"/>
      <c r="K213" s="236"/>
      <c r="L213" s="248"/>
      <c r="M213" s="117" t="s">
        <v>1665</v>
      </c>
      <c r="N213" s="248"/>
      <c r="O213" s="240"/>
      <c r="P213" s="248"/>
      <c r="Q213" s="240"/>
      <c r="R213" s="248"/>
      <c r="S213" s="240"/>
      <c r="T213" s="248"/>
      <c r="U213" s="240"/>
      <c r="V213" s="248"/>
      <c r="W213" s="240"/>
      <c r="X213" s="117" t="s">
        <v>1665</v>
      </c>
      <c r="Y213" s="234">
        <v>7.5</v>
      </c>
      <c r="Z213" s="234">
        <v>8</v>
      </c>
      <c r="AA213" s="234">
        <v>5</v>
      </c>
      <c r="AB213" s="117" t="s">
        <v>726</v>
      </c>
      <c r="AC213" s="117" t="s">
        <v>108</v>
      </c>
      <c r="AD213" s="116"/>
      <c r="AE213" s="254" t="s">
        <v>109</v>
      </c>
      <c r="AF213" s="29"/>
      <c r="AG213" s="117" t="s">
        <v>99</v>
      </c>
      <c r="AH213" s="233" t="e">
        <f>VLOOKUP($AD213,'Program-Causes'!$C:$D,2,FALSE)</f>
        <v>#N/A</v>
      </c>
      <c r="AI213" s="117" t="s">
        <v>100</v>
      </c>
      <c r="AJ213" s="117" t="s">
        <v>69</v>
      </c>
      <c r="AK213" s="117" t="s">
        <v>70</v>
      </c>
      <c r="AL213" s="30" t="str">
        <f t="shared" si="0"/>
        <v>甘燕萍-佛山市南海盈裕房地产发展有限公司-7.5-8-Guangdong Foundation For Poverty Alleviation-广东省扶贫基金会</v>
      </c>
      <c r="AM213" s="257" t="s">
        <v>80</v>
      </c>
      <c r="AN213" s="29"/>
      <c r="AO213" s="28"/>
      <c r="AP213" s="29"/>
      <c r="AQ213" s="117" t="s">
        <v>74</v>
      </c>
      <c r="AR213" s="29"/>
      <c r="AS213" s="28"/>
      <c r="AT213" s="28"/>
      <c r="AU213" s="28"/>
      <c r="AV213" s="29"/>
      <c r="AW213" s="28"/>
      <c r="AX213" s="29"/>
      <c r="AY213" s="236"/>
      <c r="AZ213" s="245"/>
      <c r="BA213" s="245"/>
      <c r="BB213" s="236"/>
      <c r="BC213" s="245"/>
      <c r="BD213" s="117" t="s">
        <v>118</v>
      </c>
      <c r="BE213" s="255">
        <v>42744</v>
      </c>
      <c r="BF213" s="116"/>
      <c r="BG213" s="116"/>
      <c r="BH213" s="116"/>
      <c r="BI213" s="116"/>
      <c r="BJ213" s="116"/>
      <c r="BK213" s="116"/>
      <c r="BL213" s="116"/>
      <c r="BM213" s="116"/>
      <c r="BN213" s="116"/>
      <c r="BO213" s="116"/>
    </row>
    <row r="214" spans="1:67" ht="16.5">
      <c r="A214" s="234">
        <v>40</v>
      </c>
      <c r="B214" s="116"/>
      <c r="C214" s="116"/>
      <c r="D214" s="226" t="s">
        <v>226</v>
      </c>
      <c r="E214" s="227" t="s">
        <v>227</v>
      </c>
      <c r="F214" s="228"/>
      <c r="G214" s="226">
        <v>1956</v>
      </c>
      <c r="H214" s="237">
        <v>60</v>
      </c>
      <c r="I214" s="226" t="s">
        <v>78</v>
      </c>
      <c r="J214" s="245"/>
      <c r="K214" s="238" t="s">
        <v>80</v>
      </c>
      <c r="L214" s="229" t="s">
        <v>121</v>
      </c>
      <c r="M214" s="230" t="s">
        <v>1668</v>
      </c>
      <c r="N214" s="229" t="s">
        <v>1669</v>
      </c>
      <c r="O214" s="240"/>
      <c r="P214" s="229" t="s">
        <v>336</v>
      </c>
      <c r="Q214" s="230" t="s">
        <v>292</v>
      </c>
      <c r="R214" s="229" t="s">
        <v>776</v>
      </c>
      <c r="S214" s="239" t="s">
        <v>80</v>
      </c>
      <c r="T214" s="229" t="s">
        <v>1670</v>
      </c>
      <c r="U214" s="240"/>
      <c r="V214" s="229" t="s">
        <v>1671</v>
      </c>
      <c r="W214" s="239" t="s">
        <v>1672</v>
      </c>
      <c r="X214" s="30" t="s">
        <v>1673</v>
      </c>
      <c r="Y214" s="241">
        <v>30</v>
      </c>
      <c r="Z214" s="242">
        <v>1</v>
      </c>
      <c r="AA214" s="241">
        <v>28</v>
      </c>
      <c r="AB214" s="30" t="s">
        <v>777</v>
      </c>
      <c r="AC214" s="29"/>
      <c r="AD214" s="235"/>
      <c r="AE214" s="243" t="s">
        <v>109</v>
      </c>
      <c r="AF214" s="29"/>
      <c r="AG214" s="30" t="s">
        <v>99</v>
      </c>
      <c r="AH214" s="233" t="e">
        <f>VLOOKUP($AD214,'Program-Causes'!$C:$D,2,FALSE)</f>
        <v>#N/A</v>
      </c>
      <c r="AI214" s="194" t="s">
        <v>100</v>
      </c>
      <c r="AJ214" s="30" t="s">
        <v>69</v>
      </c>
      <c r="AK214" s="194" t="s">
        <v>70</v>
      </c>
      <c r="AL214" s="30" t="str">
        <f t="shared" si="0"/>
        <v>高庆寿-Hubei Guochuang Hi-Tech Material Co.,Ltd-30-1-Hubei Charity Federation-</v>
      </c>
      <c r="AM214" s="26" t="s">
        <v>72</v>
      </c>
      <c r="AN214" s="27" t="s">
        <v>73</v>
      </c>
      <c r="AO214" s="28"/>
      <c r="AP214" s="29"/>
      <c r="AQ214" s="30" t="s">
        <v>74</v>
      </c>
      <c r="AR214" s="29"/>
      <c r="AS214" s="28"/>
      <c r="AT214" s="29"/>
      <c r="AU214" s="28"/>
      <c r="AV214" s="194" t="s">
        <v>744</v>
      </c>
      <c r="AW214" s="28"/>
      <c r="AX214" s="194" t="s">
        <v>76</v>
      </c>
      <c r="AY214" s="244">
        <v>30</v>
      </c>
      <c r="AZ214" s="245"/>
      <c r="BA214" s="245"/>
      <c r="BB214" s="236"/>
      <c r="BC214" s="245"/>
      <c r="BD214" s="117" t="s">
        <v>103</v>
      </c>
      <c r="BE214" s="246">
        <v>42705</v>
      </c>
      <c r="BF214" s="116"/>
      <c r="BG214" s="116"/>
      <c r="BH214" s="116"/>
      <c r="BI214" s="116"/>
      <c r="BJ214" s="116"/>
      <c r="BK214" s="116"/>
      <c r="BL214" s="116"/>
      <c r="BM214" s="116"/>
      <c r="BN214" s="116"/>
      <c r="BO214" s="116"/>
    </row>
    <row r="215" spans="1:67" ht="16.5">
      <c r="A215" s="234">
        <v>40</v>
      </c>
      <c r="B215" s="116"/>
      <c r="C215" s="116"/>
      <c r="D215" s="226" t="s">
        <v>573</v>
      </c>
      <c r="E215" s="227" t="s">
        <v>574</v>
      </c>
      <c r="F215" s="260"/>
      <c r="G215" s="244">
        <v>1971</v>
      </c>
      <c r="H215" s="237">
        <v>45</v>
      </c>
      <c r="I215" s="226" t="s">
        <v>78</v>
      </c>
      <c r="J215" s="227" t="s">
        <v>79</v>
      </c>
      <c r="K215" s="238" t="s">
        <v>80</v>
      </c>
      <c r="L215" s="229" t="s">
        <v>119</v>
      </c>
      <c r="M215" s="230" t="s">
        <v>1674</v>
      </c>
      <c r="N215" s="229" t="s">
        <v>1675</v>
      </c>
      <c r="O215" s="240"/>
      <c r="P215" s="229" t="s">
        <v>336</v>
      </c>
      <c r="Q215" s="230" t="s">
        <v>292</v>
      </c>
      <c r="R215" s="229" t="s">
        <v>776</v>
      </c>
      <c r="S215" s="239" t="s">
        <v>80</v>
      </c>
      <c r="T215" s="248"/>
      <c r="U215" s="240"/>
      <c r="V215" s="229" t="s">
        <v>1677</v>
      </c>
      <c r="W215" s="239" t="s">
        <v>1678</v>
      </c>
      <c r="X215" s="30" t="s">
        <v>1674</v>
      </c>
      <c r="Y215" s="241">
        <v>30</v>
      </c>
      <c r="Z215" s="242">
        <v>5</v>
      </c>
      <c r="AA215" s="241">
        <v>24</v>
      </c>
      <c r="AB215" s="30" t="s">
        <v>1679</v>
      </c>
      <c r="AC215" s="194" t="s">
        <v>1680</v>
      </c>
      <c r="AD215" s="235"/>
      <c r="AE215" s="243" t="s">
        <v>138</v>
      </c>
      <c r="AF215" s="29"/>
      <c r="AG215" s="30" t="s">
        <v>67</v>
      </c>
      <c r="AH215" s="233" t="e">
        <f>VLOOKUP($AD215,'Program-Causes'!$C:$D,2,FALSE)</f>
        <v>#N/A</v>
      </c>
      <c r="AI215" s="194" t="s">
        <v>100</v>
      </c>
      <c r="AJ215" s="30" t="s">
        <v>69</v>
      </c>
      <c r="AK215" s="194" t="s">
        <v>70</v>
      </c>
      <c r="AL215" s="30" t="str">
        <f t="shared" si="0"/>
        <v>李金苗-Hubei Tianmeng Investment Group-30-5-Wuhan Univerisity of Technology-武汉理工大学</v>
      </c>
      <c r="AM215" s="26" t="s">
        <v>80</v>
      </c>
      <c r="AN215" s="29"/>
      <c r="AO215" s="28"/>
      <c r="AP215" s="29"/>
      <c r="AQ215" s="30" t="s">
        <v>74</v>
      </c>
      <c r="AR215" s="29"/>
      <c r="AS215" s="28"/>
      <c r="AT215" s="29"/>
      <c r="AU215" s="28"/>
      <c r="AV215" s="194" t="s">
        <v>766</v>
      </c>
      <c r="AW215" s="28"/>
      <c r="AX215" s="194" t="s">
        <v>84</v>
      </c>
      <c r="AY215" s="244">
        <v>30</v>
      </c>
      <c r="AZ215" s="245"/>
      <c r="BA215" s="245"/>
      <c r="BB215" s="236"/>
      <c r="BC215" s="227" t="s">
        <v>173</v>
      </c>
      <c r="BD215" s="117" t="s">
        <v>103</v>
      </c>
      <c r="BE215" s="246">
        <v>42704</v>
      </c>
      <c r="BF215" s="116"/>
      <c r="BG215" s="116"/>
      <c r="BH215" s="116"/>
      <c r="BI215" s="116"/>
      <c r="BJ215" s="116"/>
      <c r="BK215" s="116"/>
      <c r="BL215" s="116"/>
      <c r="BM215" s="116"/>
      <c r="BN215" s="116"/>
      <c r="BO215" s="116"/>
    </row>
    <row r="216" spans="1:67" ht="16.5">
      <c r="A216" s="234">
        <v>40</v>
      </c>
      <c r="B216" s="116"/>
      <c r="C216" s="116"/>
      <c r="D216" s="226" t="s">
        <v>270</v>
      </c>
      <c r="E216" s="227" t="s">
        <v>271</v>
      </c>
      <c r="F216" s="235"/>
      <c r="G216" s="236"/>
      <c r="H216" s="245"/>
      <c r="I216" s="226" t="s">
        <v>78</v>
      </c>
      <c r="J216" s="245"/>
      <c r="K216" s="236"/>
      <c r="L216" s="229" t="s">
        <v>1400</v>
      </c>
      <c r="M216" s="230" t="s">
        <v>1682</v>
      </c>
      <c r="N216" s="229" t="s">
        <v>1683</v>
      </c>
      <c r="O216" s="230" t="s">
        <v>84</v>
      </c>
      <c r="P216" s="229" t="s">
        <v>953</v>
      </c>
      <c r="Q216" s="230" t="s">
        <v>222</v>
      </c>
      <c r="R216" s="229" t="s">
        <v>222</v>
      </c>
      <c r="S216" s="240"/>
      <c r="T216" s="248"/>
      <c r="U216" s="240"/>
      <c r="V216" s="229" t="s">
        <v>1684</v>
      </c>
      <c r="W216" s="239" t="s">
        <v>1685</v>
      </c>
      <c r="X216" s="30" t="s">
        <v>270</v>
      </c>
      <c r="Y216" s="241">
        <v>30</v>
      </c>
      <c r="Z216" s="242">
        <v>11</v>
      </c>
      <c r="AA216" s="241">
        <v>12</v>
      </c>
      <c r="AB216" s="117" t="s">
        <v>1070</v>
      </c>
      <c r="AC216" s="117" t="s">
        <v>1071</v>
      </c>
      <c r="AD216" s="235"/>
      <c r="AE216" s="243" t="s">
        <v>1686</v>
      </c>
      <c r="AF216" s="29"/>
      <c r="AG216" s="30" t="s">
        <v>67</v>
      </c>
      <c r="AH216" s="233" t="e">
        <f>VLOOKUP($AD216,'Program-Causes'!$C:$D,2,FALSE)</f>
        <v>#N/A</v>
      </c>
      <c r="AI216" s="194" t="s">
        <v>68</v>
      </c>
      <c r="AJ216" s="30" t="s">
        <v>69</v>
      </c>
      <c r="AK216" s="194" t="s">
        <v>70</v>
      </c>
      <c r="AL216" s="30" t="str">
        <f t="shared" si="0"/>
        <v>李平-Li Ping-30-11-Sichuan University Education Foundation-四川大学教育基金会</v>
      </c>
      <c r="AM216" s="26" t="s">
        <v>1687</v>
      </c>
      <c r="AN216" s="257" t="s">
        <v>1688</v>
      </c>
      <c r="AO216" s="28"/>
      <c r="AP216" s="29"/>
      <c r="AQ216" s="30" t="s">
        <v>74</v>
      </c>
      <c r="AR216" s="29"/>
      <c r="AS216" s="28"/>
      <c r="AT216" s="30" t="s">
        <v>420</v>
      </c>
      <c r="AU216" s="28"/>
      <c r="AV216" s="194" t="s">
        <v>1689</v>
      </c>
      <c r="AW216" s="28"/>
      <c r="AX216" s="194" t="s">
        <v>84</v>
      </c>
      <c r="AY216" s="236"/>
      <c r="AZ216" s="245"/>
      <c r="BA216" s="245"/>
      <c r="BB216" s="236"/>
      <c r="BC216" s="245"/>
      <c r="BD216" s="117" t="s">
        <v>1690</v>
      </c>
      <c r="BE216" s="255">
        <v>42745</v>
      </c>
      <c r="BF216" s="116"/>
      <c r="BG216" s="116"/>
      <c r="BH216" s="116"/>
      <c r="BI216" s="116"/>
      <c r="BJ216" s="116"/>
      <c r="BK216" s="116"/>
      <c r="BL216" s="116"/>
      <c r="BM216" s="116"/>
      <c r="BN216" s="116"/>
      <c r="BO216" s="116"/>
    </row>
    <row r="217" spans="1:67" ht="16.5">
      <c r="A217" s="234">
        <v>40</v>
      </c>
      <c r="B217" s="116"/>
      <c r="C217" s="116"/>
      <c r="D217" s="226" t="s">
        <v>274</v>
      </c>
      <c r="E217" s="227" t="s">
        <v>275</v>
      </c>
      <c r="F217" s="260"/>
      <c r="G217" s="244">
        <v>1968</v>
      </c>
      <c r="H217" s="237">
        <v>48</v>
      </c>
      <c r="I217" s="226" t="s">
        <v>78</v>
      </c>
      <c r="J217" s="227" t="s">
        <v>79</v>
      </c>
      <c r="K217" s="238" t="s">
        <v>80</v>
      </c>
      <c r="L217" s="229" t="s">
        <v>1400</v>
      </c>
      <c r="M217" s="230" t="s">
        <v>1691</v>
      </c>
      <c r="N217" s="229" t="s">
        <v>1692</v>
      </c>
      <c r="O217" s="240"/>
      <c r="P217" s="229" t="s">
        <v>1693</v>
      </c>
      <c r="Q217" s="230" t="s">
        <v>222</v>
      </c>
      <c r="R217" s="229" t="s">
        <v>222</v>
      </c>
      <c r="S217" s="239" t="s">
        <v>80</v>
      </c>
      <c r="T217" s="229" t="s">
        <v>1694</v>
      </c>
      <c r="U217" s="240"/>
      <c r="V217" s="229" t="s">
        <v>1695</v>
      </c>
      <c r="W217" s="239" t="s">
        <v>1696</v>
      </c>
      <c r="X217" s="30" t="s">
        <v>274</v>
      </c>
      <c r="Y217" s="241">
        <v>30</v>
      </c>
      <c r="Z217" s="242">
        <v>12</v>
      </c>
      <c r="AA217" s="241">
        <v>22</v>
      </c>
      <c r="AB217" s="30" t="s">
        <v>1697</v>
      </c>
      <c r="AC217" s="194" t="s">
        <v>1698</v>
      </c>
      <c r="AD217" s="235"/>
      <c r="AE217" s="243" t="s">
        <v>137</v>
      </c>
      <c r="AF217" s="29"/>
      <c r="AG217" s="30" t="s">
        <v>131</v>
      </c>
      <c r="AH217" s="233" t="e">
        <f>VLOOKUP($AD217,'Program-Causes'!$C:$D,2,FALSE)</f>
        <v>#N/A</v>
      </c>
      <c r="AI217" s="194" t="s">
        <v>68</v>
      </c>
      <c r="AJ217" s="30" t="s">
        <v>69</v>
      </c>
      <c r="AK217" s="194" t="s">
        <v>70</v>
      </c>
      <c r="AL217" s="30" t="str">
        <f t="shared" si="0"/>
        <v>李彦宏-Li Yanhong-30-12-Peking Union Medical College Hospital-北京协和医院</v>
      </c>
      <c r="AM217" s="26" t="s">
        <v>72</v>
      </c>
      <c r="AN217" s="27" t="s">
        <v>73</v>
      </c>
      <c r="AO217" s="28"/>
      <c r="AP217" s="29"/>
      <c r="AQ217" s="30" t="s">
        <v>74</v>
      </c>
      <c r="AR217" s="29"/>
      <c r="AS217" s="28"/>
      <c r="AT217" s="29"/>
      <c r="AU217" s="28"/>
      <c r="AV217" s="194" t="s">
        <v>1535</v>
      </c>
      <c r="AW217" s="28"/>
      <c r="AX217" s="194" t="s">
        <v>76</v>
      </c>
      <c r="AY217" s="244">
        <v>30</v>
      </c>
      <c r="AZ217" s="245"/>
      <c r="BA217" s="245"/>
      <c r="BB217" s="236"/>
      <c r="BC217" s="227" t="s">
        <v>173</v>
      </c>
      <c r="BD217" s="117" t="s">
        <v>103</v>
      </c>
      <c r="BE217" s="246">
        <v>42704</v>
      </c>
      <c r="BF217" s="116"/>
      <c r="BG217" s="116"/>
      <c r="BH217" s="116"/>
      <c r="BI217" s="116"/>
      <c r="BJ217" s="116"/>
      <c r="BK217" s="116"/>
      <c r="BL217" s="116"/>
      <c r="BM217" s="116"/>
      <c r="BN217" s="116"/>
      <c r="BO217" s="116"/>
    </row>
    <row r="218" spans="1:67" ht="16.5">
      <c r="A218" s="234">
        <v>40</v>
      </c>
      <c r="B218" s="116"/>
      <c r="C218" s="116"/>
      <c r="D218" s="226" t="s">
        <v>315</v>
      </c>
      <c r="E218" s="227" t="s">
        <v>316</v>
      </c>
      <c r="F218" s="260"/>
      <c r="G218" s="244">
        <v>1965</v>
      </c>
      <c r="H218" s="237">
        <v>51</v>
      </c>
      <c r="I218" s="226" t="s">
        <v>78</v>
      </c>
      <c r="J218" s="227" t="s">
        <v>79</v>
      </c>
      <c r="K218" s="238" t="s">
        <v>80</v>
      </c>
      <c r="L218" s="229" t="s">
        <v>1400</v>
      </c>
      <c r="M218" s="230" t="s">
        <v>1699</v>
      </c>
      <c r="N218" s="229" t="s">
        <v>1700</v>
      </c>
      <c r="O218" s="240"/>
      <c r="P218" s="229" t="s">
        <v>336</v>
      </c>
      <c r="Q218" s="230" t="s">
        <v>63</v>
      </c>
      <c r="R218" s="229" t="s">
        <v>94</v>
      </c>
      <c r="S218" s="239" t="s">
        <v>80</v>
      </c>
      <c r="T218" s="248"/>
      <c r="U218" s="240"/>
      <c r="V218" s="248"/>
      <c r="W218" s="240"/>
      <c r="X218" s="30" t="s">
        <v>1699</v>
      </c>
      <c r="Y218" s="241">
        <v>30</v>
      </c>
      <c r="Z218" s="242">
        <v>9</v>
      </c>
      <c r="AA218" s="241">
        <v>17</v>
      </c>
      <c r="AB218" s="30" t="s">
        <v>1656</v>
      </c>
      <c r="AC218" s="194" t="s">
        <v>1657</v>
      </c>
      <c r="AD218" s="235"/>
      <c r="AE218" s="243" t="s">
        <v>138</v>
      </c>
      <c r="AF218" s="29"/>
      <c r="AG218" s="30" t="s">
        <v>67</v>
      </c>
      <c r="AH218" s="233" t="e">
        <f>VLOOKUP($AD218,'Program-Causes'!$C:$D,2,FALSE)</f>
        <v>#N/A</v>
      </c>
      <c r="AI218" s="194" t="s">
        <v>68</v>
      </c>
      <c r="AJ218" s="30" t="s">
        <v>69</v>
      </c>
      <c r="AK218" s="194" t="s">
        <v>70</v>
      </c>
      <c r="AL218" s="30" t="str">
        <f t="shared" si="0"/>
        <v>刘伟-PCI Group-30-9-Zhongshan University-中山大学</v>
      </c>
      <c r="AM218" s="26" t="s">
        <v>80</v>
      </c>
      <c r="AN218" s="29"/>
      <c r="AO218" s="28"/>
      <c r="AP218" s="29"/>
      <c r="AQ218" s="30" t="s">
        <v>74</v>
      </c>
      <c r="AR218" s="29"/>
      <c r="AS218" s="28"/>
      <c r="AT218" s="29"/>
      <c r="AU218" s="28"/>
      <c r="AV218" s="194" t="s">
        <v>766</v>
      </c>
      <c r="AW218" s="28"/>
      <c r="AX218" s="194" t="s">
        <v>84</v>
      </c>
      <c r="AY218" s="244">
        <v>30</v>
      </c>
      <c r="AZ218" s="245"/>
      <c r="BA218" s="245"/>
      <c r="BB218" s="236"/>
      <c r="BC218" s="227" t="s">
        <v>173</v>
      </c>
      <c r="BD218" s="117" t="s">
        <v>103</v>
      </c>
      <c r="BE218" s="246">
        <v>42704</v>
      </c>
      <c r="BF218" s="116"/>
      <c r="BG218" s="116"/>
      <c r="BH218" s="116"/>
      <c r="BI218" s="116"/>
      <c r="BJ218" s="116"/>
      <c r="BK218" s="116"/>
      <c r="BL218" s="116"/>
      <c r="BM218" s="116"/>
      <c r="BN218" s="116"/>
      <c r="BO218" s="116"/>
    </row>
    <row r="219" spans="1:67" ht="16.5">
      <c r="A219" s="234">
        <v>40</v>
      </c>
      <c r="B219" s="116"/>
      <c r="C219" s="116"/>
      <c r="D219" s="226" t="s">
        <v>575</v>
      </c>
      <c r="E219" s="227" t="s">
        <v>576</v>
      </c>
      <c r="F219" s="228"/>
      <c r="G219" s="226">
        <v>1966</v>
      </c>
      <c r="H219" s="227">
        <v>50</v>
      </c>
      <c r="I219" s="226" t="s">
        <v>78</v>
      </c>
      <c r="J219" s="245"/>
      <c r="K219" s="238" t="s">
        <v>80</v>
      </c>
      <c r="L219" s="229" t="s">
        <v>121</v>
      </c>
      <c r="M219" s="230" t="s">
        <v>1701</v>
      </c>
      <c r="N219" s="229" t="s">
        <v>1702</v>
      </c>
      <c r="O219" s="240"/>
      <c r="P219" s="229" t="s">
        <v>336</v>
      </c>
      <c r="Q219" s="230" t="s">
        <v>748</v>
      </c>
      <c r="R219" s="229" t="s">
        <v>1703</v>
      </c>
      <c r="S219" s="239" t="s">
        <v>80</v>
      </c>
      <c r="T219" s="229" t="s">
        <v>1704</v>
      </c>
      <c r="U219" s="240"/>
      <c r="V219" s="229" t="s">
        <v>1705</v>
      </c>
      <c r="W219" s="230" t="s">
        <v>1706</v>
      </c>
      <c r="X219" s="30" t="s">
        <v>575</v>
      </c>
      <c r="Y219" s="194">
        <v>30</v>
      </c>
      <c r="Z219" s="30">
        <v>5</v>
      </c>
      <c r="AA219" s="194">
        <v>20</v>
      </c>
      <c r="AB219" s="30" t="s">
        <v>1707</v>
      </c>
      <c r="AC219" s="29"/>
      <c r="AD219" s="235"/>
      <c r="AE219" s="243" t="s">
        <v>1390</v>
      </c>
      <c r="AF219" s="29"/>
      <c r="AG219" s="30" t="s">
        <v>67</v>
      </c>
      <c r="AH219" s="233" t="e">
        <f>VLOOKUP($AD219,'Program-Causes'!$C:$D,2,FALSE)</f>
        <v>#N/A</v>
      </c>
      <c r="AI219" s="194" t="s">
        <v>100</v>
      </c>
      <c r="AJ219" s="30" t="s">
        <v>69</v>
      </c>
      <c r="AK219" s="194" t="s">
        <v>70</v>
      </c>
      <c r="AL219" s="30" t="str">
        <f t="shared" si="0"/>
        <v>叶建荣-Ye Jianrong-30-5-Ningbo University-</v>
      </c>
      <c r="AM219" s="26" t="s">
        <v>72</v>
      </c>
      <c r="AN219" s="27" t="s">
        <v>73</v>
      </c>
      <c r="AO219" s="26" t="s">
        <v>1057</v>
      </c>
      <c r="AP219" s="29"/>
      <c r="AQ219" s="30" t="s">
        <v>74</v>
      </c>
      <c r="AR219" s="29"/>
      <c r="AS219" s="28"/>
      <c r="AT219" s="29"/>
      <c r="AU219" s="28"/>
      <c r="AV219" s="194" t="s">
        <v>487</v>
      </c>
      <c r="AW219" s="28"/>
      <c r="AX219" s="194" t="s">
        <v>84</v>
      </c>
      <c r="AY219" s="244">
        <v>30</v>
      </c>
      <c r="AZ219" s="245"/>
      <c r="BA219" s="245"/>
      <c r="BB219" s="236"/>
      <c r="BC219" s="245"/>
      <c r="BD219" s="117" t="s">
        <v>103</v>
      </c>
      <c r="BE219" s="246">
        <v>42706</v>
      </c>
      <c r="BF219" s="116"/>
      <c r="BG219" s="116"/>
      <c r="BH219" s="116"/>
      <c r="BI219" s="116"/>
      <c r="BJ219" s="116"/>
      <c r="BK219" s="116"/>
      <c r="BL219" s="116"/>
      <c r="BM219" s="116"/>
      <c r="BN219" s="116"/>
      <c r="BO219" s="116"/>
    </row>
    <row r="220" spans="1:67" ht="16.5">
      <c r="A220" s="234">
        <v>49</v>
      </c>
      <c r="B220" s="116"/>
      <c r="C220" s="116"/>
      <c r="D220" s="226" t="s">
        <v>620</v>
      </c>
      <c r="E220" s="227" t="s">
        <v>621</v>
      </c>
      <c r="F220" s="260"/>
      <c r="G220" s="244">
        <v>1955</v>
      </c>
      <c r="H220" s="237">
        <v>61</v>
      </c>
      <c r="I220" s="226" t="s">
        <v>78</v>
      </c>
      <c r="J220" s="227" t="s">
        <v>79</v>
      </c>
      <c r="K220" s="238" t="s">
        <v>80</v>
      </c>
      <c r="L220" s="229" t="s">
        <v>9</v>
      </c>
      <c r="M220" s="230" t="s">
        <v>1708</v>
      </c>
      <c r="N220" s="229" t="s">
        <v>1709</v>
      </c>
      <c r="O220" s="240"/>
      <c r="P220" s="229" t="s">
        <v>336</v>
      </c>
      <c r="Q220" s="230" t="s">
        <v>223</v>
      </c>
      <c r="R220" s="229" t="s">
        <v>223</v>
      </c>
      <c r="S220" s="239" t="s">
        <v>80</v>
      </c>
      <c r="T220" s="248"/>
      <c r="U220" s="240"/>
      <c r="V220" s="248"/>
      <c r="W220" s="240"/>
      <c r="X220" s="30" t="s">
        <v>1709</v>
      </c>
      <c r="Y220" s="194">
        <v>28.1</v>
      </c>
      <c r="Z220" s="242">
        <v>12</v>
      </c>
      <c r="AA220" s="241">
        <v>12</v>
      </c>
      <c r="AB220" s="30" t="s">
        <v>1710</v>
      </c>
      <c r="AC220" s="29"/>
      <c r="AD220" s="235"/>
      <c r="AE220" s="243" t="s">
        <v>136</v>
      </c>
      <c r="AF220" s="29"/>
      <c r="AG220" s="30" t="s">
        <v>99</v>
      </c>
      <c r="AH220" s="233" t="e">
        <f>VLOOKUP($AD220,'Program-Causes'!$C:$D,2,FALSE)</f>
        <v>#N/A</v>
      </c>
      <c r="AI220" s="194" t="s">
        <v>100</v>
      </c>
      <c r="AJ220" s="30" t="s">
        <v>69</v>
      </c>
      <c r="AK220" s="194" t="s">
        <v>70</v>
      </c>
      <c r="AL220" s="30" t="str">
        <f t="shared" si="0"/>
        <v>周庆治-南都集团-28.1-12-Narada Foundation-</v>
      </c>
      <c r="AM220" s="26" t="s">
        <v>80</v>
      </c>
      <c r="AN220" s="29"/>
      <c r="AO220" s="28"/>
      <c r="AP220" s="29"/>
      <c r="AQ220" s="28"/>
      <c r="AR220" s="29"/>
      <c r="AS220" s="28"/>
      <c r="AT220" s="194" t="s">
        <v>74</v>
      </c>
      <c r="AU220" s="28"/>
      <c r="AV220" s="29"/>
      <c r="AW220" s="28"/>
      <c r="AX220" s="29"/>
      <c r="AY220" s="236"/>
      <c r="AZ220" s="245"/>
      <c r="BA220" s="245"/>
      <c r="BB220" s="236"/>
      <c r="BC220" s="245"/>
      <c r="BD220" s="116"/>
      <c r="BE220" s="116"/>
      <c r="BF220" s="116"/>
      <c r="BG220" s="116"/>
      <c r="BH220" s="116"/>
      <c r="BI220" s="116"/>
      <c r="BJ220" s="116"/>
      <c r="BK220" s="116"/>
      <c r="BL220" s="116"/>
      <c r="BM220" s="116"/>
      <c r="BN220" s="116"/>
      <c r="BO220" s="116"/>
    </row>
    <row r="221" spans="1:67" ht="16.5">
      <c r="A221" s="234">
        <v>50</v>
      </c>
      <c r="B221" s="116"/>
      <c r="C221" s="116"/>
      <c r="D221" s="226" t="s">
        <v>241</v>
      </c>
      <c r="E221" s="227" t="s">
        <v>242</v>
      </c>
      <c r="F221" s="235"/>
      <c r="G221" s="236"/>
      <c r="H221" s="245"/>
      <c r="I221" s="226" t="s">
        <v>78</v>
      </c>
      <c r="J221" s="227" t="s">
        <v>79</v>
      </c>
      <c r="K221" s="238" t="s">
        <v>80</v>
      </c>
      <c r="L221" s="229" t="s">
        <v>9</v>
      </c>
      <c r="M221" s="230" t="s">
        <v>1711</v>
      </c>
      <c r="N221" s="229" t="s">
        <v>1712</v>
      </c>
      <c r="O221" s="230" t="s">
        <v>84</v>
      </c>
      <c r="P221" s="229" t="s">
        <v>194</v>
      </c>
      <c r="Q221" s="230" t="s">
        <v>319</v>
      </c>
      <c r="R221" s="229" t="s">
        <v>319</v>
      </c>
      <c r="S221" s="239" t="s">
        <v>80</v>
      </c>
      <c r="T221" s="229" t="s">
        <v>1713</v>
      </c>
      <c r="U221" s="240"/>
      <c r="V221" s="229" t="s">
        <v>1714</v>
      </c>
      <c r="W221" s="239" t="s">
        <v>1715</v>
      </c>
      <c r="X221" s="30" t="s">
        <v>1711</v>
      </c>
      <c r="Y221" s="241">
        <v>27.5</v>
      </c>
      <c r="Z221" s="242">
        <v>5</v>
      </c>
      <c r="AA221" s="241">
        <v>30</v>
      </c>
      <c r="AB221" s="30" t="s">
        <v>1716</v>
      </c>
      <c r="AC221" s="29"/>
      <c r="AD221" s="235"/>
      <c r="AE221" s="243" t="s">
        <v>98</v>
      </c>
      <c r="AF221" s="29"/>
      <c r="AG221" s="30" t="s">
        <v>99</v>
      </c>
      <c r="AH221" s="233" t="e">
        <f>VLOOKUP($AD221,'Program-Causes'!$C:$D,2,FALSE)</f>
        <v>#N/A</v>
      </c>
      <c r="AI221" s="194" t="s">
        <v>100</v>
      </c>
      <c r="AJ221" s="30" t="s">
        <v>69</v>
      </c>
      <c r="AK221" s="194" t="s">
        <v>70</v>
      </c>
      <c r="AL221" s="30" t="str">
        <f t="shared" si="0"/>
        <v>黄红云-Jinke Property Group Co., Ltd.-27.5-5-Chingqing Government-</v>
      </c>
      <c r="AM221" s="26" t="s">
        <v>80</v>
      </c>
      <c r="AN221" s="29"/>
      <c r="AO221" s="28"/>
      <c r="AP221" s="29"/>
      <c r="AQ221" s="30" t="s">
        <v>74</v>
      </c>
      <c r="AR221" s="29"/>
      <c r="AS221" s="28"/>
      <c r="AT221" s="29"/>
      <c r="AU221" s="28"/>
      <c r="AV221" s="194" t="s">
        <v>744</v>
      </c>
      <c r="AW221" s="28"/>
      <c r="AX221" s="194" t="s">
        <v>76</v>
      </c>
      <c r="AY221" s="244">
        <v>27.5</v>
      </c>
      <c r="AZ221" s="245"/>
      <c r="BA221" s="245"/>
      <c r="BB221" s="236"/>
      <c r="BC221" s="237">
        <v>11</v>
      </c>
      <c r="BD221" s="117" t="s">
        <v>103</v>
      </c>
      <c r="BE221" s="246">
        <v>42705</v>
      </c>
      <c r="BF221" s="116"/>
      <c r="BG221" s="116"/>
      <c r="BH221" s="116"/>
      <c r="BI221" s="116"/>
      <c r="BJ221" s="116"/>
      <c r="BK221" s="116"/>
      <c r="BL221" s="116"/>
      <c r="BM221" s="116"/>
      <c r="BN221" s="116"/>
      <c r="BO221" s="116"/>
    </row>
    <row r="222" spans="1:67" ht="16.5">
      <c r="A222" s="234">
        <v>51</v>
      </c>
      <c r="B222" s="116"/>
      <c r="C222" s="116"/>
      <c r="D222" s="226" t="s">
        <v>235</v>
      </c>
      <c r="E222" s="227" t="s">
        <v>236</v>
      </c>
      <c r="F222" s="235"/>
      <c r="G222" s="236"/>
      <c r="H222" s="237">
        <v>74</v>
      </c>
      <c r="I222" s="226" t="s">
        <v>78</v>
      </c>
      <c r="J222" s="227" t="s">
        <v>79</v>
      </c>
      <c r="K222" s="238" t="s">
        <v>80</v>
      </c>
      <c r="L222" s="229" t="s">
        <v>121</v>
      </c>
      <c r="M222" s="230" t="s">
        <v>1717</v>
      </c>
      <c r="N222" s="229" t="s">
        <v>1718</v>
      </c>
      <c r="O222" s="230" t="s">
        <v>84</v>
      </c>
      <c r="P222" s="229" t="s">
        <v>1719</v>
      </c>
      <c r="Q222" s="230" t="s">
        <v>63</v>
      </c>
      <c r="R222" s="229" t="s">
        <v>713</v>
      </c>
      <c r="S222" s="239" t="s">
        <v>80</v>
      </c>
      <c r="T222" s="229" t="s">
        <v>1720</v>
      </c>
      <c r="U222" s="240"/>
      <c r="V222" s="229" t="s">
        <v>1721</v>
      </c>
      <c r="W222" s="239" t="s">
        <v>1722</v>
      </c>
      <c r="X222" s="30" t="s">
        <v>1001</v>
      </c>
      <c r="Y222" s="241">
        <v>3</v>
      </c>
      <c r="Z222" s="242">
        <v>1</v>
      </c>
      <c r="AA222" s="241">
        <v>9</v>
      </c>
      <c r="AB222" s="30" t="s">
        <v>1723</v>
      </c>
      <c r="AC222" s="29"/>
      <c r="AD222" s="235"/>
      <c r="AE222" s="243" t="s">
        <v>1371</v>
      </c>
      <c r="AF222" s="194" t="s">
        <v>1724</v>
      </c>
      <c r="AG222" s="30" t="s">
        <v>67</v>
      </c>
      <c r="AH222" s="233" t="e">
        <f>VLOOKUP($AD222,'Program-Causes'!$C:$D,2,FALSE)</f>
        <v>#N/A</v>
      </c>
      <c r="AI222" s="194" t="s">
        <v>142</v>
      </c>
      <c r="AJ222" s="30" t="s">
        <v>69</v>
      </c>
      <c r="AK222" s="194" t="s">
        <v>70</v>
      </c>
      <c r="AL222" s="30" t="str">
        <f t="shared" si="0"/>
        <v>何享健-He Xiangjian Foundation-3-1-Master of Philanthropic Studies (MPS) Program-</v>
      </c>
      <c r="AM222" s="26" t="s">
        <v>72</v>
      </c>
      <c r="AN222" s="27" t="s">
        <v>73</v>
      </c>
      <c r="AO222" s="28"/>
      <c r="AP222" s="29"/>
      <c r="AQ222" s="30" t="s">
        <v>74</v>
      </c>
      <c r="AR222" s="29"/>
      <c r="AS222" s="28"/>
      <c r="AT222" s="29"/>
      <c r="AU222" s="28"/>
      <c r="AV222" s="194" t="s">
        <v>1725</v>
      </c>
      <c r="AW222" s="28"/>
      <c r="AX222" s="194" t="s">
        <v>84</v>
      </c>
      <c r="AY222" s="244">
        <v>22</v>
      </c>
      <c r="AZ222" s="245"/>
      <c r="BA222" s="245"/>
      <c r="BB222" s="236"/>
      <c r="BC222" s="237">
        <v>400</v>
      </c>
      <c r="BD222" s="117" t="s">
        <v>77</v>
      </c>
      <c r="BE222" s="246">
        <v>42422</v>
      </c>
      <c r="BF222" s="116"/>
      <c r="BG222" s="116"/>
      <c r="BH222" s="116"/>
      <c r="BI222" s="116"/>
      <c r="BJ222" s="116"/>
      <c r="BK222" s="116"/>
      <c r="BL222" s="116"/>
      <c r="BM222" s="116"/>
      <c r="BN222" s="116"/>
      <c r="BO222" s="116"/>
    </row>
    <row r="223" spans="1:67" ht="16.5">
      <c r="A223" s="234">
        <v>51</v>
      </c>
      <c r="B223" s="116"/>
      <c r="C223" s="116"/>
      <c r="D223" s="226" t="s">
        <v>235</v>
      </c>
      <c r="E223" s="227" t="s">
        <v>236</v>
      </c>
      <c r="F223" s="235"/>
      <c r="G223" s="236"/>
      <c r="H223" s="245"/>
      <c r="I223" s="236"/>
      <c r="J223" s="245"/>
      <c r="K223" s="236"/>
      <c r="L223" s="248"/>
      <c r="M223" s="240"/>
      <c r="N223" s="248"/>
      <c r="O223" s="240"/>
      <c r="P223" s="248"/>
      <c r="Q223" s="240"/>
      <c r="R223" s="248"/>
      <c r="S223" s="240"/>
      <c r="T223" s="248"/>
      <c r="U223" s="240"/>
      <c r="V223" s="248"/>
      <c r="W223" s="240"/>
      <c r="X223" s="30" t="s">
        <v>1717</v>
      </c>
      <c r="Y223" s="241">
        <v>10</v>
      </c>
      <c r="Z223" s="242">
        <v>1</v>
      </c>
      <c r="AA223" s="241">
        <v>6</v>
      </c>
      <c r="AB223" s="30" t="s">
        <v>1726</v>
      </c>
      <c r="AC223" s="29"/>
      <c r="AD223" s="235"/>
      <c r="AE223" s="243" t="s">
        <v>98</v>
      </c>
      <c r="AF223" s="29"/>
      <c r="AG223" s="30" t="s">
        <v>99</v>
      </c>
      <c r="AH223" s="233" t="e">
        <f>VLOOKUP($AD223,'Program-Causes'!$C:$D,2,FALSE)</f>
        <v>#N/A</v>
      </c>
      <c r="AI223" s="194" t="s">
        <v>100</v>
      </c>
      <c r="AJ223" s="30" t="s">
        <v>69</v>
      </c>
      <c r="AK223" s="194" t="s">
        <v>70</v>
      </c>
      <c r="AL223" s="30" t="str">
        <f t="shared" si="0"/>
        <v>何享健-Midea Group-10-1-北滘镇-</v>
      </c>
      <c r="AM223" s="26" t="s">
        <v>80</v>
      </c>
      <c r="AN223" s="29"/>
      <c r="AO223" s="28"/>
      <c r="AP223" s="29"/>
      <c r="AQ223" s="30" t="s">
        <v>74</v>
      </c>
      <c r="AR223" s="29"/>
      <c r="AS223" s="28"/>
      <c r="AT223" s="29"/>
      <c r="AU223" s="28"/>
      <c r="AV223" s="194" t="s">
        <v>1064</v>
      </c>
      <c r="AW223" s="28"/>
      <c r="AX223" s="194" t="s">
        <v>76</v>
      </c>
      <c r="AY223" s="236"/>
      <c r="AZ223" s="245"/>
      <c r="BA223" s="245"/>
      <c r="BB223" s="236"/>
      <c r="BC223" s="245"/>
      <c r="BD223" s="117" t="s">
        <v>103</v>
      </c>
      <c r="BE223" s="246">
        <v>42705</v>
      </c>
      <c r="BF223" s="116"/>
      <c r="BG223" s="116"/>
      <c r="BH223" s="116"/>
      <c r="BI223" s="116"/>
      <c r="BJ223" s="116"/>
      <c r="BK223" s="116"/>
      <c r="BL223" s="116"/>
      <c r="BM223" s="116"/>
      <c r="BN223" s="116"/>
      <c r="BO223" s="116"/>
    </row>
    <row r="224" spans="1:67" ht="16.5">
      <c r="A224" s="234">
        <v>51</v>
      </c>
      <c r="B224" s="116"/>
      <c r="C224" s="116"/>
      <c r="D224" s="226" t="s">
        <v>235</v>
      </c>
      <c r="E224" s="227" t="s">
        <v>236</v>
      </c>
      <c r="F224" s="235"/>
      <c r="G224" s="236"/>
      <c r="H224" s="245"/>
      <c r="I224" s="236"/>
      <c r="J224" s="245"/>
      <c r="K224" s="236"/>
      <c r="L224" s="248"/>
      <c r="M224" s="240"/>
      <c r="N224" s="248"/>
      <c r="O224" s="240"/>
      <c r="P224" s="248"/>
      <c r="Q224" s="240"/>
      <c r="R224" s="248"/>
      <c r="S224" s="240"/>
      <c r="T224" s="248"/>
      <c r="U224" s="240"/>
      <c r="V224" s="248"/>
      <c r="W224" s="240"/>
      <c r="X224" s="30" t="s">
        <v>1717</v>
      </c>
      <c r="Y224" s="241">
        <v>10</v>
      </c>
      <c r="Z224" s="242">
        <v>6</v>
      </c>
      <c r="AA224" s="241">
        <v>30</v>
      </c>
      <c r="AB224" s="30" t="s">
        <v>1727</v>
      </c>
      <c r="AC224" s="29"/>
      <c r="AD224" s="235"/>
      <c r="AE224" s="243" t="s">
        <v>98</v>
      </c>
      <c r="AF224" s="29"/>
      <c r="AG224" s="30" t="s">
        <v>99</v>
      </c>
      <c r="AH224" s="233" t="e">
        <f>VLOOKUP($AD224,'Program-Causes'!$C:$D,2,FALSE)</f>
        <v>#N/A</v>
      </c>
      <c r="AI224" s="194" t="s">
        <v>100</v>
      </c>
      <c r="AJ224" s="30" t="s">
        <v>69</v>
      </c>
      <c r="AK224" s="194" t="s">
        <v>70</v>
      </c>
      <c r="AL224" s="30" t="str">
        <f t="shared" si="0"/>
        <v>何享健-Midea Group-10-6-Foshan Government-</v>
      </c>
      <c r="AM224" s="26" t="s">
        <v>80</v>
      </c>
      <c r="AN224" s="29"/>
      <c r="AO224" s="28"/>
      <c r="AP224" s="29"/>
      <c r="AQ224" s="30" t="s">
        <v>74</v>
      </c>
      <c r="AR224" s="29"/>
      <c r="AS224" s="28"/>
      <c r="AT224" s="29"/>
      <c r="AU224" s="28"/>
      <c r="AV224" s="194" t="s">
        <v>280</v>
      </c>
      <c r="AW224" s="28"/>
      <c r="AX224" s="194" t="s">
        <v>76</v>
      </c>
      <c r="AY224" s="236"/>
      <c r="AZ224" s="245"/>
      <c r="BA224" s="245"/>
      <c r="BB224" s="236"/>
      <c r="BC224" s="245"/>
      <c r="BD224" s="117" t="s">
        <v>103</v>
      </c>
      <c r="BE224" s="246">
        <v>42705</v>
      </c>
      <c r="BF224" s="116"/>
      <c r="BG224" s="116"/>
      <c r="BH224" s="116"/>
      <c r="BI224" s="116"/>
      <c r="BJ224" s="116"/>
      <c r="BK224" s="116"/>
      <c r="BL224" s="116"/>
      <c r="BM224" s="116"/>
      <c r="BN224" s="116"/>
      <c r="BO224" s="116"/>
    </row>
    <row r="225" spans="1:67" ht="12.75">
      <c r="A225" s="234">
        <v>52</v>
      </c>
      <c r="B225" s="117" t="s">
        <v>1364</v>
      </c>
      <c r="C225" s="116"/>
      <c r="D225" s="226" t="s">
        <v>1728</v>
      </c>
      <c r="E225" s="117" t="s">
        <v>266</v>
      </c>
      <c r="F225" s="235"/>
      <c r="G225" s="116"/>
      <c r="H225" s="116"/>
      <c r="I225" s="116"/>
      <c r="J225" s="116"/>
      <c r="K225" s="116"/>
      <c r="L225" s="116"/>
      <c r="M225" s="116"/>
      <c r="N225" s="116"/>
      <c r="O225" s="116"/>
      <c r="P225" s="116"/>
      <c r="Q225" s="116"/>
      <c r="R225" s="116"/>
      <c r="S225" s="116"/>
      <c r="T225" s="116"/>
      <c r="U225" s="116"/>
      <c r="V225" s="116"/>
      <c r="W225" s="116"/>
      <c r="X225" s="117" t="s">
        <v>1729</v>
      </c>
      <c r="Y225" s="234">
        <v>22.67</v>
      </c>
      <c r="Z225" s="116"/>
      <c r="AA225" s="116"/>
      <c r="AB225" s="117" t="s">
        <v>1730</v>
      </c>
      <c r="AC225" s="117" t="s">
        <v>1731</v>
      </c>
      <c r="AD225" s="116"/>
      <c r="AE225" s="116"/>
      <c r="AF225" s="116"/>
      <c r="AG225" s="116"/>
      <c r="AH225" s="233" t="e">
        <f>VLOOKUP($AD225,'Program-Causes'!$C:$D,2,FALSE)</f>
        <v>#N/A</v>
      </c>
      <c r="AI225" s="116"/>
      <c r="AJ225" s="117" t="s">
        <v>69</v>
      </c>
      <c r="AK225" s="117" t="s">
        <v>70</v>
      </c>
      <c r="AL225" s="30" t="str">
        <f t="shared" si="0"/>
        <v>李东生-深圳市TCL公益基金会-22.67--Beijing Institute of Technology Education Foundation-北京理工大学教育基金会</v>
      </c>
      <c r="AM225" s="117" t="s">
        <v>1369</v>
      </c>
      <c r="AN225" s="114" t="s">
        <v>1732</v>
      </c>
      <c r="AO225" s="116"/>
      <c r="AP225" s="116"/>
      <c r="AQ225" s="116"/>
      <c r="AR225" s="116"/>
      <c r="AS225" s="116"/>
      <c r="AT225" s="117" t="s">
        <v>74</v>
      </c>
      <c r="AU225" s="116"/>
      <c r="AV225" s="116"/>
      <c r="AW225" s="116"/>
      <c r="AX225" s="116"/>
      <c r="AY225" s="116"/>
      <c r="AZ225" s="116"/>
      <c r="BA225" s="116"/>
      <c r="BB225" s="116"/>
      <c r="BC225" s="116"/>
      <c r="BD225" s="117" t="s">
        <v>269</v>
      </c>
      <c r="BE225" s="255">
        <v>42744</v>
      </c>
      <c r="BF225" s="116"/>
      <c r="BG225" s="116"/>
      <c r="BH225" s="116"/>
      <c r="BI225" s="116"/>
      <c r="BJ225" s="116"/>
      <c r="BK225" s="116"/>
      <c r="BL225" s="116"/>
      <c r="BM225" s="116"/>
      <c r="BN225" s="116"/>
      <c r="BO225" s="116"/>
    </row>
    <row r="226" spans="1:67" ht="16.5">
      <c r="A226" s="234">
        <v>53</v>
      </c>
      <c r="B226" s="117" t="s">
        <v>1380</v>
      </c>
      <c r="C226" s="116"/>
      <c r="D226" s="226" t="s">
        <v>1158</v>
      </c>
      <c r="E226" s="117" t="s">
        <v>1159</v>
      </c>
      <c r="F226" s="235"/>
      <c r="G226" s="116"/>
      <c r="H226" s="116"/>
      <c r="I226" s="116"/>
      <c r="J226" s="116"/>
      <c r="K226" s="116"/>
      <c r="L226" s="116"/>
      <c r="M226" s="116"/>
      <c r="N226" s="116"/>
      <c r="O226" s="116"/>
      <c r="P226" s="116"/>
      <c r="Q226" s="116"/>
      <c r="R226" s="116"/>
      <c r="S226" s="116"/>
      <c r="T226" s="116"/>
      <c r="U226" s="116"/>
      <c r="V226" s="116"/>
      <c r="W226" s="116"/>
      <c r="X226" s="117" t="s">
        <v>1159</v>
      </c>
      <c r="Y226" s="234">
        <v>15</v>
      </c>
      <c r="Z226" s="234">
        <v>4</v>
      </c>
      <c r="AA226" s="234">
        <v>2</v>
      </c>
      <c r="AB226" s="117" t="s">
        <v>1733</v>
      </c>
      <c r="AC226" s="117" t="s">
        <v>1345</v>
      </c>
      <c r="AD226" s="254" t="s">
        <v>1734</v>
      </c>
      <c r="AE226" s="254" t="s">
        <v>1345</v>
      </c>
      <c r="AF226" s="116"/>
      <c r="AG226" s="117" t="s">
        <v>67</v>
      </c>
      <c r="AH226" s="233" t="str">
        <f>VLOOKUP($AD226,'Program-Causes'!$C:$D,2,FALSE)</f>
        <v>Education</v>
      </c>
      <c r="AI226" s="117" t="s">
        <v>68</v>
      </c>
      <c r="AJ226" s="117" t="s">
        <v>69</v>
      </c>
      <c r="AK226" s="117" t="s">
        <v>70</v>
      </c>
      <c r="AL226" s="30" t="str">
        <f t="shared" si="0"/>
        <v>曾志龙-曾志龙-15-4-厦门大学教育发展基金会-University Foundation</v>
      </c>
      <c r="AM226" s="257" t="s">
        <v>80</v>
      </c>
      <c r="AN226" s="116"/>
      <c r="AO226" s="116"/>
      <c r="AP226" s="116"/>
      <c r="AQ226" s="116"/>
      <c r="AR226" s="116"/>
      <c r="AS226" s="116"/>
      <c r="AT226" s="117" t="s">
        <v>74</v>
      </c>
      <c r="AU226" s="116"/>
      <c r="AV226" s="116"/>
      <c r="AW226" s="116"/>
      <c r="AX226" s="116"/>
      <c r="AY226" s="116"/>
      <c r="AZ226" s="116"/>
      <c r="BA226" s="116"/>
      <c r="BB226" s="116"/>
      <c r="BC226" s="116"/>
      <c r="BD226" s="117" t="s">
        <v>118</v>
      </c>
      <c r="BE226" s="255">
        <v>42744</v>
      </c>
      <c r="BF226" s="116"/>
      <c r="BG226" s="116"/>
      <c r="BH226" s="116"/>
      <c r="BI226" s="116"/>
      <c r="BJ226" s="116"/>
      <c r="BK226" s="116"/>
      <c r="BL226" s="116"/>
      <c r="BM226" s="116"/>
      <c r="BN226" s="116"/>
      <c r="BO226" s="116"/>
    </row>
    <row r="227" spans="1:67" ht="16.5">
      <c r="A227" s="234">
        <v>53</v>
      </c>
      <c r="B227" s="117" t="s">
        <v>1380</v>
      </c>
      <c r="C227" s="116"/>
      <c r="D227" s="226" t="s">
        <v>1158</v>
      </c>
      <c r="E227" s="117" t="s">
        <v>1159</v>
      </c>
      <c r="F227" s="235"/>
      <c r="G227" s="116"/>
      <c r="H227" s="116"/>
      <c r="I227" s="116"/>
      <c r="J227" s="116"/>
      <c r="K227" s="116"/>
      <c r="L227" s="116"/>
      <c r="M227" s="116"/>
      <c r="N227" s="116"/>
      <c r="O227" s="116"/>
      <c r="P227" s="116"/>
      <c r="Q227" s="116"/>
      <c r="R227" s="116"/>
      <c r="S227" s="116"/>
      <c r="T227" s="116"/>
      <c r="U227" s="116"/>
      <c r="V227" s="116"/>
      <c r="W227" s="116"/>
      <c r="X227" s="117" t="s">
        <v>1159</v>
      </c>
      <c r="Y227" s="234">
        <v>7</v>
      </c>
      <c r="Z227" s="234">
        <v>1</v>
      </c>
      <c r="AA227" s="234">
        <v>6</v>
      </c>
      <c r="AB227" s="117" t="s">
        <v>1733</v>
      </c>
      <c r="AC227" s="117" t="s">
        <v>1345</v>
      </c>
      <c r="AD227" s="254" t="s">
        <v>1735</v>
      </c>
      <c r="AE227" s="254" t="s">
        <v>1345</v>
      </c>
      <c r="AF227" s="116"/>
      <c r="AG227" s="117" t="s">
        <v>67</v>
      </c>
      <c r="AH227" s="233" t="str">
        <f>VLOOKUP($AD227,'Program-Causes'!$C:$D,2,FALSE)</f>
        <v>Education</v>
      </c>
      <c r="AI227" s="117" t="s">
        <v>68</v>
      </c>
      <c r="AJ227" s="117" t="s">
        <v>69</v>
      </c>
      <c r="AK227" s="117" t="s">
        <v>70</v>
      </c>
      <c r="AL227" s="30" t="str">
        <f t="shared" si="0"/>
        <v>曾志龙-曾志龙-7-1-厦门大学教育发展基金会-University Foundation</v>
      </c>
      <c r="AM227" s="257" t="s">
        <v>80</v>
      </c>
      <c r="AN227" s="116"/>
      <c r="AO227" s="116"/>
      <c r="AP227" s="116"/>
      <c r="AQ227" s="116"/>
      <c r="AR227" s="116"/>
      <c r="AS227" s="116"/>
      <c r="AT227" s="117" t="s">
        <v>74</v>
      </c>
      <c r="AU227" s="116"/>
      <c r="AV227" s="116"/>
      <c r="AW227" s="116"/>
      <c r="AX227" s="116"/>
      <c r="AY227" s="116"/>
      <c r="AZ227" s="116"/>
      <c r="BA227" s="116"/>
      <c r="BB227" s="116"/>
      <c r="BC227" s="116"/>
      <c r="BD227" s="117" t="s">
        <v>118</v>
      </c>
      <c r="BE227" s="255">
        <v>42744</v>
      </c>
      <c r="BF227" s="116"/>
      <c r="BG227" s="116"/>
      <c r="BH227" s="116"/>
      <c r="BI227" s="116"/>
      <c r="BJ227" s="116"/>
      <c r="BK227" s="116"/>
      <c r="BL227" s="116"/>
      <c r="BM227" s="116"/>
      <c r="BN227" s="116"/>
      <c r="BO227" s="116"/>
    </row>
    <row r="228" spans="1:67" ht="16.5">
      <c r="A228" s="234">
        <v>54</v>
      </c>
      <c r="B228" s="116"/>
      <c r="C228" s="116"/>
      <c r="D228" s="226" t="s">
        <v>542</v>
      </c>
      <c r="E228" s="227" t="s">
        <v>543</v>
      </c>
      <c r="F228" s="228"/>
      <c r="G228" s="226">
        <v>1958</v>
      </c>
      <c r="H228" s="227">
        <v>58</v>
      </c>
      <c r="I228" s="226" t="s">
        <v>78</v>
      </c>
      <c r="J228" s="227" t="s">
        <v>79</v>
      </c>
      <c r="K228" s="238" t="s">
        <v>80</v>
      </c>
      <c r="L228" s="229" t="s">
        <v>1736</v>
      </c>
      <c r="M228" s="230" t="s">
        <v>1737</v>
      </c>
      <c r="N228" s="229" t="s">
        <v>1738</v>
      </c>
      <c r="O228" s="240"/>
      <c r="P228" s="229" t="s">
        <v>336</v>
      </c>
      <c r="Q228" s="230" t="s">
        <v>1739</v>
      </c>
      <c r="R228" s="229" t="s">
        <v>1739</v>
      </c>
      <c r="S228" s="239" t="s">
        <v>80</v>
      </c>
      <c r="T228" s="248"/>
      <c r="U228" s="240"/>
      <c r="V228" s="248"/>
      <c r="W228" s="240"/>
      <c r="X228" s="30" t="s">
        <v>1738</v>
      </c>
      <c r="Y228" s="194">
        <v>2</v>
      </c>
      <c r="Z228" s="30">
        <v>11</v>
      </c>
      <c r="AA228" s="194">
        <v>9</v>
      </c>
      <c r="AB228" s="30" t="s">
        <v>963</v>
      </c>
      <c r="AC228" s="29"/>
      <c r="AD228" s="261" t="s">
        <v>1740</v>
      </c>
      <c r="AE228" s="243" t="s">
        <v>109</v>
      </c>
      <c r="AF228" s="29"/>
      <c r="AG228" s="30" t="s">
        <v>131</v>
      </c>
      <c r="AH228" s="233" t="str">
        <f>VLOOKUP($AD228,'Program-Causes'!$C:$D,2,FALSE)</f>
        <v>Public Health</v>
      </c>
      <c r="AI228" s="194" t="s">
        <v>100</v>
      </c>
      <c r="AJ228" s="30" t="s">
        <v>69</v>
      </c>
      <c r="AK228" s="194" t="s">
        <v>70</v>
      </c>
      <c r="AL228" s="30" t="str">
        <f t="shared" si="0"/>
        <v>李金元-天津天狮生物工程有限公司-2-11-China Foundation for Poverty Alleviation-</v>
      </c>
      <c r="AM228" s="26" t="s">
        <v>80</v>
      </c>
      <c r="AN228" s="29"/>
      <c r="AO228" s="28"/>
      <c r="AP228" s="29"/>
      <c r="AQ228" s="28"/>
      <c r="AR228" s="29"/>
      <c r="AS228" s="28"/>
      <c r="AT228" s="194" t="s">
        <v>74</v>
      </c>
      <c r="AU228" s="28"/>
      <c r="AV228" s="29"/>
      <c r="AW228" s="28"/>
      <c r="AX228" s="29"/>
      <c r="AY228" s="236"/>
      <c r="AZ228" s="245"/>
      <c r="BA228" s="245"/>
      <c r="BB228" s="236"/>
      <c r="BC228" s="245"/>
      <c r="BD228" s="116"/>
      <c r="BE228" s="116"/>
      <c r="BF228" s="116"/>
      <c r="BG228" s="116"/>
      <c r="BH228" s="116"/>
      <c r="BI228" s="116"/>
      <c r="BJ228" s="116"/>
      <c r="BK228" s="116"/>
      <c r="BL228" s="116"/>
      <c r="BM228" s="116"/>
      <c r="BN228" s="116"/>
      <c r="BO228" s="116"/>
    </row>
    <row r="229" spans="1:67" ht="16.5">
      <c r="A229" s="234">
        <v>54</v>
      </c>
      <c r="B229" s="116"/>
      <c r="C229" s="116"/>
      <c r="D229" s="226" t="s">
        <v>542</v>
      </c>
      <c r="E229" s="227" t="s">
        <v>543</v>
      </c>
      <c r="F229" s="235"/>
      <c r="G229" s="236"/>
      <c r="H229" s="237">
        <v>58</v>
      </c>
      <c r="I229" s="226" t="s">
        <v>78</v>
      </c>
      <c r="J229" s="227" t="s">
        <v>79</v>
      </c>
      <c r="K229" s="238" t="s">
        <v>80</v>
      </c>
      <c r="L229" s="229" t="s">
        <v>122</v>
      </c>
      <c r="M229" s="230" t="s">
        <v>1741</v>
      </c>
      <c r="N229" s="229" t="s">
        <v>1742</v>
      </c>
      <c r="O229" s="230" t="s">
        <v>70</v>
      </c>
      <c r="P229" s="229" t="s">
        <v>194</v>
      </c>
      <c r="Q229" s="230" t="s">
        <v>1337</v>
      </c>
      <c r="R229" s="229" t="s">
        <v>1337</v>
      </c>
      <c r="S229" s="239" t="s">
        <v>80</v>
      </c>
      <c r="T229" s="229" t="s">
        <v>1743</v>
      </c>
      <c r="U229" s="240"/>
      <c r="V229" s="229" t="s">
        <v>1744</v>
      </c>
      <c r="W229" s="230" t="s">
        <v>1745</v>
      </c>
      <c r="X229" s="30" t="s">
        <v>1746</v>
      </c>
      <c r="Y229" s="241">
        <v>18.5</v>
      </c>
      <c r="Z229" s="242">
        <v>9</v>
      </c>
      <c r="AA229" s="241">
        <v>10</v>
      </c>
      <c r="AB229" s="30" t="s">
        <v>1747</v>
      </c>
      <c r="AC229" s="29"/>
      <c r="AD229" s="235"/>
      <c r="AE229" s="243" t="s">
        <v>98</v>
      </c>
      <c r="AF229" s="29"/>
      <c r="AG229" s="30" t="s">
        <v>134</v>
      </c>
      <c r="AH229" s="233" t="e">
        <f>VLOOKUP($AD229,'Program-Causes'!$C:$D,2,FALSE)</f>
        <v>#N/A</v>
      </c>
      <c r="AI229" s="194" t="s">
        <v>100</v>
      </c>
      <c r="AJ229" s="30" t="s">
        <v>69</v>
      </c>
      <c r="AK229" s="194" t="s">
        <v>70</v>
      </c>
      <c r="AL229" s="30" t="str">
        <f t="shared" si="0"/>
        <v>李金元-Tiens Group Co., Ltd-18.5-9-Tianjin Government-</v>
      </c>
      <c r="AM229" s="26" t="s">
        <v>80</v>
      </c>
      <c r="AN229" s="29"/>
      <c r="AO229" s="28"/>
      <c r="AP229" s="29"/>
      <c r="AQ229" s="30" t="s">
        <v>74</v>
      </c>
      <c r="AR229" s="29"/>
      <c r="AS229" s="28"/>
      <c r="AT229" s="29"/>
      <c r="AU229" s="28"/>
      <c r="AV229" s="194" t="s">
        <v>986</v>
      </c>
      <c r="AW229" s="28"/>
      <c r="AX229" s="194" t="s">
        <v>76</v>
      </c>
      <c r="AY229" s="244">
        <v>19.5</v>
      </c>
      <c r="AZ229" s="245"/>
      <c r="BA229" s="245"/>
      <c r="BB229" s="236"/>
      <c r="BC229" s="237">
        <v>50</v>
      </c>
      <c r="BD229" s="117" t="s">
        <v>77</v>
      </c>
      <c r="BE229" s="246">
        <v>42446</v>
      </c>
      <c r="BF229" s="116"/>
      <c r="BG229" s="116"/>
      <c r="BH229" s="116"/>
      <c r="BI229" s="116"/>
      <c r="BJ229" s="116"/>
      <c r="BK229" s="116"/>
      <c r="BL229" s="116"/>
      <c r="BM229" s="116"/>
      <c r="BN229" s="116"/>
      <c r="BO229" s="116"/>
    </row>
    <row r="230" spans="1:67" ht="16.5">
      <c r="A230" s="234">
        <v>54</v>
      </c>
      <c r="B230" s="116"/>
      <c r="C230" s="116"/>
      <c r="D230" s="226" t="s">
        <v>542</v>
      </c>
      <c r="E230" s="227" t="s">
        <v>543</v>
      </c>
      <c r="F230" s="235"/>
      <c r="G230" s="236"/>
      <c r="H230" s="245"/>
      <c r="I230" s="236"/>
      <c r="J230" s="245"/>
      <c r="K230" s="236"/>
      <c r="L230" s="248"/>
      <c r="M230" s="240"/>
      <c r="N230" s="248"/>
      <c r="O230" s="240"/>
      <c r="P230" s="248"/>
      <c r="Q230" s="240"/>
      <c r="R230" s="248"/>
      <c r="S230" s="240"/>
      <c r="T230" s="248"/>
      <c r="U230" s="240"/>
      <c r="V230" s="248"/>
      <c r="W230" s="240"/>
      <c r="X230" s="30" t="s">
        <v>1746</v>
      </c>
      <c r="Y230" s="241">
        <v>1</v>
      </c>
      <c r="Z230" s="242">
        <v>4</v>
      </c>
      <c r="AA230" s="241">
        <v>23</v>
      </c>
      <c r="AB230" s="30" t="s">
        <v>1748</v>
      </c>
      <c r="AC230" s="29"/>
      <c r="AD230" s="235"/>
      <c r="AE230" s="243" t="s">
        <v>98</v>
      </c>
      <c r="AF230" s="29"/>
      <c r="AG230" s="30" t="s">
        <v>99</v>
      </c>
      <c r="AH230" s="233" t="e">
        <f>VLOOKUP($AD230,'Program-Causes'!$C:$D,2,FALSE)</f>
        <v>#N/A</v>
      </c>
      <c r="AI230" s="194" t="s">
        <v>100</v>
      </c>
      <c r="AJ230" s="30" t="s">
        <v>69</v>
      </c>
      <c r="AK230" s="194" t="s">
        <v>70</v>
      </c>
      <c r="AL230" s="30" t="str">
        <f t="shared" si="0"/>
        <v>李金元-Tiens Group Co., Ltd-1-4-Tongjiang Government-</v>
      </c>
      <c r="AM230" s="26" t="s">
        <v>80</v>
      </c>
      <c r="AN230" s="29"/>
      <c r="AO230" s="28"/>
      <c r="AP230" s="29"/>
      <c r="AQ230" s="30" t="s">
        <v>74</v>
      </c>
      <c r="AR230" s="29"/>
      <c r="AS230" s="28"/>
      <c r="AT230" s="29"/>
      <c r="AU230" s="28"/>
      <c r="AV230" s="194" t="s">
        <v>1689</v>
      </c>
      <c r="AW230" s="28"/>
      <c r="AX230" s="194" t="s">
        <v>84</v>
      </c>
      <c r="AY230" s="236"/>
      <c r="AZ230" s="245"/>
      <c r="BA230" s="245"/>
      <c r="BB230" s="236"/>
      <c r="BC230" s="245"/>
      <c r="BD230" s="117" t="s">
        <v>103</v>
      </c>
      <c r="BE230" s="246">
        <v>42706</v>
      </c>
      <c r="BF230" s="116"/>
      <c r="BG230" s="116"/>
      <c r="BH230" s="116"/>
      <c r="BI230" s="116"/>
      <c r="BJ230" s="116"/>
      <c r="BK230" s="116"/>
      <c r="BL230" s="116"/>
      <c r="BM230" s="116"/>
      <c r="BN230" s="116"/>
      <c r="BO230" s="116"/>
    </row>
    <row r="231" spans="1:67" ht="16.5">
      <c r="A231" s="234">
        <v>55</v>
      </c>
      <c r="B231" s="116"/>
      <c r="C231" s="116"/>
      <c r="D231" s="226" t="s">
        <v>1752</v>
      </c>
      <c r="E231" s="227" t="s">
        <v>1753</v>
      </c>
      <c r="F231" s="235"/>
      <c r="G231" s="236"/>
      <c r="H231" s="237">
        <v>77</v>
      </c>
      <c r="I231" s="226" t="s">
        <v>703</v>
      </c>
      <c r="J231" s="227" t="s">
        <v>79</v>
      </c>
      <c r="K231" s="238" t="s">
        <v>80</v>
      </c>
      <c r="L231" s="229" t="s">
        <v>123</v>
      </c>
      <c r="M231" s="230" t="s">
        <v>1754</v>
      </c>
      <c r="N231" s="229" t="s">
        <v>1755</v>
      </c>
      <c r="O231" s="230" t="s">
        <v>70</v>
      </c>
      <c r="P231" s="229" t="s">
        <v>1756</v>
      </c>
      <c r="Q231" s="230" t="s">
        <v>968</v>
      </c>
      <c r="R231" s="229" t="s">
        <v>1604</v>
      </c>
      <c r="S231" s="239" t="s">
        <v>80</v>
      </c>
      <c r="T231" s="229" t="s">
        <v>1757</v>
      </c>
      <c r="U231" s="230" t="s">
        <v>1758</v>
      </c>
      <c r="V231" s="229" t="s">
        <v>1759</v>
      </c>
      <c r="W231" s="230" t="s">
        <v>1760</v>
      </c>
      <c r="X231" s="30" t="s">
        <v>1754</v>
      </c>
      <c r="Y231" s="241">
        <v>0.2</v>
      </c>
      <c r="Z231" s="242">
        <v>11</v>
      </c>
      <c r="AA231" s="241">
        <v>6</v>
      </c>
      <c r="AB231" s="30" t="s">
        <v>1761</v>
      </c>
      <c r="AC231" s="29"/>
      <c r="AD231" s="235"/>
      <c r="AE231" s="243" t="s">
        <v>109</v>
      </c>
      <c r="AF231" s="29"/>
      <c r="AG231" s="30" t="s">
        <v>131</v>
      </c>
      <c r="AH231" s="233" t="e">
        <f>VLOOKUP($AD231,'Program-Causes'!$C:$D,2,FALSE)</f>
        <v>#N/A</v>
      </c>
      <c r="AI231" s="194" t="s">
        <v>139</v>
      </c>
      <c r="AJ231" s="30" t="s">
        <v>69</v>
      </c>
      <c r="AK231" s="194" t="s">
        <v>70</v>
      </c>
      <c r="AL231" s="30" t="str">
        <f t="shared" si="0"/>
        <v>卢光琇-Reproductive &amp; Genetic Hospital of Citic-Xiangya-0.2-11-Health Center of Cili County-</v>
      </c>
      <c r="AM231" s="26" t="s">
        <v>80</v>
      </c>
      <c r="AN231" s="29"/>
      <c r="AO231" s="28"/>
      <c r="AP231" s="29"/>
      <c r="AQ231" s="30" t="s">
        <v>74</v>
      </c>
      <c r="AR231" s="29"/>
      <c r="AS231" s="28"/>
      <c r="AT231" s="29"/>
      <c r="AU231" s="28"/>
      <c r="AV231" s="194" t="s">
        <v>1762</v>
      </c>
      <c r="AW231" s="28"/>
      <c r="AX231" s="194" t="s">
        <v>84</v>
      </c>
      <c r="AY231" s="244">
        <v>7.7</v>
      </c>
      <c r="AZ231" s="245"/>
      <c r="BA231" s="245"/>
      <c r="BB231" s="236"/>
      <c r="BC231" s="237">
        <v>10</v>
      </c>
      <c r="BD231" s="117" t="s">
        <v>77</v>
      </c>
      <c r="BE231" s="246">
        <v>42472</v>
      </c>
      <c r="BF231" s="116"/>
      <c r="BG231" s="116"/>
      <c r="BH231" s="116"/>
      <c r="BI231" s="116"/>
      <c r="BJ231" s="116"/>
      <c r="BK231" s="116"/>
      <c r="BL231" s="116"/>
      <c r="BM231" s="116"/>
      <c r="BN231" s="116"/>
      <c r="BO231" s="116"/>
    </row>
    <row r="232" spans="1:67" ht="16.5">
      <c r="A232" s="234">
        <v>55</v>
      </c>
      <c r="B232" s="116"/>
      <c r="C232" s="116"/>
      <c r="D232" s="226" t="s">
        <v>1752</v>
      </c>
      <c r="E232" s="227" t="s">
        <v>1753</v>
      </c>
      <c r="F232" s="235"/>
      <c r="G232" s="236"/>
      <c r="H232" s="245"/>
      <c r="I232" s="236"/>
      <c r="J232" s="245"/>
      <c r="K232" s="236"/>
      <c r="L232" s="248"/>
      <c r="M232" s="240"/>
      <c r="N232" s="248"/>
      <c r="O232" s="240"/>
      <c r="P232" s="248"/>
      <c r="Q232" s="240"/>
      <c r="R232" s="248"/>
      <c r="S232" s="240"/>
      <c r="T232" s="248"/>
      <c r="U232" s="240"/>
      <c r="V232" s="248"/>
      <c r="W232" s="240"/>
      <c r="X232" s="30" t="s">
        <v>1752</v>
      </c>
      <c r="Y232" s="241">
        <v>20</v>
      </c>
      <c r="Z232" s="242">
        <v>12</v>
      </c>
      <c r="AA232" s="241">
        <v>21</v>
      </c>
      <c r="AB232" s="30" t="s">
        <v>1763</v>
      </c>
      <c r="AC232" s="29"/>
      <c r="AD232" s="235"/>
      <c r="AE232" s="243" t="s">
        <v>136</v>
      </c>
      <c r="AF232" s="29"/>
      <c r="AG232" s="30" t="s">
        <v>67</v>
      </c>
      <c r="AH232" s="233" t="e">
        <f>VLOOKUP($AD232,'Program-Causes'!$C:$D,2,FALSE)</f>
        <v>#N/A</v>
      </c>
      <c r="AI232" s="194" t="s">
        <v>68</v>
      </c>
      <c r="AJ232" s="30" t="s">
        <v>69</v>
      </c>
      <c r="AK232" s="194" t="s">
        <v>70</v>
      </c>
      <c r="AL232" s="30" t="str">
        <f t="shared" si="0"/>
        <v>卢光琇-Lu Guangxiu-20-12-Lu Huilin Education Foundation-</v>
      </c>
      <c r="AM232" s="26" t="s">
        <v>80</v>
      </c>
      <c r="AN232" s="29"/>
      <c r="AO232" s="28"/>
      <c r="AP232" s="29"/>
      <c r="AQ232" s="30" t="s">
        <v>74</v>
      </c>
      <c r="AR232" s="29"/>
      <c r="AS232" s="28"/>
      <c r="AT232" s="29"/>
      <c r="AU232" s="28"/>
      <c r="AV232" s="194" t="s">
        <v>421</v>
      </c>
      <c r="AW232" s="28"/>
      <c r="AX232" s="194" t="s">
        <v>76</v>
      </c>
      <c r="AY232" s="236"/>
      <c r="AZ232" s="245"/>
      <c r="BA232" s="245"/>
      <c r="BB232" s="236"/>
      <c r="BC232" s="245"/>
      <c r="BD232" s="117" t="s">
        <v>103</v>
      </c>
      <c r="BE232" s="246">
        <v>42706</v>
      </c>
      <c r="BF232" s="116"/>
      <c r="BG232" s="116"/>
      <c r="BH232" s="116"/>
      <c r="BI232" s="116"/>
      <c r="BJ232" s="116"/>
      <c r="BK232" s="116"/>
      <c r="BL232" s="116"/>
      <c r="BM232" s="116"/>
      <c r="BN232" s="116"/>
      <c r="BO232" s="116"/>
    </row>
    <row r="233" spans="1:67" ht="16.5">
      <c r="A233" s="234">
        <v>56</v>
      </c>
      <c r="B233" s="117"/>
      <c r="C233" s="116"/>
      <c r="D233" s="226" t="s">
        <v>577</v>
      </c>
      <c r="E233" s="227" t="s">
        <v>578</v>
      </c>
      <c r="F233" s="235"/>
      <c r="G233" s="236"/>
      <c r="H233" s="245"/>
      <c r="I233" s="226" t="s">
        <v>78</v>
      </c>
      <c r="J233" s="245"/>
      <c r="K233" s="238" t="s">
        <v>80</v>
      </c>
      <c r="L233" s="229" t="s">
        <v>124</v>
      </c>
      <c r="M233" s="230" t="s">
        <v>1764</v>
      </c>
      <c r="N233" s="229" t="s">
        <v>1765</v>
      </c>
      <c r="O233" s="240"/>
      <c r="P233" s="229" t="s">
        <v>1766</v>
      </c>
      <c r="Q233" s="230" t="s">
        <v>968</v>
      </c>
      <c r="R233" s="229" t="s">
        <v>1767</v>
      </c>
      <c r="S233" s="239" t="s">
        <v>80</v>
      </c>
      <c r="T233" s="229" t="s">
        <v>1768</v>
      </c>
      <c r="U233" s="240"/>
      <c r="V233" s="229" t="s">
        <v>1769</v>
      </c>
      <c r="W233" s="239" t="s">
        <v>1770</v>
      </c>
      <c r="X233" s="30" t="s">
        <v>577</v>
      </c>
      <c r="Y233" s="241">
        <v>20</v>
      </c>
      <c r="Z233" s="242">
        <v>12</v>
      </c>
      <c r="AA233" s="241">
        <v>25</v>
      </c>
      <c r="AB233" s="30" t="s">
        <v>1771</v>
      </c>
      <c r="AC233" s="194" t="s">
        <v>1772</v>
      </c>
      <c r="AD233" s="235"/>
      <c r="AE233" s="243" t="s">
        <v>138</v>
      </c>
      <c r="AF233" s="29"/>
      <c r="AG233" s="30" t="s">
        <v>67</v>
      </c>
      <c r="AH233" s="233" t="e">
        <f>VLOOKUP($AD233,'Program-Causes'!$C:$D,2,FALSE)</f>
        <v>#N/A</v>
      </c>
      <c r="AI233" s="194" t="s">
        <v>68</v>
      </c>
      <c r="AJ233" s="30" t="s">
        <v>69</v>
      </c>
      <c r="AK233" s="194" t="s">
        <v>70</v>
      </c>
      <c r="AL233" s="30" t="str">
        <f t="shared" si="0"/>
        <v>蔡练兵-Cai Lianbing-20-12-Central South University-中南大学</v>
      </c>
      <c r="AM233" s="26" t="s">
        <v>80</v>
      </c>
      <c r="AN233" s="29"/>
      <c r="AO233" s="28"/>
      <c r="AP233" s="29"/>
      <c r="AQ233" s="30" t="s">
        <v>74</v>
      </c>
      <c r="AR233" s="29"/>
      <c r="AS233" s="28"/>
      <c r="AT233" s="29"/>
      <c r="AU233" s="28"/>
      <c r="AV233" s="194" t="s">
        <v>766</v>
      </c>
      <c r="AW233" s="28"/>
      <c r="AX233" s="194" t="s">
        <v>84</v>
      </c>
      <c r="AY233" s="244">
        <v>20</v>
      </c>
      <c r="AZ233" s="245"/>
      <c r="BA233" s="245"/>
      <c r="BB233" s="236"/>
      <c r="BC233" s="227" t="s">
        <v>173</v>
      </c>
      <c r="BD233" s="117" t="s">
        <v>103</v>
      </c>
      <c r="BE233" s="246">
        <v>42704</v>
      </c>
      <c r="BF233" s="116"/>
      <c r="BG233" s="116"/>
      <c r="BH233" s="116"/>
      <c r="BI233" s="116"/>
      <c r="BJ233" s="116"/>
      <c r="BK233" s="116"/>
      <c r="BL233" s="116"/>
      <c r="BM233" s="116"/>
      <c r="BN233" s="116"/>
      <c r="BO233" s="116"/>
    </row>
    <row r="234" spans="1:67" ht="16.5">
      <c r="A234" s="234">
        <v>56</v>
      </c>
      <c r="B234" s="117" t="s">
        <v>1364</v>
      </c>
      <c r="C234" s="116"/>
      <c r="D234" s="226" t="s">
        <v>625</v>
      </c>
      <c r="E234" s="117" t="s">
        <v>626</v>
      </c>
      <c r="F234" s="235"/>
      <c r="G234" s="116"/>
      <c r="H234" s="116"/>
      <c r="I234" s="116"/>
      <c r="J234" s="116"/>
      <c r="K234" s="116"/>
      <c r="L234" s="116"/>
      <c r="M234" s="116"/>
      <c r="N234" s="116"/>
      <c r="O234" s="116"/>
      <c r="P234" s="116"/>
      <c r="Q234" s="116"/>
      <c r="R234" s="116"/>
      <c r="S234" s="116"/>
      <c r="T234" s="116"/>
      <c r="U234" s="116"/>
      <c r="V234" s="116"/>
      <c r="W234" s="116"/>
      <c r="X234" s="117" t="s">
        <v>1776</v>
      </c>
      <c r="Y234" s="234">
        <v>20</v>
      </c>
      <c r="Z234" s="116"/>
      <c r="AA234" s="116"/>
      <c r="AB234" s="117" t="s">
        <v>1777</v>
      </c>
      <c r="AC234" s="117" t="s">
        <v>1778</v>
      </c>
      <c r="AD234" s="254" t="s">
        <v>1779</v>
      </c>
      <c r="AE234" s="116"/>
      <c r="AF234" s="116"/>
      <c r="AG234" s="116"/>
      <c r="AH234" s="233" t="e">
        <f>VLOOKUP($AD234,'Program-Causes'!$C:$D,2,FALSE)</f>
        <v>#N/A</v>
      </c>
      <c r="AI234" s="116"/>
      <c r="AJ234" s="117" t="s">
        <v>69</v>
      </c>
      <c r="AK234" s="117" t="s">
        <v>70</v>
      </c>
      <c r="AL234" s="30" t="str">
        <f t="shared" si="0"/>
        <v>孔林-上海格闰谷环境科技有限公司董事长孔林-20--Shanghai Tongji University Education Development Foundation-上海同济大学教育发展基金会</v>
      </c>
      <c r="AM234" s="117" t="s">
        <v>1369</v>
      </c>
      <c r="AN234" s="277" t="s">
        <v>1780</v>
      </c>
      <c r="AO234" s="116"/>
      <c r="AP234" s="116"/>
      <c r="AQ234" s="116"/>
      <c r="AR234" s="116"/>
      <c r="AS234" s="116"/>
      <c r="AT234" s="117" t="s">
        <v>74</v>
      </c>
      <c r="AU234" s="116"/>
      <c r="AV234" s="116"/>
      <c r="AW234" s="116"/>
      <c r="AX234" s="116"/>
      <c r="AY234" s="116"/>
      <c r="AZ234" s="116"/>
      <c r="BA234" s="116"/>
      <c r="BB234" s="116"/>
      <c r="BC234" s="116"/>
      <c r="BD234" s="117" t="s">
        <v>269</v>
      </c>
      <c r="BE234" s="255">
        <v>42744</v>
      </c>
      <c r="BF234" s="116"/>
      <c r="BG234" s="116"/>
      <c r="BH234" s="116"/>
      <c r="BI234" s="116"/>
      <c r="BJ234" s="116"/>
      <c r="BK234" s="116"/>
      <c r="BL234" s="116"/>
      <c r="BM234" s="116"/>
      <c r="BN234" s="116"/>
      <c r="BO234" s="116"/>
    </row>
    <row r="235" spans="1:67" ht="16.5">
      <c r="A235" s="234">
        <v>56</v>
      </c>
      <c r="B235" s="116"/>
      <c r="C235" s="116"/>
      <c r="D235" s="226" t="s">
        <v>579</v>
      </c>
      <c r="E235" s="227" t="s">
        <v>580</v>
      </c>
      <c r="F235" s="235"/>
      <c r="G235" s="236"/>
      <c r="H235" s="237">
        <v>50</v>
      </c>
      <c r="I235" s="226" t="s">
        <v>78</v>
      </c>
      <c r="J235" s="245"/>
      <c r="K235" s="238" t="s">
        <v>80</v>
      </c>
      <c r="L235" s="229" t="s">
        <v>121</v>
      </c>
      <c r="M235" s="230" t="s">
        <v>1781</v>
      </c>
      <c r="N235" s="229" t="s">
        <v>1782</v>
      </c>
      <c r="O235" s="240"/>
      <c r="P235" s="229" t="s">
        <v>336</v>
      </c>
      <c r="Q235" s="230" t="s">
        <v>292</v>
      </c>
      <c r="R235" s="229" t="s">
        <v>1565</v>
      </c>
      <c r="S235" s="239" t="s">
        <v>80</v>
      </c>
      <c r="T235" s="229" t="s">
        <v>1783</v>
      </c>
      <c r="U235" s="240"/>
      <c r="V235" s="229" t="s">
        <v>1784</v>
      </c>
      <c r="W235" s="239" t="s">
        <v>1785</v>
      </c>
      <c r="X235" s="30" t="s">
        <v>1786</v>
      </c>
      <c r="Y235" s="241">
        <v>20</v>
      </c>
      <c r="Z235" s="242">
        <v>1</v>
      </c>
      <c r="AA235" s="241">
        <v>28</v>
      </c>
      <c r="AB235" s="30" t="s">
        <v>777</v>
      </c>
      <c r="AC235" s="29"/>
      <c r="AD235" s="235"/>
      <c r="AE235" s="243" t="s">
        <v>109</v>
      </c>
      <c r="AF235" s="29"/>
      <c r="AG235" s="30" t="s">
        <v>99</v>
      </c>
      <c r="AH235" s="233" t="e">
        <f>VLOOKUP($AD235,'Program-Causes'!$C:$D,2,FALSE)</f>
        <v>#N/A</v>
      </c>
      <c r="AI235" s="194" t="s">
        <v>100</v>
      </c>
      <c r="AJ235" s="30" t="s">
        <v>69</v>
      </c>
      <c r="AK235" s="194" t="s">
        <v>70</v>
      </c>
      <c r="AL235" s="30" t="str">
        <f t="shared" si="0"/>
        <v>李国璋-Yichang Xingfa Group Co.,Ltd-20-1-Hubei Charity Federation-</v>
      </c>
      <c r="AM235" s="26" t="s">
        <v>72</v>
      </c>
      <c r="AN235" s="27" t="s">
        <v>73</v>
      </c>
      <c r="AO235" s="28"/>
      <c r="AP235" s="29"/>
      <c r="AQ235" s="30" t="s">
        <v>74</v>
      </c>
      <c r="AR235" s="29"/>
      <c r="AS235" s="28"/>
      <c r="AT235" s="29"/>
      <c r="AU235" s="28"/>
      <c r="AV235" s="194" t="s">
        <v>744</v>
      </c>
      <c r="AW235" s="28"/>
      <c r="AX235" s="194" t="s">
        <v>76</v>
      </c>
      <c r="AY235" s="244">
        <v>20</v>
      </c>
      <c r="AZ235" s="245"/>
      <c r="BA235" s="245"/>
      <c r="BB235" s="236"/>
      <c r="BC235" s="245"/>
      <c r="BD235" s="117" t="s">
        <v>103</v>
      </c>
      <c r="BE235" s="246">
        <v>42706</v>
      </c>
      <c r="BF235" s="116"/>
      <c r="BG235" s="116"/>
      <c r="BH235" s="116"/>
      <c r="BI235" s="116"/>
      <c r="BJ235" s="116"/>
      <c r="BK235" s="116"/>
      <c r="BL235" s="116"/>
      <c r="BM235" s="116"/>
      <c r="BN235" s="116"/>
      <c r="BO235" s="116"/>
    </row>
    <row r="236" spans="1:67" ht="16.5">
      <c r="A236" s="234">
        <v>56</v>
      </c>
      <c r="B236" s="116"/>
      <c r="C236" s="116"/>
      <c r="D236" s="226" t="s">
        <v>581</v>
      </c>
      <c r="E236" s="227" t="s">
        <v>582</v>
      </c>
      <c r="F236" s="260"/>
      <c r="G236" s="244">
        <v>1963</v>
      </c>
      <c r="H236" s="237">
        <v>53</v>
      </c>
      <c r="I236" s="226" t="s">
        <v>78</v>
      </c>
      <c r="J236" s="227" t="s">
        <v>79</v>
      </c>
      <c r="K236" s="238" t="s">
        <v>80</v>
      </c>
      <c r="L236" s="229" t="s">
        <v>1789</v>
      </c>
      <c r="M236" s="230" t="s">
        <v>1790</v>
      </c>
      <c r="N236" s="229" t="s">
        <v>1791</v>
      </c>
      <c r="O236" s="240"/>
      <c r="P236" s="229" t="s">
        <v>336</v>
      </c>
      <c r="Q236" s="230" t="s">
        <v>63</v>
      </c>
      <c r="R236" s="229" t="s">
        <v>94</v>
      </c>
      <c r="S236" s="239" t="s">
        <v>80</v>
      </c>
      <c r="T236" s="229" t="s">
        <v>1792</v>
      </c>
      <c r="U236" s="240"/>
      <c r="V236" s="229" t="s">
        <v>1793</v>
      </c>
      <c r="W236" s="239" t="s">
        <v>1794</v>
      </c>
      <c r="X236" s="30" t="s">
        <v>581</v>
      </c>
      <c r="Y236" s="241">
        <v>20</v>
      </c>
      <c r="Z236" s="242">
        <v>11</v>
      </c>
      <c r="AA236" s="241">
        <v>10</v>
      </c>
      <c r="AB236" s="30" t="s">
        <v>1795</v>
      </c>
      <c r="AC236" s="194" t="s">
        <v>1796</v>
      </c>
      <c r="AD236" s="235"/>
      <c r="AE236" s="243" t="s">
        <v>138</v>
      </c>
      <c r="AF236" s="29"/>
      <c r="AG236" s="30" t="s">
        <v>67</v>
      </c>
      <c r="AH236" s="233" t="e">
        <f>VLOOKUP($AD236,'Program-Causes'!$C:$D,2,FALSE)</f>
        <v>#N/A</v>
      </c>
      <c r="AI236" s="194" t="s">
        <v>68</v>
      </c>
      <c r="AJ236" s="30" t="s">
        <v>69</v>
      </c>
      <c r="AK236" s="194" t="s">
        <v>70</v>
      </c>
      <c r="AL236" s="30" t="str">
        <f t="shared" si="0"/>
        <v>李亦非-Li Yifei-20-11-Wuhan University-武汉大学</v>
      </c>
      <c r="AM236" s="26" t="s">
        <v>80</v>
      </c>
      <c r="AN236" s="29"/>
      <c r="AO236" s="28"/>
      <c r="AP236" s="29"/>
      <c r="AQ236" s="30" t="s">
        <v>74</v>
      </c>
      <c r="AR236" s="29"/>
      <c r="AS236" s="28"/>
      <c r="AT236" s="29"/>
      <c r="AU236" s="28"/>
      <c r="AV236" s="194" t="s">
        <v>766</v>
      </c>
      <c r="AW236" s="28"/>
      <c r="AX236" s="194" t="s">
        <v>84</v>
      </c>
      <c r="AY236" s="244">
        <v>20</v>
      </c>
      <c r="AZ236" s="245"/>
      <c r="BA236" s="245"/>
      <c r="BB236" s="236"/>
      <c r="BC236" s="227" t="s">
        <v>173</v>
      </c>
      <c r="BD236" s="117" t="s">
        <v>103</v>
      </c>
      <c r="BE236" s="246">
        <v>42704</v>
      </c>
      <c r="BF236" s="116"/>
      <c r="BG236" s="116"/>
      <c r="BH236" s="116"/>
      <c r="BI236" s="116"/>
      <c r="BJ236" s="116"/>
      <c r="BK236" s="116"/>
      <c r="BL236" s="116"/>
      <c r="BM236" s="116"/>
      <c r="BN236" s="116"/>
      <c r="BO236" s="116"/>
    </row>
    <row r="237" spans="1:67" ht="16.5">
      <c r="A237" s="234">
        <v>56</v>
      </c>
      <c r="B237" s="116"/>
      <c r="C237" s="116"/>
      <c r="D237" s="226" t="s">
        <v>583</v>
      </c>
      <c r="E237" s="227" t="s">
        <v>584</v>
      </c>
      <c r="F237" s="260"/>
      <c r="G237" s="244">
        <v>1963</v>
      </c>
      <c r="H237" s="237">
        <v>53</v>
      </c>
      <c r="I237" s="226" t="s">
        <v>78</v>
      </c>
      <c r="J237" s="227" t="s">
        <v>1797</v>
      </c>
      <c r="K237" s="238" t="s">
        <v>80</v>
      </c>
      <c r="L237" s="229" t="s">
        <v>125</v>
      </c>
      <c r="M237" s="230" t="s">
        <v>1798</v>
      </c>
      <c r="N237" s="229" t="s">
        <v>1799</v>
      </c>
      <c r="O237" s="240"/>
      <c r="P237" s="229" t="s">
        <v>336</v>
      </c>
      <c r="Q237" s="230" t="s">
        <v>246</v>
      </c>
      <c r="R237" s="229" t="s">
        <v>1800</v>
      </c>
      <c r="S237" s="239" t="s">
        <v>80</v>
      </c>
      <c r="T237" s="229" t="s">
        <v>1801</v>
      </c>
      <c r="U237" s="240"/>
      <c r="V237" s="229" t="s">
        <v>1802</v>
      </c>
      <c r="W237" s="239" t="s">
        <v>1803</v>
      </c>
      <c r="X237" s="30" t="s">
        <v>1798</v>
      </c>
      <c r="Y237" s="241">
        <v>20</v>
      </c>
      <c r="Z237" s="242">
        <v>10</v>
      </c>
      <c r="AA237" s="241">
        <v>16</v>
      </c>
      <c r="AB237" s="30" t="s">
        <v>1804</v>
      </c>
      <c r="AC237" s="29"/>
      <c r="AD237" s="235"/>
      <c r="AE237" s="243" t="s">
        <v>98</v>
      </c>
      <c r="AF237" s="29"/>
      <c r="AG237" s="30" t="s">
        <v>99</v>
      </c>
      <c r="AH237" s="233" t="e">
        <f>VLOOKUP($AD237,'Program-Causes'!$C:$D,2,FALSE)</f>
        <v>#N/A</v>
      </c>
      <c r="AI237" s="194" t="s">
        <v>100</v>
      </c>
      <c r="AJ237" s="30" t="s">
        <v>69</v>
      </c>
      <c r="AK237" s="194" t="s">
        <v>70</v>
      </c>
      <c r="AL237" s="30" t="str">
        <f t="shared" si="0"/>
        <v>柳天伟-BANNA G&amp;P GROUP-20-10-Yunnan Government-</v>
      </c>
      <c r="AM237" s="26" t="s">
        <v>80</v>
      </c>
      <c r="AN237" s="29"/>
      <c r="AO237" s="28"/>
      <c r="AP237" s="29"/>
      <c r="AQ237" s="30" t="s">
        <v>74</v>
      </c>
      <c r="AR237" s="29"/>
      <c r="AS237" s="28"/>
      <c r="AT237" s="29"/>
      <c r="AU237" s="28"/>
      <c r="AV237" s="194" t="s">
        <v>766</v>
      </c>
      <c r="AW237" s="28"/>
      <c r="AX237" s="194" t="s">
        <v>84</v>
      </c>
      <c r="AY237" s="244">
        <v>20</v>
      </c>
      <c r="AZ237" s="245"/>
      <c r="BA237" s="245"/>
      <c r="BB237" s="236"/>
      <c r="BC237" s="227" t="s">
        <v>173</v>
      </c>
      <c r="BD237" s="117" t="s">
        <v>103</v>
      </c>
      <c r="BE237" s="246">
        <v>42704</v>
      </c>
      <c r="BF237" s="116"/>
      <c r="BG237" s="116"/>
      <c r="BH237" s="247"/>
      <c r="BI237" s="247"/>
      <c r="BJ237" s="247"/>
      <c r="BK237" s="247"/>
      <c r="BL237" s="247"/>
      <c r="BM237" s="247"/>
      <c r="BN237" s="247"/>
      <c r="BO237" s="247"/>
    </row>
    <row r="238" spans="1:67" ht="16.5">
      <c r="A238" s="234">
        <v>56</v>
      </c>
      <c r="B238" s="117" t="s">
        <v>1380</v>
      </c>
      <c r="C238" s="116"/>
      <c r="D238" s="226" t="s">
        <v>623</v>
      </c>
      <c r="E238" s="117" t="s">
        <v>624</v>
      </c>
      <c r="F238" s="235"/>
      <c r="G238" s="116"/>
      <c r="H238" s="116"/>
      <c r="I238" s="116"/>
      <c r="J238" s="116"/>
      <c r="K238" s="116"/>
      <c r="L238" s="116"/>
      <c r="M238" s="117" t="s">
        <v>1805</v>
      </c>
      <c r="N238" s="116"/>
      <c r="O238" s="116"/>
      <c r="P238" s="116"/>
      <c r="Q238" s="116"/>
      <c r="R238" s="116"/>
      <c r="S238" s="116"/>
      <c r="T238" s="116"/>
      <c r="U238" s="116"/>
      <c r="V238" s="116"/>
      <c r="W238" s="116"/>
      <c r="X238" s="117" t="s">
        <v>1805</v>
      </c>
      <c r="Y238" s="234">
        <v>5</v>
      </c>
      <c r="Z238" s="234">
        <v>10</v>
      </c>
      <c r="AA238" s="234">
        <v>29</v>
      </c>
      <c r="AB238" s="117" t="s">
        <v>726</v>
      </c>
      <c r="AC238" s="117" t="s">
        <v>108</v>
      </c>
      <c r="AD238" s="116"/>
      <c r="AE238" s="254" t="s">
        <v>109</v>
      </c>
      <c r="AF238" s="116"/>
      <c r="AG238" s="117" t="s">
        <v>99</v>
      </c>
      <c r="AH238" s="233" t="e">
        <f>VLOOKUP($AD238,'Program-Causes'!$C:$D,2,FALSE)</f>
        <v>#N/A</v>
      </c>
      <c r="AI238" s="117" t="s">
        <v>100</v>
      </c>
      <c r="AJ238" s="117" t="s">
        <v>69</v>
      </c>
      <c r="AK238" s="117" t="s">
        <v>70</v>
      </c>
      <c r="AL238" s="30" t="str">
        <f t="shared" si="0"/>
        <v>吴业能-广东博意建筑设计院有限公司-5-10-Guangdong Foundation For Poverty Alleviation-广东省扶贫基金会</v>
      </c>
      <c r="AM238" s="257" t="s">
        <v>80</v>
      </c>
      <c r="AN238" s="116"/>
      <c r="AO238" s="116"/>
      <c r="AP238" s="116"/>
      <c r="AQ238" s="117" t="s">
        <v>74</v>
      </c>
      <c r="AR238" s="116"/>
      <c r="AS238" s="116"/>
      <c r="AT238" s="116"/>
      <c r="AU238" s="116"/>
      <c r="AV238" s="116"/>
      <c r="AW238" s="116"/>
      <c r="AX238" s="116"/>
      <c r="AY238" s="116"/>
      <c r="AZ238" s="116"/>
      <c r="BA238" s="116"/>
      <c r="BB238" s="116"/>
      <c r="BC238" s="116"/>
      <c r="BD238" s="117" t="s">
        <v>118</v>
      </c>
      <c r="BE238" s="255">
        <v>42744</v>
      </c>
      <c r="BF238" s="116"/>
      <c r="BG238" s="116"/>
      <c r="BH238" s="116"/>
      <c r="BI238" s="116"/>
      <c r="BJ238" s="116"/>
      <c r="BK238" s="116"/>
      <c r="BL238" s="116"/>
      <c r="BM238" s="116"/>
      <c r="BN238" s="116"/>
      <c r="BO238" s="116"/>
    </row>
    <row r="239" spans="1:67" ht="16.5">
      <c r="A239" s="234">
        <v>56</v>
      </c>
      <c r="B239" s="117" t="s">
        <v>1380</v>
      </c>
      <c r="C239" s="116"/>
      <c r="D239" s="226" t="s">
        <v>623</v>
      </c>
      <c r="E239" s="117" t="s">
        <v>624</v>
      </c>
      <c r="F239" s="235"/>
      <c r="G239" s="116"/>
      <c r="H239" s="116"/>
      <c r="I239" s="116"/>
      <c r="J239" s="116"/>
      <c r="K239" s="116"/>
      <c r="L239" s="116"/>
      <c r="M239" s="117" t="s">
        <v>1805</v>
      </c>
      <c r="N239" s="116"/>
      <c r="O239" s="116"/>
      <c r="P239" s="116"/>
      <c r="Q239" s="116"/>
      <c r="R239" s="116"/>
      <c r="S239" s="116"/>
      <c r="T239" s="116"/>
      <c r="U239" s="116"/>
      <c r="V239" s="116"/>
      <c r="W239" s="116"/>
      <c r="X239" s="117" t="s">
        <v>1805</v>
      </c>
      <c r="Y239" s="234">
        <v>5</v>
      </c>
      <c r="Z239" s="234">
        <v>10</v>
      </c>
      <c r="AA239" s="234">
        <v>29</v>
      </c>
      <c r="AB239" s="117" t="s">
        <v>726</v>
      </c>
      <c r="AC239" s="117" t="s">
        <v>108</v>
      </c>
      <c r="AD239" s="116"/>
      <c r="AE239" s="254" t="s">
        <v>109</v>
      </c>
      <c r="AF239" s="116"/>
      <c r="AG239" s="117" t="s">
        <v>99</v>
      </c>
      <c r="AH239" s="233" t="e">
        <f>VLOOKUP($AD239,'Program-Causes'!$C:$D,2,FALSE)</f>
        <v>#N/A</v>
      </c>
      <c r="AI239" s="117" t="s">
        <v>100</v>
      </c>
      <c r="AJ239" s="117" t="s">
        <v>69</v>
      </c>
      <c r="AK239" s="117" t="s">
        <v>70</v>
      </c>
      <c r="AL239" s="30" t="str">
        <f t="shared" si="0"/>
        <v>吴业能-广东博意建筑设计院有限公司-5-10-Guangdong Foundation For Poverty Alleviation-广东省扶贫基金会</v>
      </c>
      <c r="AM239" s="257" t="s">
        <v>80</v>
      </c>
      <c r="AN239" s="116"/>
      <c r="AO239" s="116"/>
      <c r="AP239" s="116"/>
      <c r="AQ239" s="117" t="s">
        <v>74</v>
      </c>
      <c r="AR239" s="116"/>
      <c r="AS239" s="116"/>
      <c r="AT239" s="116"/>
      <c r="AU239" s="116"/>
      <c r="AV239" s="116"/>
      <c r="AW239" s="116"/>
      <c r="AX239" s="116"/>
      <c r="AY239" s="116"/>
      <c r="AZ239" s="116"/>
      <c r="BA239" s="116"/>
      <c r="BB239" s="116"/>
      <c r="BC239" s="116"/>
      <c r="BD239" s="117" t="s">
        <v>118</v>
      </c>
      <c r="BE239" s="255">
        <v>42744</v>
      </c>
      <c r="BF239" s="116"/>
      <c r="BG239" s="116"/>
      <c r="BH239" s="116"/>
      <c r="BI239" s="116"/>
      <c r="BJ239" s="116"/>
      <c r="BK239" s="116"/>
      <c r="BL239" s="116"/>
      <c r="BM239" s="116"/>
      <c r="BN239" s="116"/>
      <c r="BO239" s="116"/>
    </row>
    <row r="240" spans="1:67" ht="16.5">
      <c r="A240" s="234">
        <v>56</v>
      </c>
      <c r="B240" s="117" t="s">
        <v>1380</v>
      </c>
      <c r="C240" s="116"/>
      <c r="D240" s="226" t="s">
        <v>623</v>
      </c>
      <c r="E240" s="117" t="s">
        <v>624</v>
      </c>
      <c r="F240" s="235"/>
      <c r="G240" s="116"/>
      <c r="H240" s="116"/>
      <c r="I240" s="116"/>
      <c r="J240" s="116"/>
      <c r="K240" s="116"/>
      <c r="L240" s="116"/>
      <c r="M240" s="117" t="s">
        <v>1805</v>
      </c>
      <c r="N240" s="116"/>
      <c r="O240" s="116"/>
      <c r="P240" s="116"/>
      <c r="Q240" s="116"/>
      <c r="R240" s="116"/>
      <c r="S240" s="116"/>
      <c r="T240" s="116"/>
      <c r="U240" s="116"/>
      <c r="V240" s="116"/>
      <c r="W240" s="116"/>
      <c r="X240" s="117" t="s">
        <v>1805</v>
      </c>
      <c r="Y240" s="234">
        <v>5</v>
      </c>
      <c r="Z240" s="234">
        <v>10</v>
      </c>
      <c r="AA240" s="234">
        <v>29</v>
      </c>
      <c r="AB240" s="117" t="s">
        <v>726</v>
      </c>
      <c r="AC240" s="117" t="s">
        <v>108</v>
      </c>
      <c r="AD240" s="116"/>
      <c r="AE240" s="254" t="s">
        <v>109</v>
      </c>
      <c r="AF240" s="116"/>
      <c r="AG240" s="117" t="s">
        <v>99</v>
      </c>
      <c r="AH240" s="233" t="e">
        <f>VLOOKUP($AD240,'Program-Causes'!$C:$D,2,FALSE)</f>
        <v>#N/A</v>
      </c>
      <c r="AI240" s="117" t="s">
        <v>100</v>
      </c>
      <c r="AJ240" s="117" t="s">
        <v>69</v>
      </c>
      <c r="AK240" s="117" t="s">
        <v>70</v>
      </c>
      <c r="AL240" s="30" t="str">
        <f t="shared" si="0"/>
        <v>吴业能-广东博意建筑设计院有限公司-5-10-Guangdong Foundation For Poverty Alleviation-广东省扶贫基金会</v>
      </c>
      <c r="AM240" s="257" t="s">
        <v>80</v>
      </c>
      <c r="AN240" s="116"/>
      <c r="AO240" s="116"/>
      <c r="AP240" s="116"/>
      <c r="AQ240" s="117" t="s">
        <v>74</v>
      </c>
      <c r="AR240" s="116"/>
      <c r="AS240" s="116"/>
      <c r="AT240" s="116"/>
      <c r="AU240" s="116"/>
      <c r="AV240" s="116"/>
      <c r="AW240" s="116"/>
      <c r="AX240" s="116"/>
      <c r="AY240" s="116"/>
      <c r="AZ240" s="116"/>
      <c r="BA240" s="116"/>
      <c r="BB240" s="116"/>
      <c r="BC240" s="116"/>
      <c r="BD240" s="117" t="s">
        <v>118</v>
      </c>
      <c r="BE240" s="255">
        <v>42744</v>
      </c>
      <c r="BF240" s="116"/>
      <c r="BG240" s="116"/>
      <c r="BH240" s="116"/>
      <c r="BI240" s="116"/>
      <c r="BJ240" s="116"/>
      <c r="BK240" s="116"/>
      <c r="BL240" s="116"/>
      <c r="BM240" s="116"/>
      <c r="BN240" s="116"/>
      <c r="BO240" s="116"/>
    </row>
    <row r="241" spans="1:67" ht="16.5">
      <c r="A241" s="234">
        <v>56</v>
      </c>
      <c r="B241" s="117" t="s">
        <v>1380</v>
      </c>
      <c r="C241" s="116"/>
      <c r="D241" s="226" t="s">
        <v>623</v>
      </c>
      <c r="E241" s="117" t="s">
        <v>624</v>
      </c>
      <c r="F241" s="235"/>
      <c r="G241" s="116"/>
      <c r="H241" s="116"/>
      <c r="I241" s="116"/>
      <c r="J241" s="116"/>
      <c r="K241" s="116"/>
      <c r="L241" s="116"/>
      <c r="M241" s="117" t="s">
        <v>1805</v>
      </c>
      <c r="N241" s="116"/>
      <c r="O241" s="116"/>
      <c r="P241" s="116"/>
      <c r="Q241" s="116"/>
      <c r="R241" s="116"/>
      <c r="S241" s="116"/>
      <c r="T241" s="116"/>
      <c r="U241" s="116"/>
      <c r="V241" s="116"/>
      <c r="W241" s="116"/>
      <c r="X241" s="117" t="s">
        <v>1805</v>
      </c>
      <c r="Y241" s="234">
        <v>5</v>
      </c>
      <c r="Z241" s="234">
        <v>10</v>
      </c>
      <c r="AA241" s="234">
        <v>29</v>
      </c>
      <c r="AB241" s="117" t="s">
        <v>726</v>
      </c>
      <c r="AC241" s="117" t="s">
        <v>108</v>
      </c>
      <c r="AD241" s="116"/>
      <c r="AE241" s="254" t="s">
        <v>109</v>
      </c>
      <c r="AF241" s="116"/>
      <c r="AG241" s="117" t="s">
        <v>99</v>
      </c>
      <c r="AH241" s="233" t="e">
        <f>VLOOKUP($AD241,'Program-Causes'!$C:$D,2,FALSE)</f>
        <v>#N/A</v>
      </c>
      <c r="AI241" s="117" t="s">
        <v>100</v>
      </c>
      <c r="AJ241" s="117" t="s">
        <v>69</v>
      </c>
      <c r="AK241" s="117" t="s">
        <v>70</v>
      </c>
      <c r="AL241" s="30" t="str">
        <f t="shared" si="0"/>
        <v>吴业能-广东博意建筑设计院有限公司-5-10-Guangdong Foundation For Poverty Alleviation-广东省扶贫基金会</v>
      </c>
      <c r="AM241" s="257" t="s">
        <v>80</v>
      </c>
      <c r="AN241" s="116"/>
      <c r="AO241" s="116"/>
      <c r="AP241" s="116"/>
      <c r="AQ241" s="117" t="s">
        <v>74</v>
      </c>
      <c r="AR241" s="116"/>
      <c r="AS241" s="116"/>
      <c r="AT241" s="116"/>
      <c r="AU241" s="116"/>
      <c r="AV241" s="116"/>
      <c r="AW241" s="116"/>
      <c r="AX241" s="116"/>
      <c r="AY241" s="116"/>
      <c r="AZ241" s="116"/>
      <c r="BA241" s="116"/>
      <c r="BB241" s="116"/>
      <c r="BC241" s="116"/>
      <c r="BD241" s="117" t="s">
        <v>118</v>
      </c>
      <c r="BE241" s="255">
        <v>42744</v>
      </c>
      <c r="BF241" s="116"/>
      <c r="BG241" s="116"/>
      <c r="BH241" s="247"/>
      <c r="BI241" s="247"/>
      <c r="BJ241" s="247"/>
      <c r="BK241" s="247"/>
      <c r="BL241" s="247"/>
      <c r="BM241" s="247"/>
      <c r="BN241" s="247"/>
      <c r="BO241" s="247"/>
    </row>
    <row r="242" spans="1:67" ht="16.5">
      <c r="A242" s="234">
        <v>56</v>
      </c>
      <c r="B242" s="117" t="s">
        <v>1626</v>
      </c>
      <c r="C242" s="117"/>
      <c r="D242" s="226" t="s">
        <v>585</v>
      </c>
      <c r="E242" s="227" t="s">
        <v>586</v>
      </c>
      <c r="F242" s="228"/>
      <c r="G242" s="226">
        <v>1969</v>
      </c>
      <c r="H242" s="227">
        <v>47</v>
      </c>
      <c r="I242" s="226" t="s">
        <v>78</v>
      </c>
      <c r="J242" s="245"/>
      <c r="K242" s="278" t="e">
        <f>HYPERLINK("https://onedrive.live.com/edit.aspx/Documents/China%20Philanthropy%20Project?cid=3bbb1d8d939ce15c&amp;id=documents&amp;wd=target%28Profiles.one%7C4BDE6E43-F7D3-A14F-A09E-3C3179CB293D%2FZhang%20Xiaolei%2C%20Bio%7C6E05E486-A9A0-474D-AAC7-197C4AE49E1C%2F%29 onenote:"&amp;"https://d.docs.live.net/3bbb1d8d939ce15c/Documents/China%20Philanthropy%20Project/Profiles.one#Zhang%20Xiaolei,%20Bio&amp;section-id={4BDE6E43-F7D3-A14F-A09E-3C3179CB293D}&amp;page-id={6E05E486-A9A0-474D-AAC7-197C4AE49E1C}&amp;end","Link")</f>
        <v>#VALUE!</v>
      </c>
      <c r="L242" s="229" t="s">
        <v>119</v>
      </c>
      <c r="M242" s="230" t="s">
        <v>1808</v>
      </c>
      <c r="N242" s="229" t="s">
        <v>1809</v>
      </c>
      <c r="O242" s="240"/>
      <c r="P242" s="229" t="s">
        <v>336</v>
      </c>
      <c r="Q242" s="230" t="s">
        <v>223</v>
      </c>
      <c r="R242" s="229" t="s">
        <v>223</v>
      </c>
      <c r="S242" s="280" t="e">
        <f>HYPERLINK("https://onedrive.live.com/edit.aspx/Documents/China%20Philanthropy%20Project?cid=3bbb1d8d939ce15c&amp;id=documents&amp;wd=target%28Profiles.one%7C4BDE6E43-F7D3-A14F-A09E-3C3179CB293D%2FZhang%20Xiaolei%2C%20Company%7C09A705BE-3D03-5549-8306-7A13A19DFC5A%2F%29 onen"&amp;"ote:https://d.docs.live.net/3bbb1d8d939ce15c/Documents/China%20Philanthropy%20Project/Profiles.one#Zhang%20Xiaolei,%20Company&amp;section-id={4BDE6E43-F7D3-A14F-A09E-3C3179CB293D}&amp;page-id={09A705BE-3D03-5549-8306-7A13A19DFC5A}&amp;end","Link")</f>
        <v>#VALUE!</v>
      </c>
      <c r="T242" s="248"/>
      <c r="U242" s="240"/>
      <c r="V242" s="229" t="s">
        <v>1811</v>
      </c>
      <c r="W242" s="239" t="s">
        <v>80</v>
      </c>
      <c r="X242" s="30" t="s">
        <v>585</v>
      </c>
      <c r="Y242" s="241">
        <v>20</v>
      </c>
      <c r="Z242" s="242">
        <v>10</v>
      </c>
      <c r="AA242" s="241">
        <v>22</v>
      </c>
      <c r="AB242" s="30" t="s">
        <v>1812</v>
      </c>
      <c r="AC242" s="194" t="s">
        <v>1813</v>
      </c>
      <c r="AD242" s="235"/>
      <c r="AE242" s="243" t="s">
        <v>136</v>
      </c>
      <c r="AF242" s="29"/>
      <c r="AG242" s="30" t="s">
        <v>67</v>
      </c>
      <c r="AH242" s="233" t="e">
        <f>VLOOKUP($AD242,'Program-Causes'!$C:$D,2,FALSE)</f>
        <v>#N/A</v>
      </c>
      <c r="AI242" s="194" t="s">
        <v>68</v>
      </c>
      <c r="AJ242" s="30" t="s">
        <v>69</v>
      </c>
      <c r="AK242" s="194" t="s">
        <v>70</v>
      </c>
      <c r="AL242" s="30" t="str">
        <f t="shared" si="0"/>
        <v>张小雷-Zhang Xiaolei-20-10-Adream Charitable Foundation-上海真爱梦想公益基金会</v>
      </c>
      <c r="AM242" s="26" t="s">
        <v>80</v>
      </c>
      <c r="AN242" s="29"/>
      <c r="AO242" s="28"/>
      <c r="AP242" s="29"/>
      <c r="AQ242" s="30" t="s">
        <v>74</v>
      </c>
      <c r="AR242" s="29"/>
      <c r="AS242" s="28"/>
      <c r="AT242" s="194" t="s">
        <v>420</v>
      </c>
      <c r="AU242" s="28"/>
      <c r="AV242" s="194" t="s">
        <v>1814</v>
      </c>
      <c r="AW242" s="28"/>
      <c r="AX242" s="194" t="s">
        <v>84</v>
      </c>
      <c r="AY242" s="236"/>
      <c r="AZ242" s="245"/>
      <c r="BA242" s="245"/>
      <c r="BB242" s="236"/>
      <c r="BC242" s="245"/>
      <c r="BD242" s="117" t="s">
        <v>1815</v>
      </c>
      <c r="BE242" s="246">
        <v>42713</v>
      </c>
      <c r="BF242" s="116"/>
      <c r="BG242" s="116"/>
      <c r="BH242" s="116"/>
      <c r="BI242" s="116"/>
      <c r="BJ242" s="116"/>
      <c r="BK242" s="116"/>
      <c r="BL242" s="116"/>
      <c r="BM242" s="116"/>
      <c r="BN242" s="116"/>
      <c r="BO242" s="116"/>
    </row>
    <row r="243" spans="1:67" ht="12.75">
      <c r="A243" s="234">
        <v>56</v>
      </c>
      <c r="B243" s="117" t="s">
        <v>1364</v>
      </c>
      <c r="C243" s="116"/>
      <c r="D243" s="226" t="s">
        <v>470</v>
      </c>
      <c r="E243" s="117" t="s">
        <v>471</v>
      </c>
      <c r="F243" s="235"/>
      <c r="G243" s="116"/>
      <c r="H243" s="116"/>
      <c r="I243" s="116"/>
      <c r="J243" s="116"/>
      <c r="K243" s="116"/>
      <c r="L243" s="116"/>
      <c r="M243" s="116"/>
      <c r="N243" s="116"/>
      <c r="O243" s="116"/>
      <c r="P243" s="116"/>
      <c r="Q243" s="116"/>
      <c r="R243" s="116"/>
      <c r="S243" s="116"/>
      <c r="T243" s="116"/>
      <c r="U243" s="116"/>
      <c r="V243" s="116"/>
      <c r="W243" s="116"/>
      <c r="X243" s="117" t="s">
        <v>1816</v>
      </c>
      <c r="Y243" s="234">
        <v>10</v>
      </c>
      <c r="Z243" s="116"/>
      <c r="AA243" s="116"/>
      <c r="AB243" s="117" t="s">
        <v>1817</v>
      </c>
      <c r="AC243" s="117" t="s">
        <v>1818</v>
      </c>
      <c r="AD243" s="116"/>
      <c r="AE243" s="116"/>
      <c r="AF243" s="116"/>
      <c r="AG243" s="116"/>
      <c r="AH243" s="233" t="e">
        <f>VLOOKUP($AD243,'Program-Causes'!$C:$D,2,FALSE)</f>
        <v>#N/A</v>
      </c>
      <c r="AI243" s="116"/>
      <c r="AJ243" s="117" t="s">
        <v>69</v>
      </c>
      <c r="AK243" s="117" t="s">
        <v>70</v>
      </c>
      <c r="AL243" s="30" t="str">
        <f t="shared" si="0"/>
        <v>周政-三河东胜房地产开发有限公司（天洋控股集团）-10--Communication University of China Education Foundation-传媒大学教育基金会</v>
      </c>
      <c r="AM243" s="117" t="s">
        <v>1369</v>
      </c>
      <c r="AN243" s="114" t="s">
        <v>1819</v>
      </c>
      <c r="AO243" s="116"/>
      <c r="AP243" s="116"/>
      <c r="AQ243" s="116"/>
      <c r="AR243" s="116"/>
      <c r="AS243" s="116"/>
      <c r="AT243" s="117" t="s">
        <v>74</v>
      </c>
      <c r="AU243" s="116"/>
      <c r="AV243" s="116"/>
      <c r="AW243" s="116"/>
      <c r="AX243" s="116"/>
      <c r="AY243" s="116"/>
      <c r="AZ243" s="116"/>
      <c r="BA243" s="116"/>
      <c r="BB243" s="116"/>
      <c r="BC243" s="116"/>
      <c r="BD243" s="117" t="s">
        <v>269</v>
      </c>
      <c r="BE243" s="255">
        <v>42744</v>
      </c>
      <c r="BF243" s="116"/>
      <c r="BG243" s="116"/>
      <c r="BH243" s="116"/>
      <c r="BI243" s="116"/>
      <c r="BJ243" s="116"/>
      <c r="BK243" s="116"/>
      <c r="BL243" s="116"/>
      <c r="BM243" s="116"/>
      <c r="BN243" s="116"/>
      <c r="BO243" s="116"/>
    </row>
    <row r="244" spans="1:67" ht="12.75">
      <c r="A244" s="234">
        <v>56</v>
      </c>
      <c r="B244" s="117" t="s">
        <v>1364</v>
      </c>
      <c r="C244" s="116"/>
      <c r="D244" s="226" t="s">
        <v>470</v>
      </c>
      <c r="E244" s="117" t="s">
        <v>471</v>
      </c>
      <c r="F244" s="235"/>
      <c r="G244" s="116"/>
      <c r="H244" s="116"/>
      <c r="I244" s="116"/>
      <c r="J244" s="116"/>
      <c r="K244" s="116"/>
      <c r="L244" s="116"/>
      <c r="M244" s="116"/>
      <c r="N244" s="116"/>
      <c r="O244" s="116"/>
      <c r="P244" s="116"/>
      <c r="Q244" s="116"/>
      <c r="R244" s="116"/>
      <c r="S244" s="116"/>
      <c r="T244" s="116"/>
      <c r="U244" s="116"/>
      <c r="V244" s="116"/>
      <c r="W244" s="116"/>
      <c r="X244" s="117" t="s">
        <v>1816</v>
      </c>
      <c r="Y244" s="234">
        <v>10</v>
      </c>
      <c r="Z244" s="116"/>
      <c r="AA244" s="116"/>
      <c r="AB244" s="117" t="s">
        <v>1817</v>
      </c>
      <c r="AC244" s="117" t="s">
        <v>1818</v>
      </c>
      <c r="AD244" s="116"/>
      <c r="AE244" s="116"/>
      <c r="AF244" s="116"/>
      <c r="AG244" s="116"/>
      <c r="AH244" s="233" t="e">
        <f>VLOOKUP($AD244,'Program-Causes'!$C:$D,2,FALSE)</f>
        <v>#N/A</v>
      </c>
      <c r="AI244" s="116"/>
      <c r="AJ244" s="117" t="s">
        <v>69</v>
      </c>
      <c r="AK244" s="117" t="s">
        <v>70</v>
      </c>
      <c r="AL244" s="30" t="str">
        <f t="shared" si="0"/>
        <v>周政-三河东胜房地产开发有限公司（天洋控股集团）-10--Communication University of China Education Foundation-传媒大学教育基金会</v>
      </c>
      <c r="AM244" s="117" t="s">
        <v>1369</v>
      </c>
      <c r="AN244" s="114" t="s">
        <v>1819</v>
      </c>
      <c r="AO244" s="116"/>
      <c r="AP244" s="116"/>
      <c r="AQ244" s="116"/>
      <c r="AR244" s="116"/>
      <c r="AS244" s="116"/>
      <c r="AT244" s="117" t="s">
        <v>74</v>
      </c>
      <c r="AU244" s="116"/>
      <c r="AV244" s="116"/>
      <c r="AW244" s="116"/>
      <c r="AX244" s="116"/>
      <c r="AY244" s="116"/>
      <c r="AZ244" s="116"/>
      <c r="BA244" s="116"/>
      <c r="BB244" s="116"/>
      <c r="BC244" s="116"/>
      <c r="BD244" s="117" t="s">
        <v>269</v>
      </c>
      <c r="BE244" s="255">
        <v>42744</v>
      </c>
      <c r="BF244" s="116"/>
      <c r="BG244" s="116"/>
      <c r="BH244" s="116"/>
      <c r="BI244" s="116"/>
      <c r="BJ244" s="116"/>
      <c r="BK244" s="116"/>
      <c r="BL244" s="116"/>
      <c r="BM244" s="116"/>
      <c r="BN244" s="116"/>
      <c r="BO244" s="116"/>
    </row>
    <row r="245" spans="1:67" ht="16.5">
      <c r="A245" s="234">
        <v>64</v>
      </c>
      <c r="B245" s="116"/>
      <c r="C245" s="116"/>
      <c r="D245" s="226" t="s">
        <v>544</v>
      </c>
      <c r="E245" s="227" t="s">
        <v>545</v>
      </c>
      <c r="F245" s="235"/>
      <c r="G245" s="236"/>
      <c r="H245" s="245"/>
      <c r="I245" s="226" t="s">
        <v>78</v>
      </c>
      <c r="J245" s="227" t="s">
        <v>79</v>
      </c>
      <c r="K245" s="238" t="s">
        <v>80</v>
      </c>
      <c r="L245" s="229" t="s">
        <v>122</v>
      </c>
      <c r="M245" s="230" t="s">
        <v>1822</v>
      </c>
      <c r="N245" s="229" t="s">
        <v>1823</v>
      </c>
      <c r="O245" s="230" t="s">
        <v>70</v>
      </c>
      <c r="P245" s="229" t="s">
        <v>336</v>
      </c>
      <c r="Q245" s="230" t="s">
        <v>1824</v>
      </c>
      <c r="R245" s="229" t="s">
        <v>1824</v>
      </c>
      <c r="S245" s="239" t="s">
        <v>80</v>
      </c>
      <c r="T245" s="229" t="s">
        <v>1825</v>
      </c>
      <c r="U245" s="240"/>
      <c r="V245" s="229" t="s">
        <v>1826</v>
      </c>
      <c r="W245" s="230" t="s">
        <v>1827</v>
      </c>
      <c r="X245" s="30" t="s">
        <v>1822</v>
      </c>
      <c r="Y245" s="234">
        <v>8.94</v>
      </c>
      <c r="Z245" s="234">
        <v>12</v>
      </c>
      <c r="AA245" s="234">
        <v>31</v>
      </c>
      <c r="AB245" s="117" t="s">
        <v>1412</v>
      </c>
      <c r="AC245" s="117" t="s">
        <v>1413</v>
      </c>
      <c r="AD245" s="254" t="s">
        <v>1828</v>
      </c>
      <c r="AE245" s="254" t="s">
        <v>1345</v>
      </c>
      <c r="AF245" s="29"/>
      <c r="AG245" s="30" t="s">
        <v>67</v>
      </c>
      <c r="AH245" s="233" t="str">
        <f>VLOOKUP($AD245,'Program-Causes'!$C:$D,2,FALSE)</f>
        <v>Education</v>
      </c>
      <c r="AI245" s="194" t="s">
        <v>100</v>
      </c>
      <c r="AJ245" s="30" t="s">
        <v>69</v>
      </c>
      <c r="AK245" s="194" t="s">
        <v>70</v>
      </c>
      <c r="AL245" s="30" t="str">
        <f t="shared" si="0"/>
        <v>陈鸿道-JDB Group Limited-8.94-12-SYSU Education Development Foundation-广东省中山大学教育发展基金会</v>
      </c>
      <c r="AM245" s="26" t="s">
        <v>1829</v>
      </c>
      <c r="AN245" s="27" t="s">
        <v>1830</v>
      </c>
      <c r="AO245" s="26" t="s">
        <v>1831</v>
      </c>
      <c r="AP245" s="262" t="str">
        <f>HYPERLINK("http://edf.edaao.sysu.edu.cn/jzmx/jz01/index.htm","Foundation Link")</f>
        <v>Foundation Link</v>
      </c>
      <c r="AQ245" s="30" t="s">
        <v>74</v>
      </c>
      <c r="AR245" s="29"/>
      <c r="AS245" s="28"/>
      <c r="AT245" s="194" t="s">
        <v>420</v>
      </c>
      <c r="AU245" s="28"/>
      <c r="AV245" s="194" t="s">
        <v>1832</v>
      </c>
      <c r="AW245" s="28"/>
      <c r="AX245" s="194" t="s">
        <v>84</v>
      </c>
      <c r="AY245" s="244">
        <v>8.94</v>
      </c>
      <c r="AZ245" s="245"/>
      <c r="BA245" s="245"/>
      <c r="BB245" s="236"/>
      <c r="BC245" s="237">
        <v>10</v>
      </c>
      <c r="BD245" s="117" t="s">
        <v>1833</v>
      </c>
      <c r="BE245" s="255">
        <v>42745</v>
      </c>
      <c r="BF245" s="116"/>
      <c r="BG245" s="116"/>
      <c r="BH245" s="116"/>
      <c r="BI245" s="116"/>
      <c r="BJ245" s="116"/>
      <c r="BK245" s="116"/>
      <c r="BL245" s="116"/>
      <c r="BM245" s="116"/>
      <c r="BN245" s="116"/>
      <c r="BO245" s="116"/>
    </row>
    <row r="246" spans="1:67" ht="16.5">
      <c r="A246" s="234">
        <v>64</v>
      </c>
      <c r="B246" s="116"/>
      <c r="C246" s="116"/>
      <c r="D246" s="226" t="s">
        <v>544</v>
      </c>
      <c r="E246" s="227" t="s">
        <v>545</v>
      </c>
      <c r="F246" s="235"/>
      <c r="G246" s="236"/>
      <c r="H246" s="245"/>
      <c r="I246" s="236"/>
      <c r="J246" s="245"/>
      <c r="K246" s="236"/>
      <c r="L246" s="248"/>
      <c r="M246" s="240"/>
      <c r="N246" s="248"/>
      <c r="O246" s="240"/>
      <c r="P246" s="248"/>
      <c r="Q246" s="240"/>
      <c r="R246" s="248"/>
      <c r="S246" s="240"/>
      <c r="T246" s="248"/>
      <c r="U246" s="240"/>
      <c r="V246" s="248"/>
      <c r="W246" s="240"/>
      <c r="X246" s="30" t="s">
        <v>1822</v>
      </c>
      <c r="Y246" s="241">
        <v>10</v>
      </c>
      <c r="Z246" s="242">
        <v>9</v>
      </c>
      <c r="AA246" s="241">
        <v>8</v>
      </c>
      <c r="AB246" s="30" t="s">
        <v>1352</v>
      </c>
      <c r="AC246" s="29"/>
      <c r="AD246" s="235"/>
      <c r="AE246" s="243" t="s">
        <v>1352</v>
      </c>
      <c r="AF246" s="29"/>
      <c r="AG246" s="30" t="s">
        <v>67</v>
      </c>
      <c r="AH246" s="233" t="e">
        <f>VLOOKUP($AD246,'Program-Causes'!$C:$D,2,FALSE)</f>
        <v>#N/A</v>
      </c>
      <c r="AI246" s="194" t="s">
        <v>100</v>
      </c>
      <c r="AJ246" s="30" t="s">
        <v>69</v>
      </c>
      <c r="AK246" s="194" t="s">
        <v>70</v>
      </c>
      <c r="AL246" s="30" t="str">
        <f t="shared" si="0"/>
        <v>陈鸿道-JDB Group Limited-10-9-Students-</v>
      </c>
      <c r="AM246" s="26" t="s">
        <v>80</v>
      </c>
      <c r="AN246" s="29"/>
      <c r="AO246" s="28"/>
      <c r="AP246" s="29"/>
      <c r="AQ246" s="30" t="s">
        <v>74</v>
      </c>
      <c r="AR246" s="29"/>
      <c r="AS246" s="28"/>
      <c r="AT246" s="29"/>
      <c r="AU246" s="28"/>
      <c r="AV246" s="194" t="s">
        <v>1834</v>
      </c>
      <c r="AW246" s="28"/>
      <c r="AX246" s="194" t="s">
        <v>84</v>
      </c>
      <c r="AY246" s="244">
        <v>10</v>
      </c>
      <c r="AZ246" s="245"/>
      <c r="BA246" s="245"/>
      <c r="BB246" s="236"/>
      <c r="BC246" s="245"/>
      <c r="BD246" s="117" t="s">
        <v>103</v>
      </c>
      <c r="BE246" s="246">
        <v>42705</v>
      </c>
      <c r="BF246" s="116"/>
      <c r="BG246" s="116"/>
      <c r="BH246" s="116"/>
      <c r="BI246" s="116"/>
      <c r="BJ246" s="116"/>
      <c r="BK246" s="116"/>
      <c r="BL246" s="116"/>
      <c r="BM246" s="116"/>
      <c r="BN246" s="116"/>
      <c r="BO246" s="116"/>
    </row>
    <row r="247" spans="1:67" ht="16.5">
      <c r="A247" s="234">
        <v>65</v>
      </c>
      <c r="B247" s="116"/>
      <c r="C247" s="116"/>
      <c r="D247" s="226" t="s">
        <v>307</v>
      </c>
      <c r="E247" s="227" t="s">
        <v>308</v>
      </c>
      <c r="F247" s="235"/>
      <c r="G247" s="236"/>
      <c r="H247" s="237">
        <v>42</v>
      </c>
      <c r="I247" s="226" t="s">
        <v>78</v>
      </c>
      <c r="J247" s="227" t="s">
        <v>79</v>
      </c>
      <c r="K247" s="238" t="s">
        <v>80</v>
      </c>
      <c r="L247" s="229" t="s">
        <v>1400</v>
      </c>
      <c r="M247" s="230" t="s">
        <v>1835</v>
      </c>
      <c r="N247" s="229" t="s">
        <v>1836</v>
      </c>
      <c r="O247" s="230" t="s">
        <v>84</v>
      </c>
      <c r="P247" s="229" t="s">
        <v>1837</v>
      </c>
      <c r="Q247" s="230" t="s">
        <v>222</v>
      </c>
      <c r="R247" s="229" t="s">
        <v>222</v>
      </c>
      <c r="S247" s="239" t="s">
        <v>80</v>
      </c>
      <c r="T247" s="229" t="s">
        <v>1839</v>
      </c>
      <c r="U247" s="240"/>
      <c r="V247" s="229" t="s">
        <v>1840</v>
      </c>
      <c r="W247" s="230" t="s">
        <v>1841</v>
      </c>
      <c r="X247" s="30" t="s">
        <v>307</v>
      </c>
      <c r="Y247" s="241">
        <v>10</v>
      </c>
      <c r="Z247" s="242">
        <v>9</v>
      </c>
      <c r="AA247" s="29"/>
      <c r="AB247" s="30" t="s">
        <v>1842</v>
      </c>
      <c r="AC247" s="194" t="s">
        <v>1843</v>
      </c>
      <c r="AD247" s="235"/>
      <c r="AE247" s="243" t="s">
        <v>98</v>
      </c>
      <c r="AF247" s="29"/>
      <c r="AG247" s="30" t="s">
        <v>134</v>
      </c>
      <c r="AH247" s="233" t="e">
        <f>VLOOKUP($AD247,'Program-Causes'!$C:$D,2,FALSE)</f>
        <v>#N/A</v>
      </c>
      <c r="AI247" s="194" t="s">
        <v>68</v>
      </c>
      <c r="AJ247" s="30" t="s">
        <v>69</v>
      </c>
      <c r="AK247" s="194" t="s">
        <v>70</v>
      </c>
      <c r="AL247" s="30" t="str">
        <f t="shared" si="0"/>
        <v>刘强东-Liu Qiangdong-10-9-Center of Receiving Donations for Disaster Relief and Poverty Alleviation in Tianjin-天津市接受救灾扶贫捐赠工作站</v>
      </c>
      <c r="AM247" s="28"/>
      <c r="AN247" s="29"/>
      <c r="AO247" s="28"/>
      <c r="AP247" s="29"/>
      <c r="AQ247" s="28"/>
      <c r="AR247" s="29"/>
      <c r="AS247" s="30" t="s">
        <v>74</v>
      </c>
      <c r="AT247" s="29"/>
      <c r="AU247" s="28"/>
      <c r="AV247" s="29"/>
      <c r="AW247" s="30" t="s">
        <v>84</v>
      </c>
      <c r="AX247" s="29"/>
      <c r="AY247" s="244">
        <v>21.086776390000001</v>
      </c>
      <c r="AZ247" s="245"/>
      <c r="BA247" s="245"/>
      <c r="BB247" s="236"/>
      <c r="BC247" s="237">
        <v>10</v>
      </c>
      <c r="BD247" s="117" t="s">
        <v>1844</v>
      </c>
      <c r="BE247" s="246">
        <v>42711</v>
      </c>
      <c r="BF247" s="116"/>
      <c r="BG247" s="116"/>
      <c r="BH247" s="116"/>
      <c r="BI247" s="116"/>
      <c r="BJ247" s="116"/>
      <c r="BK247" s="116"/>
      <c r="BL247" s="116"/>
      <c r="BM247" s="116"/>
      <c r="BN247" s="116"/>
      <c r="BO247" s="116"/>
    </row>
    <row r="248" spans="1:67" ht="16.5">
      <c r="A248" s="234">
        <v>65</v>
      </c>
      <c r="B248" s="116"/>
      <c r="C248" s="116"/>
      <c r="D248" s="226" t="s">
        <v>307</v>
      </c>
      <c r="E248" s="227" t="s">
        <v>308</v>
      </c>
      <c r="F248" s="235"/>
      <c r="G248" s="236"/>
      <c r="H248" s="245"/>
      <c r="I248" s="236"/>
      <c r="J248" s="245"/>
      <c r="K248" s="236"/>
      <c r="L248" s="248"/>
      <c r="M248" s="240"/>
      <c r="N248" s="248"/>
      <c r="O248" s="240"/>
      <c r="P248" s="248"/>
      <c r="Q248" s="240"/>
      <c r="R248" s="248"/>
      <c r="S248" s="240"/>
      <c r="T248" s="248"/>
      <c r="U248" s="240"/>
      <c r="V248" s="248"/>
      <c r="W248" s="240"/>
      <c r="X248" s="30" t="s">
        <v>1835</v>
      </c>
      <c r="Y248" s="241">
        <v>2</v>
      </c>
      <c r="Z248" s="242">
        <v>11</v>
      </c>
      <c r="AA248" s="29"/>
      <c r="AB248" s="30" t="s">
        <v>453</v>
      </c>
      <c r="AC248" s="194" t="s">
        <v>454</v>
      </c>
      <c r="AD248" s="235"/>
      <c r="AE248" s="243" t="s">
        <v>109</v>
      </c>
      <c r="AF248" s="29"/>
      <c r="AG248" s="30" t="s">
        <v>67</v>
      </c>
      <c r="AH248" s="233" t="e">
        <f>VLOOKUP($AD248,'Program-Causes'!$C:$D,2,FALSE)</f>
        <v>#N/A</v>
      </c>
      <c r="AI248" s="194" t="s">
        <v>100</v>
      </c>
      <c r="AJ248" s="30" t="s">
        <v>69</v>
      </c>
      <c r="AK248" s="194" t="s">
        <v>70</v>
      </c>
      <c r="AL248" s="30" t="str">
        <f t="shared" si="0"/>
        <v>刘强东-JD.COM, Inc.-2-11-China Foundation for Development of Financial Education-中国金融教育发展基金会</v>
      </c>
      <c r="AM248" s="26" t="s">
        <v>72</v>
      </c>
      <c r="AN248" s="29"/>
      <c r="AO248" s="28"/>
      <c r="AP248" s="29"/>
      <c r="AQ248" s="28"/>
      <c r="AR248" s="29"/>
      <c r="AS248" s="30" t="s">
        <v>74</v>
      </c>
      <c r="AT248" s="194" t="s">
        <v>420</v>
      </c>
      <c r="AU248" s="28"/>
      <c r="AV248" s="29"/>
      <c r="AW248" s="30" t="s">
        <v>84</v>
      </c>
      <c r="AX248" s="29"/>
      <c r="AY248" s="236"/>
      <c r="AZ248" s="245"/>
      <c r="BA248" s="245"/>
      <c r="BB248" s="236"/>
      <c r="BC248" s="245"/>
      <c r="BD248" s="117" t="s">
        <v>269</v>
      </c>
      <c r="BE248" s="246">
        <v>42711</v>
      </c>
      <c r="BF248" s="116"/>
      <c r="BG248" s="116"/>
      <c r="BH248" s="116"/>
      <c r="BI248" s="116"/>
      <c r="BJ248" s="116"/>
      <c r="BK248" s="116"/>
      <c r="BL248" s="116"/>
      <c r="BM248" s="116"/>
      <c r="BN248" s="116"/>
      <c r="BO248" s="116"/>
    </row>
    <row r="249" spans="1:67" ht="16.5">
      <c r="A249" s="234">
        <v>65</v>
      </c>
      <c r="B249" s="116"/>
      <c r="C249" s="116"/>
      <c r="D249" s="226" t="s">
        <v>307</v>
      </c>
      <c r="E249" s="227" t="s">
        <v>308</v>
      </c>
      <c r="F249" s="235"/>
      <c r="G249" s="236"/>
      <c r="H249" s="245"/>
      <c r="I249" s="236"/>
      <c r="J249" s="245"/>
      <c r="K249" s="236"/>
      <c r="L249" s="248"/>
      <c r="M249" s="240"/>
      <c r="N249" s="248"/>
      <c r="O249" s="240"/>
      <c r="P249" s="248"/>
      <c r="Q249" s="240"/>
      <c r="R249" s="248"/>
      <c r="S249" s="240"/>
      <c r="T249" s="248"/>
      <c r="U249" s="240"/>
      <c r="V249" s="248"/>
      <c r="W249" s="240"/>
      <c r="X249" s="30" t="s">
        <v>1835</v>
      </c>
      <c r="Y249" s="241">
        <v>2</v>
      </c>
      <c r="Z249" s="242">
        <v>3</v>
      </c>
      <c r="AA249" s="29"/>
      <c r="AB249" s="30" t="s">
        <v>1845</v>
      </c>
      <c r="AC249" s="194" t="s">
        <v>1846</v>
      </c>
      <c r="AD249" s="235"/>
      <c r="AE249" s="243" t="s">
        <v>98</v>
      </c>
      <c r="AF249" s="29"/>
      <c r="AG249" s="30" t="s">
        <v>131</v>
      </c>
      <c r="AH249" s="233" t="e">
        <f>VLOOKUP($AD249,'Program-Causes'!$C:$D,2,FALSE)</f>
        <v>#N/A</v>
      </c>
      <c r="AI249" s="194" t="s">
        <v>141</v>
      </c>
      <c r="AJ249" s="30" t="s">
        <v>69</v>
      </c>
      <c r="AK249" s="194" t="s">
        <v>70</v>
      </c>
      <c r="AL249" s="30" t="str">
        <f t="shared" si="0"/>
        <v>刘强东-JD.COM, Inc.-2-3-Suqian Healthcare Investment Management Center-宿迁市医疗卫生事业投资管理中心</v>
      </c>
      <c r="AM249" s="28"/>
      <c r="AN249" s="29"/>
      <c r="AO249" s="28"/>
      <c r="AP249" s="29"/>
      <c r="AQ249" s="28"/>
      <c r="AR249" s="29"/>
      <c r="AS249" s="30" t="s">
        <v>74</v>
      </c>
      <c r="AT249" s="29"/>
      <c r="AU249" s="28"/>
      <c r="AV249" s="29"/>
      <c r="AW249" s="30" t="s">
        <v>84</v>
      </c>
      <c r="AX249" s="29"/>
      <c r="AY249" s="236"/>
      <c r="AZ249" s="245"/>
      <c r="BA249" s="245"/>
      <c r="BB249" s="236"/>
      <c r="BC249" s="245"/>
      <c r="BD249" s="117" t="s">
        <v>269</v>
      </c>
      <c r="BE249" s="246">
        <v>42711</v>
      </c>
      <c r="BF249" s="116"/>
      <c r="BG249" s="116"/>
      <c r="BH249" s="116"/>
      <c r="BI249" s="116"/>
      <c r="BJ249" s="116"/>
      <c r="BK249" s="116"/>
      <c r="BL249" s="116"/>
      <c r="BM249" s="116"/>
      <c r="BN249" s="116"/>
      <c r="BO249" s="116"/>
    </row>
    <row r="250" spans="1:67" ht="16.5">
      <c r="A250" s="234">
        <v>65</v>
      </c>
      <c r="B250" s="116"/>
      <c r="C250" s="116"/>
      <c r="D250" s="226" t="s">
        <v>307</v>
      </c>
      <c r="E250" s="227" t="s">
        <v>308</v>
      </c>
      <c r="F250" s="235"/>
      <c r="G250" s="236"/>
      <c r="H250" s="245"/>
      <c r="I250" s="236"/>
      <c r="J250" s="245"/>
      <c r="K250" s="236"/>
      <c r="L250" s="248"/>
      <c r="M250" s="240"/>
      <c r="N250" s="248"/>
      <c r="O250" s="240"/>
      <c r="P250" s="248"/>
      <c r="Q250" s="240"/>
      <c r="R250" s="248"/>
      <c r="S250" s="240"/>
      <c r="T250" s="248"/>
      <c r="U250" s="240"/>
      <c r="V250" s="248"/>
      <c r="W250" s="240"/>
      <c r="X250" s="30" t="s">
        <v>1835</v>
      </c>
      <c r="Y250" s="241">
        <v>2</v>
      </c>
      <c r="Z250" s="242">
        <v>3</v>
      </c>
      <c r="AA250" s="29"/>
      <c r="AB250" s="30" t="s">
        <v>1848</v>
      </c>
      <c r="AC250" s="194" t="s">
        <v>1849</v>
      </c>
      <c r="AD250" s="235"/>
      <c r="AE250" s="243" t="s">
        <v>98</v>
      </c>
      <c r="AF250" s="29"/>
      <c r="AG250" s="30" t="s">
        <v>99</v>
      </c>
      <c r="AH250" s="233" t="e">
        <f>VLOOKUP($AD250,'Program-Causes'!$C:$D,2,FALSE)</f>
        <v>#N/A</v>
      </c>
      <c r="AI250" s="194" t="s">
        <v>141</v>
      </c>
      <c r="AJ250" s="30" t="s">
        <v>69</v>
      </c>
      <c r="AK250" s="194" t="s">
        <v>70</v>
      </c>
      <c r="AL250" s="30" t="str">
        <f t="shared" si="0"/>
        <v>刘强东-JD.COM, Inc.-2-3-Suyu District Civil Affair Bureau-宿迁市宿豫区民政局</v>
      </c>
      <c r="AM250" s="28"/>
      <c r="AN250" s="29"/>
      <c r="AO250" s="28"/>
      <c r="AP250" s="29"/>
      <c r="AQ250" s="28"/>
      <c r="AR250" s="29"/>
      <c r="AS250" s="30" t="s">
        <v>74</v>
      </c>
      <c r="AT250" s="29"/>
      <c r="AU250" s="28"/>
      <c r="AV250" s="29"/>
      <c r="AW250" s="30" t="s">
        <v>84</v>
      </c>
      <c r="AX250" s="29"/>
      <c r="AY250" s="236"/>
      <c r="AZ250" s="245"/>
      <c r="BA250" s="245"/>
      <c r="BB250" s="236"/>
      <c r="BC250" s="245"/>
      <c r="BD250" s="117" t="s">
        <v>269</v>
      </c>
      <c r="BE250" s="246">
        <v>42711</v>
      </c>
      <c r="BF250" s="116"/>
      <c r="BG250" s="116"/>
      <c r="BH250" s="116"/>
      <c r="BI250" s="116"/>
      <c r="BJ250" s="116"/>
      <c r="BK250" s="116"/>
      <c r="BL250" s="116"/>
      <c r="BM250" s="116"/>
      <c r="BN250" s="116"/>
      <c r="BO250" s="116"/>
    </row>
    <row r="251" spans="1:67" ht="16.5">
      <c r="A251" s="234">
        <v>65</v>
      </c>
      <c r="B251" s="116"/>
      <c r="C251" s="116"/>
      <c r="D251" s="226" t="s">
        <v>307</v>
      </c>
      <c r="E251" s="227" t="s">
        <v>308</v>
      </c>
      <c r="F251" s="235"/>
      <c r="G251" s="236"/>
      <c r="H251" s="245"/>
      <c r="I251" s="236"/>
      <c r="J251" s="245"/>
      <c r="K251" s="236"/>
      <c r="L251" s="248"/>
      <c r="M251" s="240"/>
      <c r="N251" s="248"/>
      <c r="O251" s="240"/>
      <c r="P251" s="248"/>
      <c r="Q251" s="240"/>
      <c r="R251" s="248"/>
      <c r="S251" s="240"/>
      <c r="T251" s="248"/>
      <c r="U251" s="240"/>
      <c r="V251" s="248"/>
      <c r="W251" s="240"/>
      <c r="X251" s="30" t="s">
        <v>307</v>
      </c>
      <c r="Y251" s="241">
        <v>1</v>
      </c>
      <c r="Z251" s="242">
        <v>9</v>
      </c>
      <c r="AA251" s="29"/>
      <c r="AB251" s="30" t="s">
        <v>1850</v>
      </c>
      <c r="AC251" s="194" t="s">
        <v>1851</v>
      </c>
      <c r="AD251" s="235"/>
      <c r="AE251" s="243" t="s">
        <v>1371</v>
      </c>
      <c r="AF251" s="194" t="s">
        <v>68</v>
      </c>
      <c r="AG251" s="30" t="s">
        <v>99</v>
      </c>
      <c r="AH251" s="233" t="e">
        <f>VLOOKUP($AD251,'Program-Causes'!$C:$D,2,FALSE)</f>
        <v>#N/A</v>
      </c>
      <c r="AI251" s="194" t="s">
        <v>141</v>
      </c>
      <c r="AJ251" s="30" t="s">
        <v>69</v>
      </c>
      <c r="AK251" s="194" t="s">
        <v>70</v>
      </c>
      <c r="AL251" s="30" t="str">
        <f t="shared" si="0"/>
        <v>刘强东-Liu Qiangdong-1-9-Ding Wenzhi's daughter - education fee-丁文志女儿 - 教育费用</v>
      </c>
      <c r="AM251" s="28"/>
      <c r="AN251" s="29"/>
      <c r="AO251" s="28"/>
      <c r="AP251" s="29"/>
      <c r="AQ251" s="28"/>
      <c r="AR251" s="29"/>
      <c r="AS251" s="30" t="s">
        <v>74</v>
      </c>
      <c r="AT251" s="29"/>
      <c r="AU251" s="28"/>
      <c r="AV251" s="29"/>
      <c r="AW251" s="30" t="s">
        <v>84</v>
      </c>
      <c r="AX251" s="29"/>
      <c r="AY251" s="236"/>
      <c r="AZ251" s="245"/>
      <c r="BA251" s="245"/>
      <c r="BB251" s="236"/>
      <c r="BC251" s="245"/>
      <c r="BD251" s="117" t="s">
        <v>269</v>
      </c>
      <c r="BE251" s="246">
        <v>42711</v>
      </c>
      <c r="BF251" s="116"/>
      <c r="BG251" s="116"/>
      <c r="BH251" s="116"/>
      <c r="BI251" s="116"/>
      <c r="BJ251" s="116"/>
      <c r="BK251" s="116"/>
      <c r="BL251" s="116"/>
      <c r="BM251" s="116"/>
      <c r="BN251" s="116"/>
      <c r="BO251" s="116"/>
    </row>
    <row r="252" spans="1:67" ht="16.5">
      <c r="A252" s="234">
        <v>65</v>
      </c>
      <c r="B252" s="116"/>
      <c r="C252" s="116"/>
      <c r="D252" s="226" t="s">
        <v>307</v>
      </c>
      <c r="E252" s="227" t="s">
        <v>308</v>
      </c>
      <c r="F252" s="235"/>
      <c r="G252" s="236"/>
      <c r="H252" s="245"/>
      <c r="I252" s="236"/>
      <c r="J252" s="245"/>
      <c r="K252" s="236"/>
      <c r="L252" s="248"/>
      <c r="M252" s="240"/>
      <c r="N252" s="248"/>
      <c r="O252" s="240"/>
      <c r="P252" s="248"/>
      <c r="Q252" s="240"/>
      <c r="R252" s="248"/>
      <c r="S252" s="240"/>
      <c r="T252" s="248"/>
      <c r="U252" s="240"/>
      <c r="V252" s="248"/>
      <c r="W252" s="240"/>
      <c r="X252" s="30" t="s">
        <v>1835</v>
      </c>
      <c r="Y252" s="241">
        <v>1</v>
      </c>
      <c r="Z252" s="242">
        <v>10</v>
      </c>
      <c r="AA252" s="29"/>
      <c r="AB252" s="30" t="s">
        <v>1852</v>
      </c>
      <c r="AC252" s="194" t="s">
        <v>1853</v>
      </c>
      <c r="AD252" s="235"/>
      <c r="AE252" s="243" t="s">
        <v>109</v>
      </c>
      <c r="AF252" s="29"/>
      <c r="AG252" s="30" t="s">
        <v>131</v>
      </c>
      <c r="AH252" s="233" t="e">
        <f>VLOOKUP($AD252,'Program-Causes'!$C:$D,2,FALSE)</f>
        <v>#N/A</v>
      </c>
      <c r="AI252" s="194" t="s">
        <v>100</v>
      </c>
      <c r="AJ252" s="30" t="s">
        <v>69</v>
      </c>
      <c r="AK252" s="194" t="s">
        <v>70</v>
      </c>
      <c r="AL252" s="30" t="str">
        <f t="shared" si="0"/>
        <v>刘强东-JD.COM, Inc.-1-10-China Women‘s Development Foundation-中国妇女发展基金会</v>
      </c>
      <c r="AM252" s="26" t="s">
        <v>72</v>
      </c>
      <c r="AN252" s="29"/>
      <c r="AO252" s="28"/>
      <c r="AP252" s="29"/>
      <c r="AQ252" s="30" t="s">
        <v>420</v>
      </c>
      <c r="AR252" s="29"/>
      <c r="AS252" s="30" t="s">
        <v>74</v>
      </c>
      <c r="AT252" s="29"/>
      <c r="AU252" s="28"/>
      <c r="AV252" s="29"/>
      <c r="AW252" s="30" t="s">
        <v>70</v>
      </c>
      <c r="AX252" s="29"/>
      <c r="AY252" s="236"/>
      <c r="AZ252" s="245"/>
      <c r="BA252" s="245"/>
      <c r="BB252" s="236"/>
      <c r="BC252" s="245"/>
      <c r="BD252" s="117" t="s">
        <v>269</v>
      </c>
      <c r="BE252" s="246">
        <v>42711</v>
      </c>
      <c r="BF252" s="116"/>
      <c r="BG252" s="116"/>
      <c r="BH252" s="116"/>
      <c r="BI252" s="116"/>
      <c r="BJ252" s="116"/>
      <c r="BK252" s="116"/>
      <c r="BL252" s="116"/>
      <c r="BM252" s="116"/>
      <c r="BN252" s="116"/>
      <c r="BO252" s="116"/>
    </row>
    <row r="253" spans="1:67" ht="16.5">
      <c r="A253" s="234">
        <v>65</v>
      </c>
      <c r="B253" s="116"/>
      <c r="C253" s="116"/>
      <c r="D253" s="226" t="s">
        <v>307</v>
      </c>
      <c r="E253" s="227" t="s">
        <v>308</v>
      </c>
      <c r="F253" s="235"/>
      <c r="G253" s="236"/>
      <c r="H253" s="245"/>
      <c r="I253" s="236"/>
      <c r="J253" s="245"/>
      <c r="K253" s="236"/>
      <c r="L253" s="248"/>
      <c r="M253" s="240"/>
      <c r="N253" s="248"/>
      <c r="O253" s="240"/>
      <c r="P253" s="248"/>
      <c r="Q253" s="240"/>
      <c r="R253" s="248"/>
      <c r="S253" s="240"/>
      <c r="T253" s="248"/>
      <c r="U253" s="240"/>
      <c r="V253" s="248"/>
      <c r="W253" s="240"/>
      <c r="X253" s="30" t="s">
        <v>1835</v>
      </c>
      <c r="Y253" s="194">
        <v>0.54038209999999998</v>
      </c>
      <c r="Z253" s="242">
        <v>3</v>
      </c>
      <c r="AA253" s="29"/>
      <c r="AB253" s="30" t="s">
        <v>1855</v>
      </c>
      <c r="AC253" s="271" t="s">
        <v>1856</v>
      </c>
      <c r="AD253" s="235"/>
      <c r="AE253" s="243" t="s">
        <v>136</v>
      </c>
      <c r="AF253" s="29"/>
      <c r="AG253" s="30" t="s">
        <v>134</v>
      </c>
      <c r="AH253" s="233" t="e">
        <f>VLOOKUP($AD253,'Program-Causes'!$C:$D,2,FALSE)</f>
        <v>#N/A</v>
      </c>
      <c r="AI253" s="194" t="s">
        <v>141</v>
      </c>
      <c r="AJ253" s="30" t="s">
        <v>1484</v>
      </c>
      <c r="AK253" s="194" t="s">
        <v>70</v>
      </c>
      <c r="AL253" s="30" t="str">
        <f t="shared" si="0"/>
        <v>刘强东-JD.COM, Inc.-0.5403821-3-One Foundation-深圳壹基金公益基金会</v>
      </c>
      <c r="AM253" s="28"/>
      <c r="AN253" s="29"/>
      <c r="AO253" s="28"/>
      <c r="AP253" s="29"/>
      <c r="AQ253" s="28"/>
      <c r="AR253" s="29"/>
      <c r="AS253" s="30" t="s">
        <v>74</v>
      </c>
      <c r="AT253" s="29"/>
      <c r="AU253" s="28"/>
      <c r="AV253" s="29"/>
      <c r="AW253" s="30" t="s">
        <v>1858</v>
      </c>
      <c r="AX253" s="29"/>
      <c r="AY253" s="236"/>
      <c r="AZ253" s="245"/>
      <c r="BA253" s="245"/>
      <c r="BB253" s="236"/>
      <c r="BC253" s="245"/>
      <c r="BD253" s="117" t="s">
        <v>269</v>
      </c>
      <c r="BE253" s="246">
        <v>42711</v>
      </c>
      <c r="BF253" s="116"/>
      <c r="BG253" s="116"/>
      <c r="BH253" s="247"/>
      <c r="BI253" s="247"/>
      <c r="BJ253" s="247"/>
      <c r="BK253" s="247"/>
      <c r="BL253" s="247"/>
      <c r="BM253" s="247"/>
      <c r="BN253" s="247"/>
      <c r="BO253" s="247"/>
    </row>
    <row r="254" spans="1:67" ht="16.5">
      <c r="A254" s="234">
        <v>65</v>
      </c>
      <c r="B254" s="116"/>
      <c r="C254" s="116"/>
      <c r="D254" s="226" t="s">
        <v>307</v>
      </c>
      <c r="E254" s="227" t="s">
        <v>308</v>
      </c>
      <c r="F254" s="235"/>
      <c r="G254" s="236"/>
      <c r="H254" s="245"/>
      <c r="I254" s="236"/>
      <c r="J254" s="245"/>
      <c r="K254" s="236"/>
      <c r="L254" s="248"/>
      <c r="M254" s="240"/>
      <c r="N254" s="248"/>
      <c r="O254" s="240"/>
      <c r="P254" s="248"/>
      <c r="Q254" s="240"/>
      <c r="R254" s="248"/>
      <c r="S254" s="240"/>
      <c r="T254" s="248"/>
      <c r="U254" s="240"/>
      <c r="V254" s="248"/>
      <c r="W254" s="240"/>
      <c r="X254" s="30" t="s">
        <v>1835</v>
      </c>
      <c r="Y254" s="241">
        <v>0.5</v>
      </c>
      <c r="Z254" s="242">
        <v>7</v>
      </c>
      <c r="AA254" s="29"/>
      <c r="AB254" s="30" t="s">
        <v>1859</v>
      </c>
      <c r="AC254" s="194" t="s">
        <v>1860</v>
      </c>
      <c r="AD254" s="235"/>
      <c r="AE254" s="243" t="s">
        <v>109</v>
      </c>
      <c r="AF254" s="29"/>
      <c r="AG254" s="30" t="s">
        <v>99</v>
      </c>
      <c r="AH254" s="233" t="e">
        <f>VLOOKUP($AD254,'Program-Causes'!$C:$D,2,FALSE)</f>
        <v>#N/A</v>
      </c>
      <c r="AI254" s="194" t="s">
        <v>141</v>
      </c>
      <c r="AJ254" s="30" t="s">
        <v>69</v>
      </c>
      <c r="AK254" s="194" t="s">
        <v>70</v>
      </c>
      <c r="AL254" s="30" t="str">
        <f t="shared" si="0"/>
        <v>刘强东-JD.COM, Inc.-0.5-7-China Children and Teenager's Fund-中国儿童少年基金会</v>
      </c>
      <c r="AM254" s="28"/>
      <c r="AN254" s="29"/>
      <c r="AO254" s="28"/>
      <c r="AP254" s="29"/>
      <c r="AQ254" s="28"/>
      <c r="AR254" s="29"/>
      <c r="AS254" s="30" t="s">
        <v>74</v>
      </c>
      <c r="AT254" s="29"/>
      <c r="AU254" s="28"/>
      <c r="AV254" s="29"/>
      <c r="AW254" s="30" t="s">
        <v>84</v>
      </c>
      <c r="AX254" s="29"/>
      <c r="AY254" s="236"/>
      <c r="AZ254" s="245"/>
      <c r="BA254" s="245"/>
      <c r="BB254" s="236"/>
      <c r="BC254" s="245"/>
      <c r="BD254" s="117" t="s">
        <v>269</v>
      </c>
      <c r="BE254" s="246">
        <v>42711</v>
      </c>
      <c r="BF254" s="116"/>
      <c r="BG254" s="116"/>
      <c r="BH254" s="247"/>
      <c r="BI254" s="247"/>
      <c r="BJ254" s="247"/>
      <c r="BK254" s="247"/>
      <c r="BL254" s="247"/>
      <c r="BM254" s="247"/>
      <c r="BN254" s="247"/>
      <c r="BO254" s="247"/>
    </row>
    <row r="255" spans="1:67" ht="16.5">
      <c r="A255" s="234">
        <v>65</v>
      </c>
      <c r="B255" s="116"/>
      <c r="C255" s="116"/>
      <c r="D255" s="226" t="s">
        <v>307</v>
      </c>
      <c r="E255" s="227" t="s">
        <v>308</v>
      </c>
      <c r="F255" s="235"/>
      <c r="G255" s="236"/>
      <c r="H255" s="245"/>
      <c r="I255" s="236"/>
      <c r="J255" s="245"/>
      <c r="K255" s="236"/>
      <c r="L255" s="248"/>
      <c r="M255" s="240"/>
      <c r="N255" s="248"/>
      <c r="O255" s="240"/>
      <c r="P255" s="248"/>
      <c r="Q255" s="240"/>
      <c r="R255" s="248"/>
      <c r="S255" s="240"/>
      <c r="T255" s="248"/>
      <c r="U255" s="240"/>
      <c r="V255" s="248"/>
      <c r="W255" s="240"/>
      <c r="X255" s="30" t="s">
        <v>1835</v>
      </c>
      <c r="Y255" s="194">
        <v>0.3985727</v>
      </c>
      <c r="Z255" s="242">
        <v>7</v>
      </c>
      <c r="AA255" s="29"/>
      <c r="AB255" s="30" t="s">
        <v>1861</v>
      </c>
      <c r="AC255" s="271" t="s">
        <v>1862</v>
      </c>
      <c r="AD255" s="235"/>
      <c r="AE255" s="243" t="s">
        <v>109</v>
      </c>
      <c r="AF255" s="29"/>
      <c r="AG255" s="30" t="s">
        <v>134</v>
      </c>
      <c r="AH255" s="233" t="e">
        <f>VLOOKUP($AD255,'Program-Causes'!$C:$D,2,FALSE)</f>
        <v>#N/A</v>
      </c>
      <c r="AI255" s="194" t="s">
        <v>100</v>
      </c>
      <c r="AJ255" s="30" t="s">
        <v>1484</v>
      </c>
      <c r="AK255" s="194" t="s">
        <v>70</v>
      </c>
      <c r="AL255" s="30" t="str">
        <f t="shared" si="0"/>
        <v>刘强东-JD.COM, Inc.-0.3985727-7-Hubei Youth Development Foundation-湖北省青少年发展基金会</v>
      </c>
      <c r="AM255" s="28"/>
      <c r="AN255" s="29"/>
      <c r="AO255" s="28"/>
      <c r="AP255" s="29"/>
      <c r="AQ255" s="28"/>
      <c r="AR255" s="29"/>
      <c r="AS255" s="30" t="s">
        <v>74</v>
      </c>
      <c r="AT255" s="29"/>
      <c r="AU255" s="28"/>
      <c r="AV255" s="29"/>
      <c r="AW255" s="30" t="s">
        <v>70</v>
      </c>
      <c r="AX255" s="29"/>
      <c r="AY255" s="236"/>
      <c r="AZ255" s="245"/>
      <c r="BA255" s="245"/>
      <c r="BB255" s="236"/>
      <c r="BC255" s="245"/>
      <c r="BD255" s="117" t="s">
        <v>269</v>
      </c>
      <c r="BE255" s="246">
        <v>42711</v>
      </c>
      <c r="BF255" s="116"/>
      <c r="BG255" s="116"/>
      <c r="BH255" s="116"/>
      <c r="BI255" s="116"/>
      <c r="BJ255" s="116"/>
      <c r="BK255" s="116"/>
      <c r="BL255" s="116"/>
      <c r="BM255" s="116"/>
      <c r="BN255" s="116"/>
      <c r="BO255" s="116"/>
    </row>
    <row r="256" spans="1:67" ht="16.5">
      <c r="A256" s="234">
        <v>65</v>
      </c>
      <c r="B256" s="116"/>
      <c r="C256" s="116"/>
      <c r="D256" s="226" t="s">
        <v>307</v>
      </c>
      <c r="E256" s="227" t="s">
        <v>308</v>
      </c>
      <c r="F256" s="235"/>
      <c r="G256" s="236"/>
      <c r="H256" s="245"/>
      <c r="I256" s="236"/>
      <c r="J256" s="245"/>
      <c r="K256" s="236"/>
      <c r="L256" s="248"/>
      <c r="M256" s="240"/>
      <c r="N256" s="248"/>
      <c r="O256" s="240"/>
      <c r="P256" s="248"/>
      <c r="Q256" s="240"/>
      <c r="R256" s="248"/>
      <c r="S256" s="240"/>
      <c r="T256" s="248"/>
      <c r="U256" s="240"/>
      <c r="V256" s="248"/>
      <c r="W256" s="240"/>
      <c r="X256" s="30" t="s">
        <v>1835</v>
      </c>
      <c r="Y256" s="241">
        <v>0.34770000000000001</v>
      </c>
      <c r="Z256" s="242">
        <v>7</v>
      </c>
      <c r="AA256" s="29"/>
      <c r="AB256" s="30" t="s">
        <v>1863</v>
      </c>
      <c r="AC256" s="194" t="s">
        <v>1864</v>
      </c>
      <c r="AD256" s="235"/>
      <c r="AE256" s="243" t="s">
        <v>109</v>
      </c>
      <c r="AF256" s="29"/>
      <c r="AG256" s="30" t="s">
        <v>67</v>
      </c>
      <c r="AH256" s="233" t="e">
        <f>VLOOKUP($AD256,'Program-Causes'!$C:$D,2,FALSE)</f>
        <v>#N/A</v>
      </c>
      <c r="AI256" s="194" t="s">
        <v>141</v>
      </c>
      <c r="AJ256" s="30" t="s">
        <v>1484</v>
      </c>
      <c r="AK256" s="194" t="s">
        <v>70</v>
      </c>
      <c r="AL256" s="30" t="str">
        <f t="shared" si="0"/>
        <v>刘强东-JD.COM, Inc.-0.3477-7-Baise Education Foundation-百色市教育基金会</v>
      </c>
      <c r="AM256" s="28"/>
      <c r="AN256" s="29"/>
      <c r="AO256" s="28"/>
      <c r="AP256" s="29"/>
      <c r="AQ256" s="28"/>
      <c r="AR256" s="29"/>
      <c r="AS256" s="30" t="s">
        <v>74</v>
      </c>
      <c r="AT256" s="29"/>
      <c r="AU256" s="28"/>
      <c r="AV256" s="29"/>
      <c r="AW256" s="30" t="s">
        <v>84</v>
      </c>
      <c r="AX256" s="29"/>
      <c r="AY256" s="236"/>
      <c r="AZ256" s="245"/>
      <c r="BA256" s="245"/>
      <c r="BB256" s="236"/>
      <c r="BC256" s="245"/>
      <c r="BD256" s="117" t="s">
        <v>269</v>
      </c>
      <c r="BE256" s="246">
        <v>42711</v>
      </c>
      <c r="BF256" s="116"/>
      <c r="BG256" s="116"/>
      <c r="BH256" s="116"/>
      <c r="BI256" s="116"/>
      <c r="BJ256" s="116"/>
      <c r="BK256" s="116"/>
      <c r="BL256" s="116"/>
      <c r="BM256" s="116"/>
      <c r="BN256" s="116"/>
      <c r="BO256" s="116"/>
    </row>
    <row r="257" spans="1:67" ht="16.5">
      <c r="A257" s="234">
        <v>65</v>
      </c>
      <c r="B257" s="116"/>
      <c r="C257" s="116"/>
      <c r="D257" s="226" t="s">
        <v>307</v>
      </c>
      <c r="E257" s="227" t="s">
        <v>308</v>
      </c>
      <c r="F257" s="235"/>
      <c r="G257" s="236"/>
      <c r="H257" s="245"/>
      <c r="I257" s="236"/>
      <c r="J257" s="245"/>
      <c r="K257" s="236"/>
      <c r="L257" s="248"/>
      <c r="M257" s="240"/>
      <c r="N257" s="248"/>
      <c r="O257" s="240"/>
      <c r="P257" s="248"/>
      <c r="Q257" s="240"/>
      <c r="R257" s="248"/>
      <c r="S257" s="240"/>
      <c r="T257" s="248"/>
      <c r="U257" s="240"/>
      <c r="V257" s="248"/>
      <c r="W257" s="240"/>
      <c r="X257" s="30" t="s">
        <v>1835</v>
      </c>
      <c r="Y257" s="194">
        <v>0.34165332999999998</v>
      </c>
      <c r="Z257" s="242">
        <v>3</v>
      </c>
      <c r="AA257" s="29"/>
      <c r="AB257" s="30" t="s">
        <v>1855</v>
      </c>
      <c r="AC257" s="271" t="s">
        <v>1856</v>
      </c>
      <c r="AD257" s="235"/>
      <c r="AE257" s="243" t="s">
        <v>136</v>
      </c>
      <c r="AF257" s="29"/>
      <c r="AG257" s="30" t="s">
        <v>134</v>
      </c>
      <c r="AH257" s="233" t="e">
        <f>VLOOKUP($AD257,'Program-Causes'!$C:$D,2,FALSE)</f>
        <v>#N/A</v>
      </c>
      <c r="AI257" s="194" t="s">
        <v>141</v>
      </c>
      <c r="AJ257" s="30" t="s">
        <v>1484</v>
      </c>
      <c r="AK257" s="194" t="s">
        <v>70</v>
      </c>
      <c r="AL257" s="30" t="str">
        <f t="shared" si="0"/>
        <v>刘强东-JD.COM, Inc.-0.34165333-3-One Foundation-深圳壹基金公益基金会</v>
      </c>
      <c r="AM257" s="28"/>
      <c r="AN257" s="29"/>
      <c r="AO257" s="28"/>
      <c r="AP257" s="29"/>
      <c r="AQ257" s="28"/>
      <c r="AR257" s="29"/>
      <c r="AS257" s="30" t="s">
        <v>74</v>
      </c>
      <c r="AT257" s="29"/>
      <c r="AU257" s="28"/>
      <c r="AV257" s="29"/>
      <c r="AW257" s="30" t="s">
        <v>1858</v>
      </c>
      <c r="AX257" s="29"/>
      <c r="AY257" s="236"/>
      <c r="AZ257" s="245"/>
      <c r="BA257" s="245"/>
      <c r="BB257" s="236"/>
      <c r="BC257" s="245"/>
      <c r="BD257" s="117" t="s">
        <v>269</v>
      </c>
      <c r="BE257" s="246">
        <v>42711</v>
      </c>
      <c r="BF257" s="116"/>
      <c r="BG257" s="116"/>
      <c r="BH257" s="116"/>
      <c r="BI257" s="116"/>
      <c r="BJ257" s="116"/>
      <c r="BK257" s="116"/>
      <c r="BL257" s="116"/>
      <c r="BM257" s="116"/>
      <c r="BN257" s="116"/>
      <c r="BO257" s="116"/>
    </row>
    <row r="258" spans="1:67" ht="16.5">
      <c r="A258" s="234">
        <v>65</v>
      </c>
      <c r="B258" s="116"/>
      <c r="C258" s="116"/>
      <c r="D258" s="226" t="s">
        <v>307</v>
      </c>
      <c r="E258" s="227" t="s">
        <v>308</v>
      </c>
      <c r="F258" s="235"/>
      <c r="G258" s="236"/>
      <c r="H258" s="245"/>
      <c r="I258" s="236"/>
      <c r="J258" s="245"/>
      <c r="K258" s="236"/>
      <c r="L258" s="248"/>
      <c r="M258" s="240"/>
      <c r="N258" s="248"/>
      <c r="O258" s="240"/>
      <c r="P258" s="248"/>
      <c r="Q258" s="240"/>
      <c r="R258" s="248"/>
      <c r="S258" s="240"/>
      <c r="T258" s="248"/>
      <c r="U258" s="240"/>
      <c r="V258" s="248"/>
      <c r="W258" s="240"/>
      <c r="X258" s="30" t="s">
        <v>1835</v>
      </c>
      <c r="Y258" s="241">
        <v>0.25</v>
      </c>
      <c r="Z258" s="242">
        <v>9</v>
      </c>
      <c r="AA258" s="29"/>
      <c r="AB258" s="30" t="s">
        <v>1863</v>
      </c>
      <c r="AC258" s="194" t="s">
        <v>1864</v>
      </c>
      <c r="AD258" s="235"/>
      <c r="AE258" s="243" t="s">
        <v>109</v>
      </c>
      <c r="AF258" s="29"/>
      <c r="AG258" s="30" t="s">
        <v>67</v>
      </c>
      <c r="AH258" s="233" t="e">
        <f>VLOOKUP($AD258,'Program-Causes'!$C:$D,2,FALSE)</f>
        <v>#N/A</v>
      </c>
      <c r="AI258" s="194" t="s">
        <v>141</v>
      </c>
      <c r="AJ258" s="30" t="s">
        <v>1484</v>
      </c>
      <c r="AK258" s="194" t="s">
        <v>70</v>
      </c>
      <c r="AL258" s="30" t="str">
        <f t="shared" si="0"/>
        <v>刘强东-JD.COM, Inc.-0.25-9-Baise Education Foundation-百色市教育基金会</v>
      </c>
      <c r="AM258" s="26" t="s">
        <v>72</v>
      </c>
      <c r="AN258" s="29"/>
      <c r="AO258" s="28"/>
      <c r="AP258" s="29"/>
      <c r="AQ258" s="30" t="s">
        <v>420</v>
      </c>
      <c r="AR258" s="29"/>
      <c r="AS258" s="30" t="s">
        <v>74</v>
      </c>
      <c r="AT258" s="29"/>
      <c r="AU258" s="28"/>
      <c r="AV258" s="29"/>
      <c r="AW258" s="30" t="s">
        <v>84</v>
      </c>
      <c r="AX258" s="29"/>
      <c r="AY258" s="236"/>
      <c r="AZ258" s="245"/>
      <c r="BA258" s="245"/>
      <c r="BB258" s="236"/>
      <c r="BC258" s="245"/>
      <c r="BD258" s="117" t="s">
        <v>269</v>
      </c>
      <c r="BE258" s="246">
        <v>42711</v>
      </c>
      <c r="BF258" s="116"/>
      <c r="BG258" s="116"/>
      <c r="BH258" s="116"/>
      <c r="BI258" s="116"/>
      <c r="BJ258" s="116"/>
      <c r="BK258" s="116"/>
      <c r="BL258" s="116"/>
      <c r="BM258" s="116"/>
      <c r="BN258" s="116"/>
      <c r="BO258" s="116"/>
    </row>
    <row r="259" spans="1:67" ht="16.5">
      <c r="A259" s="234">
        <v>65</v>
      </c>
      <c r="B259" s="116"/>
      <c r="C259" s="116"/>
      <c r="D259" s="226" t="s">
        <v>307</v>
      </c>
      <c r="E259" s="227" t="s">
        <v>308</v>
      </c>
      <c r="F259" s="235"/>
      <c r="G259" s="236"/>
      <c r="H259" s="245"/>
      <c r="I259" s="236"/>
      <c r="J259" s="245"/>
      <c r="K259" s="236"/>
      <c r="L259" s="248"/>
      <c r="M259" s="240"/>
      <c r="N259" s="248"/>
      <c r="O259" s="240"/>
      <c r="P259" s="248"/>
      <c r="Q259" s="240"/>
      <c r="R259" s="248"/>
      <c r="S259" s="240"/>
      <c r="T259" s="248"/>
      <c r="U259" s="240"/>
      <c r="V259" s="248"/>
      <c r="W259" s="240"/>
      <c r="X259" s="30" t="s">
        <v>1835</v>
      </c>
      <c r="Y259" s="241">
        <v>0.12881999999999999</v>
      </c>
      <c r="Z259" s="242">
        <v>10</v>
      </c>
      <c r="AA259" s="29"/>
      <c r="AB259" s="30" t="s">
        <v>963</v>
      </c>
      <c r="AC259" s="194" t="s">
        <v>1275</v>
      </c>
      <c r="AD259" s="235"/>
      <c r="AE259" s="243" t="s">
        <v>109</v>
      </c>
      <c r="AF259" s="29"/>
      <c r="AG259" s="30" t="s">
        <v>134</v>
      </c>
      <c r="AH259" s="233" t="e">
        <f>VLOOKUP($AD259,'Program-Causes'!$C:$D,2,FALSE)</f>
        <v>#N/A</v>
      </c>
      <c r="AI259" s="194" t="s">
        <v>100</v>
      </c>
      <c r="AJ259" s="30" t="s">
        <v>1484</v>
      </c>
      <c r="AK259" s="194" t="s">
        <v>70</v>
      </c>
      <c r="AL259" s="30" t="str">
        <f t="shared" si="0"/>
        <v>刘强东-JD.COM, Inc.-0.12882-10-China Foundation for Poverty Alleviation-中国扶贫基金会</v>
      </c>
      <c r="AM259" s="28"/>
      <c r="AN259" s="29"/>
      <c r="AO259" s="28"/>
      <c r="AP259" s="29"/>
      <c r="AQ259" s="28"/>
      <c r="AR259" s="29"/>
      <c r="AS259" s="30" t="s">
        <v>74</v>
      </c>
      <c r="AT259" s="29"/>
      <c r="AU259" s="28"/>
      <c r="AV259" s="29"/>
      <c r="AW259" s="30" t="s">
        <v>84</v>
      </c>
      <c r="AX259" s="29"/>
      <c r="AY259" s="236"/>
      <c r="AZ259" s="245"/>
      <c r="BA259" s="245"/>
      <c r="BB259" s="236"/>
      <c r="BC259" s="245"/>
      <c r="BD259" s="117" t="s">
        <v>269</v>
      </c>
      <c r="BE259" s="246">
        <v>42711</v>
      </c>
      <c r="BF259" s="116"/>
      <c r="BG259" s="116"/>
      <c r="BH259" s="247"/>
      <c r="BI259" s="247"/>
      <c r="BJ259" s="247"/>
      <c r="BK259" s="247"/>
      <c r="BL259" s="247"/>
      <c r="BM259" s="247"/>
      <c r="BN259" s="247"/>
      <c r="BO259" s="247"/>
    </row>
    <row r="260" spans="1:67" ht="16.5">
      <c r="A260" s="234">
        <v>65</v>
      </c>
      <c r="B260" s="116"/>
      <c r="C260" s="116"/>
      <c r="D260" s="226" t="s">
        <v>307</v>
      </c>
      <c r="E260" s="227" t="s">
        <v>308</v>
      </c>
      <c r="F260" s="235"/>
      <c r="G260" s="236"/>
      <c r="H260" s="245"/>
      <c r="I260" s="236"/>
      <c r="J260" s="245"/>
      <c r="K260" s="236"/>
      <c r="L260" s="248"/>
      <c r="M260" s="240"/>
      <c r="N260" s="248"/>
      <c r="O260" s="240"/>
      <c r="P260" s="248"/>
      <c r="Q260" s="240"/>
      <c r="R260" s="248"/>
      <c r="S260" s="240"/>
      <c r="T260" s="248"/>
      <c r="U260" s="240"/>
      <c r="V260" s="248"/>
      <c r="W260" s="240"/>
      <c r="X260" s="30" t="s">
        <v>1835</v>
      </c>
      <c r="Y260" s="194">
        <v>0.1008695</v>
      </c>
      <c r="Z260" s="242">
        <v>7</v>
      </c>
      <c r="AA260" s="29"/>
      <c r="AB260" s="30" t="s">
        <v>1866</v>
      </c>
      <c r="AC260" s="271" t="s">
        <v>1867</v>
      </c>
      <c r="AD260" s="235"/>
      <c r="AE260" s="243" t="s">
        <v>109</v>
      </c>
      <c r="AF260" s="29"/>
      <c r="AG260" s="30" t="s">
        <v>134</v>
      </c>
      <c r="AH260" s="233" t="e">
        <f>VLOOKUP($AD260,'Program-Causes'!$C:$D,2,FALSE)</f>
        <v>#N/A</v>
      </c>
      <c r="AI260" s="194" t="s">
        <v>100</v>
      </c>
      <c r="AJ260" s="30" t="s">
        <v>1484</v>
      </c>
      <c r="AK260" s="194" t="s">
        <v>70</v>
      </c>
      <c r="AL260" s="30" t="str">
        <f t="shared" si="0"/>
        <v>刘强东-JD.COM, Inc.-0.1008695-7-Fujian Youth Development Foundation-福建省青少年发展基金会</v>
      </c>
      <c r="AM260" s="28"/>
      <c r="AN260" s="29"/>
      <c r="AO260" s="28"/>
      <c r="AP260" s="29"/>
      <c r="AQ260" s="28"/>
      <c r="AR260" s="29"/>
      <c r="AS260" s="30" t="s">
        <v>74</v>
      </c>
      <c r="AT260" s="29"/>
      <c r="AU260" s="28"/>
      <c r="AV260" s="29"/>
      <c r="AW260" s="30" t="s">
        <v>84</v>
      </c>
      <c r="AX260" s="29"/>
      <c r="AY260" s="236"/>
      <c r="AZ260" s="245"/>
      <c r="BA260" s="245"/>
      <c r="BB260" s="236"/>
      <c r="BC260" s="245"/>
      <c r="BD260" s="117" t="s">
        <v>269</v>
      </c>
      <c r="BE260" s="246">
        <v>42711</v>
      </c>
      <c r="BF260" s="116"/>
      <c r="BG260" s="116"/>
      <c r="BH260" s="116"/>
      <c r="BI260" s="116"/>
      <c r="BJ260" s="116"/>
      <c r="BK260" s="116"/>
      <c r="BL260" s="116"/>
      <c r="BM260" s="116"/>
      <c r="BN260" s="116"/>
      <c r="BO260" s="116"/>
    </row>
    <row r="261" spans="1:67" ht="16.5">
      <c r="A261" s="234">
        <v>65</v>
      </c>
      <c r="B261" s="116"/>
      <c r="C261" s="116"/>
      <c r="D261" s="226" t="s">
        <v>307</v>
      </c>
      <c r="E261" s="227" t="s">
        <v>308</v>
      </c>
      <c r="F261" s="235"/>
      <c r="G261" s="236"/>
      <c r="H261" s="245"/>
      <c r="I261" s="236"/>
      <c r="J261" s="245"/>
      <c r="K261" s="236"/>
      <c r="L261" s="248"/>
      <c r="M261" s="240"/>
      <c r="N261" s="248"/>
      <c r="O261" s="240"/>
      <c r="P261" s="248"/>
      <c r="Q261" s="240"/>
      <c r="R261" s="248"/>
      <c r="S261" s="240"/>
      <c r="T261" s="248"/>
      <c r="U261" s="240"/>
      <c r="V261" s="248"/>
      <c r="W261" s="240"/>
      <c r="X261" s="30" t="s">
        <v>1835</v>
      </c>
      <c r="Y261" s="194">
        <v>0.1002445</v>
      </c>
      <c r="Z261" s="242">
        <v>7</v>
      </c>
      <c r="AA261" s="29"/>
      <c r="AB261" s="30" t="s">
        <v>1869</v>
      </c>
      <c r="AC261" s="271" t="s">
        <v>1870</v>
      </c>
      <c r="AD261" s="235"/>
      <c r="AE261" s="243" t="s">
        <v>98</v>
      </c>
      <c r="AF261" s="29"/>
      <c r="AG261" s="30" t="s">
        <v>134</v>
      </c>
      <c r="AH261" s="233" t="e">
        <f>VLOOKUP($AD261,'Program-Causes'!$C:$D,2,FALSE)</f>
        <v>#N/A</v>
      </c>
      <c r="AI261" s="194" t="s">
        <v>100</v>
      </c>
      <c r="AJ261" s="30" t="s">
        <v>1484</v>
      </c>
      <c r="AK261" s="194" t="s">
        <v>70</v>
      </c>
      <c r="AL261" s="30" t="str">
        <f t="shared" si="0"/>
        <v>刘强东-JD.COM, Inc.-0.1002445-7-Xinzhou Government-新洲区人民政府</v>
      </c>
      <c r="AM261" s="28"/>
      <c r="AN261" s="29"/>
      <c r="AO261" s="28"/>
      <c r="AP261" s="29"/>
      <c r="AQ261" s="28"/>
      <c r="AR261" s="29"/>
      <c r="AS261" s="30" t="s">
        <v>74</v>
      </c>
      <c r="AT261" s="29"/>
      <c r="AU261" s="28"/>
      <c r="AV261" s="29"/>
      <c r="AW261" s="30" t="s">
        <v>70</v>
      </c>
      <c r="AX261" s="29"/>
      <c r="AY261" s="236"/>
      <c r="AZ261" s="245"/>
      <c r="BA261" s="245"/>
      <c r="BB261" s="236"/>
      <c r="BC261" s="245"/>
      <c r="BD261" s="117" t="s">
        <v>269</v>
      </c>
      <c r="BE261" s="246">
        <v>42711</v>
      </c>
      <c r="BF261" s="116"/>
      <c r="BG261" s="116"/>
      <c r="BH261" s="116"/>
      <c r="BI261" s="116"/>
      <c r="BJ261" s="116"/>
      <c r="BK261" s="116"/>
      <c r="BL261" s="116"/>
      <c r="BM261" s="116"/>
      <c r="BN261" s="116"/>
      <c r="BO261" s="116"/>
    </row>
    <row r="262" spans="1:67" ht="16.5">
      <c r="A262" s="234">
        <v>65</v>
      </c>
      <c r="B262" s="116"/>
      <c r="C262" s="116"/>
      <c r="D262" s="226" t="s">
        <v>307</v>
      </c>
      <c r="E262" s="227" t="s">
        <v>308</v>
      </c>
      <c r="F262" s="235"/>
      <c r="G262" s="236"/>
      <c r="H262" s="245"/>
      <c r="I262" s="236"/>
      <c r="J262" s="245"/>
      <c r="K262" s="236"/>
      <c r="L262" s="248"/>
      <c r="M262" s="240"/>
      <c r="N262" s="248"/>
      <c r="O262" s="240"/>
      <c r="P262" s="248"/>
      <c r="Q262" s="240"/>
      <c r="R262" s="248"/>
      <c r="S262" s="240"/>
      <c r="T262" s="248"/>
      <c r="U262" s="240"/>
      <c r="V262" s="248"/>
      <c r="W262" s="240"/>
      <c r="X262" s="30" t="s">
        <v>307</v>
      </c>
      <c r="Y262" s="241">
        <v>0.1</v>
      </c>
      <c r="Z262" s="242">
        <v>11</v>
      </c>
      <c r="AA262" s="29"/>
      <c r="AB262" s="30" t="s">
        <v>1871</v>
      </c>
      <c r="AC262" s="194" t="s">
        <v>1872</v>
      </c>
      <c r="AD262" s="235"/>
      <c r="AE262" s="243" t="s">
        <v>1371</v>
      </c>
      <c r="AF262" s="194" t="s">
        <v>68</v>
      </c>
      <c r="AG262" s="30" t="s">
        <v>99</v>
      </c>
      <c r="AH262" s="233" t="e">
        <f>VLOOKUP($AD262,'Program-Causes'!$C:$D,2,FALSE)</f>
        <v>#N/A</v>
      </c>
      <c r="AI262" s="194" t="s">
        <v>141</v>
      </c>
      <c r="AJ262" s="30" t="s">
        <v>69</v>
      </c>
      <c r="AK262" s="194" t="s">
        <v>70</v>
      </c>
      <c r="AL262" s="30" t="str">
        <f t="shared" si="0"/>
        <v>刘强东-Liu Qiangdong-0.1-11-Ni Tianping - surgery fee-倪天萍 - 手术和治疗费用</v>
      </c>
      <c r="AM262" s="28"/>
      <c r="AN262" s="29"/>
      <c r="AO262" s="28"/>
      <c r="AP262" s="29"/>
      <c r="AQ262" s="28"/>
      <c r="AR262" s="29"/>
      <c r="AS262" s="30" t="s">
        <v>74</v>
      </c>
      <c r="AT262" s="29"/>
      <c r="AU262" s="28"/>
      <c r="AV262" s="29"/>
      <c r="AW262" s="30" t="s">
        <v>84</v>
      </c>
      <c r="AX262" s="29"/>
      <c r="AY262" s="236"/>
      <c r="AZ262" s="245"/>
      <c r="BA262" s="245"/>
      <c r="BB262" s="236"/>
      <c r="BC262" s="245"/>
      <c r="BD262" s="117" t="s">
        <v>269</v>
      </c>
      <c r="BE262" s="246">
        <v>42711</v>
      </c>
      <c r="BF262" s="116"/>
      <c r="BG262" s="116"/>
      <c r="BH262" s="116"/>
      <c r="BI262" s="116"/>
      <c r="BJ262" s="116"/>
      <c r="BK262" s="116"/>
      <c r="BL262" s="116"/>
      <c r="BM262" s="116"/>
      <c r="BN262" s="116"/>
      <c r="BO262" s="116"/>
    </row>
    <row r="263" spans="1:67" ht="16.5">
      <c r="A263" s="234">
        <v>65</v>
      </c>
      <c r="B263" s="116"/>
      <c r="C263" s="116"/>
      <c r="D263" s="226" t="s">
        <v>307</v>
      </c>
      <c r="E263" s="227" t="s">
        <v>308</v>
      </c>
      <c r="F263" s="235"/>
      <c r="G263" s="236"/>
      <c r="H263" s="245"/>
      <c r="I263" s="236"/>
      <c r="J263" s="245"/>
      <c r="K263" s="236"/>
      <c r="L263" s="248"/>
      <c r="M263" s="240"/>
      <c r="N263" s="248"/>
      <c r="O263" s="240"/>
      <c r="P263" s="248"/>
      <c r="Q263" s="240"/>
      <c r="R263" s="248"/>
      <c r="S263" s="240"/>
      <c r="T263" s="248"/>
      <c r="U263" s="240"/>
      <c r="V263" s="248"/>
      <c r="W263" s="240"/>
      <c r="X263" s="30" t="s">
        <v>1835</v>
      </c>
      <c r="Y263" s="194">
        <v>8.6087860000000002E-2</v>
      </c>
      <c r="Z263" s="242">
        <v>3</v>
      </c>
      <c r="AA263" s="29"/>
      <c r="AB263" s="30" t="s">
        <v>1873</v>
      </c>
      <c r="AC263" s="271" t="s">
        <v>1874</v>
      </c>
      <c r="AD263" s="235"/>
      <c r="AE263" s="243" t="s">
        <v>98</v>
      </c>
      <c r="AF263" s="29"/>
      <c r="AG263" s="30" t="s">
        <v>134</v>
      </c>
      <c r="AH263" s="233" t="e">
        <f>VLOOKUP($AD263,'Program-Causes'!$C:$D,2,FALSE)</f>
        <v>#N/A</v>
      </c>
      <c r="AI263" s="194" t="s">
        <v>141</v>
      </c>
      <c r="AJ263" s="30" t="s">
        <v>1484</v>
      </c>
      <c r="AK263" s="194" t="s">
        <v>70</v>
      </c>
      <c r="AL263" s="30" t="str">
        <f t="shared" si="0"/>
        <v>刘强东-JD.COM, Inc.-0.08608786-3-Suizhong Lijiabao Government-绥中县李家堡乡人民政府</v>
      </c>
      <c r="AM263" s="28"/>
      <c r="AN263" s="29"/>
      <c r="AO263" s="28"/>
      <c r="AP263" s="29"/>
      <c r="AQ263" s="28"/>
      <c r="AR263" s="29"/>
      <c r="AS263" s="30" t="s">
        <v>74</v>
      </c>
      <c r="AT263" s="29"/>
      <c r="AU263" s="28"/>
      <c r="AV263" s="29"/>
      <c r="AW263" s="30" t="s">
        <v>1858</v>
      </c>
      <c r="AX263" s="29"/>
      <c r="AY263" s="236"/>
      <c r="AZ263" s="245"/>
      <c r="BA263" s="245"/>
      <c r="BB263" s="236"/>
      <c r="BC263" s="245"/>
      <c r="BD263" s="117" t="s">
        <v>269</v>
      </c>
      <c r="BE263" s="246">
        <v>42711</v>
      </c>
      <c r="BF263" s="116"/>
      <c r="BG263" s="116"/>
      <c r="BH263" s="116"/>
      <c r="BI263" s="116"/>
      <c r="BJ263" s="116"/>
      <c r="BK263" s="116"/>
      <c r="BL263" s="116"/>
      <c r="BM263" s="116"/>
      <c r="BN263" s="116"/>
      <c r="BO263" s="116"/>
    </row>
    <row r="264" spans="1:67" ht="16.5">
      <c r="A264" s="234">
        <v>65</v>
      </c>
      <c r="B264" s="116"/>
      <c r="C264" s="116"/>
      <c r="D264" s="226" t="s">
        <v>307</v>
      </c>
      <c r="E264" s="227" t="s">
        <v>308</v>
      </c>
      <c r="F264" s="235"/>
      <c r="G264" s="236"/>
      <c r="H264" s="245"/>
      <c r="I264" s="236"/>
      <c r="J264" s="245"/>
      <c r="K264" s="236"/>
      <c r="L264" s="248"/>
      <c r="M264" s="240"/>
      <c r="N264" s="248"/>
      <c r="O264" s="240"/>
      <c r="P264" s="248"/>
      <c r="Q264" s="240"/>
      <c r="R264" s="248"/>
      <c r="S264" s="240"/>
      <c r="T264" s="248"/>
      <c r="U264" s="240"/>
      <c r="V264" s="248"/>
      <c r="W264" s="240"/>
      <c r="X264" s="30" t="s">
        <v>1875</v>
      </c>
      <c r="Y264" s="241">
        <v>8.405E-2</v>
      </c>
      <c r="Z264" s="242">
        <v>12</v>
      </c>
      <c r="AA264" s="29"/>
      <c r="AB264" s="30" t="s">
        <v>1876</v>
      </c>
      <c r="AC264" s="194" t="s">
        <v>1877</v>
      </c>
      <c r="AD264" s="235"/>
      <c r="AE264" s="243" t="s">
        <v>136</v>
      </c>
      <c r="AF264" s="29"/>
      <c r="AG264" s="30" t="s">
        <v>99</v>
      </c>
      <c r="AH264" s="233" t="e">
        <f>VLOOKUP($AD264,'Program-Causes'!$C:$D,2,FALSE)</f>
        <v>#N/A</v>
      </c>
      <c r="AI264" s="194" t="s">
        <v>100</v>
      </c>
      <c r="AJ264" s="30" t="s">
        <v>69</v>
      </c>
      <c r="AK264" s="194" t="s">
        <v>70</v>
      </c>
      <c r="AL264" s="30" t="str">
        <f t="shared" si="0"/>
        <v>刘强东-JD.COM International Limited-0.08405-12-Save the Children Hong Kong Limited-香港救助儿童会</v>
      </c>
      <c r="AM264" s="28"/>
      <c r="AN264" s="29"/>
      <c r="AO264" s="28"/>
      <c r="AP264" s="29"/>
      <c r="AQ264" s="28"/>
      <c r="AR264" s="29"/>
      <c r="AS264" s="30" t="s">
        <v>74</v>
      </c>
      <c r="AT264" s="29"/>
      <c r="AU264" s="28"/>
      <c r="AV264" s="29"/>
      <c r="AW264" s="30" t="s">
        <v>84</v>
      </c>
      <c r="AX264" s="29"/>
      <c r="AY264" s="236"/>
      <c r="AZ264" s="245"/>
      <c r="BA264" s="245"/>
      <c r="BB264" s="236"/>
      <c r="BC264" s="245"/>
      <c r="BD264" s="117" t="s">
        <v>269</v>
      </c>
      <c r="BE264" s="246">
        <v>42711</v>
      </c>
      <c r="BF264" s="116"/>
      <c r="BG264" s="116"/>
      <c r="BH264" s="116"/>
      <c r="BI264" s="116"/>
      <c r="BJ264" s="116"/>
      <c r="BK264" s="116"/>
      <c r="BL264" s="116"/>
      <c r="BM264" s="116"/>
      <c r="BN264" s="116"/>
      <c r="BO264" s="116"/>
    </row>
    <row r="265" spans="1:67" ht="16.5">
      <c r="A265" s="234">
        <v>65</v>
      </c>
      <c r="B265" s="116"/>
      <c r="C265" s="116"/>
      <c r="D265" s="226" t="s">
        <v>307</v>
      </c>
      <c r="E265" s="227" t="s">
        <v>308</v>
      </c>
      <c r="F265" s="235"/>
      <c r="G265" s="236"/>
      <c r="H265" s="245"/>
      <c r="I265" s="236"/>
      <c r="J265" s="245"/>
      <c r="K265" s="236"/>
      <c r="L265" s="248"/>
      <c r="M265" s="240"/>
      <c r="N265" s="248"/>
      <c r="O265" s="240"/>
      <c r="P265" s="248"/>
      <c r="Q265" s="240"/>
      <c r="R265" s="248"/>
      <c r="S265" s="240"/>
      <c r="T265" s="248"/>
      <c r="U265" s="240"/>
      <c r="V265" s="248"/>
      <c r="W265" s="240"/>
      <c r="X265" s="30" t="s">
        <v>1835</v>
      </c>
      <c r="Y265" s="194">
        <v>7.1794399999999994E-2</v>
      </c>
      <c r="Z265" s="242">
        <v>3</v>
      </c>
      <c r="AA265" s="29"/>
      <c r="AB265" s="30" t="s">
        <v>1879</v>
      </c>
      <c r="AC265" s="271" t="s">
        <v>1880</v>
      </c>
      <c r="AD265" s="235"/>
      <c r="AE265" s="243" t="s">
        <v>98</v>
      </c>
      <c r="AF265" s="29"/>
      <c r="AG265" s="30" t="s">
        <v>134</v>
      </c>
      <c r="AH265" s="233" t="e">
        <f>VLOOKUP($AD265,'Program-Causes'!$C:$D,2,FALSE)</f>
        <v>#N/A</v>
      </c>
      <c r="AI265" s="194" t="s">
        <v>141</v>
      </c>
      <c r="AJ265" s="30" t="s">
        <v>1484</v>
      </c>
      <c r="AK265" s="194" t="s">
        <v>70</v>
      </c>
      <c r="AL265" s="30" t="str">
        <f t="shared" si="0"/>
        <v>刘强东-JD.COM, Inc.-0.0717944-3-Jianchang Hezhangzi Government-建昌县贺杖子乡人民政府</v>
      </c>
      <c r="AM265" s="28"/>
      <c r="AN265" s="29"/>
      <c r="AO265" s="28"/>
      <c r="AP265" s="29"/>
      <c r="AQ265" s="28"/>
      <c r="AR265" s="29"/>
      <c r="AS265" s="30" t="s">
        <v>74</v>
      </c>
      <c r="AT265" s="29"/>
      <c r="AU265" s="28"/>
      <c r="AV265" s="29"/>
      <c r="AW265" s="30" t="s">
        <v>1858</v>
      </c>
      <c r="AX265" s="29"/>
      <c r="AY265" s="236"/>
      <c r="AZ265" s="245"/>
      <c r="BA265" s="245"/>
      <c r="BB265" s="236"/>
      <c r="BC265" s="245"/>
      <c r="BD265" s="117" t="s">
        <v>269</v>
      </c>
      <c r="BE265" s="246">
        <v>42711</v>
      </c>
      <c r="BF265" s="116"/>
      <c r="BG265" s="116"/>
      <c r="BH265" s="116"/>
      <c r="BI265" s="116"/>
      <c r="BJ265" s="116"/>
      <c r="BK265" s="116"/>
      <c r="BL265" s="116"/>
      <c r="BM265" s="116"/>
      <c r="BN265" s="116"/>
      <c r="BO265" s="116"/>
    </row>
    <row r="266" spans="1:67" ht="16.5">
      <c r="A266" s="234">
        <v>65</v>
      </c>
      <c r="B266" s="116"/>
      <c r="C266" s="116"/>
      <c r="D266" s="226" t="s">
        <v>307</v>
      </c>
      <c r="E266" s="227" t="s">
        <v>308</v>
      </c>
      <c r="F266" s="235"/>
      <c r="G266" s="236"/>
      <c r="H266" s="245"/>
      <c r="I266" s="236"/>
      <c r="J266" s="245"/>
      <c r="K266" s="236"/>
      <c r="L266" s="248"/>
      <c r="M266" s="240"/>
      <c r="N266" s="248"/>
      <c r="O266" s="240"/>
      <c r="P266" s="248"/>
      <c r="Q266" s="240"/>
      <c r="R266" s="248"/>
      <c r="S266" s="240"/>
      <c r="T266" s="248"/>
      <c r="U266" s="240"/>
      <c r="V266" s="248"/>
      <c r="W266" s="240"/>
      <c r="X266" s="30" t="s">
        <v>1835</v>
      </c>
      <c r="Y266" s="194">
        <v>2.3720000000000001E-2</v>
      </c>
      <c r="Z266" s="242">
        <v>3</v>
      </c>
      <c r="AA266" s="29"/>
      <c r="AB266" s="30" t="s">
        <v>1881</v>
      </c>
      <c r="AC266" s="271" t="s">
        <v>1882</v>
      </c>
      <c r="AD266" s="235"/>
      <c r="AE266" s="243" t="s">
        <v>98</v>
      </c>
      <c r="AF266" s="29"/>
      <c r="AG266" s="30" t="s">
        <v>134</v>
      </c>
      <c r="AH266" s="233" t="e">
        <f>VLOOKUP($AD266,'Program-Causes'!$C:$D,2,FALSE)</f>
        <v>#N/A</v>
      </c>
      <c r="AI266" s="194" t="s">
        <v>141</v>
      </c>
      <c r="AJ266" s="30" t="s">
        <v>1484</v>
      </c>
      <c r="AK266" s="194" t="s">
        <v>70</v>
      </c>
      <c r="AL266" s="30" t="str">
        <f t="shared" si="0"/>
        <v>刘强东-JD.COM, Inc.-0.02372-3-Heshun Qingcheng Government, Heshun Songyan Government-和顺县青城镇人民政府, 和顺县松烟镇人民政府</v>
      </c>
      <c r="AM266" s="28"/>
      <c r="AN266" s="29"/>
      <c r="AO266" s="28"/>
      <c r="AP266" s="29"/>
      <c r="AQ266" s="28"/>
      <c r="AR266" s="29"/>
      <c r="AS266" s="30" t="s">
        <v>74</v>
      </c>
      <c r="AT266" s="29"/>
      <c r="AU266" s="28"/>
      <c r="AV266" s="29"/>
      <c r="AW266" s="30" t="s">
        <v>1858</v>
      </c>
      <c r="AX266" s="29"/>
      <c r="AY266" s="236"/>
      <c r="AZ266" s="245"/>
      <c r="BA266" s="245"/>
      <c r="BB266" s="236"/>
      <c r="BC266" s="245"/>
      <c r="BD266" s="117" t="s">
        <v>269</v>
      </c>
      <c r="BE266" s="246">
        <v>42711</v>
      </c>
      <c r="BF266" s="116"/>
      <c r="BG266" s="116"/>
      <c r="BH266" s="116"/>
      <c r="BI266" s="116"/>
      <c r="BJ266" s="116"/>
      <c r="BK266" s="116"/>
      <c r="BL266" s="116"/>
      <c r="BM266" s="116"/>
      <c r="BN266" s="116"/>
      <c r="BO266" s="116"/>
    </row>
    <row r="267" spans="1:67" ht="16.5">
      <c r="A267" s="234">
        <v>65</v>
      </c>
      <c r="B267" s="116"/>
      <c r="C267" s="116"/>
      <c r="D267" s="226" t="s">
        <v>307</v>
      </c>
      <c r="E267" s="227" t="s">
        <v>308</v>
      </c>
      <c r="F267" s="235"/>
      <c r="G267" s="236"/>
      <c r="H267" s="245"/>
      <c r="I267" s="236"/>
      <c r="J267" s="245"/>
      <c r="K267" s="236"/>
      <c r="L267" s="248"/>
      <c r="M267" s="240"/>
      <c r="N267" s="248"/>
      <c r="O267" s="240"/>
      <c r="P267" s="248"/>
      <c r="Q267" s="240"/>
      <c r="R267" s="248"/>
      <c r="S267" s="240"/>
      <c r="T267" s="248"/>
      <c r="U267" s="240"/>
      <c r="V267" s="248"/>
      <c r="W267" s="240"/>
      <c r="X267" s="30" t="s">
        <v>1835</v>
      </c>
      <c r="Y267" s="241">
        <v>1.2881999999999999E-2</v>
      </c>
      <c r="Z267" s="242">
        <v>10</v>
      </c>
      <c r="AA267" s="29"/>
      <c r="AB267" s="30" t="s">
        <v>963</v>
      </c>
      <c r="AC267" s="194" t="s">
        <v>1275</v>
      </c>
      <c r="AD267" s="235"/>
      <c r="AE267" s="243" t="s">
        <v>109</v>
      </c>
      <c r="AF267" s="29"/>
      <c r="AG267" s="30" t="s">
        <v>134</v>
      </c>
      <c r="AH267" s="233" t="e">
        <f>VLOOKUP($AD267,'Program-Causes'!$C:$D,2,FALSE)</f>
        <v>#N/A</v>
      </c>
      <c r="AI267" s="194" t="s">
        <v>100</v>
      </c>
      <c r="AJ267" s="30" t="s">
        <v>69</v>
      </c>
      <c r="AK267" s="194" t="s">
        <v>70</v>
      </c>
      <c r="AL267" s="30" t="str">
        <f t="shared" si="0"/>
        <v>刘强东-JD.COM, Inc.-0.012882-10-China Foundation for Poverty Alleviation-中国扶贫基金会</v>
      </c>
      <c r="AM267" s="28"/>
      <c r="AN267" s="29"/>
      <c r="AO267" s="28"/>
      <c r="AP267" s="29"/>
      <c r="AQ267" s="28"/>
      <c r="AR267" s="29"/>
      <c r="AS267" s="30" t="s">
        <v>74</v>
      </c>
      <c r="AT267" s="29"/>
      <c r="AU267" s="28"/>
      <c r="AV267" s="29"/>
      <c r="AW267" s="30" t="s">
        <v>84</v>
      </c>
      <c r="AX267" s="29"/>
      <c r="AY267" s="236"/>
      <c r="AZ267" s="245"/>
      <c r="BA267" s="245"/>
      <c r="BB267" s="236"/>
      <c r="BC267" s="245"/>
      <c r="BD267" s="117" t="s">
        <v>269</v>
      </c>
      <c r="BE267" s="246">
        <v>42711</v>
      </c>
      <c r="BF267" s="116"/>
      <c r="BG267" s="116"/>
      <c r="BH267" s="116"/>
      <c r="BI267" s="116"/>
      <c r="BJ267" s="116"/>
      <c r="BK267" s="116"/>
      <c r="BL267" s="116"/>
      <c r="BM267" s="116"/>
      <c r="BN267" s="116"/>
      <c r="BO267" s="116"/>
    </row>
    <row r="268" spans="1:67" ht="16.5">
      <c r="A268" s="234">
        <v>66</v>
      </c>
      <c r="B268" s="117" t="s">
        <v>1380</v>
      </c>
      <c r="C268" s="116"/>
      <c r="D268" s="226" t="s">
        <v>627</v>
      </c>
      <c r="E268" s="117" t="s">
        <v>628</v>
      </c>
      <c r="F268" s="235"/>
      <c r="G268" s="116"/>
      <c r="H268" s="116"/>
      <c r="I268" s="116"/>
      <c r="J268" s="116"/>
      <c r="K268" s="116"/>
      <c r="L268" s="116"/>
      <c r="M268" s="117" t="s">
        <v>1883</v>
      </c>
      <c r="N268" s="116"/>
      <c r="O268" s="116"/>
      <c r="P268" s="116"/>
      <c r="Q268" s="116"/>
      <c r="R268" s="116"/>
      <c r="S268" s="116"/>
      <c r="T268" s="116"/>
      <c r="U268" s="116"/>
      <c r="V268" s="116"/>
      <c r="W268" s="116"/>
      <c r="X268" s="117" t="s">
        <v>1883</v>
      </c>
      <c r="Y268" s="234">
        <v>6.5</v>
      </c>
      <c r="Z268" s="234">
        <v>6</v>
      </c>
      <c r="AA268" s="234">
        <v>16</v>
      </c>
      <c r="AB268" s="117" t="s">
        <v>726</v>
      </c>
      <c r="AC268" s="117" t="s">
        <v>108</v>
      </c>
      <c r="AD268" s="116"/>
      <c r="AE268" s="254" t="s">
        <v>109</v>
      </c>
      <c r="AF268" s="116"/>
      <c r="AG268" s="117" t="s">
        <v>99</v>
      </c>
      <c r="AH268" s="233" t="e">
        <f>VLOOKUP($AD268,'Program-Causes'!$C:$D,2,FALSE)</f>
        <v>#N/A</v>
      </c>
      <c r="AI268" s="117" t="s">
        <v>100</v>
      </c>
      <c r="AJ268" s="117" t="s">
        <v>69</v>
      </c>
      <c r="AK268" s="117" t="s">
        <v>70</v>
      </c>
      <c r="AL268" s="30" t="str">
        <f t="shared" si="0"/>
        <v>苏志刚-广州长隆集团有限公司-6.5-6-Guangdong Foundation For Poverty Alleviation-广东省扶贫基金会</v>
      </c>
      <c r="AM268" s="257" t="s">
        <v>80</v>
      </c>
      <c r="AN268" s="116"/>
      <c r="AO268" s="116"/>
      <c r="AP268" s="116"/>
      <c r="AQ268" s="117" t="s">
        <v>74</v>
      </c>
      <c r="AR268" s="116"/>
      <c r="AS268" s="116"/>
      <c r="AT268" s="116"/>
      <c r="AU268" s="116"/>
      <c r="AV268" s="116"/>
      <c r="AW268" s="116"/>
      <c r="AX268" s="116"/>
      <c r="AY268" s="116"/>
      <c r="AZ268" s="116"/>
      <c r="BA268" s="116"/>
      <c r="BB268" s="116"/>
      <c r="BC268" s="116"/>
      <c r="BD268" s="117" t="s">
        <v>118</v>
      </c>
      <c r="BE268" s="255">
        <v>42744</v>
      </c>
      <c r="BF268" s="116"/>
      <c r="BG268" s="116"/>
      <c r="BH268" s="116"/>
      <c r="BI268" s="116"/>
      <c r="BJ268" s="116"/>
      <c r="BK268" s="116"/>
      <c r="BL268" s="116"/>
      <c r="BM268" s="116"/>
      <c r="BN268" s="116"/>
      <c r="BO268" s="116"/>
    </row>
    <row r="269" spans="1:67" ht="16.5">
      <c r="A269" s="234">
        <v>66</v>
      </c>
      <c r="B269" s="117" t="s">
        <v>1380</v>
      </c>
      <c r="C269" s="116"/>
      <c r="D269" s="226" t="s">
        <v>627</v>
      </c>
      <c r="E269" s="117" t="s">
        <v>628</v>
      </c>
      <c r="F269" s="235"/>
      <c r="G269" s="116"/>
      <c r="H269" s="116"/>
      <c r="I269" s="116"/>
      <c r="J269" s="116"/>
      <c r="K269" s="116"/>
      <c r="L269" s="116"/>
      <c r="M269" s="117" t="s">
        <v>1883</v>
      </c>
      <c r="N269" s="116"/>
      <c r="O269" s="116"/>
      <c r="P269" s="116"/>
      <c r="Q269" s="116"/>
      <c r="R269" s="116"/>
      <c r="S269" s="116"/>
      <c r="T269" s="116"/>
      <c r="U269" s="116"/>
      <c r="V269" s="116"/>
      <c r="W269" s="116"/>
      <c r="X269" s="117" t="s">
        <v>1883</v>
      </c>
      <c r="Y269" s="234">
        <v>5</v>
      </c>
      <c r="Z269" s="234">
        <v>7</v>
      </c>
      <c r="AA269" s="234">
        <v>22</v>
      </c>
      <c r="AB269" s="117" t="s">
        <v>726</v>
      </c>
      <c r="AC269" s="117" t="s">
        <v>108</v>
      </c>
      <c r="AD269" s="116"/>
      <c r="AE269" s="254" t="s">
        <v>109</v>
      </c>
      <c r="AF269" s="116"/>
      <c r="AG269" s="117" t="s">
        <v>99</v>
      </c>
      <c r="AH269" s="233" t="e">
        <f>VLOOKUP($AD269,'Program-Causes'!$C:$D,2,FALSE)</f>
        <v>#N/A</v>
      </c>
      <c r="AI269" s="117" t="s">
        <v>100</v>
      </c>
      <c r="AJ269" s="117" t="s">
        <v>69</v>
      </c>
      <c r="AK269" s="117" t="s">
        <v>70</v>
      </c>
      <c r="AL269" s="30" t="str">
        <f t="shared" si="0"/>
        <v>苏志刚-广州长隆集团有限公司-5-7-Guangdong Foundation For Poverty Alleviation-广东省扶贫基金会</v>
      </c>
      <c r="AM269" s="257" t="s">
        <v>80</v>
      </c>
      <c r="AN269" s="116"/>
      <c r="AO269" s="116"/>
      <c r="AP269" s="116"/>
      <c r="AQ269" s="117" t="s">
        <v>74</v>
      </c>
      <c r="AR269" s="116"/>
      <c r="AS269" s="116"/>
      <c r="AT269" s="116"/>
      <c r="AU269" s="116"/>
      <c r="AV269" s="116"/>
      <c r="AW269" s="116"/>
      <c r="AX269" s="116"/>
      <c r="AY269" s="116"/>
      <c r="AZ269" s="116"/>
      <c r="BA269" s="116"/>
      <c r="BB269" s="116"/>
      <c r="BC269" s="116"/>
      <c r="BD269" s="117" t="s">
        <v>118</v>
      </c>
      <c r="BE269" s="255">
        <v>42744</v>
      </c>
      <c r="BF269" s="116"/>
      <c r="BG269" s="116"/>
      <c r="BH269" s="116"/>
      <c r="BI269" s="116"/>
      <c r="BJ269" s="116"/>
      <c r="BK269" s="116"/>
      <c r="BL269" s="116"/>
      <c r="BM269" s="116"/>
      <c r="BN269" s="116"/>
      <c r="BO269" s="116"/>
    </row>
    <row r="270" spans="1:67" ht="16.5">
      <c r="A270" s="234">
        <v>66</v>
      </c>
      <c r="B270" s="117" t="s">
        <v>1380</v>
      </c>
      <c r="C270" s="116"/>
      <c r="D270" s="226" t="s">
        <v>627</v>
      </c>
      <c r="E270" s="117" t="s">
        <v>628</v>
      </c>
      <c r="F270" s="235"/>
      <c r="G270" s="116"/>
      <c r="H270" s="116"/>
      <c r="I270" s="116"/>
      <c r="J270" s="116"/>
      <c r="K270" s="116"/>
      <c r="L270" s="116"/>
      <c r="M270" s="117" t="s">
        <v>1883</v>
      </c>
      <c r="N270" s="116"/>
      <c r="O270" s="116"/>
      <c r="P270" s="116"/>
      <c r="Q270" s="116"/>
      <c r="R270" s="116"/>
      <c r="S270" s="116"/>
      <c r="T270" s="116"/>
      <c r="U270" s="116"/>
      <c r="V270" s="116"/>
      <c r="W270" s="116"/>
      <c r="X270" s="117" t="s">
        <v>1883</v>
      </c>
      <c r="Y270" s="234">
        <v>5</v>
      </c>
      <c r="Z270" s="234">
        <v>7</v>
      </c>
      <c r="AA270" s="234">
        <v>22</v>
      </c>
      <c r="AB270" s="117" t="s">
        <v>726</v>
      </c>
      <c r="AC270" s="117" t="s">
        <v>108</v>
      </c>
      <c r="AD270" s="116"/>
      <c r="AE270" s="254" t="s">
        <v>109</v>
      </c>
      <c r="AF270" s="116"/>
      <c r="AG270" s="117" t="s">
        <v>99</v>
      </c>
      <c r="AH270" s="233" t="e">
        <f>VLOOKUP($AD270,'Program-Causes'!$C:$D,2,FALSE)</f>
        <v>#N/A</v>
      </c>
      <c r="AI270" s="117" t="s">
        <v>100</v>
      </c>
      <c r="AJ270" s="117" t="s">
        <v>69</v>
      </c>
      <c r="AK270" s="117" t="s">
        <v>70</v>
      </c>
      <c r="AL270" s="30" t="str">
        <f t="shared" si="0"/>
        <v>苏志刚-广州长隆集团有限公司-5-7-Guangdong Foundation For Poverty Alleviation-广东省扶贫基金会</v>
      </c>
      <c r="AM270" s="257" t="s">
        <v>80</v>
      </c>
      <c r="AN270" s="116"/>
      <c r="AO270" s="116"/>
      <c r="AP270" s="116"/>
      <c r="AQ270" s="117" t="s">
        <v>74</v>
      </c>
      <c r="AR270" s="116"/>
      <c r="AS270" s="116"/>
      <c r="AT270" s="116"/>
      <c r="AU270" s="116"/>
      <c r="AV270" s="116"/>
      <c r="AW270" s="116"/>
      <c r="AX270" s="116"/>
      <c r="AY270" s="116"/>
      <c r="AZ270" s="116"/>
      <c r="BA270" s="116"/>
      <c r="BB270" s="116"/>
      <c r="BC270" s="116"/>
      <c r="BD270" s="117" t="s">
        <v>118</v>
      </c>
      <c r="BE270" s="255">
        <v>42744</v>
      </c>
      <c r="BF270" s="116"/>
      <c r="BG270" s="116"/>
      <c r="BH270" s="116"/>
      <c r="BI270" s="116"/>
      <c r="BJ270" s="116"/>
      <c r="BK270" s="116"/>
      <c r="BL270" s="116"/>
      <c r="BM270" s="116"/>
      <c r="BN270" s="116"/>
      <c r="BO270" s="116"/>
    </row>
    <row r="271" spans="1:67" ht="16.5">
      <c r="A271" s="234">
        <v>67</v>
      </c>
      <c r="B271" s="116"/>
      <c r="C271" s="116"/>
      <c r="D271" s="226" t="s">
        <v>591</v>
      </c>
      <c r="E271" s="227" t="s">
        <v>592</v>
      </c>
      <c r="F271" s="235"/>
      <c r="G271" s="236"/>
      <c r="H271" s="237">
        <v>49</v>
      </c>
      <c r="I271" s="226" t="s">
        <v>78</v>
      </c>
      <c r="J271" s="227" t="s">
        <v>79</v>
      </c>
      <c r="K271" s="238" t="s">
        <v>80</v>
      </c>
      <c r="L271" s="229" t="s">
        <v>119</v>
      </c>
      <c r="M271" s="230" t="s">
        <v>1885</v>
      </c>
      <c r="N271" s="229" t="s">
        <v>1886</v>
      </c>
      <c r="O271" s="240"/>
      <c r="P271" s="229" t="s">
        <v>1550</v>
      </c>
      <c r="Q271" s="230" t="s">
        <v>222</v>
      </c>
      <c r="R271" s="229" t="s">
        <v>222</v>
      </c>
      <c r="S271" s="239" t="s">
        <v>80</v>
      </c>
      <c r="T271" s="229" t="s">
        <v>1887</v>
      </c>
      <c r="U271" s="240"/>
      <c r="V271" s="229" t="s">
        <v>1888</v>
      </c>
      <c r="W271" s="239" t="s">
        <v>1889</v>
      </c>
      <c r="X271" s="30" t="s">
        <v>591</v>
      </c>
      <c r="Y271" s="241">
        <v>10</v>
      </c>
      <c r="Z271" s="242">
        <v>11</v>
      </c>
      <c r="AA271" s="241">
        <v>28</v>
      </c>
      <c r="AB271" s="30" t="s">
        <v>1890</v>
      </c>
      <c r="AC271" s="29"/>
      <c r="AD271" s="235"/>
      <c r="AE271" s="243" t="s">
        <v>1345</v>
      </c>
      <c r="AF271" s="29"/>
      <c r="AG271" s="30" t="s">
        <v>67</v>
      </c>
      <c r="AH271" s="233" t="e">
        <f>VLOOKUP($AD271,'Program-Causes'!$C:$D,2,FALSE)</f>
        <v>#N/A</v>
      </c>
      <c r="AI271" s="194" t="s">
        <v>68</v>
      </c>
      <c r="AJ271" s="30" t="s">
        <v>69</v>
      </c>
      <c r="AK271" s="194" t="s">
        <v>70</v>
      </c>
      <c r="AL271" s="30" t="str">
        <f t="shared" si="0"/>
        <v>单祥双-Shan Xiangshuang-10-11-Xiamen University Education Development Foundation-</v>
      </c>
      <c r="AM271" s="26" t="s">
        <v>72</v>
      </c>
      <c r="AN271" s="27" t="s">
        <v>73</v>
      </c>
      <c r="AO271" s="28"/>
      <c r="AP271" s="29"/>
      <c r="AQ271" s="30" t="s">
        <v>74</v>
      </c>
      <c r="AR271" s="29"/>
      <c r="AS271" s="28"/>
      <c r="AT271" s="29"/>
      <c r="AU271" s="28"/>
      <c r="AV271" s="194" t="s">
        <v>1353</v>
      </c>
      <c r="AW271" s="28"/>
      <c r="AX271" s="194" t="s">
        <v>84</v>
      </c>
      <c r="AY271" s="244">
        <v>15</v>
      </c>
      <c r="AZ271" s="245"/>
      <c r="BA271" s="245"/>
      <c r="BB271" s="236"/>
      <c r="BC271" s="245"/>
      <c r="BD271" s="117" t="s">
        <v>77</v>
      </c>
      <c r="BE271" s="246">
        <v>42459</v>
      </c>
      <c r="BF271" s="116"/>
      <c r="BG271" s="116"/>
      <c r="BH271" s="116"/>
      <c r="BI271" s="116"/>
      <c r="BJ271" s="116"/>
      <c r="BK271" s="116"/>
      <c r="BL271" s="116"/>
      <c r="BM271" s="116"/>
      <c r="BN271" s="116"/>
      <c r="BO271" s="116"/>
    </row>
    <row r="272" spans="1:67" ht="12.75">
      <c r="A272" s="234">
        <v>67</v>
      </c>
      <c r="B272" s="117" t="s">
        <v>1364</v>
      </c>
      <c r="C272" s="116"/>
      <c r="D272" s="226" t="s">
        <v>591</v>
      </c>
      <c r="E272" s="117" t="s">
        <v>592</v>
      </c>
      <c r="F272" s="235"/>
      <c r="G272" s="116"/>
      <c r="H272" s="116"/>
      <c r="I272" s="116"/>
      <c r="J272" s="116"/>
      <c r="K272" s="116"/>
      <c r="L272" s="116"/>
      <c r="M272" s="116"/>
      <c r="N272" s="116"/>
      <c r="O272" s="116"/>
      <c r="P272" s="116"/>
      <c r="Q272" s="116"/>
      <c r="R272" s="116"/>
      <c r="S272" s="116"/>
      <c r="T272" s="116"/>
      <c r="U272" s="116"/>
      <c r="V272" s="116"/>
      <c r="W272" s="116"/>
      <c r="X272" s="117" t="s">
        <v>1891</v>
      </c>
      <c r="Y272" s="234">
        <v>5</v>
      </c>
      <c r="Z272" s="116"/>
      <c r="AA272" s="116"/>
      <c r="AB272" s="117" t="s">
        <v>1892</v>
      </c>
      <c r="AC272" s="117" t="s">
        <v>1893</v>
      </c>
      <c r="AD272" s="116"/>
      <c r="AE272" s="116"/>
      <c r="AF272" s="116"/>
      <c r="AG272" s="116"/>
      <c r="AH272" s="233" t="e">
        <f>VLOOKUP($AD272,'Program-Causes'!$C:$D,2,FALSE)</f>
        <v>#N/A</v>
      </c>
      <c r="AI272" s="116"/>
      <c r="AJ272" s="117" t="s">
        <v>69</v>
      </c>
      <c r="AK272" s="117" t="s">
        <v>70</v>
      </c>
      <c r="AL272" s="30" t="str">
        <f t="shared" si="0"/>
        <v>单祥双-北京中科创大创业教育投资管理有限公司-5--Tianjin University Peiyang Education Development Foundation-天津大学北洋教育发展基金会</v>
      </c>
      <c r="AM272" s="117" t="s">
        <v>1369</v>
      </c>
      <c r="AN272" s="114" t="s">
        <v>1895</v>
      </c>
      <c r="AO272" s="116"/>
      <c r="AP272" s="116"/>
      <c r="AQ272" s="116"/>
      <c r="AR272" s="116"/>
      <c r="AS272" s="116"/>
      <c r="AT272" s="117" t="s">
        <v>74</v>
      </c>
      <c r="AU272" s="116"/>
      <c r="AV272" s="116"/>
      <c r="AW272" s="116"/>
      <c r="AX272" s="116"/>
      <c r="AY272" s="116"/>
      <c r="AZ272" s="116"/>
      <c r="BA272" s="116"/>
      <c r="BB272" s="116"/>
      <c r="BC272" s="116"/>
      <c r="BD272" s="117" t="s">
        <v>269</v>
      </c>
      <c r="BE272" s="255">
        <v>42744</v>
      </c>
      <c r="BF272" s="116"/>
      <c r="BG272" s="116"/>
      <c r="BH272" s="116"/>
      <c r="BI272" s="116"/>
      <c r="BJ272" s="116"/>
      <c r="BK272" s="116"/>
      <c r="BL272" s="116"/>
      <c r="BM272" s="116"/>
      <c r="BN272" s="116"/>
      <c r="BO272" s="116"/>
    </row>
    <row r="273" spans="1:67" ht="12.75">
      <c r="A273" s="234">
        <v>67</v>
      </c>
      <c r="B273" s="117" t="s">
        <v>1364</v>
      </c>
      <c r="C273" s="116"/>
      <c r="D273" s="226" t="s">
        <v>591</v>
      </c>
      <c r="E273" s="117" t="s">
        <v>592</v>
      </c>
      <c r="F273" s="235"/>
      <c r="G273" s="116"/>
      <c r="H273" s="116"/>
      <c r="I273" s="116"/>
      <c r="J273" s="116"/>
      <c r="K273" s="116"/>
      <c r="L273" s="116"/>
      <c r="M273" s="116"/>
      <c r="N273" s="116"/>
      <c r="O273" s="116"/>
      <c r="P273" s="116"/>
      <c r="Q273" s="116"/>
      <c r="R273" s="116"/>
      <c r="S273" s="116"/>
      <c r="T273" s="116"/>
      <c r="U273" s="116"/>
      <c r="V273" s="116"/>
      <c r="W273" s="116"/>
      <c r="X273" s="117" t="s">
        <v>1891</v>
      </c>
      <c r="Y273" s="234">
        <v>1</v>
      </c>
      <c r="Z273" s="116"/>
      <c r="AA273" s="116"/>
      <c r="AB273" s="117" t="s">
        <v>1896</v>
      </c>
      <c r="AC273" s="117" t="s">
        <v>1897</v>
      </c>
      <c r="AD273" s="116"/>
      <c r="AE273" s="116"/>
      <c r="AF273" s="116"/>
      <c r="AG273" s="116"/>
      <c r="AH273" s="233" t="e">
        <f>VLOOKUP($AD273,'Program-Causes'!$C:$D,2,FALSE)</f>
        <v>#N/A</v>
      </c>
      <c r="AI273" s="116"/>
      <c r="AJ273" s="117" t="s">
        <v>69</v>
      </c>
      <c r="AK273" s="117" t="s">
        <v>70</v>
      </c>
      <c r="AL273" s="30" t="str">
        <f t="shared" si="0"/>
        <v>单祥双-北京中科创大创业教育投资管理有限公司-1--Central China Normal University Education Development Foundation-华中师范大学教育发展基金会</v>
      </c>
      <c r="AM273" s="117" t="s">
        <v>1369</v>
      </c>
      <c r="AN273" s="114" t="s">
        <v>1898</v>
      </c>
      <c r="AO273" s="116"/>
      <c r="AP273" s="116"/>
      <c r="AQ273" s="116"/>
      <c r="AR273" s="116"/>
      <c r="AS273" s="116"/>
      <c r="AT273" s="117" t="s">
        <v>74</v>
      </c>
      <c r="AU273" s="116"/>
      <c r="AV273" s="116"/>
      <c r="AW273" s="116"/>
      <c r="AX273" s="116"/>
      <c r="AY273" s="116"/>
      <c r="AZ273" s="116"/>
      <c r="BA273" s="116"/>
      <c r="BB273" s="116"/>
      <c r="BC273" s="116"/>
      <c r="BD273" s="117" t="s">
        <v>269</v>
      </c>
      <c r="BE273" s="255">
        <v>42744</v>
      </c>
      <c r="BF273" s="116"/>
      <c r="BG273" s="116"/>
      <c r="BH273" s="116"/>
      <c r="BI273" s="116"/>
      <c r="BJ273" s="116"/>
      <c r="BK273" s="116"/>
      <c r="BL273" s="116"/>
      <c r="BM273" s="116"/>
      <c r="BN273" s="116"/>
      <c r="BO273" s="116"/>
    </row>
    <row r="274" spans="1:67" ht="16.5">
      <c r="A274" s="234">
        <v>67</v>
      </c>
      <c r="B274" s="117"/>
      <c r="C274" s="116"/>
      <c r="D274" s="226" t="s">
        <v>591</v>
      </c>
      <c r="E274" s="227" t="s">
        <v>592</v>
      </c>
      <c r="F274" s="235"/>
      <c r="G274" s="236"/>
      <c r="H274" s="245"/>
      <c r="I274" s="236"/>
      <c r="J274" s="245"/>
      <c r="K274" s="236"/>
      <c r="L274" s="248"/>
      <c r="M274" s="240"/>
      <c r="N274" s="248"/>
      <c r="O274" s="240"/>
      <c r="P274" s="248"/>
      <c r="Q274" s="240"/>
      <c r="R274" s="248"/>
      <c r="S274" s="240"/>
      <c r="T274" s="248"/>
      <c r="U274" s="240"/>
      <c r="V274" s="248"/>
      <c r="W274" s="240"/>
      <c r="X274" s="30" t="s">
        <v>1885</v>
      </c>
      <c r="Y274" s="241">
        <v>20</v>
      </c>
      <c r="Z274" s="242">
        <v>7</v>
      </c>
      <c r="AA274" s="241">
        <v>2</v>
      </c>
      <c r="AB274" s="30" t="s">
        <v>797</v>
      </c>
      <c r="AC274" s="29"/>
      <c r="AD274" s="235"/>
      <c r="AE274" s="243" t="s">
        <v>1390</v>
      </c>
      <c r="AF274" s="29"/>
      <c r="AG274" s="30" t="s">
        <v>67</v>
      </c>
      <c r="AH274" s="233" t="e">
        <f>VLOOKUP($AD274,'Program-Causes'!$C:$D,2,FALSE)</f>
        <v>#N/A</v>
      </c>
      <c r="AI274" s="194" t="s">
        <v>68</v>
      </c>
      <c r="AJ274" s="30" t="s">
        <v>69</v>
      </c>
      <c r="AK274" s="194" t="s">
        <v>84</v>
      </c>
      <c r="AL274" s="30" t="str">
        <f t="shared" si="0"/>
        <v>单祥双-China Science &amp; Merchants Investment Management Group Co., Ltd.-20-7-Tsinghua University-</v>
      </c>
      <c r="AM274" s="26" t="s">
        <v>80</v>
      </c>
      <c r="AN274" s="29"/>
      <c r="AO274" s="28"/>
      <c r="AP274" s="29"/>
      <c r="AQ274" s="30" t="s">
        <v>74</v>
      </c>
      <c r="AR274" s="29"/>
      <c r="AS274" s="28"/>
      <c r="AT274" s="29"/>
      <c r="AU274" s="28"/>
      <c r="AV274" s="194" t="s">
        <v>1064</v>
      </c>
      <c r="AW274" s="28"/>
      <c r="AX274" s="194" t="s">
        <v>84</v>
      </c>
      <c r="AY274" s="236"/>
      <c r="AZ274" s="245"/>
      <c r="BA274" s="245"/>
      <c r="BB274" s="236"/>
      <c r="BC274" s="245"/>
      <c r="BD274" s="117" t="s">
        <v>103</v>
      </c>
      <c r="BE274" s="246">
        <v>42706</v>
      </c>
      <c r="BF274" s="116"/>
      <c r="BG274" s="116"/>
      <c r="BH274" s="116"/>
      <c r="BI274" s="116"/>
      <c r="BJ274" s="116"/>
      <c r="BK274" s="116"/>
      <c r="BL274" s="116"/>
      <c r="BM274" s="116"/>
      <c r="BN274" s="116"/>
      <c r="BO274" s="116"/>
    </row>
    <row r="275" spans="1:67" ht="12.75">
      <c r="A275" s="234">
        <v>67</v>
      </c>
      <c r="B275" s="117" t="s">
        <v>1364</v>
      </c>
      <c r="C275" s="116"/>
      <c r="D275" s="226" t="s">
        <v>629</v>
      </c>
      <c r="E275" s="117" t="s">
        <v>630</v>
      </c>
      <c r="F275" s="235"/>
      <c r="G275" s="116"/>
      <c r="H275" s="116"/>
      <c r="I275" s="116"/>
      <c r="J275" s="116"/>
      <c r="K275" s="116"/>
      <c r="L275" s="116"/>
      <c r="M275" s="116"/>
      <c r="N275" s="116"/>
      <c r="O275" s="116"/>
      <c r="P275" s="116"/>
      <c r="Q275" s="116"/>
      <c r="R275" s="116"/>
      <c r="S275" s="116"/>
      <c r="T275" s="116"/>
      <c r="U275" s="116"/>
      <c r="V275" s="116"/>
      <c r="W275" s="116"/>
      <c r="X275" s="117" t="s">
        <v>1900</v>
      </c>
      <c r="Y275" s="234">
        <v>16</v>
      </c>
      <c r="Z275" s="116"/>
      <c r="AA275" s="116"/>
      <c r="AB275" s="117" t="s">
        <v>1365</v>
      </c>
      <c r="AC275" s="117" t="s">
        <v>1366</v>
      </c>
      <c r="AD275" s="116"/>
      <c r="AE275" s="116"/>
      <c r="AF275" s="116"/>
      <c r="AG275" s="116"/>
      <c r="AH275" s="233" t="e">
        <f>VLOOKUP($AD275,'Program-Causes'!$C:$D,2,FALSE)</f>
        <v>#N/A</v>
      </c>
      <c r="AI275" s="116"/>
      <c r="AJ275" s="117" t="s">
        <v>69</v>
      </c>
      <c r="AK275" s="117" t="s">
        <v>70</v>
      </c>
      <c r="AL275" s="30" t="str">
        <f t="shared" si="0"/>
        <v>左晖-链家地产左晖-16--Ai You Foundation-爱佑慈善基金会</v>
      </c>
      <c r="AM275" s="117" t="s">
        <v>1369</v>
      </c>
      <c r="AN275" s="512" t="s">
        <v>1901</v>
      </c>
      <c r="AO275" s="506"/>
      <c r="AP275" s="506"/>
      <c r="AQ275" s="506"/>
      <c r="AR275" s="116"/>
      <c r="AS275" s="116"/>
      <c r="AT275" s="117" t="s">
        <v>74</v>
      </c>
      <c r="AU275" s="116"/>
      <c r="AV275" s="116"/>
      <c r="AW275" s="116"/>
      <c r="AX275" s="116"/>
      <c r="AY275" s="116"/>
      <c r="AZ275" s="116"/>
      <c r="BA275" s="116"/>
      <c r="BB275" s="116"/>
      <c r="BC275" s="116"/>
      <c r="BD275" s="117" t="s">
        <v>269</v>
      </c>
      <c r="BE275" s="255">
        <v>42744</v>
      </c>
      <c r="BF275" s="116"/>
      <c r="BG275" s="116"/>
      <c r="BH275" s="116"/>
      <c r="BI275" s="116"/>
      <c r="BJ275" s="116"/>
      <c r="BK275" s="116"/>
      <c r="BL275" s="116"/>
      <c r="BM275" s="116"/>
      <c r="BN275" s="116"/>
      <c r="BO275" s="116"/>
    </row>
    <row r="276" spans="1:67" ht="16.5">
      <c r="A276" s="234">
        <v>69</v>
      </c>
      <c r="B276" s="116"/>
      <c r="C276" s="116"/>
      <c r="D276" s="226" t="s">
        <v>174</v>
      </c>
      <c r="E276" s="227" t="s">
        <v>774</v>
      </c>
      <c r="F276" s="282"/>
      <c r="G276" s="283">
        <v>25873</v>
      </c>
      <c r="H276" s="237">
        <v>46</v>
      </c>
      <c r="I276" s="226" t="s">
        <v>78</v>
      </c>
      <c r="J276" s="245"/>
      <c r="K276" s="238" t="s">
        <v>80</v>
      </c>
      <c r="L276" s="229" t="s">
        <v>9</v>
      </c>
      <c r="M276" s="230" t="s">
        <v>1904</v>
      </c>
      <c r="N276" s="229" t="s">
        <v>1905</v>
      </c>
      <c r="O276" s="230" t="s">
        <v>84</v>
      </c>
      <c r="P276" s="229" t="s">
        <v>1837</v>
      </c>
      <c r="Q276" s="230" t="s">
        <v>63</v>
      </c>
      <c r="R276" s="229" t="s">
        <v>94</v>
      </c>
      <c r="S276" s="239" t="s">
        <v>80</v>
      </c>
      <c r="T276" s="229" t="s">
        <v>1906</v>
      </c>
      <c r="U276" s="230" t="s">
        <v>1907</v>
      </c>
      <c r="V276" s="229" t="s">
        <v>1908</v>
      </c>
      <c r="W276" s="230" t="s">
        <v>1909</v>
      </c>
      <c r="X276" s="30" t="s">
        <v>1910</v>
      </c>
      <c r="Y276" s="241">
        <v>3</v>
      </c>
      <c r="Z276" s="242">
        <v>9</v>
      </c>
      <c r="AA276" s="241">
        <v>9</v>
      </c>
      <c r="AB276" s="30" t="s">
        <v>1911</v>
      </c>
      <c r="AC276" s="29"/>
      <c r="AD276" s="235"/>
      <c r="AE276" s="243" t="s">
        <v>138</v>
      </c>
      <c r="AF276" s="29"/>
      <c r="AG276" s="30" t="s">
        <v>67</v>
      </c>
      <c r="AH276" s="233" t="e">
        <f>VLOOKUP($AD276,'Program-Causes'!$C:$D,2,FALSE)</f>
        <v>#N/A</v>
      </c>
      <c r="AI276" s="194" t="s">
        <v>141</v>
      </c>
      <c r="AJ276" s="30" t="s">
        <v>69</v>
      </c>
      <c r="AK276" s="194" t="s">
        <v>70</v>
      </c>
      <c r="AL276" s="30" t="str">
        <f t="shared" si="0"/>
        <v>岑釗雄-Guangzhou Times Property Charity Foundation-3-9-Zhixin High School-</v>
      </c>
      <c r="AM276" s="26" t="s">
        <v>80</v>
      </c>
      <c r="AN276" s="29"/>
      <c r="AO276" s="28"/>
      <c r="AP276" s="29"/>
      <c r="AQ276" s="30" t="s">
        <v>74</v>
      </c>
      <c r="AR276" s="29"/>
      <c r="AS276" s="28"/>
      <c r="AT276" s="30" t="s">
        <v>74</v>
      </c>
      <c r="AU276" s="28"/>
      <c r="AV276" s="194" t="s">
        <v>1912</v>
      </c>
      <c r="AW276" s="28"/>
      <c r="AX276" s="194" t="s">
        <v>76</v>
      </c>
      <c r="AY276" s="244">
        <v>6</v>
      </c>
      <c r="AZ276" s="245"/>
      <c r="BA276" s="245"/>
      <c r="BB276" s="236"/>
      <c r="BC276" s="237">
        <v>4</v>
      </c>
      <c r="BD276" s="117" t="s">
        <v>77</v>
      </c>
      <c r="BE276" s="246">
        <v>42475</v>
      </c>
      <c r="BF276" s="116"/>
      <c r="BG276" s="116"/>
      <c r="BH276" s="116"/>
      <c r="BI276" s="116"/>
      <c r="BJ276" s="116"/>
      <c r="BK276" s="116"/>
      <c r="BL276" s="116"/>
      <c r="BM276" s="116"/>
      <c r="BN276" s="116"/>
      <c r="BO276" s="116"/>
    </row>
    <row r="277" spans="1:67" ht="16.5">
      <c r="A277" s="234">
        <v>69</v>
      </c>
      <c r="B277" s="116"/>
      <c r="C277" s="116"/>
      <c r="D277" s="226" t="s">
        <v>174</v>
      </c>
      <c r="E277" s="227" t="s">
        <v>774</v>
      </c>
      <c r="F277" s="235"/>
      <c r="G277" s="236"/>
      <c r="H277" s="245"/>
      <c r="I277" s="236"/>
      <c r="J277" s="245"/>
      <c r="K277" s="236"/>
      <c r="L277" s="248"/>
      <c r="M277" s="240"/>
      <c r="N277" s="248"/>
      <c r="O277" s="240"/>
      <c r="P277" s="248"/>
      <c r="Q277" s="240"/>
      <c r="R277" s="248"/>
      <c r="S277" s="240"/>
      <c r="T277" s="248"/>
      <c r="U277" s="240"/>
      <c r="V277" s="248"/>
      <c r="W277" s="240"/>
      <c r="X277" s="30" t="s">
        <v>1910</v>
      </c>
      <c r="Y277" s="241">
        <v>12.25</v>
      </c>
      <c r="Z277" s="242">
        <v>6</v>
      </c>
      <c r="AA277" s="241">
        <v>29</v>
      </c>
      <c r="AB277" s="30" t="s">
        <v>464</v>
      </c>
      <c r="AC277" s="29"/>
      <c r="AD277" s="235"/>
      <c r="AE277" s="243" t="s">
        <v>98</v>
      </c>
      <c r="AF277" s="29"/>
      <c r="AG277" s="30" t="s">
        <v>99</v>
      </c>
      <c r="AH277" s="233" t="e">
        <f>VLOOKUP($AD277,'Program-Causes'!$C:$D,2,FALSE)</f>
        <v>#N/A</v>
      </c>
      <c r="AI277" s="194" t="s">
        <v>141</v>
      </c>
      <c r="AJ277" s="30" t="s">
        <v>69</v>
      </c>
      <c r="AK277" s="194" t="s">
        <v>70</v>
      </c>
      <c r="AL277" s="30" t="str">
        <f t="shared" si="0"/>
        <v>岑釗雄-Guangzhou Times Property Charity Foundation-12.25-6-Guangdong Government-</v>
      </c>
      <c r="AM277" s="26" t="s">
        <v>80</v>
      </c>
      <c r="AN277" s="29"/>
      <c r="AO277" s="28"/>
      <c r="AP277" s="29"/>
      <c r="AQ277" s="30" t="s">
        <v>74</v>
      </c>
      <c r="AR277" s="29"/>
      <c r="AS277" s="28"/>
      <c r="AT277" s="30" t="s">
        <v>74</v>
      </c>
      <c r="AU277" s="28"/>
      <c r="AV277" s="194" t="s">
        <v>1912</v>
      </c>
      <c r="AW277" s="28"/>
      <c r="AX277" s="194" t="s">
        <v>76</v>
      </c>
      <c r="AY277" s="236"/>
      <c r="AZ277" s="245"/>
      <c r="BA277" s="245"/>
      <c r="BB277" s="236"/>
      <c r="BC277" s="245"/>
      <c r="BD277" s="117" t="s">
        <v>945</v>
      </c>
      <c r="BE277" s="246">
        <v>42705</v>
      </c>
      <c r="BF277" s="116"/>
      <c r="BG277" s="116"/>
      <c r="BH277" s="116"/>
      <c r="BI277" s="116"/>
      <c r="BJ277" s="116"/>
      <c r="BK277" s="116"/>
      <c r="BL277" s="116"/>
      <c r="BM277" s="116"/>
      <c r="BN277" s="116"/>
      <c r="BO277" s="116"/>
    </row>
    <row r="278" spans="1:67" ht="16.5">
      <c r="A278" s="234">
        <v>70</v>
      </c>
      <c r="B278" s="116"/>
      <c r="C278" s="116"/>
      <c r="D278" s="226" t="s">
        <v>180</v>
      </c>
      <c r="E278" s="227" t="s">
        <v>181</v>
      </c>
      <c r="F278" s="235"/>
      <c r="G278" s="236"/>
      <c r="H278" s="237">
        <v>58</v>
      </c>
      <c r="I278" s="226" t="s">
        <v>703</v>
      </c>
      <c r="J278" s="245"/>
      <c r="K278" s="238" t="s">
        <v>80</v>
      </c>
      <c r="L278" s="229" t="s">
        <v>121</v>
      </c>
      <c r="M278" s="230" t="s">
        <v>1913</v>
      </c>
      <c r="N278" s="229" t="s">
        <v>1914</v>
      </c>
      <c r="O278" s="230" t="s">
        <v>84</v>
      </c>
      <c r="P278" s="229" t="s">
        <v>336</v>
      </c>
      <c r="Q278" s="230" t="s">
        <v>748</v>
      </c>
      <c r="R278" s="229" t="s">
        <v>1915</v>
      </c>
      <c r="S278" s="239" t="s">
        <v>80</v>
      </c>
      <c r="T278" s="229" t="s">
        <v>1916</v>
      </c>
      <c r="U278" s="240"/>
      <c r="V278" s="229" t="s">
        <v>1917</v>
      </c>
      <c r="W278" s="239" t="s">
        <v>1918</v>
      </c>
      <c r="X278" s="28"/>
      <c r="Y278" s="241">
        <v>10</v>
      </c>
      <c r="Z278" s="242">
        <v>7</v>
      </c>
      <c r="AA278" s="241">
        <v>8</v>
      </c>
      <c r="AB278" s="30" t="s">
        <v>1919</v>
      </c>
      <c r="AC278" s="29"/>
      <c r="AD278" s="235"/>
      <c r="AE278" s="243" t="s">
        <v>98</v>
      </c>
      <c r="AF278" s="29"/>
      <c r="AG278" s="30" t="s">
        <v>126</v>
      </c>
      <c r="AH278" s="233" t="e">
        <f>VLOOKUP($AD278,'Program-Causes'!$C:$D,2,FALSE)</f>
        <v>#N/A</v>
      </c>
      <c r="AI278" s="194" t="s">
        <v>100</v>
      </c>
      <c r="AJ278" s="30" t="s">
        <v>69</v>
      </c>
      <c r="AK278" s="194" t="s">
        <v>70</v>
      </c>
      <c r="AL278" s="30" t="str">
        <f t="shared" si="0"/>
        <v>陈爱莲--10-7-City of Shaoxing-</v>
      </c>
      <c r="AM278" s="26" t="s">
        <v>80</v>
      </c>
      <c r="AN278" s="29"/>
      <c r="AO278" s="28"/>
      <c r="AP278" s="29"/>
      <c r="AQ278" s="30" t="s">
        <v>74</v>
      </c>
      <c r="AR278" s="29"/>
      <c r="AS278" s="28"/>
      <c r="AT278" s="30" t="s">
        <v>74</v>
      </c>
      <c r="AU278" s="28"/>
      <c r="AV278" s="194" t="s">
        <v>1921</v>
      </c>
      <c r="AW278" s="28"/>
      <c r="AX278" s="194" t="s">
        <v>76</v>
      </c>
      <c r="AY278" s="244">
        <v>15</v>
      </c>
      <c r="AZ278" s="245"/>
      <c r="BA278" s="245"/>
      <c r="BB278" s="236"/>
      <c r="BC278" s="237">
        <v>18</v>
      </c>
      <c r="BD278" s="117" t="s">
        <v>945</v>
      </c>
      <c r="BE278" s="246">
        <v>42709</v>
      </c>
      <c r="BF278" s="116"/>
      <c r="BG278" s="116"/>
      <c r="BH278" s="116"/>
      <c r="BI278" s="116"/>
      <c r="BJ278" s="116"/>
      <c r="BK278" s="116"/>
      <c r="BL278" s="116"/>
      <c r="BM278" s="116"/>
      <c r="BN278" s="116"/>
      <c r="BO278" s="116"/>
    </row>
    <row r="279" spans="1:67" ht="16.5">
      <c r="A279" s="234">
        <v>70</v>
      </c>
      <c r="B279" s="116"/>
      <c r="C279" s="116"/>
      <c r="D279" s="226" t="s">
        <v>180</v>
      </c>
      <c r="E279" s="227" t="s">
        <v>181</v>
      </c>
      <c r="F279" s="235"/>
      <c r="G279" s="236"/>
      <c r="H279" s="245"/>
      <c r="I279" s="236"/>
      <c r="J279" s="245"/>
      <c r="K279" s="236"/>
      <c r="L279" s="248"/>
      <c r="M279" s="240"/>
      <c r="N279" s="248"/>
      <c r="O279" s="240"/>
      <c r="P279" s="248"/>
      <c r="Q279" s="240"/>
      <c r="R279" s="248"/>
      <c r="S279" s="240"/>
      <c r="T279" s="248"/>
      <c r="U279" s="240"/>
      <c r="V279" s="248"/>
      <c r="W279" s="240"/>
      <c r="X279" s="30" t="s">
        <v>1922</v>
      </c>
      <c r="Y279" s="241">
        <v>5</v>
      </c>
      <c r="Z279" s="242">
        <v>6</v>
      </c>
      <c r="AA279" s="241">
        <v>12</v>
      </c>
      <c r="AB279" s="30" t="s">
        <v>1923</v>
      </c>
      <c r="AC279" s="194" t="s">
        <v>1924</v>
      </c>
      <c r="AD279" s="235"/>
      <c r="AE279" s="243" t="s">
        <v>1345</v>
      </c>
      <c r="AF279" s="29"/>
      <c r="AG279" s="30" t="s">
        <v>67</v>
      </c>
      <c r="AH279" s="233" t="e">
        <f>VLOOKUP($AD279,'Program-Causes'!$C:$D,2,FALSE)</f>
        <v>#N/A</v>
      </c>
      <c r="AI279" s="194" t="s">
        <v>100</v>
      </c>
      <c r="AJ279" s="30" t="s">
        <v>69</v>
      </c>
      <c r="AK279" s="194" t="s">
        <v>70</v>
      </c>
      <c r="AL279" s="30" t="str">
        <f t="shared" si="0"/>
        <v>陈爱莲-万丰奥特控股集团有限公司-5-6-Shanghai University of Finance and Economics SUFE Education Development Foundation-上海财经大学教育发展基金会</v>
      </c>
      <c r="AM279" s="26" t="s">
        <v>80</v>
      </c>
      <c r="AN279" s="29"/>
      <c r="AO279" s="28"/>
      <c r="AP279" s="29"/>
      <c r="AQ279" s="30" t="s">
        <v>74</v>
      </c>
      <c r="AR279" s="29"/>
      <c r="AS279" s="28"/>
      <c r="AT279" s="30" t="s">
        <v>74</v>
      </c>
      <c r="AU279" s="28"/>
      <c r="AV279" s="194" t="s">
        <v>1925</v>
      </c>
      <c r="AW279" s="28"/>
      <c r="AX279" s="194" t="s">
        <v>84</v>
      </c>
      <c r="AY279" s="236"/>
      <c r="AZ279" s="245"/>
      <c r="BA279" s="245"/>
      <c r="BB279" s="236"/>
      <c r="BC279" s="245"/>
      <c r="BD279" s="117" t="s">
        <v>951</v>
      </c>
      <c r="BE279" s="246">
        <v>42691</v>
      </c>
      <c r="BF279" s="116"/>
      <c r="BG279" s="116"/>
      <c r="BH279" s="116"/>
      <c r="BI279" s="116"/>
      <c r="BJ279" s="116"/>
      <c r="BK279" s="116"/>
      <c r="BL279" s="116"/>
      <c r="BM279" s="116"/>
      <c r="BN279" s="116"/>
      <c r="BO279" s="116"/>
    </row>
    <row r="280" spans="1:67" ht="16.5">
      <c r="A280" s="234">
        <v>70</v>
      </c>
      <c r="B280" s="117" t="s">
        <v>1380</v>
      </c>
      <c r="C280" s="116"/>
      <c r="D280" s="226" t="s">
        <v>1926</v>
      </c>
      <c r="E280" s="117" t="s">
        <v>1927</v>
      </c>
      <c r="F280" s="235"/>
      <c r="G280" s="116"/>
      <c r="H280" s="116"/>
      <c r="I280" s="116"/>
      <c r="J280" s="116"/>
      <c r="K280" s="116"/>
      <c r="L280" s="116"/>
      <c r="M280" s="510" t="s">
        <v>1168</v>
      </c>
      <c r="N280" s="506"/>
      <c r="O280" s="116"/>
      <c r="P280" s="116"/>
      <c r="Q280" s="116"/>
      <c r="R280" s="116"/>
      <c r="S280" s="116"/>
      <c r="T280" s="116"/>
      <c r="U280" s="116"/>
      <c r="V280" s="116"/>
      <c r="W280" s="116"/>
      <c r="X280" s="117" t="s">
        <v>1168</v>
      </c>
      <c r="Y280" s="234">
        <v>13</v>
      </c>
      <c r="Z280" s="234">
        <v>3</v>
      </c>
      <c r="AA280" s="234">
        <v>3</v>
      </c>
      <c r="AB280" s="117" t="s">
        <v>1928</v>
      </c>
      <c r="AC280" s="117" t="s">
        <v>1929</v>
      </c>
      <c r="AD280" s="254" t="s">
        <v>1930</v>
      </c>
      <c r="AE280" s="254" t="s">
        <v>1345</v>
      </c>
      <c r="AF280" s="116"/>
      <c r="AG280" s="117" t="s">
        <v>67</v>
      </c>
      <c r="AH280" s="233" t="str">
        <f>VLOOKUP($AD280,'Program-Causes'!$C:$D,2,FALSE)</f>
        <v>Education</v>
      </c>
      <c r="AI280" s="117" t="s">
        <v>100</v>
      </c>
      <c r="AJ280" s="117" t="s">
        <v>69</v>
      </c>
      <c r="AK280" s="117" t="s">
        <v>70</v>
      </c>
      <c r="AL280" s="30" t="str">
        <f t="shared" si="0"/>
        <v>李莉-天津市东丽湖景荣生产力促进有限公司-13-3-Nankai University Education Foundation-天津南开大学教育基金会</v>
      </c>
      <c r="AM280" s="257" t="s">
        <v>80</v>
      </c>
      <c r="AN280" s="116"/>
      <c r="AO280" s="116"/>
      <c r="AP280" s="116"/>
      <c r="AQ280" s="117" t="s">
        <v>74</v>
      </c>
      <c r="AR280" s="116"/>
      <c r="AS280" s="116"/>
      <c r="AT280" s="116"/>
      <c r="AU280" s="116"/>
      <c r="AV280" s="116"/>
      <c r="AW280" s="116"/>
      <c r="AX280" s="116"/>
      <c r="AY280" s="116"/>
      <c r="AZ280" s="116"/>
      <c r="BA280" s="116"/>
      <c r="BB280" s="116"/>
      <c r="BC280" s="116"/>
      <c r="BD280" s="117" t="s">
        <v>118</v>
      </c>
      <c r="BE280" s="255">
        <v>42744</v>
      </c>
      <c r="BF280" s="116"/>
      <c r="BG280" s="116"/>
      <c r="BH280" s="116"/>
      <c r="BI280" s="116"/>
      <c r="BJ280" s="116"/>
      <c r="BK280" s="116"/>
      <c r="BL280" s="116"/>
      <c r="BM280" s="116"/>
      <c r="BN280" s="116"/>
      <c r="BO280" s="116"/>
    </row>
    <row r="281" spans="1:67" ht="12.75">
      <c r="A281" s="234">
        <v>70</v>
      </c>
      <c r="B281" s="117" t="s">
        <v>1364</v>
      </c>
      <c r="C281" s="116"/>
      <c r="D281" s="226" t="s">
        <v>1926</v>
      </c>
      <c r="E281" s="117" t="s">
        <v>1927</v>
      </c>
      <c r="F281" s="235"/>
      <c r="G281" s="116"/>
      <c r="H281" s="116"/>
      <c r="I281" s="116"/>
      <c r="J281" s="116"/>
      <c r="K281" s="116"/>
      <c r="L281" s="116"/>
      <c r="M281" s="116"/>
      <c r="N281" s="116"/>
      <c r="O281" s="116"/>
      <c r="P281" s="116"/>
      <c r="Q281" s="116"/>
      <c r="R281" s="116"/>
      <c r="S281" s="116"/>
      <c r="T281" s="116"/>
      <c r="U281" s="116"/>
      <c r="V281" s="116"/>
      <c r="W281" s="116"/>
      <c r="X281" s="117" t="s">
        <v>1931</v>
      </c>
      <c r="Y281" s="234">
        <v>2</v>
      </c>
      <c r="Z281" s="116"/>
      <c r="AA281" s="116"/>
      <c r="AB281" s="117" t="s">
        <v>1892</v>
      </c>
      <c r="AC281" s="117" t="s">
        <v>1893</v>
      </c>
      <c r="AD281" s="116"/>
      <c r="AE281" s="116"/>
      <c r="AF281" s="116"/>
      <c r="AG281" s="116"/>
      <c r="AH281" s="233" t="e">
        <f>VLOOKUP($AD281,'Program-Causes'!$C:$D,2,FALSE)</f>
        <v>#N/A</v>
      </c>
      <c r="AI281" s="116"/>
      <c r="AJ281" s="117" t="s">
        <v>69</v>
      </c>
      <c r="AK281" s="117" t="s">
        <v>70</v>
      </c>
      <c r="AL281" s="30" t="str">
        <f t="shared" si="0"/>
        <v>李莉-天津长荣印刷设备股份有限公司-2--Tianjin University Peiyang Education Development Foundation-天津大学北洋教育发展基金会</v>
      </c>
      <c r="AM281" s="117" t="s">
        <v>1369</v>
      </c>
      <c r="AN281" s="114" t="s">
        <v>1895</v>
      </c>
      <c r="AO281" s="116"/>
      <c r="AP281" s="116"/>
      <c r="AQ281" s="116"/>
      <c r="AR281" s="116"/>
      <c r="AS281" s="116"/>
      <c r="AT281" s="117" t="s">
        <v>74</v>
      </c>
      <c r="AU281" s="116"/>
      <c r="AV281" s="116"/>
      <c r="AW281" s="116"/>
      <c r="AX281" s="116"/>
      <c r="AY281" s="116"/>
      <c r="AZ281" s="116"/>
      <c r="BA281" s="116"/>
      <c r="BB281" s="116"/>
      <c r="BC281" s="116"/>
      <c r="BD281" s="117" t="s">
        <v>269</v>
      </c>
      <c r="BE281" s="255">
        <v>42744</v>
      </c>
      <c r="BF281" s="116"/>
      <c r="BG281" s="116"/>
      <c r="BH281" s="116"/>
      <c r="BI281" s="116"/>
      <c r="BJ281" s="116"/>
      <c r="BK281" s="116"/>
      <c r="BL281" s="116"/>
      <c r="BM281" s="116"/>
      <c r="BN281" s="116"/>
      <c r="BO281" s="116"/>
    </row>
    <row r="282" spans="1:67" ht="16.5">
      <c r="A282" s="234">
        <v>70</v>
      </c>
      <c r="B282" s="116"/>
      <c r="C282" s="116"/>
      <c r="D282" s="226" t="s">
        <v>303</v>
      </c>
      <c r="E282" s="227" t="s">
        <v>304</v>
      </c>
      <c r="F282" s="260"/>
      <c r="G282" s="244">
        <v>1962</v>
      </c>
      <c r="H282" s="237">
        <v>54</v>
      </c>
      <c r="I282" s="226" t="s">
        <v>78</v>
      </c>
      <c r="J282" s="245"/>
      <c r="K282" s="238" t="s">
        <v>80</v>
      </c>
      <c r="L282" s="229" t="s">
        <v>1400</v>
      </c>
      <c r="M282" s="230" t="s">
        <v>1933</v>
      </c>
      <c r="N282" s="229" t="s">
        <v>1934</v>
      </c>
      <c r="O282" s="240"/>
      <c r="P282" s="229" t="s">
        <v>336</v>
      </c>
      <c r="Q282" s="230" t="s">
        <v>105</v>
      </c>
      <c r="R282" s="229" t="s">
        <v>106</v>
      </c>
      <c r="S282" s="239" t="s">
        <v>80</v>
      </c>
      <c r="T282" s="229" t="s">
        <v>1935</v>
      </c>
      <c r="U282" s="240"/>
      <c r="V282" s="229" t="s">
        <v>1936</v>
      </c>
      <c r="W282" s="239" t="s">
        <v>1937</v>
      </c>
      <c r="X282" s="28"/>
      <c r="Y282" s="241">
        <v>15</v>
      </c>
      <c r="Z282" s="242">
        <v>6</v>
      </c>
      <c r="AA282" s="241">
        <v>24</v>
      </c>
      <c r="AB282" s="117" t="s">
        <v>1938</v>
      </c>
      <c r="AC282" s="117" t="s">
        <v>1939</v>
      </c>
      <c r="AD282" s="254" t="s">
        <v>1940</v>
      </c>
      <c r="AE282" s="243" t="s">
        <v>1345</v>
      </c>
      <c r="AF282" s="29"/>
      <c r="AG282" s="30" t="s">
        <v>67</v>
      </c>
      <c r="AH282" s="233" t="str">
        <f>VLOOKUP($AD282,'Program-Causes'!$C:$D,2,FALSE)</f>
        <v>Education</v>
      </c>
      <c r="AI282" s="194" t="s">
        <v>68</v>
      </c>
      <c r="AJ282" s="30" t="s">
        <v>69</v>
      </c>
      <c r="AK282" s="194" t="s">
        <v>70</v>
      </c>
      <c r="AL282" s="30" t="str">
        <f t="shared" si="0"/>
        <v>刘国耀--15-6-Southeast University Education Foundation-东南大学教育基金会</v>
      </c>
      <c r="AM282" s="26" t="s">
        <v>1941</v>
      </c>
      <c r="AN282" s="27" t="s">
        <v>1942</v>
      </c>
      <c r="AO282" s="26" t="s">
        <v>1943</v>
      </c>
      <c r="AP282" s="29"/>
      <c r="AQ282" s="30" t="s">
        <v>74</v>
      </c>
      <c r="AR282" s="29"/>
      <c r="AS282" s="28"/>
      <c r="AT282" s="194" t="s">
        <v>420</v>
      </c>
      <c r="AU282" s="28"/>
      <c r="AV282" s="194" t="s">
        <v>487</v>
      </c>
      <c r="AW282" s="28"/>
      <c r="AX282" s="194" t="s">
        <v>84</v>
      </c>
      <c r="AY282" s="244">
        <v>15</v>
      </c>
      <c r="AZ282" s="245"/>
      <c r="BA282" s="245"/>
      <c r="BB282" s="236"/>
      <c r="BC282" s="245"/>
      <c r="BD282" s="117" t="s">
        <v>1944</v>
      </c>
      <c r="BE282" s="255">
        <v>42745</v>
      </c>
      <c r="BF282" s="116"/>
      <c r="BG282" s="116"/>
      <c r="BH282" s="116"/>
      <c r="BI282" s="116"/>
      <c r="BJ282" s="116"/>
      <c r="BK282" s="116"/>
      <c r="BL282" s="116"/>
      <c r="BM282" s="116"/>
      <c r="BN282" s="116"/>
      <c r="BO282" s="116"/>
    </row>
    <row r="283" spans="1:67" ht="16.5">
      <c r="A283" s="234">
        <v>70</v>
      </c>
      <c r="B283" s="116"/>
      <c r="C283" s="116"/>
      <c r="D283" s="226" t="s">
        <v>379</v>
      </c>
      <c r="E283" s="117" t="s">
        <v>380</v>
      </c>
      <c r="F283" s="235"/>
      <c r="G283" s="116"/>
      <c r="H283" s="234">
        <v>51</v>
      </c>
      <c r="I283" s="117" t="s">
        <v>78</v>
      </c>
      <c r="J283" s="116"/>
      <c r="K283" s="257" t="s">
        <v>80</v>
      </c>
      <c r="L283" s="117" t="s">
        <v>122</v>
      </c>
      <c r="M283" s="117" t="s">
        <v>1945</v>
      </c>
      <c r="N283" s="117" t="s">
        <v>1946</v>
      </c>
      <c r="O283" s="117" t="s">
        <v>84</v>
      </c>
      <c r="P283" s="117" t="s">
        <v>336</v>
      </c>
      <c r="Q283" s="117" t="s">
        <v>748</v>
      </c>
      <c r="R283" s="117" t="s">
        <v>1947</v>
      </c>
      <c r="S283" s="257" t="s">
        <v>80</v>
      </c>
      <c r="T283" s="117" t="s">
        <v>1948</v>
      </c>
      <c r="U283" s="116"/>
      <c r="V283" s="117" t="s">
        <v>1949</v>
      </c>
      <c r="W283" s="117" t="s">
        <v>1950</v>
      </c>
      <c r="X283" s="117" t="s">
        <v>1951</v>
      </c>
      <c r="Y283" s="234">
        <v>1.5</v>
      </c>
      <c r="Z283" s="234">
        <v>12</v>
      </c>
      <c r="AA283" s="234">
        <v>20</v>
      </c>
      <c r="AB283" s="117" t="s">
        <v>1541</v>
      </c>
      <c r="AC283" s="116"/>
      <c r="AD283" s="116"/>
      <c r="AE283" s="254" t="s">
        <v>1352</v>
      </c>
      <c r="AF283" s="116"/>
      <c r="AG283" s="230" t="s">
        <v>67</v>
      </c>
      <c r="AH283" s="233" t="e">
        <f>VLOOKUP($AD283,'Program-Causes'!$C:$D,2,FALSE)</f>
        <v>#N/A</v>
      </c>
      <c r="AI283" s="117" t="s">
        <v>142</v>
      </c>
      <c r="AJ283" s="117" t="s">
        <v>69</v>
      </c>
      <c r="AK283" s="117" t="s">
        <v>70</v>
      </c>
      <c r="AL283" s="30" t="str">
        <f t="shared" si="0"/>
        <v>王振滔-Wang Zhentao Charity Foundation-1.5-12-Poor students-</v>
      </c>
      <c r="AM283" s="257" t="s">
        <v>72</v>
      </c>
      <c r="AN283" s="257" t="s">
        <v>73</v>
      </c>
      <c r="AO283" s="116"/>
      <c r="AP283" s="116"/>
      <c r="AQ283" s="117" t="s">
        <v>74</v>
      </c>
      <c r="AR283" s="116"/>
      <c r="AS283" s="116"/>
      <c r="AT283" s="116"/>
      <c r="AU283" s="116"/>
      <c r="AV283" s="510" t="s">
        <v>364</v>
      </c>
      <c r="AW283" s="506"/>
      <c r="AX283" s="117" t="s">
        <v>84</v>
      </c>
      <c r="AY283" s="234">
        <v>8.65</v>
      </c>
      <c r="AZ283" s="116"/>
      <c r="BA283" s="116"/>
      <c r="BB283" s="116"/>
      <c r="BC283" s="234">
        <v>6</v>
      </c>
      <c r="BD283" s="117" t="s">
        <v>77</v>
      </c>
      <c r="BE283" s="246">
        <v>42474</v>
      </c>
      <c r="BF283" s="116"/>
      <c r="BG283" s="116"/>
      <c r="BH283" s="116"/>
      <c r="BI283" s="116"/>
      <c r="BJ283" s="116"/>
      <c r="BK283" s="116"/>
      <c r="BL283" s="116"/>
      <c r="BM283" s="116"/>
      <c r="BN283" s="116"/>
      <c r="BO283" s="116"/>
    </row>
    <row r="284" spans="1:67" ht="16.5">
      <c r="A284" s="234">
        <v>70</v>
      </c>
      <c r="B284" s="116"/>
      <c r="C284" s="116"/>
      <c r="D284" s="226" t="s">
        <v>379</v>
      </c>
      <c r="E284" s="227" t="s">
        <v>380</v>
      </c>
      <c r="F284" s="235"/>
      <c r="G284" s="116"/>
      <c r="H284" s="116"/>
      <c r="I284" s="116"/>
      <c r="J284" s="116"/>
      <c r="K284" s="116"/>
      <c r="L284" s="116"/>
      <c r="M284" s="116"/>
      <c r="N284" s="116"/>
      <c r="O284" s="116"/>
      <c r="P284" s="116"/>
      <c r="Q284" s="116"/>
      <c r="R284" s="116"/>
      <c r="S284" s="116"/>
      <c r="T284" s="116"/>
      <c r="U284" s="116"/>
      <c r="V284" s="116"/>
      <c r="W284" s="116"/>
      <c r="X284" s="117" t="s">
        <v>1952</v>
      </c>
      <c r="Y284" s="234">
        <v>10</v>
      </c>
      <c r="Z284" s="234">
        <v>2</v>
      </c>
      <c r="AA284" s="234">
        <v>14</v>
      </c>
      <c r="AB284" s="117" t="s">
        <v>1953</v>
      </c>
      <c r="AC284" s="117" t="s">
        <v>1008</v>
      </c>
      <c r="AD284" s="116"/>
      <c r="AE284" s="254" t="s">
        <v>136</v>
      </c>
      <c r="AF284" s="116"/>
      <c r="AG284" s="230" t="s">
        <v>99</v>
      </c>
      <c r="AH284" s="233" t="e">
        <f>VLOOKUP($AD284,'Program-Causes'!$C:$D,2,FALSE)</f>
        <v>#N/A</v>
      </c>
      <c r="AI284" s="117" t="s">
        <v>100</v>
      </c>
      <c r="AJ284" s="117" t="s">
        <v>69</v>
      </c>
      <c r="AK284" s="117" t="s">
        <v>70</v>
      </c>
      <c r="AL284" s="30" t="str">
        <f t="shared" si="0"/>
        <v>王振滔-Aokang International-10-2-Wang Zhentao Foundation-王振滔慈善基金会</v>
      </c>
      <c r="AM284" s="257" t="s">
        <v>80</v>
      </c>
      <c r="AN284" s="116"/>
      <c r="AO284" s="116"/>
      <c r="AP284" s="116"/>
      <c r="AQ284" s="117" t="s">
        <v>74</v>
      </c>
      <c r="AR284" s="116"/>
      <c r="AS284" s="116"/>
      <c r="AT284" s="116"/>
      <c r="AU284" s="116"/>
      <c r="AV284" s="117" t="s">
        <v>1954</v>
      </c>
      <c r="AW284" s="116"/>
      <c r="AX284" s="117" t="s">
        <v>84</v>
      </c>
      <c r="AY284" s="116"/>
      <c r="AZ284" s="116"/>
      <c r="BA284" s="116"/>
      <c r="BB284" s="116"/>
      <c r="BC284" s="117" t="s">
        <v>173</v>
      </c>
      <c r="BD284" s="117" t="s">
        <v>103</v>
      </c>
      <c r="BE284" s="246">
        <v>42704</v>
      </c>
      <c r="BF284" s="116"/>
      <c r="BG284" s="116"/>
      <c r="BH284" s="116"/>
      <c r="BI284" s="116"/>
      <c r="BJ284" s="116"/>
      <c r="BK284" s="116"/>
      <c r="BL284" s="116"/>
      <c r="BM284" s="116"/>
      <c r="BN284" s="116"/>
      <c r="BO284" s="116"/>
    </row>
    <row r="285" spans="1:67" ht="16.5">
      <c r="A285" s="234">
        <v>70</v>
      </c>
      <c r="B285" s="116"/>
      <c r="C285" s="116"/>
      <c r="D285" s="226" t="s">
        <v>379</v>
      </c>
      <c r="E285" s="227" t="s">
        <v>380</v>
      </c>
      <c r="F285" s="235"/>
      <c r="G285" s="116"/>
      <c r="H285" s="116"/>
      <c r="I285" s="116"/>
      <c r="J285" s="116"/>
      <c r="K285" s="116"/>
      <c r="L285" s="116"/>
      <c r="M285" s="116"/>
      <c r="N285" s="116"/>
      <c r="O285" s="116"/>
      <c r="P285" s="116"/>
      <c r="Q285" s="116"/>
      <c r="R285" s="116"/>
      <c r="S285" s="116"/>
      <c r="T285" s="116"/>
      <c r="U285" s="116"/>
      <c r="V285" s="116"/>
      <c r="W285" s="116"/>
      <c r="X285" s="117" t="s">
        <v>1951</v>
      </c>
      <c r="Y285" s="234">
        <v>2</v>
      </c>
      <c r="Z285" s="234">
        <v>11</v>
      </c>
      <c r="AA285" s="234">
        <v>1</v>
      </c>
      <c r="AB285" s="117" t="s">
        <v>1541</v>
      </c>
      <c r="AC285" s="116"/>
      <c r="AD285" s="116"/>
      <c r="AE285" s="254" t="s">
        <v>1352</v>
      </c>
      <c r="AF285" s="116"/>
      <c r="AG285" s="230" t="s">
        <v>67</v>
      </c>
      <c r="AH285" s="233" t="e">
        <f>VLOOKUP($AD285,'Program-Causes'!$C:$D,2,FALSE)</f>
        <v>#N/A</v>
      </c>
      <c r="AI285" s="117" t="s">
        <v>142</v>
      </c>
      <c r="AJ285" s="117" t="s">
        <v>69</v>
      </c>
      <c r="AK285" s="117" t="s">
        <v>70</v>
      </c>
      <c r="AL285" s="30" t="str">
        <f t="shared" si="0"/>
        <v>王振滔-Wang Zhentao Charity Foundation-2-11-Poor students-</v>
      </c>
      <c r="AM285" s="257" t="s">
        <v>72</v>
      </c>
      <c r="AN285" s="257" t="s">
        <v>73</v>
      </c>
      <c r="AO285" s="116"/>
      <c r="AP285" s="116"/>
      <c r="AQ285" s="117" t="s">
        <v>74</v>
      </c>
      <c r="AR285" s="116"/>
      <c r="AS285" s="116"/>
      <c r="AT285" s="116"/>
      <c r="AU285" s="116"/>
      <c r="AV285" s="117" t="s">
        <v>986</v>
      </c>
      <c r="AW285" s="116"/>
      <c r="AX285" s="510" t="s">
        <v>422</v>
      </c>
      <c r="AY285" s="506"/>
      <c r="AZ285" s="116"/>
      <c r="BA285" s="116"/>
      <c r="BB285" s="116"/>
      <c r="BC285" s="234">
        <v>6</v>
      </c>
      <c r="BD285" s="117" t="s">
        <v>77</v>
      </c>
      <c r="BE285" s="246">
        <v>42474</v>
      </c>
      <c r="BF285" s="116"/>
      <c r="BG285" s="116"/>
      <c r="BH285" s="247"/>
      <c r="BI285" s="247"/>
      <c r="BJ285" s="247"/>
      <c r="BK285" s="247"/>
      <c r="BL285" s="247"/>
      <c r="BM285" s="247"/>
      <c r="BN285" s="247"/>
      <c r="BO285" s="247"/>
    </row>
    <row r="286" spans="1:67" ht="16.5">
      <c r="A286" s="234">
        <v>70</v>
      </c>
      <c r="B286" s="116"/>
      <c r="C286" s="116"/>
      <c r="D286" s="226" t="s">
        <v>379</v>
      </c>
      <c r="E286" s="227" t="s">
        <v>380</v>
      </c>
      <c r="F286" s="235"/>
      <c r="G286" s="116"/>
      <c r="H286" s="116"/>
      <c r="I286" s="116"/>
      <c r="J286" s="116"/>
      <c r="K286" s="116"/>
      <c r="L286" s="116"/>
      <c r="M286" s="116"/>
      <c r="N286" s="116"/>
      <c r="O286" s="116"/>
      <c r="P286" s="116"/>
      <c r="Q286" s="116"/>
      <c r="R286" s="116"/>
      <c r="S286" s="116"/>
      <c r="T286" s="116"/>
      <c r="U286" s="116"/>
      <c r="V286" s="116"/>
      <c r="W286" s="116"/>
      <c r="X286" s="117" t="s">
        <v>1951</v>
      </c>
      <c r="Y286" s="234">
        <v>1.5</v>
      </c>
      <c r="Z286" s="234">
        <v>5</v>
      </c>
      <c r="AA286" s="234">
        <v>29</v>
      </c>
      <c r="AB286" s="117" t="s">
        <v>1541</v>
      </c>
      <c r="AC286" s="116"/>
      <c r="AD286" s="116"/>
      <c r="AE286" s="254" t="s">
        <v>1352</v>
      </c>
      <c r="AF286" s="116"/>
      <c r="AG286" s="230" t="s">
        <v>67</v>
      </c>
      <c r="AH286" s="233" t="e">
        <f>VLOOKUP($AD286,'Program-Causes'!$C:$D,2,FALSE)</f>
        <v>#N/A</v>
      </c>
      <c r="AI286" s="117" t="s">
        <v>142</v>
      </c>
      <c r="AJ286" s="117" t="s">
        <v>69</v>
      </c>
      <c r="AK286" s="117" t="s">
        <v>70</v>
      </c>
      <c r="AL286" s="30" t="str">
        <f t="shared" si="0"/>
        <v>王振滔-Wang Zhentao Charity Foundation-1.5-5-Poor students-</v>
      </c>
      <c r="AM286" s="257" t="s">
        <v>72</v>
      </c>
      <c r="AN286" s="257" t="s">
        <v>73</v>
      </c>
      <c r="AO286" s="116"/>
      <c r="AP286" s="116"/>
      <c r="AQ286" s="117" t="s">
        <v>74</v>
      </c>
      <c r="AR286" s="116"/>
      <c r="AS286" s="116"/>
      <c r="AT286" s="116"/>
      <c r="AU286" s="116"/>
      <c r="AV286" s="117" t="s">
        <v>986</v>
      </c>
      <c r="AW286" s="116"/>
      <c r="AX286" s="510" t="s">
        <v>422</v>
      </c>
      <c r="AY286" s="506"/>
      <c r="AZ286" s="116"/>
      <c r="BA286" s="116"/>
      <c r="BB286" s="116"/>
      <c r="BC286" s="234">
        <v>6</v>
      </c>
      <c r="BD286" s="117" t="s">
        <v>77</v>
      </c>
      <c r="BE286" s="246">
        <v>42474</v>
      </c>
      <c r="BF286" s="116"/>
      <c r="BG286" s="116"/>
      <c r="BH286" s="116"/>
      <c r="BI286" s="116"/>
      <c r="BJ286" s="116"/>
      <c r="BK286" s="116"/>
      <c r="BL286" s="116"/>
      <c r="BM286" s="116"/>
      <c r="BN286" s="116"/>
      <c r="BO286" s="116"/>
    </row>
    <row r="287" spans="1:67" ht="16.5">
      <c r="A287" s="234">
        <v>74</v>
      </c>
      <c r="B287" s="116"/>
      <c r="C287" s="116"/>
      <c r="D287" s="226" t="s">
        <v>458</v>
      </c>
      <c r="E287" s="227" t="s">
        <v>459</v>
      </c>
      <c r="F287" s="235"/>
      <c r="G287" s="236"/>
      <c r="H287" s="237">
        <v>59</v>
      </c>
      <c r="I287" s="226" t="s">
        <v>703</v>
      </c>
      <c r="J287" s="227" t="s">
        <v>79</v>
      </c>
      <c r="K287" s="238" t="s">
        <v>80</v>
      </c>
      <c r="L287" s="229" t="s">
        <v>122</v>
      </c>
      <c r="M287" s="230" t="s">
        <v>1955</v>
      </c>
      <c r="N287" s="229" t="s">
        <v>1956</v>
      </c>
      <c r="O287" s="230" t="s">
        <v>84</v>
      </c>
      <c r="P287" s="229" t="s">
        <v>336</v>
      </c>
      <c r="Q287" s="230" t="s">
        <v>1824</v>
      </c>
      <c r="R287" s="229" t="s">
        <v>1824</v>
      </c>
      <c r="S287" s="239" t="s">
        <v>80</v>
      </c>
      <c r="T287" s="229" t="s">
        <v>1958</v>
      </c>
      <c r="U287" s="240"/>
      <c r="V287" s="229" t="s">
        <v>1959</v>
      </c>
      <c r="W287" s="239" t="s">
        <v>1960</v>
      </c>
      <c r="X287" s="28"/>
      <c r="Y287" s="29"/>
      <c r="Z287" s="28"/>
      <c r="AA287" s="29"/>
      <c r="AB287" s="28"/>
      <c r="AC287" s="29"/>
      <c r="AD287" s="235"/>
      <c r="AE287" s="28"/>
      <c r="AF287" s="29"/>
      <c r="AG287" s="28"/>
      <c r="AH287" s="233" t="e">
        <f>VLOOKUP($AD287,'Program-Causes'!$C:$D,2,FALSE)</f>
        <v>#N/A</v>
      </c>
      <c r="AI287" s="29"/>
      <c r="AJ287" s="28"/>
      <c r="AK287" s="29"/>
      <c r="AL287" s="30" t="str">
        <f t="shared" si="0"/>
        <v>张茵-----</v>
      </c>
      <c r="AM287" s="28"/>
      <c r="AN287" s="29"/>
      <c r="AO287" s="28"/>
      <c r="AP287" s="29"/>
      <c r="AQ287" s="28"/>
      <c r="AR287" s="29"/>
      <c r="AS287" s="28"/>
      <c r="AT287" s="29"/>
      <c r="AU287" s="28"/>
      <c r="AV287" s="29"/>
      <c r="AW287" s="28"/>
      <c r="AX287" s="29"/>
      <c r="AY287" s="244">
        <v>0</v>
      </c>
      <c r="AZ287" s="245"/>
      <c r="BA287" s="245"/>
      <c r="BB287" s="236"/>
      <c r="BC287" s="237">
        <v>10</v>
      </c>
      <c r="BD287" s="117" t="s">
        <v>103</v>
      </c>
      <c r="BE287" s="246">
        <v>42692</v>
      </c>
      <c r="BF287" s="116"/>
      <c r="BG287" s="116"/>
      <c r="BH287" s="247"/>
      <c r="BI287" s="247"/>
      <c r="BJ287" s="247"/>
      <c r="BK287" s="247"/>
      <c r="BL287" s="247"/>
      <c r="BM287" s="247"/>
      <c r="BN287" s="247"/>
      <c r="BO287" s="116"/>
    </row>
    <row r="288" spans="1:67" ht="16.5">
      <c r="A288" s="234">
        <v>74</v>
      </c>
      <c r="B288" s="117" t="s">
        <v>1380</v>
      </c>
      <c r="C288" s="116"/>
      <c r="D288" s="226" t="s">
        <v>458</v>
      </c>
      <c r="E288" s="117" t="s">
        <v>459</v>
      </c>
      <c r="F288" s="235"/>
      <c r="G288" s="116"/>
      <c r="H288" s="116"/>
      <c r="I288" s="116"/>
      <c r="J288" s="116"/>
      <c r="K288" s="116"/>
      <c r="L288" s="116"/>
      <c r="M288" s="117" t="s">
        <v>1962</v>
      </c>
      <c r="N288" s="116"/>
      <c r="O288" s="116"/>
      <c r="P288" s="116"/>
      <c r="Q288" s="116"/>
      <c r="R288" s="116"/>
      <c r="S288" s="116"/>
      <c r="T288" s="116"/>
      <c r="U288" s="116"/>
      <c r="V288" s="116"/>
      <c r="W288" s="116"/>
      <c r="X288" s="117" t="s">
        <v>1962</v>
      </c>
      <c r="Y288" s="234">
        <v>5</v>
      </c>
      <c r="Z288" s="234">
        <v>8</v>
      </c>
      <c r="AA288" s="234">
        <v>5</v>
      </c>
      <c r="AB288" s="117" t="s">
        <v>726</v>
      </c>
      <c r="AC288" s="117" t="s">
        <v>108</v>
      </c>
      <c r="AD288" s="116"/>
      <c r="AE288" s="254" t="s">
        <v>109</v>
      </c>
      <c r="AF288" s="116"/>
      <c r="AG288" s="117" t="s">
        <v>99</v>
      </c>
      <c r="AH288" s="233" t="e">
        <f>VLOOKUP($AD288,'Program-Causes'!$C:$D,2,FALSE)</f>
        <v>#N/A</v>
      </c>
      <c r="AI288" s="117" t="s">
        <v>100</v>
      </c>
      <c r="AJ288" s="117" t="s">
        <v>69</v>
      </c>
      <c r="AK288" s="117" t="s">
        <v>70</v>
      </c>
      <c r="AL288" s="30" t="str">
        <f t="shared" si="0"/>
        <v>张茵-东莞玖龙纸业有限公司-5-8-Guangdong Foundation For Poverty Alleviation-广东省扶贫基金会</v>
      </c>
      <c r="AM288" s="257" t="s">
        <v>80</v>
      </c>
      <c r="AN288" s="116"/>
      <c r="AO288" s="116"/>
      <c r="AP288" s="116"/>
      <c r="AQ288" s="117" t="s">
        <v>74</v>
      </c>
      <c r="AR288" s="116"/>
      <c r="AS288" s="116"/>
      <c r="AT288" s="116"/>
      <c r="AU288" s="116"/>
      <c r="AV288" s="116"/>
      <c r="AW288" s="116"/>
      <c r="AX288" s="116"/>
      <c r="AY288" s="116"/>
      <c r="AZ288" s="116"/>
      <c r="BA288" s="116"/>
      <c r="BB288" s="116"/>
      <c r="BC288" s="116"/>
      <c r="BD288" s="117" t="s">
        <v>118</v>
      </c>
      <c r="BE288" s="255">
        <v>42744</v>
      </c>
      <c r="BF288" s="116"/>
      <c r="BG288" s="116"/>
      <c r="BH288" s="116"/>
      <c r="BI288" s="116"/>
      <c r="BJ288" s="116"/>
      <c r="BK288" s="116"/>
      <c r="BL288" s="116"/>
      <c r="BM288" s="116"/>
      <c r="BN288" s="116"/>
      <c r="BO288" s="116"/>
    </row>
    <row r="289" spans="1:67" ht="16.5">
      <c r="A289" s="234">
        <v>74</v>
      </c>
      <c r="B289" s="117" t="s">
        <v>1380</v>
      </c>
      <c r="C289" s="116"/>
      <c r="D289" s="226" t="s">
        <v>458</v>
      </c>
      <c r="E289" s="117" t="s">
        <v>459</v>
      </c>
      <c r="F289" s="235"/>
      <c r="G289" s="116"/>
      <c r="H289" s="116"/>
      <c r="I289" s="116"/>
      <c r="J289" s="116"/>
      <c r="K289" s="116"/>
      <c r="L289" s="116"/>
      <c r="M289" s="117" t="s">
        <v>1962</v>
      </c>
      <c r="N289" s="116"/>
      <c r="O289" s="116"/>
      <c r="P289" s="116"/>
      <c r="Q289" s="116"/>
      <c r="R289" s="116"/>
      <c r="S289" s="116"/>
      <c r="T289" s="116"/>
      <c r="U289" s="116"/>
      <c r="V289" s="116"/>
      <c r="W289" s="116"/>
      <c r="X289" s="117" t="s">
        <v>1962</v>
      </c>
      <c r="Y289" s="234">
        <v>5</v>
      </c>
      <c r="Z289" s="234">
        <v>9</v>
      </c>
      <c r="AA289" s="234">
        <v>18</v>
      </c>
      <c r="AB289" s="117" t="s">
        <v>726</v>
      </c>
      <c r="AC289" s="117" t="s">
        <v>108</v>
      </c>
      <c r="AD289" s="116"/>
      <c r="AE289" s="254" t="s">
        <v>109</v>
      </c>
      <c r="AF289" s="116"/>
      <c r="AG289" s="117" t="s">
        <v>99</v>
      </c>
      <c r="AH289" s="233" t="e">
        <f>VLOOKUP($AD289,'Program-Causes'!$C:$D,2,FALSE)</f>
        <v>#N/A</v>
      </c>
      <c r="AI289" s="117" t="s">
        <v>100</v>
      </c>
      <c r="AJ289" s="117" t="s">
        <v>69</v>
      </c>
      <c r="AK289" s="117" t="s">
        <v>70</v>
      </c>
      <c r="AL289" s="30" t="str">
        <f t="shared" si="0"/>
        <v>张茵-东莞玖龙纸业有限公司-5-9-Guangdong Foundation For Poverty Alleviation-广东省扶贫基金会</v>
      </c>
      <c r="AM289" s="257" t="s">
        <v>80</v>
      </c>
      <c r="AN289" s="116"/>
      <c r="AO289" s="116"/>
      <c r="AP289" s="116"/>
      <c r="AQ289" s="117" t="s">
        <v>74</v>
      </c>
      <c r="AR289" s="116"/>
      <c r="AS289" s="116"/>
      <c r="AT289" s="116"/>
      <c r="AU289" s="116"/>
      <c r="AV289" s="116"/>
      <c r="AW289" s="116"/>
      <c r="AX289" s="116"/>
      <c r="AY289" s="116"/>
      <c r="AZ289" s="116"/>
      <c r="BA289" s="116"/>
      <c r="BB289" s="116"/>
      <c r="BC289" s="116"/>
      <c r="BD289" s="117" t="s">
        <v>118</v>
      </c>
      <c r="BE289" s="255">
        <v>42744</v>
      </c>
      <c r="BF289" s="116"/>
      <c r="BG289" s="116"/>
      <c r="BH289" s="116"/>
      <c r="BI289" s="116"/>
      <c r="BJ289" s="116"/>
      <c r="BK289" s="116"/>
      <c r="BL289" s="116"/>
      <c r="BM289" s="116"/>
      <c r="BN289" s="116"/>
      <c r="BO289" s="116"/>
    </row>
    <row r="290" spans="1:67" ht="16.5">
      <c r="A290" s="234">
        <v>74</v>
      </c>
      <c r="B290" s="117" t="s">
        <v>1380</v>
      </c>
      <c r="C290" s="116"/>
      <c r="D290" s="226" t="s">
        <v>458</v>
      </c>
      <c r="E290" s="117" t="s">
        <v>459</v>
      </c>
      <c r="F290" s="235"/>
      <c r="G290" s="116"/>
      <c r="H290" s="116"/>
      <c r="I290" s="116"/>
      <c r="J290" s="116"/>
      <c r="K290" s="116"/>
      <c r="L290" s="116"/>
      <c r="M290" s="117" t="s">
        <v>1962</v>
      </c>
      <c r="N290" s="116"/>
      <c r="O290" s="116"/>
      <c r="P290" s="116"/>
      <c r="Q290" s="116"/>
      <c r="R290" s="116"/>
      <c r="S290" s="116"/>
      <c r="T290" s="116"/>
      <c r="U290" s="116"/>
      <c r="V290" s="116"/>
      <c r="W290" s="116"/>
      <c r="X290" s="117" t="s">
        <v>1962</v>
      </c>
      <c r="Y290" s="234">
        <v>4.8</v>
      </c>
      <c r="Z290" s="234">
        <v>4</v>
      </c>
      <c r="AA290" s="234">
        <v>27</v>
      </c>
      <c r="AB290" s="117" t="s">
        <v>726</v>
      </c>
      <c r="AC290" s="117" t="s">
        <v>108</v>
      </c>
      <c r="AD290" s="116"/>
      <c r="AE290" s="254" t="s">
        <v>109</v>
      </c>
      <c r="AF290" s="116"/>
      <c r="AG290" s="117" t="s">
        <v>99</v>
      </c>
      <c r="AH290" s="233" t="e">
        <f>VLOOKUP($AD290,'Program-Causes'!$C:$D,2,FALSE)</f>
        <v>#N/A</v>
      </c>
      <c r="AI290" s="117" t="s">
        <v>100</v>
      </c>
      <c r="AJ290" s="117" t="s">
        <v>69</v>
      </c>
      <c r="AK290" s="117" t="s">
        <v>70</v>
      </c>
      <c r="AL290" s="30" t="str">
        <f t="shared" si="0"/>
        <v>张茵-东莞玖龙纸业有限公司-4.8-4-Guangdong Foundation For Poverty Alleviation-广东省扶贫基金会</v>
      </c>
      <c r="AM290" s="257" t="s">
        <v>80</v>
      </c>
      <c r="AN290" s="116"/>
      <c r="AO290" s="116"/>
      <c r="AP290" s="116"/>
      <c r="AQ290" s="117" t="s">
        <v>74</v>
      </c>
      <c r="AR290" s="116"/>
      <c r="AS290" s="116"/>
      <c r="AT290" s="116"/>
      <c r="AU290" s="116"/>
      <c r="AV290" s="116"/>
      <c r="AW290" s="116"/>
      <c r="AX290" s="116"/>
      <c r="AY290" s="116"/>
      <c r="AZ290" s="116"/>
      <c r="BA290" s="116"/>
      <c r="BB290" s="116"/>
      <c r="BC290" s="116"/>
      <c r="BD290" s="117" t="s">
        <v>118</v>
      </c>
      <c r="BE290" s="255">
        <v>42744</v>
      </c>
      <c r="BF290" s="116"/>
      <c r="BG290" s="116"/>
      <c r="BH290" s="247"/>
      <c r="BI290" s="247"/>
      <c r="BJ290" s="247"/>
      <c r="BK290" s="247"/>
      <c r="BL290" s="247"/>
      <c r="BM290" s="247"/>
      <c r="BN290" s="247"/>
      <c r="BO290" s="116"/>
    </row>
    <row r="291" spans="1:67" ht="16.5">
      <c r="A291" s="234">
        <v>75</v>
      </c>
      <c r="B291" s="116"/>
      <c r="C291" s="116"/>
      <c r="D291" s="226" t="s">
        <v>1964</v>
      </c>
      <c r="E291" s="227" t="s">
        <v>1965</v>
      </c>
      <c r="F291" s="235"/>
      <c r="G291" s="236"/>
      <c r="H291" s="245"/>
      <c r="I291" s="226" t="s">
        <v>78</v>
      </c>
      <c r="J291" s="245"/>
      <c r="K291" s="238" t="s">
        <v>80</v>
      </c>
      <c r="L291" s="229" t="s">
        <v>125</v>
      </c>
      <c r="M291" s="230" t="s">
        <v>1966</v>
      </c>
      <c r="N291" s="229" t="s">
        <v>1166</v>
      </c>
      <c r="O291" s="230" t="s">
        <v>84</v>
      </c>
      <c r="P291" s="229" t="s">
        <v>336</v>
      </c>
      <c r="Q291" s="230" t="s">
        <v>222</v>
      </c>
      <c r="R291" s="229" t="s">
        <v>222</v>
      </c>
      <c r="S291" s="239" t="s">
        <v>80</v>
      </c>
      <c r="T291" s="248"/>
      <c r="U291" s="240"/>
      <c r="V291" s="248"/>
      <c r="W291" s="240"/>
      <c r="X291" s="30" t="s">
        <v>1166</v>
      </c>
      <c r="Y291" s="194">
        <v>0.15</v>
      </c>
      <c r="Z291" s="30">
        <v>8</v>
      </c>
      <c r="AA291" s="194">
        <v>16</v>
      </c>
      <c r="AB291" s="30" t="s">
        <v>963</v>
      </c>
      <c r="AC291" s="29"/>
      <c r="AD291" s="261" t="s">
        <v>1967</v>
      </c>
      <c r="AE291" s="243" t="s">
        <v>109</v>
      </c>
      <c r="AF291" s="29"/>
      <c r="AG291" s="30" t="s">
        <v>99</v>
      </c>
      <c r="AH291" s="233" t="str">
        <f>VLOOKUP($AD291,'Program-Causes'!$C:$D,2,FALSE)</f>
        <v>Social Welfare &amp; Poverty Alleviation</v>
      </c>
      <c r="AI291" s="194" t="s">
        <v>100</v>
      </c>
      <c r="AJ291" s="30" t="s">
        <v>69</v>
      </c>
      <c r="AK291" s="194" t="s">
        <v>70</v>
      </c>
      <c r="AL291" s="30" t="str">
        <f t="shared" si="0"/>
        <v>王宜林-中国石油天然气集团公司-0.15-8-China Foundation for Poverty Alleviation-</v>
      </c>
      <c r="AM291" s="26" t="s">
        <v>80</v>
      </c>
      <c r="AN291" s="29"/>
      <c r="AO291" s="28"/>
      <c r="AP291" s="29"/>
      <c r="AQ291" s="28"/>
      <c r="AR291" s="29"/>
      <c r="AS291" s="28"/>
      <c r="AT291" s="194" t="s">
        <v>74</v>
      </c>
      <c r="AU291" s="28"/>
      <c r="AV291" s="29"/>
      <c r="AW291" s="28"/>
      <c r="AX291" s="29"/>
      <c r="AY291" s="236"/>
      <c r="AZ291" s="245"/>
      <c r="BA291" s="245"/>
      <c r="BB291" s="236"/>
      <c r="BC291" s="245"/>
      <c r="BD291" s="117" t="s">
        <v>103</v>
      </c>
      <c r="BE291" s="116"/>
      <c r="BF291" s="116"/>
      <c r="BG291" s="116"/>
      <c r="BH291" s="116"/>
      <c r="BI291" s="116"/>
      <c r="BJ291" s="116"/>
      <c r="BK291" s="116"/>
      <c r="BL291" s="116"/>
      <c r="BM291" s="116"/>
      <c r="BN291" s="116"/>
      <c r="BO291" s="116"/>
    </row>
    <row r="292" spans="1:67" ht="16.5">
      <c r="A292" s="234">
        <v>75</v>
      </c>
      <c r="B292" s="116"/>
      <c r="C292" s="116"/>
      <c r="D292" s="226" t="s">
        <v>1964</v>
      </c>
      <c r="E292" s="227" t="s">
        <v>1965</v>
      </c>
      <c r="F292" s="235"/>
      <c r="G292" s="236"/>
      <c r="H292" s="245"/>
      <c r="I292" s="236"/>
      <c r="J292" s="245"/>
      <c r="K292" s="236"/>
      <c r="L292" s="248"/>
      <c r="M292" s="240"/>
      <c r="N292" s="248"/>
      <c r="O292" s="240"/>
      <c r="P292" s="248"/>
      <c r="Q292" s="240"/>
      <c r="R292" s="248"/>
      <c r="S292" s="240"/>
      <c r="T292" s="248"/>
      <c r="U292" s="240"/>
      <c r="V292" s="248"/>
      <c r="W292" s="240"/>
      <c r="X292" s="30" t="s">
        <v>1166</v>
      </c>
      <c r="Y292" s="194">
        <v>5</v>
      </c>
      <c r="Z292" s="30">
        <v>8</v>
      </c>
      <c r="AA292" s="194">
        <v>16</v>
      </c>
      <c r="AB292" s="30" t="s">
        <v>963</v>
      </c>
      <c r="AC292" s="29"/>
      <c r="AD292" s="261" t="s">
        <v>1969</v>
      </c>
      <c r="AE292" s="243" t="s">
        <v>109</v>
      </c>
      <c r="AF292" s="29"/>
      <c r="AG292" s="30" t="s">
        <v>99</v>
      </c>
      <c r="AH292" s="233" t="str">
        <f>VLOOKUP($AD292,'Program-Causes'!$C:$D,2,FALSE)</f>
        <v>Social Welfare &amp; Poverty Alleviation</v>
      </c>
      <c r="AI292" s="194" t="s">
        <v>100</v>
      </c>
      <c r="AJ292" s="30" t="s">
        <v>69</v>
      </c>
      <c r="AK292" s="194" t="s">
        <v>70</v>
      </c>
      <c r="AL292" s="30" t="str">
        <f t="shared" si="0"/>
        <v>王宜林-中国石油天然气集团公司-5-8-China Foundation for Poverty Alleviation-</v>
      </c>
      <c r="AM292" s="26" t="s">
        <v>80</v>
      </c>
      <c r="AN292" s="29"/>
      <c r="AO292" s="28"/>
      <c r="AP292" s="29"/>
      <c r="AQ292" s="28"/>
      <c r="AR292" s="29"/>
      <c r="AS292" s="28"/>
      <c r="AT292" s="194" t="s">
        <v>74</v>
      </c>
      <c r="AU292" s="28"/>
      <c r="AV292" s="29"/>
      <c r="AW292" s="28"/>
      <c r="AX292" s="29"/>
      <c r="AY292" s="236"/>
      <c r="AZ292" s="245"/>
      <c r="BA292" s="245"/>
      <c r="BB292" s="236"/>
      <c r="BC292" s="245"/>
      <c r="BD292" s="117" t="s">
        <v>103</v>
      </c>
      <c r="BE292" s="116"/>
      <c r="BF292" s="116"/>
      <c r="BG292" s="116"/>
      <c r="BH292" s="247"/>
      <c r="BI292" s="247"/>
      <c r="BJ292" s="247"/>
      <c r="BK292" s="247"/>
      <c r="BL292" s="247"/>
      <c r="BM292" s="247"/>
      <c r="BN292" s="247"/>
      <c r="BO292" s="116"/>
    </row>
    <row r="293" spans="1:67" ht="16.5">
      <c r="A293" s="234">
        <v>75</v>
      </c>
      <c r="B293" s="116"/>
      <c r="C293" s="116"/>
      <c r="D293" s="226" t="s">
        <v>1964</v>
      </c>
      <c r="E293" s="227" t="s">
        <v>1965</v>
      </c>
      <c r="F293" s="235"/>
      <c r="G293" s="236"/>
      <c r="H293" s="245"/>
      <c r="I293" s="236"/>
      <c r="J293" s="245"/>
      <c r="K293" s="236"/>
      <c r="L293" s="248"/>
      <c r="M293" s="240"/>
      <c r="N293" s="248"/>
      <c r="O293" s="240"/>
      <c r="P293" s="248"/>
      <c r="Q293" s="240"/>
      <c r="R293" s="248"/>
      <c r="S293" s="240"/>
      <c r="T293" s="248"/>
      <c r="U293" s="240"/>
      <c r="V293" s="248"/>
      <c r="W293" s="240"/>
      <c r="X293" s="30" t="s">
        <v>1166</v>
      </c>
      <c r="Y293" s="194">
        <v>3.3</v>
      </c>
      <c r="Z293" s="30">
        <v>12</v>
      </c>
      <c r="AA293" s="194">
        <v>30</v>
      </c>
      <c r="AB293" s="30" t="s">
        <v>963</v>
      </c>
      <c r="AC293" s="29"/>
      <c r="AD293" s="261" t="s">
        <v>1970</v>
      </c>
      <c r="AE293" s="243" t="s">
        <v>109</v>
      </c>
      <c r="AF293" s="29"/>
      <c r="AG293" s="30" t="s">
        <v>99</v>
      </c>
      <c r="AH293" s="233" t="str">
        <f>VLOOKUP($AD293,'Program-Causes'!$C:$D,2,FALSE)</f>
        <v>Social Welfare &amp; Poverty Alleviation; Education</v>
      </c>
      <c r="AI293" s="194" t="s">
        <v>100</v>
      </c>
      <c r="AJ293" s="30" t="s">
        <v>69</v>
      </c>
      <c r="AK293" s="194" t="s">
        <v>70</v>
      </c>
      <c r="AL293" s="30" t="str">
        <f t="shared" si="0"/>
        <v>王宜林-中国石油天然气集团公司-3.3-12-China Foundation for Poverty Alleviation-</v>
      </c>
      <c r="AM293" s="26" t="s">
        <v>80</v>
      </c>
      <c r="AN293" s="29"/>
      <c r="AO293" s="28"/>
      <c r="AP293" s="29"/>
      <c r="AQ293" s="28"/>
      <c r="AR293" s="29"/>
      <c r="AS293" s="28"/>
      <c r="AT293" s="194" t="s">
        <v>74</v>
      </c>
      <c r="AU293" s="28"/>
      <c r="AV293" s="29"/>
      <c r="AW293" s="28"/>
      <c r="AX293" s="29"/>
      <c r="AY293" s="236"/>
      <c r="AZ293" s="245"/>
      <c r="BA293" s="245"/>
      <c r="BB293" s="236"/>
      <c r="BC293" s="245"/>
      <c r="BD293" s="117" t="s">
        <v>103</v>
      </c>
      <c r="BE293" s="116"/>
      <c r="BF293" s="116"/>
      <c r="BG293" s="116"/>
      <c r="BH293" s="247"/>
      <c r="BI293" s="247"/>
      <c r="BJ293" s="247"/>
      <c r="BK293" s="247"/>
      <c r="BL293" s="247"/>
      <c r="BM293" s="247"/>
      <c r="BN293" s="247"/>
      <c r="BO293" s="116"/>
    </row>
    <row r="294" spans="1:67" ht="16.5">
      <c r="A294" s="234">
        <v>75</v>
      </c>
      <c r="B294" s="116"/>
      <c r="C294" s="116"/>
      <c r="D294" s="226" t="s">
        <v>1964</v>
      </c>
      <c r="E294" s="227" t="s">
        <v>1965</v>
      </c>
      <c r="F294" s="235"/>
      <c r="G294" s="236"/>
      <c r="H294" s="245"/>
      <c r="I294" s="236"/>
      <c r="J294" s="245"/>
      <c r="K294" s="236"/>
      <c r="L294" s="248"/>
      <c r="M294" s="240"/>
      <c r="N294" s="248"/>
      <c r="O294" s="240"/>
      <c r="P294" s="248"/>
      <c r="Q294" s="240"/>
      <c r="R294" s="248"/>
      <c r="S294" s="240"/>
      <c r="T294" s="248"/>
      <c r="U294" s="240"/>
      <c r="V294" s="248"/>
      <c r="W294" s="240"/>
      <c r="X294" s="30" t="s">
        <v>1166</v>
      </c>
      <c r="Y294" s="194">
        <v>3.08</v>
      </c>
      <c r="Z294" s="30">
        <v>12</v>
      </c>
      <c r="AA294" s="194">
        <v>21</v>
      </c>
      <c r="AB294" s="30" t="s">
        <v>963</v>
      </c>
      <c r="AC294" s="29"/>
      <c r="AD294" s="261" t="s">
        <v>1969</v>
      </c>
      <c r="AE294" s="243" t="s">
        <v>109</v>
      </c>
      <c r="AF294" s="29"/>
      <c r="AG294" s="30" t="s">
        <v>99</v>
      </c>
      <c r="AH294" s="233" t="str">
        <f>VLOOKUP($AD294,'Program-Causes'!$C:$D,2,FALSE)</f>
        <v>Social Welfare &amp; Poverty Alleviation</v>
      </c>
      <c r="AI294" s="194" t="s">
        <v>100</v>
      </c>
      <c r="AJ294" s="30" t="s">
        <v>69</v>
      </c>
      <c r="AK294" s="194" t="s">
        <v>70</v>
      </c>
      <c r="AL294" s="30" t="str">
        <f t="shared" si="0"/>
        <v>王宜林-中国石油天然气集团公司-3.08-12-China Foundation for Poverty Alleviation-</v>
      </c>
      <c r="AM294" s="26" t="s">
        <v>80</v>
      </c>
      <c r="AN294" s="29"/>
      <c r="AO294" s="28"/>
      <c r="AP294" s="29"/>
      <c r="AQ294" s="28"/>
      <c r="AR294" s="29"/>
      <c r="AS294" s="28"/>
      <c r="AT294" s="194" t="s">
        <v>74</v>
      </c>
      <c r="AU294" s="28"/>
      <c r="AV294" s="29"/>
      <c r="AW294" s="28"/>
      <c r="AX294" s="29"/>
      <c r="AY294" s="236"/>
      <c r="AZ294" s="245"/>
      <c r="BA294" s="245"/>
      <c r="BB294" s="236"/>
      <c r="BC294" s="245"/>
      <c r="BD294" s="117" t="s">
        <v>103</v>
      </c>
      <c r="BE294" s="116"/>
      <c r="BF294" s="116"/>
      <c r="BG294" s="116"/>
      <c r="BH294" s="116"/>
      <c r="BI294" s="116"/>
      <c r="BJ294" s="116"/>
      <c r="BK294" s="116"/>
      <c r="BL294" s="116"/>
      <c r="BM294" s="116"/>
      <c r="BN294" s="116"/>
      <c r="BO294" s="116"/>
    </row>
    <row r="295" spans="1:67" ht="16.5">
      <c r="A295" s="234">
        <v>75</v>
      </c>
      <c r="B295" s="116"/>
      <c r="C295" s="116"/>
      <c r="D295" s="226" t="s">
        <v>1964</v>
      </c>
      <c r="E295" s="227" t="s">
        <v>1965</v>
      </c>
      <c r="F295" s="235"/>
      <c r="G295" s="236"/>
      <c r="H295" s="245"/>
      <c r="I295" s="236"/>
      <c r="J295" s="245"/>
      <c r="K295" s="236"/>
      <c r="L295" s="248"/>
      <c r="M295" s="240"/>
      <c r="N295" s="248"/>
      <c r="O295" s="240"/>
      <c r="P295" s="248"/>
      <c r="Q295" s="240"/>
      <c r="R295" s="248"/>
      <c r="S295" s="240"/>
      <c r="T295" s="248"/>
      <c r="U295" s="240"/>
      <c r="V295" s="248"/>
      <c r="W295" s="240"/>
      <c r="X295" s="30" t="s">
        <v>1166</v>
      </c>
      <c r="Y295" s="194">
        <v>1</v>
      </c>
      <c r="Z295" s="30">
        <v>12</v>
      </c>
      <c r="AA295" s="194">
        <v>29</v>
      </c>
      <c r="AB295" s="30" t="s">
        <v>963</v>
      </c>
      <c r="AC295" s="29"/>
      <c r="AD295" s="261" t="s">
        <v>1971</v>
      </c>
      <c r="AE295" s="243" t="s">
        <v>109</v>
      </c>
      <c r="AF295" s="29"/>
      <c r="AG295" s="30" t="s">
        <v>99</v>
      </c>
      <c r="AH295" s="233" t="str">
        <f>VLOOKUP($AD295,'Program-Causes'!$C:$D,2,FALSE)</f>
        <v>Social Welfare &amp; Poverty Alleviation</v>
      </c>
      <c r="AI295" s="194" t="s">
        <v>100</v>
      </c>
      <c r="AJ295" s="30" t="s">
        <v>69</v>
      </c>
      <c r="AK295" s="194" t="s">
        <v>70</v>
      </c>
      <c r="AL295" s="30" t="str">
        <f t="shared" si="0"/>
        <v>王宜林-中国石油天然气集团公司-1-12-China Foundation for Poverty Alleviation-</v>
      </c>
      <c r="AM295" s="26" t="s">
        <v>80</v>
      </c>
      <c r="AN295" s="29"/>
      <c r="AO295" s="28"/>
      <c r="AP295" s="29"/>
      <c r="AQ295" s="28"/>
      <c r="AR295" s="29"/>
      <c r="AS295" s="28"/>
      <c r="AT295" s="194" t="s">
        <v>74</v>
      </c>
      <c r="AU295" s="28"/>
      <c r="AV295" s="29"/>
      <c r="AW295" s="28"/>
      <c r="AX295" s="29"/>
      <c r="AY295" s="236"/>
      <c r="AZ295" s="245"/>
      <c r="BA295" s="245"/>
      <c r="BB295" s="236"/>
      <c r="BC295" s="245"/>
      <c r="BD295" s="117" t="s">
        <v>103</v>
      </c>
      <c r="BE295" s="116"/>
      <c r="BF295" s="116"/>
      <c r="BG295" s="116"/>
      <c r="BH295" s="116"/>
      <c r="BI295" s="116"/>
      <c r="BJ295" s="116"/>
      <c r="BK295" s="116"/>
      <c r="BL295" s="116"/>
      <c r="BM295" s="116"/>
      <c r="BN295" s="116"/>
      <c r="BO295" s="116"/>
    </row>
    <row r="296" spans="1:67" ht="16.5">
      <c r="A296" s="234">
        <v>75</v>
      </c>
      <c r="B296" s="116"/>
      <c r="C296" s="116"/>
      <c r="D296" s="226" t="s">
        <v>1964</v>
      </c>
      <c r="E296" s="227" t="s">
        <v>1965</v>
      </c>
      <c r="F296" s="235"/>
      <c r="G296" s="236"/>
      <c r="H296" s="245"/>
      <c r="I296" s="236"/>
      <c r="J296" s="245"/>
      <c r="K296" s="236"/>
      <c r="L296" s="248"/>
      <c r="M296" s="240"/>
      <c r="N296" s="248"/>
      <c r="O296" s="240"/>
      <c r="P296" s="248"/>
      <c r="Q296" s="240"/>
      <c r="R296" s="248"/>
      <c r="S296" s="240"/>
      <c r="T296" s="248"/>
      <c r="U296" s="240"/>
      <c r="V296" s="248"/>
      <c r="W296" s="240"/>
      <c r="X296" s="30" t="s">
        <v>1166</v>
      </c>
      <c r="Y296" s="194">
        <v>0.85</v>
      </c>
      <c r="Z296" s="30">
        <v>8</v>
      </c>
      <c r="AA296" s="194">
        <v>16</v>
      </c>
      <c r="AB296" s="30" t="s">
        <v>963</v>
      </c>
      <c r="AC296" s="29"/>
      <c r="AD296" s="261" t="s">
        <v>1971</v>
      </c>
      <c r="AE296" s="243" t="s">
        <v>109</v>
      </c>
      <c r="AF296" s="29"/>
      <c r="AG296" s="30" t="s">
        <v>99</v>
      </c>
      <c r="AH296" s="233" t="str">
        <f>VLOOKUP($AD296,'Program-Causes'!$C:$D,2,FALSE)</f>
        <v>Social Welfare &amp; Poverty Alleviation</v>
      </c>
      <c r="AI296" s="194" t="s">
        <v>100</v>
      </c>
      <c r="AJ296" s="30" t="s">
        <v>69</v>
      </c>
      <c r="AK296" s="194" t="s">
        <v>70</v>
      </c>
      <c r="AL296" s="30" t="str">
        <f t="shared" si="0"/>
        <v>王宜林-中国石油天然气集团公司-0.85-8-China Foundation for Poverty Alleviation-</v>
      </c>
      <c r="AM296" s="26" t="s">
        <v>80</v>
      </c>
      <c r="AN296" s="29"/>
      <c r="AO296" s="28"/>
      <c r="AP296" s="29"/>
      <c r="AQ296" s="28"/>
      <c r="AR296" s="29"/>
      <c r="AS296" s="28"/>
      <c r="AT296" s="194" t="s">
        <v>74</v>
      </c>
      <c r="AU296" s="28"/>
      <c r="AV296" s="29"/>
      <c r="AW296" s="28"/>
      <c r="AX296" s="29"/>
      <c r="AY296" s="236"/>
      <c r="AZ296" s="245"/>
      <c r="BA296" s="245"/>
      <c r="BB296" s="236"/>
      <c r="BC296" s="245"/>
      <c r="BD296" s="117" t="s">
        <v>103</v>
      </c>
      <c r="BE296" s="116"/>
      <c r="BF296" s="116"/>
      <c r="BG296" s="116"/>
      <c r="BH296" s="247"/>
      <c r="BI296" s="247"/>
      <c r="BJ296" s="247"/>
      <c r="BK296" s="247"/>
      <c r="BL296" s="247"/>
      <c r="BM296" s="247"/>
      <c r="BN296" s="247"/>
      <c r="BO296" s="247"/>
    </row>
    <row r="297" spans="1:67" ht="16.5">
      <c r="A297" s="234">
        <v>76</v>
      </c>
      <c r="B297" s="116"/>
      <c r="C297" s="116"/>
      <c r="D297" s="226" t="s">
        <v>546</v>
      </c>
      <c r="E297" s="227" t="s">
        <v>547</v>
      </c>
      <c r="F297" s="235"/>
      <c r="G297" s="236"/>
      <c r="H297" s="245"/>
      <c r="I297" s="226" t="s">
        <v>78</v>
      </c>
      <c r="J297" s="245"/>
      <c r="K297" s="238" t="s">
        <v>80</v>
      </c>
      <c r="L297" s="229" t="s">
        <v>9</v>
      </c>
      <c r="M297" s="230" t="s">
        <v>1974</v>
      </c>
      <c r="N297" s="229" t="s">
        <v>1975</v>
      </c>
      <c r="O297" s="230" t="s">
        <v>70</v>
      </c>
      <c r="P297" s="229" t="s">
        <v>336</v>
      </c>
      <c r="Q297" s="230" t="s">
        <v>95</v>
      </c>
      <c r="R297" s="229" t="s">
        <v>767</v>
      </c>
      <c r="S297" s="239" t="s">
        <v>80</v>
      </c>
      <c r="T297" s="229" t="s">
        <v>1976</v>
      </c>
      <c r="U297" s="240"/>
      <c r="V297" s="229" t="s">
        <v>1977</v>
      </c>
      <c r="W297" s="239" t="s">
        <v>1978</v>
      </c>
      <c r="X297" s="30" t="s">
        <v>1979</v>
      </c>
      <c r="Y297" s="241">
        <v>2</v>
      </c>
      <c r="Z297" s="242">
        <v>12</v>
      </c>
      <c r="AA297" s="241">
        <v>29</v>
      </c>
      <c r="AB297" s="30" t="s">
        <v>1980</v>
      </c>
      <c r="AC297" s="29"/>
      <c r="AD297" s="235"/>
      <c r="AE297" s="243" t="s">
        <v>1371</v>
      </c>
      <c r="AF297" s="194" t="s">
        <v>1980</v>
      </c>
      <c r="AG297" s="30" t="s">
        <v>99</v>
      </c>
      <c r="AH297" s="233" t="e">
        <f>VLOOKUP($AD297,'Program-Causes'!$C:$D,2,FALSE)</f>
        <v>#N/A</v>
      </c>
      <c r="AI297" s="194" t="s">
        <v>141</v>
      </c>
      <c r="AJ297" s="30" t="s">
        <v>69</v>
      </c>
      <c r="AK297" s="194" t="s">
        <v>70</v>
      </c>
      <c r="AL297" s="30" t="str">
        <f t="shared" si="0"/>
        <v>戴建良-Guizhou Dadi Foundation-2-12-Villagers-</v>
      </c>
      <c r="AM297" s="26" t="s">
        <v>72</v>
      </c>
      <c r="AN297" s="27" t="s">
        <v>73</v>
      </c>
      <c r="AO297" s="28"/>
      <c r="AP297" s="29"/>
      <c r="AQ297" s="30" t="s">
        <v>74</v>
      </c>
      <c r="AR297" s="29"/>
      <c r="AS297" s="28"/>
      <c r="AT297" s="29"/>
      <c r="AU297" s="28"/>
      <c r="AV297" s="194" t="s">
        <v>1535</v>
      </c>
      <c r="AW297" s="28"/>
      <c r="AX297" s="194" t="s">
        <v>1981</v>
      </c>
      <c r="AY297" s="244">
        <v>23</v>
      </c>
      <c r="AZ297" s="245"/>
      <c r="BA297" s="245"/>
      <c r="BB297" s="236"/>
      <c r="BC297" s="237">
        <v>70</v>
      </c>
      <c r="BD297" s="117" t="s">
        <v>103</v>
      </c>
      <c r="BE297" s="246">
        <v>42690</v>
      </c>
      <c r="BF297" s="116"/>
      <c r="BG297" s="116"/>
      <c r="BH297" s="116"/>
      <c r="BI297" s="116"/>
      <c r="BJ297" s="116"/>
      <c r="BK297" s="116"/>
      <c r="BL297" s="116"/>
      <c r="BM297" s="116"/>
      <c r="BN297" s="116"/>
      <c r="BO297" s="116"/>
    </row>
    <row r="298" spans="1:67" ht="16.5">
      <c r="A298" s="234">
        <v>76</v>
      </c>
      <c r="B298" s="116"/>
      <c r="C298" s="116"/>
      <c r="D298" s="226" t="s">
        <v>546</v>
      </c>
      <c r="E298" s="227" t="s">
        <v>547</v>
      </c>
      <c r="F298" s="235"/>
      <c r="G298" s="236"/>
      <c r="H298" s="245"/>
      <c r="I298" s="236"/>
      <c r="J298" s="245"/>
      <c r="K298" s="236"/>
      <c r="L298" s="248"/>
      <c r="M298" s="240"/>
      <c r="N298" s="248"/>
      <c r="O298" s="240"/>
      <c r="P298" s="248"/>
      <c r="Q298" s="240"/>
      <c r="R298" s="248"/>
      <c r="S298" s="240"/>
      <c r="T298" s="248"/>
      <c r="U298" s="240"/>
      <c r="V298" s="248"/>
      <c r="W298" s="240"/>
      <c r="X298" s="30" t="s">
        <v>1979</v>
      </c>
      <c r="Y298" s="241">
        <v>10</v>
      </c>
      <c r="Z298" s="242">
        <v>9</v>
      </c>
      <c r="AA298" s="241">
        <v>5</v>
      </c>
      <c r="AB298" s="30" t="s">
        <v>1983</v>
      </c>
      <c r="AC298" s="29"/>
      <c r="AD298" s="235"/>
      <c r="AE298" s="243" t="s">
        <v>98</v>
      </c>
      <c r="AF298" s="29"/>
      <c r="AG298" s="30" t="s">
        <v>67</v>
      </c>
      <c r="AH298" s="233" t="e">
        <f>VLOOKUP($AD298,'Program-Causes'!$C:$D,2,FALSE)</f>
        <v>#N/A</v>
      </c>
      <c r="AI298" s="194" t="s">
        <v>141</v>
      </c>
      <c r="AJ298" s="30" t="s">
        <v>69</v>
      </c>
      <c r="AK298" s="194" t="s">
        <v>70</v>
      </c>
      <c r="AL298" s="30" t="str">
        <f t="shared" si="0"/>
        <v>戴建良-Guizhou Dadi Foundation-10-9-Guizhou Government of Education-</v>
      </c>
      <c r="AM298" s="26" t="s">
        <v>72</v>
      </c>
      <c r="AN298" s="27" t="s">
        <v>73</v>
      </c>
      <c r="AO298" s="28"/>
      <c r="AP298" s="29"/>
      <c r="AQ298" s="30" t="s">
        <v>74</v>
      </c>
      <c r="AR298" s="29"/>
      <c r="AS298" s="28"/>
      <c r="AT298" s="29"/>
      <c r="AU298" s="28"/>
      <c r="AV298" s="194" t="s">
        <v>1535</v>
      </c>
      <c r="AW298" s="28"/>
      <c r="AX298" s="194" t="s">
        <v>1984</v>
      </c>
      <c r="AY298" s="236"/>
      <c r="AZ298" s="245"/>
      <c r="BA298" s="245"/>
      <c r="BB298" s="236"/>
      <c r="BC298" s="245"/>
      <c r="BD298" s="117" t="s">
        <v>103</v>
      </c>
      <c r="BE298" s="246">
        <v>42690</v>
      </c>
      <c r="BF298" s="116"/>
      <c r="BG298" s="116"/>
      <c r="BH298" s="116"/>
      <c r="BI298" s="116"/>
      <c r="BJ298" s="116"/>
      <c r="BK298" s="116"/>
      <c r="BL298" s="116"/>
      <c r="BM298" s="116"/>
      <c r="BN298" s="116"/>
      <c r="BO298" s="116"/>
    </row>
    <row r="299" spans="1:67" ht="16.5">
      <c r="A299" s="234">
        <v>76</v>
      </c>
      <c r="B299" s="116"/>
      <c r="C299" s="116"/>
      <c r="D299" s="226" t="s">
        <v>546</v>
      </c>
      <c r="E299" s="227" t="s">
        <v>547</v>
      </c>
      <c r="F299" s="235"/>
      <c r="G299" s="236"/>
      <c r="H299" s="245"/>
      <c r="I299" s="236"/>
      <c r="J299" s="245"/>
      <c r="K299" s="236"/>
      <c r="L299" s="248"/>
      <c r="M299" s="240"/>
      <c r="N299" s="248"/>
      <c r="O299" s="240"/>
      <c r="P299" s="248"/>
      <c r="Q299" s="240"/>
      <c r="R299" s="248"/>
      <c r="S299" s="240"/>
      <c r="T299" s="248"/>
      <c r="U299" s="240"/>
      <c r="V299" s="248"/>
      <c r="W299" s="240"/>
      <c r="X299" s="30" t="s">
        <v>1979</v>
      </c>
      <c r="Y299" s="241">
        <v>1</v>
      </c>
      <c r="Z299" s="242">
        <v>8</v>
      </c>
      <c r="AA299" s="241">
        <v>25</v>
      </c>
      <c r="AB299" s="30" t="s">
        <v>1985</v>
      </c>
      <c r="AC299" s="29"/>
      <c r="AD299" s="235"/>
      <c r="AE299" s="243" t="s">
        <v>136</v>
      </c>
      <c r="AF299" s="29"/>
      <c r="AG299" s="30" t="s">
        <v>126</v>
      </c>
      <c r="AH299" s="233" t="e">
        <f>VLOOKUP($AD299,'Program-Causes'!$C:$D,2,FALSE)</f>
        <v>#N/A</v>
      </c>
      <c r="AI299" s="194" t="s">
        <v>141</v>
      </c>
      <c r="AJ299" s="30" t="s">
        <v>69</v>
      </c>
      <c r="AK299" s="194" t="s">
        <v>70</v>
      </c>
      <c r="AL299" s="30" t="str">
        <f t="shared" si="0"/>
        <v>戴建良-Guizhou Dadi Foundation-1-8-Ai Xin Guan Shan Hu Foundation-</v>
      </c>
      <c r="AM299" s="26" t="s">
        <v>72</v>
      </c>
      <c r="AN299" s="27" t="s">
        <v>73</v>
      </c>
      <c r="AO299" s="28"/>
      <c r="AP299" s="29"/>
      <c r="AQ299" s="30" t="s">
        <v>74</v>
      </c>
      <c r="AR299" s="29"/>
      <c r="AS299" s="28"/>
      <c r="AT299" s="29"/>
      <c r="AU299" s="28"/>
      <c r="AV299" s="194" t="s">
        <v>1535</v>
      </c>
      <c r="AW299" s="28"/>
      <c r="AX299" s="194" t="s">
        <v>76</v>
      </c>
      <c r="AY299" s="236"/>
      <c r="AZ299" s="245"/>
      <c r="BA299" s="245"/>
      <c r="BB299" s="236"/>
      <c r="BC299" s="245"/>
      <c r="BD299" s="117" t="s">
        <v>103</v>
      </c>
      <c r="BE299" s="246">
        <v>42690</v>
      </c>
      <c r="BF299" s="116"/>
      <c r="BG299" s="116"/>
      <c r="BH299" s="116"/>
      <c r="BI299" s="116"/>
      <c r="BJ299" s="116"/>
      <c r="BK299" s="116"/>
      <c r="BL299" s="116"/>
      <c r="BM299" s="116"/>
      <c r="BN299" s="116"/>
      <c r="BO299" s="116"/>
    </row>
    <row r="300" spans="1:67" ht="16.5">
      <c r="A300" s="234">
        <v>77</v>
      </c>
      <c r="B300" s="117" t="s">
        <v>1364</v>
      </c>
      <c r="C300" s="116"/>
      <c r="D300" s="226" t="s">
        <v>633</v>
      </c>
      <c r="E300" s="117" t="s">
        <v>634</v>
      </c>
      <c r="F300" s="235"/>
      <c r="G300" s="116"/>
      <c r="H300" s="116"/>
      <c r="I300" s="116"/>
      <c r="J300" s="116"/>
      <c r="K300" s="116"/>
      <c r="L300" s="116"/>
      <c r="M300" s="116"/>
      <c r="N300" s="116"/>
      <c r="O300" s="116"/>
      <c r="P300" s="116"/>
      <c r="Q300" s="116"/>
      <c r="R300" s="116"/>
      <c r="S300" s="116"/>
      <c r="T300" s="116"/>
      <c r="U300" s="116"/>
      <c r="V300" s="116"/>
      <c r="W300" s="116"/>
      <c r="X300" s="117" t="s">
        <v>1986</v>
      </c>
      <c r="Y300" s="234">
        <v>12</v>
      </c>
      <c r="Z300" s="116"/>
      <c r="AA300" s="116"/>
      <c r="AB300" s="117" t="s">
        <v>1987</v>
      </c>
      <c r="AC300" s="117" t="s">
        <v>1988</v>
      </c>
      <c r="AD300" s="254" t="s">
        <v>1989</v>
      </c>
      <c r="AE300" s="116"/>
      <c r="AF300" s="116"/>
      <c r="AG300" s="116"/>
      <c r="AH300" s="233" t="e">
        <f>VLOOKUP($AD300,'Program-Causes'!$C:$D,2,FALSE)</f>
        <v>#N/A</v>
      </c>
      <c r="AI300" s="116"/>
      <c r="AJ300" s="117" t="s">
        <v>69</v>
      </c>
      <c r="AK300" s="117" t="s">
        <v>70</v>
      </c>
      <c r="AL300" s="30" t="str">
        <f t="shared" si="0"/>
        <v>李霞-远播教育集团董事长李霞-12--Shanghai Jiao Tong University Education Development Foundation-上海交通大学教育发展基金会</v>
      </c>
      <c r="AM300" s="117" t="s">
        <v>1369</v>
      </c>
      <c r="AN300" s="114" t="s">
        <v>1991</v>
      </c>
      <c r="AO300" s="116"/>
      <c r="AP300" s="116"/>
      <c r="AQ300" s="116"/>
      <c r="AR300" s="116"/>
      <c r="AS300" s="116"/>
      <c r="AT300" s="117" t="s">
        <v>74</v>
      </c>
      <c r="AU300" s="116"/>
      <c r="AV300" s="116"/>
      <c r="AW300" s="116"/>
      <c r="AX300" s="116"/>
      <c r="AY300" s="116"/>
      <c r="AZ300" s="116"/>
      <c r="BA300" s="116"/>
      <c r="BB300" s="116"/>
      <c r="BC300" s="116"/>
      <c r="BD300" s="117" t="s">
        <v>269</v>
      </c>
      <c r="BE300" s="255">
        <v>42744</v>
      </c>
      <c r="BF300" s="116"/>
      <c r="BG300" s="116"/>
      <c r="BH300" s="116"/>
      <c r="BI300" s="116"/>
      <c r="BJ300" s="116"/>
      <c r="BK300" s="116"/>
      <c r="BL300" s="116"/>
      <c r="BM300" s="116"/>
      <c r="BN300" s="116"/>
      <c r="BO300" s="116"/>
    </row>
    <row r="301" spans="1:67" ht="16.5">
      <c r="A301" s="234">
        <v>77</v>
      </c>
      <c r="B301" s="116"/>
      <c r="C301" s="116"/>
      <c r="D301" s="226" t="s">
        <v>589</v>
      </c>
      <c r="E301" s="227" t="s">
        <v>590</v>
      </c>
      <c r="F301" s="260"/>
      <c r="G301" s="244">
        <v>1964</v>
      </c>
      <c r="H301" s="237">
        <v>52</v>
      </c>
      <c r="I301" s="226" t="s">
        <v>78</v>
      </c>
      <c r="J301" s="227" t="s">
        <v>79</v>
      </c>
      <c r="K301" s="238" t="s">
        <v>80</v>
      </c>
      <c r="L301" s="229" t="s">
        <v>119</v>
      </c>
      <c r="M301" s="230" t="s">
        <v>1992</v>
      </c>
      <c r="N301" s="229" t="s">
        <v>1993</v>
      </c>
      <c r="O301" s="240"/>
      <c r="P301" s="229" t="s">
        <v>336</v>
      </c>
      <c r="Q301" s="230" t="s">
        <v>1337</v>
      </c>
      <c r="R301" s="229" t="s">
        <v>1337</v>
      </c>
      <c r="S301" s="239" t="s">
        <v>80</v>
      </c>
      <c r="T301" s="248"/>
      <c r="U301" s="240"/>
      <c r="V301" s="248"/>
      <c r="W301" s="240"/>
      <c r="X301" s="30" t="s">
        <v>1992</v>
      </c>
      <c r="Y301" s="241">
        <v>12</v>
      </c>
      <c r="Z301" s="242">
        <v>10</v>
      </c>
      <c r="AA301" s="241">
        <v>17</v>
      </c>
      <c r="AB301" s="30" t="s">
        <v>1994</v>
      </c>
      <c r="AC301" s="194" t="s">
        <v>1995</v>
      </c>
      <c r="AD301" s="235"/>
      <c r="AE301" s="243" t="s">
        <v>138</v>
      </c>
      <c r="AF301" s="29"/>
      <c r="AG301" s="30" t="s">
        <v>67</v>
      </c>
      <c r="AH301" s="233" t="e">
        <f>VLOOKUP($AD301,'Program-Causes'!$C:$D,2,FALSE)</f>
        <v>#N/A</v>
      </c>
      <c r="AI301" s="194" t="s">
        <v>100</v>
      </c>
      <c r="AJ301" s="30" t="s">
        <v>69</v>
      </c>
      <c r="AK301" s="194" t="s">
        <v>70</v>
      </c>
      <c r="AL301" s="30" t="str">
        <f t="shared" si="0"/>
        <v>李占通-Datong Investment Group-12-10-Nankai University-南开大学</v>
      </c>
      <c r="AM301" s="26" t="s">
        <v>80</v>
      </c>
      <c r="AN301" s="29"/>
      <c r="AO301" s="28"/>
      <c r="AP301" s="29"/>
      <c r="AQ301" s="30" t="s">
        <v>74</v>
      </c>
      <c r="AR301" s="29"/>
      <c r="AS301" s="28"/>
      <c r="AT301" s="29"/>
      <c r="AU301" s="28"/>
      <c r="AV301" s="194" t="s">
        <v>1954</v>
      </c>
      <c r="AW301" s="28"/>
      <c r="AX301" s="194" t="s">
        <v>84</v>
      </c>
      <c r="AY301" s="244">
        <v>12</v>
      </c>
      <c r="AZ301" s="245"/>
      <c r="BA301" s="245"/>
      <c r="BB301" s="236"/>
      <c r="BC301" s="227" t="s">
        <v>173</v>
      </c>
      <c r="BD301" s="117" t="s">
        <v>103</v>
      </c>
      <c r="BE301" s="246">
        <v>42704</v>
      </c>
      <c r="BF301" s="116"/>
      <c r="BG301" s="116"/>
      <c r="BH301" s="116"/>
      <c r="BI301" s="116"/>
      <c r="BJ301" s="116"/>
      <c r="BK301" s="116"/>
      <c r="BL301" s="116"/>
      <c r="BM301" s="116"/>
      <c r="BN301" s="116"/>
      <c r="BO301" s="116"/>
    </row>
    <row r="302" spans="1:67" ht="16.5">
      <c r="A302" s="234">
        <v>77</v>
      </c>
      <c r="C302" s="116"/>
      <c r="D302" s="226" t="s">
        <v>631</v>
      </c>
      <c r="E302" s="227" t="s">
        <v>632</v>
      </c>
      <c r="F302" s="235"/>
      <c r="G302" s="236"/>
      <c r="H302" s="245"/>
      <c r="I302" s="236"/>
      <c r="J302" s="245"/>
      <c r="K302" s="236"/>
      <c r="L302" s="248"/>
      <c r="M302" s="240"/>
      <c r="N302" s="248"/>
      <c r="O302" s="240"/>
      <c r="P302" s="248"/>
      <c r="Q302" s="240"/>
      <c r="R302" s="248"/>
      <c r="S302" s="240"/>
      <c r="T302" s="248"/>
      <c r="U302" s="240"/>
      <c r="V302" s="248"/>
      <c r="W302" s="240"/>
      <c r="X302" s="30" t="s">
        <v>1997</v>
      </c>
      <c r="Y302" s="194">
        <v>10</v>
      </c>
      <c r="Z302" s="30">
        <v>6</v>
      </c>
      <c r="AA302" s="194">
        <v>3</v>
      </c>
      <c r="AB302" s="30" t="s">
        <v>1998</v>
      </c>
      <c r="AC302" s="29"/>
      <c r="AD302" s="235"/>
      <c r="AE302" s="243" t="s">
        <v>136</v>
      </c>
      <c r="AF302" s="29"/>
      <c r="AG302" s="30" t="s">
        <v>99</v>
      </c>
      <c r="AH302" s="233" t="e">
        <f>VLOOKUP($AD302,'Program-Causes'!$C:$D,2,FALSE)</f>
        <v>#N/A</v>
      </c>
      <c r="AI302" s="194" t="s">
        <v>100</v>
      </c>
      <c r="AJ302" s="30" t="s">
        <v>69</v>
      </c>
      <c r="AK302" s="194" t="s">
        <v>70</v>
      </c>
      <c r="AL302" s="30" t="str">
        <f t="shared" si="0"/>
        <v>张运防-深圳前海龙骏家园养老产业发展有限公司-10-6-Zhongshe Social Work Development Foundation-</v>
      </c>
      <c r="AM302" s="26" t="s">
        <v>80</v>
      </c>
      <c r="AN302" s="29"/>
      <c r="AO302" s="28"/>
      <c r="AP302" s="29"/>
      <c r="AQ302" s="28"/>
      <c r="AR302" s="29"/>
      <c r="AS302" s="28"/>
      <c r="AT302" s="194" t="s">
        <v>74</v>
      </c>
      <c r="AU302" s="28"/>
      <c r="AV302" s="29"/>
      <c r="AW302" s="28"/>
      <c r="AX302" s="29"/>
      <c r="AY302" s="236"/>
      <c r="AZ302" s="245"/>
      <c r="BA302" s="245"/>
      <c r="BB302" s="236"/>
      <c r="BC302" s="245"/>
      <c r="BD302" s="117" t="s">
        <v>103</v>
      </c>
      <c r="BE302" s="116"/>
      <c r="BF302" s="116"/>
      <c r="BG302" s="116"/>
      <c r="BH302" s="116"/>
      <c r="BI302" s="116"/>
      <c r="BJ302" s="116"/>
      <c r="BK302" s="116"/>
      <c r="BL302" s="116"/>
      <c r="BM302" s="116"/>
      <c r="BN302" s="116"/>
      <c r="BO302" s="116"/>
    </row>
    <row r="303" spans="1:67" ht="16.5">
      <c r="A303" s="234">
        <v>77</v>
      </c>
      <c r="B303" s="117" t="s">
        <v>1626</v>
      </c>
      <c r="C303" s="117"/>
      <c r="D303" s="226" t="s">
        <v>631</v>
      </c>
      <c r="E303" s="227" t="s">
        <v>632</v>
      </c>
      <c r="F303" s="235"/>
      <c r="G303" s="236"/>
      <c r="H303" s="245"/>
      <c r="I303" s="236"/>
      <c r="J303" s="245"/>
      <c r="K303" s="278" t="e">
        <f>HYPERLINK("https://onedrive.live.com/edit.aspx/Documents/China%20Philanthropy%20Project?cid=3bbb1d8d939ce15c&amp;id=documents&amp;wd=target%28Profiles.one%7C4BDE6E43-F7D3-A14F-A09E-3C3179CB293D%2FZhang%20Yunfang%2C%20Bio%7C4EACDD12-DD26-8545-9A57-3FA50E470C52%2F%29 onenote:"&amp;"https://d.docs.live.net/3bbb1d8d939ce15c/Documents/China%20Philanthropy%20Project/Profiles.one#Zhang%20Yunfang,%20Bio&amp;section-id={4BDE6E43-F7D3-A14F-A09E-3C3179CB293D}&amp;page-id={4EACDD12-DD26-8545-9A57-3FA50E470C52}&amp;end","Link")</f>
        <v>#VALUE!</v>
      </c>
      <c r="L303" s="248"/>
      <c r="M303" s="240"/>
      <c r="N303" s="229" t="s">
        <v>1997</v>
      </c>
      <c r="O303" s="240"/>
      <c r="P303" s="229" t="s">
        <v>336</v>
      </c>
      <c r="Q303" s="230" t="s">
        <v>63</v>
      </c>
      <c r="R303" s="229" t="s">
        <v>64</v>
      </c>
      <c r="S303" s="279" t="e">
        <f>HYPERLINK("https://onedrive.live.com/edit.aspx/Documents/China%20Philanthropy%20Project?cid=3bbb1d8d939ce15c&amp;id=documents&amp;wd=target%28Profiles.one%7C4BDE6E43-F7D3-A14F-A09E-3C3179CB293D%2FZhang%20Yunfang%2C%20Company%7C15C23578-0ED2-7341-9C2D-22FB2F59D778%2F%29 onen"&amp;"ote:https://d.docs.live.net/3bbb1d8d939ce15c/Documents/China%20Philanthropy%20Project/Profiles.one#Zhang%20Yunfang,%20Company&amp;section-id={4BDE6E43-F7D3-A14F-A09E-3C3179CB293D}&amp;page-id={15C23578-0ED2-7341-9C2D-22FB2F59D778}&amp;end","Link")</f>
        <v>#VALUE!</v>
      </c>
      <c r="T303" s="248"/>
      <c r="U303" s="240"/>
      <c r="V303" s="248"/>
      <c r="W303" s="240"/>
      <c r="X303" s="30" t="s">
        <v>1997</v>
      </c>
      <c r="Y303" s="194">
        <v>2</v>
      </c>
      <c r="Z303" s="30">
        <v>11</v>
      </c>
      <c r="AA303" s="194">
        <v>6</v>
      </c>
      <c r="AB303" s="30" t="s">
        <v>1998</v>
      </c>
      <c r="AC303" s="29"/>
      <c r="AD303" s="235"/>
      <c r="AE303" s="243" t="s">
        <v>136</v>
      </c>
      <c r="AF303" s="29"/>
      <c r="AG303" s="30" t="s">
        <v>99</v>
      </c>
      <c r="AH303" s="233" t="e">
        <f>VLOOKUP($AD303,'Program-Causes'!$C:$D,2,FALSE)</f>
        <v>#N/A</v>
      </c>
      <c r="AI303" s="194" t="s">
        <v>100</v>
      </c>
      <c r="AJ303" s="30" t="s">
        <v>69</v>
      </c>
      <c r="AK303" s="194" t="s">
        <v>70</v>
      </c>
      <c r="AL303" s="30" t="str">
        <f t="shared" si="0"/>
        <v>张运防-深圳前海龙骏家园养老产业发展有限公司-2-11-Zhongshe Social Work Development Foundation-</v>
      </c>
      <c r="AM303" s="26" t="s">
        <v>80</v>
      </c>
      <c r="AN303" s="29"/>
      <c r="AO303" s="28"/>
      <c r="AP303" s="29"/>
      <c r="AQ303" s="28"/>
      <c r="AR303" s="29"/>
      <c r="AS303" s="28"/>
      <c r="AT303" s="194" t="s">
        <v>74</v>
      </c>
      <c r="AU303" s="28"/>
      <c r="AV303" s="29"/>
      <c r="AW303" s="28"/>
      <c r="AX303" s="29"/>
      <c r="AY303" s="236"/>
      <c r="AZ303" s="245"/>
      <c r="BA303" s="245"/>
      <c r="BB303" s="236"/>
      <c r="BC303" s="245"/>
      <c r="BD303" s="117" t="s">
        <v>103</v>
      </c>
      <c r="BE303" s="116"/>
      <c r="BF303" s="116"/>
      <c r="BG303" s="116"/>
      <c r="BH303" s="116"/>
      <c r="BI303" s="116"/>
      <c r="BJ303" s="116"/>
      <c r="BK303" s="116"/>
      <c r="BL303" s="116"/>
      <c r="BM303" s="116"/>
      <c r="BN303" s="116"/>
      <c r="BO303" s="116"/>
    </row>
    <row r="304" spans="1:67" ht="16.5">
      <c r="A304" s="234">
        <v>80</v>
      </c>
      <c r="B304" s="116"/>
      <c r="C304" s="116"/>
      <c r="D304" s="226" t="s">
        <v>548</v>
      </c>
      <c r="E304" s="227" t="s">
        <v>549</v>
      </c>
      <c r="F304" s="235"/>
      <c r="G304" s="236"/>
      <c r="H304" s="237">
        <v>48</v>
      </c>
      <c r="I304" s="226" t="s">
        <v>78</v>
      </c>
      <c r="J304" s="245"/>
      <c r="K304" s="238" t="s">
        <v>80</v>
      </c>
      <c r="L304" s="229" t="s">
        <v>123</v>
      </c>
      <c r="M304" s="230" t="s">
        <v>2000</v>
      </c>
      <c r="N304" s="229" t="s">
        <v>2001</v>
      </c>
      <c r="O304" s="230" t="s">
        <v>70</v>
      </c>
      <c r="P304" s="229" t="s">
        <v>336</v>
      </c>
      <c r="Q304" s="230" t="s">
        <v>1337</v>
      </c>
      <c r="R304" s="229" t="s">
        <v>1337</v>
      </c>
      <c r="S304" s="239" t="s">
        <v>80</v>
      </c>
      <c r="T304" s="229" t="s">
        <v>2002</v>
      </c>
      <c r="U304" s="240"/>
      <c r="V304" s="229" t="s">
        <v>2003</v>
      </c>
      <c r="W304" s="239" t="s">
        <v>2004</v>
      </c>
      <c r="X304" s="30" t="s">
        <v>2000</v>
      </c>
      <c r="Y304" s="241">
        <v>1.5</v>
      </c>
      <c r="Z304" s="242">
        <v>10</v>
      </c>
      <c r="AA304" s="241">
        <v>15</v>
      </c>
      <c r="AB304" s="30" t="s">
        <v>2005</v>
      </c>
      <c r="AC304" s="29"/>
      <c r="AD304" s="235"/>
      <c r="AE304" s="243" t="s">
        <v>98</v>
      </c>
      <c r="AF304" s="29"/>
      <c r="AG304" s="30" t="s">
        <v>99</v>
      </c>
      <c r="AH304" s="233" t="e">
        <f>VLOOKUP($AD304,'Program-Causes'!$C:$D,2,FALSE)</f>
        <v>#N/A</v>
      </c>
      <c r="AI304" s="194" t="s">
        <v>100</v>
      </c>
      <c r="AJ304" s="30" t="s">
        <v>69</v>
      </c>
      <c r="AK304" s="194" t="s">
        <v>70</v>
      </c>
      <c r="AL304" s="30" t="str">
        <f t="shared" si="0"/>
        <v>束昱辉-QuanJian Nature Medicine Technology Development Co., Ltd.-1.5-10-Dafeng District, Yancheng, Jiangsu-</v>
      </c>
      <c r="AM304" s="26" t="s">
        <v>80</v>
      </c>
      <c r="AN304" s="29"/>
      <c r="AO304" s="28"/>
      <c r="AP304" s="29"/>
      <c r="AQ304" s="30" t="s">
        <v>74</v>
      </c>
      <c r="AR304" s="29"/>
      <c r="AS304" s="28"/>
      <c r="AT304" s="29"/>
      <c r="AU304" s="28"/>
      <c r="AV304" s="29"/>
      <c r="AW304" s="28"/>
      <c r="AX304" s="29"/>
      <c r="AY304" s="244">
        <v>3.8719999999999999</v>
      </c>
      <c r="AZ304" s="245"/>
      <c r="BA304" s="245"/>
      <c r="BB304" s="236"/>
      <c r="BC304" s="237">
        <v>53</v>
      </c>
      <c r="BD304" s="117" t="s">
        <v>488</v>
      </c>
      <c r="BE304" s="246">
        <v>42439</v>
      </c>
      <c r="BF304" s="116"/>
      <c r="BG304" s="116"/>
      <c r="BH304" s="275"/>
      <c r="BI304" s="275"/>
      <c r="BJ304" s="275"/>
      <c r="BK304" s="275"/>
      <c r="BL304" s="275"/>
      <c r="BM304" s="275"/>
      <c r="BN304" s="116"/>
      <c r="BO304" s="116"/>
    </row>
    <row r="305" spans="1:67" ht="16.5">
      <c r="A305" s="234">
        <v>80</v>
      </c>
      <c r="B305" s="116"/>
      <c r="C305" s="116"/>
      <c r="D305" s="226" t="s">
        <v>548</v>
      </c>
      <c r="E305" s="227" t="s">
        <v>549</v>
      </c>
      <c r="F305" s="235"/>
      <c r="G305" s="236"/>
      <c r="H305" s="245"/>
      <c r="I305" s="236"/>
      <c r="J305" s="245"/>
      <c r="K305" s="236"/>
      <c r="L305" s="248"/>
      <c r="M305" s="240"/>
      <c r="N305" s="248"/>
      <c r="O305" s="240"/>
      <c r="P305" s="248"/>
      <c r="Q305" s="240"/>
      <c r="R305" s="248"/>
      <c r="S305" s="240"/>
      <c r="T305" s="248"/>
      <c r="U305" s="240"/>
      <c r="V305" s="248"/>
      <c r="W305" s="240"/>
      <c r="X305" s="30" t="s">
        <v>2000</v>
      </c>
      <c r="Y305" s="241">
        <v>10</v>
      </c>
      <c r="Z305" s="242">
        <v>6</v>
      </c>
      <c r="AA305" s="29"/>
      <c r="AB305" s="30" t="s">
        <v>2006</v>
      </c>
      <c r="AC305" s="29"/>
      <c r="AD305" s="235"/>
      <c r="AE305" s="243" t="s">
        <v>109</v>
      </c>
      <c r="AF305" s="29"/>
      <c r="AG305" s="30" t="s">
        <v>134</v>
      </c>
      <c r="AH305" s="233" t="e">
        <f>VLOOKUP($AD305,'Program-Causes'!$C:$D,2,FALSE)</f>
        <v>#N/A</v>
      </c>
      <c r="AI305" s="194" t="s">
        <v>100</v>
      </c>
      <c r="AJ305" s="30" t="s">
        <v>69</v>
      </c>
      <c r="AK305" s="194" t="s">
        <v>70</v>
      </c>
      <c r="AL305" s="30" t="str">
        <f t="shared" si="0"/>
        <v>束昱辉-QuanJian Nature Medicine Technology Development Co., Ltd.-10-6-Yancheng Charity Federation-</v>
      </c>
      <c r="AM305" s="26" t="s">
        <v>80</v>
      </c>
      <c r="AN305" s="29"/>
      <c r="AO305" s="28"/>
      <c r="AP305" s="29"/>
      <c r="AQ305" s="30" t="s">
        <v>74</v>
      </c>
      <c r="AR305" s="29"/>
      <c r="AS305" s="28"/>
      <c r="AT305" s="29"/>
      <c r="AU305" s="28"/>
      <c r="AV305" s="29"/>
      <c r="AW305" s="28"/>
      <c r="AX305" s="29"/>
      <c r="AY305" s="236"/>
      <c r="AZ305" s="245"/>
      <c r="BA305" s="245"/>
      <c r="BB305" s="236"/>
      <c r="BC305" s="245"/>
      <c r="BD305" s="117" t="s">
        <v>103</v>
      </c>
      <c r="BE305" s="246">
        <v>42709</v>
      </c>
      <c r="BF305" s="116"/>
      <c r="BG305" s="116"/>
      <c r="BH305" s="116"/>
      <c r="BI305" s="116"/>
      <c r="BJ305" s="116"/>
      <c r="BK305" s="116"/>
      <c r="BL305" s="116"/>
      <c r="BM305" s="116"/>
      <c r="BN305" s="116"/>
      <c r="BO305" s="116"/>
    </row>
    <row r="306" spans="1:67" ht="16.5">
      <c r="A306" s="234">
        <v>80</v>
      </c>
      <c r="B306" s="116"/>
      <c r="C306" s="116"/>
      <c r="D306" s="226" t="s">
        <v>548</v>
      </c>
      <c r="E306" s="227" t="s">
        <v>549</v>
      </c>
      <c r="F306" s="235"/>
      <c r="G306" s="236"/>
      <c r="H306" s="245"/>
      <c r="I306" s="236"/>
      <c r="J306" s="245"/>
      <c r="K306" s="236"/>
      <c r="L306" s="248"/>
      <c r="M306" s="240"/>
      <c r="N306" s="248"/>
      <c r="O306" s="240"/>
      <c r="P306" s="248"/>
      <c r="Q306" s="240"/>
      <c r="R306" s="248"/>
      <c r="S306" s="240"/>
      <c r="T306" s="248"/>
      <c r="U306" s="240"/>
      <c r="V306" s="248"/>
      <c r="W306" s="240"/>
      <c r="X306" s="30" t="s">
        <v>2000</v>
      </c>
      <c r="Y306" s="241">
        <v>0.2</v>
      </c>
      <c r="Z306" s="242">
        <v>10</v>
      </c>
      <c r="AA306" s="241">
        <v>15</v>
      </c>
      <c r="AB306" s="30" t="s">
        <v>2008</v>
      </c>
      <c r="AC306" s="29"/>
      <c r="AD306" s="235"/>
      <c r="AE306" s="243" t="s">
        <v>138</v>
      </c>
      <c r="AF306" s="29"/>
      <c r="AG306" s="30" t="s">
        <v>67</v>
      </c>
      <c r="AH306" s="233" t="e">
        <f>VLOOKUP($AD306,'Program-Causes'!$C:$D,2,FALSE)</f>
        <v>#N/A</v>
      </c>
      <c r="AI306" s="194" t="s">
        <v>100</v>
      </c>
      <c r="AJ306" s="30" t="s">
        <v>69</v>
      </c>
      <c r="AK306" s="194" t="s">
        <v>70</v>
      </c>
      <c r="AL306" s="30" t="str">
        <f t="shared" si="0"/>
        <v>束昱辉-QuanJian Nature Medicine Technology Development Co., Ltd.-0.2-10-Chengdong Shiyan Elementary School, Yancheng, Jiangsu-</v>
      </c>
      <c r="AM306" s="26" t="s">
        <v>80</v>
      </c>
      <c r="AN306" s="29"/>
      <c r="AO306" s="28"/>
      <c r="AP306" s="29"/>
      <c r="AQ306" s="30" t="s">
        <v>74</v>
      </c>
      <c r="AR306" s="29"/>
      <c r="AS306" s="28"/>
      <c r="AT306" s="29"/>
      <c r="AU306" s="28"/>
      <c r="AV306" s="29"/>
      <c r="AW306" s="28"/>
      <c r="AX306" s="29"/>
      <c r="AY306" s="236"/>
      <c r="AZ306" s="245"/>
      <c r="BA306" s="245"/>
      <c r="BB306" s="236"/>
      <c r="BC306" s="237">
        <v>53</v>
      </c>
      <c r="BD306" s="117" t="s">
        <v>488</v>
      </c>
      <c r="BE306" s="246">
        <v>42439</v>
      </c>
      <c r="BF306" s="116"/>
      <c r="BG306" s="116"/>
      <c r="BH306" s="116"/>
      <c r="BI306" s="116"/>
      <c r="BJ306" s="116"/>
      <c r="BK306" s="116"/>
      <c r="BL306" s="116"/>
      <c r="BM306" s="116"/>
      <c r="BN306" s="116"/>
      <c r="BO306" s="116"/>
    </row>
    <row r="307" spans="1:67" ht="16.5">
      <c r="A307" s="234">
        <v>81</v>
      </c>
      <c r="B307" s="117" t="s">
        <v>1364</v>
      </c>
      <c r="C307" s="116"/>
      <c r="D307" s="226" t="s">
        <v>635</v>
      </c>
      <c r="E307" s="117" t="s">
        <v>636</v>
      </c>
      <c r="F307" s="235"/>
      <c r="G307" s="116"/>
      <c r="H307" s="116"/>
      <c r="I307" s="116"/>
      <c r="J307" s="116"/>
      <c r="K307" s="116"/>
      <c r="L307" s="116"/>
      <c r="M307" s="116"/>
      <c r="N307" s="116"/>
      <c r="O307" s="116"/>
      <c r="P307" s="116"/>
      <c r="Q307" s="116"/>
      <c r="R307" s="116"/>
      <c r="S307" s="116"/>
      <c r="T307" s="116"/>
      <c r="U307" s="116"/>
      <c r="V307" s="116"/>
      <c r="W307" s="116"/>
      <c r="X307" s="117" t="s">
        <v>2009</v>
      </c>
      <c r="Y307" s="234">
        <v>5</v>
      </c>
      <c r="Z307" s="117">
        <v>12</v>
      </c>
      <c r="AA307" s="117">
        <v>24</v>
      </c>
      <c r="AB307" s="117" t="s">
        <v>1611</v>
      </c>
      <c r="AC307" s="117" t="s">
        <v>1612</v>
      </c>
      <c r="AD307" s="254" t="s">
        <v>2009</v>
      </c>
      <c r="AE307" s="116"/>
      <c r="AF307" s="116"/>
      <c r="AG307" s="116"/>
      <c r="AH307" s="233" t="e">
        <f>VLOOKUP($AD307,'Program-Causes'!$C:$D,2,FALSE)</f>
        <v>#N/A</v>
      </c>
      <c r="AI307" s="116"/>
      <c r="AJ307" s="117" t="s">
        <v>69</v>
      </c>
      <c r="AK307" s="117" t="s">
        <v>70</v>
      </c>
      <c r="AL307" s="30" t="str">
        <f t="shared" si="0"/>
        <v>顾京-深圳市世纪海翔投资集团有限公司-5-12-Central South University Education Foundation-中南大学教育基金会</v>
      </c>
      <c r="AM307" s="117" t="s">
        <v>1369</v>
      </c>
      <c r="AN307" s="277" t="s">
        <v>1613</v>
      </c>
      <c r="AO307" s="116"/>
      <c r="AP307" s="116"/>
      <c r="AQ307" s="116"/>
      <c r="AR307" s="116"/>
      <c r="AS307" s="116"/>
      <c r="AT307" s="117" t="s">
        <v>74</v>
      </c>
      <c r="AU307" s="116"/>
      <c r="AV307" s="116"/>
      <c r="AW307" s="116"/>
      <c r="AX307" s="116"/>
      <c r="AY307" s="116"/>
      <c r="AZ307" s="116"/>
      <c r="BA307" s="116"/>
      <c r="BB307" s="116"/>
      <c r="BC307" s="116"/>
      <c r="BD307" s="117" t="s">
        <v>269</v>
      </c>
      <c r="BE307" s="255">
        <v>42744</v>
      </c>
      <c r="BF307" s="116"/>
      <c r="BG307" s="116"/>
      <c r="BH307" s="116"/>
      <c r="BI307" s="116"/>
      <c r="BJ307" s="116"/>
      <c r="BK307" s="116"/>
      <c r="BL307" s="116"/>
      <c r="BM307" s="116"/>
      <c r="BN307" s="116"/>
      <c r="BO307" s="116"/>
    </row>
    <row r="308" spans="1:67" ht="16.5">
      <c r="A308" s="234">
        <v>81</v>
      </c>
      <c r="B308" s="117" t="s">
        <v>1364</v>
      </c>
      <c r="C308" s="116"/>
      <c r="D308" s="226" t="s">
        <v>635</v>
      </c>
      <c r="E308" s="117" t="s">
        <v>636</v>
      </c>
      <c r="F308" s="235"/>
      <c r="G308" s="116"/>
      <c r="H308" s="116"/>
      <c r="I308" s="116"/>
      <c r="J308" s="116"/>
      <c r="K308" s="116"/>
      <c r="L308" s="116"/>
      <c r="M308" s="116"/>
      <c r="N308" s="116"/>
      <c r="O308" s="116"/>
      <c r="P308" s="116"/>
      <c r="Q308" s="116"/>
      <c r="R308" s="116"/>
      <c r="S308" s="116"/>
      <c r="T308" s="116"/>
      <c r="U308" s="116"/>
      <c r="V308" s="116"/>
      <c r="W308" s="116"/>
      <c r="X308" s="117" t="s">
        <v>2009</v>
      </c>
      <c r="Y308" s="234">
        <v>5</v>
      </c>
      <c r="Z308" s="117">
        <v>12</v>
      </c>
      <c r="AA308" s="117">
        <v>31</v>
      </c>
      <c r="AB308" s="117" t="s">
        <v>1611</v>
      </c>
      <c r="AC308" s="117" t="s">
        <v>1612</v>
      </c>
      <c r="AD308" s="254" t="s">
        <v>2009</v>
      </c>
      <c r="AE308" s="116"/>
      <c r="AF308" s="116"/>
      <c r="AG308" s="116"/>
      <c r="AH308" s="233" t="e">
        <f>VLOOKUP($AD308,'Program-Causes'!$C:$D,2,FALSE)</f>
        <v>#N/A</v>
      </c>
      <c r="AI308" s="116"/>
      <c r="AJ308" s="117" t="s">
        <v>69</v>
      </c>
      <c r="AK308" s="117" t="s">
        <v>70</v>
      </c>
      <c r="AL308" s="30" t="str">
        <f t="shared" si="0"/>
        <v>顾京-深圳市世纪海翔投资集团有限公司-5-12-Central South University Education Foundation-中南大学教育基金会</v>
      </c>
      <c r="AM308" s="117" t="s">
        <v>1369</v>
      </c>
      <c r="AN308" s="277" t="s">
        <v>1613</v>
      </c>
      <c r="AO308" s="116"/>
      <c r="AP308" s="116"/>
      <c r="AQ308" s="116"/>
      <c r="AR308" s="116"/>
      <c r="AS308" s="116"/>
      <c r="AT308" s="117" t="s">
        <v>74</v>
      </c>
      <c r="AU308" s="116"/>
      <c r="AV308" s="116"/>
      <c r="AW308" s="116"/>
      <c r="AX308" s="116"/>
      <c r="AY308" s="116"/>
      <c r="AZ308" s="116"/>
      <c r="BA308" s="116"/>
      <c r="BB308" s="116"/>
      <c r="BC308" s="116"/>
      <c r="BD308" s="117" t="s">
        <v>269</v>
      </c>
      <c r="BE308" s="255">
        <v>42744</v>
      </c>
      <c r="BF308" s="116"/>
      <c r="BG308" s="116"/>
      <c r="BH308" s="116"/>
      <c r="BI308" s="116"/>
      <c r="BJ308" s="116"/>
      <c r="BK308" s="116"/>
      <c r="BL308" s="116"/>
      <c r="BM308" s="116"/>
      <c r="BN308" s="116"/>
      <c r="BO308" s="116"/>
    </row>
    <row r="309" spans="1:67" ht="16.5">
      <c r="A309" s="234">
        <v>81</v>
      </c>
      <c r="B309" s="117" t="s">
        <v>1364</v>
      </c>
      <c r="C309" s="116"/>
      <c r="D309" s="226" t="s">
        <v>635</v>
      </c>
      <c r="E309" s="117" t="s">
        <v>636</v>
      </c>
      <c r="F309" s="235"/>
      <c r="G309" s="116"/>
      <c r="H309" s="116"/>
      <c r="I309" s="116"/>
      <c r="J309" s="116"/>
      <c r="K309" s="116"/>
      <c r="L309" s="116"/>
      <c r="M309" s="116"/>
      <c r="N309" s="116"/>
      <c r="O309" s="116"/>
      <c r="P309" s="116"/>
      <c r="Q309" s="116"/>
      <c r="R309" s="116"/>
      <c r="S309" s="116"/>
      <c r="T309" s="116"/>
      <c r="U309" s="116"/>
      <c r="V309" s="116"/>
      <c r="W309" s="116"/>
      <c r="X309" s="117" t="s">
        <v>2009</v>
      </c>
      <c r="Y309" s="234">
        <v>0.72</v>
      </c>
      <c r="Z309" s="117">
        <v>12</v>
      </c>
      <c r="AA309" s="117">
        <v>2</v>
      </c>
      <c r="AB309" s="117" t="s">
        <v>1611</v>
      </c>
      <c r="AC309" s="117" t="s">
        <v>1612</v>
      </c>
      <c r="AD309" s="254" t="s">
        <v>2009</v>
      </c>
      <c r="AE309" s="116"/>
      <c r="AF309" s="116"/>
      <c r="AG309" s="116"/>
      <c r="AH309" s="233" t="e">
        <f>VLOOKUP($AD309,'Program-Causes'!$C:$D,2,FALSE)</f>
        <v>#N/A</v>
      </c>
      <c r="AI309" s="116"/>
      <c r="AJ309" s="117" t="s">
        <v>69</v>
      </c>
      <c r="AK309" s="117" t="s">
        <v>70</v>
      </c>
      <c r="AL309" s="30" t="str">
        <f t="shared" si="0"/>
        <v>顾京-深圳市世纪海翔投资集团有限公司-0.72-12-Central South University Education Foundation-中南大学教育基金会</v>
      </c>
      <c r="AM309" s="117" t="s">
        <v>1369</v>
      </c>
      <c r="AN309" s="277" t="s">
        <v>1613</v>
      </c>
      <c r="AO309" s="116"/>
      <c r="AP309" s="116"/>
      <c r="AQ309" s="116"/>
      <c r="AR309" s="116"/>
      <c r="AS309" s="116"/>
      <c r="AT309" s="117" t="s">
        <v>74</v>
      </c>
      <c r="AU309" s="116"/>
      <c r="AV309" s="116"/>
      <c r="AW309" s="116"/>
      <c r="AX309" s="116"/>
      <c r="AY309" s="116"/>
      <c r="AZ309" s="116"/>
      <c r="BA309" s="116"/>
      <c r="BB309" s="116"/>
      <c r="BC309" s="116"/>
      <c r="BD309" s="117" t="s">
        <v>269</v>
      </c>
      <c r="BE309" s="255">
        <v>42744</v>
      </c>
      <c r="BF309" s="116"/>
      <c r="BG309" s="116"/>
      <c r="BH309" s="116"/>
      <c r="BI309" s="116"/>
      <c r="BJ309" s="116"/>
      <c r="BK309" s="116"/>
      <c r="BL309" s="116"/>
      <c r="BM309" s="116"/>
      <c r="BN309" s="116"/>
      <c r="BO309" s="116"/>
    </row>
    <row r="310" spans="1:67" ht="16.5">
      <c r="A310" s="234">
        <v>82</v>
      </c>
      <c r="B310" s="116"/>
      <c r="C310" s="116"/>
      <c r="D310" s="226" t="s">
        <v>518</v>
      </c>
      <c r="E310" s="227" t="s">
        <v>519</v>
      </c>
      <c r="F310" s="260"/>
      <c r="G310" s="244">
        <v>1968</v>
      </c>
      <c r="H310" s="237">
        <v>48</v>
      </c>
      <c r="I310" s="226" t="s">
        <v>78</v>
      </c>
      <c r="J310" s="227" t="s">
        <v>79</v>
      </c>
      <c r="K310" s="238" t="s">
        <v>2011</v>
      </c>
      <c r="L310" s="229" t="s">
        <v>2012</v>
      </c>
      <c r="M310" s="230" t="s">
        <v>2013</v>
      </c>
      <c r="N310" s="229" t="s">
        <v>2014</v>
      </c>
      <c r="O310" s="230" t="s">
        <v>70</v>
      </c>
      <c r="P310" s="229" t="s">
        <v>336</v>
      </c>
      <c r="Q310" s="230" t="s">
        <v>2015</v>
      </c>
      <c r="R310" s="229" t="s">
        <v>2016</v>
      </c>
      <c r="S310" s="239" t="s">
        <v>80</v>
      </c>
      <c r="T310" s="229" t="s">
        <v>2017</v>
      </c>
      <c r="U310" s="240"/>
      <c r="V310" s="229" t="s">
        <v>2018</v>
      </c>
      <c r="W310" s="239" t="s">
        <v>2019</v>
      </c>
      <c r="X310" s="30" t="s">
        <v>2013</v>
      </c>
      <c r="Y310" s="241">
        <v>2</v>
      </c>
      <c r="Z310" s="242">
        <v>4</v>
      </c>
      <c r="AA310" s="29"/>
      <c r="AB310" s="30" t="s">
        <v>2020</v>
      </c>
      <c r="AC310" s="29"/>
      <c r="AD310" s="235"/>
      <c r="AE310" s="243" t="s">
        <v>1371</v>
      </c>
      <c r="AF310" s="194" t="s">
        <v>1431</v>
      </c>
      <c r="AG310" s="30" t="s">
        <v>134</v>
      </c>
      <c r="AH310" s="233" t="e">
        <f>VLOOKUP($AD310,'Program-Causes'!$C:$D,2,FALSE)</f>
        <v>#N/A</v>
      </c>
      <c r="AI310" s="194" t="s">
        <v>100</v>
      </c>
      <c r="AJ310" s="30" t="s">
        <v>69</v>
      </c>
      <c r="AK310" s="194" t="s">
        <v>70</v>
      </c>
      <c r="AL310" s="30" t="str">
        <f t="shared" si="0"/>
        <v>辛笛-HNA Group Co., Ltd.-2-4-UNICEF-</v>
      </c>
      <c r="AM310" s="26" t="s">
        <v>80</v>
      </c>
      <c r="AN310" s="27" t="s">
        <v>73</v>
      </c>
      <c r="AO310" s="28"/>
      <c r="AP310" s="29"/>
      <c r="AQ310" s="30" t="s">
        <v>74</v>
      </c>
      <c r="AR310" s="29"/>
      <c r="AS310" s="28"/>
      <c r="AT310" s="29"/>
      <c r="AU310" s="28"/>
      <c r="AV310" s="194" t="s">
        <v>2021</v>
      </c>
      <c r="AW310" s="28"/>
      <c r="AX310" s="194" t="s">
        <v>76</v>
      </c>
      <c r="AY310" s="244">
        <v>22</v>
      </c>
      <c r="AZ310" s="245"/>
      <c r="BA310" s="245"/>
      <c r="BB310" s="236"/>
      <c r="BC310" s="237">
        <v>31</v>
      </c>
      <c r="BD310" s="117" t="s">
        <v>103</v>
      </c>
      <c r="BE310" s="246">
        <v>42689</v>
      </c>
      <c r="BF310" s="116"/>
      <c r="BG310" s="116"/>
      <c r="BH310" s="116"/>
      <c r="BI310" s="116"/>
      <c r="BJ310" s="116"/>
      <c r="BK310" s="116"/>
      <c r="BL310" s="116"/>
      <c r="BM310" s="116"/>
      <c r="BN310" s="116"/>
      <c r="BO310" s="116"/>
    </row>
    <row r="311" spans="1:67" ht="16.5">
      <c r="A311" s="234">
        <v>82</v>
      </c>
      <c r="B311" s="116"/>
      <c r="C311" s="116"/>
      <c r="D311" s="226" t="s">
        <v>518</v>
      </c>
      <c r="E311" s="227" t="s">
        <v>519</v>
      </c>
      <c r="F311" s="235"/>
      <c r="G311" s="236"/>
      <c r="H311" s="245"/>
      <c r="I311" s="236"/>
      <c r="J311" s="245"/>
      <c r="K311" s="236"/>
      <c r="L311" s="248"/>
      <c r="M311" s="240"/>
      <c r="N311" s="248"/>
      <c r="O311" s="240"/>
      <c r="P311" s="248"/>
      <c r="Q311" s="240"/>
      <c r="R311" s="248"/>
      <c r="S311" s="240"/>
      <c r="T311" s="248"/>
      <c r="U311" s="240"/>
      <c r="V311" s="248"/>
      <c r="W311" s="240"/>
      <c r="X311" s="30" t="s">
        <v>2013</v>
      </c>
      <c r="Y311" s="241">
        <v>6.5</v>
      </c>
      <c r="Z311" s="28"/>
      <c r="AA311" s="29"/>
      <c r="AB311" s="30" t="s">
        <v>2022</v>
      </c>
      <c r="AC311" s="29"/>
      <c r="AD311" s="235"/>
      <c r="AE311" s="243" t="s">
        <v>1371</v>
      </c>
      <c r="AF311" s="194" t="s">
        <v>1431</v>
      </c>
      <c r="AG311" s="30" t="s">
        <v>67</v>
      </c>
      <c r="AH311" s="233" t="e">
        <f>VLOOKUP($AD311,'Program-Causes'!$C:$D,2,FALSE)</f>
        <v>#N/A</v>
      </c>
      <c r="AI311" s="194" t="s">
        <v>100</v>
      </c>
      <c r="AJ311" s="30" t="s">
        <v>69</v>
      </c>
      <c r="AK311" s="194" t="s">
        <v>70</v>
      </c>
      <c r="AL311" s="30" t="str">
        <f t="shared" si="0"/>
        <v>辛笛-HNA Group Co., Ltd.-6.5--UNESCO-</v>
      </c>
      <c r="AM311" s="26" t="s">
        <v>80</v>
      </c>
      <c r="AN311" s="27" t="s">
        <v>73</v>
      </c>
      <c r="AO311" s="28"/>
      <c r="AP311" s="29"/>
      <c r="AQ311" s="30" t="s">
        <v>74</v>
      </c>
      <c r="AR311" s="29"/>
      <c r="AS311" s="28"/>
      <c r="AT311" s="29"/>
      <c r="AU311" s="28"/>
      <c r="AV311" s="194" t="s">
        <v>2021</v>
      </c>
      <c r="AW311" s="28"/>
      <c r="AX311" s="194" t="s">
        <v>76</v>
      </c>
      <c r="AY311" s="236"/>
      <c r="AZ311" s="245"/>
      <c r="BA311" s="245"/>
      <c r="BB311" s="236"/>
      <c r="BC311" s="245"/>
      <c r="BD311" s="117" t="s">
        <v>103</v>
      </c>
      <c r="BE311" s="246">
        <v>42689</v>
      </c>
      <c r="BF311" s="116"/>
      <c r="BG311" s="116"/>
      <c r="BH311" s="116"/>
      <c r="BI311" s="116"/>
      <c r="BJ311" s="116"/>
      <c r="BK311" s="116"/>
      <c r="BL311" s="116"/>
      <c r="BM311" s="116"/>
      <c r="BN311" s="116"/>
      <c r="BO311" s="116"/>
    </row>
    <row r="312" spans="1:67" ht="16.5">
      <c r="A312" s="234">
        <v>82</v>
      </c>
      <c r="B312" s="116"/>
      <c r="C312" s="116"/>
      <c r="D312" s="226" t="s">
        <v>518</v>
      </c>
      <c r="E312" s="227" t="s">
        <v>519</v>
      </c>
      <c r="F312" s="235"/>
      <c r="G312" s="236"/>
      <c r="H312" s="245"/>
      <c r="I312" s="236"/>
      <c r="J312" s="245"/>
      <c r="K312" s="236"/>
      <c r="L312" s="248"/>
      <c r="M312" s="240"/>
      <c r="N312" s="248"/>
      <c r="O312" s="240"/>
      <c r="P312" s="248"/>
      <c r="Q312" s="240"/>
      <c r="R312" s="248"/>
      <c r="S312" s="240"/>
      <c r="T312" s="248"/>
      <c r="U312" s="240"/>
      <c r="V312" s="248"/>
      <c r="W312" s="240"/>
      <c r="X312" s="30" t="s">
        <v>2013</v>
      </c>
      <c r="Y312" s="241">
        <v>2</v>
      </c>
      <c r="Z312" s="28"/>
      <c r="AA312" s="29"/>
      <c r="AB312" s="30" t="s">
        <v>2023</v>
      </c>
      <c r="AC312" s="29"/>
      <c r="AD312" s="235"/>
      <c r="AE312" s="243" t="s">
        <v>1371</v>
      </c>
      <c r="AF312" s="194" t="s">
        <v>1431</v>
      </c>
      <c r="AG312" s="30" t="s">
        <v>99</v>
      </c>
      <c r="AH312" s="233" t="e">
        <f>VLOOKUP($AD312,'Program-Causes'!$C:$D,2,FALSE)</f>
        <v>#N/A</v>
      </c>
      <c r="AI312" s="194" t="s">
        <v>100</v>
      </c>
      <c r="AJ312" s="30" t="s">
        <v>69</v>
      </c>
      <c r="AK312" s="194" t="s">
        <v>70</v>
      </c>
      <c r="AL312" s="30" t="str">
        <f t="shared" si="0"/>
        <v>辛笛-HNA Group Co., Ltd.-2--WFP-</v>
      </c>
      <c r="AM312" s="26" t="s">
        <v>80</v>
      </c>
      <c r="AN312" s="27" t="s">
        <v>73</v>
      </c>
      <c r="AO312" s="28"/>
      <c r="AP312" s="29"/>
      <c r="AQ312" s="30" t="s">
        <v>74</v>
      </c>
      <c r="AR312" s="29"/>
      <c r="AS312" s="28"/>
      <c r="AT312" s="29"/>
      <c r="AU312" s="28"/>
      <c r="AV312" s="194" t="s">
        <v>2021</v>
      </c>
      <c r="AW312" s="28"/>
      <c r="AX312" s="194" t="s">
        <v>76</v>
      </c>
      <c r="AY312" s="236"/>
      <c r="AZ312" s="245"/>
      <c r="BA312" s="245"/>
      <c r="BB312" s="236"/>
      <c r="BC312" s="245"/>
      <c r="BD312" s="117" t="s">
        <v>103</v>
      </c>
      <c r="BE312" s="246">
        <v>42689</v>
      </c>
      <c r="BF312" s="116"/>
      <c r="BG312" s="116"/>
      <c r="BH312" s="116"/>
      <c r="BI312" s="116"/>
      <c r="BJ312" s="116"/>
      <c r="BK312" s="116"/>
      <c r="BL312" s="116"/>
      <c r="BM312" s="116"/>
      <c r="BN312" s="116"/>
      <c r="BO312" s="116"/>
    </row>
    <row r="313" spans="1:67" ht="12.75">
      <c r="A313" s="234">
        <v>83</v>
      </c>
      <c r="B313" s="117" t="s">
        <v>1364</v>
      </c>
      <c r="C313" s="116"/>
      <c r="D313" s="226" t="s">
        <v>431</v>
      </c>
      <c r="E313" s="117" t="s">
        <v>432</v>
      </c>
      <c r="F313" s="235"/>
      <c r="G313" s="116"/>
      <c r="H313" s="116"/>
      <c r="I313" s="116"/>
      <c r="J313" s="116"/>
      <c r="K313" s="116"/>
      <c r="L313" s="116"/>
      <c r="M313" s="116"/>
      <c r="N313" s="116"/>
      <c r="O313" s="116"/>
      <c r="P313" s="116"/>
      <c r="Q313" s="116"/>
      <c r="R313" s="116"/>
      <c r="S313" s="116"/>
      <c r="T313" s="116"/>
      <c r="U313" s="116"/>
      <c r="V313" s="116"/>
      <c r="W313" s="116"/>
      <c r="X313" s="117" t="s">
        <v>2025</v>
      </c>
      <c r="Y313" s="234">
        <v>10.38432149</v>
      </c>
      <c r="Z313" s="116"/>
      <c r="AA313" s="116"/>
      <c r="AB313" s="117" t="s">
        <v>1892</v>
      </c>
      <c r="AC313" s="117" t="s">
        <v>1893</v>
      </c>
      <c r="AD313" s="116"/>
      <c r="AE313" s="116"/>
      <c r="AF313" s="116"/>
      <c r="AG313" s="116"/>
      <c r="AH313" s="233" t="e">
        <f>VLOOKUP($AD313,'Program-Causes'!$C:$D,2,FALSE)</f>
        <v>#N/A</v>
      </c>
      <c r="AI313" s="116"/>
      <c r="AJ313" s="117" t="s">
        <v>69</v>
      </c>
      <c r="AK313" s="117" t="s">
        <v>70</v>
      </c>
      <c r="AL313" s="30" t="str">
        <f t="shared" si="0"/>
        <v>姚劲波-58.com Inc-10.38432149--Tianjin University Peiyang Education Development Foundation-天津大学北洋教育发展基金会</v>
      </c>
      <c r="AM313" s="117" t="s">
        <v>1369</v>
      </c>
      <c r="AN313" s="114" t="s">
        <v>1895</v>
      </c>
      <c r="AO313" s="116"/>
      <c r="AP313" s="116"/>
      <c r="AQ313" s="116"/>
      <c r="AR313" s="116"/>
      <c r="AS313" s="116"/>
      <c r="AT313" s="117" t="s">
        <v>74</v>
      </c>
      <c r="AU313" s="116"/>
      <c r="AV313" s="116"/>
      <c r="AW313" s="116"/>
      <c r="AX313" s="116"/>
      <c r="AY313" s="116"/>
      <c r="AZ313" s="116"/>
      <c r="BA313" s="116"/>
      <c r="BB313" s="116"/>
      <c r="BC313" s="116"/>
      <c r="BD313" s="117" t="s">
        <v>269</v>
      </c>
      <c r="BE313" s="255">
        <v>42744</v>
      </c>
      <c r="BF313" s="116"/>
      <c r="BG313" s="116"/>
      <c r="BH313" s="116"/>
      <c r="BI313" s="116"/>
      <c r="BJ313" s="116"/>
      <c r="BK313" s="116"/>
      <c r="BL313" s="116"/>
      <c r="BM313" s="116"/>
      <c r="BN313" s="116"/>
      <c r="BO313" s="116"/>
    </row>
    <row r="314" spans="1:67" ht="16.5">
      <c r="A314" s="234">
        <v>84</v>
      </c>
      <c r="B314" s="117" t="s">
        <v>1364</v>
      </c>
      <c r="C314" s="116"/>
      <c r="D314" s="226" t="s">
        <v>637</v>
      </c>
      <c r="E314" s="117" t="s">
        <v>638</v>
      </c>
      <c r="F314" s="235"/>
      <c r="G314" s="116"/>
      <c r="H314" s="116"/>
      <c r="I314" s="116"/>
      <c r="J314" s="116"/>
      <c r="K314" s="116"/>
      <c r="L314" s="116"/>
      <c r="M314" s="116"/>
      <c r="N314" s="116"/>
      <c r="O314" s="116"/>
      <c r="P314" s="116"/>
      <c r="Q314" s="116"/>
      <c r="R314" s="116"/>
      <c r="S314" s="116"/>
      <c r="T314" s="116"/>
      <c r="U314" s="116"/>
      <c r="V314" s="116"/>
      <c r="W314" s="116"/>
      <c r="X314" s="117" t="s">
        <v>2026</v>
      </c>
      <c r="Y314" s="234">
        <v>0.45</v>
      </c>
      <c r="Z314" s="117">
        <v>12</v>
      </c>
      <c r="AA314" s="117">
        <v>10</v>
      </c>
      <c r="AB314" s="117" t="s">
        <v>1611</v>
      </c>
      <c r="AC314" s="117" t="s">
        <v>1612</v>
      </c>
      <c r="AD314" s="254" t="s">
        <v>2026</v>
      </c>
      <c r="AE314" s="116"/>
      <c r="AF314" s="116"/>
      <c r="AG314" s="116"/>
      <c r="AH314" s="233" t="e">
        <f>VLOOKUP($AD314,'Program-Causes'!$C:$D,2,FALSE)</f>
        <v>#N/A</v>
      </c>
      <c r="AI314" s="116"/>
      <c r="AJ314" s="117" t="s">
        <v>69</v>
      </c>
      <c r="AK314" s="117" t="s">
        <v>70</v>
      </c>
      <c r="AL314" s="30" t="str">
        <f t="shared" si="0"/>
        <v>余志华-长沙江湾科技投资集团有限公司-0.45-12-Central South University Education Foundation-中南大学教育基金会</v>
      </c>
      <c r="AM314" s="117" t="s">
        <v>1369</v>
      </c>
      <c r="AN314" s="277" t="s">
        <v>1613</v>
      </c>
      <c r="AO314" s="116"/>
      <c r="AP314" s="116"/>
      <c r="AQ314" s="116"/>
      <c r="AR314" s="116"/>
      <c r="AS314" s="116"/>
      <c r="AT314" s="117" t="s">
        <v>74</v>
      </c>
      <c r="AU314" s="116"/>
      <c r="AV314" s="116"/>
      <c r="AW314" s="116"/>
      <c r="AX314" s="116"/>
      <c r="AY314" s="116"/>
      <c r="AZ314" s="116"/>
      <c r="BA314" s="116"/>
      <c r="BB314" s="116"/>
      <c r="BC314" s="116"/>
      <c r="BD314" s="117" t="s">
        <v>269</v>
      </c>
      <c r="BE314" s="255">
        <v>42744</v>
      </c>
      <c r="BF314" s="116"/>
      <c r="BG314" s="116"/>
      <c r="BH314" s="116"/>
      <c r="BI314" s="116"/>
      <c r="BJ314" s="116"/>
      <c r="BK314" s="116"/>
      <c r="BL314" s="116"/>
      <c r="BM314" s="116"/>
      <c r="BN314" s="116"/>
      <c r="BO314" s="116"/>
    </row>
    <row r="315" spans="1:67" ht="16.5">
      <c r="A315" s="234">
        <v>84</v>
      </c>
      <c r="B315" s="117" t="s">
        <v>1364</v>
      </c>
      <c r="C315" s="116"/>
      <c r="D315" s="226" t="s">
        <v>637</v>
      </c>
      <c r="E315" s="117" t="s">
        <v>638</v>
      </c>
      <c r="F315" s="235"/>
      <c r="G315" s="116"/>
      <c r="H315" s="116"/>
      <c r="I315" s="116"/>
      <c r="J315" s="116"/>
      <c r="K315" s="116"/>
      <c r="L315" s="116"/>
      <c r="M315" s="116"/>
      <c r="N315" s="116"/>
      <c r="O315" s="116"/>
      <c r="P315" s="116"/>
      <c r="Q315" s="116"/>
      <c r="R315" s="116"/>
      <c r="S315" s="116"/>
      <c r="T315" s="116"/>
      <c r="U315" s="116"/>
      <c r="V315" s="116"/>
      <c r="W315" s="116"/>
      <c r="X315" s="117" t="s">
        <v>2026</v>
      </c>
      <c r="Y315" s="234">
        <v>0.3</v>
      </c>
      <c r="Z315" s="117">
        <v>12</v>
      </c>
      <c r="AA315" s="117">
        <v>10</v>
      </c>
      <c r="AB315" s="117" t="s">
        <v>1611</v>
      </c>
      <c r="AC315" s="117" t="s">
        <v>1612</v>
      </c>
      <c r="AD315" s="254" t="s">
        <v>2026</v>
      </c>
      <c r="AE315" s="116"/>
      <c r="AF315" s="116"/>
      <c r="AG315" s="116"/>
      <c r="AH315" s="233" t="e">
        <f>VLOOKUP($AD315,'Program-Causes'!$C:$D,2,FALSE)</f>
        <v>#N/A</v>
      </c>
      <c r="AI315" s="116"/>
      <c r="AJ315" s="117" t="s">
        <v>69</v>
      </c>
      <c r="AK315" s="117" t="s">
        <v>70</v>
      </c>
      <c r="AL315" s="30" t="str">
        <f t="shared" si="0"/>
        <v>余志华-长沙江湾科技投资集团有限公司-0.3-12-Central South University Education Foundation-中南大学教育基金会</v>
      </c>
      <c r="AM315" s="117" t="s">
        <v>1369</v>
      </c>
      <c r="AN315" s="277" t="s">
        <v>1613</v>
      </c>
      <c r="AO315" s="116"/>
      <c r="AP315" s="116"/>
      <c r="AQ315" s="116"/>
      <c r="AR315" s="116"/>
      <c r="AS315" s="116"/>
      <c r="AT315" s="117" t="s">
        <v>74</v>
      </c>
      <c r="AU315" s="116"/>
      <c r="AV315" s="116"/>
      <c r="AW315" s="116"/>
      <c r="AX315" s="116"/>
      <c r="AY315" s="116"/>
      <c r="AZ315" s="116"/>
      <c r="BA315" s="116"/>
      <c r="BB315" s="116"/>
      <c r="BC315" s="116"/>
      <c r="BD315" s="117" t="s">
        <v>269</v>
      </c>
      <c r="BE315" s="255">
        <v>42744</v>
      </c>
      <c r="BF315" s="116"/>
      <c r="BG315" s="116"/>
      <c r="BH315" s="116"/>
      <c r="BI315" s="116"/>
      <c r="BJ315" s="116"/>
      <c r="BK315" s="116"/>
      <c r="BL315" s="116"/>
      <c r="BM315" s="116"/>
      <c r="BN315" s="116"/>
      <c r="BO315" s="116"/>
    </row>
    <row r="316" spans="1:67" ht="16.5">
      <c r="A316" s="234">
        <v>84</v>
      </c>
      <c r="B316" s="117" t="s">
        <v>1364</v>
      </c>
      <c r="C316" s="116"/>
      <c r="D316" s="226" t="s">
        <v>637</v>
      </c>
      <c r="E316" s="117" t="s">
        <v>638</v>
      </c>
      <c r="F316" s="235"/>
      <c r="G316" s="116"/>
      <c r="H316" s="116"/>
      <c r="I316" s="116"/>
      <c r="J316" s="116"/>
      <c r="K316" s="116"/>
      <c r="L316" s="116"/>
      <c r="M316" s="116"/>
      <c r="N316" s="116"/>
      <c r="O316" s="116"/>
      <c r="P316" s="116"/>
      <c r="Q316" s="116"/>
      <c r="R316" s="116"/>
      <c r="S316" s="116"/>
      <c r="T316" s="116"/>
      <c r="U316" s="116"/>
      <c r="V316" s="116"/>
      <c r="W316" s="116"/>
      <c r="X316" s="117" t="s">
        <v>2026</v>
      </c>
      <c r="Y316" s="234">
        <v>0.3</v>
      </c>
      <c r="Z316" s="117">
        <v>12</v>
      </c>
      <c r="AA316" s="117">
        <v>11</v>
      </c>
      <c r="AB316" s="117" t="s">
        <v>1611</v>
      </c>
      <c r="AC316" s="117" t="s">
        <v>1612</v>
      </c>
      <c r="AD316" s="254" t="s">
        <v>2026</v>
      </c>
      <c r="AE316" s="116"/>
      <c r="AF316" s="116"/>
      <c r="AG316" s="116"/>
      <c r="AH316" s="233" t="e">
        <f>VLOOKUP($AD316,'Program-Causes'!$C:$D,2,FALSE)</f>
        <v>#N/A</v>
      </c>
      <c r="AI316" s="116"/>
      <c r="AJ316" s="117" t="s">
        <v>69</v>
      </c>
      <c r="AK316" s="117" t="s">
        <v>70</v>
      </c>
      <c r="AL316" s="30" t="str">
        <f t="shared" si="0"/>
        <v>余志华-长沙江湾科技投资集团有限公司-0.3-12-Central South University Education Foundation-中南大学教育基金会</v>
      </c>
      <c r="AM316" s="117" t="s">
        <v>1369</v>
      </c>
      <c r="AN316" s="277" t="s">
        <v>1613</v>
      </c>
      <c r="AO316" s="116"/>
      <c r="AP316" s="116"/>
      <c r="AQ316" s="116"/>
      <c r="AR316" s="116"/>
      <c r="AS316" s="116"/>
      <c r="AT316" s="117" t="s">
        <v>74</v>
      </c>
      <c r="AU316" s="116"/>
      <c r="AV316" s="116"/>
      <c r="AW316" s="116"/>
      <c r="AX316" s="116"/>
      <c r="AY316" s="116"/>
      <c r="AZ316" s="116"/>
      <c r="BA316" s="116"/>
      <c r="BB316" s="116"/>
      <c r="BC316" s="116"/>
      <c r="BD316" s="117" t="s">
        <v>269</v>
      </c>
      <c r="BE316" s="255">
        <v>42744</v>
      </c>
      <c r="BF316" s="116"/>
      <c r="BG316" s="116"/>
      <c r="BH316" s="116"/>
      <c r="BI316" s="116"/>
      <c r="BJ316" s="116"/>
      <c r="BK316" s="116"/>
      <c r="BL316" s="116"/>
      <c r="BM316" s="116"/>
      <c r="BN316" s="116"/>
      <c r="BO316" s="116"/>
    </row>
    <row r="317" spans="1:67" ht="16.5">
      <c r="A317" s="234">
        <v>84</v>
      </c>
      <c r="B317" s="117" t="s">
        <v>1364</v>
      </c>
      <c r="C317" s="116"/>
      <c r="D317" s="226" t="s">
        <v>637</v>
      </c>
      <c r="E317" s="117" t="s">
        <v>638</v>
      </c>
      <c r="F317" s="235"/>
      <c r="G317" s="116"/>
      <c r="H317" s="116"/>
      <c r="I317" s="116"/>
      <c r="J317" s="116"/>
      <c r="K317" s="116"/>
      <c r="L317" s="116"/>
      <c r="M317" s="116"/>
      <c r="N317" s="116"/>
      <c r="O317" s="116"/>
      <c r="P317" s="116"/>
      <c r="Q317" s="116"/>
      <c r="R317" s="116"/>
      <c r="S317" s="116"/>
      <c r="T317" s="116"/>
      <c r="U317" s="116"/>
      <c r="V317" s="116"/>
      <c r="W317" s="116"/>
      <c r="X317" s="117" t="s">
        <v>2026</v>
      </c>
      <c r="Y317" s="234">
        <v>0.3</v>
      </c>
      <c r="Z317" s="117">
        <v>12</v>
      </c>
      <c r="AA317" s="117">
        <v>11</v>
      </c>
      <c r="AB317" s="117" t="s">
        <v>1611</v>
      </c>
      <c r="AC317" s="117" t="s">
        <v>1612</v>
      </c>
      <c r="AD317" s="254" t="s">
        <v>2026</v>
      </c>
      <c r="AE317" s="116"/>
      <c r="AF317" s="116"/>
      <c r="AG317" s="116"/>
      <c r="AH317" s="233" t="e">
        <f>VLOOKUP($AD317,'Program-Causes'!$C:$D,2,FALSE)</f>
        <v>#N/A</v>
      </c>
      <c r="AI317" s="116"/>
      <c r="AJ317" s="117" t="s">
        <v>69</v>
      </c>
      <c r="AK317" s="117" t="s">
        <v>70</v>
      </c>
      <c r="AL317" s="30" t="str">
        <f t="shared" si="0"/>
        <v>余志华-长沙江湾科技投资集团有限公司-0.3-12-Central South University Education Foundation-中南大学教育基金会</v>
      </c>
      <c r="AM317" s="117" t="s">
        <v>1369</v>
      </c>
      <c r="AN317" s="277" t="s">
        <v>1613</v>
      </c>
      <c r="AO317" s="116"/>
      <c r="AP317" s="116"/>
      <c r="AQ317" s="116"/>
      <c r="AR317" s="116"/>
      <c r="AS317" s="116"/>
      <c r="AT317" s="117" t="s">
        <v>74</v>
      </c>
      <c r="AU317" s="116"/>
      <c r="AV317" s="116"/>
      <c r="AW317" s="116"/>
      <c r="AX317" s="116"/>
      <c r="AY317" s="116"/>
      <c r="AZ317" s="116"/>
      <c r="BA317" s="116"/>
      <c r="BB317" s="116"/>
      <c r="BC317" s="116"/>
      <c r="BD317" s="117" t="s">
        <v>269</v>
      </c>
      <c r="BE317" s="255">
        <v>42744</v>
      </c>
      <c r="BF317" s="116"/>
      <c r="BG317" s="116"/>
      <c r="BH317" s="116"/>
      <c r="BI317" s="116"/>
      <c r="BJ317" s="116"/>
      <c r="BK317" s="116"/>
      <c r="BL317" s="116"/>
      <c r="BM317" s="116"/>
      <c r="BN317" s="116"/>
      <c r="BO317" s="116"/>
    </row>
    <row r="318" spans="1:67" ht="16.5">
      <c r="A318" s="234">
        <v>84</v>
      </c>
      <c r="B318" s="117" t="s">
        <v>1364</v>
      </c>
      <c r="C318" s="116"/>
      <c r="D318" s="226" t="s">
        <v>637</v>
      </c>
      <c r="E318" s="117" t="s">
        <v>638</v>
      </c>
      <c r="F318" s="235"/>
      <c r="G318" s="116"/>
      <c r="H318" s="116"/>
      <c r="I318" s="116"/>
      <c r="J318" s="116"/>
      <c r="K318" s="116"/>
      <c r="L318" s="116"/>
      <c r="M318" s="116"/>
      <c r="N318" s="116"/>
      <c r="O318" s="116"/>
      <c r="P318" s="116"/>
      <c r="Q318" s="116"/>
      <c r="R318" s="116"/>
      <c r="S318" s="116"/>
      <c r="T318" s="116"/>
      <c r="U318" s="116"/>
      <c r="V318" s="116"/>
      <c r="W318" s="116"/>
      <c r="X318" s="117" t="s">
        <v>2026</v>
      </c>
      <c r="Y318" s="234">
        <v>0.3</v>
      </c>
      <c r="Z318" s="117">
        <v>12</v>
      </c>
      <c r="AA318" s="117">
        <v>11</v>
      </c>
      <c r="AB318" s="117" t="s">
        <v>1611</v>
      </c>
      <c r="AC318" s="117" t="s">
        <v>1612</v>
      </c>
      <c r="AD318" s="254" t="s">
        <v>2026</v>
      </c>
      <c r="AE318" s="116"/>
      <c r="AF318" s="116"/>
      <c r="AG318" s="116"/>
      <c r="AH318" s="233" t="e">
        <f>VLOOKUP($AD318,'Program-Causes'!$C:$D,2,FALSE)</f>
        <v>#N/A</v>
      </c>
      <c r="AI318" s="116"/>
      <c r="AJ318" s="117" t="s">
        <v>69</v>
      </c>
      <c r="AK318" s="117" t="s">
        <v>70</v>
      </c>
      <c r="AL318" s="30" t="str">
        <f t="shared" si="0"/>
        <v>余志华-长沙江湾科技投资集团有限公司-0.3-12-Central South University Education Foundation-中南大学教育基金会</v>
      </c>
      <c r="AM318" s="117" t="s">
        <v>1369</v>
      </c>
      <c r="AN318" s="277" t="s">
        <v>1613</v>
      </c>
      <c r="AO318" s="116"/>
      <c r="AP318" s="116"/>
      <c r="AQ318" s="116"/>
      <c r="AR318" s="116"/>
      <c r="AS318" s="116"/>
      <c r="AT318" s="117" t="s">
        <v>74</v>
      </c>
      <c r="AU318" s="116"/>
      <c r="AV318" s="116"/>
      <c r="AW318" s="116"/>
      <c r="AX318" s="116"/>
      <c r="AY318" s="116"/>
      <c r="AZ318" s="116"/>
      <c r="BA318" s="116"/>
      <c r="BB318" s="116"/>
      <c r="BC318" s="116"/>
      <c r="BD318" s="117" t="s">
        <v>269</v>
      </c>
      <c r="BE318" s="255">
        <v>42744</v>
      </c>
      <c r="BF318" s="116"/>
      <c r="BG318" s="116"/>
      <c r="BH318" s="116"/>
      <c r="BI318" s="116"/>
      <c r="BJ318" s="116"/>
      <c r="BK318" s="116"/>
      <c r="BL318" s="116"/>
      <c r="BM318" s="116"/>
      <c r="BN318" s="116"/>
      <c r="BO318" s="116"/>
    </row>
    <row r="319" spans="1:67" ht="16.5">
      <c r="A319" s="234">
        <v>84</v>
      </c>
      <c r="B319" s="117" t="s">
        <v>1364</v>
      </c>
      <c r="C319" s="116"/>
      <c r="D319" s="226" t="s">
        <v>637</v>
      </c>
      <c r="E319" s="117" t="s">
        <v>638</v>
      </c>
      <c r="F319" s="235"/>
      <c r="G319" s="116"/>
      <c r="H319" s="116"/>
      <c r="I319" s="116"/>
      <c r="J319" s="116"/>
      <c r="K319" s="116"/>
      <c r="L319" s="116"/>
      <c r="M319" s="116"/>
      <c r="N319" s="116"/>
      <c r="O319" s="116"/>
      <c r="P319" s="116"/>
      <c r="Q319" s="116"/>
      <c r="R319" s="116"/>
      <c r="S319" s="116"/>
      <c r="T319" s="116"/>
      <c r="U319" s="116"/>
      <c r="V319" s="116"/>
      <c r="W319" s="116"/>
      <c r="X319" s="117" t="s">
        <v>2026</v>
      </c>
      <c r="Y319" s="234">
        <v>0.3</v>
      </c>
      <c r="Z319" s="117">
        <v>12</v>
      </c>
      <c r="AA319" s="117">
        <v>11</v>
      </c>
      <c r="AB319" s="117" t="s">
        <v>1611</v>
      </c>
      <c r="AC319" s="117" t="s">
        <v>1612</v>
      </c>
      <c r="AD319" s="254" t="s">
        <v>2026</v>
      </c>
      <c r="AE319" s="116"/>
      <c r="AF319" s="116"/>
      <c r="AG319" s="116"/>
      <c r="AH319" s="233" t="e">
        <f>VLOOKUP($AD319,'Program-Causes'!$C:$D,2,FALSE)</f>
        <v>#N/A</v>
      </c>
      <c r="AI319" s="116"/>
      <c r="AJ319" s="117" t="s">
        <v>69</v>
      </c>
      <c r="AK319" s="117" t="s">
        <v>70</v>
      </c>
      <c r="AL319" s="30" t="str">
        <f t="shared" si="0"/>
        <v>余志华-长沙江湾科技投资集团有限公司-0.3-12-Central South University Education Foundation-中南大学教育基金会</v>
      </c>
      <c r="AM319" s="117" t="s">
        <v>1369</v>
      </c>
      <c r="AN319" s="277" t="s">
        <v>1613</v>
      </c>
      <c r="AO319" s="116"/>
      <c r="AP319" s="116"/>
      <c r="AQ319" s="116"/>
      <c r="AR319" s="116"/>
      <c r="AS319" s="116"/>
      <c r="AT319" s="117" t="s">
        <v>74</v>
      </c>
      <c r="AU319" s="116"/>
      <c r="AV319" s="116"/>
      <c r="AW319" s="116"/>
      <c r="AX319" s="116"/>
      <c r="AY319" s="116"/>
      <c r="AZ319" s="116"/>
      <c r="BA319" s="116"/>
      <c r="BB319" s="116"/>
      <c r="BC319" s="116"/>
      <c r="BD319" s="117" t="s">
        <v>269</v>
      </c>
      <c r="BE319" s="255">
        <v>42744</v>
      </c>
      <c r="BF319" s="116"/>
      <c r="BG319" s="116"/>
      <c r="BH319" s="116"/>
      <c r="BI319" s="116"/>
      <c r="BJ319" s="116"/>
      <c r="BK319" s="116"/>
      <c r="BL319" s="116"/>
      <c r="BM319" s="116"/>
      <c r="BN319" s="116"/>
      <c r="BO319" s="116"/>
    </row>
    <row r="320" spans="1:67" ht="16.5">
      <c r="A320" s="234">
        <v>84</v>
      </c>
      <c r="B320" s="117" t="s">
        <v>1364</v>
      </c>
      <c r="C320" s="116"/>
      <c r="D320" s="226" t="s">
        <v>637</v>
      </c>
      <c r="E320" s="117" t="s">
        <v>638</v>
      </c>
      <c r="F320" s="235"/>
      <c r="G320" s="116"/>
      <c r="H320" s="116"/>
      <c r="I320" s="116"/>
      <c r="J320" s="116"/>
      <c r="K320" s="116"/>
      <c r="L320" s="116"/>
      <c r="M320" s="116"/>
      <c r="N320" s="116"/>
      <c r="O320" s="116"/>
      <c r="P320" s="116"/>
      <c r="Q320" s="116"/>
      <c r="R320" s="116"/>
      <c r="S320" s="116"/>
      <c r="T320" s="116"/>
      <c r="U320" s="116"/>
      <c r="V320" s="116"/>
      <c r="W320" s="116"/>
      <c r="X320" s="117" t="s">
        <v>2026</v>
      </c>
      <c r="Y320" s="234">
        <v>0.3</v>
      </c>
      <c r="Z320" s="117">
        <v>12</v>
      </c>
      <c r="AA320" s="117">
        <v>14</v>
      </c>
      <c r="AB320" s="117" t="s">
        <v>1611</v>
      </c>
      <c r="AC320" s="117" t="s">
        <v>1612</v>
      </c>
      <c r="AD320" s="254" t="s">
        <v>2026</v>
      </c>
      <c r="AE320" s="116"/>
      <c r="AF320" s="116"/>
      <c r="AG320" s="116"/>
      <c r="AH320" s="233" t="e">
        <f>VLOOKUP($AD320,'Program-Causes'!$C:$D,2,FALSE)</f>
        <v>#N/A</v>
      </c>
      <c r="AI320" s="116"/>
      <c r="AJ320" s="117" t="s">
        <v>69</v>
      </c>
      <c r="AK320" s="117" t="s">
        <v>70</v>
      </c>
      <c r="AL320" s="30" t="str">
        <f t="shared" si="0"/>
        <v>余志华-长沙江湾科技投资集团有限公司-0.3-12-Central South University Education Foundation-中南大学教育基金会</v>
      </c>
      <c r="AM320" s="117" t="s">
        <v>1369</v>
      </c>
      <c r="AN320" s="277" t="s">
        <v>1613</v>
      </c>
      <c r="AO320" s="116"/>
      <c r="AP320" s="116"/>
      <c r="AQ320" s="116"/>
      <c r="AR320" s="116"/>
      <c r="AS320" s="116"/>
      <c r="AT320" s="117" t="s">
        <v>74</v>
      </c>
      <c r="AU320" s="116"/>
      <c r="AV320" s="116"/>
      <c r="AW320" s="116"/>
      <c r="AX320" s="116"/>
      <c r="AY320" s="116"/>
      <c r="AZ320" s="116"/>
      <c r="BA320" s="116"/>
      <c r="BB320" s="116"/>
      <c r="BC320" s="116"/>
      <c r="BD320" s="117" t="s">
        <v>269</v>
      </c>
      <c r="BE320" s="255">
        <v>42744</v>
      </c>
      <c r="BF320" s="116"/>
      <c r="BG320" s="116"/>
      <c r="BH320" s="116"/>
      <c r="BI320" s="116"/>
      <c r="BJ320" s="116"/>
      <c r="BK320" s="116"/>
      <c r="BL320" s="116"/>
      <c r="BM320" s="116"/>
      <c r="BN320" s="116"/>
      <c r="BO320" s="116"/>
    </row>
    <row r="321" spans="1:67" ht="16.5">
      <c r="A321" s="234">
        <v>84</v>
      </c>
      <c r="B321" s="117" t="s">
        <v>1364</v>
      </c>
      <c r="C321" s="116"/>
      <c r="D321" s="226" t="s">
        <v>637</v>
      </c>
      <c r="E321" s="117" t="s">
        <v>638</v>
      </c>
      <c r="F321" s="235"/>
      <c r="G321" s="116"/>
      <c r="H321" s="116"/>
      <c r="I321" s="116"/>
      <c r="J321" s="116"/>
      <c r="K321" s="116"/>
      <c r="L321" s="116"/>
      <c r="M321" s="116"/>
      <c r="N321" s="116"/>
      <c r="O321" s="116"/>
      <c r="P321" s="116"/>
      <c r="Q321" s="116"/>
      <c r="R321" s="116"/>
      <c r="S321" s="116"/>
      <c r="T321" s="116"/>
      <c r="U321" s="116"/>
      <c r="V321" s="116"/>
      <c r="W321" s="116"/>
      <c r="X321" s="117" t="s">
        <v>2026</v>
      </c>
      <c r="Y321" s="234">
        <v>0.3</v>
      </c>
      <c r="Z321" s="117">
        <v>12</v>
      </c>
      <c r="AA321" s="117">
        <v>14</v>
      </c>
      <c r="AB321" s="117" t="s">
        <v>1611</v>
      </c>
      <c r="AC321" s="117" t="s">
        <v>1612</v>
      </c>
      <c r="AD321" s="254" t="s">
        <v>2026</v>
      </c>
      <c r="AE321" s="116"/>
      <c r="AF321" s="116"/>
      <c r="AG321" s="116"/>
      <c r="AH321" s="233" t="e">
        <f>VLOOKUP($AD321,'Program-Causes'!$C:$D,2,FALSE)</f>
        <v>#N/A</v>
      </c>
      <c r="AI321" s="116"/>
      <c r="AJ321" s="117" t="s">
        <v>69</v>
      </c>
      <c r="AK321" s="117" t="s">
        <v>70</v>
      </c>
      <c r="AL321" s="30" t="str">
        <f t="shared" si="0"/>
        <v>余志华-长沙江湾科技投资集团有限公司-0.3-12-Central South University Education Foundation-中南大学教育基金会</v>
      </c>
      <c r="AM321" s="117" t="s">
        <v>1369</v>
      </c>
      <c r="AN321" s="277" t="s">
        <v>1613</v>
      </c>
      <c r="AO321" s="116"/>
      <c r="AP321" s="116"/>
      <c r="AQ321" s="116"/>
      <c r="AR321" s="116"/>
      <c r="AS321" s="116"/>
      <c r="AT321" s="117" t="s">
        <v>74</v>
      </c>
      <c r="AU321" s="116"/>
      <c r="AV321" s="116"/>
      <c r="AW321" s="116"/>
      <c r="AX321" s="116"/>
      <c r="AY321" s="116"/>
      <c r="AZ321" s="116"/>
      <c r="BA321" s="116"/>
      <c r="BB321" s="116"/>
      <c r="BC321" s="116"/>
      <c r="BD321" s="117" t="s">
        <v>269</v>
      </c>
      <c r="BE321" s="255">
        <v>42744</v>
      </c>
      <c r="BF321" s="116"/>
      <c r="BG321" s="116"/>
      <c r="BH321" s="116"/>
      <c r="BI321" s="116"/>
      <c r="BJ321" s="116"/>
      <c r="BK321" s="116"/>
      <c r="BL321" s="116"/>
      <c r="BM321" s="116"/>
      <c r="BN321" s="116"/>
      <c r="BO321" s="116"/>
    </row>
    <row r="322" spans="1:67" ht="12.75">
      <c r="A322" s="234">
        <v>84</v>
      </c>
      <c r="B322" s="117" t="s">
        <v>1364</v>
      </c>
      <c r="C322" s="116"/>
      <c r="D322" s="226" t="s">
        <v>637</v>
      </c>
      <c r="E322" s="117" t="s">
        <v>638</v>
      </c>
      <c r="F322" s="235"/>
      <c r="G322" s="116"/>
      <c r="H322" s="116"/>
      <c r="I322" s="116"/>
      <c r="J322" s="116"/>
      <c r="K322" s="116"/>
      <c r="L322" s="116"/>
      <c r="M322" s="116"/>
      <c r="N322" s="116"/>
      <c r="O322" s="116"/>
      <c r="P322" s="116"/>
      <c r="Q322" s="116"/>
      <c r="R322" s="116"/>
      <c r="S322" s="116"/>
      <c r="T322" s="116"/>
      <c r="U322" s="116"/>
      <c r="V322" s="116"/>
      <c r="W322" s="116"/>
      <c r="X322" s="117" t="s">
        <v>2026</v>
      </c>
      <c r="Y322" s="234">
        <v>0.3</v>
      </c>
      <c r="Z322" s="117">
        <v>12</v>
      </c>
      <c r="AA322" s="117">
        <v>14</v>
      </c>
      <c r="AB322" s="117" t="s">
        <v>1611</v>
      </c>
      <c r="AC322" s="117" t="s">
        <v>1612</v>
      </c>
      <c r="AD322" s="117" t="s">
        <v>2026</v>
      </c>
      <c r="AE322" s="116"/>
      <c r="AF322" s="116"/>
      <c r="AG322" s="116"/>
      <c r="AH322" s="233" t="e">
        <f>VLOOKUP($AD322,'Program-Causes'!$C:$D,2,FALSE)</f>
        <v>#N/A</v>
      </c>
      <c r="AI322" s="116"/>
      <c r="AJ322" s="117" t="s">
        <v>69</v>
      </c>
      <c r="AK322" s="117" t="s">
        <v>70</v>
      </c>
      <c r="AL322" s="30" t="str">
        <f t="shared" si="0"/>
        <v>余志华-长沙江湾科技投资集团有限公司-0.3-12-Central South University Education Foundation-中南大学教育基金会</v>
      </c>
      <c r="AM322" s="117" t="s">
        <v>1369</v>
      </c>
      <c r="AN322" s="277" t="s">
        <v>1613</v>
      </c>
      <c r="AO322" s="116"/>
      <c r="AP322" s="116"/>
      <c r="AQ322" s="116"/>
      <c r="AR322" s="116"/>
      <c r="AS322" s="116"/>
      <c r="AT322" s="117" t="s">
        <v>74</v>
      </c>
      <c r="AU322" s="116"/>
      <c r="AV322" s="116"/>
      <c r="AW322" s="116"/>
      <c r="AX322" s="116"/>
      <c r="AY322" s="116"/>
      <c r="AZ322" s="116"/>
      <c r="BA322" s="116"/>
      <c r="BB322" s="116"/>
      <c r="BC322" s="116"/>
      <c r="BD322" s="117" t="s">
        <v>269</v>
      </c>
      <c r="BE322" s="255">
        <v>42744</v>
      </c>
      <c r="BF322" s="116"/>
      <c r="BG322" s="116"/>
      <c r="BH322" s="116"/>
      <c r="BI322" s="116"/>
      <c r="BJ322" s="116"/>
      <c r="BK322" s="116"/>
      <c r="BL322" s="116"/>
      <c r="BM322" s="116"/>
      <c r="BN322" s="116"/>
      <c r="BO322" s="116"/>
    </row>
    <row r="323" spans="1:67" ht="12.75">
      <c r="A323" s="234">
        <v>84</v>
      </c>
      <c r="B323" s="117" t="s">
        <v>1364</v>
      </c>
      <c r="C323" s="116"/>
      <c r="D323" s="226" t="s">
        <v>637</v>
      </c>
      <c r="E323" s="117" t="s">
        <v>638</v>
      </c>
      <c r="F323" s="235"/>
      <c r="G323" s="116"/>
      <c r="H323" s="116"/>
      <c r="I323" s="116"/>
      <c r="J323" s="116"/>
      <c r="K323" s="116"/>
      <c r="L323" s="116"/>
      <c r="M323" s="116"/>
      <c r="N323" s="116"/>
      <c r="O323" s="116"/>
      <c r="P323" s="116"/>
      <c r="Q323" s="116"/>
      <c r="R323" s="116"/>
      <c r="S323" s="116"/>
      <c r="T323" s="116"/>
      <c r="U323" s="116"/>
      <c r="V323" s="116"/>
      <c r="W323" s="116"/>
      <c r="X323" s="117" t="s">
        <v>2026</v>
      </c>
      <c r="Y323" s="234">
        <v>0.3</v>
      </c>
      <c r="Z323" s="117">
        <v>12</v>
      </c>
      <c r="AA323" s="117">
        <v>15</v>
      </c>
      <c r="AB323" s="117" t="s">
        <v>1611</v>
      </c>
      <c r="AC323" s="117" t="s">
        <v>1612</v>
      </c>
      <c r="AD323" s="117" t="s">
        <v>2026</v>
      </c>
      <c r="AE323" s="116"/>
      <c r="AF323" s="116"/>
      <c r="AG323" s="116"/>
      <c r="AH323" s="233" t="e">
        <f>VLOOKUP($AD323,'Program-Causes'!$C:$D,2,FALSE)</f>
        <v>#N/A</v>
      </c>
      <c r="AI323" s="116"/>
      <c r="AJ323" s="117" t="s">
        <v>69</v>
      </c>
      <c r="AK323" s="117" t="s">
        <v>70</v>
      </c>
      <c r="AL323" s="30" t="str">
        <f t="shared" si="0"/>
        <v>余志华-长沙江湾科技投资集团有限公司-0.3-12-Central South University Education Foundation-中南大学教育基金会</v>
      </c>
      <c r="AM323" s="117" t="s">
        <v>1369</v>
      </c>
      <c r="AN323" s="277" t="s">
        <v>1613</v>
      </c>
      <c r="AO323" s="116"/>
      <c r="AP323" s="116"/>
      <c r="AQ323" s="116"/>
      <c r="AR323" s="116"/>
      <c r="AS323" s="116"/>
      <c r="AT323" s="117" t="s">
        <v>74</v>
      </c>
      <c r="AU323" s="116"/>
      <c r="AV323" s="116"/>
      <c r="AW323" s="116"/>
      <c r="AX323" s="116"/>
      <c r="AY323" s="116"/>
      <c r="AZ323" s="116"/>
      <c r="BA323" s="116"/>
      <c r="BB323" s="116"/>
      <c r="BC323" s="116"/>
      <c r="BD323" s="117" t="s">
        <v>269</v>
      </c>
      <c r="BE323" s="255">
        <v>42744</v>
      </c>
      <c r="BF323" s="116"/>
      <c r="BG323" s="116"/>
      <c r="BH323" s="116"/>
      <c r="BI323" s="116"/>
      <c r="BJ323" s="116"/>
      <c r="BK323" s="116"/>
      <c r="BL323" s="116"/>
      <c r="BM323" s="116"/>
      <c r="BN323" s="116"/>
      <c r="BO323" s="116"/>
    </row>
    <row r="324" spans="1:67" ht="12.75">
      <c r="A324" s="234">
        <v>84</v>
      </c>
      <c r="B324" s="117" t="s">
        <v>1364</v>
      </c>
      <c r="C324" s="116"/>
      <c r="D324" s="226" t="s">
        <v>637</v>
      </c>
      <c r="E324" s="117" t="s">
        <v>638</v>
      </c>
      <c r="F324" s="235"/>
      <c r="G324" s="116"/>
      <c r="H324" s="116"/>
      <c r="I324" s="116"/>
      <c r="J324" s="116"/>
      <c r="K324" s="116"/>
      <c r="L324" s="116"/>
      <c r="M324" s="116"/>
      <c r="N324" s="116"/>
      <c r="O324" s="116"/>
      <c r="P324" s="116"/>
      <c r="Q324" s="116"/>
      <c r="R324" s="116"/>
      <c r="S324" s="116"/>
      <c r="T324" s="116"/>
      <c r="U324" s="116"/>
      <c r="V324" s="116"/>
      <c r="W324" s="116"/>
      <c r="X324" s="117" t="s">
        <v>2026</v>
      </c>
      <c r="Y324" s="234">
        <v>0.3</v>
      </c>
      <c r="Z324" s="117">
        <v>12</v>
      </c>
      <c r="AA324" s="117">
        <v>15</v>
      </c>
      <c r="AB324" s="117" t="s">
        <v>1611</v>
      </c>
      <c r="AC324" s="117" t="s">
        <v>1612</v>
      </c>
      <c r="AD324" s="117" t="s">
        <v>2026</v>
      </c>
      <c r="AE324" s="116"/>
      <c r="AF324" s="116"/>
      <c r="AG324" s="116"/>
      <c r="AH324" s="233" t="e">
        <f>VLOOKUP($AD324,'Program-Causes'!$C:$D,2,FALSE)</f>
        <v>#N/A</v>
      </c>
      <c r="AI324" s="116"/>
      <c r="AJ324" s="117" t="s">
        <v>69</v>
      </c>
      <c r="AK324" s="117" t="s">
        <v>70</v>
      </c>
      <c r="AL324" s="30" t="str">
        <f t="shared" si="0"/>
        <v>余志华-长沙江湾科技投资集团有限公司-0.3-12-Central South University Education Foundation-中南大学教育基金会</v>
      </c>
      <c r="AM324" s="117" t="s">
        <v>1369</v>
      </c>
      <c r="AN324" s="277" t="s">
        <v>1613</v>
      </c>
      <c r="AO324" s="116"/>
      <c r="AP324" s="116"/>
      <c r="AQ324" s="116"/>
      <c r="AR324" s="116"/>
      <c r="AS324" s="116"/>
      <c r="AT324" s="117" t="s">
        <v>74</v>
      </c>
      <c r="AU324" s="116"/>
      <c r="AV324" s="116"/>
      <c r="AW324" s="116"/>
      <c r="AX324" s="116"/>
      <c r="AY324" s="116"/>
      <c r="AZ324" s="116"/>
      <c r="BA324" s="116"/>
      <c r="BB324" s="116"/>
      <c r="BC324" s="116"/>
      <c r="BD324" s="117" t="s">
        <v>269</v>
      </c>
      <c r="BE324" s="255">
        <v>42744</v>
      </c>
      <c r="BF324" s="116"/>
      <c r="BG324" s="116"/>
      <c r="BH324" s="247"/>
      <c r="BI324" s="247"/>
      <c r="BJ324" s="247"/>
      <c r="BK324" s="247"/>
      <c r="BL324" s="247"/>
      <c r="BM324" s="247"/>
      <c r="BN324" s="247"/>
      <c r="BO324" s="116"/>
    </row>
    <row r="325" spans="1:67" ht="12.75">
      <c r="A325" s="234">
        <v>84</v>
      </c>
      <c r="B325" s="117" t="s">
        <v>1364</v>
      </c>
      <c r="C325" s="116"/>
      <c r="D325" s="226" t="s">
        <v>637</v>
      </c>
      <c r="E325" s="117" t="s">
        <v>638</v>
      </c>
      <c r="F325" s="235"/>
      <c r="G325" s="116"/>
      <c r="H325" s="116"/>
      <c r="I325" s="116"/>
      <c r="J325" s="116"/>
      <c r="K325" s="116"/>
      <c r="L325" s="116"/>
      <c r="M325" s="116"/>
      <c r="N325" s="116"/>
      <c r="O325" s="116"/>
      <c r="P325" s="116"/>
      <c r="Q325" s="116"/>
      <c r="R325" s="116"/>
      <c r="S325" s="116"/>
      <c r="T325" s="116"/>
      <c r="U325" s="116"/>
      <c r="V325" s="116"/>
      <c r="W325" s="116"/>
      <c r="X325" s="117" t="s">
        <v>2026</v>
      </c>
      <c r="Y325" s="234">
        <v>0.3</v>
      </c>
      <c r="Z325" s="117">
        <v>12</v>
      </c>
      <c r="AA325" s="117">
        <v>17</v>
      </c>
      <c r="AB325" s="117" t="s">
        <v>1611</v>
      </c>
      <c r="AC325" s="117" t="s">
        <v>1612</v>
      </c>
      <c r="AD325" s="117" t="s">
        <v>2026</v>
      </c>
      <c r="AE325" s="116"/>
      <c r="AF325" s="116"/>
      <c r="AG325" s="116"/>
      <c r="AH325" s="233" t="e">
        <f>VLOOKUP($AD325,'Program-Causes'!$C:$D,2,FALSE)</f>
        <v>#N/A</v>
      </c>
      <c r="AI325" s="116"/>
      <c r="AJ325" s="117" t="s">
        <v>69</v>
      </c>
      <c r="AK325" s="117" t="s">
        <v>70</v>
      </c>
      <c r="AL325" s="30" t="str">
        <f t="shared" si="0"/>
        <v>余志华-长沙江湾科技投资集团有限公司-0.3-12-Central South University Education Foundation-中南大学教育基金会</v>
      </c>
      <c r="AM325" s="117" t="s">
        <v>1369</v>
      </c>
      <c r="AN325" s="277" t="s">
        <v>1613</v>
      </c>
      <c r="AO325" s="116"/>
      <c r="AP325" s="116"/>
      <c r="AQ325" s="116"/>
      <c r="AR325" s="116"/>
      <c r="AS325" s="116"/>
      <c r="AT325" s="117" t="s">
        <v>74</v>
      </c>
      <c r="AU325" s="116"/>
      <c r="AV325" s="116"/>
      <c r="AW325" s="116"/>
      <c r="AX325" s="116"/>
      <c r="AY325" s="116"/>
      <c r="AZ325" s="116"/>
      <c r="BA325" s="116"/>
      <c r="BB325" s="116"/>
      <c r="BC325" s="116"/>
      <c r="BD325" s="117" t="s">
        <v>269</v>
      </c>
      <c r="BE325" s="255">
        <v>42744</v>
      </c>
      <c r="BF325" s="116"/>
      <c r="BG325" s="116"/>
      <c r="BH325" s="247"/>
      <c r="BI325" s="247"/>
      <c r="BJ325" s="247"/>
      <c r="BK325" s="247"/>
      <c r="BL325" s="247"/>
      <c r="BM325" s="247"/>
      <c r="BN325" s="247"/>
      <c r="BO325" s="116"/>
    </row>
    <row r="326" spans="1:67" ht="12.75">
      <c r="A326" s="234">
        <v>84</v>
      </c>
      <c r="B326" s="117" t="s">
        <v>1364</v>
      </c>
      <c r="C326" s="116"/>
      <c r="D326" s="226" t="s">
        <v>637</v>
      </c>
      <c r="E326" s="117" t="s">
        <v>638</v>
      </c>
      <c r="F326" s="235"/>
      <c r="G326" s="116"/>
      <c r="H326" s="116"/>
      <c r="I326" s="116"/>
      <c r="J326" s="116"/>
      <c r="K326" s="116"/>
      <c r="L326" s="116"/>
      <c r="M326" s="116"/>
      <c r="N326" s="116"/>
      <c r="O326" s="116"/>
      <c r="P326" s="116"/>
      <c r="Q326" s="116"/>
      <c r="R326" s="116"/>
      <c r="S326" s="116"/>
      <c r="T326" s="116"/>
      <c r="U326" s="116"/>
      <c r="V326" s="116"/>
      <c r="W326" s="116"/>
      <c r="X326" s="117" t="s">
        <v>2026</v>
      </c>
      <c r="Y326" s="234">
        <v>0.3</v>
      </c>
      <c r="Z326" s="117">
        <v>12</v>
      </c>
      <c r="AA326" s="117">
        <v>17</v>
      </c>
      <c r="AB326" s="117" t="s">
        <v>1611</v>
      </c>
      <c r="AC326" s="117" t="s">
        <v>1612</v>
      </c>
      <c r="AD326" s="117" t="s">
        <v>2026</v>
      </c>
      <c r="AE326" s="116"/>
      <c r="AF326" s="116"/>
      <c r="AG326" s="116"/>
      <c r="AH326" s="233" t="e">
        <f>VLOOKUP($AD326,'Program-Causes'!$C:$D,2,FALSE)</f>
        <v>#N/A</v>
      </c>
      <c r="AI326" s="116"/>
      <c r="AJ326" s="117" t="s">
        <v>69</v>
      </c>
      <c r="AK326" s="117" t="s">
        <v>70</v>
      </c>
      <c r="AL326" s="30" t="str">
        <f t="shared" si="0"/>
        <v>余志华-长沙江湾科技投资集团有限公司-0.3-12-Central South University Education Foundation-中南大学教育基金会</v>
      </c>
      <c r="AM326" s="117" t="s">
        <v>1369</v>
      </c>
      <c r="AN326" s="277" t="s">
        <v>1613</v>
      </c>
      <c r="AO326" s="116"/>
      <c r="AP326" s="116"/>
      <c r="AQ326" s="116"/>
      <c r="AR326" s="116"/>
      <c r="AS326" s="116"/>
      <c r="AT326" s="117" t="s">
        <v>74</v>
      </c>
      <c r="AU326" s="116"/>
      <c r="AV326" s="116"/>
      <c r="AW326" s="116"/>
      <c r="AX326" s="116"/>
      <c r="AY326" s="116"/>
      <c r="AZ326" s="116"/>
      <c r="BA326" s="116"/>
      <c r="BB326" s="116"/>
      <c r="BC326" s="116"/>
      <c r="BD326" s="117" t="s">
        <v>269</v>
      </c>
      <c r="BE326" s="255">
        <v>42744</v>
      </c>
      <c r="BF326" s="116"/>
      <c r="BG326" s="116"/>
      <c r="BH326" s="116"/>
      <c r="BI326" s="116"/>
      <c r="BJ326" s="116"/>
      <c r="BK326" s="116"/>
      <c r="BL326" s="116"/>
      <c r="BM326" s="116"/>
      <c r="BN326" s="116"/>
      <c r="BO326" s="116"/>
    </row>
    <row r="327" spans="1:67" ht="12.75">
      <c r="A327" s="234">
        <v>84</v>
      </c>
      <c r="B327" s="117" t="s">
        <v>1364</v>
      </c>
      <c r="C327" s="116"/>
      <c r="D327" s="226" t="s">
        <v>637</v>
      </c>
      <c r="E327" s="117" t="s">
        <v>638</v>
      </c>
      <c r="F327" s="235"/>
      <c r="G327" s="116"/>
      <c r="H327" s="116"/>
      <c r="I327" s="116"/>
      <c r="J327" s="116"/>
      <c r="K327" s="116"/>
      <c r="L327" s="116"/>
      <c r="M327" s="116"/>
      <c r="N327" s="116"/>
      <c r="O327" s="116"/>
      <c r="P327" s="116"/>
      <c r="Q327" s="116"/>
      <c r="R327" s="116"/>
      <c r="S327" s="116"/>
      <c r="T327" s="116"/>
      <c r="U327" s="116"/>
      <c r="V327" s="116"/>
      <c r="W327" s="116"/>
      <c r="X327" s="117" t="s">
        <v>2026</v>
      </c>
      <c r="Y327" s="234">
        <v>0.3</v>
      </c>
      <c r="Z327" s="117">
        <v>12</v>
      </c>
      <c r="AA327" s="117">
        <v>18</v>
      </c>
      <c r="AB327" s="117" t="s">
        <v>1611</v>
      </c>
      <c r="AC327" s="117" t="s">
        <v>1612</v>
      </c>
      <c r="AD327" s="117" t="s">
        <v>2026</v>
      </c>
      <c r="AE327" s="116"/>
      <c r="AF327" s="116"/>
      <c r="AG327" s="116"/>
      <c r="AH327" s="233" t="e">
        <f>VLOOKUP($AD327,'Program-Causes'!$C:$D,2,FALSE)</f>
        <v>#N/A</v>
      </c>
      <c r="AI327" s="116"/>
      <c r="AJ327" s="117" t="s">
        <v>69</v>
      </c>
      <c r="AK327" s="117" t="s">
        <v>70</v>
      </c>
      <c r="AL327" s="30" t="str">
        <f t="shared" si="0"/>
        <v>余志华-长沙江湾科技投资集团有限公司-0.3-12-Central South University Education Foundation-中南大学教育基金会</v>
      </c>
      <c r="AM327" s="117" t="s">
        <v>1369</v>
      </c>
      <c r="AN327" s="277" t="s">
        <v>1613</v>
      </c>
      <c r="AO327" s="116"/>
      <c r="AP327" s="116"/>
      <c r="AQ327" s="116"/>
      <c r="AR327" s="116"/>
      <c r="AS327" s="116"/>
      <c r="AT327" s="117" t="s">
        <v>74</v>
      </c>
      <c r="AU327" s="116"/>
      <c r="AV327" s="116"/>
      <c r="AW327" s="116"/>
      <c r="AX327" s="116"/>
      <c r="AY327" s="116"/>
      <c r="AZ327" s="116"/>
      <c r="BA327" s="116"/>
      <c r="BB327" s="116"/>
      <c r="BC327" s="116"/>
      <c r="BD327" s="117" t="s">
        <v>269</v>
      </c>
      <c r="BE327" s="255">
        <v>42744</v>
      </c>
      <c r="BF327" s="116"/>
      <c r="BG327" s="116"/>
      <c r="BH327" s="116"/>
      <c r="BI327" s="116"/>
      <c r="BJ327" s="116"/>
      <c r="BK327" s="116"/>
      <c r="BL327" s="116"/>
      <c r="BM327" s="116"/>
      <c r="BN327" s="116"/>
      <c r="BO327" s="116"/>
    </row>
    <row r="328" spans="1:67" ht="12.75">
      <c r="A328" s="234">
        <v>84</v>
      </c>
      <c r="B328" s="117" t="s">
        <v>1364</v>
      </c>
      <c r="C328" s="116"/>
      <c r="D328" s="226" t="s">
        <v>637</v>
      </c>
      <c r="E328" s="117" t="s">
        <v>638</v>
      </c>
      <c r="F328" s="235"/>
      <c r="G328" s="116"/>
      <c r="H328" s="116"/>
      <c r="I328" s="116"/>
      <c r="J328" s="116"/>
      <c r="K328" s="116"/>
      <c r="L328" s="116"/>
      <c r="M328" s="116"/>
      <c r="N328" s="116"/>
      <c r="O328" s="116"/>
      <c r="P328" s="116"/>
      <c r="Q328" s="116"/>
      <c r="R328" s="116"/>
      <c r="S328" s="116"/>
      <c r="T328" s="116"/>
      <c r="U328" s="116"/>
      <c r="V328" s="116"/>
      <c r="W328" s="116"/>
      <c r="X328" s="117" t="s">
        <v>2026</v>
      </c>
      <c r="Y328" s="234">
        <v>0.3</v>
      </c>
      <c r="Z328" s="117">
        <v>12</v>
      </c>
      <c r="AA328" s="117">
        <v>18</v>
      </c>
      <c r="AB328" s="117" t="s">
        <v>1611</v>
      </c>
      <c r="AC328" s="117" t="s">
        <v>1612</v>
      </c>
      <c r="AD328" s="117" t="s">
        <v>2026</v>
      </c>
      <c r="AE328" s="116"/>
      <c r="AF328" s="116"/>
      <c r="AG328" s="116"/>
      <c r="AH328" s="233" t="e">
        <f>VLOOKUP($AD328,'Program-Causes'!$C:$D,2,FALSE)</f>
        <v>#N/A</v>
      </c>
      <c r="AI328" s="116"/>
      <c r="AJ328" s="117" t="s">
        <v>69</v>
      </c>
      <c r="AK328" s="117" t="s">
        <v>70</v>
      </c>
      <c r="AL328" s="30" t="str">
        <f t="shared" si="0"/>
        <v>余志华-长沙江湾科技投资集团有限公司-0.3-12-Central South University Education Foundation-中南大学教育基金会</v>
      </c>
      <c r="AM328" s="117" t="s">
        <v>1369</v>
      </c>
      <c r="AN328" s="277" t="s">
        <v>1613</v>
      </c>
      <c r="AO328" s="116"/>
      <c r="AP328" s="116"/>
      <c r="AQ328" s="116"/>
      <c r="AR328" s="116"/>
      <c r="AS328" s="116"/>
      <c r="AT328" s="117" t="s">
        <v>74</v>
      </c>
      <c r="AU328" s="116"/>
      <c r="AV328" s="116"/>
      <c r="AW328" s="116"/>
      <c r="AX328" s="116"/>
      <c r="AY328" s="116"/>
      <c r="AZ328" s="116"/>
      <c r="BA328" s="116"/>
      <c r="BB328" s="116"/>
      <c r="BC328" s="116"/>
      <c r="BD328" s="117" t="s">
        <v>269</v>
      </c>
      <c r="BE328" s="255">
        <v>42744</v>
      </c>
      <c r="BF328" s="116"/>
      <c r="BG328" s="116"/>
      <c r="BH328" s="116"/>
      <c r="BI328" s="116"/>
      <c r="BJ328" s="116"/>
      <c r="BK328" s="116"/>
      <c r="BL328" s="116"/>
      <c r="BM328" s="116"/>
      <c r="BN328" s="116"/>
      <c r="BO328" s="116"/>
    </row>
    <row r="329" spans="1:67" ht="12.75">
      <c r="A329" s="234">
        <v>84</v>
      </c>
      <c r="B329" s="117" t="s">
        <v>1364</v>
      </c>
      <c r="C329" s="116"/>
      <c r="D329" s="226" t="s">
        <v>637</v>
      </c>
      <c r="E329" s="117" t="s">
        <v>638</v>
      </c>
      <c r="F329" s="235"/>
      <c r="G329" s="116"/>
      <c r="H329" s="116"/>
      <c r="I329" s="116"/>
      <c r="J329" s="116"/>
      <c r="K329" s="116"/>
      <c r="L329" s="116"/>
      <c r="M329" s="116"/>
      <c r="N329" s="116"/>
      <c r="O329" s="116"/>
      <c r="P329" s="116"/>
      <c r="Q329" s="116"/>
      <c r="R329" s="116"/>
      <c r="S329" s="116"/>
      <c r="T329" s="116"/>
      <c r="U329" s="116"/>
      <c r="V329" s="116"/>
      <c r="W329" s="116"/>
      <c r="X329" s="117" t="s">
        <v>2026</v>
      </c>
      <c r="Y329" s="234">
        <v>0.15</v>
      </c>
      <c r="Z329" s="117">
        <v>12</v>
      </c>
      <c r="AA329" s="117">
        <v>10</v>
      </c>
      <c r="AB329" s="117" t="s">
        <v>1611</v>
      </c>
      <c r="AC329" s="117" t="s">
        <v>1612</v>
      </c>
      <c r="AD329" s="117" t="s">
        <v>2026</v>
      </c>
      <c r="AE329" s="116"/>
      <c r="AF329" s="116"/>
      <c r="AG329" s="116"/>
      <c r="AH329" s="233" t="e">
        <f>VLOOKUP($AD329,'Program-Causes'!$C:$D,2,FALSE)</f>
        <v>#N/A</v>
      </c>
      <c r="AI329" s="116"/>
      <c r="AJ329" s="117" t="s">
        <v>69</v>
      </c>
      <c r="AK329" s="117" t="s">
        <v>70</v>
      </c>
      <c r="AL329" s="30" t="str">
        <f t="shared" si="0"/>
        <v>余志华-长沙江湾科技投资集团有限公司-0.15-12-Central South University Education Foundation-中南大学教育基金会</v>
      </c>
      <c r="AM329" s="117" t="s">
        <v>1369</v>
      </c>
      <c r="AN329" s="277" t="s">
        <v>1613</v>
      </c>
      <c r="AO329" s="116"/>
      <c r="AP329" s="116"/>
      <c r="AQ329" s="116"/>
      <c r="AR329" s="116"/>
      <c r="AS329" s="116"/>
      <c r="AT329" s="117" t="s">
        <v>74</v>
      </c>
      <c r="AU329" s="116"/>
      <c r="AV329" s="116"/>
      <c r="AW329" s="116"/>
      <c r="AX329" s="116"/>
      <c r="AY329" s="116"/>
      <c r="AZ329" s="116"/>
      <c r="BA329" s="116"/>
      <c r="BB329" s="116"/>
      <c r="BC329" s="116"/>
      <c r="BD329" s="117" t="s">
        <v>269</v>
      </c>
      <c r="BE329" s="255">
        <v>42744</v>
      </c>
      <c r="BF329" s="116"/>
      <c r="BG329" s="116"/>
      <c r="BH329" s="116"/>
      <c r="BI329" s="116"/>
      <c r="BJ329" s="116"/>
      <c r="BK329" s="116"/>
      <c r="BL329" s="116"/>
      <c r="BM329" s="116"/>
      <c r="BN329" s="116"/>
      <c r="BO329" s="116"/>
    </row>
    <row r="330" spans="1:67" ht="16.5">
      <c r="A330" s="234">
        <v>84</v>
      </c>
      <c r="B330" s="117" t="s">
        <v>1364</v>
      </c>
      <c r="C330" s="116"/>
      <c r="D330" s="226" t="s">
        <v>637</v>
      </c>
      <c r="E330" s="117" t="s">
        <v>638</v>
      </c>
      <c r="F330" s="235"/>
      <c r="G330" s="116"/>
      <c r="H330" s="116"/>
      <c r="I330" s="116"/>
      <c r="J330" s="116"/>
      <c r="K330" s="116"/>
      <c r="L330" s="116"/>
      <c r="M330" s="116"/>
      <c r="N330" s="116"/>
      <c r="O330" s="116"/>
      <c r="P330" s="116"/>
      <c r="Q330" s="116"/>
      <c r="R330" s="116"/>
      <c r="S330" s="116"/>
      <c r="T330" s="116"/>
      <c r="U330" s="116"/>
      <c r="V330" s="116"/>
      <c r="W330" s="116"/>
      <c r="X330" s="117" t="s">
        <v>2026</v>
      </c>
      <c r="Y330" s="234">
        <v>0.15</v>
      </c>
      <c r="Z330" s="117">
        <v>12</v>
      </c>
      <c r="AA330" s="117">
        <v>10</v>
      </c>
      <c r="AB330" s="117" t="s">
        <v>1611</v>
      </c>
      <c r="AC330" s="117" t="s">
        <v>1612</v>
      </c>
      <c r="AD330" s="254" t="s">
        <v>2026</v>
      </c>
      <c r="AE330" s="116"/>
      <c r="AF330" s="116"/>
      <c r="AG330" s="116"/>
      <c r="AH330" s="233" t="e">
        <f>VLOOKUP($AD330,'Program-Causes'!$C:$D,2,FALSE)</f>
        <v>#N/A</v>
      </c>
      <c r="AI330" s="116"/>
      <c r="AJ330" s="117" t="s">
        <v>69</v>
      </c>
      <c r="AK330" s="117" t="s">
        <v>70</v>
      </c>
      <c r="AL330" s="30" t="str">
        <f t="shared" si="0"/>
        <v>余志华-长沙江湾科技投资集团有限公司-0.15-12-Central South University Education Foundation-中南大学教育基金会</v>
      </c>
      <c r="AM330" s="117" t="s">
        <v>1369</v>
      </c>
      <c r="AN330" s="277" t="s">
        <v>1613</v>
      </c>
      <c r="AO330" s="116"/>
      <c r="AP330" s="116"/>
      <c r="AQ330" s="116"/>
      <c r="AR330" s="116"/>
      <c r="AS330" s="116"/>
      <c r="AT330" s="117" t="s">
        <v>74</v>
      </c>
      <c r="AU330" s="116"/>
      <c r="AV330" s="116"/>
      <c r="AW330" s="116"/>
      <c r="AX330" s="116"/>
      <c r="AY330" s="116"/>
      <c r="AZ330" s="116"/>
      <c r="BA330" s="116"/>
      <c r="BB330" s="116"/>
      <c r="BC330" s="116"/>
      <c r="BD330" s="117" t="s">
        <v>269</v>
      </c>
      <c r="BE330" s="255">
        <v>42744</v>
      </c>
      <c r="BF330" s="116"/>
      <c r="BG330" s="116"/>
      <c r="BH330" s="116"/>
      <c r="BI330" s="116"/>
      <c r="BJ330" s="116"/>
      <c r="BK330" s="116"/>
      <c r="BL330" s="116"/>
      <c r="BM330" s="116"/>
      <c r="BN330" s="116"/>
      <c r="BO330" s="116"/>
    </row>
    <row r="331" spans="1:67" ht="16.5">
      <c r="A331" s="234">
        <v>84</v>
      </c>
      <c r="B331" s="117" t="s">
        <v>1364</v>
      </c>
      <c r="C331" s="116"/>
      <c r="D331" s="226" t="s">
        <v>637</v>
      </c>
      <c r="E331" s="117" t="s">
        <v>638</v>
      </c>
      <c r="F331" s="235"/>
      <c r="G331" s="116"/>
      <c r="H331" s="116"/>
      <c r="I331" s="116"/>
      <c r="J331" s="116"/>
      <c r="K331" s="116"/>
      <c r="L331" s="116"/>
      <c r="M331" s="116"/>
      <c r="N331" s="116"/>
      <c r="O331" s="116"/>
      <c r="P331" s="116"/>
      <c r="Q331" s="116"/>
      <c r="R331" s="116"/>
      <c r="S331" s="116"/>
      <c r="T331" s="116"/>
      <c r="U331" s="116"/>
      <c r="V331" s="116"/>
      <c r="W331" s="116"/>
      <c r="X331" s="117" t="s">
        <v>2026</v>
      </c>
      <c r="Y331" s="234">
        <v>0.15</v>
      </c>
      <c r="Z331" s="117">
        <v>12</v>
      </c>
      <c r="AA331" s="117">
        <v>10</v>
      </c>
      <c r="AB331" s="117" t="s">
        <v>1611</v>
      </c>
      <c r="AC331" s="117" t="s">
        <v>1612</v>
      </c>
      <c r="AD331" s="254" t="s">
        <v>2026</v>
      </c>
      <c r="AE331" s="116"/>
      <c r="AF331" s="116"/>
      <c r="AG331" s="116"/>
      <c r="AH331" s="233" t="e">
        <f>VLOOKUP($AD331,'Program-Causes'!$C:$D,2,FALSE)</f>
        <v>#N/A</v>
      </c>
      <c r="AI331" s="116"/>
      <c r="AJ331" s="117" t="s">
        <v>69</v>
      </c>
      <c r="AK331" s="117" t="s">
        <v>70</v>
      </c>
      <c r="AL331" s="30" t="str">
        <f t="shared" si="0"/>
        <v>余志华-长沙江湾科技投资集团有限公司-0.15-12-Central South University Education Foundation-中南大学教育基金会</v>
      </c>
      <c r="AM331" s="117" t="s">
        <v>1369</v>
      </c>
      <c r="AN331" s="277" t="s">
        <v>1613</v>
      </c>
      <c r="AO331" s="116"/>
      <c r="AP331" s="116"/>
      <c r="AQ331" s="116"/>
      <c r="AR331" s="116"/>
      <c r="AS331" s="116"/>
      <c r="AT331" s="117" t="s">
        <v>74</v>
      </c>
      <c r="AU331" s="116"/>
      <c r="AV331" s="116"/>
      <c r="AW331" s="116"/>
      <c r="AX331" s="116"/>
      <c r="AY331" s="116"/>
      <c r="AZ331" s="116"/>
      <c r="BA331" s="116"/>
      <c r="BB331" s="116"/>
      <c r="BC331" s="116"/>
      <c r="BD331" s="117" t="s">
        <v>269</v>
      </c>
      <c r="BE331" s="255">
        <v>42744</v>
      </c>
      <c r="BF331" s="116"/>
      <c r="BG331" s="116"/>
      <c r="BH331" s="116"/>
      <c r="BI331" s="116"/>
      <c r="BJ331" s="116"/>
      <c r="BK331" s="116"/>
      <c r="BL331" s="116"/>
      <c r="BM331" s="116"/>
      <c r="BN331" s="116"/>
      <c r="BO331" s="116"/>
    </row>
    <row r="332" spans="1:67" ht="16.5">
      <c r="A332" s="234">
        <v>84</v>
      </c>
      <c r="B332" s="117" t="s">
        <v>1364</v>
      </c>
      <c r="C332" s="116"/>
      <c r="D332" s="226" t="s">
        <v>637</v>
      </c>
      <c r="E332" s="117" t="s">
        <v>638</v>
      </c>
      <c r="F332" s="235"/>
      <c r="G332" s="116"/>
      <c r="H332" s="116"/>
      <c r="I332" s="116"/>
      <c r="J332" s="116"/>
      <c r="K332" s="116"/>
      <c r="L332" s="116"/>
      <c r="M332" s="116"/>
      <c r="N332" s="116"/>
      <c r="O332" s="116"/>
      <c r="P332" s="116"/>
      <c r="Q332" s="116"/>
      <c r="R332" s="116"/>
      <c r="S332" s="116"/>
      <c r="T332" s="116"/>
      <c r="U332" s="116"/>
      <c r="V332" s="116"/>
      <c r="W332" s="116"/>
      <c r="X332" s="117" t="s">
        <v>2026</v>
      </c>
      <c r="Y332" s="234">
        <v>0.15</v>
      </c>
      <c r="Z332" s="117">
        <v>12</v>
      </c>
      <c r="AA332" s="117">
        <v>10</v>
      </c>
      <c r="AB332" s="117" t="s">
        <v>1611</v>
      </c>
      <c r="AC332" s="117" t="s">
        <v>1612</v>
      </c>
      <c r="AD332" s="254" t="s">
        <v>2026</v>
      </c>
      <c r="AE332" s="116"/>
      <c r="AF332" s="116"/>
      <c r="AG332" s="116"/>
      <c r="AH332" s="233" t="e">
        <f>VLOOKUP($AD332,'Program-Causes'!$C:$D,2,FALSE)</f>
        <v>#N/A</v>
      </c>
      <c r="AI332" s="116"/>
      <c r="AJ332" s="117" t="s">
        <v>69</v>
      </c>
      <c r="AK332" s="117" t="s">
        <v>70</v>
      </c>
      <c r="AL332" s="30" t="str">
        <f t="shared" si="0"/>
        <v>余志华-长沙江湾科技投资集团有限公司-0.15-12-Central South University Education Foundation-中南大学教育基金会</v>
      </c>
      <c r="AM332" s="117" t="s">
        <v>1369</v>
      </c>
      <c r="AN332" s="277" t="s">
        <v>1613</v>
      </c>
      <c r="AO332" s="116"/>
      <c r="AP332" s="116"/>
      <c r="AQ332" s="116"/>
      <c r="AR332" s="116"/>
      <c r="AS332" s="116"/>
      <c r="AT332" s="117" t="s">
        <v>74</v>
      </c>
      <c r="AU332" s="116"/>
      <c r="AV332" s="116"/>
      <c r="AW332" s="116"/>
      <c r="AX332" s="116"/>
      <c r="AY332" s="116"/>
      <c r="AZ332" s="116"/>
      <c r="BA332" s="116"/>
      <c r="BB332" s="116"/>
      <c r="BC332" s="116"/>
      <c r="BD332" s="117" t="s">
        <v>269</v>
      </c>
      <c r="BE332" s="255">
        <v>42744</v>
      </c>
      <c r="BF332" s="116"/>
      <c r="BG332" s="116"/>
      <c r="BH332" s="116"/>
      <c r="BI332" s="116"/>
      <c r="BJ332" s="116"/>
      <c r="BK332" s="116"/>
      <c r="BL332" s="116"/>
      <c r="BM332" s="116"/>
      <c r="BN332" s="116"/>
      <c r="BO332" s="116"/>
    </row>
    <row r="333" spans="1:67" ht="16.5">
      <c r="A333" s="234">
        <v>84</v>
      </c>
      <c r="B333" s="117" t="s">
        <v>1364</v>
      </c>
      <c r="C333" s="116"/>
      <c r="D333" s="226" t="s">
        <v>637</v>
      </c>
      <c r="E333" s="117" t="s">
        <v>638</v>
      </c>
      <c r="F333" s="235"/>
      <c r="G333" s="116"/>
      <c r="H333" s="116"/>
      <c r="I333" s="116"/>
      <c r="J333" s="116"/>
      <c r="K333" s="116"/>
      <c r="L333" s="116"/>
      <c r="M333" s="116"/>
      <c r="N333" s="116"/>
      <c r="O333" s="116"/>
      <c r="P333" s="116"/>
      <c r="Q333" s="116"/>
      <c r="R333" s="116"/>
      <c r="S333" s="116"/>
      <c r="T333" s="116"/>
      <c r="U333" s="116"/>
      <c r="V333" s="116"/>
      <c r="W333" s="116"/>
      <c r="X333" s="117" t="s">
        <v>2026</v>
      </c>
      <c r="Y333" s="234">
        <v>0.15</v>
      </c>
      <c r="Z333" s="117">
        <v>12</v>
      </c>
      <c r="AA333" s="117">
        <v>10</v>
      </c>
      <c r="AB333" s="117" t="s">
        <v>1611</v>
      </c>
      <c r="AC333" s="117" t="s">
        <v>1612</v>
      </c>
      <c r="AD333" s="254" t="s">
        <v>2026</v>
      </c>
      <c r="AE333" s="116"/>
      <c r="AF333" s="116"/>
      <c r="AG333" s="116"/>
      <c r="AH333" s="233" t="e">
        <f>VLOOKUP($AD333,'Program-Causes'!$C:$D,2,FALSE)</f>
        <v>#N/A</v>
      </c>
      <c r="AI333" s="116"/>
      <c r="AJ333" s="117" t="s">
        <v>69</v>
      </c>
      <c r="AK333" s="117" t="s">
        <v>70</v>
      </c>
      <c r="AL333" s="30" t="str">
        <f t="shared" si="0"/>
        <v>余志华-长沙江湾科技投资集团有限公司-0.15-12-Central South University Education Foundation-中南大学教育基金会</v>
      </c>
      <c r="AM333" s="117" t="s">
        <v>1369</v>
      </c>
      <c r="AN333" s="277" t="s">
        <v>1613</v>
      </c>
      <c r="AO333" s="116"/>
      <c r="AP333" s="116"/>
      <c r="AQ333" s="116"/>
      <c r="AR333" s="116"/>
      <c r="AS333" s="116"/>
      <c r="AT333" s="117" t="s">
        <v>74</v>
      </c>
      <c r="AU333" s="116"/>
      <c r="AV333" s="116"/>
      <c r="AW333" s="116"/>
      <c r="AX333" s="116"/>
      <c r="AY333" s="116"/>
      <c r="AZ333" s="116"/>
      <c r="BA333" s="116"/>
      <c r="BB333" s="116"/>
      <c r="BC333" s="116"/>
      <c r="BD333" s="117" t="s">
        <v>269</v>
      </c>
      <c r="BE333" s="255">
        <v>42744</v>
      </c>
      <c r="BF333" s="116"/>
      <c r="BG333" s="116"/>
      <c r="BH333" s="116"/>
      <c r="BI333" s="116"/>
      <c r="BJ333" s="116"/>
      <c r="BK333" s="116"/>
      <c r="BL333" s="116"/>
      <c r="BM333" s="116"/>
      <c r="BN333" s="116"/>
      <c r="BO333" s="116"/>
    </row>
    <row r="334" spans="1:67" ht="16.5">
      <c r="A334" s="234">
        <v>84</v>
      </c>
      <c r="B334" s="117" t="s">
        <v>1364</v>
      </c>
      <c r="C334" s="116"/>
      <c r="D334" s="226" t="s">
        <v>637</v>
      </c>
      <c r="E334" s="117" t="s">
        <v>638</v>
      </c>
      <c r="F334" s="235"/>
      <c r="G334" s="116"/>
      <c r="H334" s="116"/>
      <c r="I334" s="116"/>
      <c r="J334" s="116"/>
      <c r="K334" s="116"/>
      <c r="L334" s="116"/>
      <c r="M334" s="116"/>
      <c r="N334" s="116"/>
      <c r="O334" s="116"/>
      <c r="P334" s="116"/>
      <c r="Q334" s="116"/>
      <c r="R334" s="116"/>
      <c r="S334" s="116"/>
      <c r="T334" s="116"/>
      <c r="U334" s="116"/>
      <c r="V334" s="116"/>
      <c r="W334" s="116"/>
      <c r="X334" s="117" t="s">
        <v>2026</v>
      </c>
      <c r="Y334" s="234">
        <v>0.15</v>
      </c>
      <c r="Z334" s="117">
        <v>12</v>
      </c>
      <c r="AA334" s="117">
        <v>11</v>
      </c>
      <c r="AB334" s="117" t="s">
        <v>1611</v>
      </c>
      <c r="AC334" s="117" t="s">
        <v>1612</v>
      </c>
      <c r="AD334" s="254" t="s">
        <v>2026</v>
      </c>
      <c r="AE334" s="116"/>
      <c r="AF334" s="116"/>
      <c r="AG334" s="116"/>
      <c r="AH334" s="233" t="e">
        <f>VLOOKUP($AD334,'Program-Causes'!$C:$D,2,FALSE)</f>
        <v>#N/A</v>
      </c>
      <c r="AI334" s="116"/>
      <c r="AJ334" s="117" t="s">
        <v>69</v>
      </c>
      <c r="AK334" s="117" t="s">
        <v>70</v>
      </c>
      <c r="AL334" s="30" t="str">
        <f t="shared" si="0"/>
        <v>余志华-长沙江湾科技投资集团有限公司-0.15-12-Central South University Education Foundation-中南大学教育基金会</v>
      </c>
      <c r="AM334" s="117" t="s">
        <v>1369</v>
      </c>
      <c r="AN334" s="277" t="s">
        <v>1613</v>
      </c>
      <c r="AO334" s="116"/>
      <c r="AP334" s="116"/>
      <c r="AQ334" s="116"/>
      <c r="AR334" s="116"/>
      <c r="AS334" s="116"/>
      <c r="AT334" s="117" t="s">
        <v>74</v>
      </c>
      <c r="AU334" s="116"/>
      <c r="AV334" s="116"/>
      <c r="AW334" s="116"/>
      <c r="AX334" s="116"/>
      <c r="AY334" s="116"/>
      <c r="AZ334" s="116"/>
      <c r="BA334" s="116"/>
      <c r="BB334" s="116"/>
      <c r="BC334" s="116"/>
      <c r="BD334" s="117" t="s">
        <v>269</v>
      </c>
      <c r="BE334" s="255">
        <v>42744</v>
      </c>
      <c r="BF334" s="116"/>
      <c r="BG334" s="116"/>
      <c r="BH334" s="116"/>
      <c r="BI334" s="116"/>
      <c r="BJ334" s="116"/>
      <c r="BK334" s="116"/>
      <c r="BL334" s="116"/>
      <c r="BM334" s="116"/>
      <c r="BN334" s="116"/>
      <c r="BO334" s="116"/>
    </row>
    <row r="335" spans="1:67" ht="16.5">
      <c r="A335" s="234">
        <v>84</v>
      </c>
      <c r="B335" s="117" t="s">
        <v>1364</v>
      </c>
      <c r="C335" s="116"/>
      <c r="D335" s="226" t="s">
        <v>637</v>
      </c>
      <c r="E335" s="117" t="s">
        <v>638</v>
      </c>
      <c r="F335" s="235"/>
      <c r="G335" s="116"/>
      <c r="H335" s="116"/>
      <c r="I335" s="116"/>
      <c r="J335" s="116"/>
      <c r="K335" s="116"/>
      <c r="L335" s="116"/>
      <c r="M335" s="116"/>
      <c r="N335" s="116"/>
      <c r="O335" s="116"/>
      <c r="P335" s="116"/>
      <c r="Q335" s="116"/>
      <c r="R335" s="116"/>
      <c r="S335" s="116"/>
      <c r="T335" s="116"/>
      <c r="U335" s="116"/>
      <c r="V335" s="116"/>
      <c r="W335" s="116"/>
      <c r="X335" s="117" t="s">
        <v>2026</v>
      </c>
      <c r="Y335" s="234">
        <v>0.15</v>
      </c>
      <c r="Z335" s="117">
        <v>12</v>
      </c>
      <c r="AA335" s="117">
        <v>11</v>
      </c>
      <c r="AB335" s="117" t="s">
        <v>1611</v>
      </c>
      <c r="AC335" s="117" t="s">
        <v>1612</v>
      </c>
      <c r="AD335" s="254" t="s">
        <v>2026</v>
      </c>
      <c r="AE335" s="116"/>
      <c r="AF335" s="116"/>
      <c r="AG335" s="116"/>
      <c r="AH335" s="233" t="e">
        <f>VLOOKUP($AD335,'Program-Causes'!$C:$D,2,FALSE)</f>
        <v>#N/A</v>
      </c>
      <c r="AI335" s="116"/>
      <c r="AJ335" s="117" t="s">
        <v>69</v>
      </c>
      <c r="AK335" s="117" t="s">
        <v>70</v>
      </c>
      <c r="AL335" s="30" t="str">
        <f t="shared" si="0"/>
        <v>余志华-长沙江湾科技投资集团有限公司-0.15-12-Central South University Education Foundation-中南大学教育基金会</v>
      </c>
      <c r="AM335" s="117" t="s">
        <v>1369</v>
      </c>
      <c r="AN335" s="277" t="s">
        <v>1613</v>
      </c>
      <c r="AO335" s="116"/>
      <c r="AP335" s="116"/>
      <c r="AQ335" s="116"/>
      <c r="AR335" s="116"/>
      <c r="AS335" s="116"/>
      <c r="AT335" s="117" t="s">
        <v>74</v>
      </c>
      <c r="AU335" s="116"/>
      <c r="AV335" s="116"/>
      <c r="AW335" s="116"/>
      <c r="AX335" s="116"/>
      <c r="AY335" s="116"/>
      <c r="AZ335" s="116"/>
      <c r="BA335" s="116"/>
      <c r="BB335" s="116"/>
      <c r="BC335" s="116"/>
      <c r="BD335" s="117" t="s">
        <v>269</v>
      </c>
      <c r="BE335" s="255">
        <v>42744</v>
      </c>
      <c r="BF335" s="116"/>
      <c r="BG335" s="116"/>
      <c r="BH335" s="116"/>
      <c r="BI335" s="116"/>
      <c r="BJ335" s="116"/>
      <c r="BK335" s="116"/>
      <c r="BL335" s="116"/>
      <c r="BM335" s="116"/>
      <c r="BN335" s="116"/>
      <c r="BO335" s="116"/>
    </row>
    <row r="336" spans="1:67" ht="16.5">
      <c r="A336" s="234">
        <v>84</v>
      </c>
      <c r="B336" s="117" t="s">
        <v>1364</v>
      </c>
      <c r="C336" s="116"/>
      <c r="D336" s="226" t="s">
        <v>637</v>
      </c>
      <c r="E336" s="117" t="s">
        <v>638</v>
      </c>
      <c r="F336" s="235"/>
      <c r="G336" s="116"/>
      <c r="H336" s="116"/>
      <c r="I336" s="116"/>
      <c r="J336" s="116"/>
      <c r="K336" s="116"/>
      <c r="L336" s="116"/>
      <c r="M336" s="116"/>
      <c r="N336" s="116"/>
      <c r="O336" s="116"/>
      <c r="P336" s="116"/>
      <c r="Q336" s="116"/>
      <c r="R336" s="116"/>
      <c r="S336" s="116"/>
      <c r="T336" s="116"/>
      <c r="U336" s="116"/>
      <c r="V336" s="116"/>
      <c r="W336" s="116"/>
      <c r="X336" s="117" t="s">
        <v>2026</v>
      </c>
      <c r="Y336" s="234">
        <v>0.15</v>
      </c>
      <c r="Z336" s="117">
        <v>12</v>
      </c>
      <c r="AA336" s="117">
        <v>11</v>
      </c>
      <c r="AB336" s="117" t="s">
        <v>1611</v>
      </c>
      <c r="AC336" s="117" t="s">
        <v>1612</v>
      </c>
      <c r="AD336" s="254" t="s">
        <v>2026</v>
      </c>
      <c r="AE336" s="116"/>
      <c r="AF336" s="116"/>
      <c r="AG336" s="116"/>
      <c r="AH336" s="233" t="e">
        <f>VLOOKUP($AD336,'Program-Causes'!$C:$D,2,FALSE)</f>
        <v>#N/A</v>
      </c>
      <c r="AI336" s="116"/>
      <c r="AJ336" s="117" t="s">
        <v>69</v>
      </c>
      <c r="AK336" s="117" t="s">
        <v>70</v>
      </c>
      <c r="AL336" s="30" t="str">
        <f t="shared" si="0"/>
        <v>余志华-长沙江湾科技投资集团有限公司-0.15-12-Central South University Education Foundation-中南大学教育基金会</v>
      </c>
      <c r="AM336" s="117" t="s">
        <v>1369</v>
      </c>
      <c r="AN336" s="277" t="s">
        <v>1613</v>
      </c>
      <c r="AO336" s="116"/>
      <c r="AP336" s="116"/>
      <c r="AQ336" s="116"/>
      <c r="AR336" s="116"/>
      <c r="AS336" s="116"/>
      <c r="AT336" s="117" t="s">
        <v>74</v>
      </c>
      <c r="AU336" s="116"/>
      <c r="AV336" s="116"/>
      <c r="AW336" s="116"/>
      <c r="AX336" s="116"/>
      <c r="AY336" s="116"/>
      <c r="AZ336" s="116"/>
      <c r="BA336" s="116"/>
      <c r="BB336" s="116"/>
      <c r="BC336" s="116"/>
      <c r="BD336" s="117" t="s">
        <v>269</v>
      </c>
      <c r="BE336" s="255">
        <v>42744</v>
      </c>
      <c r="BF336" s="116"/>
      <c r="BG336" s="116"/>
      <c r="BH336" s="116"/>
      <c r="BI336" s="116"/>
      <c r="BJ336" s="116"/>
      <c r="BK336" s="116"/>
      <c r="BL336" s="116"/>
      <c r="BM336" s="116"/>
      <c r="BN336" s="116"/>
      <c r="BO336" s="116"/>
    </row>
    <row r="337" spans="1:67" ht="16.5">
      <c r="A337" s="234">
        <v>84</v>
      </c>
      <c r="B337" s="117" t="s">
        <v>1364</v>
      </c>
      <c r="C337" s="116"/>
      <c r="D337" s="226" t="s">
        <v>637</v>
      </c>
      <c r="E337" s="117" t="s">
        <v>638</v>
      </c>
      <c r="F337" s="235"/>
      <c r="G337" s="116"/>
      <c r="H337" s="116"/>
      <c r="I337" s="116"/>
      <c r="J337" s="116"/>
      <c r="K337" s="116"/>
      <c r="L337" s="116"/>
      <c r="M337" s="116"/>
      <c r="N337" s="116"/>
      <c r="O337" s="116"/>
      <c r="P337" s="116"/>
      <c r="Q337" s="116"/>
      <c r="R337" s="116"/>
      <c r="S337" s="116"/>
      <c r="T337" s="116"/>
      <c r="U337" s="116"/>
      <c r="V337" s="116"/>
      <c r="W337" s="116"/>
      <c r="X337" s="117" t="s">
        <v>2026</v>
      </c>
      <c r="Y337" s="234">
        <v>0.15</v>
      </c>
      <c r="Z337" s="117">
        <v>12</v>
      </c>
      <c r="AA337" s="117">
        <v>11</v>
      </c>
      <c r="AB337" s="117" t="s">
        <v>1611</v>
      </c>
      <c r="AC337" s="117" t="s">
        <v>1612</v>
      </c>
      <c r="AD337" s="254" t="s">
        <v>2026</v>
      </c>
      <c r="AE337" s="116"/>
      <c r="AF337" s="116"/>
      <c r="AG337" s="116"/>
      <c r="AH337" s="233" t="e">
        <f>VLOOKUP($AD337,'Program-Causes'!$C:$D,2,FALSE)</f>
        <v>#N/A</v>
      </c>
      <c r="AI337" s="116"/>
      <c r="AJ337" s="117" t="s">
        <v>69</v>
      </c>
      <c r="AK337" s="117" t="s">
        <v>70</v>
      </c>
      <c r="AL337" s="30" t="str">
        <f t="shared" si="0"/>
        <v>余志华-长沙江湾科技投资集团有限公司-0.15-12-Central South University Education Foundation-中南大学教育基金会</v>
      </c>
      <c r="AM337" s="117" t="s">
        <v>1369</v>
      </c>
      <c r="AN337" s="277" t="s">
        <v>1613</v>
      </c>
      <c r="AO337" s="116"/>
      <c r="AP337" s="116"/>
      <c r="AQ337" s="116"/>
      <c r="AR337" s="116"/>
      <c r="AS337" s="116"/>
      <c r="AT337" s="117" t="s">
        <v>74</v>
      </c>
      <c r="AU337" s="116"/>
      <c r="AV337" s="116"/>
      <c r="AW337" s="116"/>
      <c r="AX337" s="116"/>
      <c r="AY337" s="116"/>
      <c r="AZ337" s="116"/>
      <c r="BA337" s="116"/>
      <c r="BB337" s="116"/>
      <c r="BC337" s="116"/>
      <c r="BD337" s="117" t="s">
        <v>269</v>
      </c>
      <c r="BE337" s="255">
        <v>42744</v>
      </c>
      <c r="BF337" s="116"/>
      <c r="BG337" s="116"/>
      <c r="BH337" s="116"/>
      <c r="BI337" s="116"/>
      <c r="BJ337" s="116"/>
      <c r="BK337" s="116"/>
      <c r="BL337" s="116"/>
      <c r="BM337" s="116"/>
      <c r="BN337" s="116"/>
      <c r="BO337" s="116"/>
    </row>
    <row r="338" spans="1:67" ht="16.5">
      <c r="A338" s="234">
        <v>84</v>
      </c>
      <c r="B338" s="117" t="s">
        <v>1364</v>
      </c>
      <c r="C338" s="116"/>
      <c r="D338" s="226" t="s">
        <v>637</v>
      </c>
      <c r="E338" s="117" t="s">
        <v>638</v>
      </c>
      <c r="F338" s="235"/>
      <c r="G338" s="116"/>
      <c r="H338" s="116"/>
      <c r="I338" s="116"/>
      <c r="J338" s="116"/>
      <c r="K338" s="116"/>
      <c r="L338" s="116"/>
      <c r="M338" s="116"/>
      <c r="N338" s="116"/>
      <c r="O338" s="116"/>
      <c r="P338" s="116"/>
      <c r="Q338" s="116"/>
      <c r="R338" s="116"/>
      <c r="S338" s="116"/>
      <c r="T338" s="116"/>
      <c r="U338" s="116"/>
      <c r="V338" s="116"/>
      <c r="W338" s="116"/>
      <c r="X338" s="117" t="s">
        <v>2026</v>
      </c>
      <c r="Y338" s="234">
        <v>0.15</v>
      </c>
      <c r="Z338" s="117">
        <v>12</v>
      </c>
      <c r="AA338" s="117">
        <v>14</v>
      </c>
      <c r="AB338" s="117" t="s">
        <v>1611</v>
      </c>
      <c r="AC338" s="117" t="s">
        <v>1612</v>
      </c>
      <c r="AD338" s="254" t="s">
        <v>2026</v>
      </c>
      <c r="AE338" s="116"/>
      <c r="AF338" s="116"/>
      <c r="AG338" s="116"/>
      <c r="AH338" s="233" t="e">
        <f>VLOOKUP($AD338,'Program-Causes'!$C:$D,2,FALSE)</f>
        <v>#N/A</v>
      </c>
      <c r="AI338" s="116"/>
      <c r="AJ338" s="117" t="s">
        <v>69</v>
      </c>
      <c r="AK338" s="117" t="s">
        <v>70</v>
      </c>
      <c r="AL338" s="30" t="str">
        <f t="shared" si="0"/>
        <v>余志华-长沙江湾科技投资集团有限公司-0.15-12-Central South University Education Foundation-中南大学教育基金会</v>
      </c>
      <c r="AM338" s="117" t="s">
        <v>1369</v>
      </c>
      <c r="AN338" s="277" t="s">
        <v>1613</v>
      </c>
      <c r="AO338" s="116"/>
      <c r="AP338" s="116"/>
      <c r="AQ338" s="116"/>
      <c r="AR338" s="116"/>
      <c r="AS338" s="116"/>
      <c r="AT338" s="117" t="s">
        <v>74</v>
      </c>
      <c r="AU338" s="116"/>
      <c r="AV338" s="116"/>
      <c r="AW338" s="116"/>
      <c r="AX338" s="116"/>
      <c r="AY338" s="116"/>
      <c r="AZ338" s="116"/>
      <c r="BA338" s="116"/>
      <c r="BB338" s="116"/>
      <c r="BC338" s="116"/>
      <c r="BD338" s="117" t="s">
        <v>269</v>
      </c>
      <c r="BE338" s="255">
        <v>42744</v>
      </c>
      <c r="BF338" s="116"/>
      <c r="BG338" s="116"/>
      <c r="BH338" s="116"/>
      <c r="BI338" s="116"/>
      <c r="BJ338" s="116"/>
      <c r="BK338" s="116"/>
      <c r="BL338" s="116"/>
      <c r="BM338" s="116"/>
      <c r="BN338" s="116"/>
      <c r="BO338" s="116"/>
    </row>
    <row r="339" spans="1:67" ht="16.5">
      <c r="A339" s="234">
        <v>84</v>
      </c>
      <c r="B339" s="117" t="s">
        <v>1364</v>
      </c>
      <c r="C339" s="116"/>
      <c r="D339" s="226" t="s">
        <v>637</v>
      </c>
      <c r="E339" s="117" t="s">
        <v>638</v>
      </c>
      <c r="F339" s="235"/>
      <c r="G339" s="116"/>
      <c r="H339" s="116"/>
      <c r="I339" s="116"/>
      <c r="J339" s="116"/>
      <c r="K339" s="116"/>
      <c r="L339" s="116"/>
      <c r="M339" s="116"/>
      <c r="N339" s="116"/>
      <c r="O339" s="116"/>
      <c r="P339" s="116"/>
      <c r="Q339" s="116"/>
      <c r="R339" s="116"/>
      <c r="S339" s="116"/>
      <c r="T339" s="116"/>
      <c r="U339" s="116"/>
      <c r="V339" s="116"/>
      <c r="W339" s="116"/>
      <c r="X339" s="117" t="s">
        <v>2026</v>
      </c>
      <c r="Y339" s="234">
        <v>0.15</v>
      </c>
      <c r="Z339" s="117">
        <v>12</v>
      </c>
      <c r="AA339" s="117">
        <v>14</v>
      </c>
      <c r="AB339" s="117" t="s">
        <v>1611</v>
      </c>
      <c r="AC339" s="117" t="s">
        <v>1612</v>
      </c>
      <c r="AD339" s="254" t="s">
        <v>2026</v>
      </c>
      <c r="AE339" s="116"/>
      <c r="AF339" s="116"/>
      <c r="AG339" s="116"/>
      <c r="AH339" s="233" t="e">
        <f>VLOOKUP($AD339,'Program-Causes'!$C:$D,2,FALSE)</f>
        <v>#N/A</v>
      </c>
      <c r="AI339" s="116"/>
      <c r="AJ339" s="117" t="s">
        <v>69</v>
      </c>
      <c r="AK339" s="117" t="s">
        <v>70</v>
      </c>
      <c r="AL339" s="30" t="str">
        <f t="shared" si="0"/>
        <v>余志华-长沙江湾科技投资集团有限公司-0.15-12-Central South University Education Foundation-中南大学教育基金会</v>
      </c>
      <c r="AM339" s="117" t="s">
        <v>1369</v>
      </c>
      <c r="AN339" s="277" t="s">
        <v>1613</v>
      </c>
      <c r="AO339" s="116"/>
      <c r="AP339" s="116"/>
      <c r="AQ339" s="116"/>
      <c r="AR339" s="116"/>
      <c r="AS339" s="116"/>
      <c r="AT339" s="117" t="s">
        <v>74</v>
      </c>
      <c r="AU339" s="116"/>
      <c r="AV339" s="116"/>
      <c r="AW339" s="116"/>
      <c r="AX339" s="116"/>
      <c r="AY339" s="116"/>
      <c r="AZ339" s="116"/>
      <c r="BA339" s="116"/>
      <c r="BB339" s="116"/>
      <c r="BC339" s="116"/>
      <c r="BD339" s="117" t="s">
        <v>269</v>
      </c>
      <c r="BE339" s="255">
        <v>42744</v>
      </c>
      <c r="BF339" s="116"/>
      <c r="BG339" s="116"/>
      <c r="BH339" s="116"/>
      <c r="BI339" s="116"/>
      <c r="BJ339" s="116"/>
      <c r="BK339" s="116"/>
      <c r="BL339" s="116"/>
      <c r="BM339" s="116"/>
      <c r="BN339" s="116"/>
      <c r="BO339" s="116"/>
    </row>
    <row r="340" spans="1:67" ht="16.5">
      <c r="A340" s="234">
        <v>84</v>
      </c>
      <c r="B340" s="117" t="s">
        <v>1364</v>
      </c>
      <c r="C340" s="116"/>
      <c r="D340" s="226" t="s">
        <v>637</v>
      </c>
      <c r="E340" s="117" t="s">
        <v>638</v>
      </c>
      <c r="F340" s="235"/>
      <c r="G340" s="116"/>
      <c r="H340" s="116"/>
      <c r="I340" s="116"/>
      <c r="J340" s="116"/>
      <c r="K340" s="116"/>
      <c r="L340" s="116"/>
      <c r="M340" s="116"/>
      <c r="N340" s="116"/>
      <c r="O340" s="116"/>
      <c r="P340" s="116"/>
      <c r="Q340" s="116"/>
      <c r="R340" s="116"/>
      <c r="S340" s="116"/>
      <c r="T340" s="116"/>
      <c r="U340" s="116"/>
      <c r="V340" s="116"/>
      <c r="W340" s="116"/>
      <c r="X340" s="117" t="s">
        <v>2026</v>
      </c>
      <c r="Y340" s="234">
        <v>0.15</v>
      </c>
      <c r="Z340" s="117">
        <v>12</v>
      </c>
      <c r="AA340" s="117">
        <v>14</v>
      </c>
      <c r="AB340" s="117" t="s">
        <v>1611</v>
      </c>
      <c r="AC340" s="117" t="s">
        <v>1612</v>
      </c>
      <c r="AD340" s="254" t="s">
        <v>2026</v>
      </c>
      <c r="AE340" s="116"/>
      <c r="AF340" s="116"/>
      <c r="AG340" s="116"/>
      <c r="AH340" s="233" t="e">
        <f>VLOOKUP($AD340,'Program-Causes'!$C:$D,2,FALSE)</f>
        <v>#N/A</v>
      </c>
      <c r="AI340" s="116"/>
      <c r="AJ340" s="117" t="s">
        <v>69</v>
      </c>
      <c r="AK340" s="117" t="s">
        <v>70</v>
      </c>
      <c r="AL340" s="30" t="str">
        <f t="shared" si="0"/>
        <v>余志华-长沙江湾科技投资集团有限公司-0.15-12-Central South University Education Foundation-中南大学教育基金会</v>
      </c>
      <c r="AM340" s="117" t="s">
        <v>1369</v>
      </c>
      <c r="AN340" s="277" t="s">
        <v>1613</v>
      </c>
      <c r="AO340" s="116"/>
      <c r="AP340" s="116"/>
      <c r="AQ340" s="116"/>
      <c r="AR340" s="116"/>
      <c r="AS340" s="116"/>
      <c r="AT340" s="117" t="s">
        <v>74</v>
      </c>
      <c r="AU340" s="116"/>
      <c r="AV340" s="116"/>
      <c r="AW340" s="116"/>
      <c r="AX340" s="116"/>
      <c r="AY340" s="116"/>
      <c r="AZ340" s="116"/>
      <c r="BA340" s="116"/>
      <c r="BB340" s="116"/>
      <c r="BC340" s="116"/>
      <c r="BD340" s="117" t="s">
        <v>269</v>
      </c>
      <c r="BE340" s="255">
        <v>42744</v>
      </c>
      <c r="BF340" s="116"/>
      <c r="BG340" s="116"/>
      <c r="BH340" s="116"/>
      <c r="BI340" s="116"/>
      <c r="BJ340" s="116"/>
      <c r="BK340" s="116"/>
      <c r="BL340" s="116"/>
      <c r="BM340" s="116"/>
      <c r="BN340" s="116"/>
      <c r="BO340" s="116"/>
    </row>
    <row r="341" spans="1:67" ht="16.5">
      <c r="A341" s="234">
        <v>84</v>
      </c>
      <c r="B341" s="117" t="s">
        <v>1364</v>
      </c>
      <c r="C341" s="116"/>
      <c r="D341" s="226" t="s">
        <v>637</v>
      </c>
      <c r="E341" s="117" t="s">
        <v>638</v>
      </c>
      <c r="F341" s="235"/>
      <c r="G341" s="116"/>
      <c r="H341" s="116"/>
      <c r="I341" s="116"/>
      <c r="J341" s="116"/>
      <c r="K341" s="116"/>
      <c r="L341" s="116"/>
      <c r="M341" s="116"/>
      <c r="N341" s="116"/>
      <c r="O341" s="116"/>
      <c r="P341" s="116"/>
      <c r="Q341" s="116"/>
      <c r="R341" s="116"/>
      <c r="S341" s="116"/>
      <c r="T341" s="116"/>
      <c r="U341" s="116"/>
      <c r="V341" s="116"/>
      <c r="W341" s="116"/>
      <c r="X341" s="117" t="s">
        <v>2026</v>
      </c>
      <c r="Y341" s="234">
        <v>0.15</v>
      </c>
      <c r="Z341" s="117">
        <v>12</v>
      </c>
      <c r="AA341" s="117">
        <v>14</v>
      </c>
      <c r="AB341" s="117" t="s">
        <v>1611</v>
      </c>
      <c r="AC341" s="117" t="s">
        <v>1612</v>
      </c>
      <c r="AD341" s="254" t="s">
        <v>2026</v>
      </c>
      <c r="AE341" s="116"/>
      <c r="AF341" s="116"/>
      <c r="AG341" s="116"/>
      <c r="AH341" s="233" t="e">
        <f>VLOOKUP($AD341,'Program-Causes'!$C:$D,2,FALSE)</f>
        <v>#N/A</v>
      </c>
      <c r="AI341" s="116"/>
      <c r="AJ341" s="117" t="s">
        <v>69</v>
      </c>
      <c r="AK341" s="117" t="s">
        <v>70</v>
      </c>
      <c r="AL341" s="30" t="str">
        <f t="shared" si="0"/>
        <v>余志华-长沙江湾科技投资集团有限公司-0.15-12-Central South University Education Foundation-中南大学教育基金会</v>
      </c>
      <c r="AM341" s="117" t="s">
        <v>1369</v>
      </c>
      <c r="AN341" s="277" t="s">
        <v>1613</v>
      </c>
      <c r="AO341" s="116"/>
      <c r="AP341" s="116"/>
      <c r="AQ341" s="116"/>
      <c r="AR341" s="116"/>
      <c r="AS341" s="116"/>
      <c r="AT341" s="117" t="s">
        <v>74</v>
      </c>
      <c r="AU341" s="116"/>
      <c r="AV341" s="116"/>
      <c r="AW341" s="116"/>
      <c r="AX341" s="116"/>
      <c r="AY341" s="116"/>
      <c r="AZ341" s="116"/>
      <c r="BA341" s="116"/>
      <c r="BB341" s="116"/>
      <c r="BC341" s="116"/>
      <c r="BD341" s="117" t="s">
        <v>269</v>
      </c>
      <c r="BE341" s="255">
        <v>42744</v>
      </c>
      <c r="BF341" s="116"/>
      <c r="BG341" s="116"/>
      <c r="BH341" s="116"/>
      <c r="BI341" s="116"/>
      <c r="BJ341" s="116"/>
      <c r="BK341" s="116"/>
      <c r="BL341" s="116"/>
      <c r="BM341" s="116"/>
      <c r="BN341" s="116"/>
      <c r="BO341" s="116"/>
    </row>
    <row r="342" spans="1:67" ht="16.5">
      <c r="A342" s="234">
        <v>84</v>
      </c>
      <c r="B342" s="117" t="s">
        <v>1364</v>
      </c>
      <c r="C342" s="116"/>
      <c r="D342" s="226" t="s">
        <v>637</v>
      </c>
      <c r="E342" s="117" t="s">
        <v>638</v>
      </c>
      <c r="F342" s="235"/>
      <c r="G342" s="116"/>
      <c r="H342" s="116"/>
      <c r="I342" s="116"/>
      <c r="J342" s="116"/>
      <c r="K342" s="116"/>
      <c r="L342" s="116"/>
      <c r="M342" s="116"/>
      <c r="N342" s="116"/>
      <c r="O342" s="116"/>
      <c r="P342" s="116"/>
      <c r="Q342" s="116"/>
      <c r="R342" s="116"/>
      <c r="S342" s="116"/>
      <c r="T342" s="116"/>
      <c r="U342" s="116"/>
      <c r="V342" s="116"/>
      <c r="W342" s="116"/>
      <c r="X342" s="117" t="s">
        <v>2026</v>
      </c>
      <c r="Y342" s="234">
        <v>0.15</v>
      </c>
      <c r="Z342" s="117">
        <v>12</v>
      </c>
      <c r="AA342" s="117">
        <v>15</v>
      </c>
      <c r="AB342" s="117" t="s">
        <v>1611</v>
      </c>
      <c r="AC342" s="117" t="s">
        <v>1612</v>
      </c>
      <c r="AD342" s="254" t="s">
        <v>2026</v>
      </c>
      <c r="AE342" s="116"/>
      <c r="AF342" s="116"/>
      <c r="AG342" s="116"/>
      <c r="AH342" s="233" t="e">
        <f>VLOOKUP($AD342,'Program-Causes'!$C:$D,2,FALSE)</f>
        <v>#N/A</v>
      </c>
      <c r="AI342" s="116"/>
      <c r="AJ342" s="117" t="s">
        <v>69</v>
      </c>
      <c r="AK342" s="117" t="s">
        <v>70</v>
      </c>
      <c r="AL342" s="30" t="str">
        <f t="shared" si="0"/>
        <v>余志华-长沙江湾科技投资集团有限公司-0.15-12-Central South University Education Foundation-中南大学教育基金会</v>
      </c>
      <c r="AM342" s="117" t="s">
        <v>1369</v>
      </c>
      <c r="AN342" s="277" t="s">
        <v>1613</v>
      </c>
      <c r="AO342" s="116"/>
      <c r="AP342" s="116"/>
      <c r="AQ342" s="116"/>
      <c r="AR342" s="116"/>
      <c r="AS342" s="116"/>
      <c r="AT342" s="117" t="s">
        <v>74</v>
      </c>
      <c r="AU342" s="116"/>
      <c r="AV342" s="116"/>
      <c r="AW342" s="116"/>
      <c r="AX342" s="116"/>
      <c r="AY342" s="116"/>
      <c r="AZ342" s="116"/>
      <c r="BA342" s="116"/>
      <c r="BB342" s="116"/>
      <c r="BC342" s="116"/>
      <c r="BD342" s="117" t="s">
        <v>269</v>
      </c>
      <c r="BE342" s="255">
        <v>42744</v>
      </c>
      <c r="BF342" s="116"/>
      <c r="BG342" s="116"/>
      <c r="BH342" s="116"/>
      <c r="BI342" s="116"/>
      <c r="BJ342" s="116"/>
      <c r="BK342" s="116"/>
      <c r="BL342" s="116"/>
      <c r="BM342" s="116"/>
      <c r="BN342" s="116"/>
      <c r="BO342" s="116"/>
    </row>
    <row r="343" spans="1:67" ht="16.5">
      <c r="A343" s="234">
        <v>84</v>
      </c>
      <c r="B343" s="117" t="s">
        <v>1364</v>
      </c>
      <c r="C343" s="116"/>
      <c r="D343" s="226" t="s">
        <v>637</v>
      </c>
      <c r="E343" s="117" t="s">
        <v>638</v>
      </c>
      <c r="F343" s="235"/>
      <c r="G343" s="116"/>
      <c r="H343" s="116"/>
      <c r="I343" s="116"/>
      <c r="J343" s="116"/>
      <c r="K343" s="116"/>
      <c r="L343" s="116"/>
      <c r="M343" s="116"/>
      <c r="N343" s="116"/>
      <c r="O343" s="116"/>
      <c r="P343" s="116"/>
      <c r="Q343" s="116"/>
      <c r="R343" s="116"/>
      <c r="S343" s="116"/>
      <c r="T343" s="116"/>
      <c r="U343" s="116"/>
      <c r="V343" s="116"/>
      <c r="W343" s="116"/>
      <c r="X343" s="117" t="s">
        <v>2026</v>
      </c>
      <c r="Y343" s="234">
        <v>0.15</v>
      </c>
      <c r="Z343" s="117">
        <v>12</v>
      </c>
      <c r="AA343" s="117">
        <v>15</v>
      </c>
      <c r="AB343" s="117" t="s">
        <v>1611</v>
      </c>
      <c r="AC343" s="117" t="s">
        <v>1612</v>
      </c>
      <c r="AD343" s="254" t="s">
        <v>2026</v>
      </c>
      <c r="AE343" s="116"/>
      <c r="AF343" s="116"/>
      <c r="AG343" s="116"/>
      <c r="AH343" s="233" t="e">
        <f>VLOOKUP($AD343,'Program-Causes'!$C:$D,2,FALSE)</f>
        <v>#N/A</v>
      </c>
      <c r="AI343" s="116"/>
      <c r="AJ343" s="117" t="s">
        <v>69</v>
      </c>
      <c r="AK343" s="117" t="s">
        <v>70</v>
      </c>
      <c r="AL343" s="30" t="str">
        <f t="shared" si="0"/>
        <v>余志华-长沙江湾科技投资集团有限公司-0.15-12-Central South University Education Foundation-中南大学教育基金会</v>
      </c>
      <c r="AM343" s="117" t="s">
        <v>1369</v>
      </c>
      <c r="AN343" s="277" t="s">
        <v>1613</v>
      </c>
      <c r="AO343" s="116"/>
      <c r="AP343" s="116"/>
      <c r="AQ343" s="116"/>
      <c r="AR343" s="116"/>
      <c r="AS343" s="116"/>
      <c r="AT343" s="117" t="s">
        <v>74</v>
      </c>
      <c r="AU343" s="116"/>
      <c r="AV343" s="116"/>
      <c r="AW343" s="116"/>
      <c r="AX343" s="116"/>
      <c r="AY343" s="116"/>
      <c r="AZ343" s="116"/>
      <c r="BA343" s="116"/>
      <c r="BB343" s="116"/>
      <c r="BC343" s="116"/>
      <c r="BD343" s="117" t="s">
        <v>269</v>
      </c>
      <c r="BE343" s="255">
        <v>42744</v>
      </c>
      <c r="BF343" s="116"/>
      <c r="BG343" s="116"/>
      <c r="BH343" s="247"/>
      <c r="BI343" s="247"/>
      <c r="BJ343" s="247"/>
      <c r="BK343" s="247"/>
      <c r="BL343" s="247"/>
      <c r="BM343" s="247"/>
      <c r="BN343" s="247"/>
      <c r="BO343" s="116"/>
    </row>
    <row r="344" spans="1:67" ht="16.5">
      <c r="A344" s="234">
        <v>84</v>
      </c>
      <c r="B344" s="117" t="s">
        <v>1364</v>
      </c>
      <c r="C344" s="116"/>
      <c r="D344" s="226" t="s">
        <v>637</v>
      </c>
      <c r="E344" s="117" t="s">
        <v>638</v>
      </c>
      <c r="F344" s="235"/>
      <c r="G344" s="116"/>
      <c r="H344" s="116"/>
      <c r="I344" s="116"/>
      <c r="J344" s="116"/>
      <c r="K344" s="116"/>
      <c r="L344" s="116"/>
      <c r="M344" s="116"/>
      <c r="N344" s="116"/>
      <c r="O344" s="116"/>
      <c r="P344" s="116"/>
      <c r="Q344" s="116"/>
      <c r="R344" s="116"/>
      <c r="S344" s="116"/>
      <c r="T344" s="116"/>
      <c r="U344" s="116"/>
      <c r="V344" s="116"/>
      <c r="W344" s="116"/>
      <c r="X344" s="117" t="s">
        <v>2026</v>
      </c>
      <c r="Y344" s="234">
        <v>0.15</v>
      </c>
      <c r="Z344" s="117">
        <v>12</v>
      </c>
      <c r="AA344" s="117">
        <v>15</v>
      </c>
      <c r="AB344" s="117" t="s">
        <v>1611</v>
      </c>
      <c r="AC344" s="117" t="s">
        <v>1612</v>
      </c>
      <c r="AD344" s="254" t="s">
        <v>2026</v>
      </c>
      <c r="AE344" s="116"/>
      <c r="AF344" s="116"/>
      <c r="AG344" s="116"/>
      <c r="AH344" s="233" t="e">
        <f>VLOOKUP($AD344,'Program-Causes'!$C:$D,2,FALSE)</f>
        <v>#N/A</v>
      </c>
      <c r="AI344" s="116"/>
      <c r="AJ344" s="117" t="s">
        <v>69</v>
      </c>
      <c r="AK344" s="117" t="s">
        <v>70</v>
      </c>
      <c r="AL344" s="30" t="str">
        <f t="shared" si="0"/>
        <v>余志华-长沙江湾科技投资集团有限公司-0.15-12-Central South University Education Foundation-中南大学教育基金会</v>
      </c>
      <c r="AM344" s="117" t="s">
        <v>1369</v>
      </c>
      <c r="AN344" s="277" t="s">
        <v>1613</v>
      </c>
      <c r="AO344" s="116"/>
      <c r="AP344" s="116"/>
      <c r="AQ344" s="116"/>
      <c r="AR344" s="116"/>
      <c r="AS344" s="116"/>
      <c r="AT344" s="117" t="s">
        <v>74</v>
      </c>
      <c r="AU344" s="116"/>
      <c r="AV344" s="116"/>
      <c r="AW344" s="116"/>
      <c r="AX344" s="116"/>
      <c r="AY344" s="116"/>
      <c r="AZ344" s="116"/>
      <c r="BA344" s="116"/>
      <c r="BB344" s="116"/>
      <c r="BC344" s="116"/>
      <c r="BD344" s="117" t="s">
        <v>269</v>
      </c>
      <c r="BE344" s="255">
        <v>42744</v>
      </c>
      <c r="BF344" s="116"/>
      <c r="BG344" s="116"/>
      <c r="BH344" s="247"/>
      <c r="BI344" s="247"/>
      <c r="BJ344" s="247"/>
      <c r="BK344" s="247"/>
      <c r="BL344" s="247"/>
      <c r="BM344" s="247"/>
      <c r="BN344" s="247"/>
      <c r="BO344" s="116"/>
    </row>
    <row r="345" spans="1:67" ht="16.5">
      <c r="A345" s="234">
        <v>84</v>
      </c>
      <c r="B345" s="117" t="s">
        <v>1364</v>
      </c>
      <c r="C345" s="116"/>
      <c r="D345" s="226" t="s">
        <v>637</v>
      </c>
      <c r="E345" s="117" t="s">
        <v>638</v>
      </c>
      <c r="F345" s="235"/>
      <c r="G345" s="116"/>
      <c r="H345" s="116"/>
      <c r="I345" s="116"/>
      <c r="J345" s="116"/>
      <c r="K345" s="116"/>
      <c r="L345" s="116"/>
      <c r="M345" s="116"/>
      <c r="N345" s="116"/>
      <c r="O345" s="116"/>
      <c r="P345" s="116"/>
      <c r="Q345" s="116"/>
      <c r="R345" s="116"/>
      <c r="S345" s="116"/>
      <c r="T345" s="116"/>
      <c r="U345" s="116"/>
      <c r="V345" s="116"/>
      <c r="W345" s="116"/>
      <c r="X345" s="117" t="s">
        <v>2026</v>
      </c>
      <c r="Y345" s="234">
        <v>0.15</v>
      </c>
      <c r="Z345" s="117">
        <v>12</v>
      </c>
      <c r="AA345" s="117">
        <v>15</v>
      </c>
      <c r="AB345" s="117" t="s">
        <v>1611</v>
      </c>
      <c r="AC345" s="117" t="s">
        <v>1612</v>
      </c>
      <c r="AD345" s="254" t="s">
        <v>2026</v>
      </c>
      <c r="AE345" s="116"/>
      <c r="AF345" s="116"/>
      <c r="AG345" s="116"/>
      <c r="AH345" s="233" t="e">
        <f>VLOOKUP($AD345,'Program-Causes'!$C:$D,2,FALSE)</f>
        <v>#N/A</v>
      </c>
      <c r="AI345" s="116"/>
      <c r="AJ345" s="117" t="s">
        <v>69</v>
      </c>
      <c r="AK345" s="117" t="s">
        <v>70</v>
      </c>
      <c r="AL345" s="30" t="str">
        <f t="shared" si="0"/>
        <v>余志华-长沙江湾科技投资集团有限公司-0.15-12-Central South University Education Foundation-中南大学教育基金会</v>
      </c>
      <c r="AM345" s="117" t="s">
        <v>1369</v>
      </c>
      <c r="AN345" s="277" t="s">
        <v>1613</v>
      </c>
      <c r="AO345" s="116"/>
      <c r="AP345" s="116"/>
      <c r="AQ345" s="116"/>
      <c r="AR345" s="116"/>
      <c r="AS345" s="116"/>
      <c r="AT345" s="117" t="s">
        <v>74</v>
      </c>
      <c r="AU345" s="116"/>
      <c r="AV345" s="116"/>
      <c r="AW345" s="116"/>
      <c r="AX345" s="116"/>
      <c r="AY345" s="116"/>
      <c r="AZ345" s="116"/>
      <c r="BA345" s="116"/>
      <c r="BB345" s="116"/>
      <c r="BC345" s="116"/>
      <c r="BD345" s="117" t="s">
        <v>269</v>
      </c>
      <c r="BE345" s="255">
        <v>42744</v>
      </c>
      <c r="BF345" s="116"/>
      <c r="BG345" s="116"/>
      <c r="BH345" s="116"/>
      <c r="BI345" s="116"/>
      <c r="BJ345" s="116"/>
      <c r="BK345" s="116"/>
      <c r="BL345" s="116"/>
      <c r="BM345" s="116"/>
      <c r="BN345" s="116"/>
      <c r="BO345" s="116"/>
    </row>
    <row r="346" spans="1:67" ht="16.5">
      <c r="A346" s="234">
        <v>84</v>
      </c>
      <c r="B346" s="117" t="s">
        <v>1364</v>
      </c>
      <c r="C346" s="116"/>
      <c r="D346" s="226" t="s">
        <v>637</v>
      </c>
      <c r="E346" s="117" t="s">
        <v>638</v>
      </c>
      <c r="F346" s="235"/>
      <c r="G346" s="116"/>
      <c r="H346" s="116"/>
      <c r="I346" s="116"/>
      <c r="J346" s="116"/>
      <c r="K346" s="116"/>
      <c r="L346" s="116"/>
      <c r="M346" s="116"/>
      <c r="N346" s="116"/>
      <c r="O346" s="116"/>
      <c r="P346" s="116"/>
      <c r="Q346" s="116"/>
      <c r="R346" s="116"/>
      <c r="S346" s="116"/>
      <c r="T346" s="116"/>
      <c r="U346" s="116"/>
      <c r="V346" s="116"/>
      <c r="W346" s="116"/>
      <c r="X346" s="117" t="s">
        <v>2026</v>
      </c>
      <c r="Y346" s="234">
        <v>0.15</v>
      </c>
      <c r="Z346" s="117">
        <v>12</v>
      </c>
      <c r="AA346" s="117">
        <v>15</v>
      </c>
      <c r="AB346" s="117" t="s">
        <v>1611</v>
      </c>
      <c r="AC346" s="117" t="s">
        <v>1612</v>
      </c>
      <c r="AD346" s="254" t="s">
        <v>2026</v>
      </c>
      <c r="AE346" s="116"/>
      <c r="AF346" s="116"/>
      <c r="AG346" s="116"/>
      <c r="AH346" s="233" t="e">
        <f>VLOOKUP($AD346,'Program-Causes'!$C:$D,2,FALSE)</f>
        <v>#N/A</v>
      </c>
      <c r="AI346" s="116"/>
      <c r="AJ346" s="117" t="s">
        <v>69</v>
      </c>
      <c r="AK346" s="117" t="s">
        <v>70</v>
      </c>
      <c r="AL346" s="30" t="str">
        <f t="shared" si="0"/>
        <v>余志华-长沙江湾科技投资集团有限公司-0.15-12-Central South University Education Foundation-中南大学教育基金会</v>
      </c>
      <c r="AM346" s="117" t="s">
        <v>1369</v>
      </c>
      <c r="AN346" s="277" t="s">
        <v>1613</v>
      </c>
      <c r="AO346" s="116"/>
      <c r="AP346" s="116"/>
      <c r="AQ346" s="116"/>
      <c r="AR346" s="116"/>
      <c r="AS346" s="116"/>
      <c r="AT346" s="117" t="s">
        <v>74</v>
      </c>
      <c r="AU346" s="116"/>
      <c r="AV346" s="116"/>
      <c r="AW346" s="116"/>
      <c r="AX346" s="116"/>
      <c r="AY346" s="116"/>
      <c r="AZ346" s="116"/>
      <c r="BA346" s="116"/>
      <c r="BB346" s="116"/>
      <c r="BC346" s="116"/>
      <c r="BD346" s="117" t="s">
        <v>269</v>
      </c>
      <c r="BE346" s="255">
        <v>42744</v>
      </c>
      <c r="BF346" s="116"/>
      <c r="BG346" s="116"/>
      <c r="BH346" s="116"/>
      <c r="BI346" s="116"/>
      <c r="BJ346" s="116"/>
      <c r="BK346" s="116"/>
      <c r="BL346" s="116"/>
      <c r="BM346" s="116"/>
      <c r="BN346" s="116"/>
      <c r="BO346" s="116"/>
    </row>
    <row r="347" spans="1:67" ht="16.5">
      <c r="A347" s="234">
        <v>84</v>
      </c>
      <c r="B347" s="117" t="s">
        <v>1364</v>
      </c>
      <c r="C347" s="116"/>
      <c r="D347" s="226" t="s">
        <v>637</v>
      </c>
      <c r="E347" s="117" t="s">
        <v>638</v>
      </c>
      <c r="F347" s="235"/>
      <c r="G347" s="116"/>
      <c r="H347" s="116"/>
      <c r="I347" s="116"/>
      <c r="J347" s="116"/>
      <c r="K347" s="116"/>
      <c r="L347" s="116"/>
      <c r="M347" s="116"/>
      <c r="N347" s="116"/>
      <c r="O347" s="116"/>
      <c r="P347" s="116"/>
      <c r="Q347" s="116"/>
      <c r="R347" s="116"/>
      <c r="S347" s="116"/>
      <c r="T347" s="116"/>
      <c r="U347" s="116"/>
      <c r="V347" s="116"/>
      <c r="W347" s="116"/>
      <c r="X347" s="117" t="s">
        <v>2026</v>
      </c>
      <c r="Y347" s="234">
        <v>0.15</v>
      </c>
      <c r="Z347" s="117">
        <v>12</v>
      </c>
      <c r="AA347" s="117">
        <v>15</v>
      </c>
      <c r="AB347" s="117" t="s">
        <v>1611</v>
      </c>
      <c r="AC347" s="117" t="s">
        <v>1612</v>
      </c>
      <c r="AD347" s="254" t="s">
        <v>2026</v>
      </c>
      <c r="AE347" s="116"/>
      <c r="AF347" s="116"/>
      <c r="AG347" s="116"/>
      <c r="AH347" s="233" t="e">
        <f>VLOOKUP($AD347,'Program-Causes'!$C:$D,2,FALSE)</f>
        <v>#N/A</v>
      </c>
      <c r="AI347" s="116"/>
      <c r="AJ347" s="117" t="s">
        <v>69</v>
      </c>
      <c r="AK347" s="117" t="s">
        <v>70</v>
      </c>
      <c r="AL347" s="30" t="str">
        <f t="shared" si="0"/>
        <v>余志华-长沙江湾科技投资集团有限公司-0.15-12-Central South University Education Foundation-中南大学教育基金会</v>
      </c>
      <c r="AM347" s="117" t="s">
        <v>1369</v>
      </c>
      <c r="AN347" s="277" t="s">
        <v>1613</v>
      </c>
      <c r="AO347" s="116"/>
      <c r="AP347" s="116"/>
      <c r="AQ347" s="116"/>
      <c r="AR347" s="116"/>
      <c r="AS347" s="116"/>
      <c r="AT347" s="117" t="s">
        <v>74</v>
      </c>
      <c r="AU347" s="116"/>
      <c r="AV347" s="116"/>
      <c r="AW347" s="116"/>
      <c r="AX347" s="116"/>
      <c r="AY347" s="116"/>
      <c r="AZ347" s="116"/>
      <c r="BA347" s="116"/>
      <c r="BB347" s="116"/>
      <c r="BC347" s="116"/>
      <c r="BD347" s="117" t="s">
        <v>269</v>
      </c>
      <c r="BE347" s="255">
        <v>42744</v>
      </c>
      <c r="BF347" s="116"/>
      <c r="BG347" s="116"/>
      <c r="BH347" s="116"/>
      <c r="BI347" s="116"/>
      <c r="BJ347" s="116"/>
      <c r="BK347" s="116"/>
      <c r="BL347" s="116"/>
      <c r="BM347" s="116"/>
      <c r="BN347" s="116"/>
      <c r="BO347" s="116"/>
    </row>
    <row r="348" spans="1:67" ht="16.5">
      <c r="A348" s="234">
        <v>84</v>
      </c>
      <c r="B348" s="117" t="s">
        <v>1364</v>
      </c>
      <c r="C348" s="116"/>
      <c r="D348" s="226" t="s">
        <v>637</v>
      </c>
      <c r="E348" s="117" t="s">
        <v>638</v>
      </c>
      <c r="F348" s="235"/>
      <c r="G348" s="116"/>
      <c r="H348" s="116"/>
      <c r="I348" s="116"/>
      <c r="J348" s="116"/>
      <c r="K348" s="116"/>
      <c r="L348" s="116"/>
      <c r="M348" s="116"/>
      <c r="N348" s="116"/>
      <c r="O348" s="116"/>
      <c r="P348" s="116"/>
      <c r="Q348" s="116"/>
      <c r="R348" s="116"/>
      <c r="S348" s="116"/>
      <c r="T348" s="116"/>
      <c r="U348" s="116"/>
      <c r="V348" s="116"/>
      <c r="W348" s="116"/>
      <c r="X348" s="117" t="s">
        <v>2026</v>
      </c>
      <c r="Y348" s="234">
        <v>0.15</v>
      </c>
      <c r="Z348" s="117">
        <v>12</v>
      </c>
      <c r="AA348" s="117">
        <v>15</v>
      </c>
      <c r="AB348" s="117" t="s">
        <v>1611</v>
      </c>
      <c r="AC348" s="117" t="s">
        <v>1612</v>
      </c>
      <c r="AD348" s="254" t="s">
        <v>2026</v>
      </c>
      <c r="AE348" s="116"/>
      <c r="AF348" s="116"/>
      <c r="AG348" s="116"/>
      <c r="AH348" s="233" t="e">
        <f>VLOOKUP($AD348,'Program-Causes'!$C:$D,2,FALSE)</f>
        <v>#N/A</v>
      </c>
      <c r="AI348" s="116"/>
      <c r="AJ348" s="117" t="s">
        <v>69</v>
      </c>
      <c r="AK348" s="117" t="s">
        <v>70</v>
      </c>
      <c r="AL348" s="30" t="str">
        <f t="shared" si="0"/>
        <v>余志华-长沙江湾科技投资集团有限公司-0.15-12-Central South University Education Foundation-中南大学教育基金会</v>
      </c>
      <c r="AM348" s="117" t="s">
        <v>1369</v>
      </c>
      <c r="AN348" s="277" t="s">
        <v>1613</v>
      </c>
      <c r="AO348" s="116"/>
      <c r="AP348" s="116"/>
      <c r="AQ348" s="116"/>
      <c r="AR348" s="116"/>
      <c r="AS348" s="116"/>
      <c r="AT348" s="117" t="s">
        <v>74</v>
      </c>
      <c r="AU348" s="116"/>
      <c r="AV348" s="116"/>
      <c r="AW348" s="116"/>
      <c r="AX348" s="116"/>
      <c r="AY348" s="116"/>
      <c r="AZ348" s="116"/>
      <c r="BA348" s="116"/>
      <c r="BB348" s="116"/>
      <c r="BC348" s="116"/>
      <c r="BD348" s="117" t="s">
        <v>269</v>
      </c>
      <c r="BE348" s="255">
        <v>42744</v>
      </c>
      <c r="BF348" s="116"/>
      <c r="BG348" s="116"/>
      <c r="BH348" s="247"/>
      <c r="BI348" s="247"/>
      <c r="BJ348" s="247"/>
      <c r="BK348" s="247"/>
      <c r="BL348" s="247"/>
      <c r="BM348" s="247"/>
      <c r="BN348" s="247"/>
      <c r="BO348" s="116"/>
    </row>
    <row r="349" spans="1:67" ht="16.5">
      <c r="A349" s="234">
        <v>84</v>
      </c>
      <c r="B349" s="117" t="s">
        <v>1364</v>
      </c>
      <c r="C349" s="116"/>
      <c r="D349" s="226" t="s">
        <v>637</v>
      </c>
      <c r="E349" s="117" t="s">
        <v>638</v>
      </c>
      <c r="F349" s="235"/>
      <c r="G349" s="116"/>
      <c r="H349" s="116"/>
      <c r="I349" s="116"/>
      <c r="J349" s="116"/>
      <c r="K349" s="116"/>
      <c r="L349" s="116"/>
      <c r="M349" s="116"/>
      <c r="N349" s="116"/>
      <c r="O349" s="116"/>
      <c r="P349" s="116"/>
      <c r="Q349" s="116"/>
      <c r="R349" s="116"/>
      <c r="S349" s="116"/>
      <c r="T349" s="116"/>
      <c r="U349" s="116"/>
      <c r="V349" s="116"/>
      <c r="W349" s="116"/>
      <c r="X349" s="117" t="s">
        <v>2026</v>
      </c>
      <c r="Y349" s="234">
        <v>0.15</v>
      </c>
      <c r="Z349" s="117">
        <v>12</v>
      </c>
      <c r="AA349" s="117">
        <v>15</v>
      </c>
      <c r="AB349" s="117" t="s">
        <v>1611</v>
      </c>
      <c r="AC349" s="117" t="s">
        <v>1612</v>
      </c>
      <c r="AD349" s="254" t="s">
        <v>2026</v>
      </c>
      <c r="AE349" s="116"/>
      <c r="AF349" s="116"/>
      <c r="AG349" s="116"/>
      <c r="AH349" s="233" t="e">
        <f>VLOOKUP($AD349,'Program-Causes'!$C:$D,2,FALSE)</f>
        <v>#N/A</v>
      </c>
      <c r="AI349" s="116"/>
      <c r="AJ349" s="117" t="s">
        <v>69</v>
      </c>
      <c r="AK349" s="117" t="s">
        <v>70</v>
      </c>
      <c r="AL349" s="30" t="str">
        <f t="shared" si="0"/>
        <v>余志华-长沙江湾科技投资集团有限公司-0.15-12-Central South University Education Foundation-中南大学教育基金会</v>
      </c>
      <c r="AM349" s="117" t="s">
        <v>1369</v>
      </c>
      <c r="AN349" s="277" t="s">
        <v>1613</v>
      </c>
      <c r="AO349" s="116"/>
      <c r="AP349" s="116"/>
      <c r="AQ349" s="116"/>
      <c r="AR349" s="116"/>
      <c r="AS349" s="116"/>
      <c r="AT349" s="117" t="s">
        <v>74</v>
      </c>
      <c r="AU349" s="116"/>
      <c r="AV349" s="116"/>
      <c r="AW349" s="116"/>
      <c r="AX349" s="116"/>
      <c r="AY349" s="116"/>
      <c r="AZ349" s="116"/>
      <c r="BA349" s="116"/>
      <c r="BB349" s="116"/>
      <c r="BC349" s="116"/>
      <c r="BD349" s="117" t="s">
        <v>269</v>
      </c>
      <c r="BE349" s="255">
        <v>42744</v>
      </c>
      <c r="BF349" s="116"/>
      <c r="BG349" s="116"/>
      <c r="BH349" s="116"/>
      <c r="BI349" s="116"/>
      <c r="BJ349" s="116"/>
      <c r="BK349" s="116"/>
      <c r="BL349" s="116"/>
      <c r="BM349" s="116"/>
      <c r="BN349" s="116"/>
      <c r="BO349" s="116"/>
    </row>
    <row r="350" spans="1:67" ht="16.5">
      <c r="A350" s="234">
        <v>84</v>
      </c>
      <c r="B350" s="117" t="s">
        <v>1364</v>
      </c>
      <c r="C350" s="116"/>
      <c r="D350" s="226" t="s">
        <v>637</v>
      </c>
      <c r="E350" s="117" t="s">
        <v>638</v>
      </c>
      <c r="F350" s="235"/>
      <c r="G350" s="116"/>
      <c r="H350" s="116"/>
      <c r="I350" s="116"/>
      <c r="J350" s="116"/>
      <c r="K350" s="116"/>
      <c r="L350" s="116"/>
      <c r="M350" s="116"/>
      <c r="N350" s="116"/>
      <c r="O350" s="116"/>
      <c r="P350" s="116"/>
      <c r="Q350" s="116"/>
      <c r="R350" s="116"/>
      <c r="S350" s="116"/>
      <c r="T350" s="116"/>
      <c r="U350" s="116"/>
      <c r="V350" s="116"/>
      <c r="W350" s="116"/>
      <c r="X350" s="117" t="s">
        <v>2026</v>
      </c>
      <c r="Y350" s="234">
        <v>0.15</v>
      </c>
      <c r="Z350" s="117">
        <v>12</v>
      </c>
      <c r="AA350" s="117">
        <v>17</v>
      </c>
      <c r="AB350" s="117" t="s">
        <v>1611</v>
      </c>
      <c r="AC350" s="117" t="s">
        <v>1612</v>
      </c>
      <c r="AD350" s="254" t="s">
        <v>2026</v>
      </c>
      <c r="AE350" s="116"/>
      <c r="AF350" s="116"/>
      <c r="AG350" s="116"/>
      <c r="AH350" s="233" t="e">
        <f>VLOOKUP($AD350,'Program-Causes'!$C:$D,2,FALSE)</f>
        <v>#N/A</v>
      </c>
      <c r="AI350" s="116"/>
      <c r="AJ350" s="117" t="s">
        <v>69</v>
      </c>
      <c r="AK350" s="117" t="s">
        <v>70</v>
      </c>
      <c r="AL350" s="30" t="str">
        <f t="shared" si="0"/>
        <v>余志华-长沙江湾科技投资集团有限公司-0.15-12-Central South University Education Foundation-中南大学教育基金会</v>
      </c>
      <c r="AM350" s="117" t="s">
        <v>1369</v>
      </c>
      <c r="AN350" s="277" t="s">
        <v>1613</v>
      </c>
      <c r="AO350" s="116"/>
      <c r="AP350" s="116"/>
      <c r="AQ350" s="116"/>
      <c r="AR350" s="116"/>
      <c r="AS350" s="116"/>
      <c r="AT350" s="117" t="s">
        <v>74</v>
      </c>
      <c r="AU350" s="116"/>
      <c r="AV350" s="116"/>
      <c r="AW350" s="116"/>
      <c r="AX350" s="116"/>
      <c r="AY350" s="116"/>
      <c r="AZ350" s="116"/>
      <c r="BA350" s="116"/>
      <c r="BB350" s="116"/>
      <c r="BC350" s="116"/>
      <c r="BD350" s="117" t="s">
        <v>269</v>
      </c>
      <c r="BE350" s="255">
        <v>42744</v>
      </c>
      <c r="BF350" s="116"/>
      <c r="BG350" s="116"/>
      <c r="BH350" s="116"/>
      <c r="BI350" s="116"/>
      <c r="BJ350" s="116"/>
      <c r="BK350" s="116"/>
      <c r="BL350" s="116"/>
      <c r="BM350" s="116"/>
      <c r="BN350" s="116"/>
      <c r="BO350" s="116"/>
    </row>
    <row r="351" spans="1:67" ht="16.5">
      <c r="A351" s="234">
        <v>84</v>
      </c>
      <c r="B351" s="117" t="s">
        <v>1364</v>
      </c>
      <c r="C351" s="116"/>
      <c r="D351" s="226" t="s">
        <v>637</v>
      </c>
      <c r="E351" s="117" t="s">
        <v>638</v>
      </c>
      <c r="F351" s="235"/>
      <c r="G351" s="116"/>
      <c r="H351" s="116"/>
      <c r="I351" s="116"/>
      <c r="J351" s="116"/>
      <c r="K351" s="116"/>
      <c r="L351" s="116"/>
      <c r="M351" s="116"/>
      <c r="N351" s="116"/>
      <c r="O351" s="116"/>
      <c r="P351" s="116"/>
      <c r="Q351" s="116"/>
      <c r="R351" s="116"/>
      <c r="S351" s="116"/>
      <c r="T351" s="116"/>
      <c r="U351" s="116"/>
      <c r="V351" s="116"/>
      <c r="W351" s="116"/>
      <c r="X351" s="117" t="s">
        <v>2026</v>
      </c>
      <c r="Y351" s="234">
        <v>0.15</v>
      </c>
      <c r="Z351" s="117">
        <v>12</v>
      </c>
      <c r="AA351" s="117">
        <v>17</v>
      </c>
      <c r="AB351" s="117" t="s">
        <v>1611</v>
      </c>
      <c r="AC351" s="117" t="s">
        <v>1612</v>
      </c>
      <c r="AD351" s="254" t="s">
        <v>2026</v>
      </c>
      <c r="AE351" s="116"/>
      <c r="AF351" s="116"/>
      <c r="AG351" s="116"/>
      <c r="AH351" s="233" t="e">
        <f>VLOOKUP($AD351,'Program-Causes'!$C:$D,2,FALSE)</f>
        <v>#N/A</v>
      </c>
      <c r="AI351" s="116"/>
      <c r="AJ351" s="117" t="s">
        <v>69</v>
      </c>
      <c r="AK351" s="117" t="s">
        <v>70</v>
      </c>
      <c r="AL351" s="30" t="str">
        <f t="shared" si="0"/>
        <v>余志华-长沙江湾科技投资集团有限公司-0.15-12-Central South University Education Foundation-中南大学教育基金会</v>
      </c>
      <c r="AM351" s="117" t="s">
        <v>1369</v>
      </c>
      <c r="AN351" s="277" t="s">
        <v>1613</v>
      </c>
      <c r="AO351" s="116"/>
      <c r="AP351" s="116"/>
      <c r="AQ351" s="116"/>
      <c r="AR351" s="116"/>
      <c r="AS351" s="116"/>
      <c r="AT351" s="117" t="s">
        <v>74</v>
      </c>
      <c r="AU351" s="116"/>
      <c r="AV351" s="116"/>
      <c r="AW351" s="116"/>
      <c r="AX351" s="116"/>
      <c r="AY351" s="116"/>
      <c r="AZ351" s="116"/>
      <c r="BA351" s="116"/>
      <c r="BB351" s="116"/>
      <c r="BC351" s="116"/>
      <c r="BD351" s="117" t="s">
        <v>269</v>
      </c>
      <c r="BE351" s="255">
        <v>42744</v>
      </c>
      <c r="BF351" s="116"/>
      <c r="BG351" s="116"/>
      <c r="BH351" s="116"/>
      <c r="BI351" s="116"/>
      <c r="BJ351" s="116"/>
      <c r="BK351" s="116"/>
      <c r="BL351" s="116"/>
      <c r="BM351" s="116"/>
      <c r="BN351" s="116"/>
      <c r="BO351" s="116"/>
    </row>
    <row r="352" spans="1:67" ht="16.5">
      <c r="A352" s="234">
        <v>84</v>
      </c>
      <c r="B352" s="117" t="s">
        <v>1364</v>
      </c>
      <c r="C352" s="116"/>
      <c r="D352" s="226" t="s">
        <v>637</v>
      </c>
      <c r="E352" s="117" t="s">
        <v>638</v>
      </c>
      <c r="F352" s="235"/>
      <c r="G352" s="116"/>
      <c r="H352" s="116"/>
      <c r="I352" s="116"/>
      <c r="J352" s="116"/>
      <c r="K352" s="116"/>
      <c r="L352" s="116"/>
      <c r="M352" s="116"/>
      <c r="N352" s="116"/>
      <c r="O352" s="116"/>
      <c r="P352" s="116"/>
      <c r="Q352" s="116"/>
      <c r="R352" s="116"/>
      <c r="S352" s="116"/>
      <c r="T352" s="116"/>
      <c r="U352" s="116"/>
      <c r="V352" s="116"/>
      <c r="W352" s="116"/>
      <c r="X352" s="117" t="s">
        <v>2026</v>
      </c>
      <c r="Y352" s="234">
        <v>0.15</v>
      </c>
      <c r="Z352" s="117">
        <v>12</v>
      </c>
      <c r="AA352" s="117">
        <v>17</v>
      </c>
      <c r="AB352" s="117" t="s">
        <v>1611</v>
      </c>
      <c r="AC352" s="117" t="s">
        <v>1612</v>
      </c>
      <c r="AD352" s="254" t="s">
        <v>2026</v>
      </c>
      <c r="AE352" s="116"/>
      <c r="AF352" s="116"/>
      <c r="AG352" s="116"/>
      <c r="AH352" s="233" t="e">
        <f>VLOOKUP($AD352,'Program-Causes'!$C:$D,2,FALSE)</f>
        <v>#N/A</v>
      </c>
      <c r="AI352" s="116"/>
      <c r="AJ352" s="117" t="s">
        <v>69</v>
      </c>
      <c r="AK352" s="117" t="s">
        <v>70</v>
      </c>
      <c r="AL352" s="30" t="str">
        <f t="shared" si="0"/>
        <v>余志华-长沙江湾科技投资集团有限公司-0.15-12-Central South University Education Foundation-中南大学教育基金会</v>
      </c>
      <c r="AM352" s="117" t="s">
        <v>1369</v>
      </c>
      <c r="AN352" s="277" t="s">
        <v>1613</v>
      </c>
      <c r="AO352" s="116"/>
      <c r="AP352" s="116"/>
      <c r="AQ352" s="116"/>
      <c r="AR352" s="116"/>
      <c r="AS352" s="116"/>
      <c r="AT352" s="117" t="s">
        <v>74</v>
      </c>
      <c r="AU352" s="116"/>
      <c r="AV352" s="116"/>
      <c r="AW352" s="116"/>
      <c r="AX352" s="116"/>
      <c r="AY352" s="116"/>
      <c r="AZ352" s="116"/>
      <c r="BA352" s="116"/>
      <c r="BB352" s="116"/>
      <c r="BC352" s="116"/>
      <c r="BD352" s="117" t="s">
        <v>269</v>
      </c>
      <c r="BE352" s="255">
        <v>42744</v>
      </c>
      <c r="BF352" s="116"/>
      <c r="BG352" s="116"/>
      <c r="BH352" s="116"/>
      <c r="BI352" s="116"/>
      <c r="BJ352" s="116"/>
      <c r="BK352" s="116"/>
      <c r="BL352" s="116"/>
      <c r="BM352" s="116"/>
      <c r="BN352" s="116"/>
      <c r="BO352" s="116"/>
    </row>
    <row r="353" spans="1:67" ht="16.5">
      <c r="A353" s="234">
        <v>84</v>
      </c>
      <c r="B353" s="117" t="s">
        <v>1364</v>
      </c>
      <c r="C353" s="116"/>
      <c r="D353" s="226" t="s">
        <v>637</v>
      </c>
      <c r="E353" s="117" t="s">
        <v>638</v>
      </c>
      <c r="F353" s="235"/>
      <c r="G353" s="116"/>
      <c r="H353" s="116"/>
      <c r="I353" s="116"/>
      <c r="J353" s="116"/>
      <c r="K353" s="116"/>
      <c r="L353" s="116"/>
      <c r="M353" s="116"/>
      <c r="N353" s="116"/>
      <c r="O353" s="116"/>
      <c r="P353" s="116"/>
      <c r="Q353" s="116"/>
      <c r="R353" s="116"/>
      <c r="S353" s="116"/>
      <c r="T353" s="116"/>
      <c r="U353" s="116"/>
      <c r="V353" s="116"/>
      <c r="W353" s="116"/>
      <c r="X353" s="117" t="s">
        <v>2026</v>
      </c>
      <c r="Y353" s="234">
        <v>0.15</v>
      </c>
      <c r="Z353" s="117">
        <v>12</v>
      </c>
      <c r="AA353" s="117">
        <v>17</v>
      </c>
      <c r="AB353" s="117" t="s">
        <v>1611</v>
      </c>
      <c r="AC353" s="117" t="s">
        <v>1612</v>
      </c>
      <c r="AD353" s="254" t="s">
        <v>2026</v>
      </c>
      <c r="AE353" s="116"/>
      <c r="AF353" s="116"/>
      <c r="AG353" s="116"/>
      <c r="AH353" s="233" t="e">
        <f>VLOOKUP($AD353,'Program-Causes'!$C:$D,2,FALSE)</f>
        <v>#N/A</v>
      </c>
      <c r="AI353" s="116"/>
      <c r="AJ353" s="117" t="s">
        <v>69</v>
      </c>
      <c r="AK353" s="117" t="s">
        <v>70</v>
      </c>
      <c r="AL353" s="30" t="str">
        <f t="shared" si="0"/>
        <v>余志华-长沙江湾科技投资集团有限公司-0.15-12-Central South University Education Foundation-中南大学教育基金会</v>
      </c>
      <c r="AM353" s="117" t="s">
        <v>1369</v>
      </c>
      <c r="AN353" s="277" t="s">
        <v>1613</v>
      </c>
      <c r="AO353" s="116"/>
      <c r="AP353" s="116"/>
      <c r="AQ353" s="116"/>
      <c r="AR353" s="116"/>
      <c r="AS353" s="116"/>
      <c r="AT353" s="117" t="s">
        <v>74</v>
      </c>
      <c r="AU353" s="116"/>
      <c r="AV353" s="116"/>
      <c r="AW353" s="116"/>
      <c r="AX353" s="116"/>
      <c r="AY353" s="116"/>
      <c r="AZ353" s="116"/>
      <c r="BA353" s="116"/>
      <c r="BB353" s="116"/>
      <c r="BC353" s="116"/>
      <c r="BD353" s="117" t="s">
        <v>269</v>
      </c>
      <c r="BE353" s="255">
        <v>42744</v>
      </c>
      <c r="BF353" s="116"/>
      <c r="BG353" s="116"/>
      <c r="BH353" s="116"/>
      <c r="BI353" s="116"/>
      <c r="BJ353" s="116"/>
      <c r="BK353" s="116"/>
      <c r="BL353" s="116"/>
      <c r="BM353" s="116"/>
      <c r="BN353" s="116"/>
      <c r="BO353" s="116"/>
    </row>
    <row r="354" spans="1:67" ht="16.5">
      <c r="A354" s="234">
        <v>84</v>
      </c>
      <c r="B354" s="117" t="s">
        <v>1364</v>
      </c>
      <c r="C354" s="116"/>
      <c r="D354" s="226" t="s">
        <v>637</v>
      </c>
      <c r="E354" s="117" t="s">
        <v>638</v>
      </c>
      <c r="F354" s="235"/>
      <c r="G354" s="116"/>
      <c r="H354" s="116"/>
      <c r="I354" s="116"/>
      <c r="J354" s="116"/>
      <c r="K354" s="116"/>
      <c r="L354" s="116"/>
      <c r="M354" s="116"/>
      <c r="N354" s="116"/>
      <c r="O354" s="116"/>
      <c r="P354" s="116"/>
      <c r="Q354" s="116"/>
      <c r="R354" s="116"/>
      <c r="S354" s="116"/>
      <c r="T354" s="116"/>
      <c r="U354" s="116"/>
      <c r="V354" s="116"/>
      <c r="W354" s="116"/>
      <c r="X354" s="117" t="s">
        <v>2026</v>
      </c>
      <c r="Y354" s="234">
        <v>0.15</v>
      </c>
      <c r="Z354" s="117">
        <v>12</v>
      </c>
      <c r="AA354" s="117">
        <v>17</v>
      </c>
      <c r="AB354" s="117" t="s">
        <v>1611</v>
      </c>
      <c r="AC354" s="117" t="s">
        <v>1612</v>
      </c>
      <c r="AD354" s="254" t="s">
        <v>2026</v>
      </c>
      <c r="AE354" s="116"/>
      <c r="AF354" s="116"/>
      <c r="AG354" s="116"/>
      <c r="AH354" s="233" t="e">
        <f>VLOOKUP($AD354,'Program-Causes'!$C:$D,2,FALSE)</f>
        <v>#N/A</v>
      </c>
      <c r="AI354" s="116"/>
      <c r="AJ354" s="117" t="s">
        <v>69</v>
      </c>
      <c r="AK354" s="117" t="s">
        <v>70</v>
      </c>
      <c r="AL354" s="30" t="str">
        <f t="shared" si="0"/>
        <v>余志华-长沙江湾科技投资集团有限公司-0.15-12-Central South University Education Foundation-中南大学教育基金会</v>
      </c>
      <c r="AM354" s="117" t="s">
        <v>1369</v>
      </c>
      <c r="AN354" s="277" t="s">
        <v>1613</v>
      </c>
      <c r="AO354" s="116"/>
      <c r="AP354" s="116"/>
      <c r="AQ354" s="116"/>
      <c r="AR354" s="116"/>
      <c r="AS354" s="116"/>
      <c r="AT354" s="117" t="s">
        <v>74</v>
      </c>
      <c r="AU354" s="116"/>
      <c r="AV354" s="116"/>
      <c r="AW354" s="116"/>
      <c r="AX354" s="116"/>
      <c r="AY354" s="116"/>
      <c r="AZ354" s="116"/>
      <c r="BA354" s="116"/>
      <c r="BB354" s="116"/>
      <c r="BC354" s="116"/>
      <c r="BD354" s="117" t="s">
        <v>269</v>
      </c>
      <c r="BE354" s="255">
        <v>42744</v>
      </c>
      <c r="BF354" s="116"/>
      <c r="BG354" s="116"/>
      <c r="BH354" s="116"/>
      <c r="BI354" s="116"/>
      <c r="BJ354" s="116"/>
      <c r="BK354" s="116"/>
      <c r="BL354" s="116"/>
      <c r="BM354" s="116"/>
      <c r="BN354" s="116"/>
      <c r="BO354" s="116"/>
    </row>
    <row r="355" spans="1:67" ht="16.5">
      <c r="A355" s="234">
        <v>84</v>
      </c>
      <c r="B355" s="117" t="s">
        <v>1364</v>
      </c>
      <c r="C355" s="116"/>
      <c r="D355" s="226" t="s">
        <v>637</v>
      </c>
      <c r="E355" s="117" t="s">
        <v>638</v>
      </c>
      <c r="F355" s="235"/>
      <c r="G355" s="116"/>
      <c r="H355" s="116"/>
      <c r="I355" s="116"/>
      <c r="J355" s="116"/>
      <c r="K355" s="116"/>
      <c r="L355" s="116"/>
      <c r="M355" s="116"/>
      <c r="N355" s="116"/>
      <c r="O355" s="116"/>
      <c r="P355" s="116"/>
      <c r="Q355" s="116"/>
      <c r="R355" s="116"/>
      <c r="S355" s="116"/>
      <c r="T355" s="116"/>
      <c r="U355" s="116"/>
      <c r="V355" s="116"/>
      <c r="W355" s="116"/>
      <c r="X355" s="117" t="s">
        <v>2026</v>
      </c>
      <c r="Y355" s="234">
        <v>0.15</v>
      </c>
      <c r="Z355" s="117">
        <v>12</v>
      </c>
      <c r="AA355" s="117">
        <v>17</v>
      </c>
      <c r="AB355" s="117" t="s">
        <v>1611</v>
      </c>
      <c r="AC355" s="117" t="s">
        <v>1612</v>
      </c>
      <c r="AD355" s="254" t="s">
        <v>2026</v>
      </c>
      <c r="AE355" s="116"/>
      <c r="AF355" s="116"/>
      <c r="AG355" s="116"/>
      <c r="AH355" s="233" t="e">
        <f>VLOOKUP($AD355,'Program-Causes'!$C:$D,2,FALSE)</f>
        <v>#N/A</v>
      </c>
      <c r="AI355" s="116"/>
      <c r="AJ355" s="117" t="s">
        <v>69</v>
      </c>
      <c r="AK355" s="117" t="s">
        <v>70</v>
      </c>
      <c r="AL355" s="30" t="str">
        <f t="shared" si="0"/>
        <v>余志华-长沙江湾科技投资集团有限公司-0.15-12-Central South University Education Foundation-中南大学教育基金会</v>
      </c>
      <c r="AM355" s="117" t="s">
        <v>1369</v>
      </c>
      <c r="AN355" s="277" t="s">
        <v>1613</v>
      </c>
      <c r="AO355" s="116"/>
      <c r="AP355" s="116"/>
      <c r="AQ355" s="116"/>
      <c r="AR355" s="116"/>
      <c r="AS355" s="116"/>
      <c r="AT355" s="117" t="s">
        <v>74</v>
      </c>
      <c r="AU355" s="116"/>
      <c r="AV355" s="116"/>
      <c r="AW355" s="116"/>
      <c r="AX355" s="116"/>
      <c r="AY355" s="116"/>
      <c r="AZ355" s="116"/>
      <c r="BA355" s="116"/>
      <c r="BB355" s="116"/>
      <c r="BC355" s="116"/>
      <c r="BD355" s="117" t="s">
        <v>269</v>
      </c>
      <c r="BE355" s="255">
        <v>42744</v>
      </c>
      <c r="BF355" s="116"/>
      <c r="BG355" s="116"/>
      <c r="BH355" s="116"/>
      <c r="BI355" s="116"/>
      <c r="BJ355" s="116"/>
      <c r="BK355" s="116"/>
      <c r="BL355" s="116"/>
      <c r="BM355" s="116"/>
      <c r="BN355" s="116"/>
      <c r="BO355" s="116"/>
    </row>
    <row r="356" spans="1:67" ht="16.5">
      <c r="A356" s="234">
        <v>84</v>
      </c>
      <c r="B356" s="117" t="s">
        <v>1364</v>
      </c>
      <c r="C356" s="116"/>
      <c r="D356" s="226" t="s">
        <v>637</v>
      </c>
      <c r="E356" s="117" t="s">
        <v>638</v>
      </c>
      <c r="F356" s="235"/>
      <c r="G356" s="116"/>
      <c r="H356" s="116"/>
      <c r="I356" s="116"/>
      <c r="J356" s="116"/>
      <c r="K356" s="116"/>
      <c r="L356" s="116"/>
      <c r="M356" s="116"/>
      <c r="N356" s="116"/>
      <c r="O356" s="116"/>
      <c r="P356" s="116"/>
      <c r="Q356" s="116"/>
      <c r="R356" s="116"/>
      <c r="S356" s="116"/>
      <c r="T356" s="116"/>
      <c r="U356" s="116"/>
      <c r="V356" s="116"/>
      <c r="W356" s="116"/>
      <c r="X356" s="117" t="s">
        <v>2026</v>
      </c>
      <c r="Y356" s="234">
        <v>0.15</v>
      </c>
      <c r="Z356" s="117">
        <v>12</v>
      </c>
      <c r="AA356" s="117">
        <v>18</v>
      </c>
      <c r="AB356" s="117" t="s">
        <v>1611</v>
      </c>
      <c r="AC356" s="117" t="s">
        <v>1612</v>
      </c>
      <c r="AD356" s="254" t="s">
        <v>2026</v>
      </c>
      <c r="AE356" s="116"/>
      <c r="AF356" s="116"/>
      <c r="AG356" s="116"/>
      <c r="AH356" s="233" t="e">
        <f>VLOOKUP($AD356,'Program-Causes'!$C:$D,2,FALSE)</f>
        <v>#N/A</v>
      </c>
      <c r="AI356" s="116"/>
      <c r="AJ356" s="117" t="s">
        <v>69</v>
      </c>
      <c r="AK356" s="117" t="s">
        <v>70</v>
      </c>
      <c r="AL356" s="30" t="str">
        <f t="shared" si="0"/>
        <v>余志华-长沙江湾科技投资集团有限公司-0.15-12-Central South University Education Foundation-中南大学教育基金会</v>
      </c>
      <c r="AM356" s="117" t="s">
        <v>1369</v>
      </c>
      <c r="AN356" s="277" t="s">
        <v>1613</v>
      </c>
      <c r="AO356" s="116"/>
      <c r="AP356" s="116"/>
      <c r="AQ356" s="116"/>
      <c r="AR356" s="116"/>
      <c r="AS356" s="116"/>
      <c r="AT356" s="117" t="s">
        <v>74</v>
      </c>
      <c r="AU356" s="116"/>
      <c r="AV356" s="116"/>
      <c r="AW356" s="116"/>
      <c r="AX356" s="116"/>
      <c r="AY356" s="116"/>
      <c r="AZ356" s="116"/>
      <c r="BA356" s="116"/>
      <c r="BB356" s="116"/>
      <c r="BC356" s="116"/>
      <c r="BD356" s="117" t="s">
        <v>269</v>
      </c>
      <c r="BE356" s="255">
        <v>42744</v>
      </c>
      <c r="BF356" s="116"/>
      <c r="BG356" s="116"/>
      <c r="BH356" s="116"/>
      <c r="BI356" s="116"/>
      <c r="BJ356" s="116"/>
      <c r="BK356" s="116"/>
      <c r="BL356" s="116"/>
      <c r="BM356" s="116"/>
      <c r="BN356" s="116"/>
      <c r="BO356" s="116"/>
    </row>
    <row r="357" spans="1:67" ht="16.5">
      <c r="A357" s="234">
        <v>84</v>
      </c>
      <c r="B357" s="117" t="s">
        <v>1364</v>
      </c>
      <c r="C357" s="116"/>
      <c r="D357" s="226" t="s">
        <v>637</v>
      </c>
      <c r="E357" s="117" t="s">
        <v>638</v>
      </c>
      <c r="F357" s="235"/>
      <c r="G357" s="116"/>
      <c r="H357" s="116"/>
      <c r="I357" s="116"/>
      <c r="J357" s="116"/>
      <c r="K357" s="116"/>
      <c r="L357" s="116"/>
      <c r="M357" s="116"/>
      <c r="N357" s="116"/>
      <c r="O357" s="116"/>
      <c r="P357" s="116"/>
      <c r="Q357" s="116"/>
      <c r="R357" s="116"/>
      <c r="S357" s="116"/>
      <c r="T357" s="116"/>
      <c r="U357" s="116"/>
      <c r="V357" s="116"/>
      <c r="W357" s="116"/>
      <c r="X357" s="117" t="s">
        <v>2026</v>
      </c>
      <c r="Y357" s="234">
        <v>0.15</v>
      </c>
      <c r="Z357" s="117">
        <v>12</v>
      </c>
      <c r="AA357" s="117">
        <v>18</v>
      </c>
      <c r="AB357" s="117" t="s">
        <v>1611</v>
      </c>
      <c r="AC357" s="117" t="s">
        <v>1612</v>
      </c>
      <c r="AD357" s="254" t="s">
        <v>2026</v>
      </c>
      <c r="AE357" s="116"/>
      <c r="AF357" s="116"/>
      <c r="AG357" s="116"/>
      <c r="AH357" s="233" t="e">
        <f>VLOOKUP($AD357,'Program-Causes'!$C:$D,2,FALSE)</f>
        <v>#N/A</v>
      </c>
      <c r="AI357" s="116"/>
      <c r="AJ357" s="117" t="s">
        <v>69</v>
      </c>
      <c r="AK357" s="117" t="s">
        <v>70</v>
      </c>
      <c r="AL357" s="30" t="str">
        <f t="shared" si="0"/>
        <v>余志华-长沙江湾科技投资集团有限公司-0.15-12-Central South University Education Foundation-中南大学教育基金会</v>
      </c>
      <c r="AM357" s="117" t="s">
        <v>1369</v>
      </c>
      <c r="AN357" s="277" t="s">
        <v>1613</v>
      </c>
      <c r="AO357" s="116"/>
      <c r="AP357" s="116"/>
      <c r="AQ357" s="116"/>
      <c r="AR357" s="116"/>
      <c r="AS357" s="116"/>
      <c r="AT357" s="117" t="s">
        <v>74</v>
      </c>
      <c r="AU357" s="116"/>
      <c r="AV357" s="116"/>
      <c r="AW357" s="116"/>
      <c r="AX357" s="116"/>
      <c r="AY357" s="116"/>
      <c r="AZ357" s="116"/>
      <c r="BA357" s="116"/>
      <c r="BB357" s="116"/>
      <c r="BC357" s="116"/>
      <c r="BD357" s="117" t="s">
        <v>269</v>
      </c>
      <c r="BE357" s="255">
        <v>42744</v>
      </c>
      <c r="BF357" s="116"/>
      <c r="BG357" s="116"/>
      <c r="BH357" s="116"/>
      <c r="BI357" s="116"/>
      <c r="BJ357" s="116"/>
      <c r="BK357" s="116"/>
      <c r="BL357" s="116"/>
      <c r="BM357" s="116"/>
      <c r="BN357" s="116"/>
      <c r="BO357" s="116"/>
    </row>
    <row r="358" spans="1:67" ht="16.5">
      <c r="A358" s="234">
        <v>84</v>
      </c>
      <c r="B358" s="117" t="s">
        <v>1364</v>
      </c>
      <c r="C358" s="116"/>
      <c r="D358" s="226" t="s">
        <v>637</v>
      </c>
      <c r="E358" s="117" t="s">
        <v>638</v>
      </c>
      <c r="F358" s="235"/>
      <c r="G358" s="116"/>
      <c r="H358" s="116"/>
      <c r="I358" s="116"/>
      <c r="J358" s="116"/>
      <c r="K358" s="116"/>
      <c r="L358" s="116"/>
      <c r="M358" s="116"/>
      <c r="N358" s="116"/>
      <c r="O358" s="116"/>
      <c r="P358" s="116"/>
      <c r="Q358" s="116"/>
      <c r="R358" s="116"/>
      <c r="S358" s="116"/>
      <c r="T358" s="116"/>
      <c r="U358" s="116"/>
      <c r="V358" s="116"/>
      <c r="W358" s="116"/>
      <c r="X358" s="117" t="s">
        <v>2026</v>
      </c>
      <c r="Y358" s="234">
        <v>0.15</v>
      </c>
      <c r="Z358" s="117">
        <v>12</v>
      </c>
      <c r="AA358" s="117">
        <v>18</v>
      </c>
      <c r="AB358" s="117" t="s">
        <v>1611</v>
      </c>
      <c r="AC358" s="117" t="s">
        <v>1612</v>
      </c>
      <c r="AD358" s="254" t="s">
        <v>2026</v>
      </c>
      <c r="AE358" s="116"/>
      <c r="AF358" s="116"/>
      <c r="AG358" s="116"/>
      <c r="AH358" s="233" t="e">
        <f>VLOOKUP($AD358,'Program-Causes'!$C:$D,2,FALSE)</f>
        <v>#N/A</v>
      </c>
      <c r="AI358" s="116"/>
      <c r="AJ358" s="117" t="s">
        <v>69</v>
      </c>
      <c r="AK358" s="117" t="s">
        <v>70</v>
      </c>
      <c r="AL358" s="30" t="str">
        <f t="shared" si="0"/>
        <v>余志华-长沙江湾科技投资集团有限公司-0.15-12-Central South University Education Foundation-中南大学教育基金会</v>
      </c>
      <c r="AM358" s="117" t="s">
        <v>1369</v>
      </c>
      <c r="AN358" s="277" t="s">
        <v>1613</v>
      </c>
      <c r="AO358" s="116"/>
      <c r="AP358" s="116"/>
      <c r="AQ358" s="116"/>
      <c r="AR358" s="116"/>
      <c r="AS358" s="116"/>
      <c r="AT358" s="117" t="s">
        <v>74</v>
      </c>
      <c r="AU358" s="116"/>
      <c r="AV358" s="116"/>
      <c r="AW358" s="116"/>
      <c r="AX358" s="116"/>
      <c r="AY358" s="116"/>
      <c r="AZ358" s="116"/>
      <c r="BA358" s="116"/>
      <c r="BB358" s="116"/>
      <c r="BC358" s="116"/>
      <c r="BD358" s="117" t="s">
        <v>269</v>
      </c>
      <c r="BE358" s="255">
        <v>42744</v>
      </c>
      <c r="BF358" s="116"/>
      <c r="BG358" s="116"/>
      <c r="BH358" s="116"/>
      <c r="BI358" s="116"/>
      <c r="BJ358" s="116"/>
      <c r="BK358" s="116"/>
      <c r="BL358" s="116"/>
      <c r="BM358" s="116"/>
      <c r="BN358" s="116"/>
      <c r="BO358" s="116"/>
    </row>
    <row r="359" spans="1:67" ht="16.5">
      <c r="A359" s="234">
        <v>84</v>
      </c>
      <c r="B359" s="117" t="s">
        <v>1364</v>
      </c>
      <c r="C359" s="116"/>
      <c r="D359" s="226" t="s">
        <v>637</v>
      </c>
      <c r="E359" s="117" t="s">
        <v>638</v>
      </c>
      <c r="F359" s="235"/>
      <c r="G359" s="116"/>
      <c r="H359" s="116"/>
      <c r="I359" s="116"/>
      <c r="J359" s="116"/>
      <c r="K359" s="116"/>
      <c r="L359" s="116"/>
      <c r="M359" s="116"/>
      <c r="N359" s="116"/>
      <c r="O359" s="116"/>
      <c r="P359" s="116"/>
      <c r="Q359" s="116"/>
      <c r="R359" s="116"/>
      <c r="S359" s="116"/>
      <c r="T359" s="116"/>
      <c r="U359" s="116"/>
      <c r="V359" s="116"/>
      <c r="W359" s="116"/>
      <c r="X359" s="117" t="s">
        <v>2026</v>
      </c>
      <c r="Y359" s="234">
        <v>0.15</v>
      </c>
      <c r="Z359" s="117">
        <v>12</v>
      </c>
      <c r="AA359" s="117">
        <v>18</v>
      </c>
      <c r="AB359" s="117" t="s">
        <v>1611</v>
      </c>
      <c r="AC359" s="117" t="s">
        <v>1612</v>
      </c>
      <c r="AD359" s="254" t="s">
        <v>2026</v>
      </c>
      <c r="AE359" s="116"/>
      <c r="AF359" s="116"/>
      <c r="AG359" s="116"/>
      <c r="AH359" s="233" t="e">
        <f>VLOOKUP($AD359,'Program-Causes'!$C:$D,2,FALSE)</f>
        <v>#N/A</v>
      </c>
      <c r="AI359" s="116"/>
      <c r="AJ359" s="117" t="s">
        <v>69</v>
      </c>
      <c r="AK359" s="117" t="s">
        <v>70</v>
      </c>
      <c r="AL359" s="30" t="str">
        <f t="shared" si="0"/>
        <v>余志华-长沙江湾科技投资集团有限公司-0.15-12-Central South University Education Foundation-中南大学教育基金会</v>
      </c>
      <c r="AM359" s="117" t="s">
        <v>1369</v>
      </c>
      <c r="AN359" s="277" t="s">
        <v>1613</v>
      </c>
      <c r="AO359" s="116"/>
      <c r="AP359" s="116"/>
      <c r="AQ359" s="116"/>
      <c r="AR359" s="116"/>
      <c r="AS359" s="116"/>
      <c r="AT359" s="117" t="s">
        <v>74</v>
      </c>
      <c r="AU359" s="116"/>
      <c r="AV359" s="116"/>
      <c r="AW359" s="116"/>
      <c r="AX359" s="116"/>
      <c r="AY359" s="116"/>
      <c r="AZ359" s="116"/>
      <c r="BA359" s="116"/>
      <c r="BB359" s="116"/>
      <c r="BC359" s="116"/>
      <c r="BD359" s="117" t="s">
        <v>269</v>
      </c>
      <c r="BE359" s="255">
        <v>42744</v>
      </c>
      <c r="BF359" s="116"/>
      <c r="BG359" s="116"/>
      <c r="BH359" s="116"/>
      <c r="BI359" s="116"/>
      <c r="BJ359" s="116"/>
      <c r="BK359" s="116"/>
      <c r="BL359" s="116"/>
      <c r="BM359" s="116"/>
      <c r="BN359" s="116"/>
      <c r="BO359" s="116"/>
    </row>
    <row r="360" spans="1:67" ht="16.5">
      <c r="A360" s="234">
        <v>84</v>
      </c>
      <c r="B360" s="117" t="s">
        <v>1364</v>
      </c>
      <c r="C360" s="116"/>
      <c r="D360" s="226" t="s">
        <v>637</v>
      </c>
      <c r="E360" s="117" t="s">
        <v>638</v>
      </c>
      <c r="F360" s="235"/>
      <c r="G360" s="116"/>
      <c r="H360" s="116"/>
      <c r="I360" s="116"/>
      <c r="J360" s="116"/>
      <c r="K360" s="116"/>
      <c r="L360" s="116"/>
      <c r="M360" s="116"/>
      <c r="N360" s="116"/>
      <c r="O360" s="116"/>
      <c r="P360" s="116"/>
      <c r="Q360" s="116"/>
      <c r="R360" s="116"/>
      <c r="S360" s="116"/>
      <c r="T360" s="116"/>
      <c r="U360" s="116"/>
      <c r="V360" s="116"/>
      <c r="W360" s="116"/>
      <c r="X360" s="117" t="s">
        <v>2026</v>
      </c>
      <c r="Y360" s="234">
        <v>0.15</v>
      </c>
      <c r="Z360" s="117">
        <v>12</v>
      </c>
      <c r="AA360" s="117">
        <v>18</v>
      </c>
      <c r="AB360" s="117" t="s">
        <v>1611</v>
      </c>
      <c r="AC360" s="117" t="s">
        <v>1612</v>
      </c>
      <c r="AD360" s="254" t="s">
        <v>2026</v>
      </c>
      <c r="AE360" s="116"/>
      <c r="AF360" s="116"/>
      <c r="AG360" s="116"/>
      <c r="AH360" s="233" t="e">
        <f>VLOOKUP($AD360,'Program-Causes'!$C:$D,2,FALSE)</f>
        <v>#N/A</v>
      </c>
      <c r="AI360" s="116"/>
      <c r="AJ360" s="117" t="s">
        <v>69</v>
      </c>
      <c r="AK360" s="117" t="s">
        <v>70</v>
      </c>
      <c r="AL360" s="30" t="str">
        <f t="shared" si="0"/>
        <v>余志华-长沙江湾科技投资集团有限公司-0.15-12-Central South University Education Foundation-中南大学教育基金会</v>
      </c>
      <c r="AM360" s="117" t="s">
        <v>1369</v>
      </c>
      <c r="AN360" s="277" t="s">
        <v>1613</v>
      </c>
      <c r="AO360" s="116"/>
      <c r="AP360" s="116"/>
      <c r="AQ360" s="116"/>
      <c r="AR360" s="116"/>
      <c r="AS360" s="116"/>
      <c r="AT360" s="117" t="s">
        <v>74</v>
      </c>
      <c r="AU360" s="116"/>
      <c r="AV360" s="116"/>
      <c r="AW360" s="116"/>
      <c r="AX360" s="116"/>
      <c r="AY360" s="116"/>
      <c r="AZ360" s="116"/>
      <c r="BA360" s="116"/>
      <c r="BB360" s="116"/>
      <c r="BC360" s="116"/>
      <c r="BD360" s="117" t="s">
        <v>269</v>
      </c>
      <c r="BE360" s="255">
        <v>42744</v>
      </c>
      <c r="BF360" s="116"/>
      <c r="BG360" s="116"/>
      <c r="BH360" s="116"/>
      <c r="BI360" s="116"/>
      <c r="BJ360" s="116"/>
      <c r="BK360" s="116"/>
      <c r="BL360" s="116"/>
      <c r="BM360" s="116"/>
      <c r="BN360" s="116"/>
      <c r="BO360" s="116"/>
    </row>
    <row r="361" spans="1:67" ht="16.5">
      <c r="A361" s="234">
        <v>84</v>
      </c>
      <c r="B361" s="117" t="s">
        <v>1364</v>
      </c>
      <c r="C361" s="116"/>
      <c r="D361" s="226" t="s">
        <v>637</v>
      </c>
      <c r="E361" s="117" t="s">
        <v>638</v>
      </c>
      <c r="F361" s="235"/>
      <c r="G361" s="116"/>
      <c r="H361" s="116"/>
      <c r="I361" s="116"/>
      <c r="J361" s="116"/>
      <c r="K361" s="116"/>
      <c r="L361" s="116"/>
      <c r="M361" s="116"/>
      <c r="N361" s="116"/>
      <c r="O361" s="116"/>
      <c r="P361" s="116"/>
      <c r="Q361" s="116"/>
      <c r="R361" s="116"/>
      <c r="S361" s="116"/>
      <c r="T361" s="116"/>
      <c r="U361" s="116"/>
      <c r="V361" s="116"/>
      <c r="W361" s="116"/>
      <c r="X361" s="117" t="s">
        <v>2026</v>
      </c>
      <c r="Y361" s="234">
        <v>0.15</v>
      </c>
      <c r="Z361" s="117">
        <v>12</v>
      </c>
      <c r="AA361" s="117">
        <v>18</v>
      </c>
      <c r="AB361" s="117" t="s">
        <v>1611</v>
      </c>
      <c r="AC361" s="117" t="s">
        <v>1612</v>
      </c>
      <c r="AD361" s="254" t="s">
        <v>2026</v>
      </c>
      <c r="AE361" s="116"/>
      <c r="AF361" s="116"/>
      <c r="AG361" s="116"/>
      <c r="AH361" s="233" t="e">
        <f>VLOOKUP($AD361,'Program-Causes'!$C:$D,2,FALSE)</f>
        <v>#N/A</v>
      </c>
      <c r="AI361" s="116"/>
      <c r="AJ361" s="117" t="s">
        <v>69</v>
      </c>
      <c r="AK361" s="117" t="s">
        <v>70</v>
      </c>
      <c r="AL361" s="30" t="str">
        <f t="shared" si="0"/>
        <v>余志华-长沙江湾科技投资集团有限公司-0.15-12-Central South University Education Foundation-中南大学教育基金会</v>
      </c>
      <c r="AM361" s="117" t="s">
        <v>1369</v>
      </c>
      <c r="AN361" s="277" t="s">
        <v>1613</v>
      </c>
      <c r="AO361" s="116"/>
      <c r="AP361" s="116"/>
      <c r="AQ361" s="116"/>
      <c r="AR361" s="116"/>
      <c r="AS361" s="116"/>
      <c r="AT361" s="117" t="s">
        <v>74</v>
      </c>
      <c r="AU361" s="116"/>
      <c r="AV361" s="116"/>
      <c r="AW361" s="116"/>
      <c r="AX361" s="116"/>
      <c r="AY361" s="116"/>
      <c r="AZ361" s="116"/>
      <c r="BA361" s="116"/>
      <c r="BB361" s="116"/>
      <c r="BC361" s="116"/>
      <c r="BD361" s="117" t="s">
        <v>269</v>
      </c>
      <c r="BE361" s="255">
        <v>42744</v>
      </c>
      <c r="BF361" s="116"/>
      <c r="BG361" s="116"/>
      <c r="BH361" s="116"/>
      <c r="BI361" s="116"/>
      <c r="BJ361" s="116"/>
      <c r="BK361" s="116"/>
      <c r="BL361" s="116"/>
      <c r="BM361" s="116"/>
      <c r="BN361" s="116"/>
      <c r="BO361" s="116"/>
    </row>
    <row r="362" spans="1:67" ht="16.5">
      <c r="A362" s="234">
        <v>84</v>
      </c>
      <c r="B362" s="117" t="s">
        <v>1364</v>
      </c>
      <c r="C362" s="116"/>
      <c r="D362" s="226" t="s">
        <v>637</v>
      </c>
      <c r="E362" s="117" t="s">
        <v>638</v>
      </c>
      <c r="F362" s="235"/>
      <c r="G362" s="116"/>
      <c r="H362" s="116"/>
      <c r="I362" s="116"/>
      <c r="J362" s="116"/>
      <c r="K362" s="116"/>
      <c r="L362" s="116"/>
      <c r="M362" s="116"/>
      <c r="N362" s="116"/>
      <c r="O362" s="116"/>
      <c r="P362" s="116"/>
      <c r="Q362" s="116"/>
      <c r="R362" s="116"/>
      <c r="S362" s="116"/>
      <c r="T362" s="116"/>
      <c r="U362" s="116"/>
      <c r="V362" s="116"/>
      <c r="W362" s="116"/>
      <c r="X362" s="117" t="s">
        <v>2026</v>
      </c>
      <c r="Y362" s="234">
        <v>0.15</v>
      </c>
      <c r="Z362" s="117">
        <v>12</v>
      </c>
      <c r="AA362" s="117">
        <v>18</v>
      </c>
      <c r="AB362" s="117" t="s">
        <v>1611</v>
      </c>
      <c r="AC362" s="117" t="s">
        <v>1612</v>
      </c>
      <c r="AD362" s="254" t="s">
        <v>2026</v>
      </c>
      <c r="AE362" s="116"/>
      <c r="AF362" s="116"/>
      <c r="AG362" s="116"/>
      <c r="AH362" s="233" t="e">
        <f>VLOOKUP($AD362,'Program-Causes'!$C:$D,2,FALSE)</f>
        <v>#N/A</v>
      </c>
      <c r="AI362" s="116"/>
      <c r="AJ362" s="117" t="s">
        <v>69</v>
      </c>
      <c r="AK362" s="117" t="s">
        <v>70</v>
      </c>
      <c r="AL362" s="30" t="str">
        <f t="shared" si="0"/>
        <v>余志华-长沙江湾科技投资集团有限公司-0.15-12-Central South University Education Foundation-中南大学教育基金会</v>
      </c>
      <c r="AM362" s="117" t="s">
        <v>1369</v>
      </c>
      <c r="AN362" s="277" t="s">
        <v>1613</v>
      </c>
      <c r="AO362" s="116"/>
      <c r="AP362" s="116"/>
      <c r="AQ362" s="116"/>
      <c r="AR362" s="116"/>
      <c r="AS362" s="116"/>
      <c r="AT362" s="117" t="s">
        <v>74</v>
      </c>
      <c r="AU362" s="116"/>
      <c r="AV362" s="116"/>
      <c r="AW362" s="116"/>
      <c r="AX362" s="116"/>
      <c r="AY362" s="116"/>
      <c r="AZ362" s="116"/>
      <c r="BA362" s="116"/>
      <c r="BB362" s="116"/>
      <c r="BC362" s="116"/>
      <c r="BD362" s="117" t="s">
        <v>269</v>
      </c>
      <c r="BE362" s="255">
        <v>42744</v>
      </c>
      <c r="BF362" s="116"/>
      <c r="BG362" s="116"/>
      <c r="BH362" s="116"/>
      <c r="BI362" s="116"/>
      <c r="BJ362" s="116"/>
      <c r="BK362" s="116"/>
      <c r="BL362" s="116"/>
      <c r="BM362" s="116"/>
      <c r="BN362" s="116"/>
      <c r="BO362" s="116"/>
    </row>
    <row r="363" spans="1:67" ht="16.5">
      <c r="A363" s="234">
        <v>84</v>
      </c>
      <c r="B363" s="117" t="s">
        <v>1364</v>
      </c>
      <c r="C363" s="116"/>
      <c r="D363" s="226" t="s">
        <v>637</v>
      </c>
      <c r="E363" s="117" t="s">
        <v>638</v>
      </c>
      <c r="F363" s="235"/>
      <c r="G363" s="116"/>
      <c r="H363" s="116"/>
      <c r="I363" s="116"/>
      <c r="J363" s="116"/>
      <c r="K363" s="116"/>
      <c r="L363" s="116"/>
      <c r="M363" s="116"/>
      <c r="N363" s="116"/>
      <c r="O363" s="116"/>
      <c r="P363" s="116"/>
      <c r="Q363" s="116"/>
      <c r="R363" s="116"/>
      <c r="S363" s="116"/>
      <c r="T363" s="116"/>
      <c r="U363" s="116"/>
      <c r="V363" s="116"/>
      <c r="W363" s="116"/>
      <c r="X363" s="117" t="s">
        <v>2026</v>
      </c>
      <c r="Y363" s="234">
        <v>0.15</v>
      </c>
      <c r="Z363" s="117">
        <v>12</v>
      </c>
      <c r="AA363" s="117">
        <v>18</v>
      </c>
      <c r="AB363" s="117" t="s">
        <v>1611</v>
      </c>
      <c r="AC363" s="117" t="s">
        <v>1612</v>
      </c>
      <c r="AD363" s="254" t="s">
        <v>2026</v>
      </c>
      <c r="AE363" s="116"/>
      <c r="AF363" s="116"/>
      <c r="AG363" s="116"/>
      <c r="AH363" s="233" t="e">
        <f>VLOOKUP($AD363,'Program-Causes'!$C:$D,2,FALSE)</f>
        <v>#N/A</v>
      </c>
      <c r="AI363" s="116"/>
      <c r="AJ363" s="117" t="s">
        <v>69</v>
      </c>
      <c r="AK363" s="117" t="s">
        <v>70</v>
      </c>
      <c r="AL363" s="30" t="str">
        <f t="shared" si="0"/>
        <v>余志华-长沙江湾科技投资集团有限公司-0.15-12-Central South University Education Foundation-中南大学教育基金会</v>
      </c>
      <c r="AM363" s="117" t="s">
        <v>1369</v>
      </c>
      <c r="AN363" s="277" t="s">
        <v>1613</v>
      </c>
      <c r="AO363" s="116"/>
      <c r="AP363" s="116"/>
      <c r="AQ363" s="116"/>
      <c r="AR363" s="116"/>
      <c r="AS363" s="116"/>
      <c r="AT363" s="117" t="s">
        <v>74</v>
      </c>
      <c r="AU363" s="116"/>
      <c r="AV363" s="116"/>
      <c r="AW363" s="116"/>
      <c r="AX363" s="116"/>
      <c r="AY363" s="116"/>
      <c r="AZ363" s="116"/>
      <c r="BA363" s="116"/>
      <c r="BB363" s="116"/>
      <c r="BC363" s="116"/>
      <c r="BD363" s="117" t="s">
        <v>269</v>
      </c>
      <c r="BE363" s="255">
        <v>42744</v>
      </c>
      <c r="BF363" s="116"/>
      <c r="BG363" s="116"/>
      <c r="BH363" s="116"/>
      <c r="BI363" s="116"/>
      <c r="BJ363" s="116"/>
      <c r="BK363" s="116"/>
      <c r="BL363" s="116"/>
      <c r="BM363" s="116"/>
      <c r="BN363" s="116"/>
      <c r="BO363" s="116"/>
    </row>
    <row r="364" spans="1:67" ht="16.5">
      <c r="A364" s="234">
        <v>84</v>
      </c>
      <c r="B364" s="117" t="s">
        <v>1364</v>
      </c>
      <c r="C364" s="116"/>
      <c r="D364" s="226" t="s">
        <v>637</v>
      </c>
      <c r="E364" s="117" t="s">
        <v>638</v>
      </c>
      <c r="F364" s="235"/>
      <c r="G364" s="116"/>
      <c r="H364" s="116"/>
      <c r="I364" s="116"/>
      <c r="J364" s="116"/>
      <c r="K364" s="116"/>
      <c r="L364" s="116"/>
      <c r="M364" s="116"/>
      <c r="N364" s="116"/>
      <c r="O364" s="116"/>
      <c r="P364" s="116"/>
      <c r="Q364" s="116"/>
      <c r="R364" s="116"/>
      <c r="S364" s="116"/>
      <c r="T364" s="116"/>
      <c r="U364" s="116"/>
      <c r="V364" s="116"/>
      <c r="W364" s="116"/>
      <c r="X364" s="117" t="s">
        <v>2026</v>
      </c>
      <c r="Y364" s="234">
        <v>0.1</v>
      </c>
      <c r="Z364" s="117">
        <v>12</v>
      </c>
      <c r="AA364" s="117">
        <v>18</v>
      </c>
      <c r="AB364" s="117" t="s">
        <v>1611</v>
      </c>
      <c r="AC364" s="117" t="s">
        <v>1612</v>
      </c>
      <c r="AD364" s="254" t="s">
        <v>2026</v>
      </c>
      <c r="AE364" s="116"/>
      <c r="AF364" s="116"/>
      <c r="AG364" s="116"/>
      <c r="AH364" s="233" t="e">
        <f>VLOOKUP($AD364,'Program-Causes'!$C:$D,2,FALSE)</f>
        <v>#N/A</v>
      </c>
      <c r="AI364" s="116"/>
      <c r="AJ364" s="117" t="s">
        <v>69</v>
      </c>
      <c r="AK364" s="117" t="s">
        <v>70</v>
      </c>
      <c r="AL364" s="30" t="str">
        <f t="shared" si="0"/>
        <v>余志华-长沙江湾科技投资集团有限公司-0.1-12-Central South University Education Foundation-中南大学教育基金会</v>
      </c>
      <c r="AM364" s="117" t="s">
        <v>1369</v>
      </c>
      <c r="AN364" s="277" t="s">
        <v>1613</v>
      </c>
      <c r="AO364" s="116"/>
      <c r="AP364" s="116"/>
      <c r="AQ364" s="116"/>
      <c r="AR364" s="116"/>
      <c r="AS364" s="116"/>
      <c r="AT364" s="117" t="s">
        <v>74</v>
      </c>
      <c r="AU364" s="116"/>
      <c r="AV364" s="116"/>
      <c r="AW364" s="116"/>
      <c r="AX364" s="116"/>
      <c r="AY364" s="116"/>
      <c r="AZ364" s="116"/>
      <c r="BA364" s="116"/>
      <c r="BB364" s="116"/>
      <c r="BC364" s="116"/>
      <c r="BD364" s="117" t="s">
        <v>269</v>
      </c>
      <c r="BE364" s="255">
        <v>42744</v>
      </c>
      <c r="BF364" s="116"/>
      <c r="BG364" s="116"/>
      <c r="BH364" s="116"/>
      <c r="BI364" s="116"/>
      <c r="BJ364" s="116"/>
      <c r="BK364" s="116"/>
      <c r="BL364" s="116"/>
      <c r="BM364" s="116"/>
      <c r="BN364" s="116"/>
      <c r="BO364" s="116"/>
    </row>
    <row r="365" spans="1:67" ht="16.5">
      <c r="A365" s="234">
        <v>85</v>
      </c>
      <c r="B365" s="116"/>
      <c r="C365" s="116"/>
      <c r="D365" s="226" t="s">
        <v>166</v>
      </c>
      <c r="E365" s="227" t="s">
        <v>167</v>
      </c>
      <c r="F365" s="235"/>
      <c r="G365" s="236"/>
      <c r="H365" s="237">
        <v>52</v>
      </c>
      <c r="I365" s="226" t="s">
        <v>78</v>
      </c>
      <c r="J365" s="245"/>
      <c r="K365" s="238" t="s">
        <v>80</v>
      </c>
      <c r="L365" s="229" t="s">
        <v>1400</v>
      </c>
      <c r="M365" s="230" t="s">
        <v>2038</v>
      </c>
      <c r="N365" s="229" t="s">
        <v>2039</v>
      </c>
      <c r="O365" s="240"/>
      <c r="P365" s="229" t="s">
        <v>2040</v>
      </c>
      <c r="Q365" s="230" t="s">
        <v>222</v>
      </c>
      <c r="R365" s="229" t="s">
        <v>222</v>
      </c>
      <c r="S365" s="239" t="s">
        <v>80</v>
      </c>
      <c r="T365" s="229" t="s">
        <v>2041</v>
      </c>
      <c r="U365" s="240"/>
      <c r="V365" s="229" t="s">
        <v>2042</v>
      </c>
      <c r="W365" s="239" t="s">
        <v>2043</v>
      </c>
      <c r="X365" s="30" t="s">
        <v>166</v>
      </c>
      <c r="Y365" s="241">
        <v>10</v>
      </c>
      <c r="Z365" s="242">
        <v>11</v>
      </c>
      <c r="AA365" s="241">
        <v>2</v>
      </c>
      <c r="AB365" s="30" t="s">
        <v>2044</v>
      </c>
      <c r="AC365" s="29"/>
      <c r="AD365" s="235"/>
      <c r="AE365" s="243" t="s">
        <v>1390</v>
      </c>
      <c r="AF365" s="29"/>
      <c r="AG365" s="30" t="s">
        <v>67</v>
      </c>
      <c r="AH365" s="233" t="e">
        <f>VLOOKUP($AD365,'Program-Causes'!$C:$D,2,FALSE)</f>
        <v>#N/A</v>
      </c>
      <c r="AI365" s="194" t="s">
        <v>68</v>
      </c>
      <c r="AJ365" s="30" t="s">
        <v>69</v>
      </c>
      <c r="AK365" s="194" t="s">
        <v>70</v>
      </c>
      <c r="AL365" s="30" t="str">
        <f t="shared" si="0"/>
        <v>敖小强-Ao Xiaoqiang-10-11-South China University of Technology-</v>
      </c>
      <c r="AM365" s="26" t="s">
        <v>72</v>
      </c>
      <c r="AN365" s="27" t="s">
        <v>73</v>
      </c>
      <c r="AO365" s="28"/>
      <c r="AP365" s="29"/>
      <c r="AQ365" s="30" t="s">
        <v>74</v>
      </c>
      <c r="AR365" s="29"/>
      <c r="AS365" s="28"/>
      <c r="AT365" s="29"/>
      <c r="AU365" s="28"/>
      <c r="AV365" s="194" t="s">
        <v>2046</v>
      </c>
      <c r="AW365" s="28"/>
      <c r="AX365" s="194" t="s">
        <v>84</v>
      </c>
      <c r="AY365" s="244">
        <v>10</v>
      </c>
      <c r="AZ365" s="245"/>
      <c r="BA365" s="245"/>
      <c r="BB365" s="236"/>
      <c r="BC365" s="245"/>
      <c r="BD365" s="117" t="s">
        <v>945</v>
      </c>
      <c r="BE365" s="246">
        <v>42705</v>
      </c>
      <c r="BF365" s="116"/>
      <c r="BG365" s="116"/>
      <c r="BH365" s="116"/>
      <c r="BI365" s="116"/>
      <c r="BJ365" s="116"/>
      <c r="BK365" s="116"/>
      <c r="BL365" s="116"/>
      <c r="BM365" s="116"/>
      <c r="BN365" s="116"/>
      <c r="BO365" s="116"/>
    </row>
    <row r="366" spans="1:67" ht="16.5">
      <c r="A366" s="234">
        <v>85</v>
      </c>
      <c r="B366" s="116"/>
      <c r="C366" s="116"/>
      <c r="D366" s="226" t="s">
        <v>214</v>
      </c>
      <c r="E366" s="227" t="s">
        <v>215</v>
      </c>
      <c r="F366" s="228"/>
      <c r="G366" s="226">
        <v>1948</v>
      </c>
      <c r="H366" s="227">
        <v>68</v>
      </c>
      <c r="I366" s="226" t="s">
        <v>78</v>
      </c>
      <c r="J366" s="227" t="s">
        <v>2047</v>
      </c>
      <c r="K366" s="238" t="s">
        <v>80</v>
      </c>
      <c r="L366" s="229" t="s">
        <v>1789</v>
      </c>
      <c r="M366" s="230" t="s">
        <v>2048</v>
      </c>
      <c r="N366" s="229" t="s">
        <v>2049</v>
      </c>
      <c r="O366" s="240"/>
      <c r="P366" s="229" t="s">
        <v>336</v>
      </c>
      <c r="Q366" s="230" t="s">
        <v>1294</v>
      </c>
      <c r="R366" s="229" t="s">
        <v>2050</v>
      </c>
      <c r="S366" s="239" t="s">
        <v>80</v>
      </c>
      <c r="T366" s="248"/>
      <c r="U366" s="240"/>
      <c r="V366" s="248"/>
      <c r="W366" s="240"/>
      <c r="X366" s="30" t="s">
        <v>2049</v>
      </c>
      <c r="Y366" s="194">
        <v>8</v>
      </c>
      <c r="Z366" s="30">
        <v>12</v>
      </c>
      <c r="AA366" s="194">
        <v>15</v>
      </c>
      <c r="AB366" s="30" t="s">
        <v>963</v>
      </c>
      <c r="AC366" s="29"/>
      <c r="AD366" s="261" t="s">
        <v>2051</v>
      </c>
      <c r="AE366" s="243" t="s">
        <v>109</v>
      </c>
      <c r="AF366" s="29"/>
      <c r="AG366" s="30" t="s">
        <v>134</v>
      </c>
      <c r="AH366" s="233" t="str">
        <f>VLOOKUP($AD366,'Program-Causes'!$C:$D,2,FALSE)</f>
        <v>Disaster Relief</v>
      </c>
      <c r="AI366" s="194" t="s">
        <v>100</v>
      </c>
      <c r="AJ366" s="30" t="s">
        <v>69</v>
      </c>
      <c r="AK366" s="194" t="s">
        <v>70</v>
      </c>
      <c r="AL366" s="30" t="str">
        <f t="shared" si="0"/>
        <v>丁金朝-厦门特步投资有限公司-8-12-China Foundation for Poverty Alleviation-</v>
      </c>
      <c r="AM366" s="26" t="s">
        <v>80</v>
      </c>
      <c r="AN366" s="29"/>
      <c r="AO366" s="28"/>
      <c r="AP366" s="29"/>
      <c r="AQ366" s="28"/>
      <c r="AR366" s="29"/>
      <c r="AS366" s="28"/>
      <c r="AT366" s="194" t="s">
        <v>74</v>
      </c>
      <c r="AU366" s="28"/>
      <c r="AV366" s="29"/>
      <c r="AW366" s="28"/>
      <c r="AX366" s="29"/>
      <c r="AY366" s="236"/>
      <c r="AZ366" s="245"/>
      <c r="BA366" s="245"/>
      <c r="BB366" s="236"/>
      <c r="BC366" s="245"/>
      <c r="BD366" s="116"/>
      <c r="BE366" s="116"/>
      <c r="BF366" s="116"/>
      <c r="BG366" s="116"/>
      <c r="BH366" s="116"/>
      <c r="BI366" s="116"/>
      <c r="BJ366" s="116"/>
      <c r="BK366" s="116"/>
      <c r="BL366" s="116"/>
      <c r="BM366" s="116"/>
      <c r="BN366" s="116"/>
      <c r="BO366" s="116"/>
    </row>
    <row r="367" spans="1:67" ht="16.5">
      <c r="A367" s="234">
        <v>85</v>
      </c>
      <c r="B367" s="117" t="s">
        <v>1380</v>
      </c>
      <c r="C367" s="116"/>
      <c r="D367" s="226" t="s">
        <v>214</v>
      </c>
      <c r="E367" s="117" t="s">
        <v>215</v>
      </c>
      <c r="F367" s="235"/>
      <c r="G367" s="116"/>
      <c r="H367" s="116"/>
      <c r="I367" s="116"/>
      <c r="J367" s="116"/>
      <c r="K367" s="116"/>
      <c r="L367" s="116"/>
      <c r="M367" s="117" t="s">
        <v>2052</v>
      </c>
      <c r="N367" s="116"/>
      <c r="O367" s="116"/>
      <c r="P367" s="116"/>
      <c r="Q367" s="116"/>
      <c r="R367" s="116"/>
      <c r="S367" s="116"/>
      <c r="T367" s="116"/>
      <c r="U367" s="116"/>
      <c r="V367" s="116"/>
      <c r="W367" s="116"/>
      <c r="X367" s="117" t="s">
        <v>2052</v>
      </c>
      <c r="Y367" s="234">
        <v>2</v>
      </c>
      <c r="Z367" s="234">
        <v>4</v>
      </c>
      <c r="AA367" s="234">
        <v>11</v>
      </c>
      <c r="AB367" s="117" t="s">
        <v>1890</v>
      </c>
      <c r="AC367" s="117" t="s">
        <v>1733</v>
      </c>
      <c r="AD367" s="254" t="s">
        <v>1735</v>
      </c>
      <c r="AE367" s="254" t="s">
        <v>1345</v>
      </c>
      <c r="AF367" s="116"/>
      <c r="AG367" s="117" t="s">
        <v>67</v>
      </c>
      <c r="AH367" s="233" t="str">
        <f>VLOOKUP($AD367,'Program-Causes'!$C:$D,2,FALSE)</f>
        <v>Education</v>
      </c>
      <c r="AI367" s="117" t="s">
        <v>100</v>
      </c>
      <c r="AJ367" s="117" t="s">
        <v>69</v>
      </c>
      <c r="AK367" s="117" t="s">
        <v>70</v>
      </c>
      <c r="AL367" s="30" t="str">
        <f t="shared" si="0"/>
        <v>丁金朝-特步（中国）有限公司-2-4-Xiamen University Education Development Foundation-厦门大学教育发展基金会</v>
      </c>
      <c r="AM367" s="257" t="s">
        <v>80</v>
      </c>
      <c r="AN367" s="116"/>
      <c r="AO367" s="116"/>
      <c r="AP367" s="116"/>
      <c r="AQ367" s="117" t="s">
        <v>74</v>
      </c>
      <c r="AR367" s="116"/>
      <c r="AS367" s="116"/>
      <c r="AT367" s="116"/>
      <c r="AU367" s="116"/>
      <c r="AV367" s="116"/>
      <c r="AW367" s="116"/>
      <c r="AX367" s="116"/>
      <c r="AY367" s="116"/>
      <c r="AZ367" s="116"/>
      <c r="BA367" s="116"/>
      <c r="BB367" s="116"/>
      <c r="BC367" s="116"/>
      <c r="BD367" s="117" t="s">
        <v>118</v>
      </c>
      <c r="BE367" s="255">
        <v>42744</v>
      </c>
      <c r="BF367" s="116"/>
      <c r="BG367" s="116"/>
      <c r="BH367" s="116"/>
      <c r="BI367" s="116"/>
      <c r="BJ367" s="116"/>
      <c r="BK367" s="116"/>
      <c r="BL367" s="116"/>
      <c r="BM367" s="116"/>
      <c r="BN367" s="116"/>
      <c r="BO367" s="116"/>
    </row>
    <row r="368" spans="1:67" ht="16.5">
      <c r="A368" s="234">
        <v>85</v>
      </c>
      <c r="B368" s="117" t="s">
        <v>1380</v>
      </c>
      <c r="C368" s="116"/>
      <c r="D368" s="226" t="s">
        <v>641</v>
      </c>
      <c r="E368" s="117" t="s">
        <v>642</v>
      </c>
      <c r="F368" s="235"/>
      <c r="G368" s="236"/>
      <c r="H368" s="245"/>
      <c r="I368" s="236"/>
      <c r="J368" s="245"/>
      <c r="K368" s="265"/>
      <c r="L368" s="248"/>
      <c r="M368" s="117" t="s">
        <v>2053</v>
      </c>
      <c r="N368" s="248"/>
      <c r="O368" s="240"/>
      <c r="P368" s="248"/>
      <c r="Q368" s="240"/>
      <c r="R368" s="248"/>
      <c r="S368" s="264"/>
      <c r="T368" s="248"/>
      <c r="U368" s="240"/>
      <c r="V368" s="248"/>
      <c r="W368" s="240"/>
      <c r="X368" s="117" t="s">
        <v>2053</v>
      </c>
      <c r="Y368" s="234">
        <v>9</v>
      </c>
      <c r="Z368" s="234">
        <v>9</v>
      </c>
      <c r="AA368" s="234">
        <v>30</v>
      </c>
      <c r="AB368" s="117" t="s">
        <v>726</v>
      </c>
      <c r="AC368" s="117" t="s">
        <v>108</v>
      </c>
      <c r="AD368" s="116"/>
      <c r="AE368" s="254" t="s">
        <v>109</v>
      </c>
      <c r="AF368" s="29"/>
      <c r="AG368" s="117" t="s">
        <v>99</v>
      </c>
      <c r="AH368" s="233" t="e">
        <f>VLOOKUP($AD368,'Program-Causes'!$C:$D,2,FALSE)</f>
        <v>#N/A</v>
      </c>
      <c r="AI368" s="117" t="s">
        <v>100</v>
      </c>
      <c r="AJ368" s="117" t="s">
        <v>69</v>
      </c>
      <c r="AK368" s="117" t="s">
        <v>70</v>
      </c>
      <c r="AL368" s="30" t="str">
        <f t="shared" si="0"/>
        <v>方洪波-广东美芝制冷设备有限公司-9-9-Guangdong Foundation For Poverty Alleviation-广东省扶贫基金会</v>
      </c>
      <c r="AM368" s="257" t="s">
        <v>80</v>
      </c>
      <c r="AN368" s="29"/>
      <c r="AO368" s="28"/>
      <c r="AP368" s="29"/>
      <c r="AQ368" s="117" t="s">
        <v>74</v>
      </c>
      <c r="AR368" s="29"/>
      <c r="AS368" s="28"/>
      <c r="AT368" s="28"/>
      <c r="AU368" s="28"/>
      <c r="AV368" s="29"/>
      <c r="AW368" s="28"/>
      <c r="AX368" s="29"/>
      <c r="AY368" s="236"/>
      <c r="AZ368" s="245"/>
      <c r="BA368" s="245"/>
      <c r="BB368" s="236"/>
      <c r="BC368" s="245"/>
      <c r="BD368" s="117" t="s">
        <v>118</v>
      </c>
      <c r="BE368" s="255">
        <v>42744</v>
      </c>
      <c r="BF368" s="116"/>
      <c r="BG368" s="116"/>
      <c r="BH368" s="116"/>
      <c r="BI368" s="116"/>
      <c r="BJ368" s="116"/>
      <c r="BK368" s="116"/>
      <c r="BL368" s="116"/>
      <c r="BM368" s="116"/>
      <c r="BN368" s="116"/>
      <c r="BO368" s="116"/>
    </row>
    <row r="369" spans="1:67" ht="16.5">
      <c r="A369" s="234">
        <v>85</v>
      </c>
      <c r="B369" s="117" t="s">
        <v>1380</v>
      </c>
      <c r="C369" s="116"/>
      <c r="D369" s="226" t="s">
        <v>641</v>
      </c>
      <c r="E369" s="117" t="s">
        <v>642</v>
      </c>
      <c r="F369" s="235"/>
      <c r="G369" s="236"/>
      <c r="H369" s="245"/>
      <c r="I369" s="236"/>
      <c r="J369" s="245"/>
      <c r="K369" s="236"/>
      <c r="L369" s="248"/>
      <c r="M369" s="117" t="s">
        <v>2053</v>
      </c>
      <c r="N369" s="248"/>
      <c r="O369" s="240"/>
      <c r="P369" s="248"/>
      <c r="Q369" s="240"/>
      <c r="R369" s="248"/>
      <c r="S369" s="240"/>
      <c r="T369" s="248"/>
      <c r="U369" s="240"/>
      <c r="V369" s="248"/>
      <c r="W369" s="240"/>
      <c r="X369" s="117" t="s">
        <v>2053</v>
      </c>
      <c r="Y369" s="234">
        <v>1</v>
      </c>
      <c r="Z369" s="234">
        <v>9</v>
      </c>
      <c r="AA369" s="234">
        <v>30</v>
      </c>
      <c r="AB369" s="117" t="s">
        <v>726</v>
      </c>
      <c r="AC369" s="117" t="s">
        <v>108</v>
      </c>
      <c r="AD369" s="116"/>
      <c r="AE369" s="254" t="s">
        <v>109</v>
      </c>
      <c r="AF369" s="29"/>
      <c r="AG369" s="117" t="s">
        <v>99</v>
      </c>
      <c r="AH369" s="233" t="e">
        <f>VLOOKUP($AD369,'Program-Causes'!$C:$D,2,FALSE)</f>
        <v>#N/A</v>
      </c>
      <c r="AI369" s="117" t="s">
        <v>100</v>
      </c>
      <c r="AJ369" s="117" t="s">
        <v>69</v>
      </c>
      <c r="AK369" s="117" t="s">
        <v>70</v>
      </c>
      <c r="AL369" s="30" t="str">
        <f t="shared" si="0"/>
        <v>方洪波-广东美芝制冷设备有限公司-1-9-Guangdong Foundation For Poverty Alleviation-广东省扶贫基金会</v>
      </c>
      <c r="AM369" s="257" t="s">
        <v>80</v>
      </c>
      <c r="AN369" s="29"/>
      <c r="AO369" s="28"/>
      <c r="AP369" s="29"/>
      <c r="AQ369" s="117" t="s">
        <v>74</v>
      </c>
      <c r="AR369" s="29"/>
      <c r="AS369" s="28"/>
      <c r="AT369" s="28"/>
      <c r="AU369" s="28"/>
      <c r="AV369" s="29"/>
      <c r="AW369" s="28"/>
      <c r="AX369" s="29"/>
      <c r="AY369" s="236"/>
      <c r="AZ369" s="245"/>
      <c r="BA369" s="245"/>
      <c r="BB369" s="236"/>
      <c r="BC369" s="245"/>
      <c r="BD369" s="117" t="s">
        <v>118</v>
      </c>
      <c r="BE369" s="255">
        <v>42744</v>
      </c>
      <c r="BF369" s="116"/>
      <c r="BG369" s="116"/>
      <c r="BH369" s="116"/>
      <c r="BI369" s="116"/>
      <c r="BJ369" s="116"/>
      <c r="BK369" s="116"/>
      <c r="BL369" s="116"/>
      <c r="BM369" s="116"/>
      <c r="BN369" s="116"/>
      <c r="BO369" s="116"/>
    </row>
    <row r="370" spans="1:67" ht="16.5">
      <c r="A370" s="234">
        <v>85</v>
      </c>
      <c r="B370" s="117" t="s">
        <v>1626</v>
      </c>
      <c r="C370" s="117"/>
      <c r="D370" s="226" t="s">
        <v>639</v>
      </c>
      <c r="E370" s="227" t="s">
        <v>640</v>
      </c>
      <c r="F370" s="235"/>
      <c r="G370" s="236"/>
      <c r="H370" s="245"/>
      <c r="I370" s="226" t="s">
        <v>78</v>
      </c>
      <c r="J370" s="245"/>
      <c r="K370" s="278" t="e">
        <f>HYPERLINK("https://onedrive.live.com/edit.aspx/Documents/China%20Philanthropy%20Project?cid=3bbb1d8d939ce15c&amp;id=documents&amp;wd=target%28Profiles.one%7C4BDE6E43-F7D3-A14F-A09E-3C3179CB293D%2FHe%20Wenzhou%2C%20Bio%7C44906218-D3FA-BA45-A75C-53A966109DA4%2F%29 onenote:htt"&amp;"ps://d.docs.live.net/3bbb1d8d939ce15c/Documents/China%20Philanthropy%20Project/Profiles.one#He%20Wenzhou,%20Bio&amp;section-id={4BDE6E43-F7D3-A14F-A09E-3C3179CB293D}&amp;page-id={44906218-D3FA-BA45-A75C-53A966109DA4}&amp;end","Link")</f>
        <v>#VALUE!</v>
      </c>
      <c r="L370" s="229" t="s">
        <v>124</v>
      </c>
      <c r="M370" s="230" t="s">
        <v>2055</v>
      </c>
      <c r="N370" s="229" t="s">
        <v>2057</v>
      </c>
      <c r="O370" s="240"/>
      <c r="P370" s="229" t="s">
        <v>336</v>
      </c>
      <c r="Q370" s="230" t="s">
        <v>292</v>
      </c>
      <c r="R370" s="229" t="s">
        <v>1565</v>
      </c>
      <c r="S370" s="279" t="e">
        <f>HYPERLINK("https://onedrive.live.com/edit.aspx/Documents/China%20Philanthropy%20Project?cid=3bbb1d8d939ce15c&amp;id=documents&amp;wd=target%28Profiles.one%7C4BDE6E43-F7D3-A14F-A09E-3C3179CB293D%2FHe%20Wenzhong%2C%20Company%7CE543A45D-9EAD-3F4E-8730-5D863855A9E5%2F%29 onenot"&amp;"e:https://d.docs.live.net/3bbb1d8d939ce15c/Documents/China%20Philanthropy%20Project/Profiles.one#He%20Wenzhong,%20Company&amp;section-id={4BDE6E43-F7D3-A14F-A09E-3C3179CB293D}&amp;page-id={E543A45D-9EAD-3F4E-8730-5D863855A9E5}&amp;end","Link")</f>
        <v>#VALUE!</v>
      </c>
      <c r="T370" s="248"/>
      <c r="U370" s="240"/>
      <c r="V370" s="248"/>
      <c r="W370" s="240"/>
      <c r="X370" s="30" t="s">
        <v>2057</v>
      </c>
      <c r="Y370" s="241">
        <v>10</v>
      </c>
      <c r="Z370" s="242">
        <v>1</v>
      </c>
      <c r="AA370" s="241">
        <v>29</v>
      </c>
      <c r="AB370" s="30" t="s">
        <v>2058</v>
      </c>
      <c r="AC370" s="29"/>
      <c r="AD370" s="235"/>
      <c r="AE370" s="243" t="s">
        <v>98</v>
      </c>
      <c r="AF370" s="29"/>
      <c r="AG370" s="30" t="s">
        <v>99</v>
      </c>
      <c r="AH370" s="233" t="e">
        <f>VLOOKUP($AD370,'Program-Causes'!$C:$D,2,FALSE)</f>
        <v>#N/A</v>
      </c>
      <c r="AI370" s="194" t="s">
        <v>100</v>
      </c>
      <c r="AJ370" s="30" t="s">
        <v>69</v>
      </c>
      <c r="AK370" s="194" t="s">
        <v>70</v>
      </c>
      <c r="AL370" s="30" t="str">
        <f t="shared" si="0"/>
        <v>何文忠-鑫鼎集团-10-1-Hubei Government-</v>
      </c>
      <c r="AM370" s="26" t="s">
        <v>80</v>
      </c>
      <c r="AN370" s="29"/>
      <c r="AO370" s="28"/>
      <c r="AP370" s="29"/>
      <c r="AQ370" s="28"/>
      <c r="AR370" s="29"/>
      <c r="AS370" s="28"/>
      <c r="AT370" s="29"/>
      <c r="AU370" s="28"/>
      <c r="AV370" s="29"/>
      <c r="AW370" s="28"/>
      <c r="AX370" s="29"/>
      <c r="AY370" s="236"/>
      <c r="AZ370" s="245"/>
      <c r="BA370" s="245"/>
      <c r="BB370" s="236"/>
      <c r="BC370" s="245"/>
      <c r="BD370" s="116"/>
      <c r="BE370" s="116"/>
      <c r="BF370" s="116"/>
      <c r="BG370" s="116"/>
      <c r="BH370" s="116"/>
      <c r="BI370" s="116"/>
      <c r="BJ370" s="116"/>
      <c r="BK370" s="116"/>
      <c r="BL370" s="116"/>
      <c r="BM370" s="116"/>
      <c r="BN370" s="116"/>
      <c r="BO370" s="116"/>
    </row>
    <row r="371" spans="1:67" ht="16.5">
      <c r="A371" s="234">
        <v>85</v>
      </c>
      <c r="B371" s="117" t="s">
        <v>1626</v>
      </c>
      <c r="C371" s="117"/>
      <c r="D371" s="226" t="s">
        <v>261</v>
      </c>
      <c r="E371" s="227" t="s">
        <v>262</v>
      </c>
      <c r="F371" s="235"/>
      <c r="G371" s="236"/>
      <c r="H371" s="245"/>
      <c r="I371" s="236"/>
      <c r="J371" s="245"/>
      <c r="K371" s="236"/>
      <c r="L371" s="248"/>
      <c r="M371" s="240"/>
      <c r="N371" s="248"/>
      <c r="O371" s="240"/>
      <c r="P371" s="248"/>
      <c r="Q371" s="240"/>
      <c r="R371" s="248"/>
      <c r="S371" s="240"/>
      <c r="T371" s="248"/>
      <c r="U371" s="240"/>
      <c r="V371" s="248"/>
      <c r="W371" s="240"/>
      <c r="X371" s="28"/>
      <c r="Y371" s="241">
        <v>10</v>
      </c>
      <c r="Z371" s="242">
        <v>9</v>
      </c>
      <c r="AA371" s="241">
        <v>10</v>
      </c>
      <c r="AB371" s="28"/>
      <c r="AC371" s="117" t="s">
        <v>2059</v>
      </c>
      <c r="AD371" s="235"/>
      <c r="AE371" s="243" t="s">
        <v>1345</v>
      </c>
      <c r="AF371" s="29"/>
      <c r="AG371" s="30" t="s">
        <v>67</v>
      </c>
      <c r="AH371" s="233" t="e">
        <f>VLOOKUP($AD371,'Program-Causes'!$C:$D,2,FALSE)</f>
        <v>#N/A</v>
      </c>
      <c r="AI371" s="194" t="s">
        <v>68</v>
      </c>
      <c r="AJ371" s="30" t="s">
        <v>69</v>
      </c>
      <c r="AK371" s="194" t="s">
        <v>70</v>
      </c>
      <c r="AL371" s="30" t="str">
        <f t="shared" si="0"/>
        <v>李安民--10-9--辽宁省辽宁大学教育基金会</v>
      </c>
      <c r="AM371" s="26" t="s">
        <v>80</v>
      </c>
      <c r="AN371" s="29"/>
      <c r="AO371" s="28"/>
      <c r="AP371" s="29"/>
      <c r="AQ371" s="28"/>
      <c r="AR371" s="29"/>
      <c r="AS371" s="28"/>
      <c r="AT371" s="29"/>
      <c r="AU371" s="28"/>
      <c r="AV371" s="194" t="s">
        <v>1925</v>
      </c>
      <c r="AW371" s="28"/>
      <c r="AX371" s="194" t="s">
        <v>84</v>
      </c>
      <c r="AY371" s="244">
        <v>10</v>
      </c>
      <c r="AZ371" s="245"/>
      <c r="BA371" s="245"/>
      <c r="BB371" s="236"/>
      <c r="BC371" s="245"/>
      <c r="BD371" s="117" t="s">
        <v>945</v>
      </c>
      <c r="BE371" s="246">
        <v>42711</v>
      </c>
      <c r="BF371" s="116"/>
      <c r="BG371" s="116"/>
      <c r="BH371" s="116"/>
      <c r="BI371" s="116"/>
      <c r="BJ371" s="116"/>
      <c r="BK371" s="116"/>
      <c r="BL371" s="116"/>
      <c r="BM371" s="116"/>
      <c r="BN371" s="116"/>
      <c r="BO371" s="116"/>
    </row>
    <row r="372" spans="1:67" ht="16.5">
      <c r="A372" s="234">
        <v>85</v>
      </c>
      <c r="B372" s="117" t="s">
        <v>1364</v>
      </c>
      <c r="C372" s="116"/>
      <c r="D372" s="226" t="s">
        <v>2062</v>
      </c>
      <c r="E372" s="117" t="s">
        <v>689</v>
      </c>
      <c r="F372" s="235"/>
      <c r="G372" s="116"/>
      <c r="H372" s="116"/>
      <c r="I372" s="116"/>
      <c r="J372" s="116"/>
      <c r="K372" s="116"/>
      <c r="L372" s="116"/>
      <c r="M372" s="116"/>
      <c r="N372" s="116"/>
      <c r="O372" s="116"/>
      <c r="P372" s="116"/>
      <c r="Q372" s="116"/>
      <c r="R372" s="116"/>
      <c r="S372" s="116"/>
      <c r="T372" s="116"/>
      <c r="U372" s="116"/>
      <c r="V372" s="116"/>
      <c r="W372" s="116"/>
      <c r="X372" s="117" t="s">
        <v>689</v>
      </c>
      <c r="Y372" s="234">
        <v>10</v>
      </c>
      <c r="Z372" s="116"/>
      <c r="AA372" s="116"/>
      <c r="AB372" s="117" t="s">
        <v>2063</v>
      </c>
      <c r="AC372" s="117" t="s">
        <v>2064</v>
      </c>
      <c r="AD372" s="254" t="s">
        <v>2065</v>
      </c>
      <c r="AE372" s="116"/>
      <c r="AF372" s="116"/>
      <c r="AG372" s="116"/>
      <c r="AH372" s="233" t="e">
        <f>VLOOKUP($AD372,'Program-Causes'!$C:$D,2,FALSE)</f>
        <v>#N/A</v>
      </c>
      <c r="AI372" s="116"/>
      <c r="AJ372" s="117" t="s">
        <v>69</v>
      </c>
      <c r="AK372" s="117" t="s">
        <v>70</v>
      </c>
      <c r="AL372" s="30" t="str">
        <f t="shared" si="0"/>
        <v>李广武-李广武-10--Shanghai Soong Ching Ling Foundation-上海宋庆龄基金会</v>
      </c>
      <c r="AM372" s="117" t="s">
        <v>1369</v>
      </c>
      <c r="AN372" s="114" t="s">
        <v>2066</v>
      </c>
      <c r="AO372" s="116"/>
      <c r="AP372" s="116"/>
      <c r="AQ372" s="116"/>
      <c r="AR372" s="116"/>
      <c r="AS372" s="116"/>
      <c r="AT372" s="117" t="s">
        <v>74</v>
      </c>
      <c r="AU372" s="116"/>
      <c r="AV372" s="116"/>
      <c r="AW372" s="116"/>
      <c r="AX372" s="116"/>
      <c r="AY372" s="116"/>
      <c r="AZ372" s="116"/>
      <c r="BA372" s="116"/>
      <c r="BB372" s="116"/>
      <c r="BC372" s="116"/>
      <c r="BD372" s="117" t="s">
        <v>269</v>
      </c>
      <c r="BE372" s="255">
        <v>42744</v>
      </c>
      <c r="BF372" s="116"/>
      <c r="BG372" s="116"/>
      <c r="BH372" s="116"/>
      <c r="BI372" s="116"/>
      <c r="BJ372" s="116"/>
      <c r="BK372" s="116"/>
      <c r="BL372" s="116"/>
      <c r="BM372" s="116"/>
      <c r="BN372" s="116"/>
      <c r="BO372" s="116"/>
    </row>
    <row r="373" spans="1:67" ht="16.5">
      <c r="A373" s="234">
        <v>85</v>
      </c>
      <c r="B373" s="117" t="s">
        <v>1380</v>
      </c>
      <c r="C373" s="116"/>
      <c r="D373" s="226" t="s">
        <v>643</v>
      </c>
      <c r="E373" s="117" t="s">
        <v>644</v>
      </c>
      <c r="F373" s="235"/>
      <c r="G373" s="116"/>
      <c r="H373" s="116"/>
      <c r="I373" s="116"/>
      <c r="J373" s="116"/>
      <c r="K373" s="116"/>
      <c r="L373" s="116"/>
      <c r="M373" s="117" t="s">
        <v>2067</v>
      </c>
      <c r="N373" s="116"/>
      <c r="O373" s="116"/>
      <c r="P373" s="116"/>
      <c r="Q373" s="116"/>
      <c r="R373" s="116"/>
      <c r="S373" s="116"/>
      <c r="T373" s="116"/>
      <c r="U373" s="116"/>
      <c r="V373" s="116"/>
      <c r="W373" s="116"/>
      <c r="X373" s="117" t="s">
        <v>2067</v>
      </c>
      <c r="Y373" s="234">
        <v>10</v>
      </c>
      <c r="Z373" s="234">
        <v>7</v>
      </c>
      <c r="AA373" s="117" t="s">
        <v>173</v>
      </c>
      <c r="AB373" s="117" t="s">
        <v>1506</v>
      </c>
      <c r="AC373" s="117" t="s">
        <v>1507</v>
      </c>
      <c r="AD373" s="254" t="s">
        <v>2068</v>
      </c>
      <c r="AE373" s="254" t="s">
        <v>109</v>
      </c>
      <c r="AF373" s="116"/>
      <c r="AG373" s="117" t="s">
        <v>132</v>
      </c>
      <c r="AH373" s="233" t="str">
        <f>VLOOKUP($AD373,'Program-Causes'!$C:$D,2,FALSE)</f>
        <v>Unspecified</v>
      </c>
      <c r="AI373" s="117" t="s">
        <v>100</v>
      </c>
      <c r="AJ373" s="117" t="s">
        <v>69</v>
      </c>
      <c r="AK373" s="117" t="s">
        <v>70</v>
      </c>
      <c r="AL373" s="30" t="str">
        <f t="shared" si="0"/>
        <v>李纪丰-德丰利达资产管理集团有限公司-10-7-China Guanghua Foundation-中国光华科技基金会</v>
      </c>
      <c r="AM373" s="257" t="s">
        <v>80</v>
      </c>
      <c r="AN373" s="116"/>
      <c r="AO373" s="116"/>
      <c r="AP373" s="116"/>
      <c r="AQ373" s="117" t="s">
        <v>74</v>
      </c>
      <c r="AR373" s="116"/>
      <c r="AS373" s="116"/>
      <c r="AT373" s="116"/>
      <c r="AU373" s="116"/>
      <c r="AV373" s="116"/>
      <c r="AW373" s="116"/>
      <c r="AX373" s="116"/>
      <c r="AY373" s="116"/>
      <c r="AZ373" s="116"/>
      <c r="BA373" s="116"/>
      <c r="BB373" s="116"/>
      <c r="BC373" s="116"/>
      <c r="BD373" s="117" t="s">
        <v>118</v>
      </c>
      <c r="BE373" s="255">
        <v>42744</v>
      </c>
      <c r="BF373" s="116"/>
      <c r="BG373" s="116"/>
      <c r="BH373" s="116"/>
      <c r="BI373" s="116"/>
      <c r="BJ373" s="116"/>
      <c r="BK373" s="116"/>
      <c r="BL373" s="116"/>
      <c r="BM373" s="116"/>
      <c r="BN373" s="116"/>
      <c r="BO373" s="116"/>
    </row>
    <row r="374" spans="1:67" ht="16.5">
      <c r="A374" s="234">
        <v>85</v>
      </c>
      <c r="B374" s="117" t="s">
        <v>1364</v>
      </c>
      <c r="C374" s="116"/>
      <c r="D374" s="226" t="s">
        <v>2069</v>
      </c>
      <c r="E374" s="117" t="s">
        <v>2070</v>
      </c>
      <c r="F374" s="235"/>
      <c r="G374" s="116"/>
      <c r="H374" s="116"/>
      <c r="I374" s="116"/>
      <c r="J374" s="116"/>
      <c r="K374" s="116"/>
      <c r="L374" s="116"/>
      <c r="M374" s="116"/>
      <c r="N374" s="116"/>
      <c r="O374" s="116"/>
      <c r="P374" s="116"/>
      <c r="Q374" s="116"/>
      <c r="R374" s="116"/>
      <c r="S374" s="116"/>
      <c r="T374" s="116"/>
      <c r="U374" s="116"/>
      <c r="V374" s="116"/>
      <c r="W374" s="116"/>
      <c r="X374" s="117" t="s">
        <v>2071</v>
      </c>
      <c r="Y374" s="234">
        <v>10</v>
      </c>
      <c r="Z374" s="116"/>
      <c r="AA374" s="116"/>
      <c r="AB374" s="117" t="s">
        <v>2072</v>
      </c>
      <c r="AC374" s="117" t="s">
        <v>2073</v>
      </c>
      <c r="AD374" s="254" t="s">
        <v>2074</v>
      </c>
      <c r="AE374" s="116"/>
      <c r="AF374" s="116"/>
      <c r="AG374" s="116"/>
      <c r="AH374" s="233" t="e">
        <f>VLOOKUP($AD374,'Program-Causes'!$C:$D,2,FALSE)</f>
        <v>#N/A</v>
      </c>
      <c r="AI374" s="116"/>
      <c r="AJ374" s="117" t="s">
        <v>69</v>
      </c>
      <c r="AK374" s="117" t="s">
        <v>70</v>
      </c>
      <c r="AL374" s="30" t="str">
        <f t="shared" si="0"/>
        <v>梁家荣-广东世荣兆业股份有限公司-10--Shanxi Provincial Cultural Development Fund Org-山西省文化发展基金会</v>
      </c>
      <c r="AM374" s="117" t="s">
        <v>1369</v>
      </c>
      <c r="AN374" s="114" t="s">
        <v>2076</v>
      </c>
      <c r="AO374" s="116"/>
      <c r="AP374" s="116"/>
      <c r="AQ374" s="116"/>
      <c r="AR374" s="116"/>
      <c r="AS374" s="116"/>
      <c r="AT374" s="117" t="s">
        <v>74</v>
      </c>
      <c r="AU374" s="116"/>
      <c r="AV374" s="116"/>
      <c r="AW374" s="116"/>
      <c r="AX374" s="116"/>
      <c r="AY374" s="116"/>
      <c r="AZ374" s="116"/>
      <c r="BA374" s="116"/>
      <c r="BB374" s="116"/>
      <c r="BC374" s="116"/>
      <c r="BD374" s="117" t="s">
        <v>269</v>
      </c>
      <c r="BE374" s="255">
        <v>42744</v>
      </c>
      <c r="BF374" s="116"/>
      <c r="BG374" s="116"/>
      <c r="BH374" s="116"/>
      <c r="BI374" s="116"/>
      <c r="BJ374" s="116"/>
      <c r="BK374" s="116"/>
      <c r="BL374" s="116"/>
      <c r="BM374" s="116"/>
      <c r="BN374" s="116"/>
      <c r="BO374" s="116"/>
    </row>
    <row r="375" spans="1:67" ht="16.5">
      <c r="A375" s="234">
        <v>85</v>
      </c>
      <c r="B375" s="116"/>
      <c r="C375" s="116"/>
      <c r="D375" s="226" t="s">
        <v>298</v>
      </c>
      <c r="E375" s="227" t="s">
        <v>299</v>
      </c>
      <c r="F375" s="235"/>
      <c r="G375" s="236"/>
      <c r="H375" s="237">
        <v>63</v>
      </c>
      <c r="I375" s="226" t="s">
        <v>78</v>
      </c>
      <c r="J375" s="245"/>
      <c r="K375" s="238" t="s">
        <v>80</v>
      </c>
      <c r="L375" s="229" t="s">
        <v>123</v>
      </c>
      <c r="M375" s="230" t="s">
        <v>2077</v>
      </c>
      <c r="N375" s="229" t="s">
        <v>2078</v>
      </c>
      <c r="O375" s="240"/>
      <c r="P375" s="229" t="s">
        <v>336</v>
      </c>
      <c r="Q375" s="230" t="s">
        <v>292</v>
      </c>
      <c r="R375" s="229" t="s">
        <v>776</v>
      </c>
      <c r="S375" s="239" t="s">
        <v>80</v>
      </c>
      <c r="T375" s="229" t="s">
        <v>2079</v>
      </c>
      <c r="U375" s="240"/>
      <c r="V375" s="274">
        <v>4008004488</v>
      </c>
      <c r="W375" s="230" t="s">
        <v>2080</v>
      </c>
      <c r="X375" s="30" t="s">
        <v>2077</v>
      </c>
      <c r="Y375" s="241">
        <v>10</v>
      </c>
      <c r="Z375" s="242">
        <v>1</v>
      </c>
      <c r="AA375" s="241">
        <v>28</v>
      </c>
      <c r="AB375" s="30" t="s">
        <v>777</v>
      </c>
      <c r="AC375" s="29"/>
      <c r="AD375" s="235"/>
      <c r="AE375" s="243" t="s">
        <v>109</v>
      </c>
      <c r="AF375" s="29"/>
      <c r="AG375" s="30" t="s">
        <v>99</v>
      </c>
      <c r="AH375" s="233" t="e">
        <f>VLOOKUP($AD375,'Program-Causes'!$C:$D,2,FALSE)</f>
        <v>#N/A</v>
      </c>
      <c r="AI375" s="194" t="s">
        <v>100</v>
      </c>
      <c r="AJ375" s="30" t="s">
        <v>69</v>
      </c>
      <c r="AK375" s="194" t="s">
        <v>70</v>
      </c>
      <c r="AL375" s="30" t="str">
        <f t="shared" si="0"/>
        <v>刘宝林-Jointown Pharmaceutical Group-10-1-Hubei Charity Federation-</v>
      </c>
      <c r="AM375" s="26" t="s">
        <v>80</v>
      </c>
      <c r="AN375" s="29"/>
      <c r="AO375" s="28"/>
      <c r="AP375" s="29"/>
      <c r="AQ375" s="30" t="s">
        <v>74</v>
      </c>
      <c r="AR375" s="29"/>
      <c r="AS375" s="28"/>
      <c r="AT375" s="29"/>
      <c r="AU375" s="28"/>
      <c r="AV375" s="194" t="s">
        <v>1562</v>
      </c>
      <c r="AW375" s="28"/>
      <c r="AX375" s="194" t="s">
        <v>76</v>
      </c>
      <c r="AY375" s="244">
        <v>10</v>
      </c>
      <c r="AZ375" s="245"/>
      <c r="BA375" s="245"/>
      <c r="BB375" s="236"/>
      <c r="BC375" s="245"/>
      <c r="BD375" s="117" t="s">
        <v>77</v>
      </c>
      <c r="BE375" s="246">
        <v>42443</v>
      </c>
      <c r="BF375" s="116"/>
      <c r="BG375" s="116"/>
      <c r="BH375" s="116"/>
      <c r="BI375" s="116"/>
      <c r="BJ375" s="116"/>
      <c r="BK375" s="116"/>
      <c r="BL375" s="116"/>
      <c r="BM375" s="116"/>
      <c r="BN375" s="116"/>
      <c r="BO375" s="116"/>
    </row>
    <row r="376" spans="1:67" ht="16.5">
      <c r="A376" s="234">
        <v>85</v>
      </c>
      <c r="B376" s="116"/>
      <c r="C376" s="116"/>
      <c r="D376" s="226" t="s">
        <v>298</v>
      </c>
      <c r="E376" s="227" t="s">
        <v>299</v>
      </c>
      <c r="F376" s="235"/>
      <c r="G376" s="236"/>
      <c r="H376" s="245"/>
      <c r="I376" s="236"/>
      <c r="J376" s="245"/>
      <c r="K376" s="236"/>
      <c r="L376" s="248"/>
      <c r="M376" s="240"/>
      <c r="N376" s="248"/>
      <c r="O376" s="240"/>
      <c r="P376" s="248"/>
      <c r="Q376" s="240"/>
      <c r="R376" s="248"/>
      <c r="S376" s="240"/>
      <c r="T376" s="248"/>
      <c r="U376" s="240"/>
      <c r="V376" s="248"/>
      <c r="W376" s="240"/>
      <c r="X376" s="30" t="s">
        <v>2077</v>
      </c>
      <c r="Y376" s="29"/>
      <c r="Z376" s="242">
        <v>12</v>
      </c>
      <c r="AA376" s="241">
        <v>18</v>
      </c>
      <c r="AB376" s="30" t="s">
        <v>2081</v>
      </c>
      <c r="AC376" s="29"/>
      <c r="AD376" s="235"/>
      <c r="AE376" s="243" t="s">
        <v>98</v>
      </c>
      <c r="AF376" s="29"/>
      <c r="AG376" s="30" t="s">
        <v>1575</v>
      </c>
      <c r="AH376" s="233" t="e">
        <f>VLOOKUP($AD376,'Program-Causes'!$C:$D,2,FALSE)</f>
        <v>#N/A</v>
      </c>
      <c r="AI376" s="194" t="s">
        <v>100</v>
      </c>
      <c r="AJ376" s="30" t="s">
        <v>2082</v>
      </c>
      <c r="AK376" s="194" t="s">
        <v>70</v>
      </c>
      <c r="AL376" s="30" t="str">
        <f t="shared" si="0"/>
        <v>刘宝林-Jointown Pharmaceutical Group--12-Hanyang District Government-</v>
      </c>
      <c r="AM376" s="26" t="s">
        <v>80</v>
      </c>
      <c r="AN376" s="29"/>
      <c r="AO376" s="28"/>
      <c r="AP376" s="29"/>
      <c r="AQ376" s="28"/>
      <c r="AR376" s="29"/>
      <c r="AS376" s="28"/>
      <c r="AT376" s="29"/>
      <c r="AU376" s="28"/>
      <c r="AV376" s="194" t="s">
        <v>986</v>
      </c>
      <c r="AW376" s="28"/>
      <c r="AX376" s="194" t="s">
        <v>2083</v>
      </c>
      <c r="AY376" s="236"/>
      <c r="AZ376" s="245"/>
      <c r="BA376" s="245"/>
      <c r="BB376" s="236"/>
      <c r="BC376" s="245"/>
      <c r="BD376" s="117" t="s">
        <v>103</v>
      </c>
      <c r="BE376" s="246">
        <v>42706</v>
      </c>
      <c r="BF376" s="116"/>
      <c r="BG376" s="116"/>
      <c r="BH376" s="116"/>
      <c r="BI376" s="116"/>
      <c r="BJ376" s="116"/>
      <c r="BK376" s="116"/>
      <c r="BL376" s="116"/>
      <c r="BM376" s="116"/>
      <c r="BN376" s="116"/>
      <c r="BO376" s="116"/>
    </row>
    <row r="377" spans="1:67" ht="16.5">
      <c r="A377" s="234">
        <v>85</v>
      </c>
      <c r="B377" s="117" t="s">
        <v>1364</v>
      </c>
      <c r="C377" s="116"/>
      <c r="D377" s="226" t="s">
        <v>647</v>
      </c>
      <c r="E377" s="117" t="s">
        <v>648</v>
      </c>
      <c r="F377" s="235"/>
      <c r="G377" s="116"/>
      <c r="H377" s="116"/>
      <c r="I377" s="116"/>
      <c r="J377" s="116"/>
      <c r="K377" s="116"/>
      <c r="L377" s="116"/>
      <c r="M377" s="116"/>
      <c r="N377" s="116"/>
      <c r="O377" s="116"/>
      <c r="P377" s="116"/>
      <c r="Q377" s="116"/>
      <c r="R377" s="116"/>
      <c r="S377" s="116"/>
      <c r="T377" s="116"/>
      <c r="U377" s="116"/>
      <c r="V377" s="116"/>
      <c r="W377" s="116"/>
      <c r="X377" s="117" t="s">
        <v>2084</v>
      </c>
      <c r="Y377" s="234">
        <v>10</v>
      </c>
      <c r="Z377" s="116"/>
      <c r="AA377" s="116"/>
      <c r="AB377" s="117" t="s">
        <v>1777</v>
      </c>
      <c r="AC377" s="117" t="s">
        <v>1778</v>
      </c>
      <c r="AD377" s="254" t="s">
        <v>2085</v>
      </c>
      <c r="AE377" s="116"/>
      <c r="AF377" s="116"/>
      <c r="AG377" s="116"/>
      <c r="AH377" s="233" t="e">
        <f>VLOOKUP($AD377,'Program-Causes'!$C:$D,2,FALSE)</f>
        <v>#N/A</v>
      </c>
      <c r="AI377" s="116"/>
      <c r="AJ377" s="117" t="s">
        <v>69</v>
      </c>
      <c r="AK377" s="117" t="s">
        <v>70</v>
      </c>
      <c r="AL377" s="30" t="str">
        <f t="shared" si="0"/>
        <v>毛蔚瀛-上海易城工程顾问股份有限公司董事长毛蔚瀛-10--Shanghai Tongji University Education Development Foundation-上海同济大学教育发展基金会</v>
      </c>
      <c r="AM377" s="117" t="s">
        <v>1369</v>
      </c>
      <c r="AN377" s="277" t="s">
        <v>1780</v>
      </c>
      <c r="AO377" s="116"/>
      <c r="AP377" s="116"/>
      <c r="AQ377" s="116"/>
      <c r="AR377" s="116"/>
      <c r="AS377" s="116"/>
      <c r="AT377" s="117" t="s">
        <v>74</v>
      </c>
      <c r="AU377" s="116"/>
      <c r="AV377" s="116"/>
      <c r="AW377" s="116"/>
      <c r="AX377" s="116"/>
      <c r="AY377" s="116"/>
      <c r="AZ377" s="116"/>
      <c r="BA377" s="116"/>
      <c r="BB377" s="116"/>
      <c r="BC377" s="116"/>
      <c r="BD377" s="117" t="s">
        <v>269</v>
      </c>
      <c r="BE377" s="255">
        <v>42744</v>
      </c>
      <c r="BF377" s="116"/>
      <c r="BG377" s="116"/>
      <c r="BH377" s="247"/>
      <c r="BI377" s="247"/>
      <c r="BJ377" s="247"/>
      <c r="BK377" s="247"/>
      <c r="BL377" s="247"/>
      <c r="BM377" s="247"/>
      <c r="BN377" s="247"/>
      <c r="BO377" s="247"/>
    </row>
    <row r="378" spans="1:67" ht="16.5">
      <c r="A378" s="234">
        <v>85</v>
      </c>
      <c r="B378" s="116"/>
      <c r="C378" s="116"/>
      <c r="D378" s="226" t="s">
        <v>394</v>
      </c>
      <c r="E378" s="227" t="s">
        <v>395</v>
      </c>
      <c r="F378" s="260"/>
      <c r="G378" s="244">
        <v>1949</v>
      </c>
      <c r="H378" s="237">
        <v>67</v>
      </c>
      <c r="I378" s="226" t="s">
        <v>703</v>
      </c>
      <c r="J378" s="227" t="s">
        <v>79</v>
      </c>
      <c r="K378" s="238" t="s">
        <v>80</v>
      </c>
      <c r="L378" s="229" t="s">
        <v>1736</v>
      </c>
      <c r="M378" s="230" t="s">
        <v>2087</v>
      </c>
      <c r="N378" s="284" t="s">
        <v>2088</v>
      </c>
      <c r="O378" s="240"/>
      <c r="P378" s="229" t="s">
        <v>336</v>
      </c>
      <c r="Q378" s="230" t="s">
        <v>1551</v>
      </c>
      <c r="R378" s="229" t="s">
        <v>1552</v>
      </c>
      <c r="S378" s="239" t="s">
        <v>80</v>
      </c>
      <c r="T378" s="248"/>
      <c r="U378" s="240"/>
      <c r="V378" s="229" t="s">
        <v>2089</v>
      </c>
      <c r="W378" s="240"/>
      <c r="X378" s="30" t="s">
        <v>2087</v>
      </c>
      <c r="Y378" s="241">
        <v>10</v>
      </c>
      <c r="Z378" s="242">
        <v>2</v>
      </c>
      <c r="AA378" s="241">
        <v>27</v>
      </c>
      <c r="AB378" s="30" t="s">
        <v>2090</v>
      </c>
      <c r="AC378" s="194" t="s">
        <v>2091</v>
      </c>
      <c r="AD378" s="235"/>
      <c r="AE378" s="243" t="s">
        <v>109</v>
      </c>
      <c r="AF378" s="29"/>
      <c r="AG378" s="30" t="s">
        <v>99</v>
      </c>
      <c r="AH378" s="233" t="e">
        <f>VLOOKUP($AD378,'Program-Causes'!$C:$D,2,FALSE)</f>
        <v>#N/A</v>
      </c>
      <c r="AI378" s="194" t="s">
        <v>100</v>
      </c>
      <c r="AJ378" s="30" t="s">
        <v>69</v>
      </c>
      <c r="AK378" s="194" t="s">
        <v>70</v>
      </c>
      <c r="AL378" s="30" t="str">
        <f t="shared" si="0"/>
        <v>吴以岭-Shijiazhuang Yiling Pharmaceutical Co Ltd-10-2-China Red Cross Foundation-中国红十字基金会</v>
      </c>
      <c r="AM378" s="26" t="s">
        <v>80</v>
      </c>
      <c r="AN378" s="29"/>
      <c r="AO378" s="28"/>
      <c r="AP378" s="29"/>
      <c r="AQ378" s="30" t="s">
        <v>74</v>
      </c>
      <c r="AR378" s="29"/>
      <c r="AS378" s="28"/>
      <c r="AT378" s="29"/>
      <c r="AU378" s="28"/>
      <c r="AV378" s="194" t="s">
        <v>766</v>
      </c>
      <c r="AW378" s="28"/>
      <c r="AX378" s="194" t="s">
        <v>84</v>
      </c>
      <c r="AY378" s="244">
        <v>10</v>
      </c>
      <c r="AZ378" s="245"/>
      <c r="BA378" s="245"/>
      <c r="BB378" s="236"/>
      <c r="BC378" s="227" t="s">
        <v>173</v>
      </c>
      <c r="BD378" s="117" t="s">
        <v>103</v>
      </c>
      <c r="BE378" s="246">
        <v>42704</v>
      </c>
      <c r="BF378" s="116"/>
      <c r="BG378" s="116"/>
      <c r="BH378" s="116"/>
      <c r="BI378" s="116"/>
      <c r="BJ378" s="116"/>
      <c r="BK378" s="116"/>
      <c r="BL378" s="116"/>
      <c r="BM378" s="116"/>
      <c r="BN378" s="116"/>
      <c r="BO378" s="116"/>
    </row>
    <row r="379" spans="1:67" ht="16.5">
      <c r="A379" s="234">
        <v>85</v>
      </c>
      <c r="B379" s="117" t="s">
        <v>1364</v>
      </c>
      <c r="C379" s="116"/>
      <c r="D379" s="226" t="s">
        <v>408</v>
      </c>
      <c r="E379" s="117" t="s">
        <v>409</v>
      </c>
      <c r="F379" s="235"/>
      <c r="G379" s="116"/>
      <c r="H379" s="116"/>
      <c r="I379" s="116"/>
      <c r="J379" s="116"/>
      <c r="K379" s="116"/>
      <c r="L379" s="116"/>
      <c r="M379" s="116"/>
      <c r="N379" s="116"/>
      <c r="O379" s="116"/>
      <c r="P379" s="116"/>
      <c r="Q379" s="116"/>
      <c r="R379" s="116"/>
      <c r="S379" s="116"/>
      <c r="T379" s="116"/>
      <c r="U379" s="116"/>
      <c r="V379" s="116"/>
      <c r="W379" s="116"/>
      <c r="X379" s="117" t="s">
        <v>2092</v>
      </c>
      <c r="Y379" s="234">
        <v>10</v>
      </c>
      <c r="Z379" s="117">
        <v>12</v>
      </c>
      <c r="AA379" s="117">
        <v>30</v>
      </c>
      <c r="AB379" s="117" t="s">
        <v>1611</v>
      </c>
      <c r="AC379" s="117" t="s">
        <v>1612</v>
      </c>
      <c r="AD379" s="254" t="s">
        <v>2092</v>
      </c>
      <c r="AE379" s="116"/>
      <c r="AF379" s="116"/>
      <c r="AG379" s="116"/>
      <c r="AH379" s="233" t="e">
        <f>VLOOKUP($AD379,'Program-Causes'!$C:$D,2,FALSE)</f>
        <v>#N/A</v>
      </c>
      <c r="AI379" s="116"/>
      <c r="AJ379" s="117" t="s">
        <v>69</v>
      </c>
      <c r="AK379" s="117" t="s">
        <v>70</v>
      </c>
      <c r="AL379" s="30" t="str">
        <f t="shared" si="0"/>
        <v>许开华-格林美股份有限公司-10-12-Central South University Education Foundation-中南大学教育基金会</v>
      </c>
      <c r="AM379" s="117" t="s">
        <v>1369</v>
      </c>
      <c r="AN379" s="277" t="s">
        <v>1613</v>
      </c>
      <c r="AO379" s="116"/>
      <c r="AP379" s="116"/>
      <c r="AQ379" s="116"/>
      <c r="AR379" s="116"/>
      <c r="AS379" s="116"/>
      <c r="AT379" s="117" t="s">
        <v>74</v>
      </c>
      <c r="AU379" s="116"/>
      <c r="AV379" s="116"/>
      <c r="AW379" s="116"/>
      <c r="AX379" s="116"/>
      <c r="AY379" s="116"/>
      <c r="AZ379" s="116"/>
      <c r="BA379" s="116"/>
      <c r="BB379" s="116"/>
      <c r="BC379" s="116"/>
      <c r="BD379" s="117" t="s">
        <v>269</v>
      </c>
      <c r="BE379" s="255">
        <v>42744</v>
      </c>
      <c r="BF379" s="116"/>
      <c r="BG379" s="116"/>
      <c r="BH379" s="116"/>
      <c r="BI379" s="116"/>
      <c r="BJ379" s="116"/>
      <c r="BK379" s="116"/>
      <c r="BL379" s="116"/>
      <c r="BM379" s="116"/>
      <c r="BN379" s="116"/>
      <c r="BO379" s="116"/>
    </row>
    <row r="380" spans="1:67" ht="16.5">
      <c r="A380" s="234">
        <v>85</v>
      </c>
      <c r="B380" s="117" t="s">
        <v>1380</v>
      </c>
      <c r="C380" s="116"/>
      <c r="D380" s="226" t="s">
        <v>690</v>
      </c>
      <c r="E380" s="117" t="s">
        <v>691</v>
      </c>
      <c r="F380" s="235"/>
      <c r="G380" s="116"/>
      <c r="H380" s="116"/>
      <c r="I380" s="116"/>
      <c r="J380" s="116"/>
      <c r="K380" s="116"/>
      <c r="L380" s="116"/>
      <c r="M380" s="117" t="s">
        <v>2093</v>
      </c>
      <c r="N380" s="116"/>
      <c r="O380" s="116"/>
      <c r="P380" s="116"/>
      <c r="Q380" s="116"/>
      <c r="R380" s="116"/>
      <c r="S380" s="116"/>
      <c r="T380" s="116"/>
      <c r="U380" s="116"/>
      <c r="V380" s="116"/>
      <c r="W380" s="116"/>
      <c r="X380" s="117" t="s">
        <v>2093</v>
      </c>
      <c r="Y380" s="234">
        <v>5</v>
      </c>
      <c r="Z380" s="234">
        <v>11</v>
      </c>
      <c r="AA380" s="234">
        <v>9</v>
      </c>
      <c r="AB380" s="117" t="s">
        <v>726</v>
      </c>
      <c r="AC380" s="117" t="s">
        <v>108</v>
      </c>
      <c r="AD380" s="116"/>
      <c r="AE380" s="254" t="s">
        <v>109</v>
      </c>
      <c r="AF380" s="116"/>
      <c r="AG380" s="117" t="s">
        <v>99</v>
      </c>
      <c r="AH380" s="233" t="e">
        <f>VLOOKUP($AD380,'Program-Causes'!$C:$D,2,FALSE)</f>
        <v>#N/A</v>
      </c>
      <c r="AI380" s="117" t="s">
        <v>100</v>
      </c>
      <c r="AJ380" s="117" t="s">
        <v>69</v>
      </c>
      <c r="AK380" s="117" t="s">
        <v>70</v>
      </c>
      <c r="AL380" s="30" t="str">
        <f t="shared" si="0"/>
        <v>杨继东-清远碧桂园物业发展有限公司-5-11-Guangdong Foundation For Poverty Alleviation-广东省扶贫基金会</v>
      </c>
      <c r="AM380" s="257" t="s">
        <v>80</v>
      </c>
      <c r="AN380" s="116"/>
      <c r="AO380" s="116"/>
      <c r="AP380" s="116"/>
      <c r="AQ380" s="117" t="s">
        <v>74</v>
      </c>
      <c r="AR380" s="116"/>
      <c r="AS380" s="116"/>
      <c r="AT380" s="116"/>
      <c r="AU380" s="116"/>
      <c r="AV380" s="116"/>
      <c r="AW380" s="116"/>
      <c r="AX380" s="116"/>
      <c r="AY380" s="116"/>
      <c r="AZ380" s="116"/>
      <c r="BA380" s="116"/>
      <c r="BB380" s="116"/>
      <c r="BC380" s="116"/>
      <c r="BD380" s="117" t="s">
        <v>118</v>
      </c>
      <c r="BE380" s="255">
        <v>42744</v>
      </c>
      <c r="BF380" s="116"/>
      <c r="BG380" s="116"/>
      <c r="BH380" s="116"/>
      <c r="BI380" s="116"/>
      <c r="BJ380" s="116"/>
      <c r="BK380" s="116"/>
      <c r="BL380" s="116"/>
      <c r="BM380" s="116"/>
      <c r="BN380" s="116"/>
      <c r="BO380" s="116"/>
    </row>
    <row r="381" spans="1:67" ht="16.5">
      <c r="A381" s="234">
        <v>85</v>
      </c>
      <c r="B381" s="117" t="s">
        <v>1380</v>
      </c>
      <c r="C381" s="116"/>
      <c r="D381" s="226" t="s">
        <v>690</v>
      </c>
      <c r="E381" s="117" t="s">
        <v>691</v>
      </c>
      <c r="F381" s="235"/>
      <c r="G381" s="116"/>
      <c r="H381" s="116"/>
      <c r="I381" s="116"/>
      <c r="J381" s="116"/>
      <c r="K381" s="116"/>
      <c r="L381" s="116"/>
      <c r="M381" s="117" t="s">
        <v>2093</v>
      </c>
      <c r="N381" s="116"/>
      <c r="O381" s="116"/>
      <c r="P381" s="116"/>
      <c r="Q381" s="116"/>
      <c r="R381" s="116"/>
      <c r="S381" s="116"/>
      <c r="T381" s="116"/>
      <c r="U381" s="116"/>
      <c r="V381" s="116"/>
      <c r="W381" s="116"/>
      <c r="X381" s="117" t="s">
        <v>2093</v>
      </c>
      <c r="Y381" s="234">
        <v>5</v>
      </c>
      <c r="Z381" s="234">
        <v>11</v>
      </c>
      <c r="AA381" s="234">
        <v>9</v>
      </c>
      <c r="AB381" s="117" t="s">
        <v>726</v>
      </c>
      <c r="AC381" s="117" t="s">
        <v>108</v>
      </c>
      <c r="AD381" s="116"/>
      <c r="AE381" s="254" t="s">
        <v>109</v>
      </c>
      <c r="AF381" s="116"/>
      <c r="AG381" s="117" t="s">
        <v>99</v>
      </c>
      <c r="AH381" s="233" t="e">
        <f>VLOOKUP($AD381,'Program-Causes'!$C:$D,2,FALSE)</f>
        <v>#N/A</v>
      </c>
      <c r="AI381" s="117" t="s">
        <v>100</v>
      </c>
      <c r="AJ381" s="117" t="s">
        <v>69</v>
      </c>
      <c r="AK381" s="117" t="s">
        <v>70</v>
      </c>
      <c r="AL381" s="30" t="str">
        <f t="shared" si="0"/>
        <v>杨继东-清远碧桂园物业发展有限公司-5-11-Guangdong Foundation For Poverty Alleviation-广东省扶贫基金会</v>
      </c>
      <c r="AM381" s="257" t="s">
        <v>80</v>
      </c>
      <c r="AN381" s="116"/>
      <c r="AO381" s="116"/>
      <c r="AP381" s="116"/>
      <c r="AQ381" s="117" t="s">
        <v>74</v>
      </c>
      <c r="AR381" s="116"/>
      <c r="AS381" s="116"/>
      <c r="AT381" s="116"/>
      <c r="AU381" s="116"/>
      <c r="AV381" s="116"/>
      <c r="AW381" s="116"/>
      <c r="AX381" s="116"/>
      <c r="AY381" s="116"/>
      <c r="AZ381" s="116"/>
      <c r="BA381" s="116"/>
      <c r="BB381" s="116"/>
      <c r="BC381" s="116"/>
      <c r="BD381" s="117" t="s">
        <v>118</v>
      </c>
      <c r="BE381" s="255">
        <v>42744</v>
      </c>
      <c r="BF381" s="116"/>
      <c r="BG381" s="116"/>
      <c r="BH381" s="116"/>
      <c r="BI381" s="116"/>
      <c r="BJ381" s="116"/>
      <c r="BK381" s="116"/>
      <c r="BL381" s="116"/>
      <c r="BM381" s="116"/>
      <c r="BN381" s="116"/>
      <c r="BO381" s="116"/>
    </row>
    <row r="382" spans="1:67" ht="12.75">
      <c r="A382" s="234">
        <v>85</v>
      </c>
      <c r="B382" s="117" t="s">
        <v>1364</v>
      </c>
      <c r="C382" s="116"/>
      <c r="D382" s="226" t="s">
        <v>645</v>
      </c>
      <c r="E382" s="117" t="s">
        <v>646</v>
      </c>
      <c r="F382" s="235"/>
      <c r="G382" s="116"/>
      <c r="H382" s="116"/>
      <c r="I382" s="116"/>
      <c r="J382" s="116"/>
      <c r="K382" s="116"/>
      <c r="L382" s="116"/>
      <c r="M382" s="116"/>
      <c r="N382" s="116"/>
      <c r="O382" s="116"/>
      <c r="P382" s="116"/>
      <c r="Q382" s="116"/>
      <c r="R382" s="116"/>
      <c r="S382" s="116"/>
      <c r="T382" s="116"/>
      <c r="U382" s="116"/>
      <c r="V382" s="116"/>
      <c r="W382" s="116"/>
      <c r="X382" s="117" t="s">
        <v>2095</v>
      </c>
      <c r="Y382" s="234">
        <v>9</v>
      </c>
      <c r="Z382" s="116"/>
      <c r="AA382" s="116"/>
      <c r="AB382" s="117" t="s">
        <v>2096</v>
      </c>
      <c r="AC382" s="117" t="s">
        <v>2097</v>
      </c>
      <c r="AD382" s="116"/>
      <c r="AE382" s="116"/>
      <c r="AF382" s="116"/>
      <c r="AG382" s="116"/>
      <c r="AH382" s="233" t="e">
        <f>VLOOKUP($AD382,'Program-Causes'!$C:$D,2,FALSE)</f>
        <v>#N/A</v>
      </c>
      <c r="AI382" s="116"/>
      <c r="AJ382" s="117" t="s">
        <v>69</v>
      </c>
      <c r="AK382" s="117" t="s">
        <v>70</v>
      </c>
      <c r="AL382" s="30" t="str">
        <f t="shared" si="0"/>
        <v>杨炜长-北京北方出租汽车有限责任公司-9--China University of Mining and Techology Education Development Foundation-中国矿业大学教育发展基金会</v>
      </c>
      <c r="AM382" s="117" t="s">
        <v>1369</v>
      </c>
      <c r="AN382" s="114" t="s">
        <v>2098</v>
      </c>
      <c r="AO382" s="116"/>
      <c r="AP382" s="116"/>
      <c r="AQ382" s="116"/>
      <c r="AR382" s="116"/>
      <c r="AS382" s="116"/>
      <c r="AT382" s="117" t="s">
        <v>74</v>
      </c>
      <c r="AU382" s="116"/>
      <c r="AV382" s="116"/>
      <c r="AW382" s="116"/>
      <c r="AX382" s="116"/>
      <c r="AY382" s="116"/>
      <c r="AZ382" s="116"/>
      <c r="BA382" s="116"/>
      <c r="BB382" s="116"/>
      <c r="BC382" s="116"/>
      <c r="BD382" s="117" t="s">
        <v>269</v>
      </c>
      <c r="BE382" s="255">
        <v>42744</v>
      </c>
      <c r="BF382" s="116"/>
      <c r="BG382" s="116"/>
      <c r="BH382" s="116"/>
      <c r="BI382" s="116"/>
      <c r="BJ382" s="116"/>
      <c r="BK382" s="116"/>
      <c r="BL382" s="116"/>
      <c r="BM382" s="116"/>
      <c r="BN382" s="116"/>
      <c r="BO382" s="116"/>
    </row>
    <row r="383" spans="1:67" ht="12.75">
      <c r="A383" s="234">
        <v>85</v>
      </c>
      <c r="B383" s="117" t="s">
        <v>1364</v>
      </c>
      <c r="C383" s="116"/>
      <c r="D383" s="226" t="s">
        <v>645</v>
      </c>
      <c r="E383" s="117" t="s">
        <v>646</v>
      </c>
      <c r="F383" s="235"/>
      <c r="G383" s="116"/>
      <c r="H383" s="116"/>
      <c r="I383" s="116"/>
      <c r="J383" s="116"/>
      <c r="K383" s="116"/>
      <c r="L383" s="116"/>
      <c r="M383" s="116"/>
      <c r="N383" s="116"/>
      <c r="O383" s="116"/>
      <c r="P383" s="116"/>
      <c r="Q383" s="116"/>
      <c r="R383" s="116"/>
      <c r="S383" s="116"/>
      <c r="T383" s="116"/>
      <c r="U383" s="116"/>
      <c r="V383" s="116"/>
      <c r="W383" s="116"/>
      <c r="X383" s="117" t="s">
        <v>2095</v>
      </c>
      <c r="Y383" s="234">
        <v>1</v>
      </c>
      <c r="Z383" s="116"/>
      <c r="AA383" s="116"/>
      <c r="AB383" s="117" t="s">
        <v>2096</v>
      </c>
      <c r="AC383" s="117" t="s">
        <v>2097</v>
      </c>
      <c r="AD383" s="116"/>
      <c r="AE383" s="116"/>
      <c r="AF383" s="116"/>
      <c r="AG383" s="116"/>
      <c r="AH383" s="233" t="e">
        <f>VLOOKUP($AD383,'Program-Causes'!$C:$D,2,FALSE)</f>
        <v>#N/A</v>
      </c>
      <c r="AI383" s="116"/>
      <c r="AJ383" s="117" t="s">
        <v>69</v>
      </c>
      <c r="AK383" s="117" t="s">
        <v>70</v>
      </c>
      <c r="AL383" s="30" t="str">
        <f t="shared" si="0"/>
        <v>杨炜长-北京北方出租汽车有限责任公司-1--China University of Mining and Techology Education Development Foundation-中国矿业大学教育发展基金会</v>
      </c>
      <c r="AM383" s="117" t="s">
        <v>1369</v>
      </c>
      <c r="AN383" s="114" t="s">
        <v>2098</v>
      </c>
      <c r="AO383" s="116"/>
      <c r="AP383" s="116"/>
      <c r="AQ383" s="116"/>
      <c r="AR383" s="116"/>
      <c r="AS383" s="116"/>
      <c r="AT383" s="117" t="s">
        <v>74</v>
      </c>
      <c r="AU383" s="116"/>
      <c r="AV383" s="116"/>
      <c r="AW383" s="116"/>
      <c r="AX383" s="116"/>
      <c r="AY383" s="116"/>
      <c r="AZ383" s="116"/>
      <c r="BA383" s="116"/>
      <c r="BB383" s="116"/>
      <c r="BC383" s="116"/>
      <c r="BD383" s="117" t="s">
        <v>269</v>
      </c>
      <c r="BE383" s="255">
        <v>42744</v>
      </c>
      <c r="BF383" s="116"/>
      <c r="BG383" s="116"/>
      <c r="BH383" s="116"/>
      <c r="BI383" s="116"/>
      <c r="BJ383" s="116"/>
      <c r="BK383" s="116"/>
      <c r="BL383" s="116"/>
      <c r="BM383" s="116"/>
      <c r="BN383" s="116"/>
      <c r="BO383" s="116"/>
    </row>
    <row r="384" spans="1:67" ht="16.5">
      <c r="A384" s="234">
        <v>85</v>
      </c>
      <c r="B384" s="116"/>
      <c r="C384" s="116"/>
      <c r="D384" s="226" t="s">
        <v>593</v>
      </c>
      <c r="E384" s="227" t="s">
        <v>594</v>
      </c>
      <c r="F384" s="235"/>
      <c r="G384" s="236"/>
      <c r="H384" s="237">
        <v>46</v>
      </c>
      <c r="I384" s="226" t="s">
        <v>78</v>
      </c>
      <c r="J384" s="227" t="s">
        <v>79</v>
      </c>
      <c r="K384" s="238" t="s">
        <v>80</v>
      </c>
      <c r="L384" s="229" t="s">
        <v>9</v>
      </c>
      <c r="M384" s="230" t="s">
        <v>2099</v>
      </c>
      <c r="N384" s="229" t="s">
        <v>2100</v>
      </c>
      <c r="O384" s="230" t="s">
        <v>70</v>
      </c>
      <c r="P384" s="229" t="s">
        <v>336</v>
      </c>
      <c r="Q384" s="230" t="s">
        <v>63</v>
      </c>
      <c r="R384" s="229" t="s">
        <v>64</v>
      </c>
      <c r="S384" s="239" t="s">
        <v>80</v>
      </c>
      <c r="T384" s="229" t="s">
        <v>2101</v>
      </c>
      <c r="U384" s="240"/>
      <c r="V384" s="229" t="s">
        <v>2102</v>
      </c>
      <c r="W384" s="239" t="s">
        <v>2103</v>
      </c>
      <c r="X384" s="30" t="s">
        <v>2104</v>
      </c>
      <c r="Y384" s="241">
        <v>10</v>
      </c>
      <c r="Z384" s="242">
        <v>3</v>
      </c>
      <c r="AA384" s="241">
        <v>18</v>
      </c>
      <c r="AB384" s="30" t="s">
        <v>2105</v>
      </c>
      <c r="AC384" s="29"/>
      <c r="AD384" s="235"/>
      <c r="AE384" s="243" t="s">
        <v>1345</v>
      </c>
      <c r="AF384" s="29"/>
      <c r="AG384" s="30" t="s">
        <v>67</v>
      </c>
      <c r="AH384" s="233" t="e">
        <f>VLOOKUP($AD384,'Program-Causes'!$C:$D,2,FALSE)</f>
        <v>#N/A</v>
      </c>
      <c r="AI384" s="194" t="s">
        <v>100</v>
      </c>
      <c r="AJ384" s="30" t="s">
        <v>69</v>
      </c>
      <c r="AK384" s="194" t="s">
        <v>70</v>
      </c>
      <c r="AL384" s="30" t="str">
        <f t="shared" si="0"/>
        <v>姚振华-Baoneng Holding(China) Co., Ltd-10-3-South University of Science and Technology of China-</v>
      </c>
      <c r="AM384" s="26" t="s">
        <v>72</v>
      </c>
      <c r="AN384" s="27" t="s">
        <v>73</v>
      </c>
      <c r="AO384" s="26" t="s">
        <v>1057</v>
      </c>
      <c r="AP384" s="29"/>
      <c r="AQ384" s="30" t="s">
        <v>74</v>
      </c>
      <c r="AR384" s="29"/>
      <c r="AS384" s="28"/>
      <c r="AT384" s="29"/>
      <c r="AU384" s="28"/>
      <c r="AV384" s="194" t="s">
        <v>487</v>
      </c>
      <c r="AW384" s="28"/>
      <c r="AX384" s="194" t="s">
        <v>84</v>
      </c>
      <c r="AY384" s="244">
        <v>10</v>
      </c>
      <c r="AZ384" s="245"/>
      <c r="BA384" s="245"/>
      <c r="BB384" s="236"/>
      <c r="BC384" s="237">
        <v>11</v>
      </c>
      <c r="BD384" s="117" t="s">
        <v>77</v>
      </c>
      <c r="BE384" s="246">
        <v>42466</v>
      </c>
      <c r="BF384" s="116"/>
      <c r="BG384" s="116"/>
      <c r="BH384" s="275"/>
      <c r="BI384" s="275"/>
      <c r="BJ384" s="275"/>
      <c r="BK384" s="275"/>
      <c r="BL384" s="275"/>
      <c r="BM384" s="275"/>
      <c r="BN384" s="116"/>
      <c r="BO384" s="116"/>
    </row>
    <row r="385" spans="1:67" ht="16.5">
      <c r="A385" s="234">
        <v>85</v>
      </c>
      <c r="B385" s="116"/>
      <c r="C385" s="116"/>
      <c r="D385" s="226" t="s">
        <v>593</v>
      </c>
      <c r="E385" s="227" t="s">
        <v>594</v>
      </c>
      <c r="F385" s="235"/>
      <c r="G385" s="236"/>
      <c r="H385" s="245"/>
      <c r="I385" s="236"/>
      <c r="J385" s="245"/>
      <c r="K385" s="236"/>
      <c r="L385" s="248"/>
      <c r="M385" s="240"/>
      <c r="N385" s="248"/>
      <c r="O385" s="240"/>
      <c r="P385" s="248"/>
      <c r="Q385" s="240"/>
      <c r="R385" s="248"/>
      <c r="S385" s="240"/>
      <c r="T385" s="248"/>
      <c r="U385" s="240"/>
      <c r="V385" s="248"/>
      <c r="W385" s="240"/>
      <c r="X385" s="30" t="s">
        <v>2104</v>
      </c>
      <c r="Y385" s="241">
        <v>90</v>
      </c>
      <c r="Z385" s="242">
        <v>3</v>
      </c>
      <c r="AA385" s="241">
        <v>18</v>
      </c>
      <c r="AB385" s="30" t="s">
        <v>2105</v>
      </c>
      <c r="AC385" s="29"/>
      <c r="AD385" s="235"/>
      <c r="AE385" s="243" t="s">
        <v>1345</v>
      </c>
      <c r="AF385" s="29"/>
      <c r="AG385" s="30" t="s">
        <v>67</v>
      </c>
      <c r="AH385" s="233" t="e">
        <f>VLOOKUP($AD385,'Program-Causes'!$C:$D,2,FALSE)</f>
        <v>#N/A</v>
      </c>
      <c r="AI385" s="194" t="s">
        <v>100</v>
      </c>
      <c r="AJ385" s="30" t="s">
        <v>69</v>
      </c>
      <c r="AK385" s="194" t="s">
        <v>84</v>
      </c>
      <c r="AL385" s="30" t="str">
        <f t="shared" si="0"/>
        <v>姚振华-Baoneng Holding(China) Co., Ltd-90-3-South University of Science and Technology of China-</v>
      </c>
      <c r="AM385" s="26" t="s">
        <v>72</v>
      </c>
      <c r="AN385" s="27" t="s">
        <v>73</v>
      </c>
      <c r="AO385" s="28"/>
      <c r="AP385" s="29"/>
      <c r="AQ385" s="30" t="s">
        <v>74</v>
      </c>
      <c r="AR385" s="29"/>
      <c r="AS385" s="28"/>
      <c r="AT385" s="29"/>
      <c r="AU385" s="28"/>
      <c r="AV385" s="29"/>
      <c r="AW385" s="28"/>
      <c r="AX385" s="29"/>
      <c r="AY385" s="236"/>
      <c r="AZ385" s="245"/>
      <c r="BA385" s="245"/>
      <c r="BB385" s="236"/>
      <c r="BC385" s="237">
        <v>11</v>
      </c>
      <c r="BD385" s="117" t="s">
        <v>103</v>
      </c>
      <c r="BE385" s="246">
        <v>42706</v>
      </c>
      <c r="BF385" s="116"/>
      <c r="BG385" s="116"/>
      <c r="BH385" s="275"/>
      <c r="BI385" s="275"/>
      <c r="BJ385" s="275"/>
      <c r="BK385" s="275"/>
      <c r="BL385" s="275"/>
      <c r="BM385" s="275"/>
      <c r="BN385" s="116"/>
      <c r="BO385" s="116"/>
    </row>
    <row r="386" spans="1:67" ht="16.5">
      <c r="A386" s="234">
        <v>85</v>
      </c>
      <c r="B386" s="116"/>
      <c r="C386" s="116"/>
      <c r="D386" s="226" t="s">
        <v>474</v>
      </c>
      <c r="E386" s="227" t="s">
        <v>475</v>
      </c>
      <c r="F386" s="235"/>
      <c r="G386" s="236"/>
      <c r="H386" s="237">
        <v>58</v>
      </c>
      <c r="I386" s="226" t="s">
        <v>78</v>
      </c>
      <c r="J386" s="227" t="s">
        <v>79</v>
      </c>
      <c r="K386" s="238" t="s">
        <v>80</v>
      </c>
      <c r="L386" s="229" t="s">
        <v>125</v>
      </c>
      <c r="M386" s="230" t="s">
        <v>2107</v>
      </c>
      <c r="N386" s="229" t="s">
        <v>2108</v>
      </c>
      <c r="O386" s="230" t="s">
        <v>84</v>
      </c>
      <c r="P386" s="229" t="s">
        <v>336</v>
      </c>
      <c r="Q386" s="230" t="s">
        <v>1824</v>
      </c>
      <c r="R386" s="229" t="s">
        <v>1824</v>
      </c>
      <c r="S386" s="239" t="s">
        <v>80</v>
      </c>
      <c r="T386" s="229" t="s">
        <v>2109</v>
      </c>
      <c r="U386" s="240"/>
      <c r="V386" s="229" t="s">
        <v>2110</v>
      </c>
      <c r="W386" s="239" t="s">
        <v>2111</v>
      </c>
      <c r="X386" s="30" t="s">
        <v>2107</v>
      </c>
      <c r="Y386" s="241">
        <v>10</v>
      </c>
      <c r="Z386" s="242">
        <v>6</v>
      </c>
      <c r="AA386" s="241">
        <v>24</v>
      </c>
      <c r="AB386" s="30" t="s">
        <v>2112</v>
      </c>
      <c r="AC386" s="29"/>
      <c r="AD386" s="235"/>
      <c r="AE386" s="243" t="s">
        <v>98</v>
      </c>
      <c r="AF386" s="29"/>
      <c r="AG386" s="30" t="s">
        <v>134</v>
      </c>
      <c r="AH386" s="233" t="e">
        <f>VLOOKUP($AD386,'Program-Causes'!$C:$D,2,FALSE)</f>
        <v>#N/A</v>
      </c>
      <c r="AI386" s="194" t="s">
        <v>100</v>
      </c>
      <c r="AJ386" s="30" t="s">
        <v>69</v>
      </c>
      <c r="AK386" s="194" t="s">
        <v>70</v>
      </c>
      <c r="AL386" s="30" t="str">
        <f t="shared" si="0"/>
        <v>朱共山-GCL-Poly Energy Holdings Ltd.-10-6-Funing Government-</v>
      </c>
      <c r="AM386" s="26" t="s">
        <v>80</v>
      </c>
      <c r="AN386" s="29"/>
      <c r="AO386" s="28"/>
      <c r="AP386" s="29"/>
      <c r="AQ386" s="30" t="s">
        <v>74</v>
      </c>
      <c r="AR386" s="29"/>
      <c r="AS386" s="28"/>
      <c r="AT386" s="29"/>
      <c r="AU386" s="28"/>
      <c r="AV386" s="194" t="s">
        <v>421</v>
      </c>
      <c r="AW386" s="28"/>
      <c r="AX386" s="194" t="s">
        <v>76</v>
      </c>
      <c r="AY386" s="244">
        <v>10</v>
      </c>
      <c r="AZ386" s="245"/>
      <c r="BA386" s="245"/>
      <c r="BB386" s="236"/>
      <c r="BC386" s="237">
        <v>60</v>
      </c>
      <c r="BD386" s="117" t="s">
        <v>103</v>
      </c>
      <c r="BE386" s="246">
        <v>42706</v>
      </c>
      <c r="BF386" s="116"/>
      <c r="BG386" s="116"/>
      <c r="BH386" s="116"/>
      <c r="BI386" s="116"/>
      <c r="BJ386" s="116"/>
      <c r="BK386" s="116"/>
      <c r="BL386" s="116"/>
      <c r="BM386" s="116"/>
      <c r="BN386" s="116"/>
      <c r="BO386" s="116"/>
    </row>
    <row r="387" spans="1:67" ht="16.5">
      <c r="A387" s="285"/>
      <c r="B387" s="286"/>
      <c r="C387" s="287"/>
      <c r="D387" s="286"/>
      <c r="E387" s="286"/>
      <c r="F387" s="287"/>
      <c r="G387" s="287"/>
      <c r="H387" s="287"/>
      <c r="I387" s="287"/>
      <c r="J387" s="287"/>
      <c r="K387" s="287"/>
      <c r="L387" s="287"/>
      <c r="M387" s="287"/>
      <c r="N387" s="287"/>
      <c r="O387" s="287"/>
      <c r="P387" s="287"/>
      <c r="Q387" s="287"/>
      <c r="R387" s="287"/>
      <c r="S387" s="287"/>
      <c r="T387" s="287"/>
      <c r="U387" s="287"/>
      <c r="V387" s="287"/>
      <c r="W387" s="287"/>
      <c r="X387" s="287"/>
      <c r="Y387" s="285"/>
      <c r="Z387" s="285"/>
      <c r="AA387" s="285"/>
      <c r="AB387" s="287"/>
      <c r="AC387" s="286"/>
      <c r="AD387" s="287"/>
      <c r="AE387" s="288"/>
      <c r="AF387" s="287"/>
      <c r="AG387" s="286"/>
      <c r="AH387" s="233" t="e">
        <f>VLOOKUP($AD387,'Program-Causes'!$C:$D,2,FALSE)</f>
        <v>#N/A</v>
      </c>
      <c r="AI387" s="286"/>
      <c r="AJ387" s="286"/>
      <c r="AK387" s="286"/>
      <c r="AL387" s="30" t="str">
        <f t="shared" si="0"/>
        <v>-----</v>
      </c>
      <c r="AM387" s="288"/>
      <c r="AN387" s="288"/>
      <c r="AO387" s="287"/>
      <c r="AP387" s="287"/>
      <c r="AQ387" s="287"/>
      <c r="AR387" s="287"/>
      <c r="AS387" s="287"/>
      <c r="AT387" s="287"/>
      <c r="AU387" s="287"/>
      <c r="AV387" s="286"/>
      <c r="AW387" s="287"/>
      <c r="AX387" s="286"/>
      <c r="AY387" s="285"/>
      <c r="AZ387" s="287"/>
      <c r="BA387" s="287"/>
      <c r="BB387" s="287"/>
      <c r="BC387" s="287"/>
      <c r="BD387" s="286"/>
      <c r="BE387" s="289"/>
      <c r="BF387" s="287"/>
      <c r="BG387" s="287"/>
      <c r="BH387" s="287"/>
      <c r="BI387" s="287"/>
      <c r="BJ387" s="287"/>
      <c r="BK387" s="287"/>
      <c r="BL387" s="287"/>
      <c r="BM387" s="287"/>
      <c r="BN387" s="287"/>
      <c r="BO387" s="287"/>
    </row>
    <row r="388" spans="1:67" ht="16.5">
      <c r="A388" s="234">
        <v>101</v>
      </c>
      <c r="B388" s="117" t="s">
        <v>1626</v>
      </c>
      <c r="C388" s="116"/>
      <c r="D388" s="226" t="s">
        <v>595</v>
      </c>
      <c r="E388" s="227" t="s">
        <v>596</v>
      </c>
      <c r="F388" s="235"/>
      <c r="G388" s="236"/>
      <c r="H388" s="245"/>
      <c r="I388" s="236"/>
      <c r="J388" s="245"/>
      <c r="K388" s="236"/>
      <c r="L388" s="248"/>
      <c r="M388" s="240"/>
      <c r="N388" s="248"/>
      <c r="O388" s="240"/>
      <c r="P388" s="248"/>
      <c r="Q388" s="240"/>
      <c r="R388" s="248"/>
      <c r="S388" s="240"/>
      <c r="T388" s="248"/>
      <c r="U388" s="240"/>
      <c r="V388" s="248"/>
      <c r="W388" s="240"/>
      <c r="X388" s="28"/>
      <c r="Y388" s="241">
        <v>9</v>
      </c>
      <c r="Z388" s="242">
        <v>9</v>
      </c>
      <c r="AA388" s="241">
        <v>3</v>
      </c>
      <c r="AB388" s="28"/>
      <c r="AC388" s="194" t="s">
        <v>2114</v>
      </c>
      <c r="AD388" s="235"/>
      <c r="AE388" s="243" t="s">
        <v>1345</v>
      </c>
      <c r="AF388" s="29"/>
      <c r="AG388" s="30" t="s">
        <v>67</v>
      </c>
      <c r="AH388" s="233" t="e">
        <f>VLOOKUP($AD388,'Program-Causes'!$C:$D,2,FALSE)</f>
        <v>#N/A</v>
      </c>
      <c r="AI388" s="194" t="s">
        <v>68</v>
      </c>
      <c r="AJ388" s="30" t="s">
        <v>69</v>
      </c>
      <c r="AK388" s="194" t="s">
        <v>70</v>
      </c>
      <c r="AL388" s="30" t="str">
        <f t="shared" si="0"/>
        <v>陈英柳--9-9--四川电子科技大学教育发展基金会</v>
      </c>
      <c r="AM388" s="26" t="s">
        <v>80</v>
      </c>
      <c r="AN388" s="27" t="s">
        <v>80</v>
      </c>
      <c r="AO388" s="28"/>
      <c r="AP388" s="29"/>
      <c r="AQ388" s="28"/>
      <c r="AR388" s="29"/>
      <c r="AS388" s="28"/>
      <c r="AT388" s="29"/>
      <c r="AU388" s="28"/>
      <c r="AV388" s="194" t="s">
        <v>1689</v>
      </c>
      <c r="AW388" s="28"/>
      <c r="AX388" s="194" t="s">
        <v>84</v>
      </c>
      <c r="AY388" s="244">
        <v>7</v>
      </c>
      <c r="AZ388" s="245"/>
      <c r="BA388" s="245"/>
      <c r="BB388" s="236"/>
      <c r="BC388" s="245"/>
      <c r="BD388" s="117" t="s">
        <v>945</v>
      </c>
      <c r="BE388" s="246">
        <v>42711</v>
      </c>
      <c r="BF388" s="116"/>
      <c r="BG388" s="116"/>
      <c r="BH388" s="116"/>
      <c r="BI388" s="116"/>
      <c r="BJ388" s="116"/>
      <c r="BK388" s="116"/>
      <c r="BL388" s="116"/>
      <c r="BM388" s="116"/>
      <c r="BN388" s="116"/>
      <c r="BO388" s="116"/>
    </row>
    <row r="389" spans="1:67" ht="16.5">
      <c r="A389" s="234">
        <v>101</v>
      </c>
      <c r="B389" s="116"/>
      <c r="C389" s="116"/>
      <c r="D389" s="226" t="s">
        <v>231</v>
      </c>
      <c r="E389" s="227" t="s">
        <v>232</v>
      </c>
      <c r="F389" s="260"/>
      <c r="G389" s="244">
        <v>1966</v>
      </c>
      <c r="H389" s="237">
        <v>50</v>
      </c>
      <c r="I389" s="226" t="s">
        <v>703</v>
      </c>
      <c r="J389" s="227" t="s">
        <v>79</v>
      </c>
      <c r="K389" s="238" t="s">
        <v>80</v>
      </c>
      <c r="L389" s="229" t="s">
        <v>124</v>
      </c>
      <c r="M389" s="230" t="s">
        <v>2115</v>
      </c>
      <c r="N389" s="229" t="s">
        <v>2116</v>
      </c>
      <c r="O389" s="240"/>
      <c r="P389" s="229" t="s">
        <v>336</v>
      </c>
      <c r="Q389" s="230" t="s">
        <v>222</v>
      </c>
      <c r="R389" s="229" t="s">
        <v>222</v>
      </c>
      <c r="S389" s="239" t="s">
        <v>80</v>
      </c>
      <c r="T389" s="229" t="s">
        <v>2117</v>
      </c>
      <c r="U389" s="240"/>
      <c r="V389" s="229" t="s">
        <v>2118</v>
      </c>
      <c r="W389" s="239" t="s">
        <v>2119</v>
      </c>
      <c r="X389" s="30" t="s">
        <v>231</v>
      </c>
      <c r="Y389" s="241">
        <v>2900</v>
      </c>
      <c r="Z389" s="242">
        <v>9</v>
      </c>
      <c r="AA389" s="241">
        <v>18</v>
      </c>
      <c r="AB389" s="30" t="s">
        <v>2120</v>
      </c>
      <c r="AC389" s="194" t="s">
        <v>2121</v>
      </c>
      <c r="AD389" s="235"/>
      <c r="AE389" s="243" t="s">
        <v>136</v>
      </c>
      <c r="AF389" s="29"/>
      <c r="AG389" s="30" t="s">
        <v>99</v>
      </c>
      <c r="AH389" s="233" t="e">
        <f>VLOOKUP($AD389,'Program-Causes'!$C:$D,2,FALSE)</f>
        <v>#N/A</v>
      </c>
      <c r="AI389" s="194" t="s">
        <v>68</v>
      </c>
      <c r="AJ389" s="30" t="s">
        <v>742</v>
      </c>
      <c r="AK389" s="194" t="s">
        <v>84</v>
      </c>
      <c r="AL389" s="30" t="str">
        <f t="shared" si="0"/>
        <v>何巧女-He Qiaonv-2900-9-Qiaonv Foundation-巧女公益基金会</v>
      </c>
      <c r="AM389" s="26" t="s">
        <v>72</v>
      </c>
      <c r="AN389" s="27" t="s">
        <v>73</v>
      </c>
      <c r="AO389" s="28"/>
      <c r="AP389" s="29"/>
      <c r="AQ389" s="30" t="s">
        <v>74</v>
      </c>
      <c r="AR389" s="29"/>
      <c r="AS389" s="28"/>
      <c r="AT389" s="29"/>
      <c r="AU389" s="28"/>
      <c r="AV389" s="194" t="s">
        <v>1535</v>
      </c>
      <c r="AW389" s="28"/>
      <c r="AX389" s="194" t="s">
        <v>76</v>
      </c>
      <c r="AY389" s="244">
        <v>2909</v>
      </c>
      <c r="AZ389" s="245"/>
      <c r="BA389" s="245"/>
      <c r="BB389" s="236"/>
      <c r="BC389" s="227" t="s">
        <v>173</v>
      </c>
      <c r="BD389" s="117" t="s">
        <v>103</v>
      </c>
      <c r="BE389" s="246">
        <v>42692</v>
      </c>
      <c r="BF389" s="116"/>
      <c r="BG389" s="116"/>
      <c r="BH389" s="116"/>
      <c r="BI389" s="116"/>
      <c r="BJ389" s="116"/>
      <c r="BK389" s="116"/>
      <c r="BL389" s="116"/>
      <c r="BM389" s="116"/>
      <c r="BN389" s="116"/>
      <c r="BO389" s="116"/>
    </row>
    <row r="390" spans="1:67" ht="16.5">
      <c r="A390" s="234">
        <v>101</v>
      </c>
      <c r="B390" s="116"/>
      <c r="C390" s="116"/>
      <c r="D390" s="226" t="s">
        <v>231</v>
      </c>
      <c r="E390" s="117" t="s">
        <v>232</v>
      </c>
      <c r="F390" s="260"/>
      <c r="G390" s="234">
        <v>1966</v>
      </c>
      <c r="H390" s="234">
        <v>50</v>
      </c>
      <c r="I390" s="117" t="s">
        <v>703</v>
      </c>
      <c r="J390" s="117" t="s">
        <v>79</v>
      </c>
      <c r="K390" s="257" t="s">
        <v>80</v>
      </c>
      <c r="L390" s="117" t="s">
        <v>124</v>
      </c>
      <c r="M390" s="117" t="s">
        <v>2115</v>
      </c>
      <c r="N390" s="117" t="s">
        <v>2116</v>
      </c>
      <c r="O390" s="116"/>
      <c r="P390" s="117" t="s">
        <v>336</v>
      </c>
      <c r="Q390" s="117" t="s">
        <v>222</v>
      </c>
      <c r="R390" s="117" t="s">
        <v>222</v>
      </c>
      <c r="S390" s="257" t="s">
        <v>80</v>
      </c>
      <c r="T390" s="117" t="s">
        <v>2117</v>
      </c>
      <c r="U390" s="116"/>
      <c r="V390" s="117" t="s">
        <v>2118</v>
      </c>
      <c r="W390" s="257" t="s">
        <v>2119</v>
      </c>
      <c r="X390" s="117" t="s">
        <v>231</v>
      </c>
      <c r="Y390" s="234">
        <v>9</v>
      </c>
      <c r="Z390" s="234">
        <v>11</v>
      </c>
      <c r="AA390" s="116"/>
      <c r="AB390" s="117" t="s">
        <v>2122</v>
      </c>
      <c r="AC390" s="117" t="s">
        <v>2123</v>
      </c>
      <c r="AD390" s="116"/>
      <c r="AE390" s="254" t="s">
        <v>138</v>
      </c>
      <c r="AF390" s="116"/>
      <c r="AG390" s="230" t="s">
        <v>67</v>
      </c>
      <c r="AH390" s="233" t="e">
        <f>VLOOKUP($AD390,'Program-Causes'!$C:$D,2,FALSE)</f>
        <v>#N/A</v>
      </c>
      <c r="AI390" s="117" t="s">
        <v>68</v>
      </c>
      <c r="AJ390" s="117" t="s">
        <v>69</v>
      </c>
      <c r="AK390" s="117" t="s">
        <v>70</v>
      </c>
      <c r="AL390" s="30" t="str">
        <f t="shared" si="0"/>
        <v>何巧女-He Qiaonv-9-11-Shenzhen Charity Institute-深圳公益学院</v>
      </c>
      <c r="AM390" s="257" t="s">
        <v>80</v>
      </c>
      <c r="AN390" s="116"/>
      <c r="AO390" s="116"/>
      <c r="AP390" s="116"/>
      <c r="AQ390" s="117" t="s">
        <v>74</v>
      </c>
      <c r="AR390" s="116"/>
      <c r="AS390" s="116"/>
      <c r="AT390" s="116"/>
      <c r="AU390" s="116"/>
      <c r="AV390" s="117" t="s">
        <v>421</v>
      </c>
      <c r="AW390" s="116"/>
      <c r="AX390" s="510" t="s">
        <v>76</v>
      </c>
      <c r="AY390" s="506"/>
      <c r="AZ390" s="116"/>
      <c r="BA390" s="116"/>
      <c r="BB390" s="116"/>
      <c r="BC390" s="117" t="s">
        <v>173</v>
      </c>
      <c r="BD390" s="117" t="s">
        <v>103</v>
      </c>
      <c r="BE390" s="246">
        <v>42692</v>
      </c>
      <c r="BF390" s="116"/>
      <c r="BG390" s="116"/>
      <c r="BH390" s="116"/>
      <c r="BI390" s="116"/>
      <c r="BJ390" s="116"/>
      <c r="BK390" s="116"/>
      <c r="BL390" s="116"/>
      <c r="BM390" s="116"/>
      <c r="BN390" s="116"/>
      <c r="BO390" s="116"/>
    </row>
    <row r="391" spans="1:67" ht="16.5">
      <c r="A391" s="234">
        <v>101</v>
      </c>
      <c r="B391" s="116"/>
      <c r="C391" s="116"/>
      <c r="D391" s="226" t="s">
        <v>587</v>
      </c>
      <c r="E391" s="117" t="s">
        <v>588</v>
      </c>
      <c r="F391" s="260"/>
      <c r="G391" s="234">
        <v>1953</v>
      </c>
      <c r="H391" s="234">
        <v>63</v>
      </c>
      <c r="I391" s="117" t="s">
        <v>78</v>
      </c>
      <c r="J391" s="117" t="s">
        <v>79</v>
      </c>
      <c r="K391" s="257" t="s">
        <v>80</v>
      </c>
      <c r="L391" s="117" t="s">
        <v>1400</v>
      </c>
      <c r="M391" s="117" t="s">
        <v>2125</v>
      </c>
      <c r="N391" s="117" t="s">
        <v>2126</v>
      </c>
      <c r="O391" s="116"/>
      <c r="P391" s="117" t="s">
        <v>336</v>
      </c>
      <c r="Q391" s="117" t="s">
        <v>385</v>
      </c>
      <c r="R391" s="117" t="s">
        <v>2127</v>
      </c>
      <c r="S391" s="257" t="s">
        <v>80</v>
      </c>
      <c r="T391" s="116"/>
      <c r="U391" s="116"/>
      <c r="V391" s="117" t="s">
        <v>2128</v>
      </c>
      <c r="W391" s="257" t="s">
        <v>2129</v>
      </c>
      <c r="X391" s="117" t="s">
        <v>2125</v>
      </c>
      <c r="Y391" s="234">
        <v>9</v>
      </c>
      <c r="Z391" s="234">
        <v>10</v>
      </c>
      <c r="AA391" s="234">
        <v>12</v>
      </c>
      <c r="AB391" s="117" t="s">
        <v>2130</v>
      </c>
      <c r="AC391" s="117" t="s">
        <v>2131</v>
      </c>
      <c r="AD391" s="116"/>
      <c r="AE391" s="254" t="s">
        <v>138</v>
      </c>
      <c r="AF391" s="116"/>
      <c r="AG391" s="230" t="s">
        <v>67</v>
      </c>
      <c r="AH391" s="233" t="e">
        <f>VLOOKUP($AD391,'Program-Causes'!$C:$D,2,FALSE)</f>
        <v>#N/A</v>
      </c>
      <c r="AI391" s="117" t="s">
        <v>100</v>
      </c>
      <c r="AJ391" s="117" t="s">
        <v>69</v>
      </c>
      <c r="AK391" s="117" t="s">
        <v>70</v>
      </c>
      <c r="AL391" s="30" t="str">
        <f t="shared" si="0"/>
        <v>聂景华-Huawu Group-9-10-Huazhong University of Science and Technology-华中科技大学</v>
      </c>
      <c r="AM391" s="257" t="s">
        <v>2132</v>
      </c>
      <c r="AN391" s="511" t="s">
        <v>1688</v>
      </c>
      <c r="AO391" s="506"/>
      <c r="AP391" s="116"/>
      <c r="AQ391" s="117" t="s">
        <v>74</v>
      </c>
      <c r="AR391" s="116"/>
      <c r="AS391" s="116"/>
      <c r="AT391" s="117" t="s">
        <v>420</v>
      </c>
      <c r="AU391" s="116"/>
      <c r="AV391" s="117" t="s">
        <v>766</v>
      </c>
      <c r="AW391" s="116"/>
      <c r="AX391" s="117" t="s">
        <v>84</v>
      </c>
      <c r="AY391" s="234">
        <v>9</v>
      </c>
      <c r="AZ391" s="116"/>
      <c r="BA391" s="116"/>
      <c r="BB391" s="116"/>
      <c r="BC391" s="117" t="s">
        <v>173</v>
      </c>
      <c r="BD391" s="117" t="s">
        <v>269</v>
      </c>
      <c r="BE391" s="246">
        <v>42744</v>
      </c>
      <c r="BF391" s="116"/>
      <c r="BG391" s="116"/>
      <c r="BH391" s="116"/>
      <c r="BI391" s="116"/>
      <c r="BJ391" s="116"/>
      <c r="BK391" s="116"/>
      <c r="BL391" s="116"/>
      <c r="BM391" s="116"/>
      <c r="BN391" s="116"/>
      <c r="BO391" s="116"/>
    </row>
    <row r="392" spans="1:67" ht="16.5">
      <c r="A392" s="234">
        <v>104</v>
      </c>
      <c r="B392" s="116"/>
      <c r="C392" s="116"/>
      <c r="D392" s="226" t="s">
        <v>356</v>
      </c>
      <c r="E392" s="227" t="s">
        <v>357</v>
      </c>
      <c r="F392" s="235"/>
      <c r="G392" s="236"/>
      <c r="H392" s="237">
        <v>67</v>
      </c>
      <c r="I392" s="226" t="s">
        <v>78</v>
      </c>
      <c r="J392" s="227" t="s">
        <v>79</v>
      </c>
      <c r="K392" s="238" t="s">
        <v>80</v>
      </c>
      <c r="L392" s="229" t="s">
        <v>9</v>
      </c>
      <c r="M392" s="230" t="s">
        <v>2133</v>
      </c>
      <c r="N392" s="229" t="s">
        <v>2134</v>
      </c>
      <c r="O392" s="230" t="s">
        <v>84</v>
      </c>
      <c r="P392" s="229" t="s">
        <v>1550</v>
      </c>
      <c r="Q392" s="230" t="s">
        <v>387</v>
      </c>
      <c r="R392" s="229" t="s">
        <v>388</v>
      </c>
      <c r="S392" s="239" t="s">
        <v>80</v>
      </c>
      <c r="T392" s="229" t="s">
        <v>2135</v>
      </c>
      <c r="U392" s="240"/>
      <c r="V392" s="229" t="s">
        <v>2136</v>
      </c>
      <c r="W392" s="239" t="s">
        <v>2137</v>
      </c>
      <c r="X392" s="30" t="s">
        <v>2133</v>
      </c>
      <c r="Y392" s="241">
        <v>5</v>
      </c>
      <c r="Z392" s="242">
        <v>9</v>
      </c>
      <c r="AA392" s="241">
        <v>29</v>
      </c>
      <c r="AB392" s="30" t="s">
        <v>2138</v>
      </c>
      <c r="AC392" s="29"/>
      <c r="AD392" s="235"/>
      <c r="AE392" s="243" t="s">
        <v>138</v>
      </c>
      <c r="AF392" s="29"/>
      <c r="AG392" s="30" t="s">
        <v>67</v>
      </c>
      <c r="AH392" s="233" t="e">
        <f>VLOOKUP($AD392,'Program-Causes'!$C:$D,2,FALSE)</f>
        <v>#N/A</v>
      </c>
      <c r="AI392" s="194" t="s">
        <v>100</v>
      </c>
      <c r="AJ392" s="30" t="s">
        <v>69</v>
      </c>
      <c r="AK392" s="194" t="s">
        <v>70</v>
      </c>
      <c r="AL392" s="30" t="str">
        <f t="shared" si="0"/>
        <v>孙荫环-Yida Group Co., Ltd.-5-9-Lv Shun Kou Experiment School-</v>
      </c>
      <c r="AM392" s="26" t="s">
        <v>80</v>
      </c>
      <c r="AN392" s="29"/>
      <c r="AO392" s="28"/>
      <c r="AP392" s="29"/>
      <c r="AQ392" s="30" t="s">
        <v>74</v>
      </c>
      <c r="AR392" s="29"/>
      <c r="AS392" s="28"/>
      <c r="AT392" s="29"/>
      <c r="AU392" s="28"/>
      <c r="AV392" s="194" t="s">
        <v>421</v>
      </c>
      <c r="AW392" s="28"/>
      <c r="AX392" s="194" t="s">
        <v>422</v>
      </c>
      <c r="AY392" s="244">
        <v>7.5</v>
      </c>
      <c r="AZ392" s="245"/>
      <c r="BA392" s="245"/>
      <c r="BB392" s="236"/>
      <c r="BC392" s="237">
        <v>28</v>
      </c>
      <c r="BD392" s="117" t="s">
        <v>103</v>
      </c>
      <c r="BE392" s="246">
        <v>42691</v>
      </c>
      <c r="BF392" s="116"/>
      <c r="BG392" s="116"/>
      <c r="BH392" s="116"/>
      <c r="BI392" s="116"/>
      <c r="BJ392" s="116"/>
      <c r="BK392" s="116"/>
      <c r="BL392" s="116"/>
      <c r="BM392" s="116"/>
      <c r="BN392" s="116"/>
      <c r="BO392" s="116"/>
    </row>
    <row r="393" spans="1:67" ht="16.5">
      <c r="A393" s="234">
        <v>104</v>
      </c>
      <c r="B393" s="117"/>
      <c r="C393" s="116"/>
      <c r="D393" s="226" t="s">
        <v>356</v>
      </c>
      <c r="E393" s="117" t="s">
        <v>357</v>
      </c>
      <c r="F393" s="235"/>
      <c r="G393" s="116"/>
      <c r="H393" s="116"/>
      <c r="I393" s="116"/>
      <c r="J393" s="116"/>
      <c r="K393" s="116"/>
      <c r="L393" s="116"/>
      <c r="M393" s="116"/>
      <c r="N393" s="116"/>
      <c r="O393" s="116"/>
      <c r="P393" s="116"/>
      <c r="Q393" s="116"/>
      <c r="R393" s="116"/>
      <c r="S393" s="116"/>
      <c r="T393" s="116"/>
      <c r="U393" s="116"/>
      <c r="V393" s="116"/>
      <c r="W393" s="116"/>
      <c r="X393" s="117" t="s">
        <v>2139</v>
      </c>
      <c r="Y393" s="117">
        <v>2.5</v>
      </c>
      <c r="Z393" s="116"/>
      <c r="AA393" s="116"/>
      <c r="AB393" s="117" t="s">
        <v>389</v>
      </c>
      <c r="AC393" s="117" t="s">
        <v>390</v>
      </c>
      <c r="AD393" s="254" t="s">
        <v>2140</v>
      </c>
      <c r="AE393" s="116"/>
      <c r="AF393" s="116"/>
      <c r="AG393" s="116"/>
      <c r="AH393" s="233" t="e">
        <f>VLOOKUP($AD393,'Program-Causes'!$C:$D,2,FALSE)</f>
        <v>#N/A</v>
      </c>
      <c r="AI393" s="116"/>
      <c r="AJ393" s="117" t="s">
        <v>69</v>
      </c>
      <c r="AK393" s="117" t="s">
        <v>70</v>
      </c>
      <c r="AL393" s="30" t="str">
        <f t="shared" si="0"/>
        <v>孙荫环-大连软件园发展有限公司-2.5--Dalian Charity Foundation-大连慈善基金会</v>
      </c>
      <c r="AM393" s="117" t="s">
        <v>1369</v>
      </c>
      <c r="AN393" s="114" t="s">
        <v>393</v>
      </c>
      <c r="AO393" s="116"/>
      <c r="AP393" s="116"/>
      <c r="AQ393" s="116"/>
      <c r="AR393" s="116"/>
      <c r="AS393" s="116"/>
      <c r="AT393" s="117" t="s">
        <v>74</v>
      </c>
      <c r="AU393" s="116"/>
      <c r="AV393" s="116"/>
      <c r="AW393" s="116"/>
      <c r="AX393" s="116"/>
      <c r="AY393" s="116"/>
      <c r="AZ393" s="116"/>
      <c r="BA393" s="116"/>
      <c r="BB393" s="116"/>
      <c r="BC393" s="116"/>
      <c r="BD393" s="117" t="s">
        <v>269</v>
      </c>
      <c r="BE393" s="255">
        <v>42744</v>
      </c>
      <c r="BF393" s="116"/>
      <c r="BG393" s="116"/>
      <c r="BH393" s="116"/>
      <c r="BI393" s="116"/>
      <c r="BJ393" s="116"/>
      <c r="BK393" s="116"/>
      <c r="BL393" s="116"/>
      <c r="BM393" s="116"/>
      <c r="BN393" s="116"/>
      <c r="BO393" s="116"/>
    </row>
    <row r="394" spans="1:67" ht="16.5">
      <c r="A394" s="234">
        <v>104</v>
      </c>
      <c r="B394" s="117" t="s">
        <v>1626</v>
      </c>
      <c r="C394" s="116"/>
      <c r="D394" s="226" t="s">
        <v>356</v>
      </c>
      <c r="E394" s="227" t="s">
        <v>357</v>
      </c>
      <c r="F394" s="235"/>
      <c r="G394" s="236"/>
      <c r="H394" s="245"/>
      <c r="I394" s="236"/>
      <c r="J394" s="245"/>
      <c r="K394" s="236"/>
      <c r="L394" s="248"/>
      <c r="M394" s="240"/>
      <c r="N394" s="248"/>
      <c r="O394" s="240"/>
      <c r="P394" s="248"/>
      <c r="Q394" s="240"/>
      <c r="R394" s="248"/>
      <c r="S394" s="240"/>
      <c r="T394" s="248"/>
      <c r="U394" s="240"/>
      <c r="V394" s="248"/>
      <c r="W394" s="240"/>
      <c r="X394" s="30" t="s">
        <v>2141</v>
      </c>
      <c r="Y394" s="241">
        <v>1.3</v>
      </c>
      <c r="Z394" s="242">
        <v>5</v>
      </c>
      <c r="AA394" s="241">
        <v>13</v>
      </c>
      <c r="AB394" s="30" t="s">
        <v>2142</v>
      </c>
      <c r="AC394" s="29"/>
      <c r="AD394" s="235"/>
      <c r="AE394" s="243" t="s">
        <v>138</v>
      </c>
      <c r="AF394" s="29"/>
      <c r="AG394" s="30" t="s">
        <v>67</v>
      </c>
      <c r="AH394" s="233" t="e">
        <f>VLOOKUP($AD394,'Program-Causes'!$C:$D,2,FALSE)</f>
        <v>#N/A</v>
      </c>
      <c r="AI394" s="194" t="s">
        <v>141</v>
      </c>
      <c r="AJ394" s="30" t="s">
        <v>69</v>
      </c>
      <c r="AK394" s="194" t="s">
        <v>70</v>
      </c>
      <c r="AL394" s="30" t="str">
        <f t="shared" si="0"/>
        <v>孙荫环-Lian Tou Yi Da's Voice Cultral and Arts Foundation-1.3-5-Five Schools-</v>
      </c>
      <c r="AM394" s="26" t="s">
        <v>72</v>
      </c>
      <c r="AN394" s="27" t="s">
        <v>73</v>
      </c>
      <c r="AO394" s="28"/>
      <c r="AP394" s="29"/>
      <c r="AQ394" s="30" t="s">
        <v>74</v>
      </c>
      <c r="AR394" s="29"/>
      <c r="AS394" s="28"/>
      <c r="AT394" s="29"/>
      <c r="AU394" s="28"/>
      <c r="AV394" s="194" t="s">
        <v>1535</v>
      </c>
      <c r="AW394" s="28"/>
      <c r="AX394" s="194" t="s">
        <v>2144</v>
      </c>
      <c r="AY394" s="236"/>
      <c r="AZ394" s="245"/>
      <c r="BA394" s="245"/>
      <c r="BB394" s="236"/>
      <c r="BC394" s="245"/>
      <c r="BD394" s="117" t="s">
        <v>103</v>
      </c>
      <c r="BE394" s="246">
        <v>42691</v>
      </c>
      <c r="BF394" s="116"/>
      <c r="BG394" s="116"/>
      <c r="BH394" s="116"/>
      <c r="BI394" s="116"/>
      <c r="BJ394" s="116"/>
      <c r="BK394" s="116"/>
      <c r="BL394" s="116"/>
      <c r="BM394" s="116"/>
      <c r="BN394" s="116"/>
      <c r="BO394" s="116"/>
    </row>
    <row r="395" spans="1:67" ht="16.5">
      <c r="A395" s="234">
        <v>105</v>
      </c>
      <c r="B395" s="116"/>
      <c r="C395" s="116"/>
      <c r="D395" s="226" t="s">
        <v>352</v>
      </c>
      <c r="E395" s="227" t="s">
        <v>353</v>
      </c>
      <c r="F395" s="235"/>
      <c r="G395" s="236"/>
      <c r="H395" s="237">
        <v>53</v>
      </c>
      <c r="I395" s="226" t="s">
        <v>78</v>
      </c>
      <c r="J395" s="245"/>
      <c r="K395" s="238" t="s">
        <v>80</v>
      </c>
      <c r="L395" s="229" t="s">
        <v>121</v>
      </c>
      <c r="M395" s="230" t="s">
        <v>2145</v>
      </c>
      <c r="N395" s="229" t="s">
        <v>2146</v>
      </c>
      <c r="O395" s="230" t="s">
        <v>84</v>
      </c>
      <c r="P395" s="229" t="s">
        <v>336</v>
      </c>
      <c r="Q395" s="230" t="s">
        <v>105</v>
      </c>
      <c r="R395" s="229" t="s">
        <v>2147</v>
      </c>
      <c r="S395" s="239" t="s">
        <v>80</v>
      </c>
      <c r="T395" s="229" t="s">
        <v>2148</v>
      </c>
      <c r="U395" s="240"/>
      <c r="V395" s="229" t="s">
        <v>2149</v>
      </c>
      <c r="W395" s="239" t="s">
        <v>2150</v>
      </c>
      <c r="X395" s="30" t="s">
        <v>2145</v>
      </c>
      <c r="Y395" s="241">
        <v>1</v>
      </c>
      <c r="Z395" s="242">
        <v>1</v>
      </c>
      <c r="AA395" s="241">
        <v>20</v>
      </c>
      <c r="AB395" s="30" t="s">
        <v>2151</v>
      </c>
      <c r="AC395" s="29"/>
      <c r="AD395" s="235"/>
      <c r="AE395" s="243" t="s">
        <v>1371</v>
      </c>
      <c r="AF395" s="194" t="s">
        <v>2152</v>
      </c>
      <c r="AG395" s="30" t="s">
        <v>131</v>
      </c>
      <c r="AH395" s="233" t="e">
        <f>VLOOKUP($AD395,'Program-Causes'!$C:$D,2,FALSE)</f>
        <v>#N/A</v>
      </c>
      <c r="AI395" s="194" t="s">
        <v>100</v>
      </c>
      <c r="AJ395" s="30" t="s">
        <v>69</v>
      </c>
      <c r="AK395" s="194" t="s">
        <v>70</v>
      </c>
      <c r="AL395" s="30" t="str">
        <f t="shared" si="0"/>
        <v>沈小平-Tongding Group Co., Ltd.-1-1-Nanjing Red Cross Hospital-</v>
      </c>
      <c r="AM395" s="26" t="s">
        <v>72</v>
      </c>
      <c r="AN395" s="29"/>
      <c r="AO395" s="28"/>
      <c r="AP395" s="29"/>
      <c r="AQ395" s="30" t="s">
        <v>74</v>
      </c>
      <c r="AR395" s="29"/>
      <c r="AS395" s="28"/>
      <c r="AT395" s="29"/>
      <c r="AU395" s="28"/>
      <c r="AV395" s="194" t="s">
        <v>986</v>
      </c>
      <c r="AW395" s="28"/>
      <c r="AX395" s="194" t="s">
        <v>76</v>
      </c>
      <c r="AY395" s="244">
        <v>11.3</v>
      </c>
      <c r="AZ395" s="245"/>
      <c r="BA395" s="245"/>
      <c r="BB395" s="236"/>
      <c r="BC395" s="245"/>
      <c r="BD395" s="117" t="s">
        <v>103</v>
      </c>
      <c r="BE395" s="246">
        <v>42691</v>
      </c>
      <c r="BF395" s="116"/>
      <c r="BG395" s="116"/>
      <c r="BH395" s="116"/>
      <c r="BI395" s="116"/>
      <c r="BJ395" s="116"/>
      <c r="BK395" s="116"/>
      <c r="BL395" s="116"/>
      <c r="BM395" s="116"/>
      <c r="BN395" s="116"/>
      <c r="BO395" s="116"/>
    </row>
    <row r="396" spans="1:67" ht="16.5">
      <c r="A396" s="234">
        <v>105</v>
      </c>
      <c r="B396" s="116"/>
      <c r="C396" s="116"/>
      <c r="D396" s="226" t="s">
        <v>352</v>
      </c>
      <c r="E396" s="227" t="s">
        <v>353</v>
      </c>
      <c r="F396" s="235"/>
      <c r="G396" s="236"/>
      <c r="H396" s="245"/>
      <c r="I396" s="236"/>
      <c r="J396" s="245"/>
      <c r="K396" s="236"/>
      <c r="L396" s="248"/>
      <c r="M396" s="240"/>
      <c r="N396" s="248"/>
      <c r="O396" s="240"/>
      <c r="P396" s="248"/>
      <c r="Q396" s="240"/>
      <c r="R396" s="248"/>
      <c r="S396" s="240"/>
      <c r="T396" s="248"/>
      <c r="U396" s="240"/>
      <c r="V396" s="248"/>
      <c r="W396" s="240"/>
      <c r="X396" s="30" t="s">
        <v>2145</v>
      </c>
      <c r="Y396" s="241">
        <v>5</v>
      </c>
      <c r="Z396" s="242">
        <v>2</v>
      </c>
      <c r="AA396" s="241">
        <v>1</v>
      </c>
      <c r="AB396" s="30" t="s">
        <v>2153</v>
      </c>
      <c r="AC396" s="29"/>
      <c r="AD396" s="235"/>
      <c r="AE396" s="243" t="s">
        <v>109</v>
      </c>
      <c r="AF396" s="29"/>
      <c r="AG396" s="30" t="s">
        <v>99</v>
      </c>
      <c r="AH396" s="233" t="e">
        <f>VLOOKUP($AD396,'Program-Causes'!$C:$D,2,FALSE)</f>
        <v>#N/A</v>
      </c>
      <c r="AI396" s="194" t="s">
        <v>100</v>
      </c>
      <c r="AJ396" s="30" t="s">
        <v>69</v>
      </c>
      <c r="AK396" s="194" t="s">
        <v>70</v>
      </c>
      <c r="AL396" s="30" t="str">
        <f t="shared" si="0"/>
        <v>沈小平-Tongding Group Co., Ltd.-5-2-Wujiang Government Charity Foundation-</v>
      </c>
      <c r="AM396" s="26" t="s">
        <v>72</v>
      </c>
      <c r="AN396" s="27" t="s">
        <v>73</v>
      </c>
      <c r="AO396" s="28"/>
      <c r="AP396" s="29"/>
      <c r="AQ396" s="30" t="s">
        <v>74</v>
      </c>
      <c r="AR396" s="29"/>
      <c r="AS396" s="28"/>
      <c r="AT396" s="29"/>
      <c r="AU396" s="28"/>
      <c r="AV396" s="194" t="s">
        <v>2154</v>
      </c>
      <c r="AW396" s="28"/>
      <c r="AX396" s="194" t="s">
        <v>84</v>
      </c>
      <c r="AY396" s="236"/>
      <c r="AZ396" s="245"/>
      <c r="BA396" s="245"/>
      <c r="BB396" s="236"/>
      <c r="BC396" s="245"/>
      <c r="BD396" s="117" t="s">
        <v>103</v>
      </c>
      <c r="BE396" s="246">
        <v>42691</v>
      </c>
      <c r="BF396" s="116"/>
      <c r="BG396" s="116"/>
      <c r="BH396" s="116"/>
      <c r="BI396" s="116"/>
      <c r="BJ396" s="116"/>
      <c r="BK396" s="116"/>
      <c r="BL396" s="116"/>
      <c r="BM396" s="116"/>
      <c r="BN396" s="116"/>
      <c r="BO396" s="116"/>
    </row>
    <row r="397" spans="1:67" ht="16.5">
      <c r="A397" s="234">
        <v>105</v>
      </c>
      <c r="B397" s="116"/>
      <c r="C397" s="116"/>
      <c r="D397" s="226" t="s">
        <v>352</v>
      </c>
      <c r="E397" s="227" t="s">
        <v>353</v>
      </c>
      <c r="F397" s="235"/>
      <c r="G397" s="236"/>
      <c r="H397" s="245"/>
      <c r="I397" s="236"/>
      <c r="J397" s="245"/>
      <c r="K397" s="236"/>
      <c r="L397" s="248"/>
      <c r="M397" s="240"/>
      <c r="N397" s="248"/>
      <c r="O397" s="240"/>
      <c r="P397" s="248"/>
      <c r="Q397" s="240"/>
      <c r="R397" s="248"/>
      <c r="S397" s="240"/>
      <c r="T397" s="248"/>
      <c r="U397" s="240"/>
      <c r="V397" s="248"/>
      <c r="W397" s="240"/>
      <c r="X397" s="30" t="s">
        <v>2145</v>
      </c>
      <c r="Y397" s="241">
        <v>1.8</v>
      </c>
      <c r="Z397" s="28"/>
      <c r="AA397" s="29"/>
      <c r="AB397" s="30" t="s">
        <v>2155</v>
      </c>
      <c r="AC397" s="29"/>
      <c r="AD397" s="235"/>
      <c r="AE397" s="243" t="s">
        <v>1371</v>
      </c>
      <c r="AF397" s="194" t="s">
        <v>2156</v>
      </c>
      <c r="AG397" s="30" t="s">
        <v>126</v>
      </c>
      <c r="AH397" s="233" t="e">
        <f>VLOOKUP($AD397,'Program-Causes'!$C:$D,2,FALSE)</f>
        <v>#N/A</v>
      </c>
      <c r="AI397" s="194" t="s">
        <v>100</v>
      </c>
      <c r="AJ397" s="30" t="s">
        <v>69</v>
      </c>
      <c r="AK397" s="194" t="s">
        <v>70</v>
      </c>
      <c r="AL397" s="30" t="str">
        <f t="shared" si="0"/>
        <v>沈小平-Tongding Group Co., Ltd.-1.8--Jiangsu Government-</v>
      </c>
      <c r="AM397" s="26" t="s">
        <v>72</v>
      </c>
      <c r="AN397" s="29"/>
      <c r="AO397" s="28"/>
      <c r="AP397" s="29"/>
      <c r="AQ397" s="30" t="s">
        <v>74</v>
      </c>
      <c r="AR397" s="29"/>
      <c r="AS397" s="28"/>
      <c r="AT397" s="29"/>
      <c r="AU397" s="28"/>
      <c r="AV397" s="194" t="s">
        <v>986</v>
      </c>
      <c r="AW397" s="28"/>
      <c r="AX397" s="194" t="s">
        <v>76</v>
      </c>
      <c r="AY397" s="236"/>
      <c r="AZ397" s="245"/>
      <c r="BA397" s="245"/>
      <c r="BB397" s="236"/>
      <c r="BC397" s="245"/>
      <c r="BD397" s="117" t="s">
        <v>103</v>
      </c>
      <c r="BE397" s="246">
        <v>42691</v>
      </c>
      <c r="BF397" s="116"/>
      <c r="BG397" s="116"/>
      <c r="BH397" s="116"/>
      <c r="BI397" s="116"/>
      <c r="BJ397" s="116"/>
      <c r="BK397" s="116"/>
      <c r="BL397" s="116"/>
      <c r="BM397" s="116"/>
      <c r="BN397" s="116"/>
      <c r="BO397" s="116"/>
    </row>
    <row r="398" spans="1:67" ht="16.5">
      <c r="A398" s="234">
        <v>105</v>
      </c>
      <c r="B398" s="116"/>
      <c r="C398" s="116"/>
      <c r="D398" s="226" t="s">
        <v>352</v>
      </c>
      <c r="E398" s="227" t="s">
        <v>353</v>
      </c>
      <c r="F398" s="235"/>
      <c r="G398" s="236"/>
      <c r="H398" s="245"/>
      <c r="I398" s="236"/>
      <c r="J398" s="245"/>
      <c r="K398" s="236"/>
      <c r="L398" s="248"/>
      <c r="M398" s="240"/>
      <c r="N398" s="248"/>
      <c r="O398" s="240"/>
      <c r="P398" s="248"/>
      <c r="Q398" s="240"/>
      <c r="R398" s="248"/>
      <c r="S398" s="240"/>
      <c r="T398" s="248"/>
      <c r="U398" s="240"/>
      <c r="V398" s="248"/>
      <c r="W398" s="240"/>
      <c r="X398" s="30" t="s">
        <v>2157</v>
      </c>
      <c r="Y398" s="241">
        <v>0.8</v>
      </c>
      <c r="Z398" s="242">
        <v>2</v>
      </c>
      <c r="AA398" s="29"/>
      <c r="AB398" s="30" t="s">
        <v>2158</v>
      </c>
      <c r="AC398" s="29"/>
      <c r="AD398" s="235"/>
      <c r="AE398" s="243" t="s">
        <v>1371</v>
      </c>
      <c r="AF398" s="194" t="s">
        <v>2159</v>
      </c>
      <c r="AG398" s="30" t="s">
        <v>99</v>
      </c>
      <c r="AH398" s="233" t="e">
        <f>VLOOKUP($AD398,'Program-Causes'!$C:$D,2,FALSE)</f>
        <v>#N/A</v>
      </c>
      <c r="AI398" s="194" t="s">
        <v>142</v>
      </c>
      <c r="AJ398" s="30" t="s">
        <v>69</v>
      </c>
      <c r="AK398" s="194" t="s">
        <v>70</v>
      </c>
      <c r="AL398" s="30" t="str">
        <f t="shared" si="0"/>
        <v>沈小平-Shen Xiaoping Foundation-0.8-2-Lianxing village-</v>
      </c>
      <c r="AM398" s="26" t="s">
        <v>72</v>
      </c>
      <c r="AN398" s="27" t="s">
        <v>73</v>
      </c>
      <c r="AO398" s="28"/>
      <c r="AP398" s="29"/>
      <c r="AQ398" s="30" t="s">
        <v>74</v>
      </c>
      <c r="AR398" s="29"/>
      <c r="AS398" s="28"/>
      <c r="AT398" s="29"/>
      <c r="AU398" s="28"/>
      <c r="AV398" s="194" t="s">
        <v>2154</v>
      </c>
      <c r="AW398" s="28"/>
      <c r="AX398" s="194" t="s">
        <v>84</v>
      </c>
      <c r="AY398" s="236"/>
      <c r="AZ398" s="245"/>
      <c r="BA398" s="245"/>
      <c r="BB398" s="236"/>
      <c r="BC398" s="245"/>
      <c r="BD398" s="117" t="s">
        <v>103</v>
      </c>
      <c r="BE398" s="246">
        <v>42691</v>
      </c>
      <c r="BF398" s="116"/>
      <c r="BG398" s="116"/>
      <c r="BH398" s="247"/>
      <c r="BI398" s="247"/>
      <c r="BJ398" s="247"/>
      <c r="BK398" s="247"/>
      <c r="BL398" s="247"/>
      <c r="BM398" s="247"/>
      <c r="BN398" s="247"/>
      <c r="BO398" s="247"/>
    </row>
    <row r="399" spans="1:67" ht="16.5">
      <c r="A399" s="234">
        <v>106</v>
      </c>
      <c r="B399" s="117"/>
      <c r="C399" s="116"/>
      <c r="D399" s="226" t="s">
        <v>2160</v>
      </c>
      <c r="E399" s="117" t="s">
        <v>2161</v>
      </c>
      <c r="F399" s="235"/>
      <c r="G399" s="116"/>
      <c r="H399" s="116"/>
      <c r="I399" s="116"/>
      <c r="J399" s="116"/>
      <c r="K399" s="116"/>
      <c r="L399" s="116"/>
      <c r="M399" s="117" t="s">
        <v>2162</v>
      </c>
      <c r="N399" s="116"/>
      <c r="O399" s="116"/>
      <c r="P399" s="116"/>
      <c r="Q399" s="116"/>
      <c r="R399" s="116"/>
      <c r="S399" s="116"/>
      <c r="T399" s="116"/>
      <c r="U399" s="116"/>
      <c r="V399" s="116"/>
      <c r="W399" s="116"/>
      <c r="X399" s="117" t="s">
        <v>2162</v>
      </c>
      <c r="Y399" s="234">
        <v>4.13</v>
      </c>
      <c r="Z399" s="234">
        <v>5</v>
      </c>
      <c r="AA399" s="117" t="s">
        <v>173</v>
      </c>
      <c r="AB399" s="117" t="s">
        <v>1506</v>
      </c>
      <c r="AC399" s="117" t="s">
        <v>1507</v>
      </c>
      <c r="AD399" s="254" t="s">
        <v>2163</v>
      </c>
      <c r="AE399" s="254" t="s">
        <v>109</v>
      </c>
      <c r="AF399" s="116"/>
      <c r="AG399" s="117" t="s">
        <v>131</v>
      </c>
      <c r="AH399" s="233" t="str">
        <f>VLOOKUP($AD399,'Program-Causes'!$C:$D,2,FALSE)</f>
        <v>Public Health</v>
      </c>
      <c r="AI399" s="117" t="s">
        <v>100</v>
      </c>
      <c r="AJ399" s="117" t="s">
        <v>69</v>
      </c>
      <c r="AK399" s="117" t="s">
        <v>70</v>
      </c>
      <c r="AL399" s="30" t="str">
        <f t="shared" si="0"/>
        <v>赵骅-山东步长医药销售有限公司-4.13-5-China Guanghua Foundation-中国光华科技基金会</v>
      </c>
      <c r="AM399" s="257" t="s">
        <v>80</v>
      </c>
      <c r="AN399" s="116"/>
      <c r="AO399" s="116"/>
      <c r="AP399" s="116"/>
      <c r="AQ399" s="117" t="s">
        <v>74</v>
      </c>
      <c r="AR399" s="116"/>
      <c r="AS399" s="116"/>
      <c r="AT399" s="116"/>
      <c r="AU399" s="116"/>
      <c r="AV399" s="116"/>
      <c r="AW399" s="116"/>
      <c r="AX399" s="116"/>
      <c r="AY399" s="116"/>
      <c r="AZ399" s="116"/>
      <c r="BA399" s="116"/>
      <c r="BB399" s="116"/>
      <c r="BC399" s="116"/>
      <c r="BD399" s="117" t="s">
        <v>118</v>
      </c>
      <c r="BE399" s="255">
        <v>42744</v>
      </c>
      <c r="BF399" s="116"/>
      <c r="BG399" s="116"/>
      <c r="BH399" s="116"/>
      <c r="BI399" s="116"/>
      <c r="BJ399" s="116"/>
      <c r="BK399" s="116"/>
      <c r="BL399" s="116"/>
      <c r="BM399" s="116"/>
      <c r="BN399" s="116"/>
      <c r="BO399" s="116"/>
    </row>
    <row r="400" spans="1:67" ht="16.5">
      <c r="A400" s="234">
        <v>106</v>
      </c>
      <c r="B400" s="117"/>
      <c r="C400" s="116"/>
      <c r="D400" s="226" t="s">
        <v>2160</v>
      </c>
      <c r="E400" s="117" t="s">
        <v>2161</v>
      </c>
      <c r="F400" s="235"/>
      <c r="G400" s="116"/>
      <c r="H400" s="116"/>
      <c r="I400" s="116"/>
      <c r="J400" s="116"/>
      <c r="K400" s="116"/>
      <c r="L400" s="116"/>
      <c r="M400" s="117" t="s">
        <v>1164</v>
      </c>
      <c r="N400" s="116"/>
      <c r="O400" s="116"/>
      <c r="P400" s="116"/>
      <c r="Q400" s="116"/>
      <c r="R400" s="116"/>
      <c r="S400" s="116"/>
      <c r="T400" s="116"/>
      <c r="U400" s="116"/>
      <c r="V400" s="116"/>
      <c r="W400" s="116"/>
      <c r="X400" s="117" t="s">
        <v>1164</v>
      </c>
      <c r="Y400" s="234">
        <v>3.95</v>
      </c>
      <c r="Z400" s="234">
        <v>9</v>
      </c>
      <c r="AA400" s="117" t="s">
        <v>173</v>
      </c>
      <c r="AB400" s="117" t="s">
        <v>1506</v>
      </c>
      <c r="AC400" s="117" t="s">
        <v>1507</v>
      </c>
      <c r="AD400" s="254" t="s">
        <v>2163</v>
      </c>
      <c r="AE400" s="254" t="s">
        <v>109</v>
      </c>
      <c r="AF400" s="116"/>
      <c r="AG400" s="117" t="s">
        <v>131</v>
      </c>
      <c r="AH400" s="233" t="str">
        <f>VLOOKUP($AD400,'Program-Causes'!$C:$D,2,FALSE)</f>
        <v>Public Health</v>
      </c>
      <c r="AI400" s="117" t="s">
        <v>100</v>
      </c>
      <c r="AJ400" s="117" t="s">
        <v>69</v>
      </c>
      <c r="AK400" s="117" t="s">
        <v>70</v>
      </c>
      <c r="AL400" s="30" t="str">
        <f t="shared" si="0"/>
        <v>赵骅-山东步长制药销售有限公司-3.95-9-China Guanghua Foundation-中国光华科技基金会</v>
      </c>
      <c r="AM400" s="257" t="s">
        <v>80</v>
      </c>
      <c r="AN400" s="116"/>
      <c r="AO400" s="116"/>
      <c r="AP400" s="116"/>
      <c r="AQ400" s="117" t="s">
        <v>74</v>
      </c>
      <c r="AR400" s="116"/>
      <c r="AS400" s="116"/>
      <c r="AT400" s="116"/>
      <c r="AU400" s="116"/>
      <c r="AV400" s="116"/>
      <c r="AW400" s="116"/>
      <c r="AX400" s="116"/>
      <c r="AY400" s="116"/>
      <c r="AZ400" s="116"/>
      <c r="BA400" s="116"/>
      <c r="BB400" s="116"/>
      <c r="BC400" s="116"/>
      <c r="BD400" s="117" t="s">
        <v>118</v>
      </c>
      <c r="BE400" s="255">
        <v>42744</v>
      </c>
      <c r="BF400" s="116"/>
      <c r="BG400" s="116"/>
      <c r="BH400" s="116"/>
      <c r="BI400" s="116"/>
      <c r="BJ400" s="116"/>
      <c r="BK400" s="116"/>
      <c r="BL400" s="116"/>
      <c r="BM400" s="116"/>
      <c r="BN400" s="116"/>
      <c r="BO400" s="116"/>
    </row>
    <row r="401" spans="1:67" ht="16.5">
      <c r="A401" s="234">
        <v>107</v>
      </c>
      <c r="B401" s="116"/>
      <c r="C401" s="116"/>
      <c r="D401" s="226" t="s">
        <v>649</v>
      </c>
      <c r="E401" s="227" t="s">
        <v>650</v>
      </c>
      <c r="F401" s="235"/>
      <c r="G401" s="236"/>
      <c r="H401" s="237">
        <v>59</v>
      </c>
      <c r="I401" s="226" t="s">
        <v>78</v>
      </c>
      <c r="J401" s="227" t="s">
        <v>79</v>
      </c>
      <c r="K401" s="238" t="s">
        <v>80</v>
      </c>
      <c r="L401" s="229" t="s">
        <v>119</v>
      </c>
      <c r="M401" s="230" t="s">
        <v>2165</v>
      </c>
      <c r="N401" s="229" t="s">
        <v>2166</v>
      </c>
      <c r="O401" s="230" t="s">
        <v>70</v>
      </c>
      <c r="P401" s="229" t="s">
        <v>1550</v>
      </c>
      <c r="Q401" s="230" t="s">
        <v>222</v>
      </c>
      <c r="R401" s="229" t="s">
        <v>222</v>
      </c>
      <c r="S401" s="239" t="s">
        <v>80</v>
      </c>
      <c r="T401" s="229" t="s">
        <v>2167</v>
      </c>
      <c r="U401" s="230" t="s">
        <v>2168</v>
      </c>
      <c r="V401" s="229" t="s">
        <v>2169</v>
      </c>
      <c r="W401" s="230" t="s">
        <v>2170</v>
      </c>
      <c r="X401" s="30" t="s">
        <v>2171</v>
      </c>
      <c r="Y401" s="241">
        <v>2</v>
      </c>
      <c r="Z401" s="242">
        <v>7</v>
      </c>
      <c r="AA401" s="241">
        <v>11</v>
      </c>
      <c r="AB401" s="30" t="s">
        <v>2172</v>
      </c>
      <c r="AC401" s="29"/>
      <c r="AD401" s="235"/>
      <c r="AE401" s="243" t="s">
        <v>98</v>
      </c>
      <c r="AF401" s="29"/>
      <c r="AG401" s="30" t="s">
        <v>134</v>
      </c>
      <c r="AH401" s="233" t="e">
        <f>VLOOKUP($AD401,'Program-Causes'!$C:$D,2,FALSE)</f>
        <v>#N/A</v>
      </c>
      <c r="AI401" s="194" t="s">
        <v>100</v>
      </c>
      <c r="AJ401" s="30" t="s">
        <v>69</v>
      </c>
      <c r="AK401" s="194" t="s">
        <v>84</v>
      </c>
      <c r="AL401" s="30" t="str">
        <f t="shared" si="0"/>
        <v>陈东升-Taikang Life Insurance Company Ltd. Shanxi Branch-2-7-Hubei Province-</v>
      </c>
      <c r="AM401" s="26" t="s">
        <v>80</v>
      </c>
      <c r="AN401" s="29"/>
      <c r="AO401" s="28"/>
      <c r="AP401" s="29"/>
      <c r="AQ401" s="30" t="s">
        <v>74</v>
      </c>
      <c r="AR401" s="29"/>
      <c r="AS401" s="28"/>
      <c r="AT401" s="30" t="s">
        <v>74</v>
      </c>
      <c r="AU401" s="28"/>
      <c r="AV401" s="194" t="s">
        <v>744</v>
      </c>
      <c r="AW401" s="28"/>
      <c r="AX401" s="194" t="s">
        <v>76</v>
      </c>
      <c r="AY401" s="244">
        <v>105.02171</v>
      </c>
      <c r="AZ401" s="245"/>
      <c r="BA401" s="245"/>
      <c r="BB401" s="236"/>
      <c r="BC401" s="237">
        <v>50</v>
      </c>
      <c r="BD401" s="117" t="s">
        <v>77</v>
      </c>
      <c r="BE401" s="246">
        <v>42453</v>
      </c>
      <c r="BF401" s="116"/>
      <c r="BG401" s="116"/>
      <c r="BH401" s="116"/>
      <c r="BI401" s="116"/>
      <c r="BJ401" s="116"/>
      <c r="BK401" s="116"/>
      <c r="BL401" s="116"/>
      <c r="BM401" s="116"/>
      <c r="BN401" s="116"/>
      <c r="BO401" s="116"/>
    </row>
    <row r="402" spans="1:67" ht="16.5">
      <c r="A402" s="234">
        <v>107</v>
      </c>
      <c r="B402" s="116"/>
      <c r="C402" s="116"/>
      <c r="D402" s="226" t="s">
        <v>649</v>
      </c>
      <c r="E402" s="117" t="s">
        <v>650</v>
      </c>
      <c r="F402" s="235"/>
      <c r="G402" s="116"/>
      <c r="H402" s="234">
        <v>59</v>
      </c>
      <c r="I402" s="117" t="s">
        <v>78</v>
      </c>
      <c r="J402" s="117" t="s">
        <v>79</v>
      </c>
      <c r="K402" s="257" t="s">
        <v>80</v>
      </c>
      <c r="L402" s="117" t="s">
        <v>119</v>
      </c>
      <c r="M402" s="117" t="s">
        <v>2165</v>
      </c>
      <c r="N402" s="117" t="s">
        <v>2166</v>
      </c>
      <c r="O402" s="117" t="s">
        <v>70</v>
      </c>
      <c r="P402" s="117" t="s">
        <v>1550</v>
      </c>
      <c r="Q402" s="117" t="s">
        <v>222</v>
      </c>
      <c r="R402" s="117" t="s">
        <v>222</v>
      </c>
      <c r="S402" s="257" t="s">
        <v>80</v>
      </c>
      <c r="T402" s="117" t="s">
        <v>2167</v>
      </c>
      <c r="U402" s="117" t="s">
        <v>2168</v>
      </c>
      <c r="V402" s="117" t="s">
        <v>2169</v>
      </c>
      <c r="W402" s="117" t="s">
        <v>2170</v>
      </c>
      <c r="X402" s="117" t="s">
        <v>2171</v>
      </c>
      <c r="Y402" s="234">
        <v>2.171E-2</v>
      </c>
      <c r="Z402" s="234">
        <v>5</v>
      </c>
      <c r="AA402" s="234">
        <v>29</v>
      </c>
      <c r="AB402" s="116"/>
      <c r="AC402" s="117" t="s">
        <v>2173</v>
      </c>
      <c r="AD402" s="116"/>
      <c r="AE402" s="254" t="s">
        <v>138</v>
      </c>
      <c r="AF402" s="116"/>
      <c r="AG402" s="230" t="s">
        <v>67</v>
      </c>
      <c r="AH402" s="233" t="e">
        <f>VLOOKUP($AD402,'Program-Causes'!$C:$D,2,FALSE)</f>
        <v>#N/A</v>
      </c>
      <c r="AI402" s="117" t="s">
        <v>100</v>
      </c>
      <c r="AJ402" s="117" t="s">
        <v>69</v>
      </c>
      <c r="AK402" s="117" t="s">
        <v>70</v>
      </c>
      <c r="AL402" s="30" t="str">
        <f t="shared" si="0"/>
        <v>陈东升-Taikang Life Insurance Company Ltd. Shanxi Branch-0.02171-5--新庄小学</v>
      </c>
      <c r="AM402" s="257" t="s">
        <v>80</v>
      </c>
      <c r="AN402" s="116"/>
      <c r="AO402" s="116"/>
      <c r="AP402" s="116"/>
      <c r="AQ402" s="117" t="s">
        <v>74</v>
      </c>
      <c r="AR402" s="116"/>
      <c r="AS402" s="116"/>
      <c r="AT402" s="116"/>
      <c r="AU402" s="116"/>
      <c r="AV402" s="117" t="s">
        <v>744</v>
      </c>
      <c r="AW402" s="116"/>
      <c r="AX402" s="116"/>
      <c r="AY402" s="116"/>
      <c r="AZ402" s="116"/>
      <c r="BA402" s="116"/>
      <c r="BB402" s="116"/>
      <c r="BC402" s="116"/>
      <c r="BD402" s="117" t="s">
        <v>951</v>
      </c>
      <c r="BE402" s="246">
        <v>42691</v>
      </c>
      <c r="BF402" s="116"/>
      <c r="BG402" s="116"/>
      <c r="BH402" s="116"/>
      <c r="BI402" s="116"/>
      <c r="BJ402" s="116"/>
      <c r="BK402" s="116"/>
      <c r="BL402" s="116"/>
      <c r="BM402" s="116"/>
      <c r="BN402" s="116"/>
      <c r="BO402" s="116"/>
    </row>
    <row r="403" spans="1:67" ht="16.5">
      <c r="A403" s="234">
        <v>107</v>
      </c>
      <c r="B403" s="116"/>
      <c r="C403" s="116"/>
      <c r="D403" s="226" t="s">
        <v>649</v>
      </c>
      <c r="E403" s="227" t="s">
        <v>650</v>
      </c>
      <c r="F403" s="235"/>
      <c r="G403" s="236"/>
      <c r="H403" s="245"/>
      <c r="I403" s="236"/>
      <c r="J403" s="245"/>
      <c r="K403" s="236"/>
      <c r="L403" s="248"/>
      <c r="M403" s="240"/>
      <c r="N403" s="248"/>
      <c r="O403" s="240"/>
      <c r="P403" s="248"/>
      <c r="Q403" s="240"/>
      <c r="R403" s="248"/>
      <c r="S403" s="240"/>
      <c r="T403" s="248"/>
      <c r="U403" s="240"/>
      <c r="V403" s="248"/>
      <c r="W403" s="240"/>
      <c r="X403" s="30" t="s">
        <v>2171</v>
      </c>
      <c r="Y403" s="241">
        <v>4</v>
      </c>
      <c r="Z403" s="242">
        <v>7</v>
      </c>
      <c r="AA403" s="241">
        <v>24</v>
      </c>
      <c r="AB403" s="30" t="s">
        <v>2174</v>
      </c>
      <c r="AC403" s="29"/>
      <c r="AD403" s="235"/>
      <c r="AE403" s="243" t="s">
        <v>98</v>
      </c>
      <c r="AF403" s="29"/>
      <c r="AG403" s="30" t="s">
        <v>134</v>
      </c>
      <c r="AH403" s="233" t="e">
        <f>VLOOKUP($AD403,'Program-Causes'!$C:$D,2,FALSE)</f>
        <v>#N/A</v>
      </c>
      <c r="AI403" s="194" t="s">
        <v>100</v>
      </c>
      <c r="AJ403" s="30" t="s">
        <v>69</v>
      </c>
      <c r="AK403" s="194" t="s">
        <v>70</v>
      </c>
      <c r="AL403" s="30" t="str">
        <f t="shared" si="0"/>
        <v>陈东升-Taikang Life Insurance Company Ltd. Shanxi Branch-4-7-Hainan Government-</v>
      </c>
      <c r="AM403" s="26" t="s">
        <v>80</v>
      </c>
      <c r="AN403" s="29"/>
      <c r="AO403" s="28"/>
      <c r="AP403" s="29"/>
      <c r="AQ403" s="30" t="s">
        <v>74</v>
      </c>
      <c r="AR403" s="29"/>
      <c r="AS403" s="28"/>
      <c r="AT403" s="30" t="s">
        <v>74</v>
      </c>
      <c r="AU403" s="28"/>
      <c r="AV403" s="194" t="s">
        <v>744</v>
      </c>
      <c r="AW403" s="28"/>
      <c r="AX403" s="194" t="s">
        <v>76</v>
      </c>
      <c r="AY403" s="236"/>
      <c r="AZ403" s="245"/>
      <c r="BA403" s="245"/>
      <c r="BB403" s="236"/>
      <c r="BC403" s="245"/>
      <c r="BD403" s="117" t="s">
        <v>945</v>
      </c>
      <c r="BE403" s="246">
        <v>42709</v>
      </c>
      <c r="BF403" s="116"/>
      <c r="BG403" s="116"/>
      <c r="BH403" s="116"/>
      <c r="BI403" s="116"/>
      <c r="BJ403" s="116"/>
      <c r="BK403" s="116"/>
      <c r="BL403" s="116"/>
      <c r="BM403" s="116"/>
      <c r="BN403" s="116"/>
      <c r="BO403" s="116"/>
    </row>
    <row r="404" spans="1:67" ht="16.5">
      <c r="A404" s="234">
        <v>107</v>
      </c>
      <c r="B404" s="116"/>
      <c r="C404" s="116"/>
      <c r="D404" s="226" t="s">
        <v>649</v>
      </c>
      <c r="E404" s="227" t="s">
        <v>650</v>
      </c>
      <c r="F404" s="235"/>
      <c r="G404" s="236"/>
      <c r="H404" s="245"/>
      <c r="I404" s="236"/>
      <c r="J404" s="245"/>
      <c r="K404" s="236"/>
      <c r="L404" s="248"/>
      <c r="M404" s="240"/>
      <c r="N404" s="248"/>
      <c r="O404" s="240"/>
      <c r="P404" s="248"/>
      <c r="Q404" s="240"/>
      <c r="R404" s="248"/>
      <c r="S404" s="240"/>
      <c r="T404" s="248"/>
      <c r="U404" s="240"/>
      <c r="V404" s="248"/>
      <c r="W404" s="240"/>
      <c r="X404" s="30" t="s">
        <v>2171</v>
      </c>
      <c r="Y404" s="241">
        <v>4</v>
      </c>
      <c r="Z404" s="242">
        <v>5</v>
      </c>
      <c r="AA404" s="241">
        <v>28</v>
      </c>
      <c r="AB404" s="30" t="s">
        <v>2175</v>
      </c>
      <c r="AC404" s="29"/>
      <c r="AD404" s="235"/>
      <c r="AE404" s="243" t="s">
        <v>1352</v>
      </c>
      <c r="AF404" s="29"/>
      <c r="AG404" s="30" t="s">
        <v>67</v>
      </c>
      <c r="AH404" s="233" t="e">
        <f>VLOOKUP($AD404,'Program-Causes'!$C:$D,2,FALSE)</f>
        <v>#N/A</v>
      </c>
      <c r="AI404" s="194" t="s">
        <v>100</v>
      </c>
      <c r="AJ404" s="30" t="s">
        <v>69</v>
      </c>
      <c r="AK404" s="194" t="s">
        <v>70</v>
      </c>
      <c r="AL404" s="30" t="str">
        <f t="shared" si="0"/>
        <v>陈东升-Taikang Life Insurance Company Ltd. Shanxi Branch-4-5-Students from several universities-</v>
      </c>
      <c r="AM404" s="26" t="s">
        <v>80</v>
      </c>
      <c r="AN404" s="29"/>
      <c r="AO404" s="28"/>
      <c r="AP404" s="29"/>
      <c r="AQ404" s="30" t="s">
        <v>74</v>
      </c>
      <c r="AR404" s="29"/>
      <c r="AS404" s="28"/>
      <c r="AT404" s="30" t="s">
        <v>74</v>
      </c>
      <c r="AU404" s="28"/>
      <c r="AV404" s="194" t="s">
        <v>377</v>
      </c>
      <c r="AW404" s="28"/>
      <c r="AX404" s="194" t="s">
        <v>84</v>
      </c>
      <c r="AY404" s="236"/>
      <c r="AZ404" s="245"/>
      <c r="BA404" s="245"/>
      <c r="BB404" s="236"/>
      <c r="BC404" s="245"/>
      <c r="BD404" s="117" t="s">
        <v>945</v>
      </c>
      <c r="BE404" s="246">
        <v>42709</v>
      </c>
      <c r="BF404" s="116"/>
      <c r="BG404" s="116"/>
      <c r="BH404" s="116"/>
      <c r="BI404" s="116"/>
      <c r="BJ404" s="116"/>
      <c r="BK404" s="116"/>
      <c r="BL404" s="116"/>
      <c r="BM404" s="116"/>
      <c r="BN404" s="116"/>
      <c r="BO404" s="116"/>
    </row>
    <row r="405" spans="1:67" ht="16.5">
      <c r="A405" s="234">
        <v>108</v>
      </c>
      <c r="B405" s="116"/>
      <c r="C405" s="116"/>
      <c r="D405" s="226" t="s">
        <v>413</v>
      </c>
      <c r="E405" s="227" t="s">
        <v>414</v>
      </c>
      <c r="F405" s="235"/>
      <c r="G405" s="236"/>
      <c r="H405" s="237">
        <v>58</v>
      </c>
      <c r="I405" s="226" t="s">
        <v>78</v>
      </c>
      <c r="J405" s="227" t="s">
        <v>79</v>
      </c>
      <c r="K405" s="238" t="s">
        <v>80</v>
      </c>
      <c r="L405" s="229" t="s">
        <v>122</v>
      </c>
      <c r="M405" s="230" t="s">
        <v>2177</v>
      </c>
      <c r="N405" s="229" t="s">
        <v>2178</v>
      </c>
      <c r="O405" s="230" t="s">
        <v>70</v>
      </c>
      <c r="P405" s="229" t="s">
        <v>1837</v>
      </c>
      <c r="Q405" s="230" t="s">
        <v>1294</v>
      </c>
      <c r="R405" s="229" t="s">
        <v>2179</v>
      </c>
      <c r="S405" s="239" t="s">
        <v>80</v>
      </c>
      <c r="T405" s="229" t="s">
        <v>2180</v>
      </c>
      <c r="U405" s="240"/>
      <c r="V405" s="229" t="s">
        <v>2181</v>
      </c>
      <c r="W405" s="230" t="s">
        <v>2182</v>
      </c>
      <c r="X405" s="30" t="s">
        <v>2177</v>
      </c>
      <c r="Y405" s="241">
        <v>8</v>
      </c>
      <c r="Z405" s="242">
        <v>2</v>
      </c>
      <c r="AA405" s="241">
        <v>23</v>
      </c>
      <c r="AB405" s="30" t="s">
        <v>2183</v>
      </c>
      <c r="AC405" s="29"/>
      <c r="AD405" s="235"/>
      <c r="AE405" s="243" t="s">
        <v>1371</v>
      </c>
      <c r="AF405" s="194" t="s">
        <v>2184</v>
      </c>
      <c r="AG405" s="30" t="s">
        <v>99</v>
      </c>
      <c r="AH405" s="233" t="e">
        <f>VLOOKUP($AD405,'Program-Causes'!$C:$D,2,FALSE)</f>
        <v>#N/A</v>
      </c>
      <c r="AI405" s="194" t="s">
        <v>100</v>
      </c>
      <c r="AJ405" s="30" t="s">
        <v>69</v>
      </c>
      <c r="AK405" s="194" t="s">
        <v>70</v>
      </c>
      <c r="AL405" s="30" t="str">
        <f t="shared" si="0"/>
        <v>许世辉-Dali Foods Group-8-2-Seniors of Hui'an County-</v>
      </c>
      <c r="AM405" s="26" t="s">
        <v>72</v>
      </c>
      <c r="AN405" s="27" t="s">
        <v>73</v>
      </c>
      <c r="AO405" s="28"/>
      <c r="AP405" s="29"/>
      <c r="AQ405" s="30" t="s">
        <v>74</v>
      </c>
      <c r="AR405" s="29"/>
      <c r="AS405" s="28"/>
      <c r="AT405" s="29"/>
      <c r="AU405" s="28"/>
      <c r="AV405" s="194" t="s">
        <v>1535</v>
      </c>
      <c r="AW405" s="28"/>
      <c r="AX405" s="194" t="s">
        <v>76</v>
      </c>
      <c r="AY405" s="244">
        <v>8</v>
      </c>
      <c r="AZ405" s="245"/>
      <c r="BA405" s="245"/>
      <c r="BB405" s="236"/>
      <c r="BC405" s="237">
        <v>8</v>
      </c>
      <c r="BD405" s="117" t="s">
        <v>103</v>
      </c>
      <c r="BE405" s="246">
        <v>42706</v>
      </c>
      <c r="BF405" s="116"/>
      <c r="BG405" s="116"/>
      <c r="BH405" s="116"/>
      <c r="BI405" s="116"/>
      <c r="BJ405" s="116"/>
      <c r="BK405" s="116"/>
      <c r="BL405" s="116"/>
      <c r="BM405" s="116"/>
      <c r="BN405" s="116"/>
      <c r="BO405" s="116"/>
    </row>
    <row r="406" spans="1:67" ht="16.5">
      <c r="A406" s="234">
        <v>108</v>
      </c>
      <c r="B406" s="117"/>
      <c r="C406" s="116"/>
      <c r="D406" s="236"/>
      <c r="E406" s="117" t="s">
        <v>687</v>
      </c>
      <c r="F406" s="235"/>
      <c r="G406" s="116"/>
      <c r="H406" s="116"/>
      <c r="I406" s="116"/>
      <c r="J406" s="116"/>
      <c r="K406" s="116"/>
      <c r="L406" s="116"/>
      <c r="M406" s="117" t="s">
        <v>2185</v>
      </c>
      <c r="N406" s="116"/>
      <c r="O406" s="116"/>
      <c r="P406" s="116"/>
      <c r="Q406" s="116"/>
      <c r="R406" s="116"/>
      <c r="S406" s="116"/>
      <c r="T406" s="116"/>
      <c r="U406" s="116"/>
      <c r="V406" s="116"/>
      <c r="W406" s="116"/>
      <c r="X406" s="117" t="s">
        <v>2185</v>
      </c>
      <c r="Y406" s="234">
        <v>5</v>
      </c>
      <c r="Z406" s="234">
        <v>6</v>
      </c>
      <c r="AA406" s="234">
        <v>22</v>
      </c>
      <c r="AB406" s="117" t="s">
        <v>726</v>
      </c>
      <c r="AC406" s="117" t="s">
        <v>108</v>
      </c>
      <c r="AD406" s="116"/>
      <c r="AE406" s="254" t="s">
        <v>109</v>
      </c>
      <c r="AF406" s="116"/>
      <c r="AG406" s="117" t="s">
        <v>99</v>
      </c>
      <c r="AH406" s="233" t="e">
        <f>VLOOKUP($AD406,'Program-Causes'!$C:$D,2,FALSE)</f>
        <v>#N/A</v>
      </c>
      <c r="AI406" s="117" t="s">
        <v>100</v>
      </c>
      <c r="AJ406" s="117" t="s">
        <v>69</v>
      </c>
      <c r="AK406" s="117" t="s">
        <v>70</v>
      </c>
      <c r="AL406" s="30" t="str">
        <f t="shared" si="0"/>
        <v>杨文杰-惠东碧桂园房地产开发有限公司-5-6-Guangdong Foundation For Poverty Alleviation-广东省扶贫基金会</v>
      </c>
      <c r="AM406" s="257" t="s">
        <v>80</v>
      </c>
      <c r="AN406" s="116"/>
      <c r="AO406" s="116"/>
      <c r="AP406" s="116"/>
      <c r="AQ406" s="117" t="s">
        <v>74</v>
      </c>
      <c r="AR406" s="116"/>
      <c r="AS406" s="116"/>
      <c r="AT406" s="116"/>
      <c r="AU406" s="116"/>
      <c r="AV406" s="116"/>
      <c r="AW406" s="116"/>
      <c r="AX406" s="116"/>
      <c r="AY406" s="116"/>
      <c r="AZ406" s="116"/>
      <c r="BA406" s="116"/>
      <c r="BB406" s="116"/>
      <c r="BC406" s="116"/>
      <c r="BD406" s="117" t="s">
        <v>118</v>
      </c>
      <c r="BE406" s="255">
        <v>42744</v>
      </c>
      <c r="BF406" s="116"/>
      <c r="BG406" s="116"/>
      <c r="BH406" s="116"/>
      <c r="BI406" s="116"/>
      <c r="BJ406" s="116"/>
      <c r="BK406" s="116"/>
      <c r="BL406" s="116"/>
      <c r="BM406" s="116"/>
      <c r="BN406" s="116"/>
      <c r="BO406" s="116"/>
    </row>
    <row r="407" spans="1:67" ht="16.5">
      <c r="A407" s="234">
        <v>108</v>
      </c>
      <c r="B407" s="117"/>
      <c r="C407" s="116"/>
      <c r="D407" s="236"/>
      <c r="E407" s="117" t="s">
        <v>687</v>
      </c>
      <c r="F407" s="235"/>
      <c r="G407" s="116"/>
      <c r="H407" s="116"/>
      <c r="I407" s="116"/>
      <c r="J407" s="116"/>
      <c r="K407" s="116"/>
      <c r="L407" s="116"/>
      <c r="M407" s="117" t="s">
        <v>2186</v>
      </c>
      <c r="N407" s="116"/>
      <c r="O407" s="116"/>
      <c r="P407" s="116"/>
      <c r="Q407" s="116"/>
      <c r="R407" s="116"/>
      <c r="S407" s="116"/>
      <c r="T407" s="116"/>
      <c r="U407" s="116"/>
      <c r="V407" s="116"/>
      <c r="W407" s="116"/>
      <c r="X407" s="117" t="s">
        <v>2186</v>
      </c>
      <c r="Y407" s="234">
        <v>3</v>
      </c>
      <c r="Z407" s="234">
        <v>1</v>
      </c>
      <c r="AA407" s="234">
        <v>22</v>
      </c>
      <c r="AB407" s="117" t="s">
        <v>726</v>
      </c>
      <c r="AC407" s="117" t="s">
        <v>108</v>
      </c>
      <c r="AD407" s="116"/>
      <c r="AE407" s="254" t="s">
        <v>109</v>
      </c>
      <c r="AF407" s="116"/>
      <c r="AG407" s="117" t="s">
        <v>99</v>
      </c>
      <c r="AH407" s="233" t="e">
        <f>VLOOKUP($AD407,'Program-Causes'!$C:$D,2,FALSE)</f>
        <v>#N/A</v>
      </c>
      <c r="AI407" s="117" t="s">
        <v>100</v>
      </c>
      <c r="AJ407" s="117" t="s">
        <v>69</v>
      </c>
      <c r="AK407" s="117" t="s">
        <v>70</v>
      </c>
      <c r="AL407" s="30" t="str">
        <f t="shared" si="0"/>
        <v>杨文杰-随州碧桂园房地产开发有限公司-3-1-Guangdong Foundation For Poverty Alleviation-广东省扶贫基金会</v>
      </c>
      <c r="AM407" s="257" t="s">
        <v>80</v>
      </c>
      <c r="AN407" s="116"/>
      <c r="AO407" s="116"/>
      <c r="AP407" s="116"/>
      <c r="AQ407" s="117" t="s">
        <v>74</v>
      </c>
      <c r="AR407" s="116"/>
      <c r="AS407" s="116"/>
      <c r="AT407" s="116"/>
      <c r="AU407" s="116"/>
      <c r="AV407" s="116"/>
      <c r="AW407" s="116"/>
      <c r="AX407" s="116"/>
      <c r="AY407" s="116"/>
      <c r="AZ407" s="116"/>
      <c r="BA407" s="116"/>
      <c r="BB407" s="116"/>
      <c r="BC407" s="116"/>
      <c r="BD407" s="117" t="s">
        <v>118</v>
      </c>
      <c r="BE407" s="255">
        <v>42744</v>
      </c>
      <c r="BF407" s="116"/>
      <c r="BG407" s="116"/>
      <c r="BH407" s="116"/>
      <c r="BI407" s="116"/>
      <c r="BJ407" s="116"/>
      <c r="BK407" s="116"/>
      <c r="BL407" s="116"/>
      <c r="BM407" s="116"/>
      <c r="BN407" s="116"/>
      <c r="BO407" s="116"/>
    </row>
    <row r="408" spans="1:67" ht="16.5">
      <c r="A408" s="234">
        <v>108</v>
      </c>
      <c r="B408" s="117"/>
      <c r="C408" s="116"/>
      <c r="D408" s="236"/>
      <c r="E408" s="117" t="s">
        <v>652</v>
      </c>
      <c r="F408" s="235"/>
      <c r="G408" s="116"/>
      <c r="H408" s="116"/>
      <c r="I408" s="116"/>
      <c r="J408" s="116"/>
      <c r="K408" s="116"/>
      <c r="L408" s="116"/>
      <c r="M408" s="116"/>
      <c r="N408" s="116"/>
      <c r="O408" s="116"/>
      <c r="P408" s="116"/>
      <c r="Q408" s="116"/>
      <c r="R408" s="116"/>
      <c r="S408" s="116"/>
      <c r="T408" s="116"/>
      <c r="U408" s="116"/>
      <c r="V408" s="116"/>
      <c r="W408" s="116"/>
      <c r="X408" s="117" t="s">
        <v>2187</v>
      </c>
      <c r="Y408" s="234">
        <v>7</v>
      </c>
      <c r="Z408" s="116"/>
      <c r="AA408" s="116"/>
      <c r="AB408" s="117" t="s">
        <v>2188</v>
      </c>
      <c r="AC408" s="117" t="s">
        <v>2189</v>
      </c>
      <c r="AD408" s="254" t="s">
        <v>2190</v>
      </c>
      <c r="AE408" s="116"/>
      <c r="AF408" s="116"/>
      <c r="AG408" s="116"/>
      <c r="AH408" s="233" t="e">
        <f>VLOOKUP($AD408,'Program-Causes'!$C:$D,2,FALSE)</f>
        <v>#N/A</v>
      </c>
      <c r="AI408" s="116"/>
      <c r="AJ408" s="117" t="s">
        <v>69</v>
      </c>
      <c r="AK408" s="117" t="s">
        <v>70</v>
      </c>
      <c r="AL408" s="30" t="str">
        <f t="shared" si="0"/>
        <v>赵宏延-河南新地产置业有限公司-7--HENU Education Development Foundation-河南大学教育发展基金会</v>
      </c>
      <c r="AM408" s="117" t="s">
        <v>1369</v>
      </c>
      <c r="AN408" s="114" t="s">
        <v>2192</v>
      </c>
      <c r="AO408" s="116"/>
      <c r="AP408" s="116"/>
      <c r="AQ408" s="116"/>
      <c r="AR408" s="116"/>
      <c r="AS408" s="116"/>
      <c r="AT408" s="117" t="s">
        <v>74</v>
      </c>
      <c r="AU408" s="116"/>
      <c r="AV408" s="116"/>
      <c r="AW408" s="116"/>
      <c r="AX408" s="116"/>
      <c r="AY408" s="116"/>
      <c r="AZ408" s="116"/>
      <c r="BA408" s="116"/>
      <c r="BB408" s="116"/>
      <c r="BC408" s="116"/>
      <c r="BD408" s="117" t="s">
        <v>269</v>
      </c>
      <c r="BE408" s="255">
        <v>42744</v>
      </c>
      <c r="BF408" s="116"/>
      <c r="BG408" s="116"/>
      <c r="BH408" s="116"/>
      <c r="BI408" s="116"/>
      <c r="BJ408" s="116"/>
      <c r="BK408" s="116"/>
      <c r="BL408" s="116"/>
      <c r="BM408" s="116"/>
      <c r="BN408" s="116"/>
      <c r="BO408" s="116"/>
    </row>
    <row r="409" spans="1:67" ht="16.5">
      <c r="A409" s="234">
        <v>108</v>
      </c>
      <c r="B409" s="117"/>
      <c r="C409" s="116"/>
      <c r="D409" s="236"/>
      <c r="E409" s="117" t="s">
        <v>652</v>
      </c>
      <c r="F409" s="235"/>
      <c r="G409" s="116"/>
      <c r="H409" s="116"/>
      <c r="I409" s="116"/>
      <c r="J409" s="116"/>
      <c r="K409" s="116"/>
      <c r="L409" s="116"/>
      <c r="M409" s="116"/>
      <c r="N409" s="116"/>
      <c r="O409" s="116"/>
      <c r="P409" s="116"/>
      <c r="Q409" s="116"/>
      <c r="R409" s="116"/>
      <c r="S409" s="116"/>
      <c r="T409" s="116"/>
      <c r="U409" s="116"/>
      <c r="V409" s="116"/>
      <c r="W409" s="116"/>
      <c r="X409" s="117" t="s">
        <v>2187</v>
      </c>
      <c r="Y409" s="234">
        <v>1</v>
      </c>
      <c r="Z409" s="116"/>
      <c r="AA409" s="116"/>
      <c r="AB409" s="117" t="s">
        <v>2188</v>
      </c>
      <c r="AC409" s="117" t="s">
        <v>2189</v>
      </c>
      <c r="AD409" s="254" t="s">
        <v>2190</v>
      </c>
      <c r="AE409" s="116"/>
      <c r="AF409" s="116"/>
      <c r="AG409" s="116"/>
      <c r="AH409" s="233" t="e">
        <f>VLOOKUP($AD409,'Program-Causes'!$C:$D,2,FALSE)</f>
        <v>#N/A</v>
      </c>
      <c r="AI409" s="116"/>
      <c r="AJ409" s="117" t="s">
        <v>69</v>
      </c>
      <c r="AK409" s="117" t="s">
        <v>70</v>
      </c>
      <c r="AL409" s="30" t="str">
        <f t="shared" si="0"/>
        <v>赵宏延-河南新地产置业有限公司-1--HENU Education Development Foundation-河南大学教育发展基金会</v>
      </c>
      <c r="AM409" s="117" t="s">
        <v>1369</v>
      </c>
      <c r="AN409" s="114" t="s">
        <v>2192</v>
      </c>
      <c r="AO409" s="116"/>
      <c r="AP409" s="116"/>
      <c r="AQ409" s="116"/>
      <c r="AR409" s="116"/>
      <c r="AS409" s="116"/>
      <c r="AT409" s="117" t="s">
        <v>74</v>
      </c>
      <c r="AU409" s="116"/>
      <c r="AV409" s="116"/>
      <c r="AW409" s="116"/>
      <c r="AX409" s="116"/>
      <c r="AY409" s="116"/>
      <c r="AZ409" s="116"/>
      <c r="BA409" s="116"/>
      <c r="BB409" s="116"/>
      <c r="BC409" s="116"/>
      <c r="BD409" s="117" t="s">
        <v>269</v>
      </c>
      <c r="BE409" s="255">
        <v>42744</v>
      </c>
      <c r="BF409" s="116"/>
      <c r="BG409" s="116"/>
      <c r="BH409" s="116"/>
      <c r="BI409" s="116"/>
      <c r="BJ409" s="116"/>
      <c r="BK409" s="116"/>
      <c r="BL409" s="116"/>
      <c r="BM409" s="116"/>
      <c r="BN409" s="116"/>
      <c r="BO409" s="116"/>
    </row>
    <row r="410" spans="1:67" ht="16.5">
      <c r="A410" s="234">
        <v>111</v>
      </c>
      <c r="B410" s="116"/>
      <c r="C410" s="116"/>
      <c r="D410" s="226" t="s">
        <v>2193</v>
      </c>
      <c r="E410" s="227" t="s">
        <v>799</v>
      </c>
      <c r="F410" s="228"/>
      <c r="G410" s="226">
        <v>1964</v>
      </c>
      <c r="H410" s="227">
        <v>52</v>
      </c>
      <c r="I410" s="226" t="s">
        <v>78</v>
      </c>
      <c r="J410" s="227" t="s">
        <v>79</v>
      </c>
      <c r="K410" s="238" t="s">
        <v>80</v>
      </c>
      <c r="L410" s="229" t="s">
        <v>123</v>
      </c>
      <c r="M410" s="230" t="s">
        <v>2194</v>
      </c>
      <c r="N410" s="229" t="s">
        <v>2195</v>
      </c>
      <c r="O410" s="240"/>
      <c r="P410" s="229" t="s">
        <v>336</v>
      </c>
      <c r="Q410" s="230" t="s">
        <v>63</v>
      </c>
      <c r="R410" s="229" t="s">
        <v>94</v>
      </c>
      <c r="S410" s="239" t="s">
        <v>80</v>
      </c>
      <c r="T410" s="248"/>
      <c r="U410" s="240"/>
      <c r="V410" s="248"/>
      <c r="W410" s="240"/>
      <c r="X410" s="30" t="s">
        <v>2195</v>
      </c>
      <c r="Y410" s="194">
        <v>0.15</v>
      </c>
      <c r="Z410" s="30">
        <v>7</v>
      </c>
      <c r="AA410" s="194">
        <v>19</v>
      </c>
      <c r="AB410" s="30" t="s">
        <v>2196</v>
      </c>
      <c r="AC410" s="29"/>
      <c r="AD410" s="261" t="s">
        <v>2197</v>
      </c>
      <c r="AE410" s="243" t="s">
        <v>136</v>
      </c>
      <c r="AF410" s="29"/>
      <c r="AG410" s="30" t="s">
        <v>99</v>
      </c>
      <c r="AH410" s="233" t="str">
        <f>VLOOKUP($AD410,'Program-Causes'!$C:$D,2,FALSE)</f>
        <v>Social Welfare &amp; Poverty Alleviation</v>
      </c>
      <c r="AI410" s="194" t="s">
        <v>100</v>
      </c>
      <c r="AJ410" s="30" t="s">
        <v>69</v>
      </c>
      <c r="AK410" s="194" t="s">
        <v>70</v>
      </c>
      <c r="AL410" s="30" t="str">
        <f t="shared" si="0"/>
        <v>李惠森-无限极（中国）有限公司-0.15-7-Si Li Ji Ren Foundation-</v>
      </c>
      <c r="AM410" s="26" t="s">
        <v>80</v>
      </c>
      <c r="AN410" s="29"/>
      <c r="AO410" s="28"/>
      <c r="AP410" s="29"/>
      <c r="AQ410" s="28"/>
      <c r="AR410" s="29"/>
      <c r="AS410" s="28"/>
      <c r="AT410" s="194" t="s">
        <v>74</v>
      </c>
      <c r="AU410" s="28"/>
      <c r="AV410" s="29"/>
      <c r="AW410" s="28"/>
      <c r="AX410" s="29"/>
      <c r="AY410" s="236"/>
      <c r="AZ410" s="245"/>
      <c r="BA410" s="245"/>
      <c r="BB410" s="236"/>
      <c r="BC410" s="245"/>
      <c r="BD410" s="117" t="s">
        <v>103</v>
      </c>
      <c r="BE410" s="246">
        <v>42695</v>
      </c>
      <c r="BF410" s="116"/>
      <c r="BG410" s="116"/>
      <c r="BH410" s="116"/>
      <c r="BI410" s="116"/>
      <c r="BJ410" s="116"/>
      <c r="BK410" s="116"/>
      <c r="BL410" s="116"/>
      <c r="BM410" s="116"/>
      <c r="BN410" s="116"/>
      <c r="BO410" s="116"/>
    </row>
    <row r="411" spans="1:67" ht="16.5">
      <c r="A411" s="234">
        <v>111</v>
      </c>
      <c r="B411" s="116"/>
      <c r="C411" s="116"/>
      <c r="D411" s="226" t="s">
        <v>2193</v>
      </c>
      <c r="E411" s="227" t="s">
        <v>799</v>
      </c>
      <c r="F411" s="235"/>
      <c r="G411" s="236"/>
      <c r="H411" s="245"/>
      <c r="I411" s="236"/>
      <c r="J411" s="245"/>
      <c r="K411" s="236"/>
      <c r="L411" s="248"/>
      <c r="M411" s="240"/>
      <c r="N411" s="248"/>
      <c r="O411" s="240"/>
      <c r="P411" s="248"/>
      <c r="Q411" s="240"/>
      <c r="R411" s="248"/>
      <c r="S411" s="240"/>
      <c r="T411" s="248"/>
      <c r="U411" s="240"/>
      <c r="V411" s="248"/>
      <c r="W411" s="240"/>
      <c r="X411" s="30" t="s">
        <v>2195</v>
      </c>
      <c r="Y411" s="194">
        <v>2</v>
      </c>
      <c r="Z411" s="30">
        <v>6</v>
      </c>
      <c r="AA411" s="194">
        <v>30</v>
      </c>
      <c r="AB411" s="30" t="s">
        <v>2196</v>
      </c>
      <c r="AC411" s="29"/>
      <c r="AD411" s="261" t="s">
        <v>2198</v>
      </c>
      <c r="AE411" s="243" t="s">
        <v>136</v>
      </c>
      <c r="AF411" s="29"/>
      <c r="AG411" s="30" t="s">
        <v>131</v>
      </c>
      <c r="AH411" s="233" t="str">
        <f>VLOOKUP($AD411,'Program-Causes'!$C:$D,2,FALSE)</f>
        <v>Public Health</v>
      </c>
      <c r="AI411" s="194" t="s">
        <v>100</v>
      </c>
      <c r="AJ411" s="30" t="s">
        <v>69</v>
      </c>
      <c r="AK411" s="194" t="s">
        <v>70</v>
      </c>
      <c r="AL411" s="30" t="str">
        <f t="shared" si="0"/>
        <v>李惠森-无限极（中国）有限公司-2-6-Si Li Ji Ren Foundation-</v>
      </c>
      <c r="AM411" s="26" t="s">
        <v>80</v>
      </c>
      <c r="AN411" s="29"/>
      <c r="AO411" s="28"/>
      <c r="AP411" s="29"/>
      <c r="AQ411" s="28"/>
      <c r="AR411" s="29"/>
      <c r="AS411" s="28"/>
      <c r="AT411" s="194" t="s">
        <v>74</v>
      </c>
      <c r="AU411" s="28"/>
      <c r="AV411" s="29"/>
      <c r="AW411" s="28"/>
      <c r="AX411" s="29"/>
      <c r="AY411" s="236"/>
      <c r="AZ411" s="245"/>
      <c r="BA411" s="245"/>
      <c r="BB411" s="236"/>
      <c r="BC411" s="245"/>
      <c r="BD411" s="117" t="s">
        <v>103</v>
      </c>
      <c r="BE411" s="246">
        <v>42696</v>
      </c>
      <c r="BF411" s="116"/>
      <c r="BG411" s="116"/>
      <c r="BH411" s="116"/>
      <c r="BI411" s="116"/>
      <c r="BJ411" s="116"/>
      <c r="BK411" s="116"/>
      <c r="BL411" s="116"/>
      <c r="BM411" s="116"/>
      <c r="BN411" s="116"/>
      <c r="BO411" s="116"/>
    </row>
    <row r="412" spans="1:67" ht="16.5">
      <c r="A412" s="234">
        <v>111</v>
      </c>
      <c r="B412" s="116"/>
      <c r="C412" s="116"/>
      <c r="D412" s="226" t="s">
        <v>2193</v>
      </c>
      <c r="E412" s="227" t="s">
        <v>799</v>
      </c>
      <c r="F412" s="235"/>
      <c r="G412" s="236"/>
      <c r="H412" s="245"/>
      <c r="I412" s="236"/>
      <c r="J412" s="245"/>
      <c r="K412" s="236"/>
      <c r="L412" s="248"/>
      <c r="M412" s="240"/>
      <c r="N412" s="248"/>
      <c r="O412" s="240"/>
      <c r="P412" s="248"/>
      <c r="Q412" s="240"/>
      <c r="R412" s="248"/>
      <c r="S412" s="240"/>
      <c r="T412" s="248"/>
      <c r="U412" s="240"/>
      <c r="V412" s="248"/>
      <c r="W412" s="240"/>
      <c r="X412" s="30" t="s">
        <v>2195</v>
      </c>
      <c r="Y412" s="194">
        <v>2</v>
      </c>
      <c r="Z412" s="30">
        <v>4</v>
      </c>
      <c r="AA412" s="194">
        <v>12</v>
      </c>
      <c r="AB412" s="30" t="s">
        <v>2196</v>
      </c>
      <c r="AC412" s="29"/>
      <c r="AD412" s="261" t="s">
        <v>2199</v>
      </c>
      <c r="AE412" s="243" t="s">
        <v>136</v>
      </c>
      <c r="AF412" s="29"/>
      <c r="AG412" s="30" t="s">
        <v>67</v>
      </c>
      <c r="AH412" s="233" t="str">
        <f>VLOOKUP($AD412,'Program-Causes'!$C:$D,2,FALSE)</f>
        <v>Education</v>
      </c>
      <c r="AI412" s="194" t="s">
        <v>100</v>
      </c>
      <c r="AJ412" s="30" t="s">
        <v>69</v>
      </c>
      <c r="AK412" s="194" t="s">
        <v>70</v>
      </c>
      <c r="AL412" s="30" t="str">
        <f t="shared" si="0"/>
        <v>李惠森-无限极（中国）有限公司-2-4-Si Li Ji Ren Foundation-</v>
      </c>
      <c r="AM412" s="26" t="s">
        <v>80</v>
      </c>
      <c r="AN412" s="29"/>
      <c r="AO412" s="28"/>
      <c r="AP412" s="29"/>
      <c r="AQ412" s="28"/>
      <c r="AR412" s="29"/>
      <c r="AS412" s="28"/>
      <c r="AT412" s="194" t="s">
        <v>74</v>
      </c>
      <c r="AU412" s="28"/>
      <c r="AV412" s="29"/>
      <c r="AW412" s="28"/>
      <c r="AX412" s="29"/>
      <c r="AY412" s="236"/>
      <c r="AZ412" s="245"/>
      <c r="BA412" s="245"/>
      <c r="BB412" s="236"/>
      <c r="BC412" s="245"/>
      <c r="BD412" s="117" t="s">
        <v>103</v>
      </c>
      <c r="BE412" s="246">
        <v>42697</v>
      </c>
      <c r="BF412" s="116"/>
      <c r="BG412" s="116"/>
      <c r="BH412" s="116"/>
      <c r="BI412" s="116"/>
      <c r="BJ412" s="116"/>
      <c r="BK412" s="116"/>
      <c r="BL412" s="116"/>
      <c r="BM412" s="116"/>
      <c r="BN412" s="116"/>
      <c r="BO412" s="116"/>
    </row>
    <row r="413" spans="1:67" ht="16.5">
      <c r="A413" s="234">
        <v>111</v>
      </c>
      <c r="B413" s="116"/>
      <c r="C413" s="116"/>
      <c r="D413" s="226" t="s">
        <v>2193</v>
      </c>
      <c r="E413" s="227" t="s">
        <v>799</v>
      </c>
      <c r="F413" s="235"/>
      <c r="G413" s="236"/>
      <c r="H413" s="245"/>
      <c r="I413" s="236"/>
      <c r="J413" s="245"/>
      <c r="K413" s="236"/>
      <c r="L413" s="248"/>
      <c r="M413" s="240"/>
      <c r="N413" s="248"/>
      <c r="O413" s="240"/>
      <c r="P413" s="248"/>
      <c r="Q413" s="240"/>
      <c r="R413" s="248"/>
      <c r="S413" s="240"/>
      <c r="T413" s="248"/>
      <c r="U413" s="240"/>
      <c r="V413" s="248"/>
      <c r="W413" s="240"/>
      <c r="X413" s="30" t="s">
        <v>2195</v>
      </c>
      <c r="Y413" s="194">
        <v>1</v>
      </c>
      <c r="Z413" s="30">
        <v>4</v>
      </c>
      <c r="AA413" s="194">
        <v>12</v>
      </c>
      <c r="AB413" s="30" t="s">
        <v>2196</v>
      </c>
      <c r="AC413" s="29"/>
      <c r="AD413" s="261" t="s">
        <v>2200</v>
      </c>
      <c r="AE413" s="243" t="s">
        <v>136</v>
      </c>
      <c r="AF413" s="29"/>
      <c r="AG413" s="30" t="s">
        <v>99</v>
      </c>
      <c r="AH413" s="233" t="str">
        <f>VLOOKUP($AD413,'Program-Causes'!$C:$D,2,FALSE)</f>
        <v>Unspecified</v>
      </c>
      <c r="AI413" s="194" t="s">
        <v>100</v>
      </c>
      <c r="AJ413" s="30" t="s">
        <v>69</v>
      </c>
      <c r="AK413" s="194" t="s">
        <v>70</v>
      </c>
      <c r="AL413" s="30" t="str">
        <f t="shared" si="0"/>
        <v>李惠森-无限极（中国）有限公司-1-4-Si Li Ji Ren Foundation-</v>
      </c>
      <c r="AM413" s="26" t="s">
        <v>80</v>
      </c>
      <c r="AN413" s="29"/>
      <c r="AO413" s="28"/>
      <c r="AP413" s="29"/>
      <c r="AQ413" s="28"/>
      <c r="AR413" s="29"/>
      <c r="AS413" s="28"/>
      <c r="AT413" s="194" t="s">
        <v>74</v>
      </c>
      <c r="AU413" s="28"/>
      <c r="AV413" s="29"/>
      <c r="AW413" s="28"/>
      <c r="AX413" s="29"/>
      <c r="AY413" s="236"/>
      <c r="AZ413" s="245"/>
      <c r="BA413" s="245"/>
      <c r="BB413" s="236"/>
      <c r="BC413" s="245"/>
      <c r="BD413" s="117" t="s">
        <v>103</v>
      </c>
      <c r="BE413" s="246">
        <v>42698</v>
      </c>
      <c r="BF413" s="116"/>
      <c r="BG413" s="116"/>
      <c r="BH413" s="116"/>
      <c r="BI413" s="116"/>
      <c r="BJ413" s="116"/>
      <c r="BK413" s="116"/>
      <c r="BL413" s="116"/>
      <c r="BM413" s="116"/>
      <c r="BN413" s="116"/>
      <c r="BO413" s="116"/>
    </row>
    <row r="414" spans="1:67" ht="16.5">
      <c r="A414" s="234">
        <v>111</v>
      </c>
      <c r="B414" s="116"/>
      <c r="C414" s="116"/>
      <c r="D414" s="226" t="s">
        <v>2193</v>
      </c>
      <c r="E414" s="227" t="s">
        <v>799</v>
      </c>
      <c r="F414" s="235"/>
      <c r="G414" s="236"/>
      <c r="H414" s="245"/>
      <c r="I414" s="236"/>
      <c r="J414" s="245"/>
      <c r="K414" s="236"/>
      <c r="L414" s="248"/>
      <c r="M414" s="240"/>
      <c r="N414" s="248"/>
      <c r="O414" s="240"/>
      <c r="P414" s="248"/>
      <c r="Q414" s="240"/>
      <c r="R414" s="248"/>
      <c r="S414" s="240"/>
      <c r="T414" s="248"/>
      <c r="U414" s="240"/>
      <c r="V414" s="248"/>
      <c r="W414" s="240"/>
      <c r="X414" s="30" t="s">
        <v>2195</v>
      </c>
      <c r="Y414" s="194">
        <v>0.60599999999999998</v>
      </c>
      <c r="Z414" s="30">
        <v>11</v>
      </c>
      <c r="AA414" s="194">
        <v>18</v>
      </c>
      <c r="AB414" s="30" t="s">
        <v>2196</v>
      </c>
      <c r="AC414" s="29"/>
      <c r="AD414" s="235"/>
      <c r="AE414" s="243" t="s">
        <v>136</v>
      </c>
      <c r="AF414" s="29"/>
      <c r="AG414" s="30" t="s">
        <v>99</v>
      </c>
      <c r="AH414" s="233" t="e">
        <f>VLOOKUP($AD414,'Program-Causes'!$C:$D,2,FALSE)</f>
        <v>#N/A</v>
      </c>
      <c r="AI414" s="194" t="s">
        <v>100</v>
      </c>
      <c r="AJ414" s="30" t="s">
        <v>69</v>
      </c>
      <c r="AK414" s="194" t="s">
        <v>70</v>
      </c>
      <c r="AL414" s="30" t="str">
        <f t="shared" si="0"/>
        <v>李惠森-无限极（中国）有限公司-0.606-11-Si Li Ji Ren Foundation-</v>
      </c>
      <c r="AM414" s="26" t="s">
        <v>80</v>
      </c>
      <c r="AN414" s="29"/>
      <c r="AO414" s="28"/>
      <c r="AP414" s="29"/>
      <c r="AQ414" s="28"/>
      <c r="AR414" s="29"/>
      <c r="AS414" s="28"/>
      <c r="AT414" s="194" t="s">
        <v>74</v>
      </c>
      <c r="AU414" s="28"/>
      <c r="AV414" s="29"/>
      <c r="AW414" s="28"/>
      <c r="AX414" s="29"/>
      <c r="AY414" s="236"/>
      <c r="AZ414" s="245"/>
      <c r="BA414" s="245"/>
      <c r="BB414" s="236"/>
      <c r="BC414" s="245"/>
      <c r="BD414" s="117" t="s">
        <v>103</v>
      </c>
      <c r="BE414" s="246">
        <v>42699</v>
      </c>
      <c r="BF414" s="116"/>
      <c r="BG414" s="116"/>
      <c r="BH414" s="116"/>
      <c r="BI414" s="116"/>
      <c r="BJ414" s="116"/>
      <c r="BK414" s="116"/>
      <c r="BL414" s="116"/>
      <c r="BM414" s="116"/>
      <c r="BN414" s="116"/>
      <c r="BO414" s="116"/>
    </row>
    <row r="415" spans="1:67" ht="16.5">
      <c r="A415" s="234">
        <v>111</v>
      </c>
      <c r="B415" s="116"/>
      <c r="C415" s="116"/>
      <c r="D415" s="226" t="s">
        <v>2193</v>
      </c>
      <c r="E415" s="227" t="s">
        <v>799</v>
      </c>
      <c r="F415" s="235"/>
      <c r="G415" s="236"/>
      <c r="H415" s="245"/>
      <c r="I415" s="236"/>
      <c r="J415" s="245"/>
      <c r="K415" s="236"/>
      <c r="L415" s="248"/>
      <c r="M415" s="240"/>
      <c r="N415" s="248"/>
      <c r="O415" s="240"/>
      <c r="P415" s="248"/>
      <c r="Q415" s="240"/>
      <c r="R415" s="248"/>
      <c r="S415" s="240"/>
      <c r="T415" s="248"/>
      <c r="U415" s="240"/>
      <c r="V415" s="248"/>
      <c r="W415" s="240"/>
      <c r="X415" s="30" t="s">
        <v>2195</v>
      </c>
      <c r="Y415" s="194">
        <v>0.6</v>
      </c>
      <c r="Z415" s="30">
        <v>12</v>
      </c>
      <c r="AA415" s="194">
        <v>14</v>
      </c>
      <c r="AB415" s="30" t="s">
        <v>2196</v>
      </c>
      <c r="AC415" s="29"/>
      <c r="AD415" s="261" t="s">
        <v>2202</v>
      </c>
      <c r="AE415" s="243" t="s">
        <v>136</v>
      </c>
      <c r="AF415" s="29"/>
      <c r="AG415" s="30" t="s">
        <v>67</v>
      </c>
      <c r="AH415" s="233" t="str">
        <f>VLOOKUP($AD415,'Program-Causes'!$C:$D,2,FALSE)</f>
        <v>Education</v>
      </c>
      <c r="AI415" s="194" t="s">
        <v>100</v>
      </c>
      <c r="AJ415" s="30" t="s">
        <v>69</v>
      </c>
      <c r="AK415" s="194" t="s">
        <v>70</v>
      </c>
      <c r="AL415" s="30" t="str">
        <f t="shared" si="0"/>
        <v>李惠森-无限极（中国）有限公司-0.6-12-Si Li Ji Ren Foundation-</v>
      </c>
      <c r="AM415" s="26" t="s">
        <v>80</v>
      </c>
      <c r="AN415" s="29"/>
      <c r="AO415" s="28"/>
      <c r="AP415" s="29"/>
      <c r="AQ415" s="28"/>
      <c r="AR415" s="29"/>
      <c r="AS415" s="28"/>
      <c r="AT415" s="194" t="s">
        <v>74</v>
      </c>
      <c r="AU415" s="28"/>
      <c r="AV415" s="29"/>
      <c r="AW415" s="28"/>
      <c r="AX415" s="29"/>
      <c r="AY415" s="236"/>
      <c r="AZ415" s="245"/>
      <c r="BA415" s="245"/>
      <c r="BB415" s="236"/>
      <c r="BC415" s="245"/>
      <c r="BD415" s="117" t="s">
        <v>103</v>
      </c>
      <c r="BE415" s="246">
        <v>42700</v>
      </c>
      <c r="BF415" s="116"/>
      <c r="BG415" s="116"/>
      <c r="BH415" s="116"/>
      <c r="BI415" s="116"/>
      <c r="BJ415" s="116"/>
      <c r="BK415" s="116"/>
      <c r="BL415" s="116"/>
      <c r="BM415" s="116"/>
      <c r="BN415" s="116"/>
      <c r="BO415" s="116"/>
    </row>
    <row r="416" spans="1:67" ht="16.5">
      <c r="A416" s="234">
        <v>111</v>
      </c>
      <c r="B416" s="116"/>
      <c r="C416" s="116"/>
      <c r="D416" s="226" t="s">
        <v>2193</v>
      </c>
      <c r="E416" s="227" t="s">
        <v>799</v>
      </c>
      <c r="F416" s="235"/>
      <c r="G416" s="236"/>
      <c r="H416" s="245"/>
      <c r="I416" s="236"/>
      <c r="J416" s="245"/>
      <c r="K416" s="236"/>
      <c r="L416" s="248"/>
      <c r="M416" s="240"/>
      <c r="N416" s="248"/>
      <c r="O416" s="240"/>
      <c r="P416" s="248"/>
      <c r="Q416" s="240"/>
      <c r="R416" s="248"/>
      <c r="S416" s="240"/>
      <c r="T416" s="248"/>
      <c r="U416" s="240"/>
      <c r="V416" s="248"/>
      <c r="W416" s="240"/>
      <c r="X416" s="30" t="s">
        <v>2195</v>
      </c>
      <c r="Y416" s="194">
        <v>0.53300000000000003</v>
      </c>
      <c r="Z416" s="30">
        <v>4</v>
      </c>
      <c r="AA416" s="194">
        <v>13</v>
      </c>
      <c r="AB416" s="30" t="s">
        <v>2196</v>
      </c>
      <c r="AC416" s="29"/>
      <c r="AD416" s="261" t="s">
        <v>2199</v>
      </c>
      <c r="AE416" s="243" t="s">
        <v>136</v>
      </c>
      <c r="AF416" s="29"/>
      <c r="AG416" s="30" t="s">
        <v>67</v>
      </c>
      <c r="AH416" s="233" t="str">
        <f>VLOOKUP($AD416,'Program-Causes'!$C:$D,2,FALSE)</f>
        <v>Education</v>
      </c>
      <c r="AI416" s="194" t="s">
        <v>100</v>
      </c>
      <c r="AJ416" s="30" t="s">
        <v>69</v>
      </c>
      <c r="AK416" s="194" t="s">
        <v>70</v>
      </c>
      <c r="AL416" s="30" t="str">
        <f t="shared" si="0"/>
        <v>李惠森-无限极（中国）有限公司-0.533-4-Si Li Ji Ren Foundation-</v>
      </c>
      <c r="AM416" s="26" t="s">
        <v>80</v>
      </c>
      <c r="AN416" s="29"/>
      <c r="AO416" s="28"/>
      <c r="AP416" s="29"/>
      <c r="AQ416" s="28"/>
      <c r="AR416" s="29"/>
      <c r="AS416" s="28"/>
      <c r="AT416" s="194" t="s">
        <v>74</v>
      </c>
      <c r="AU416" s="28"/>
      <c r="AV416" s="29"/>
      <c r="AW416" s="28"/>
      <c r="AX416" s="29"/>
      <c r="AY416" s="236"/>
      <c r="AZ416" s="245"/>
      <c r="BA416" s="245"/>
      <c r="BB416" s="236"/>
      <c r="BC416" s="245"/>
      <c r="BD416" s="117" t="s">
        <v>103</v>
      </c>
      <c r="BE416" s="246">
        <v>42701</v>
      </c>
      <c r="BF416" s="116"/>
      <c r="BG416" s="116"/>
      <c r="BH416" s="116"/>
      <c r="BI416" s="116"/>
      <c r="BJ416" s="116"/>
      <c r="BK416" s="116"/>
      <c r="BL416" s="116"/>
      <c r="BM416" s="116"/>
      <c r="BN416" s="116"/>
      <c r="BO416" s="116"/>
    </row>
    <row r="417" spans="1:67" ht="16.5">
      <c r="A417" s="234">
        <v>111</v>
      </c>
      <c r="B417" s="116"/>
      <c r="C417" s="116"/>
      <c r="D417" s="226" t="s">
        <v>2193</v>
      </c>
      <c r="E417" s="227" t="s">
        <v>799</v>
      </c>
      <c r="F417" s="235"/>
      <c r="G417" s="236"/>
      <c r="H417" s="245"/>
      <c r="I417" s="236"/>
      <c r="J417" s="245"/>
      <c r="K417" s="236"/>
      <c r="L417" s="248"/>
      <c r="M417" s="240"/>
      <c r="N417" s="248"/>
      <c r="O417" s="240"/>
      <c r="P417" s="248"/>
      <c r="Q417" s="240"/>
      <c r="R417" s="248"/>
      <c r="S417" s="240"/>
      <c r="T417" s="248"/>
      <c r="U417" s="240"/>
      <c r="V417" s="248"/>
      <c r="W417" s="240"/>
      <c r="X417" s="30" t="s">
        <v>2195</v>
      </c>
      <c r="Y417" s="194">
        <v>0.40300000000000002</v>
      </c>
      <c r="Z417" s="30">
        <v>11</v>
      </c>
      <c r="AA417" s="194">
        <v>27</v>
      </c>
      <c r="AB417" s="30" t="s">
        <v>2196</v>
      </c>
      <c r="AC417" s="29"/>
      <c r="AD417" s="235"/>
      <c r="AE417" s="243" t="s">
        <v>136</v>
      </c>
      <c r="AF417" s="29"/>
      <c r="AG417" s="30" t="s">
        <v>99</v>
      </c>
      <c r="AH417" s="233" t="e">
        <f>VLOOKUP($AD417,'Program-Causes'!$C:$D,2,FALSE)</f>
        <v>#N/A</v>
      </c>
      <c r="AI417" s="194" t="s">
        <v>100</v>
      </c>
      <c r="AJ417" s="30" t="s">
        <v>69</v>
      </c>
      <c r="AK417" s="194" t="s">
        <v>70</v>
      </c>
      <c r="AL417" s="30" t="str">
        <f t="shared" si="0"/>
        <v>李惠森-无限极（中国）有限公司-0.403-11-Si Li Ji Ren Foundation-</v>
      </c>
      <c r="AM417" s="26" t="s">
        <v>80</v>
      </c>
      <c r="AN417" s="29"/>
      <c r="AO417" s="28"/>
      <c r="AP417" s="29"/>
      <c r="AQ417" s="28"/>
      <c r="AR417" s="29"/>
      <c r="AS417" s="28"/>
      <c r="AT417" s="194" t="s">
        <v>74</v>
      </c>
      <c r="AU417" s="28"/>
      <c r="AV417" s="29"/>
      <c r="AW417" s="28"/>
      <c r="AX417" s="29"/>
      <c r="AY417" s="236"/>
      <c r="AZ417" s="245"/>
      <c r="BA417" s="245"/>
      <c r="BB417" s="236"/>
      <c r="BC417" s="245"/>
      <c r="BD417" s="117" t="s">
        <v>103</v>
      </c>
      <c r="BE417" s="246">
        <v>42702</v>
      </c>
      <c r="BF417" s="116"/>
      <c r="BG417" s="116"/>
      <c r="BH417" s="116"/>
      <c r="BI417" s="116"/>
      <c r="BJ417" s="116"/>
      <c r="BK417" s="116"/>
      <c r="BL417" s="116"/>
      <c r="BM417" s="116"/>
      <c r="BN417" s="116"/>
      <c r="BO417" s="116"/>
    </row>
    <row r="418" spans="1:67" ht="16.5">
      <c r="A418" s="234">
        <v>111</v>
      </c>
      <c r="B418" s="116"/>
      <c r="C418" s="116"/>
      <c r="D418" s="226" t="s">
        <v>2193</v>
      </c>
      <c r="E418" s="227" t="s">
        <v>799</v>
      </c>
      <c r="F418" s="235"/>
      <c r="G418" s="236"/>
      <c r="H418" s="245"/>
      <c r="I418" s="236"/>
      <c r="J418" s="245"/>
      <c r="K418" s="236"/>
      <c r="L418" s="248"/>
      <c r="M418" s="240"/>
      <c r="N418" s="248"/>
      <c r="O418" s="240"/>
      <c r="P418" s="248"/>
      <c r="Q418" s="240"/>
      <c r="R418" s="248"/>
      <c r="S418" s="240"/>
      <c r="T418" s="248"/>
      <c r="U418" s="240"/>
      <c r="V418" s="248"/>
      <c r="W418" s="240"/>
      <c r="X418" s="30" t="s">
        <v>2195</v>
      </c>
      <c r="Y418" s="194">
        <v>0.23599999999999999</v>
      </c>
      <c r="Z418" s="30">
        <v>10</v>
      </c>
      <c r="AA418" s="194">
        <v>16</v>
      </c>
      <c r="AB418" s="30" t="s">
        <v>2196</v>
      </c>
      <c r="AC418" s="29"/>
      <c r="AD418" s="261" t="s">
        <v>2199</v>
      </c>
      <c r="AE418" s="243" t="s">
        <v>136</v>
      </c>
      <c r="AF418" s="29"/>
      <c r="AG418" s="30" t="s">
        <v>67</v>
      </c>
      <c r="AH418" s="233" t="str">
        <f>VLOOKUP($AD418,'Program-Causes'!$C:$D,2,FALSE)</f>
        <v>Education</v>
      </c>
      <c r="AI418" s="194" t="s">
        <v>100</v>
      </c>
      <c r="AJ418" s="30" t="s">
        <v>69</v>
      </c>
      <c r="AK418" s="194" t="s">
        <v>70</v>
      </c>
      <c r="AL418" s="30" t="str">
        <f t="shared" si="0"/>
        <v>李惠森-无限极（中国）有限公司-0.236-10-Si Li Ji Ren Foundation-</v>
      </c>
      <c r="AM418" s="26" t="s">
        <v>80</v>
      </c>
      <c r="AN418" s="29"/>
      <c r="AO418" s="28"/>
      <c r="AP418" s="29"/>
      <c r="AQ418" s="28"/>
      <c r="AR418" s="29"/>
      <c r="AS418" s="28"/>
      <c r="AT418" s="194" t="s">
        <v>74</v>
      </c>
      <c r="AU418" s="28"/>
      <c r="AV418" s="29"/>
      <c r="AW418" s="28"/>
      <c r="AX418" s="29"/>
      <c r="AY418" s="236"/>
      <c r="AZ418" s="245"/>
      <c r="BA418" s="245"/>
      <c r="BB418" s="236"/>
      <c r="BC418" s="245"/>
      <c r="BD418" s="117" t="s">
        <v>103</v>
      </c>
      <c r="BE418" s="246">
        <v>42703</v>
      </c>
      <c r="BF418" s="116"/>
      <c r="BG418" s="116"/>
      <c r="BH418" s="116"/>
      <c r="BI418" s="116"/>
      <c r="BJ418" s="116"/>
      <c r="BK418" s="116"/>
      <c r="BL418" s="116"/>
      <c r="BM418" s="116"/>
      <c r="BN418" s="116"/>
      <c r="BO418" s="116"/>
    </row>
    <row r="419" spans="1:67" ht="16.5">
      <c r="A419" s="234">
        <v>111</v>
      </c>
      <c r="B419" s="116"/>
      <c r="C419" s="116"/>
      <c r="D419" s="226" t="s">
        <v>2193</v>
      </c>
      <c r="E419" s="227" t="s">
        <v>799</v>
      </c>
      <c r="F419" s="235"/>
      <c r="G419" s="236"/>
      <c r="H419" s="245"/>
      <c r="I419" s="236"/>
      <c r="J419" s="245"/>
      <c r="K419" s="236"/>
      <c r="L419" s="248"/>
      <c r="M419" s="240"/>
      <c r="N419" s="248"/>
      <c r="O419" s="240"/>
      <c r="P419" s="248"/>
      <c r="Q419" s="240"/>
      <c r="R419" s="248"/>
      <c r="S419" s="240"/>
      <c r="T419" s="248"/>
      <c r="U419" s="240"/>
      <c r="V419" s="248"/>
      <c r="W419" s="240"/>
      <c r="X419" s="30" t="s">
        <v>2195</v>
      </c>
      <c r="Y419" s="194">
        <v>0.153</v>
      </c>
      <c r="Z419" s="30">
        <v>12</v>
      </c>
      <c r="AA419" s="194">
        <v>11</v>
      </c>
      <c r="AB419" s="30" t="s">
        <v>2196</v>
      </c>
      <c r="AC419" s="29"/>
      <c r="AD419" s="261" t="s">
        <v>2203</v>
      </c>
      <c r="AE419" s="243" t="s">
        <v>136</v>
      </c>
      <c r="AF419" s="29"/>
      <c r="AG419" s="30" t="s">
        <v>131</v>
      </c>
      <c r="AH419" s="233" t="str">
        <f>VLOOKUP($AD419,'Program-Causes'!$C:$D,2,FALSE)</f>
        <v>Public Health</v>
      </c>
      <c r="AI419" s="194" t="s">
        <v>100</v>
      </c>
      <c r="AJ419" s="30" t="s">
        <v>69</v>
      </c>
      <c r="AK419" s="194" t="s">
        <v>70</v>
      </c>
      <c r="AL419" s="30" t="str">
        <f t="shared" si="0"/>
        <v>李惠森-无限极（中国）有限公司-0.153-12-Si Li Ji Ren Foundation-</v>
      </c>
      <c r="AM419" s="26" t="s">
        <v>80</v>
      </c>
      <c r="AN419" s="29"/>
      <c r="AO419" s="28"/>
      <c r="AP419" s="29"/>
      <c r="AQ419" s="28"/>
      <c r="AR419" s="29"/>
      <c r="AS419" s="28"/>
      <c r="AT419" s="194" t="s">
        <v>74</v>
      </c>
      <c r="AU419" s="28"/>
      <c r="AV419" s="29"/>
      <c r="AW419" s="28"/>
      <c r="AX419" s="29"/>
      <c r="AY419" s="236"/>
      <c r="AZ419" s="245"/>
      <c r="BA419" s="245"/>
      <c r="BB419" s="236"/>
      <c r="BC419" s="245"/>
      <c r="BD419" s="117" t="s">
        <v>103</v>
      </c>
      <c r="BE419" s="246">
        <v>42704</v>
      </c>
      <c r="BF419" s="116"/>
      <c r="BG419" s="116"/>
      <c r="BH419" s="116"/>
      <c r="BI419" s="116"/>
      <c r="BJ419" s="116"/>
      <c r="BK419" s="116"/>
      <c r="BL419" s="116"/>
      <c r="BM419" s="116"/>
      <c r="BN419" s="116"/>
      <c r="BO419" s="116"/>
    </row>
    <row r="420" spans="1:67" ht="16.5">
      <c r="A420" s="234">
        <v>111</v>
      </c>
      <c r="B420" s="116"/>
      <c r="C420" s="116"/>
      <c r="D420" s="226" t="s">
        <v>2193</v>
      </c>
      <c r="E420" s="227" t="s">
        <v>799</v>
      </c>
      <c r="F420" s="235"/>
      <c r="G420" s="236"/>
      <c r="H420" s="245"/>
      <c r="I420" s="236"/>
      <c r="J420" s="245"/>
      <c r="K420" s="236"/>
      <c r="L420" s="248"/>
      <c r="M420" s="240"/>
      <c r="N420" s="248"/>
      <c r="O420" s="240"/>
      <c r="P420" s="248"/>
      <c r="Q420" s="240"/>
      <c r="R420" s="248"/>
      <c r="S420" s="240"/>
      <c r="T420" s="248"/>
      <c r="U420" s="240"/>
      <c r="V420" s="248"/>
      <c r="W420" s="240"/>
      <c r="X420" s="30" t="s">
        <v>2204</v>
      </c>
      <c r="Y420" s="194">
        <v>0.15</v>
      </c>
      <c r="Z420" s="30">
        <v>8</v>
      </c>
      <c r="AA420" s="194">
        <v>17</v>
      </c>
      <c r="AB420" s="30" t="s">
        <v>2196</v>
      </c>
      <c r="AC420" s="29"/>
      <c r="AD420" s="261" t="s">
        <v>2205</v>
      </c>
      <c r="AE420" s="243" t="s">
        <v>136</v>
      </c>
      <c r="AF420" s="29"/>
      <c r="AG420" s="30" t="s">
        <v>99</v>
      </c>
      <c r="AH420" s="233" t="e">
        <f>VLOOKUP($AD420,'Program-Causes'!$C:$D,2,FALSE)</f>
        <v>#N/A</v>
      </c>
      <c r="AI420" s="194" t="s">
        <v>100</v>
      </c>
      <c r="AJ420" s="30" t="s">
        <v>69</v>
      </c>
      <c r="AK420" s="194" t="s">
        <v>70</v>
      </c>
      <c r="AL420" s="30" t="str">
        <f t="shared" si="0"/>
        <v>李惠森-无限极（营口）有限公司-0.15-8-Si Li Ji Ren Foundation-</v>
      </c>
      <c r="AM420" s="26" t="s">
        <v>80</v>
      </c>
      <c r="AN420" s="29"/>
      <c r="AO420" s="28"/>
      <c r="AP420" s="29"/>
      <c r="AQ420" s="28"/>
      <c r="AR420" s="29"/>
      <c r="AS420" s="28"/>
      <c r="AT420" s="194" t="s">
        <v>74</v>
      </c>
      <c r="AU420" s="28"/>
      <c r="AV420" s="29"/>
      <c r="AW420" s="28"/>
      <c r="AX420" s="29"/>
      <c r="AY420" s="236"/>
      <c r="AZ420" s="245"/>
      <c r="BA420" s="245"/>
      <c r="BB420" s="236"/>
      <c r="BC420" s="245"/>
      <c r="BD420" s="117" t="s">
        <v>103</v>
      </c>
      <c r="BE420" s="246">
        <v>42705</v>
      </c>
      <c r="BF420" s="116"/>
      <c r="BG420" s="116"/>
      <c r="BH420" s="116"/>
      <c r="BI420" s="116"/>
      <c r="BJ420" s="116"/>
      <c r="BK420" s="116"/>
      <c r="BL420" s="116"/>
      <c r="BM420" s="116"/>
      <c r="BN420" s="116"/>
      <c r="BO420" s="116"/>
    </row>
    <row r="421" spans="1:67" ht="16.5">
      <c r="A421" s="234">
        <v>112</v>
      </c>
      <c r="B421" s="116"/>
      <c r="C421" s="116"/>
      <c r="D421" s="226" t="s">
        <v>2206</v>
      </c>
      <c r="E421" s="227" t="s">
        <v>800</v>
      </c>
      <c r="F421" s="235"/>
      <c r="G421" s="236"/>
      <c r="H421" s="245"/>
      <c r="I421" s="226" t="s">
        <v>703</v>
      </c>
      <c r="J421" s="245"/>
      <c r="K421" s="236"/>
      <c r="L421" s="229" t="s">
        <v>122</v>
      </c>
      <c r="M421" s="230" t="s">
        <v>2207</v>
      </c>
      <c r="N421" s="229" t="s">
        <v>2208</v>
      </c>
      <c r="O421" s="230" t="s">
        <v>70</v>
      </c>
      <c r="P421" s="229" t="s">
        <v>2209</v>
      </c>
      <c r="Q421" s="230" t="s">
        <v>968</v>
      </c>
      <c r="R421" s="229" t="s">
        <v>2210</v>
      </c>
      <c r="S421" s="239" t="s">
        <v>80</v>
      </c>
      <c r="T421" s="229" t="s">
        <v>2211</v>
      </c>
      <c r="U421" s="240"/>
      <c r="V421" s="229" t="s">
        <v>2212</v>
      </c>
      <c r="W421" s="230" t="s">
        <v>2213</v>
      </c>
      <c r="X421" s="30" t="s">
        <v>2207</v>
      </c>
      <c r="Y421" s="241">
        <v>1.5780000000000001</v>
      </c>
      <c r="Z421" s="242">
        <v>1</v>
      </c>
      <c r="AA421" s="241">
        <v>13</v>
      </c>
      <c r="AB421" s="30" t="s">
        <v>2214</v>
      </c>
      <c r="AC421" s="29"/>
      <c r="AD421" s="235"/>
      <c r="AE421" s="243" t="s">
        <v>1352</v>
      </c>
      <c r="AF421" s="29"/>
      <c r="AG421" s="30" t="s">
        <v>67</v>
      </c>
      <c r="AH421" s="233" t="e">
        <f>VLOOKUP($AD421,'Program-Causes'!$C:$D,2,FALSE)</f>
        <v>#N/A</v>
      </c>
      <c r="AI421" s="194" t="s">
        <v>141</v>
      </c>
      <c r="AJ421" s="30" t="s">
        <v>69</v>
      </c>
      <c r="AK421" s="194" t="s">
        <v>70</v>
      </c>
      <c r="AL421" s="30" t="str">
        <f t="shared" si="0"/>
        <v>张敬若-Zijing Foundation-1.578-1-Xiangtan County No. 1 High School-</v>
      </c>
      <c r="AM421" s="26" t="s">
        <v>72</v>
      </c>
      <c r="AN421" s="27" t="s">
        <v>73</v>
      </c>
      <c r="AO421" s="26" t="s">
        <v>1057</v>
      </c>
      <c r="AP421" s="29"/>
      <c r="AQ421" s="30" t="s">
        <v>74</v>
      </c>
      <c r="AR421" s="29"/>
      <c r="AS421" s="28"/>
      <c r="AT421" s="29"/>
      <c r="AU421" s="28"/>
      <c r="AV421" s="194" t="s">
        <v>487</v>
      </c>
      <c r="AW421" s="28"/>
      <c r="AX421" s="194" t="s">
        <v>84</v>
      </c>
      <c r="AY421" s="244">
        <v>1.5780000000000001</v>
      </c>
      <c r="AZ421" s="245"/>
      <c r="BA421" s="245"/>
      <c r="BB421" s="236"/>
      <c r="BC421" s="237">
        <v>100</v>
      </c>
      <c r="BD421" s="117" t="s">
        <v>103</v>
      </c>
      <c r="BE421" s="246">
        <v>42706</v>
      </c>
      <c r="BF421" s="116"/>
      <c r="BG421" s="116"/>
      <c r="BH421" s="116"/>
      <c r="BI421" s="116"/>
      <c r="BJ421" s="116"/>
      <c r="BK421" s="116"/>
      <c r="BL421" s="116"/>
      <c r="BM421" s="116"/>
      <c r="BN421" s="116"/>
      <c r="BO421" s="116"/>
    </row>
    <row r="422" spans="1:67" ht="16.5">
      <c r="A422" s="234">
        <v>112</v>
      </c>
      <c r="B422" s="117"/>
      <c r="C422" s="116"/>
      <c r="D422" s="226" t="s">
        <v>2206</v>
      </c>
      <c r="E422" s="117" t="s">
        <v>800</v>
      </c>
      <c r="F422" s="235"/>
      <c r="G422" s="116"/>
      <c r="H422" s="116"/>
      <c r="I422" s="116"/>
      <c r="J422" s="116"/>
      <c r="K422" s="116"/>
      <c r="L422" s="116"/>
      <c r="M422" s="116"/>
      <c r="N422" s="116"/>
      <c r="O422" s="116"/>
      <c r="P422" s="116"/>
      <c r="Q422" s="116"/>
      <c r="R422" s="116"/>
      <c r="S422" s="116"/>
      <c r="T422" s="116"/>
      <c r="U422" s="116"/>
      <c r="V422" s="116"/>
      <c r="W422" s="116"/>
      <c r="X422" s="117" t="s">
        <v>2215</v>
      </c>
      <c r="Y422" s="234">
        <v>6</v>
      </c>
      <c r="Z422" s="116"/>
      <c r="AA422" s="116"/>
      <c r="AB422" s="117" t="s">
        <v>2216</v>
      </c>
      <c r="AC422" s="117" t="s">
        <v>2217</v>
      </c>
      <c r="AD422" s="254" t="s">
        <v>2218</v>
      </c>
      <c r="AE422" s="116"/>
      <c r="AF422" s="116"/>
      <c r="AG422" s="116"/>
      <c r="AH422" s="233" t="e">
        <f>VLOOKUP($AD422,'Program-Causes'!$C:$D,2,FALSE)</f>
        <v>#N/A</v>
      </c>
      <c r="AI422" s="116"/>
      <c r="AJ422" s="117" t="s">
        <v>69</v>
      </c>
      <c r="AK422" s="117" t="s">
        <v>70</v>
      </c>
      <c r="AL422" s="30" t="str">
        <f t="shared" si="0"/>
        <v>张敬若-湘潭市子敬慈善基金会-6--Hunan Youth Development Foundation-湖南省青少年发展基金会</v>
      </c>
      <c r="AM422" s="117" t="s">
        <v>1369</v>
      </c>
      <c r="AN422" s="114" t="s">
        <v>2219</v>
      </c>
      <c r="AO422" s="116"/>
      <c r="AP422" s="116"/>
      <c r="AQ422" s="116"/>
      <c r="AR422" s="116"/>
      <c r="AS422" s="116"/>
      <c r="AT422" s="117" t="s">
        <v>74</v>
      </c>
      <c r="AU422" s="116"/>
      <c r="AV422" s="116"/>
      <c r="AW422" s="116"/>
      <c r="AX422" s="116"/>
      <c r="AY422" s="116"/>
      <c r="AZ422" s="116"/>
      <c r="BA422" s="116"/>
      <c r="BB422" s="116"/>
      <c r="BC422" s="116"/>
      <c r="BD422" s="117" t="s">
        <v>269</v>
      </c>
      <c r="BE422" s="255">
        <v>42744</v>
      </c>
      <c r="BF422" s="116"/>
      <c r="BG422" s="116"/>
      <c r="BH422" s="116"/>
      <c r="BI422" s="116"/>
      <c r="BJ422" s="116"/>
      <c r="BK422" s="116"/>
      <c r="BL422" s="116"/>
      <c r="BM422" s="116"/>
      <c r="BN422" s="116"/>
      <c r="BO422" s="116"/>
    </row>
    <row r="423" spans="1:67" ht="16.5">
      <c r="A423" s="234">
        <v>113</v>
      </c>
      <c r="B423" s="117"/>
      <c r="C423" s="116"/>
      <c r="D423" s="236"/>
      <c r="E423" s="117" t="s">
        <v>801</v>
      </c>
      <c r="F423" s="235"/>
      <c r="G423" s="116"/>
      <c r="H423" s="116"/>
      <c r="I423" s="116"/>
      <c r="J423" s="116"/>
      <c r="K423" s="116"/>
      <c r="L423" s="116"/>
      <c r="M423" s="117" t="s">
        <v>2220</v>
      </c>
      <c r="N423" s="116"/>
      <c r="O423" s="116"/>
      <c r="P423" s="116"/>
      <c r="Q423" s="116"/>
      <c r="R423" s="116"/>
      <c r="S423" s="116"/>
      <c r="T423" s="116"/>
      <c r="U423" s="116"/>
      <c r="V423" s="116"/>
      <c r="W423" s="116"/>
      <c r="X423" s="117" t="s">
        <v>2220</v>
      </c>
      <c r="Y423" s="234">
        <v>7.27</v>
      </c>
      <c r="Z423" s="234">
        <v>12</v>
      </c>
      <c r="AA423" s="234">
        <v>31</v>
      </c>
      <c r="AB423" s="117" t="s">
        <v>1485</v>
      </c>
      <c r="AC423" s="117" t="s">
        <v>1486</v>
      </c>
      <c r="AD423" s="254" t="s">
        <v>2221</v>
      </c>
      <c r="AE423" s="254" t="s">
        <v>109</v>
      </c>
      <c r="AF423" s="116"/>
      <c r="AG423" s="117" t="s">
        <v>126</v>
      </c>
      <c r="AH423" s="233" t="str">
        <f>VLOOKUP($AD423,'Program-Causes'!$C:$D,2,FALSE)</f>
        <v>Public Health</v>
      </c>
      <c r="AI423" s="117" t="s">
        <v>100</v>
      </c>
      <c r="AJ423" s="117" t="s">
        <v>69</v>
      </c>
      <c r="AK423" s="117" t="s">
        <v>70</v>
      </c>
      <c r="AL423" s="30" t="str">
        <f t="shared" si="0"/>
        <v>杨君-广东水天水处理科技有限公司-7.27-12-China Environmental Protection Foundation-中华环境保护基金会</v>
      </c>
      <c r="AM423" s="257" t="s">
        <v>80</v>
      </c>
      <c r="AN423" s="116"/>
      <c r="AO423" s="116"/>
      <c r="AP423" s="116"/>
      <c r="AQ423" s="117" t="s">
        <v>74</v>
      </c>
      <c r="AR423" s="116"/>
      <c r="AS423" s="116"/>
      <c r="AT423" s="116"/>
      <c r="AU423" s="116"/>
      <c r="AV423" s="116"/>
      <c r="AW423" s="116"/>
      <c r="AX423" s="116"/>
      <c r="AY423" s="116"/>
      <c r="AZ423" s="116"/>
      <c r="BA423" s="116"/>
      <c r="BB423" s="116"/>
      <c r="BC423" s="116"/>
      <c r="BD423" s="117" t="s">
        <v>118</v>
      </c>
      <c r="BE423" s="255">
        <v>42744</v>
      </c>
      <c r="BF423" s="116"/>
      <c r="BG423" s="116"/>
      <c r="BH423" s="116"/>
      <c r="BI423" s="116"/>
      <c r="BJ423" s="116"/>
      <c r="BK423" s="116"/>
      <c r="BL423" s="116"/>
      <c r="BM423" s="116"/>
      <c r="BN423" s="116"/>
      <c r="BO423" s="116"/>
    </row>
    <row r="424" spans="1:67" ht="16.5">
      <c r="A424" s="234">
        <v>114</v>
      </c>
      <c r="B424" s="116"/>
      <c r="C424" s="116"/>
      <c r="D424" s="226" t="s">
        <v>597</v>
      </c>
      <c r="E424" s="227" t="s">
        <v>598</v>
      </c>
      <c r="F424" s="235"/>
      <c r="G424" s="236"/>
      <c r="H424" s="237">
        <v>54</v>
      </c>
      <c r="I424" s="226" t="s">
        <v>78</v>
      </c>
      <c r="J424" s="245"/>
      <c r="K424" s="238" t="s">
        <v>80</v>
      </c>
      <c r="L424" s="229" t="s">
        <v>123</v>
      </c>
      <c r="M424" s="230" t="s">
        <v>2222</v>
      </c>
      <c r="N424" s="229" t="s">
        <v>2223</v>
      </c>
      <c r="O424" s="240"/>
      <c r="P424" s="229" t="s">
        <v>336</v>
      </c>
      <c r="Q424" s="230" t="s">
        <v>292</v>
      </c>
      <c r="R424" s="229" t="s">
        <v>776</v>
      </c>
      <c r="S424" s="239" t="s">
        <v>80</v>
      </c>
      <c r="T424" s="229" t="s">
        <v>2224</v>
      </c>
      <c r="U424" s="240"/>
      <c r="V424" s="229" t="s">
        <v>2225</v>
      </c>
      <c r="W424" s="239" t="s">
        <v>2226</v>
      </c>
      <c r="X424" s="30" t="s">
        <v>2227</v>
      </c>
      <c r="Y424" s="241">
        <v>1.6</v>
      </c>
      <c r="Z424" s="242">
        <v>1</v>
      </c>
      <c r="AA424" s="241">
        <v>28</v>
      </c>
      <c r="AB424" s="30" t="s">
        <v>777</v>
      </c>
      <c r="AC424" s="29"/>
      <c r="AD424" s="235"/>
      <c r="AE424" s="243" t="s">
        <v>109</v>
      </c>
      <c r="AF424" s="29"/>
      <c r="AG424" s="30" t="s">
        <v>99</v>
      </c>
      <c r="AH424" s="233" t="e">
        <f>VLOOKUP($AD424,'Program-Causes'!$C:$D,2,FALSE)</f>
        <v>#N/A</v>
      </c>
      <c r="AI424" s="194" t="s">
        <v>100</v>
      </c>
      <c r="AJ424" s="30" t="s">
        <v>69</v>
      </c>
      <c r="AK424" s="194" t="s">
        <v>70</v>
      </c>
      <c r="AL424" s="30" t="str">
        <f t="shared" si="0"/>
        <v>程理财-Shanhe Construction Group Co.,Ltd-1.6-1-Hubei Charity Federation-</v>
      </c>
      <c r="AM424" s="26" t="s">
        <v>72</v>
      </c>
      <c r="AN424" s="27" t="s">
        <v>73</v>
      </c>
      <c r="AO424" s="28"/>
      <c r="AP424" s="29"/>
      <c r="AQ424" s="30" t="s">
        <v>74</v>
      </c>
      <c r="AR424" s="29"/>
      <c r="AS424" s="28"/>
      <c r="AT424" s="29"/>
      <c r="AU424" s="28"/>
      <c r="AV424" s="194" t="s">
        <v>744</v>
      </c>
      <c r="AW424" s="28"/>
      <c r="AX424" s="194" t="s">
        <v>76</v>
      </c>
      <c r="AY424" s="244">
        <v>2.6</v>
      </c>
      <c r="AZ424" s="245"/>
      <c r="BA424" s="245"/>
      <c r="BB424" s="236"/>
      <c r="BC424" s="245"/>
      <c r="BD424" s="117" t="s">
        <v>77</v>
      </c>
      <c r="BE424" s="246">
        <v>42443</v>
      </c>
      <c r="BF424" s="116"/>
      <c r="BG424" s="116"/>
      <c r="BH424" s="116"/>
      <c r="BI424" s="116"/>
      <c r="BJ424" s="116"/>
      <c r="BK424" s="116"/>
      <c r="BL424" s="116"/>
      <c r="BM424" s="116"/>
      <c r="BN424" s="116"/>
      <c r="BO424" s="116"/>
    </row>
    <row r="425" spans="1:67" ht="16.5">
      <c r="A425" s="234">
        <v>114</v>
      </c>
      <c r="B425" s="116"/>
      <c r="C425" s="116"/>
      <c r="D425" s="226" t="s">
        <v>597</v>
      </c>
      <c r="E425" s="227" t="s">
        <v>598</v>
      </c>
      <c r="F425" s="235"/>
      <c r="G425" s="236"/>
      <c r="H425" s="245"/>
      <c r="I425" s="236"/>
      <c r="J425" s="245"/>
      <c r="K425" s="236"/>
      <c r="L425" s="248"/>
      <c r="M425" s="240"/>
      <c r="N425" s="248"/>
      <c r="O425" s="240"/>
      <c r="P425" s="248"/>
      <c r="Q425" s="240"/>
      <c r="R425" s="248"/>
      <c r="S425" s="240"/>
      <c r="T425" s="248"/>
      <c r="U425" s="240"/>
      <c r="V425" s="248"/>
      <c r="W425" s="240"/>
      <c r="X425" s="30" t="s">
        <v>2227</v>
      </c>
      <c r="Y425" s="241">
        <v>4.5</v>
      </c>
      <c r="Z425" s="242">
        <v>7</v>
      </c>
      <c r="AA425" s="241">
        <v>16</v>
      </c>
      <c r="AB425" s="30" t="s">
        <v>2058</v>
      </c>
      <c r="AC425" s="29"/>
      <c r="AD425" s="235"/>
      <c r="AE425" s="243" t="s">
        <v>98</v>
      </c>
      <c r="AF425" s="29"/>
      <c r="AG425" s="30" t="s">
        <v>134</v>
      </c>
      <c r="AH425" s="233" t="e">
        <f>VLOOKUP($AD425,'Program-Causes'!$C:$D,2,FALSE)</f>
        <v>#N/A</v>
      </c>
      <c r="AI425" s="194" t="s">
        <v>100</v>
      </c>
      <c r="AJ425" s="30" t="s">
        <v>69</v>
      </c>
      <c r="AK425" s="194" t="s">
        <v>70</v>
      </c>
      <c r="AL425" s="30" t="str">
        <f t="shared" si="0"/>
        <v>程理财-Shanhe Construction Group Co.,Ltd-4.5-7-Hubei Government-</v>
      </c>
      <c r="AM425" s="26" t="s">
        <v>80</v>
      </c>
      <c r="AN425" s="29"/>
      <c r="AO425" s="28"/>
      <c r="AP425" s="29"/>
      <c r="AQ425" s="30" t="s">
        <v>74</v>
      </c>
      <c r="AR425" s="29"/>
      <c r="AS425" s="28"/>
      <c r="AT425" s="29"/>
      <c r="AU425" s="28"/>
      <c r="AV425" s="194" t="s">
        <v>1689</v>
      </c>
      <c r="AW425" s="28"/>
      <c r="AX425" s="194" t="s">
        <v>84</v>
      </c>
      <c r="AY425" s="236"/>
      <c r="AZ425" s="245"/>
      <c r="BA425" s="245"/>
      <c r="BB425" s="236"/>
      <c r="BC425" s="245"/>
      <c r="BD425" s="117" t="s">
        <v>103</v>
      </c>
      <c r="BE425" s="246">
        <v>42705</v>
      </c>
      <c r="BF425" s="116"/>
      <c r="BG425" s="116"/>
      <c r="BH425" s="116"/>
      <c r="BI425" s="116"/>
      <c r="BJ425" s="116"/>
      <c r="BK425" s="116"/>
      <c r="BL425" s="116"/>
      <c r="BM425" s="116"/>
      <c r="BN425" s="116"/>
      <c r="BO425" s="116"/>
    </row>
    <row r="426" spans="1:67" ht="16.5">
      <c r="A426" s="234">
        <v>114</v>
      </c>
      <c r="B426" s="116"/>
      <c r="C426" s="116"/>
      <c r="D426" s="226" t="s">
        <v>597</v>
      </c>
      <c r="E426" s="227" t="s">
        <v>598</v>
      </c>
      <c r="F426" s="235"/>
      <c r="G426" s="236"/>
      <c r="H426" s="245"/>
      <c r="I426" s="236"/>
      <c r="J426" s="245"/>
      <c r="K426" s="236"/>
      <c r="L426" s="248"/>
      <c r="M426" s="240"/>
      <c r="N426" s="248"/>
      <c r="O426" s="240"/>
      <c r="P426" s="248"/>
      <c r="Q426" s="240"/>
      <c r="R426" s="248"/>
      <c r="S426" s="240"/>
      <c r="T426" s="248"/>
      <c r="U426" s="240"/>
      <c r="V426" s="248"/>
      <c r="W426" s="240"/>
      <c r="X426" s="30" t="s">
        <v>2227</v>
      </c>
      <c r="Y426" s="241">
        <v>1</v>
      </c>
      <c r="Z426" s="242">
        <v>8</v>
      </c>
      <c r="AA426" s="241">
        <v>26</v>
      </c>
      <c r="AB426" s="30" t="s">
        <v>2228</v>
      </c>
      <c r="AC426" s="29"/>
      <c r="AD426" s="235"/>
      <c r="AE426" s="243" t="s">
        <v>98</v>
      </c>
      <c r="AF426" s="29"/>
      <c r="AG426" s="30" t="s">
        <v>67</v>
      </c>
      <c r="AH426" s="233" t="e">
        <f>VLOOKUP($AD426,'Program-Causes'!$C:$D,2,FALSE)</f>
        <v>#N/A</v>
      </c>
      <c r="AI426" s="194" t="s">
        <v>100</v>
      </c>
      <c r="AJ426" s="30" t="s">
        <v>69</v>
      </c>
      <c r="AK426" s="194" t="s">
        <v>70</v>
      </c>
      <c r="AL426" s="30" t="str">
        <f t="shared" si="0"/>
        <v>程理财-Shanhe Construction Group Co.,Ltd-1-8-Huang Gang Municipal General Union-</v>
      </c>
      <c r="AM426" s="26" t="s">
        <v>80</v>
      </c>
      <c r="AN426" s="29"/>
      <c r="AO426" s="28"/>
      <c r="AP426" s="29"/>
      <c r="AQ426" s="30" t="s">
        <v>74</v>
      </c>
      <c r="AR426" s="29"/>
      <c r="AS426" s="28"/>
      <c r="AT426" s="29"/>
      <c r="AU426" s="28"/>
      <c r="AV426" s="194" t="s">
        <v>1689</v>
      </c>
      <c r="AW426" s="28"/>
      <c r="AX426" s="194" t="s">
        <v>84</v>
      </c>
      <c r="AY426" s="236"/>
      <c r="AZ426" s="245"/>
      <c r="BA426" s="245"/>
      <c r="BB426" s="236"/>
      <c r="BC426" s="245"/>
      <c r="BD426" s="117" t="s">
        <v>103</v>
      </c>
      <c r="BE426" s="246">
        <v>42705</v>
      </c>
      <c r="BF426" s="116"/>
      <c r="BG426" s="116"/>
      <c r="BH426" s="116"/>
      <c r="BI426" s="116"/>
      <c r="BJ426" s="116"/>
      <c r="BK426" s="116"/>
      <c r="BL426" s="116"/>
      <c r="BM426" s="116"/>
      <c r="BN426" s="116"/>
      <c r="BO426" s="116"/>
    </row>
    <row r="427" spans="1:67" ht="16.5">
      <c r="A427" s="234">
        <v>115</v>
      </c>
      <c r="B427" s="117"/>
      <c r="C427" s="116"/>
      <c r="D427" s="236"/>
      <c r="E427" s="117" t="s">
        <v>802</v>
      </c>
      <c r="F427" s="235"/>
      <c r="G427" s="116"/>
      <c r="H427" s="116"/>
      <c r="I427" s="116"/>
      <c r="J427" s="116"/>
      <c r="K427" s="116"/>
      <c r="L427" s="116"/>
      <c r="M427" s="116"/>
      <c r="N427" s="116"/>
      <c r="O427" s="116"/>
      <c r="P427" s="116"/>
      <c r="Q427" s="116"/>
      <c r="R427" s="116"/>
      <c r="S427" s="116"/>
      <c r="T427" s="116"/>
      <c r="U427" s="116"/>
      <c r="V427" s="116"/>
      <c r="W427" s="116"/>
      <c r="X427" s="117" t="s">
        <v>2229</v>
      </c>
      <c r="Y427" s="234">
        <v>7</v>
      </c>
      <c r="Z427" s="116"/>
      <c r="AA427" s="116"/>
      <c r="AB427" s="117" t="s">
        <v>1777</v>
      </c>
      <c r="AC427" s="117" t="s">
        <v>1778</v>
      </c>
      <c r="AD427" s="254" t="s">
        <v>2230</v>
      </c>
      <c r="AE427" s="116"/>
      <c r="AF427" s="116"/>
      <c r="AG427" s="116"/>
      <c r="AH427" s="233" t="e">
        <f>VLOOKUP($AD427,'Program-Causes'!$C:$D,2,FALSE)</f>
        <v>#N/A</v>
      </c>
      <c r="AI427" s="116"/>
      <c r="AJ427" s="117" t="s">
        <v>69</v>
      </c>
      <c r="AK427" s="117" t="s">
        <v>70</v>
      </c>
      <c r="AL427" s="30" t="str">
        <f t="shared" si="0"/>
        <v>许文智-上海三湘投资控股有限公司董事、三湘股份有限公司董事、总经理许文智-7--Shanghai Tongji University Education Development Foundation-上海同济大学教育发展基金会</v>
      </c>
      <c r="AM427" s="117" t="s">
        <v>1369</v>
      </c>
      <c r="AN427" s="277" t="s">
        <v>1780</v>
      </c>
      <c r="AO427" s="116"/>
      <c r="AP427" s="116"/>
      <c r="AQ427" s="116"/>
      <c r="AR427" s="116"/>
      <c r="AS427" s="116"/>
      <c r="AT427" s="117" t="s">
        <v>74</v>
      </c>
      <c r="AU427" s="116"/>
      <c r="AV427" s="116"/>
      <c r="AW427" s="116"/>
      <c r="AX427" s="116"/>
      <c r="AY427" s="116"/>
      <c r="AZ427" s="116"/>
      <c r="BA427" s="116"/>
      <c r="BB427" s="116"/>
      <c r="BC427" s="116"/>
      <c r="BD427" s="117" t="s">
        <v>269</v>
      </c>
      <c r="BE427" s="255">
        <v>42744</v>
      </c>
      <c r="BF427" s="116"/>
      <c r="BG427" s="116"/>
      <c r="BH427" s="116"/>
      <c r="BI427" s="116"/>
      <c r="BJ427" s="116"/>
      <c r="BK427" s="116"/>
      <c r="BL427" s="116"/>
      <c r="BM427" s="116"/>
      <c r="BN427" s="116"/>
      <c r="BO427" s="116"/>
    </row>
    <row r="428" spans="1:67" ht="16.5">
      <c r="A428" s="234">
        <v>116</v>
      </c>
      <c r="B428" s="116"/>
      <c r="C428" s="116"/>
      <c r="D428" s="226" t="s">
        <v>2233</v>
      </c>
      <c r="E428" s="227" t="s">
        <v>803</v>
      </c>
      <c r="F428" s="235"/>
      <c r="G428" s="236"/>
      <c r="H428" s="237">
        <v>58</v>
      </c>
      <c r="I428" s="226" t="s">
        <v>78</v>
      </c>
      <c r="J428" s="227" t="s">
        <v>79</v>
      </c>
      <c r="K428" s="238" t="s">
        <v>80</v>
      </c>
      <c r="L428" s="229" t="s">
        <v>122</v>
      </c>
      <c r="M428" s="230" t="s">
        <v>2234</v>
      </c>
      <c r="N428" s="229" t="s">
        <v>2235</v>
      </c>
      <c r="O428" s="230" t="s">
        <v>70</v>
      </c>
      <c r="P428" s="229" t="s">
        <v>1550</v>
      </c>
      <c r="Q428" s="230" t="s">
        <v>63</v>
      </c>
      <c r="R428" s="229" t="s">
        <v>94</v>
      </c>
      <c r="S428" s="239" t="s">
        <v>80</v>
      </c>
      <c r="T428" s="229" t="s">
        <v>2236</v>
      </c>
      <c r="U428" s="230" t="s">
        <v>2237</v>
      </c>
      <c r="V428" s="229" t="s">
        <v>2238</v>
      </c>
      <c r="W428" s="230" t="s">
        <v>2239</v>
      </c>
      <c r="X428" s="28"/>
      <c r="Y428" s="241">
        <v>6.5</v>
      </c>
      <c r="Z428" s="242">
        <v>6</v>
      </c>
      <c r="AA428" s="241">
        <v>29</v>
      </c>
      <c r="AB428" s="30" t="s">
        <v>2240</v>
      </c>
      <c r="AC428" s="29"/>
      <c r="AD428" s="235"/>
      <c r="AE428" s="243" t="s">
        <v>98</v>
      </c>
      <c r="AF428" s="29"/>
      <c r="AG428" s="30" t="s">
        <v>99</v>
      </c>
      <c r="AH428" s="233" t="e">
        <f>VLOOKUP($AD428,'Program-Causes'!$C:$D,2,FALSE)</f>
        <v>#N/A</v>
      </c>
      <c r="AI428" s="194" t="s">
        <v>100</v>
      </c>
      <c r="AJ428" s="30" t="s">
        <v>69</v>
      </c>
      <c r="AK428" s="194" t="s">
        <v>70</v>
      </c>
      <c r="AL428" s="30" t="str">
        <f t="shared" si="0"/>
        <v>陈凯旋--6.5-6-Guangzhou Government-</v>
      </c>
      <c r="AM428" s="26" t="s">
        <v>72</v>
      </c>
      <c r="AN428" s="27" t="s">
        <v>73</v>
      </c>
      <c r="AO428" s="28"/>
      <c r="AP428" s="29"/>
      <c r="AQ428" s="30" t="s">
        <v>74</v>
      </c>
      <c r="AR428" s="29"/>
      <c r="AS428" s="28"/>
      <c r="AT428" s="29"/>
      <c r="AU428" s="28"/>
      <c r="AV428" s="29"/>
      <c r="AW428" s="28"/>
      <c r="AX428" s="29"/>
      <c r="AY428" s="244">
        <v>6.5</v>
      </c>
      <c r="AZ428" s="245"/>
      <c r="BA428" s="245"/>
      <c r="BB428" s="236"/>
      <c r="BC428" s="237">
        <v>5</v>
      </c>
      <c r="BD428" s="117" t="s">
        <v>103</v>
      </c>
      <c r="BE428" s="246">
        <v>42689</v>
      </c>
      <c r="BF428" s="116"/>
      <c r="BG428" s="116"/>
      <c r="BH428" s="116"/>
      <c r="BI428" s="116"/>
      <c r="BJ428" s="116"/>
      <c r="BK428" s="116"/>
      <c r="BL428" s="116"/>
      <c r="BM428" s="116"/>
      <c r="BN428" s="116"/>
      <c r="BO428" s="116"/>
    </row>
    <row r="429" spans="1:67" ht="16.5">
      <c r="A429" s="234">
        <v>117</v>
      </c>
      <c r="B429" s="117"/>
      <c r="C429" s="116"/>
      <c r="D429" s="236"/>
      <c r="E429" s="117" t="s">
        <v>804</v>
      </c>
      <c r="F429" s="235"/>
      <c r="G429" s="116"/>
      <c r="H429" s="116"/>
      <c r="I429" s="116"/>
      <c r="J429" s="116"/>
      <c r="K429" s="116"/>
      <c r="L429" s="116"/>
      <c r="M429" s="117" t="s">
        <v>2241</v>
      </c>
      <c r="N429" s="116"/>
      <c r="O429" s="116"/>
      <c r="P429" s="116"/>
      <c r="Q429" s="116"/>
      <c r="R429" s="116"/>
      <c r="S429" s="116"/>
      <c r="T429" s="116"/>
      <c r="U429" s="116"/>
      <c r="V429" s="116"/>
      <c r="W429" s="116"/>
      <c r="X429" s="117" t="s">
        <v>2241</v>
      </c>
      <c r="Y429" s="234">
        <v>1</v>
      </c>
      <c r="Z429" s="234">
        <v>1</v>
      </c>
      <c r="AA429" s="117" t="s">
        <v>173</v>
      </c>
      <c r="AB429" s="117" t="s">
        <v>2242</v>
      </c>
      <c r="AC429" s="117" t="s">
        <v>2243</v>
      </c>
      <c r="AD429" s="254" t="s">
        <v>2244</v>
      </c>
      <c r="AE429" s="254" t="s">
        <v>136</v>
      </c>
      <c r="AF429" s="116"/>
      <c r="AG429" s="117" t="s">
        <v>99</v>
      </c>
      <c r="AH429" s="233" t="str">
        <f>VLOOKUP($AD429,'Program-Causes'!$C:$D,2,FALSE)</f>
        <v>Social Welfare &amp; Poverty Alleviation</v>
      </c>
      <c r="AI429" s="117" t="s">
        <v>100</v>
      </c>
      <c r="AJ429" s="117" t="s">
        <v>69</v>
      </c>
      <c r="AK429" s="117" t="s">
        <v>70</v>
      </c>
      <c r="AL429" s="30" t="str">
        <f t="shared" si="0"/>
        <v>汤玉祥-郑州宇通客车股份有限公司-1-1-Shenzhen Longyue Foundation-深圳市龙越慈善基金会</v>
      </c>
      <c r="AM429" s="257" t="s">
        <v>80</v>
      </c>
      <c r="AN429" s="116"/>
      <c r="AO429" s="116"/>
      <c r="AP429" s="116"/>
      <c r="AQ429" s="117" t="s">
        <v>74</v>
      </c>
      <c r="AR429" s="116"/>
      <c r="AS429" s="116"/>
      <c r="AT429" s="116"/>
      <c r="AU429" s="116"/>
      <c r="AV429" s="116"/>
      <c r="AW429" s="116"/>
      <c r="AX429" s="116"/>
      <c r="AY429" s="116"/>
      <c r="AZ429" s="116"/>
      <c r="BA429" s="116"/>
      <c r="BB429" s="116"/>
      <c r="BC429" s="116"/>
      <c r="BD429" s="117" t="s">
        <v>118</v>
      </c>
      <c r="BE429" s="255">
        <v>42744</v>
      </c>
      <c r="BF429" s="116"/>
      <c r="BG429" s="116"/>
      <c r="BH429" s="116"/>
      <c r="BI429" s="116"/>
      <c r="BJ429" s="116"/>
      <c r="BK429" s="116"/>
      <c r="BL429" s="116"/>
      <c r="BM429" s="116"/>
      <c r="BN429" s="116"/>
      <c r="BO429" s="116"/>
    </row>
    <row r="430" spans="1:67" ht="16.5">
      <c r="A430" s="234">
        <v>117</v>
      </c>
      <c r="B430" s="117"/>
      <c r="C430" s="116"/>
      <c r="D430" s="236"/>
      <c r="E430" s="117" t="s">
        <v>804</v>
      </c>
      <c r="F430" s="235"/>
      <c r="G430" s="116"/>
      <c r="H430" s="116"/>
      <c r="I430" s="116"/>
      <c r="J430" s="116"/>
      <c r="K430" s="116"/>
      <c r="L430" s="116"/>
      <c r="M430" s="117" t="s">
        <v>2241</v>
      </c>
      <c r="N430" s="116"/>
      <c r="O430" s="116"/>
      <c r="P430" s="116"/>
      <c r="Q430" s="116"/>
      <c r="R430" s="116"/>
      <c r="S430" s="116"/>
      <c r="T430" s="116"/>
      <c r="U430" s="116"/>
      <c r="V430" s="116"/>
      <c r="W430" s="116"/>
      <c r="X430" s="117" t="s">
        <v>2241</v>
      </c>
      <c r="Y430" s="234">
        <v>1</v>
      </c>
      <c r="Z430" s="234">
        <v>1</v>
      </c>
      <c r="AA430" s="117" t="s">
        <v>173</v>
      </c>
      <c r="AB430" s="117" t="s">
        <v>2242</v>
      </c>
      <c r="AC430" s="117" t="s">
        <v>2243</v>
      </c>
      <c r="AD430" s="254" t="s">
        <v>2244</v>
      </c>
      <c r="AE430" s="254" t="s">
        <v>136</v>
      </c>
      <c r="AF430" s="116"/>
      <c r="AG430" s="117" t="s">
        <v>99</v>
      </c>
      <c r="AH430" s="233" t="str">
        <f>VLOOKUP($AD430,'Program-Causes'!$C:$D,2,FALSE)</f>
        <v>Social Welfare &amp; Poverty Alleviation</v>
      </c>
      <c r="AI430" s="117" t="s">
        <v>100</v>
      </c>
      <c r="AJ430" s="117" t="s">
        <v>69</v>
      </c>
      <c r="AK430" s="117" t="s">
        <v>70</v>
      </c>
      <c r="AL430" s="30" t="str">
        <f t="shared" si="0"/>
        <v>汤玉祥-郑州宇通客车股份有限公司-1-1-Shenzhen Longyue Foundation-深圳市龙越慈善基金会</v>
      </c>
      <c r="AM430" s="257" t="s">
        <v>80</v>
      </c>
      <c r="AN430" s="116"/>
      <c r="AO430" s="116"/>
      <c r="AP430" s="116"/>
      <c r="AQ430" s="117" t="s">
        <v>74</v>
      </c>
      <c r="AR430" s="116"/>
      <c r="AS430" s="116"/>
      <c r="AT430" s="116"/>
      <c r="AU430" s="116"/>
      <c r="AV430" s="116"/>
      <c r="AW430" s="116"/>
      <c r="AX430" s="116"/>
      <c r="AY430" s="116"/>
      <c r="AZ430" s="116"/>
      <c r="BA430" s="116"/>
      <c r="BB430" s="116"/>
      <c r="BC430" s="116"/>
      <c r="BD430" s="117" t="s">
        <v>118</v>
      </c>
      <c r="BE430" s="255">
        <v>42744</v>
      </c>
      <c r="BF430" s="116"/>
      <c r="BG430" s="116"/>
      <c r="BH430" s="116"/>
      <c r="BI430" s="116"/>
      <c r="BJ430" s="116"/>
      <c r="BK430" s="116"/>
      <c r="BL430" s="116"/>
      <c r="BM430" s="116"/>
      <c r="BN430" s="116"/>
      <c r="BO430" s="116"/>
    </row>
    <row r="431" spans="1:67" ht="16.5">
      <c r="A431" s="234">
        <v>117</v>
      </c>
      <c r="B431" s="117"/>
      <c r="C431" s="116"/>
      <c r="D431" s="236"/>
      <c r="E431" s="117" t="s">
        <v>804</v>
      </c>
      <c r="F431" s="235"/>
      <c r="G431" s="116"/>
      <c r="H431" s="116"/>
      <c r="I431" s="116"/>
      <c r="J431" s="116"/>
      <c r="K431" s="116"/>
      <c r="L431" s="116"/>
      <c r="M431" s="117" t="s">
        <v>2241</v>
      </c>
      <c r="N431" s="116"/>
      <c r="O431" s="116"/>
      <c r="P431" s="116"/>
      <c r="Q431" s="116"/>
      <c r="R431" s="116"/>
      <c r="S431" s="116"/>
      <c r="T431" s="116"/>
      <c r="U431" s="116"/>
      <c r="V431" s="116"/>
      <c r="W431" s="116"/>
      <c r="X431" s="117" t="s">
        <v>2241</v>
      </c>
      <c r="Y431" s="234">
        <v>1</v>
      </c>
      <c r="Z431" s="234">
        <v>1</v>
      </c>
      <c r="AA431" s="117" t="s">
        <v>173</v>
      </c>
      <c r="AB431" s="117" t="s">
        <v>2242</v>
      </c>
      <c r="AC431" s="117" t="s">
        <v>2243</v>
      </c>
      <c r="AD431" s="254" t="s">
        <v>2244</v>
      </c>
      <c r="AE431" s="254" t="s">
        <v>136</v>
      </c>
      <c r="AF431" s="116"/>
      <c r="AG431" s="117" t="s">
        <v>99</v>
      </c>
      <c r="AH431" s="233" t="str">
        <f>VLOOKUP($AD431,'Program-Causes'!$C:$D,2,FALSE)</f>
        <v>Social Welfare &amp; Poverty Alleviation</v>
      </c>
      <c r="AI431" s="117" t="s">
        <v>100</v>
      </c>
      <c r="AJ431" s="117" t="s">
        <v>69</v>
      </c>
      <c r="AK431" s="117" t="s">
        <v>70</v>
      </c>
      <c r="AL431" s="30" t="str">
        <f t="shared" si="0"/>
        <v>汤玉祥-郑州宇通客车股份有限公司-1-1-Shenzhen Longyue Foundation-深圳市龙越慈善基金会</v>
      </c>
      <c r="AM431" s="257" t="s">
        <v>80</v>
      </c>
      <c r="AN431" s="116"/>
      <c r="AO431" s="116"/>
      <c r="AP431" s="116"/>
      <c r="AQ431" s="117" t="s">
        <v>74</v>
      </c>
      <c r="AR431" s="116"/>
      <c r="AS431" s="116"/>
      <c r="AT431" s="116"/>
      <c r="AU431" s="116"/>
      <c r="AV431" s="116"/>
      <c r="AW431" s="116"/>
      <c r="AX431" s="116"/>
      <c r="AY431" s="116"/>
      <c r="AZ431" s="116"/>
      <c r="BA431" s="116"/>
      <c r="BB431" s="116"/>
      <c r="BC431" s="116"/>
      <c r="BD431" s="117" t="s">
        <v>118</v>
      </c>
      <c r="BE431" s="255">
        <v>42744</v>
      </c>
      <c r="BF431" s="116"/>
      <c r="BG431" s="116"/>
      <c r="BH431" s="116"/>
      <c r="BI431" s="116"/>
      <c r="BJ431" s="116"/>
      <c r="BK431" s="116"/>
      <c r="BL431" s="116"/>
      <c r="BM431" s="116"/>
      <c r="BN431" s="116"/>
      <c r="BO431" s="116"/>
    </row>
    <row r="432" spans="1:67" ht="16.5">
      <c r="A432" s="234">
        <v>117</v>
      </c>
      <c r="B432" s="117"/>
      <c r="C432" s="116"/>
      <c r="D432" s="236"/>
      <c r="E432" s="117" t="s">
        <v>804</v>
      </c>
      <c r="F432" s="235"/>
      <c r="G432" s="116"/>
      <c r="H432" s="116"/>
      <c r="I432" s="116"/>
      <c r="J432" s="116"/>
      <c r="K432" s="116"/>
      <c r="L432" s="116"/>
      <c r="M432" s="117" t="s">
        <v>2241</v>
      </c>
      <c r="N432" s="116"/>
      <c r="O432" s="116"/>
      <c r="P432" s="116"/>
      <c r="Q432" s="116"/>
      <c r="R432" s="116"/>
      <c r="S432" s="116"/>
      <c r="T432" s="116"/>
      <c r="U432" s="116"/>
      <c r="V432" s="116"/>
      <c r="W432" s="116"/>
      <c r="X432" s="117" t="s">
        <v>2241</v>
      </c>
      <c r="Y432" s="234">
        <v>1</v>
      </c>
      <c r="Z432" s="234">
        <v>1</v>
      </c>
      <c r="AA432" s="117" t="s">
        <v>173</v>
      </c>
      <c r="AB432" s="117" t="s">
        <v>2242</v>
      </c>
      <c r="AC432" s="117" t="s">
        <v>2243</v>
      </c>
      <c r="AD432" s="254" t="s">
        <v>2244</v>
      </c>
      <c r="AE432" s="254" t="s">
        <v>136</v>
      </c>
      <c r="AF432" s="116"/>
      <c r="AG432" s="117" t="s">
        <v>99</v>
      </c>
      <c r="AH432" s="233" t="str">
        <f>VLOOKUP($AD432,'Program-Causes'!$C:$D,2,FALSE)</f>
        <v>Social Welfare &amp; Poverty Alleviation</v>
      </c>
      <c r="AI432" s="117" t="s">
        <v>100</v>
      </c>
      <c r="AJ432" s="117" t="s">
        <v>69</v>
      </c>
      <c r="AK432" s="117" t="s">
        <v>70</v>
      </c>
      <c r="AL432" s="30" t="str">
        <f t="shared" si="0"/>
        <v>汤玉祥-郑州宇通客车股份有限公司-1-1-Shenzhen Longyue Foundation-深圳市龙越慈善基金会</v>
      </c>
      <c r="AM432" s="257" t="s">
        <v>80</v>
      </c>
      <c r="AN432" s="116"/>
      <c r="AO432" s="116"/>
      <c r="AP432" s="116"/>
      <c r="AQ432" s="117" t="s">
        <v>74</v>
      </c>
      <c r="AR432" s="116"/>
      <c r="AS432" s="116"/>
      <c r="AT432" s="116"/>
      <c r="AU432" s="116"/>
      <c r="AV432" s="116"/>
      <c r="AW432" s="116"/>
      <c r="AX432" s="116"/>
      <c r="AY432" s="116"/>
      <c r="AZ432" s="116"/>
      <c r="BA432" s="116"/>
      <c r="BB432" s="116"/>
      <c r="BC432" s="116"/>
      <c r="BD432" s="117" t="s">
        <v>118</v>
      </c>
      <c r="BE432" s="255">
        <v>42744</v>
      </c>
      <c r="BF432" s="116"/>
      <c r="BG432" s="116"/>
      <c r="BH432" s="116"/>
      <c r="BI432" s="116"/>
      <c r="BJ432" s="116"/>
      <c r="BK432" s="116"/>
      <c r="BL432" s="116"/>
      <c r="BM432" s="116"/>
      <c r="BN432" s="116"/>
      <c r="BO432" s="116"/>
    </row>
    <row r="433" spans="1:67" ht="16.5">
      <c r="A433" s="234">
        <v>117</v>
      </c>
      <c r="B433" s="117"/>
      <c r="C433" s="116"/>
      <c r="D433" s="236"/>
      <c r="E433" s="117" t="s">
        <v>804</v>
      </c>
      <c r="F433" s="235"/>
      <c r="G433" s="116"/>
      <c r="H433" s="116"/>
      <c r="I433" s="116"/>
      <c r="J433" s="116"/>
      <c r="K433" s="116"/>
      <c r="L433" s="116"/>
      <c r="M433" s="117" t="s">
        <v>2241</v>
      </c>
      <c r="N433" s="116"/>
      <c r="O433" s="116"/>
      <c r="P433" s="116"/>
      <c r="Q433" s="116"/>
      <c r="R433" s="116"/>
      <c r="S433" s="116"/>
      <c r="T433" s="116"/>
      <c r="U433" s="116"/>
      <c r="V433" s="116"/>
      <c r="W433" s="116"/>
      <c r="X433" s="117" t="s">
        <v>2241</v>
      </c>
      <c r="Y433" s="234">
        <v>1</v>
      </c>
      <c r="Z433" s="234">
        <v>1</v>
      </c>
      <c r="AA433" s="117" t="s">
        <v>173</v>
      </c>
      <c r="AB433" s="117" t="s">
        <v>2242</v>
      </c>
      <c r="AC433" s="117" t="s">
        <v>2243</v>
      </c>
      <c r="AD433" s="254" t="s">
        <v>2244</v>
      </c>
      <c r="AE433" s="254" t="s">
        <v>136</v>
      </c>
      <c r="AF433" s="116"/>
      <c r="AG433" s="117" t="s">
        <v>99</v>
      </c>
      <c r="AH433" s="233" t="str">
        <f>VLOOKUP($AD433,'Program-Causes'!$C:$D,2,FALSE)</f>
        <v>Social Welfare &amp; Poverty Alleviation</v>
      </c>
      <c r="AI433" s="117" t="s">
        <v>100</v>
      </c>
      <c r="AJ433" s="117" t="s">
        <v>69</v>
      </c>
      <c r="AK433" s="117" t="s">
        <v>70</v>
      </c>
      <c r="AL433" s="30" t="str">
        <f t="shared" si="0"/>
        <v>汤玉祥-郑州宇通客车股份有限公司-1-1-Shenzhen Longyue Foundation-深圳市龙越慈善基金会</v>
      </c>
      <c r="AM433" s="257" t="s">
        <v>80</v>
      </c>
      <c r="AN433" s="116"/>
      <c r="AO433" s="116"/>
      <c r="AP433" s="116"/>
      <c r="AQ433" s="117" t="s">
        <v>74</v>
      </c>
      <c r="AR433" s="116"/>
      <c r="AS433" s="116"/>
      <c r="AT433" s="116"/>
      <c r="AU433" s="116"/>
      <c r="AV433" s="116"/>
      <c r="AW433" s="116"/>
      <c r="AX433" s="116"/>
      <c r="AY433" s="116"/>
      <c r="AZ433" s="116"/>
      <c r="BA433" s="116"/>
      <c r="BB433" s="116"/>
      <c r="BC433" s="116"/>
      <c r="BD433" s="117" t="s">
        <v>118</v>
      </c>
      <c r="BE433" s="255">
        <v>42744</v>
      </c>
      <c r="BF433" s="116"/>
      <c r="BG433" s="116"/>
      <c r="BH433" s="116"/>
      <c r="BI433" s="116"/>
      <c r="BJ433" s="116"/>
      <c r="BK433" s="116"/>
      <c r="BL433" s="116"/>
      <c r="BM433" s="116"/>
      <c r="BN433" s="116"/>
      <c r="BO433" s="116"/>
    </row>
    <row r="434" spans="1:67" ht="16.5">
      <c r="A434" s="234">
        <v>117</v>
      </c>
      <c r="B434" s="117"/>
      <c r="C434" s="116"/>
      <c r="D434" s="236"/>
      <c r="E434" s="117" t="s">
        <v>804</v>
      </c>
      <c r="F434" s="235"/>
      <c r="G434" s="116"/>
      <c r="H434" s="116"/>
      <c r="I434" s="116"/>
      <c r="J434" s="116"/>
      <c r="K434" s="116"/>
      <c r="L434" s="116"/>
      <c r="M434" s="117" t="s">
        <v>2241</v>
      </c>
      <c r="N434" s="116"/>
      <c r="O434" s="116"/>
      <c r="P434" s="116"/>
      <c r="Q434" s="116"/>
      <c r="R434" s="116"/>
      <c r="S434" s="116"/>
      <c r="T434" s="116"/>
      <c r="U434" s="116"/>
      <c r="V434" s="116"/>
      <c r="W434" s="116"/>
      <c r="X434" s="117" t="s">
        <v>2241</v>
      </c>
      <c r="Y434" s="234">
        <v>0.68</v>
      </c>
      <c r="Z434" s="234">
        <v>2</v>
      </c>
      <c r="AA434" s="117" t="s">
        <v>173</v>
      </c>
      <c r="AB434" s="117" t="s">
        <v>2242</v>
      </c>
      <c r="AC434" s="117" t="s">
        <v>2243</v>
      </c>
      <c r="AD434" s="254" t="s">
        <v>2244</v>
      </c>
      <c r="AE434" s="254" t="s">
        <v>136</v>
      </c>
      <c r="AF434" s="116"/>
      <c r="AG434" s="117" t="s">
        <v>99</v>
      </c>
      <c r="AH434" s="233" t="str">
        <f>VLOOKUP($AD434,'Program-Causes'!$C:$D,2,FALSE)</f>
        <v>Social Welfare &amp; Poverty Alleviation</v>
      </c>
      <c r="AI434" s="117" t="s">
        <v>100</v>
      </c>
      <c r="AJ434" s="117" t="s">
        <v>69</v>
      </c>
      <c r="AK434" s="117" t="s">
        <v>70</v>
      </c>
      <c r="AL434" s="30" t="str">
        <f t="shared" si="0"/>
        <v>汤玉祥-郑州宇通客车股份有限公司-0.68-2-Shenzhen Longyue Foundation-深圳市龙越慈善基金会</v>
      </c>
      <c r="AM434" s="257" t="s">
        <v>80</v>
      </c>
      <c r="AN434" s="116"/>
      <c r="AO434" s="116"/>
      <c r="AP434" s="116"/>
      <c r="AQ434" s="117" t="s">
        <v>74</v>
      </c>
      <c r="AR434" s="116"/>
      <c r="AS434" s="116"/>
      <c r="AT434" s="116"/>
      <c r="AU434" s="116"/>
      <c r="AV434" s="116"/>
      <c r="AW434" s="116"/>
      <c r="AX434" s="116"/>
      <c r="AY434" s="116"/>
      <c r="AZ434" s="116"/>
      <c r="BA434" s="116"/>
      <c r="BB434" s="116"/>
      <c r="BC434" s="116"/>
      <c r="BD434" s="117" t="s">
        <v>118</v>
      </c>
      <c r="BE434" s="255">
        <v>42744</v>
      </c>
      <c r="BF434" s="116"/>
      <c r="BG434" s="116"/>
      <c r="BH434" s="116"/>
      <c r="BI434" s="116"/>
      <c r="BJ434" s="116"/>
      <c r="BK434" s="116"/>
      <c r="BL434" s="116"/>
      <c r="BM434" s="116"/>
      <c r="BN434" s="116"/>
      <c r="BO434" s="116"/>
    </row>
    <row r="435" spans="1:67" ht="16.5">
      <c r="A435" s="234">
        <v>117</v>
      </c>
      <c r="B435" s="117"/>
      <c r="C435" s="116"/>
      <c r="D435" s="236"/>
      <c r="E435" s="117" t="s">
        <v>804</v>
      </c>
      <c r="F435" s="235"/>
      <c r="G435" s="116"/>
      <c r="H435" s="116"/>
      <c r="I435" s="116"/>
      <c r="J435" s="116"/>
      <c r="K435" s="116"/>
      <c r="L435" s="116"/>
      <c r="M435" s="117" t="s">
        <v>2241</v>
      </c>
      <c r="N435" s="116"/>
      <c r="O435" s="116"/>
      <c r="P435" s="116"/>
      <c r="Q435" s="116"/>
      <c r="R435" s="116"/>
      <c r="S435" s="116"/>
      <c r="T435" s="116"/>
      <c r="U435" s="116"/>
      <c r="V435" s="116"/>
      <c r="W435" s="116"/>
      <c r="X435" s="117" t="s">
        <v>2241</v>
      </c>
      <c r="Y435" s="234">
        <v>0.64</v>
      </c>
      <c r="Z435" s="234">
        <v>9</v>
      </c>
      <c r="AA435" s="117" t="s">
        <v>173</v>
      </c>
      <c r="AB435" s="117" t="s">
        <v>2242</v>
      </c>
      <c r="AC435" s="117" t="s">
        <v>2243</v>
      </c>
      <c r="AD435" s="254" t="s">
        <v>2244</v>
      </c>
      <c r="AE435" s="254" t="s">
        <v>136</v>
      </c>
      <c r="AF435" s="116"/>
      <c r="AG435" s="117" t="s">
        <v>99</v>
      </c>
      <c r="AH435" s="233" t="str">
        <f>VLOOKUP($AD435,'Program-Causes'!$C:$D,2,FALSE)</f>
        <v>Social Welfare &amp; Poverty Alleviation</v>
      </c>
      <c r="AI435" s="117" t="s">
        <v>100</v>
      </c>
      <c r="AJ435" s="117" t="s">
        <v>69</v>
      </c>
      <c r="AK435" s="117" t="s">
        <v>70</v>
      </c>
      <c r="AL435" s="30" t="str">
        <f t="shared" si="0"/>
        <v>汤玉祥-郑州宇通客车股份有限公司-0.64-9-Shenzhen Longyue Foundation-深圳市龙越慈善基金会</v>
      </c>
      <c r="AM435" s="257" t="s">
        <v>80</v>
      </c>
      <c r="AN435" s="116"/>
      <c r="AO435" s="116"/>
      <c r="AP435" s="116"/>
      <c r="AQ435" s="117" t="s">
        <v>74</v>
      </c>
      <c r="AR435" s="116"/>
      <c r="AS435" s="116"/>
      <c r="AT435" s="116"/>
      <c r="AU435" s="116"/>
      <c r="AV435" s="116"/>
      <c r="AW435" s="116"/>
      <c r="AX435" s="116"/>
      <c r="AY435" s="116"/>
      <c r="AZ435" s="116"/>
      <c r="BA435" s="116"/>
      <c r="BB435" s="116"/>
      <c r="BC435" s="116"/>
      <c r="BD435" s="117" t="s">
        <v>118</v>
      </c>
      <c r="BE435" s="255">
        <v>42744</v>
      </c>
      <c r="BF435" s="116"/>
      <c r="BG435" s="116"/>
      <c r="BH435" s="116"/>
      <c r="BI435" s="116"/>
      <c r="BJ435" s="116"/>
      <c r="BK435" s="116"/>
      <c r="BL435" s="116"/>
      <c r="BM435" s="116"/>
      <c r="BN435" s="116"/>
      <c r="BO435" s="116"/>
    </row>
    <row r="436" spans="1:67" ht="16.5">
      <c r="A436" s="234">
        <v>117</v>
      </c>
      <c r="B436" s="117"/>
      <c r="C436" s="116"/>
      <c r="D436" s="236"/>
      <c r="E436" s="117" t="s">
        <v>804</v>
      </c>
      <c r="F436" s="235"/>
      <c r="G436" s="116"/>
      <c r="H436" s="116"/>
      <c r="I436" s="116"/>
      <c r="J436" s="116"/>
      <c r="K436" s="116"/>
      <c r="L436" s="116"/>
      <c r="M436" s="117" t="s">
        <v>2241</v>
      </c>
      <c r="N436" s="116"/>
      <c r="O436" s="116"/>
      <c r="P436" s="116"/>
      <c r="Q436" s="116"/>
      <c r="R436" s="116"/>
      <c r="S436" s="116"/>
      <c r="T436" s="116"/>
      <c r="U436" s="116"/>
      <c r="V436" s="116"/>
      <c r="W436" s="116"/>
      <c r="X436" s="117" t="s">
        <v>2241</v>
      </c>
      <c r="Y436" s="234">
        <v>0.02</v>
      </c>
      <c r="Z436" s="234">
        <v>9</v>
      </c>
      <c r="AA436" s="117" t="s">
        <v>173</v>
      </c>
      <c r="AB436" s="117" t="s">
        <v>2242</v>
      </c>
      <c r="AC436" s="117" t="s">
        <v>2243</v>
      </c>
      <c r="AD436" s="254" t="s">
        <v>2244</v>
      </c>
      <c r="AE436" s="254" t="s">
        <v>136</v>
      </c>
      <c r="AF436" s="116"/>
      <c r="AG436" s="117" t="s">
        <v>99</v>
      </c>
      <c r="AH436" s="233" t="str">
        <f>VLOOKUP($AD436,'Program-Causes'!$C:$D,2,FALSE)</f>
        <v>Social Welfare &amp; Poverty Alleviation</v>
      </c>
      <c r="AI436" s="117" t="s">
        <v>100</v>
      </c>
      <c r="AJ436" s="117" t="s">
        <v>69</v>
      </c>
      <c r="AK436" s="117" t="s">
        <v>70</v>
      </c>
      <c r="AL436" s="30" t="str">
        <f t="shared" si="0"/>
        <v>汤玉祥-郑州宇通客车股份有限公司-0.02-9-Shenzhen Longyue Foundation-深圳市龙越慈善基金会</v>
      </c>
      <c r="AM436" s="257" t="s">
        <v>80</v>
      </c>
      <c r="AN436" s="116"/>
      <c r="AO436" s="116"/>
      <c r="AP436" s="116"/>
      <c r="AQ436" s="117" t="s">
        <v>74</v>
      </c>
      <c r="AR436" s="116"/>
      <c r="AS436" s="116"/>
      <c r="AT436" s="116"/>
      <c r="AU436" s="116"/>
      <c r="AV436" s="116"/>
      <c r="AW436" s="116"/>
      <c r="AX436" s="116"/>
      <c r="AY436" s="116"/>
      <c r="AZ436" s="116"/>
      <c r="BA436" s="116"/>
      <c r="BB436" s="116"/>
      <c r="BC436" s="116"/>
      <c r="BD436" s="117" t="s">
        <v>118</v>
      </c>
      <c r="BE436" s="255">
        <v>42744</v>
      </c>
      <c r="BF436" s="116"/>
      <c r="BG436" s="116"/>
      <c r="BH436" s="116"/>
      <c r="BI436" s="116"/>
      <c r="BJ436" s="116"/>
      <c r="BK436" s="116"/>
      <c r="BL436" s="116"/>
      <c r="BM436" s="116"/>
      <c r="BN436" s="116"/>
      <c r="BO436" s="116"/>
    </row>
    <row r="437" spans="1:67" ht="16.5">
      <c r="A437" s="234">
        <v>118</v>
      </c>
      <c r="B437" s="116"/>
      <c r="C437" s="116"/>
      <c r="D437" s="226" t="s">
        <v>465</v>
      </c>
      <c r="E437" s="227" t="s">
        <v>466</v>
      </c>
      <c r="F437" s="235"/>
      <c r="G437" s="236"/>
      <c r="H437" s="237">
        <v>41</v>
      </c>
      <c r="I437" s="226" t="s">
        <v>78</v>
      </c>
      <c r="J437" s="227" t="s">
        <v>79</v>
      </c>
      <c r="K437" s="238" t="s">
        <v>80</v>
      </c>
      <c r="L437" s="229" t="s">
        <v>119</v>
      </c>
      <c r="M437" s="230" t="s">
        <v>2247</v>
      </c>
      <c r="N437" s="229" t="s">
        <v>2248</v>
      </c>
      <c r="O437" s="230" t="s">
        <v>70</v>
      </c>
      <c r="P437" s="229" t="s">
        <v>336</v>
      </c>
      <c r="Q437" s="230" t="s">
        <v>63</v>
      </c>
      <c r="R437" s="229" t="s">
        <v>94</v>
      </c>
      <c r="S437" s="239" t="s">
        <v>80</v>
      </c>
      <c r="T437" s="229" t="s">
        <v>2249</v>
      </c>
      <c r="U437" s="240"/>
      <c r="V437" s="229" t="s">
        <v>2250</v>
      </c>
      <c r="W437" s="239" t="s">
        <v>2251</v>
      </c>
      <c r="X437" s="30" t="s">
        <v>2252</v>
      </c>
      <c r="Y437" s="241">
        <v>3.43</v>
      </c>
      <c r="Z437" s="242">
        <v>9</v>
      </c>
      <c r="AA437" s="241">
        <v>24</v>
      </c>
      <c r="AB437" s="30" t="s">
        <v>2253</v>
      </c>
      <c r="AC437" s="29"/>
      <c r="AD437" s="235"/>
      <c r="AE437" s="243" t="s">
        <v>138</v>
      </c>
      <c r="AF437" s="29"/>
      <c r="AG437" s="30" t="s">
        <v>99</v>
      </c>
      <c r="AH437" s="233" t="e">
        <f>VLOOKUP($AD437,'Program-Causes'!$C:$D,2,FALSE)</f>
        <v>#N/A</v>
      </c>
      <c r="AI437" s="194" t="s">
        <v>141</v>
      </c>
      <c r="AJ437" s="30" t="s">
        <v>1484</v>
      </c>
      <c r="AK437" s="194" t="s">
        <v>70</v>
      </c>
      <c r="AL437" s="30" t="str">
        <f t="shared" si="0"/>
        <v>周希俭-Zhong Mai Dao He Foundation-3.43-9-A number of Hope Schools-</v>
      </c>
      <c r="AM437" s="26" t="s">
        <v>72</v>
      </c>
      <c r="AN437" s="27" t="s">
        <v>73</v>
      </c>
      <c r="AO437" s="28"/>
      <c r="AP437" s="29"/>
      <c r="AQ437" s="30" t="s">
        <v>74</v>
      </c>
      <c r="AR437" s="29"/>
      <c r="AS437" s="28"/>
      <c r="AT437" s="30" t="s">
        <v>74</v>
      </c>
      <c r="AU437" s="28"/>
      <c r="AV437" s="194" t="s">
        <v>2254</v>
      </c>
      <c r="AW437" s="28"/>
      <c r="AX437" s="194" t="s">
        <v>84</v>
      </c>
      <c r="AY437" s="244">
        <v>9.43</v>
      </c>
      <c r="AZ437" s="245"/>
      <c r="BA437" s="245"/>
      <c r="BB437" s="236"/>
      <c r="BC437" s="237">
        <v>50</v>
      </c>
      <c r="BD437" s="117" t="s">
        <v>103</v>
      </c>
      <c r="BE437" s="246">
        <v>42691</v>
      </c>
      <c r="BF437" s="116"/>
      <c r="BG437" s="116"/>
      <c r="BH437" s="116"/>
      <c r="BI437" s="116"/>
      <c r="BJ437" s="116"/>
      <c r="BK437" s="116"/>
      <c r="BL437" s="116"/>
      <c r="BM437" s="116"/>
      <c r="BN437" s="116"/>
      <c r="BO437" s="116"/>
    </row>
    <row r="438" spans="1:67" ht="16.5">
      <c r="A438" s="234">
        <v>118</v>
      </c>
      <c r="B438" s="116"/>
      <c r="C438" s="116"/>
      <c r="D438" s="226" t="s">
        <v>465</v>
      </c>
      <c r="E438" s="117" t="s">
        <v>466</v>
      </c>
      <c r="F438" s="235"/>
      <c r="G438" s="116"/>
      <c r="H438" s="234">
        <v>41</v>
      </c>
      <c r="I438" s="117" t="s">
        <v>78</v>
      </c>
      <c r="J438" s="117" t="s">
        <v>79</v>
      </c>
      <c r="K438" s="257" t="s">
        <v>80</v>
      </c>
      <c r="L438" s="117" t="s">
        <v>119</v>
      </c>
      <c r="M438" s="117" t="s">
        <v>2247</v>
      </c>
      <c r="N438" s="117" t="s">
        <v>2248</v>
      </c>
      <c r="O438" s="117" t="s">
        <v>70</v>
      </c>
      <c r="P438" s="117" t="s">
        <v>336</v>
      </c>
      <c r="Q438" s="117" t="s">
        <v>63</v>
      </c>
      <c r="R438" s="117" t="s">
        <v>94</v>
      </c>
      <c r="S438" s="257" t="s">
        <v>80</v>
      </c>
      <c r="T438" s="510" t="s">
        <v>2249</v>
      </c>
      <c r="U438" s="506"/>
      <c r="V438" s="117" t="s">
        <v>2250</v>
      </c>
      <c r="W438" s="257" t="s">
        <v>2251</v>
      </c>
      <c r="X438" s="117" t="s">
        <v>2255</v>
      </c>
      <c r="Y438" s="234">
        <v>1</v>
      </c>
      <c r="Z438" s="234">
        <v>7</v>
      </c>
      <c r="AA438" s="116"/>
      <c r="AB438" s="117" t="s">
        <v>1352</v>
      </c>
      <c r="AC438" s="116"/>
      <c r="AD438" s="116"/>
      <c r="AE438" s="254" t="s">
        <v>1352</v>
      </c>
      <c r="AF438" s="116"/>
      <c r="AG438" s="230" t="s">
        <v>67</v>
      </c>
      <c r="AH438" s="233" t="e">
        <f>VLOOKUP($AD438,'Program-Causes'!$C:$D,2,FALSE)</f>
        <v>#N/A</v>
      </c>
      <c r="AI438" s="117" t="s">
        <v>141</v>
      </c>
      <c r="AJ438" s="117" t="s">
        <v>69</v>
      </c>
      <c r="AK438" s="117" t="s">
        <v>70</v>
      </c>
      <c r="AL438" s="30" t="str">
        <f t="shared" si="0"/>
        <v>周希俭-Wenqing Education Foundation-1-7-Students-</v>
      </c>
      <c r="AM438" s="257" t="s">
        <v>72</v>
      </c>
      <c r="AN438" s="257" t="s">
        <v>73</v>
      </c>
      <c r="AO438" s="116"/>
      <c r="AP438" s="116"/>
      <c r="AQ438" s="117" t="s">
        <v>74</v>
      </c>
      <c r="AR438" s="116"/>
      <c r="AS438" s="116"/>
      <c r="AT438" s="116"/>
      <c r="AU438" s="116"/>
      <c r="AV438" s="117" t="s">
        <v>1535</v>
      </c>
      <c r="AW438" s="116"/>
      <c r="AX438" s="117" t="s">
        <v>84</v>
      </c>
      <c r="AY438" s="116"/>
      <c r="AZ438" s="116"/>
      <c r="BA438" s="116"/>
      <c r="BB438" s="116"/>
      <c r="BC438" s="116"/>
      <c r="BD438" s="117" t="s">
        <v>103</v>
      </c>
      <c r="BE438" s="246">
        <v>42691</v>
      </c>
      <c r="BF438" s="116"/>
      <c r="BG438" s="116"/>
      <c r="BH438" s="116"/>
      <c r="BI438" s="116"/>
      <c r="BJ438" s="116"/>
      <c r="BK438" s="116"/>
      <c r="BL438" s="116"/>
      <c r="BM438" s="116"/>
      <c r="BN438" s="116"/>
      <c r="BO438" s="116"/>
    </row>
    <row r="439" spans="1:67" ht="16.5">
      <c r="A439" s="234">
        <v>118</v>
      </c>
      <c r="B439" s="116"/>
      <c r="C439" s="116"/>
      <c r="D439" s="226" t="s">
        <v>465</v>
      </c>
      <c r="E439" s="227" t="s">
        <v>466</v>
      </c>
      <c r="F439" s="235"/>
      <c r="G439" s="236"/>
      <c r="H439" s="245"/>
      <c r="I439" s="236"/>
      <c r="J439" s="245"/>
      <c r="K439" s="236"/>
      <c r="L439" s="248"/>
      <c r="M439" s="240"/>
      <c r="N439" s="248"/>
      <c r="O439" s="240"/>
      <c r="P439" s="248"/>
      <c r="Q439" s="240"/>
      <c r="R439" s="248"/>
      <c r="S439" s="240"/>
      <c r="T439" s="248"/>
      <c r="U439" s="240"/>
      <c r="V439" s="248"/>
      <c r="W439" s="240"/>
      <c r="X439" s="30" t="s">
        <v>2256</v>
      </c>
      <c r="Y439" s="241">
        <v>3</v>
      </c>
      <c r="Z439" s="242">
        <v>12</v>
      </c>
      <c r="AA439" s="29"/>
      <c r="AB439" s="30" t="s">
        <v>2257</v>
      </c>
      <c r="AC439" s="194" t="s">
        <v>2258</v>
      </c>
      <c r="AD439" s="235"/>
      <c r="AE439" s="243" t="s">
        <v>98</v>
      </c>
      <c r="AF439" s="29"/>
      <c r="AG439" s="30" t="s">
        <v>99</v>
      </c>
      <c r="AH439" s="233" t="e">
        <f>VLOOKUP($AD439,'Program-Causes'!$C:$D,2,FALSE)</f>
        <v>#N/A</v>
      </c>
      <c r="AI439" s="194" t="s">
        <v>142</v>
      </c>
      <c r="AJ439" s="30" t="s">
        <v>69</v>
      </c>
      <c r="AK439" s="194" t="s">
        <v>70</v>
      </c>
      <c r="AL439" s="30" t="str">
        <f t="shared" si="0"/>
        <v>周希俭-Zhou Xi Jian Foundation-3-12-Le Lao Program from Haining Government-海宁"乐老计划"</v>
      </c>
      <c r="AM439" s="26" t="s">
        <v>72</v>
      </c>
      <c r="AN439" s="27" t="s">
        <v>73</v>
      </c>
      <c r="AO439" s="28"/>
      <c r="AP439" s="29"/>
      <c r="AQ439" s="30" t="s">
        <v>74</v>
      </c>
      <c r="AR439" s="29"/>
      <c r="AS439" s="28"/>
      <c r="AT439" s="29"/>
      <c r="AU439" s="28"/>
      <c r="AV439" s="194" t="s">
        <v>2260</v>
      </c>
      <c r="AW439" s="28"/>
      <c r="AX439" s="194" t="s">
        <v>84</v>
      </c>
      <c r="AY439" s="236"/>
      <c r="AZ439" s="245"/>
      <c r="BA439" s="245"/>
      <c r="BB439" s="236"/>
      <c r="BC439" s="245"/>
      <c r="BD439" s="117" t="s">
        <v>103</v>
      </c>
      <c r="BE439" s="246">
        <v>42691</v>
      </c>
      <c r="BF439" s="116"/>
      <c r="BG439" s="116"/>
      <c r="BH439" s="116"/>
      <c r="BI439" s="116"/>
      <c r="BJ439" s="116"/>
      <c r="BK439" s="116"/>
      <c r="BL439" s="116"/>
      <c r="BM439" s="116"/>
      <c r="BN439" s="116"/>
      <c r="BO439" s="116"/>
    </row>
    <row r="440" spans="1:67" ht="16.5">
      <c r="A440" s="234">
        <v>118</v>
      </c>
      <c r="B440" s="116"/>
      <c r="C440" s="116"/>
      <c r="D440" s="226" t="s">
        <v>465</v>
      </c>
      <c r="E440" s="227" t="s">
        <v>466</v>
      </c>
      <c r="F440" s="235"/>
      <c r="G440" s="236"/>
      <c r="H440" s="245"/>
      <c r="I440" s="236"/>
      <c r="J440" s="245"/>
      <c r="K440" s="236"/>
      <c r="L440" s="248"/>
      <c r="M440" s="240"/>
      <c r="N440" s="248"/>
      <c r="O440" s="240"/>
      <c r="P440" s="248"/>
      <c r="Q440" s="240"/>
      <c r="R440" s="248"/>
      <c r="S440" s="240"/>
      <c r="T440" s="248"/>
      <c r="U440" s="240"/>
      <c r="V440" s="248"/>
      <c r="W440" s="240"/>
      <c r="X440" s="30" t="s">
        <v>2247</v>
      </c>
      <c r="Y440" s="241">
        <v>1</v>
      </c>
      <c r="Z440" s="242">
        <v>5</v>
      </c>
      <c r="AA440" s="241">
        <v>7</v>
      </c>
      <c r="AB440" s="30" t="s">
        <v>2261</v>
      </c>
      <c r="AC440" s="194" t="s">
        <v>2262</v>
      </c>
      <c r="AD440" s="235"/>
      <c r="AE440" s="243" t="s">
        <v>138</v>
      </c>
      <c r="AF440" s="29"/>
      <c r="AG440" s="30" t="s">
        <v>67</v>
      </c>
      <c r="AH440" s="233" t="e">
        <f>VLOOKUP($AD440,'Program-Causes'!$C:$D,2,FALSE)</f>
        <v>#N/A</v>
      </c>
      <c r="AI440" s="194" t="s">
        <v>100</v>
      </c>
      <c r="AJ440" s="30" t="s">
        <v>69</v>
      </c>
      <c r="AK440" s="194" t="s">
        <v>70</v>
      </c>
      <c r="AL440" s="30" t="str">
        <f t="shared" si="0"/>
        <v>周希俭-Daohe Group-1-5-Zhang Da Zhuang Central School-张大庄镇中心小学</v>
      </c>
      <c r="AM440" s="26" t="s">
        <v>80</v>
      </c>
      <c r="AN440" s="29"/>
      <c r="AO440" s="28"/>
      <c r="AP440" s="29"/>
      <c r="AQ440" s="30" t="s">
        <v>74</v>
      </c>
      <c r="AR440" s="29"/>
      <c r="AS440" s="28"/>
      <c r="AT440" s="29"/>
      <c r="AU440" s="28"/>
      <c r="AV440" s="194" t="s">
        <v>2264</v>
      </c>
      <c r="AW440" s="28"/>
      <c r="AX440" s="194" t="s">
        <v>84</v>
      </c>
      <c r="AY440" s="236"/>
      <c r="AZ440" s="245"/>
      <c r="BA440" s="245"/>
      <c r="BB440" s="236"/>
      <c r="BC440" s="245"/>
      <c r="BD440" s="117" t="s">
        <v>103</v>
      </c>
      <c r="BE440" s="246">
        <v>42691</v>
      </c>
      <c r="BF440" s="116"/>
      <c r="BG440" s="116"/>
      <c r="BH440" s="116"/>
      <c r="BI440" s="116"/>
      <c r="BJ440" s="116"/>
      <c r="BK440" s="116"/>
      <c r="BL440" s="116"/>
      <c r="BM440" s="116"/>
      <c r="BN440" s="116"/>
      <c r="BO440" s="116"/>
    </row>
    <row r="441" spans="1:67" ht="16.5">
      <c r="A441" s="234">
        <v>118</v>
      </c>
      <c r="B441" s="116"/>
      <c r="C441" s="116"/>
      <c r="D441" s="226" t="s">
        <v>465</v>
      </c>
      <c r="E441" s="227" t="s">
        <v>466</v>
      </c>
      <c r="F441" s="235"/>
      <c r="G441" s="236"/>
      <c r="H441" s="245"/>
      <c r="I441" s="236"/>
      <c r="J441" s="245"/>
      <c r="K441" s="236"/>
      <c r="L441" s="248"/>
      <c r="M441" s="240"/>
      <c r="N441" s="248"/>
      <c r="O441" s="240"/>
      <c r="P441" s="248"/>
      <c r="Q441" s="240"/>
      <c r="R441" s="248"/>
      <c r="S441" s="240"/>
      <c r="T441" s="248"/>
      <c r="U441" s="240"/>
      <c r="V441" s="248"/>
      <c r="W441" s="240"/>
      <c r="X441" s="30" t="s">
        <v>2252</v>
      </c>
      <c r="Y441" s="241">
        <v>1</v>
      </c>
      <c r="Z441" s="242">
        <v>8</v>
      </c>
      <c r="AA441" s="241">
        <v>12</v>
      </c>
      <c r="AB441" s="30" t="s">
        <v>2265</v>
      </c>
      <c r="AC441" s="29"/>
      <c r="AD441" s="235"/>
      <c r="AE441" s="243" t="s">
        <v>138</v>
      </c>
      <c r="AF441" s="29"/>
      <c r="AG441" s="30" t="s">
        <v>67</v>
      </c>
      <c r="AH441" s="233" t="e">
        <f>VLOOKUP($AD441,'Program-Causes'!$C:$D,2,FALSE)</f>
        <v>#N/A</v>
      </c>
      <c r="AI441" s="194" t="s">
        <v>141</v>
      </c>
      <c r="AJ441" s="30" t="s">
        <v>69</v>
      </c>
      <c r="AK441" s="194" t="s">
        <v>70</v>
      </c>
      <c r="AL441" s="30" t="str">
        <f t="shared" si="0"/>
        <v>周希俭-Zhong Mai Dao He Foundation-1-8-Three Schools-</v>
      </c>
      <c r="AM441" s="26" t="s">
        <v>80</v>
      </c>
      <c r="AN441" s="29"/>
      <c r="AO441" s="28"/>
      <c r="AP441" s="29"/>
      <c r="AQ441" s="30" t="s">
        <v>74</v>
      </c>
      <c r="AR441" s="29"/>
      <c r="AS441" s="28"/>
      <c r="AT441" s="29"/>
      <c r="AU441" s="28"/>
      <c r="AV441" s="194" t="s">
        <v>421</v>
      </c>
      <c r="AW441" s="28"/>
      <c r="AX441" s="194" t="s">
        <v>76</v>
      </c>
      <c r="AY441" s="236"/>
      <c r="AZ441" s="245"/>
      <c r="BA441" s="245"/>
      <c r="BB441" s="236"/>
      <c r="BC441" s="245"/>
      <c r="BD441" s="117" t="s">
        <v>103</v>
      </c>
      <c r="BE441" s="246">
        <v>42691</v>
      </c>
      <c r="BF441" s="116"/>
      <c r="BG441" s="116"/>
      <c r="BH441" s="116"/>
      <c r="BI441" s="116"/>
      <c r="BJ441" s="116"/>
      <c r="BK441" s="116"/>
      <c r="BL441" s="116"/>
      <c r="BM441" s="116"/>
      <c r="BN441" s="116"/>
      <c r="BO441" s="116"/>
    </row>
    <row r="442" spans="1:67" ht="16.5">
      <c r="A442" s="234">
        <v>118</v>
      </c>
      <c r="B442" s="117"/>
      <c r="C442" s="116"/>
      <c r="D442" s="236"/>
      <c r="E442" s="117" t="s">
        <v>806</v>
      </c>
      <c r="F442" s="235"/>
      <c r="G442" s="236"/>
      <c r="H442" s="245"/>
      <c r="I442" s="236"/>
      <c r="J442" s="245"/>
      <c r="K442" s="236"/>
      <c r="L442" s="248"/>
      <c r="M442" s="117" t="s">
        <v>2266</v>
      </c>
      <c r="N442" s="248"/>
      <c r="O442" s="240"/>
      <c r="P442" s="248"/>
      <c r="Q442" s="240"/>
      <c r="R442" s="248"/>
      <c r="S442" s="240"/>
      <c r="T442" s="248"/>
      <c r="U442" s="240"/>
      <c r="V442" s="248"/>
      <c r="W442" s="240"/>
      <c r="X442" s="117" t="s">
        <v>2266</v>
      </c>
      <c r="Y442" s="234">
        <v>6</v>
      </c>
      <c r="Z442" s="234">
        <v>9</v>
      </c>
      <c r="AA442" s="234">
        <v>9</v>
      </c>
      <c r="AB442" s="117" t="s">
        <v>2267</v>
      </c>
      <c r="AC442" s="117" t="s">
        <v>2268</v>
      </c>
      <c r="AD442" s="254" t="s">
        <v>2269</v>
      </c>
      <c r="AE442" s="254" t="s">
        <v>136</v>
      </c>
      <c r="AF442" s="29"/>
      <c r="AG442" s="117" t="s">
        <v>99</v>
      </c>
      <c r="AH442" s="233" t="str">
        <f>VLOOKUP($AD442,'Program-Causes'!$C:$D,2,FALSE)</f>
        <v>Unspecified</v>
      </c>
      <c r="AI442" s="117" t="s">
        <v>100</v>
      </c>
      <c r="AJ442" s="117" t="s">
        <v>69</v>
      </c>
      <c r="AK442" s="117" t="s">
        <v>70</v>
      </c>
      <c r="AL442" s="30" t="str">
        <f t="shared" si="0"/>
        <v>薛茹硕-大银幕（北京）电影发行控股有限公司-6-9-Anna Chennault Foundation-陈香梅公益基金会</v>
      </c>
      <c r="AM442" s="257" t="s">
        <v>80</v>
      </c>
      <c r="AN442" s="29"/>
      <c r="AO442" s="28"/>
      <c r="AP442" s="29"/>
      <c r="AQ442" s="117" t="s">
        <v>74</v>
      </c>
      <c r="AR442" s="29"/>
      <c r="AS442" s="28"/>
      <c r="AT442" s="28"/>
      <c r="AU442" s="28"/>
      <c r="AV442" s="29"/>
      <c r="AW442" s="28"/>
      <c r="AX442" s="29"/>
      <c r="AY442" s="236"/>
      <c r="AZ442" s="245"/>
      <c r="BA442" s="245"/>
      <c r="BB442" s="236"/>
      <c r="BC442" s="245"/>
      <c r="BD442" s="117" t="s">
        <v>118</v>
      </c>
      <c r="BE442" s="255">
        <v>42744</v>
      </c>
      <c r="BF442" s="116"/>
      <c r="BG442" s="116"/>
      <c r="BH442" s="116"/>
      <c r="BI442" s="116"/>
      <c r="BJ442" s="116"/>
      <c r="BK442" s="116"/>
      <c r="BL442" s="116"/>
      <c r="BM442" s="116"/>
      <c r="BN442" s="116"/>
      <c r="BO442" s="116"/>
    </row>
    <row r="443" spans="1:67" ht="16.5">
      <c r="A443" s="234">
        <v>118</v>
      </c>
      <c r="B443" s="117"/>
      <c r="C443" s="116"/>
      <c r="D443" s="236"/>
      <c r="E443" s="117" t="s">
        <v>805</v>
      </c>
      <c r="F443" s="235"/>
      <c r="G443" s="236"/>
      <c r="H443" s="245"/>
      <c r="I443" s="236"/>
      <c r="J443" s="245"/>
      <c r="K443" s="236"/>
      <c r="L443" s="248"/>
      <c r="M443" s="117" t="s">
        <v>2270</v>
      </c>
      <c r="N443" s="248"/>
      <c r="O443" s="240"/>
      <c r="P443" s="248"/>
      <c r="Q443" s="240"/>
      <c r="R443" s="248"/>
      <c r="S443" s="240"/>
      <c r="T443" s="248"/>
      <c r="U443" s="240"/>
      <c r="V443" s="248"/>
      <c r="W443" s="240"/>
      <c r="X443" s="117" t="s">
        <v>2270</v>
      </c>
      <c r="Y443" s="234">
        <v>6</v>
      </c>
      <c r="Z443" s="234">
        <v>2</v>
      </c>
      <c r="AA443" s="234">
        <v>17</v>
      </c>
      <c r="AB443" s="117" t="s">
        <v>726</v>
      </c>
      <c r="AC443" s="117" t="s">
        <v>108</v>
      </c>
      <c r="AD443" s="116"/>
      <c r="AE443" s="254" t="s">
        <v>109</v>
      </c>
      <c r="AF443" s="29"/>
      <c r="AG443" s="117" t="s">
        <v>99</v>
      </c>
      <c r="AH443" s="233" t="e">
        <f>VLOOKUP($AD443,'Program-Causes'!$C:$D,2,FALSE)</f>
        <v>#N/A</v>
      </c>
      <c r="AI443" s="117" t="s">
        <v>100</v>
      </c>
      <c r="AJ443" s="117" t="s">
        <v>69</v>
      </c>
      <c r="AK443" s="117" t="s">
        <v>70</v>
      </c>
      <c r="AL443" s="30" t="str">
        <f t="shared" si="0"/>
        <v>陈卓林-广州番禺雅居乐房地产开发有限公司-6-2-Guangdong Foundation For Poverty Alleviation-广东省扶贫基金会</v>
      </c>
      <c r="AM443" s="257" t="s">
        <v>80</v>
      </c>
      <c r="AN443" s="29"/>
      <c r="AO443" s="28"/>
      <c r="AP443" s="29"/>
      <c r="AQ443" s="117" t="s">
        <v>74</v>
      </c>
      <c r="AR443" s="29"/>
      <c r="AS443" s="28"/>
      <c r="AT443" s="28"/>
      <c r="AU443" s="28"/>
      <c r="AV443" s="29"/>
      <c r="AW443" s="28"/>
      <c r="AX443" s="29"/>
      <c r="AY443" s="236"/>
      <c r="AZ443" s="245"/>
      <c r="BA443" s="245"/>
      <c r="BB443" s="236"/>
      <c r="BC443" s="245"/>
      <c r="BD443" s="117" t="s">
        <v>118</v>
      </c>
      <c r="BE443" s="255">
        <v>42744</v>
      </c>
      <c r="BF443" s="116"/>
      <c r="BG443" s="116"/>
      <c r="BH443" s="116"/>
      <c r="BI443" s="116"/>
      <c r="BJ443" s="116"/>
      <c r="BK443" s="116"/>
      <c r="BL443" s="116"/>
      <c r="BM443" s="116"/>
      <c r="BN443" s="116"/>
      <c r="BO443" s="116"/>
    </row>
    <row r="444" spans="1:67" ht="16.5">
      <c r="A444" s="234">
        <v>118</v>
      </c>
      <c r="B444" s="117"/>
      <c r="C444" s="116"/>
      <c r="D444" s="236"/>
      <c r="E444" s="117" t="s">
        <v>807</v>
      </c>
      <c r="F444" s="235"/>
      <c r="G444" s="116"/>
      <c r="H444" s="116"/>
      <c r="I444" s="116"/>
      <c r="J444" s="116"/>
      <c r="K444" s="116"/>
      <c r="L444" s="116"/>
      <c r="M444" s="510" t="s">
        <v>2271</v>
      </c>
      <c r="N444" s="506"/>
      <c r="O444" s="116"/>
      <c r="P444" s="116"/>
      <c r="Q444" s="116"/>
      <c r="R444" s="116"/>
      <c r="S444" s="116"/>
      <c r="T444" s="116"/>
      <c r="U444" s="116"/>
      <c r="V444" s="116"/>
      <c r="W444" s="116"/>
      <c r="X444" s="117" t="s">
        <v>2271</v>
      </c>
      <c r="Y444" s="234">
        <v>6</v>
      </c>
      <c r="Z444" s="234">
        <v>6</v>
      </c>
      <c r="AA444" s="234">
        <v>24</v>
      </c>
      <c r="AB444" s="117" t="s">
        <v>1890</v>
      </c>
      <c r="AC444" s="117" t="s">
        <v>1733</v>
      </c>
      <c r="AD444" s="254" t="s">
        <v>1735</v>
      </c>
      <c r="AE444" s="254" t="s">
        <v>1345</v>
      </c>
      <c r="AF444" s="116"/>
      <c r="AG444" s="117" t="s">
        <v>67</v>
      </c>
      <c r="AH444" s="233" t="str">
        <f>VLOOKUP($AD444,'Program-Causes'!$C:$D,2,FALSE)</f>
        <v>Education</v>
      </c>
      <c r="AI444" s="117" t="s">
        <v>100</v>
      </c>
      <c r="AJ444" s="117" t="s">
        <v>69</v>
      </c>
      <c r="AK444" s="117" t="s">
        <v>70</v>
      </c>
      <c r="AL444" s="30" t="str">
        <f t="shared" si="0"/>
        <v>苏庆灿-厦门大学附属厦门眼科中心有限公司-6-6-Xiamen University Education Development Foundation-厦门大学教育发展基金会</v>
      </c>
      <c r="AM444" s="257" t="s">
        <v>80</v>
      </c>
      <c r="AN444" s="116"/>
      <c r="AO444" s="116"/>
      <c r="AP444" s="116"/>
      <c r="AQ444" s="117" t="s">
        <v>74</v>
      </c>
      <c r="AR444" s="116"/>
      <c r="AS444" s="116"/>
      <c r="AT444" s="116"/>
      <c r="AU444" s="116"/>
      <c r="AV444" s="116"/>
      <c r="AW444" s="116"/>
      <c r="AX444" s="116"/>
      <c r="AY444" s="116"/>
      <c r="AZ444" s="116"/>
      <c r="BA444" s="116"/>
      <c r="BB444" s="116"/>
      <c r="BC444" s="116"/>
      <c r="BD444" s="117" t="s">
        <v>118</v>
      </c>
      <c r="BE444" s="255">
        <v>42744</v>
      </c>
      <c r="BF444" s="116"/>
      <c r="BG444" s="116"/>
      <c r="BH444" s="116"/>
      <c r="BI444" s="116"/>
      <c r="BJ444" s="116"/>
      <c r="BK444" s="116"/>
      <c r="BL444" s="116"/>
      <c r="BM444" s="116"/>
      <c r="BN444" s="116"/>
      <c r="BO444" s="116"/>
    </row>
    <row r="445" spans="1:67" ht="16.5">
      <c r="A445" s="234">
        <v>118</v>
      </c>
      <c r="B445" s="117"/>
      <c r="C445" s="116"/>
      <c r="D445" s="236"/>
      <c r="E445" s="117" t="s">
        <v>808</v>
      </c>
      <c r="F445" s="235"/>
      <c r="G445" s="116"/>
      <c r="H445" s="116"/>
      <c r="I445" s="116"/>
      <c r="J445" s="116"/>
      <c r="K445" s="116"/>
      <c r="L445" s="116"/>
      <c r="M445" s="116"/>
      <c r="N445" s="116"/>
      <c r="O445" s="116"/>
      <c r="P445" s="116"/>
      <c r="Q445" s="116"/>
      <c r="R445" s="116"/>
      <c r="S445" s="116"/>
      <c r="T445" s="116"/>
      <c r="U445" s="116"/>
      <c r="V445" s="116"/>
      <c r="W445" s="116"/>
      <c r="X445" s="117" t="s">
        <v>808</v>
      </c>
      <c r="Y445" s="234">
        <v>6</v>
      </c>
      <c r="Z445" s="234">
        <v>3</v>
      </c>
      <c r="AA445" s="234">
        <v>29</v>
      </c>
      <c r="AB445" s="117" t="s">
        <v>1929</v>
      </c>
      <c r="AC445" s="117" t="s">
        <v>1345</v>
      </c>
      <c r="AD445" s="254" t="s">
        <v>2273</v>
      </c>
      <c r="AE445" s="254" t="s">
        <v>1345</v>
      </c>
      <c r="AF445" s="116"/>
      <c r="AG445" s="117" t="s">
        <v>67</v>
      </c>
      <c r="AH445" s="233" t="str">
        <f>VLOOKUP($AD445,'Program-Causes'!$C:$D,2,FALSE)</f>
        <v>Education</v>
      </c>
      <c r="AI445" s="117" t="s">
        <v>68</v>
      </c>
      <c r="AJ445" s="117" t="s">
        <v>69</v>
      </c>
      <c r="AK445" s="117" t="s">
        <v>70</v>
      </c>
      <c r="AL445" s="30" t="str">
        <f t="shared" si="0"/>
        <v>王磊-王磊-6-3-天津南开大学教育基金会-University Foundation</v>
      </c>
      <c r="AM445" s="257" t="s">
        <v>80</v>
      </c>
      <c r="AN445" s="116"/>
      <c r="AO445" s="116"/>
      <c r="AP445" s="116"/>
      <c r="AQ445" s="116"/>
      <c r="AR445" s="116"/>
      <c r="AS445" s="116"/>
      <c r="AT445" s="117" t="s">
        <v>74</v>
      </c>
      <c r="AU445" s="116"/>
      <c r="AV445" s="116"/>
      <c r="AW445" s="116"/>
      <c r="AX445" s="116"/>
      <c r="AY445" s="116"/>
      <c r="AZ445" s="116"/>
      <c r="BA445" s="116"/>
      <c r="BB445" s="116"/>
      <c r="BC445" s="116"/>
      <c r="BD445" s="117" t="s">
        <v>118</v>
      </c>
      <c r="BE445" s="255">
        <v>42744</v>
      </c>
      <c r="BF445" s="116"/>
      <c r="BG445" s="116"/>
      <c r="BH445" s="116"/>
      <c r="BI445" s="116"/>
      <c r="BJ445" s="116"/>
      <c r="BK445" s="116"/>
      <c r="BL445" s="116"/>
      <c r="BM445" s="116"/>
      <c r="BN445" s="116"/>
      <c r="BO445" s="116"/>
    </row>
    <row r="446" spans="1:67" ht="16.5">
      <c r="A446" s="234">
        <v>123</v>
      </c>
      <c r="B446" s="116"/>
      <c r="C446" s="116"/>
      <c r="D446" s="226" t="s">
        <v>599</v>
      </c>
      <c r="E446" s="227" t="s">
        <v>600</v>
      </c>
      <c r="F446" s="235"/>
      <c r="G446" s="236"/>
      <c r="H446" s="245"/>
      <c r="I446" s="226" t="s">
        <v>78</v>
      </c>
      <c r="J446" s="245"/>
      <c r="K446" s="238" t="s">
        <v>80</v>
      </c>
      <c r="L446" s="229" t="s">
        <v>9</v>
      </c>
      <c r="M446" s="230" t="s">
        <v>2274</v>
      </c>
      <c r="N446" s="229" t="s">
        <v>2275</v>
      </c>
      <c r="O446" s="240"/>
      <c r="P446" s="229" t="s">
        <v>2276</v>
      </c>
      <c r="Q446" s="230" t="s">
        <v>223</v>
      </c>
      <c r="R446" s="229" t="s">
        <v>223</v>
      </c>
      <c r="S446" s="239" t="s">
        <v>80</v>
      </c>
      <c r="T446" s="248"/>
      <c r="U446" s="240"/>
      <c r="V446" s="248"/>
      <c r="W446" s="240"/>
      <c r="X446" s="30" t="s">
        <v>600</v>
      </c>
      <c r="Y446" s="241">
        <v>0.5</v>
      </c>
      <c r="Z446" s="242">
        <v>11</v>
      </c>
      <c r="AA446" s="241">
        <v>2</v>
      </c>
      <c r="AB446" s="30" t="s">
        <v>1923</v>
      </c>
      <c r="AC446" s="194" t="s">
        <v>1924</v>
      </c>
      <c r="AD446" s="235"/>
      <c r="AE446" s="243" t="s">
        <v>1345</v>
      </c>
      <c r="AF446" s="29"/>
      <c r="AG446" s="30" t="s">
        <v>67</v>
      </c>
      <c r="AH446" s="233" t="e">
        <f>VLOOKUP($AD446,'Program-Causes'!$C:$D,2,FALSE)</f>
        <v>#N/A</v>
      </c>
      <c r="AI446" s="194" t="s">
        <v>68</v>
      </c>
      <c r="AJ446" s="30" t="s">
        <v>69</v>
      </c>
      <c r="AK446" s="194" t="s">
        <v>70</v>
      </c>
      <c r="AL446" s="30" t="str">
        <f t="shared" si="0"/>
        <v>熊雄-熊雄-0.5-11-Shanghai University of Finance and Economics SUFE Education Development Foundation-上海财经大学教育发展基金会</v>
      </c>
      <c r="AM446" s="26" t="s">
        <v>80</v>
      </c>
      <c r="AN446" s="29"/>
      <c r="AO446" s="28"/>
      <c r="AP446" s="29"/>
      <c r="AQ446" s="30" t="s">
        <v>74</v>
      </c>
      <c r="AR446" s="29"/>
      <c r="AS446" s="28"/>
      <c r="AT446" s="29"/>
      <c r="AU446" s="28"/>
      <c r="AV446" s="194" t="s">
        <v>1925</v>
      </c>
      <c r="AW446" s="28"/>
      <c r="AX446" s="194" t="s">
        <v>779</v>
      </c>
      <c r="AY446" s="244">
        <v>5.5</v>
      </c>
      <c r="AZ446" s="245"/>
      <c r="BA446" s="245"/>
      <c r="BB446" s="236"/>
      <c r="BC446" s="245"/>
      <c r="BD446" s="117" t="s">
        <v>951</v>
      </c>
      <c r="BE446" s="246">
        <v>42696</v>
      </c>
      <c r="BF446" s="116"/>
      <c r="BG446" s="116"/>
      <c r="BH446" s="116"/>
      <c r="BI446" s="116"/>
      <c r="BJ446" s="116"/>
      <c r="BK446" s="116"/>
      <c r="BL446" s="116"/>
      <c r="BM446" s="116"/>
      <c r="BN446" s="116"/>
      <c r="BO446" s="116"/>
    </row>
    <row r="447" spans="1:67" ht="16.5">
      <c r="A447" s="234">
        <v>123</v>
      </c>
      <c r="B447" s="116"/>
      <c r="C447" s="116"/>
      <c r="D447" s="226" t="s">
        <v>599</v>
      </c>
      <c r="E447" s="227" t="s">
        <v>600</v>
      </c>
      <c r="F447" s="235"/>
      <c r="G447" s="236"/>
      <c r="H447" s="245"/>
      <c r="I447" s="236"/>
      <c r="J447" s="245"/>
      <c r="K447" s="236"/>
      <c r="L447" s="248"/>
      <c r="M447" s="240"/>
      <c r="N447" s="248"/>
      <c r="O447" s="240"/>
      <c r="P447" s="248"/>
      <c r="Q447" s="240"/>
      <c r="R447" s="248"/>
      <c r="S447" s="240"/>
      <c r="T447" s="248"/>
      <c r="U447" s="240"/>
      <c r="V447" s="248"/>
      <c r="W447" s="240"/>
      <c r="X447" s="28"/>
      <c r="Y447" s="241">
        <v>5</v>
      </c>
      <c r="Z447" s="242">
        <v>6</v>
      </c>
      <c r="AA447" s="241">
        <v>17</v>
      </c>
      <c r="AB447" s="30" t="s">
        <v>2277</v>
      </c>
      <c r="AC447" s="194" t="s">
        <v>2278</v>
      </c>
      <c r="AD447" s="235"/>
      <c r="AE447" s="243" t="s">
        <v>1390</v>
      </c>
      <c r="AF447" s="29"/>
      <c r="AG447" s="30" t="s">
        <v>67</v>
      </c>
      <c r="AH447" s="233" t="e">
        <f>VLOOKUP($AD447,'Program-Causes'!$C:$D,2,FALSE)</f>
        <v>#N/A</v>
      </c>
      <c r="AI447" s="194" t="s">
        <v>100</v>
      </c>
      <c r="AJ447" s="30" t="s">
        <v>69</v>
      </c>
      <c r="AK447" s="194" t="s">
        <v>70</v>
      </c>
      <c r="AL447" s="30" t="str">
        <f t="shared" si="0"/>
        <v>熊雄--5-6-Zhejiang Shuren University-浙江树人大学</v>
      </c>
      <c r="AM447" s="26" t="s">
        <v>80</v>
      </c>
      <c r="AN447" s="27" t="s">
        <v>80</v>
      </c>
      <c r="AO447" s="28"/>
      <c r="AP447" s="29"/>
      <c r="AQ447" s="30" t="s">
        <v>74</v>
      </c>
      <c r="AR447" s="29"/>
      <c r="AS447" s="28"/>
      <c r="AT447" s="29"/>
      <c r="AU447" s="28"/>
      <c r="AV447" s="194" t="s">
        <v>2279</v>
      </c>
      <c r="AW447" s="28"/>
      <c r="AX447" s="194" t="s">
        <v>779</v>
      </c>
      <c r="AY447" s="236"/>
      <c r="AZ447" s="245"/>
      <c r="BA447" s="245"/>
      <c r="BB447" s="236"/>
      <c r="BC447" s="245"/>
      <c r="BD447" s="117" t="s">
        <v>103</v>
      </c>
      <c r="BE447" s="246">
        <v>42709</v>
      </c>
      <c r="BF447" s="116"/>
      <c r="BG447" s="116"/>
      <c r="BH447" s="116"/>
      <c r="BI447" s="116"/>
      <c r="BJ447" s="116"/>
      <c r="BK447" s="116"/>
      <c r="BL447" s="116"/>
      <c r="BM447" s="116"/>
      <c r="BN447" s="116"/>
      <c r="BO447" s="116"/>
    </row>
    <row r="448" spans="1:67" ht="12.75">
      <c r="A448" s="234">
        <v>124</v>
      </c>
      <c r="B448" s="117"/>
      <c r="C448" s="116"/>
      <c r="D448" s="236"/>
      <c r="E448" s="117" t="s">
        <v>809</v>
      </c>
      <c r="F448" s="235"/>
      <c r="G448" s="116"/>
      <c r="H448" s="116"/>
      <c r="I448" s="116"/>
      <c r="J448" s="116"/>
      <c r="K448" s="116"/>
      <c r="L448" s="116"/>
      <c r="M448" s="116"/>
      <c r="N448" s="116"/>
      <c r="O448" s="116"/>
      <c r="P448" s="116"/>
      <c r="Q448" s="116"/>
      <c r="R448" s="116"/>
      <c r="S448" s="116"/>
      <c r="T448" s="116"/>
      <c r="U448" s="116"/>
      <c r="V448" s="116"/>
      <c r="W448" s="116"/>
      <c r="X448" s="117" t="s">
        <v>2281</v>
      </c>
      <c r="Y448" s="234">
        <v>5</v>
      </c>
      <c r="Z448" s="116"/>
      <c r="AA448" s="116"/>
      <c r="AB448" s="117" t="s">
        <v>1896</v>
      </c>
      <c r="AC448" s="117" t="s">
        <v>1897</v>
      </c>
      <c r="AD448" s="116"/>
      <c r="AE448" s="116"/>
      <c r="AF448" s="116"/>
      <c r="AG448" s="116"/>
      <c r="AH448" s="233" t="e">
        <f>VLOOKUP($AD448,'Program-Causes'!$C:$D,2,FALSE)</f>
        <v>#N/A</v>
      </c>
      <c r="AI448" s="116"/>
      <c r="AJ448" s="117" t="s">
        <v>69</v>
      </c>
      <c r="AK448" s="117" t="s">
        <v>70</v>
      </c>
      <c r="AL448" s="30" t="str">
        <f t="shared" si="0"/>
        <v>沈沛勇-惠州大亚湾东圳房地产有限公司-5--Central China Normal University Education Development Foundation-华中师范大学教育发展基金会</v>
      </c>
      <c r="AM448" s="117" t="s">
        <v>1369</v>
      </c>
      <c r="AN448" s="114" t="s">
        <v>1898</v>
      </c>
      <c r="AO448" s="116"/>
      <c r="AP448" s="116"/>
      <c r="AQ448" s="116"/>
      <c r="AR448" s="116"/>
      <c r="AS448" s="116"/>
      <c r="AT448" s="117" t="s">
        <v>74</v>
      </c>
      <c r="AU448" s="116"/>
      <c r="AV448" s="116"/>
      <c r="AW448" s="116"/>
      <c r="AX448" s="116"/>
      <c r="AY448" s="116"/>
      <c r="AZ448" s="116"/>
      <c r="BA448" s="116"/>
      <c r="BB448" s="116"/>
      <c r="BC448" s="116"/>
      <c r="BD448" s="117" t="s">
        <v>269</v>
      </c>
      <c r="BE448" s="255">
        <v>42744</v>
      </c>
      <c r="BF448" s="116"/>
      <c r="BG448" s="116"/>
      <c r="BH448" s="116"/>
      <c r="BI448" s="116"/>
      <c r="BJ448" s="116"/>
      <c r="BK448" s="116"/>
      <c r="BL448" s="116"/>
      <c r="BM448" s="116"/>
      <c r="BN448" s="116"/>
      <c r="BO448" s="116"/>
    </row>
    <row r="449" spans="1:67" ht="12.75">
      <c r="A449" s="234">
        <v>124</v>
      </c>
      <c r="B449" s="117"/>
      <c r="C449" s="116"/>
      <c r="D449" s="236"/>
      <c r="E449" s="117" t="s">
        <v>809</v>
      </c>
      <c r="F449" s="235"/>
      <c r="G449" s="116"/>
      <c r="H449" s="116"/>
      <c r="I449" s="116"/>
      <c r="J449" s="116"/>
      <c r="K449" s="116"/>
      <c r="L449" s="116"/>
      <c r="M449" s="116"/>
      <c r="N449" s="116"/>
      <c r="O449" s="116"/>
      <c r="P449" s="116"/>
      <c r="Q449" s="116"/>
      <c r="R449" s="116"/>
      <c r="S449" s="116"/>
      <c r="T449" s="116"/>
      <c r="U449" s="116"/>
      <c r="V449" s="116"/>
      <c r="W449" s="116"/>
      <c r="X449" s="117" t="s">
        <v>2281</v>
      </c>
      <c r="Y449" s="234">
        <v>0.4</v>
      </c>
      <c r="Z449" s="116"/>
      <c r="AA449" s="116"/>
      <c r="AB449" s="117" t="s">
        <v>1896</v>
      </c>
      <c r="AC449" s="117" t="s">
        <v>1897</v>
      </c>
      <c r="AD449" s="116"/>
      <c r="AE449" s="116"/>
      <c r="AF449" s="116"/>
      <c r="AG449" s="116"/>
      <c r="AH449" s="233" t="e">
        <f>VLOOKUP($AD449,'Program-Causes'!$C:$D,2,FALSE)</f>
        <v>#N/A</v>
      </c>
      <c r="AI449" s="116"/>
      <c r="AJ449" s="117" t="s">
        <v>69</v>
      </c>
      <c r="AK449" s="117" t="s">
        <v>70</v>
      </c>
      <c r="AL449" s="30" t="str">
        <f t="shared" si="0"/>
        <v>沈沛勇-惠州大亚湾东圳房地产有限公司-0.4--Central China Normal University Education Development Foundation-华中师范大学教育发展基金会</v>
      </c>
      <c r="AM449" s="117" t="s">
        <v>1369</v>
      </c>
      <c r="AN449" s="114" t="s">
        <v>1898</v>
      </c>
      <c r="AO449" s="116"/>
      <c r="AP449" s="116"/>
      <c r="AQ449" s="116"/>
      <c r="AR449" s="116"/>
      <c r="AS449" s="116"/>
      <c r="AT449" s="117" t="s">
        <v>74</v>
      </c>
      <c r="AU449" s="116"/>
      <c r="AV449" s="116"/>
      <c r="AW449" s="116"/>
      <c r="AX449" s="116"/>
      <c r="AY449" s="116"/>
      <c r="AZ449" s="116"/>
      <c r="BA449" s="116"/>
      <c r="BB449" s="116"/>
      <c r="BC449" s="116"/>
      <c r="BD449" s="117" t="s">
        <v>269</v>
      </c>
      <c r="BE449" s="255">
        <v>42744</v>
      </c>
      <c r="BF449" s="116"/>
      <c r="BG449" s="116"/>
      <c r="BH449" s="116"/>
      <c r="BI449" s="116"/>
      <c r="BJ449" s="116"/>
      <c r="BK449" s="116"/>
      <c r="BL449" s="116"/>
      <c r="BM449" s="116"/>
      <c r="BN449" s="116"/>
      <c r="BO449" s="116"/>
    </row>
    <row r="450" spans="1:67" ht="16.5">
      <c r="A450" s="234">
        <v>125</v>
      </c>
      <c r="B450" s="117"/>
      <c r="C450" s="116"/>
      <c r="D450" s="236"/>
      <c r="E450" s="117" t="s">
        <v>810</v>
      </c>
      <c r="F450" s="235"/>
      <c r="G450" s="116"/>
      <c r="H450" s="116"/>
      <c r="I450" s="116"/>
      <c r="J450" s="116"/>
      <c r="K450" s="116"/>
      <c r="L450" s="116"/>
      <c r="M450" s="117" t="s">
        <v>2282</v>
      </c>
      <c r="N450" s="116"/>
      <c r="O450" s="116"/>
      <c r="P450" s="116"/>
      <c r="Q450" s="116"/>
      <c r="R450" s="116"/>
      <c r="S450" s="116"/>
      <c r="T450" s="116"/>
      <c r="U450" s="116"/>
      <c r="V450" s="116"/>
      <c r="W450" s="116"/>
      <c r="X450" s="117" t="s">
        <v>2282</v>
      </c>
      <c r="Y450" s="234">
        <v>5.2</v>
      </c>
      <c r="Z450" s="234">
        <v>8</v>
      </c>
      <c r="AA450" s="234">
        <v>3</v>
      </c>
      <c r="AB450" s="117" t="s">
        <v>726</v>
      </c>
      <c r="AC450" s="117" t="s">
        <v>108</v>
      </c>
      <c r="AD450" s="116"/>
      <c r="AE450" s="117" t="s">
        <v>109</v>
      </c>
      <c r="AF450" s="116"/>
      <c r="AG450" s="117" t="s">
        <v>99</v>
      </c>
      <c r="AH450" s="233" t="e">
        <f>VLOOKUP($AD450,'Program-Causes'!$C:$D,2,FALSE)</f>
        <v>#N/A</v>
      </c>
      <c r="AI450" s="117" t="s">
        <v>100</v>
      </c>
      <c r="AJ450" s="117" t="s">
        <v>69</v>
      </c>
      <c r="AK450" s="117" t="s">
        <v>70</v>
      </c>
      <c r="AL450" s="30" t="str">
        <f t="shared" si="0"/>
        <v>苏志团-惠州市太东实业投资有限公司-5.2-8-Guangdong Foundation For Poverty Alleviation-广东省扶贫基金会</v>
      </c>
      <c r="AM450" s="257" t="s">
        <v>80</v>
      </c>
      <c r="AN450" s="116"/>
      <c r="AO450" s="116"/>
      <c r="AP450" s="116"/>
      <c r="AQ450" s="117" t="s">
        <v>74</v>
      </c>
      <c r="AR450" s="116"/>
      <c r="AS450" s="116"/>
      <c r="AT450" s="116"/>
      <c r="AU450" s="116"/>
      <c r="AV450" s="116"/>
      <c r="AW450" s="116"/>
      <c r="AX450" s="116"/>
      <c r="AY450" s="116"/>
      <c r="AZ450" s="116"/>
      <c r="BA450" s="116"/>
      <c r="BB450" s="116"/>
      <c r="BC450" s="116"/>
      <c r="BD450" s="117" t="s">
        <v>118</v>
      </c>
      <c r="BE450" s="255">
        <v>42744</v>
      </c>
      <c r="BF450" s="116"/>
      <c r="BG450" s="116"/>
      <c r="BH450" s="247"/>
      <c r="BI450" s="247"/>
      <c r="BJ450" s="247"/>
      <c r="BK450" s="247"/>
      <c r="BL450" s="247"/>
      <c r="BM450" s="247"/>
      <c r="BN450" s="247"/>
      <c r="BO450" s="247"/>
    </row>
    <row r="451" spans="1:67" ht="16.5">
      <c r="A451" s="234">
        <v>126</v>
      </c>
      <c r="B451" s="116"/>
      <c r="C451" s="116"/>
      <c r="D451" s="226" t="s">
        <v>2283</v>
      </c>
      <c r="E451" s="227" t="s">
        <v>811</v>
      </c>
      <c r="F451" s="235"/>
      <c r="G451" s="236"/>
      <c r="H451" s="245"/>
      <c r="I451" s="236"/>
      <c r="J451" s="245"/>
      <c r="K451" s="236"/>
      <c r="L451" s="248"/>
      <c r="M451" s="240"/>
      <c r="N451" s="248"/>
      <c r="O451" s="240"/>
      <c r="P451" s="248"/>
      <c r="Q451" s="240"/>
      <c r="R451" s="248"/>
      <c r="S451" s="240"/>
      <c r="T451" s="248"/>
      <c r="U451" s="240"/>
      <c r="V451" s="248"/>
      <c r="W451" s="240"/>
      <c r="X451" s="30" t="s">
        <v>2284</v>
      </c>
      <c r="Y451" s="194">
        <v>3</v>
      </c>
      <c r="Z451" s="242">
        <v>6</v>
      </c>
      <c r="AA451" s="241">
        <v>24</v>
      </c>
      <c r="AB451" s="30" t="s">
        <v>2285</v>
      </c>
      <c r="AC451" s="29"/>
      <c r="AD451" s="235"/>
      <c r="AE451" s="30" t="s">
        <v>1345</v>
      </c>
      <c r="AF451" s="29"/>
      <c r="AG451" s="30" t="s">
        <v>67</v>
      </c>
      <c r="AH451" s="233" t="e">
        <f>VLOOKUP($AD451,'Program-Causes'!$C:$D,2,FALSE)</f>
        <v>#N/A</v>
      </c>
      <c r="AI451" s="194" t="s">
        <v>100</v>
      </c>
      <c r="AJ451" s="30" t="s">
        <v>69</v>
      </c>
      <c r="AK451" s="194" t="s">
        <v>70</v>
      </c>
      <c r="AL451" s="30" t="str">
        <f t="shared" si="0"/>
        <v>任钦武-青岛润达鞋业有限公司-3-6-Beijing China Central Academy of Fine Arts Education Development Foundation-</v>
      </c>
      <c r="AM451" s="26" t="s">
        <v>80</v>
      </c>
      <c r="AN451" s="29"/>
      <c r="AO451" s="28"/>
      <c r="AP451" s="29"/>
      <c r="AQ451" s="28"/>
      <c r="AR451" s="29"/>
      <c r="AS451" s="28"/>
      <c r="AT451" s="194" t="s">
        <v>74</v>
      </c>
      <c r="AU451" s="28"/>
      <c r="AV451" s="29"/>
      <c r="AW451" s="28"/>
      <c r="AX451" s="29"/>
      <c r="AY451" s="236"/>
      <c r="AZ451" s="245"/>
      <c r="BA451" s="245"/>
      <c r="BB451" s="236"/>
      <c r="BC451" s="245"/>
      <c r="BD451" s="117" t="s">
        <v>945</v>
      </c>
      <c r="BE451" s="246">
        <v>42704</v>
      </c>
      <c r="BF451" s="116"/>
      <c r="BG451" s="116"/>
      <c r="BH451" s="247"/>
      <c r="BI451" s="247"/>
      <c r="BJ451" s="247"/>
      <c r="BK451" s="247"/>
      <c r="BL451" s="247"/>
      <c r="BM451" s="247"/>
      <c r="BN451" s="247"/>
      <c r="BO451" s="247"/>
    </row>
    <row r="452" spans="1:67" ht="16.5">
      <c r="A452" s="234">
        <v>126</v>
      </c>
      <c r="B452" s="116"/>
      <c r="C452" s="116"/>
      <c r="D452" s="226" t="s">
        <v>2283</v>
      </c>
      <c r="E452" s="227" t="s">
        <v>811</v>
      </c>
      <c r="F452" s="235"/>
      <c r="G452" s="236"/>
      <c r="H452" s="245"/>
      <c r="I452" s="226" t="s">
        <v>78</v>
      </c>
      <c r="J452" s="245"/>
      <c r="K452" s="238" t="s">
        <v>80</v>
      </c>
      <c r="L452" s="248"/>
      <c r="M452" s="240"/>
      <c r="N452" s="229" t="s">
        <v>2289</v>
      </c>
      <c r="O452" s="240"/>
      <c r="P452" s="229" t="s">
        <v>336</v>
      </c>
      <c r="Q452" s="230" t="s">
        <v>276</v>
      </c>
      <c r="R452" s="229" t="s">
        <v>428</v>
      </c>
      <c r="S452" s="239" t="s">
        <v>80</v>
      </c>
      <c r="T452" s="248"/>
      <c r="U452" s="240"/>
      <c r="V452" s="248"/>
      <c r="W452" s="240"/>
      <c r="X452" s="30" t="s">
        <v>2289</v>
      </c>
      <c r="Y452" s="194">
        <v>2</v>
      </c>
      <c r="Z452" s="242">
        <v>6</v>
      </c>
      <c r="AA452" s="241">
        <v>24</v>
      </c>
      <c r="AB452" s="30" t="s">
        <v>2285</v>
      </c>
      <c r="AC452" s="29"/>
      <c r="AD452" s="235"/>
      <c r="AE452" s="30" t="s">
        <v>1345</v>
      </c>
      <c r="AF452" s="29"/>
      <c r="AG452" s="30" t="s">
        <v>67</v>
      </c>
      <c r="AH452" s="233" t="e">
        <f>VLOOKUP($AD452,'Program-Causes'!$C:$D,2,FALSE)</f>
        <v>#N/A</v>
      </c>
      <c r="AI452" s="29"/>
      <c r="AJ452" s="30" t="s">
        <v>69</v>
      </c>
      <c r="AK452" s="194" t="s">
        <v>70</v>
      </c>
      <c r="AL452" s="30" t="str">
        <f t="shared" si="0"/>
        <v>任钦武-青岛千里行集团有限公司-2-6-Beijing China Central Academy of Fine Arts Education Development Foundation-</v>
      </c>
      <c r="AM452" s="26" t="s">
        <v>80</v>
      </c>
      <c r="AN452" s="29"/>
      <c r="AO452" s="28"/>
      <c r="AP452" s="29"/>
      <c r="AQ452" s="28"/>
      <c r="AR452" s="29"/>
      <c r="AS452" s="28"/>
      <c r="AT452" s="194" t="s">
        <v>74</v>
      </c>
      <c r="AU452" s="28"/>
      <c r="AV452" s="29"/>
      <c r="AW452" s="28"/>
      <c r="AX452" s="29"/>
      <c r="AY452" s="236"/>
      <c r="AZ452" s="245"/>
      <c r="BA452" s="245"/>
      <c r="BB452" s="236"/>
      <c r="BC452" s="245"/>
      <c r="BD452" s="117" t="s">
        <v>945</v>
      </c>
      <c r="BE452" s="246">
        <v>42705</v>
      </c>
      <c r="BF452" s="116"/>
      <c r="BG452" s="116"/>
      <c r="BH452" s="247"/>
      <c r="BI452" s="247"/>
      <c r="BJ452" s="247"/>
      <c r="BK452" s="247"/>
      <c r="BL452" s="247"/>
      <c r="BM452" s="247"/>
      <c r="BN452" s="247"/>
      <c r="BO452" s="247"/>
    </row>
    <row r="453" spans="1:67" ht="16.5">
      <c r="A453" s="234">
        <v>126</v>
      </c>
      <c r="B453" s="116"/>
      <c r="C453" s="116"/>
      <c r="D453" s="226" t="s">
        <v>2283</v>
      </c>
      <c r="E453" s="227" t="s">
        <v>811</v>
      </c>
      <c r="F453" s="235"/>
      <c r="G453" s="236"/>
      <c r="H453" s="245"/>
      <c r="I453" s="236"/>
      <c r="J453" s="245"/>
      <c r="K453" s="236"/>
      <c r="L453" s="248"/>
      <c r="M453" s="240"/>
      <c r="N453" s="229" t="s">
        <v>2284</v>
      </c>
      <c r="O453" s="240"/>
      <c r="P453" s="229" t="s">
        <v>336</v>
      </c>
      <c r="Q453" s="230" t="s">
        <v>276</v>
      </c>
      <c r="R453" s="229" t="s">
        <v>428</v>
      </c>
      <c r="S453" s="239" t="s">
        <v>80</v>
      </c>
      <c r="T453" s="248"/>
      <c r="U453" s="240"/>
      <c r="V453" s="248"/>
      <c r="W453" s="240"/>
      <c r="X453" s="30" t="s">
        <v>2284</v>
      </c>
      <c r="Y453" s="194">
        <v>0.12</v>
      </c>
      <c r="Z453" s="242">
        <v>5</v>
      </c>
      <c r="AA453" s="241">
        <v>6</v>
      </c>
      <c r="AB453" s="30" t="s">
        <v>2285</v>
      </c>
      <c r="AC453" s="29"/>
      <c r="AD453" s="235"/>
      <c r="AE453" s="30" t="s">
        <v>1345</v>
      </c>
      <c r="AF453" s="29"/>
      <c r="AG453" s="30" t="s">
        <v>67</v>
      </c>
      <c r="AH453" s="233" t="e">
        <f>VLOOKUP($AD453,'Program-Causes'!$C:$D,2,FALSE)</f>
        <v>#N/A</v>
      </c>
      <c r="AI453" s="194" t="s">
        <v>100</v>
      </c>
      <c r="AJ453" s="30" t="s">
        <v>69</v>
      </c>
      <c r="AK453" s="194" t="s">
        <v>70</v>
      </c>
      <c r="AL453" s="30" t="str">
        <f t="shared" si="0"/>
        <v>任钦武-青岛润达鞋业有限公司-0.12-5-Beijing China Central Academy of Fine Arts Education Development Foundation-</v>
      </c>
      <c r="AM453" s="26" t="s">
        <v>80</v>
      </c>
      <c r="AN453" s="29"/>
      <c r="AO453" s="28"/>
      <c r="AP453" s="29"/>
      <c r="AQ453" s="28"/>
      <c r="AR453" s="29"/>
      <c r="AS453" s="28"/>
      <c r="AT453" s="194" t="s">
        <v>74</v>
      </c>
      <c r="AU453" s="28"/>
      <c r="AV453" s="29"/>
      <c r="AW453" s="28"/>
      <c r="AX453" s="29"/>
      <c r="AY453" s="236"/>
      <c r="AZ453" s="245"/>
      <c r="BA453" s="245"/>
      <c r="BB453" s="236"/>
      <c r="BC453" s="245"/>
      <c r="BD453" s="117" t="s">
        <v>945</v>
      </c>
      <c r="BE453" s="246">
        <v>42706</v>
      </c>
      <c r="BF453" s="116"/>
      <c r="BG453" s="116"/>
      <c r="BH453" s="116"/>
      <c r="BI453" s="116"/>
      <c r="BJ453" s="116"/>
      <c r="BK453" s="116"/>
      <c r="BL453" s="116"/>
      <c r="BM453" s="116"/>
      <c r="BN453" s="116"/>
      <c r="BO453" s="116"/>
    </row>
    <row r="454" spans="1:67" ht="16.5">
      <c r="A454" s="234">
        <v>127</v>
      </c>
      <c r="B454" s="116"/>
      <c r="C454" s="116"/>
      <c r="D454" s="226" t="s">
        <v>2290</v>
      </c>
      <c r="E454" s="227" t="s">
        <v>812</v>
      </c>
      <c r="F454" s="235"/>
      <c r="G454" s="236"/>
      <c r="H454" s="245"/>
      <c r="I454" s="226" t="s">
        <v>78</v>
      </c>
      <c r="J454" s="227" t="s">
        <v>79</v>
      </c>
      <c r="K454" s="238" t="s">
        <v>80</v>
      </c>
      <c r="L454" s="229" t="s">
        <v>1789</v>
      </c>
      <c r="M454" s="230" t="s">
        <v>2291</v>
      </c>
      <c r="N454" s="229" t="s">
        <v>2292</v>
      </c>
      <c r="O454" s="230" t="s">
        <v>84</v>
      </c>
      <c r="P454" s="229" t="s">
        <v>2293</v>
      </c>
      <c r="Q454" s="230" t="s">
        <v>1294</v>
      </c>
      <c r="R454" s="229" t="s">
        <v>736</v>
      </c>
      <c r="S454" s="239" t="s">
        <v>80</v>
      </c>
      <c r="T454" s="248"/>
      <c r="U454" s="240"/>
      <c r="V454" s="248"/>
      <c r="W454" s="240"/>
      <c r="X454" s="30" t="s">
        <v>2292</v>
      </c>
      <c r="Y454" s="194">
        <v>0.4</v>
      </c>
      <c r="Z454" s="30">
        <v>1</v>
      </c>
      <c r="AA454" s="194">
        <v>29</v>
      </c>
      <c r="AB454" s="30" t="s">
        <v>2294</v>
      </c>
      <c r="AC454" s="29"/>
      <c r="AD454" s="235"/>
      <c r="AE454" s="30" t="s">
        <v>109</v>
      </c>
      <c r="AF454" s="29"/>
      <c r="AG454" s="30" t="s">
        <v>99</v>
      </c>
      <c r="AH454" s="233" t="e">
        <f>VLOOKUP($AD454,'Program-Causes'!$C:$D,2,FALSE)</f>
        <v>#N/A</v>
      </c>
      <c r="AI454" s="194" t="s">
        <v>100</v>
      </c>
      <c r="AJ454" s="30" t="s">
        <v>69</v>
      </c>
      <c r="AK454" s="194" t="s">
        <v>70</v>
      </c>
      <c r="AL454" s="30" t="str">
        <f t="shared" si="0"/>
        <v>倪振年-乔丹体育股份有限公司-0.4-1-Fujian Province Youth Development Foundation-</v>
      </c>
      <c r="AM454" s="26" t="s">
        <v>80</v>
      </c>
      <c r="AN454" s="29"/>
      <c r="AO454" s="28"/>
      <c r="AP454" s="29"/>
      <c r="AQ454" s="28"/>
      <c r="AR454" s="29"/>
      <c r="AS454" s="28"/>
      <c r="AT454" s="194" t="s">
        <v>74</v>
      </c>
      <c r="AU454" s="28"/>
      <c r="AV454" s="29"/>
      <c r="AW454" s="28"/>
      <c r="AX454" s="29"/>
      <c r="AY454" s="236"/>
      <c r="AZ454" s="245"/>
      <c r="BA454" s="245"/>
      <c r="BB454" s="236"/>
      <c r="BC454" s="245"/>
      <c r="BD454" s="117" t="s">
        <v>945</v>
      </c>
      <c r="BE454" s="246">
        <v>42707</v>
      </c>
      <c r="BF454" s="116"/>
      <c r="BG454" s="116"/>
      <c r="BH454" s="247"/>
      <c r="BI454" s="247"/>
      <c r="BJ454" s="247"/>
      <c r="BK454" s="247"/>
      <c r="BL454" s="247"/>
      <c r="BM454" s="247"/>
      <c r="BN454" s="247"/>
      <c r="BO454" s="247"/>
    </row>
    <row r="455" spans="1:67" ht="16.5">
      <c r="A455" s="234">
        <v>127</v>
      </c>
      <c r="B455" s="116"/>
      <c r="C455" s="116"/>
      <c r="D455" s="226" t="s">
        <v>2290</v>
      </c>
      <c r="E455" s="227" t="s">
        <v>812</v>
      </c>
      <c r="F455" s="235"/>
      <c r="G455" s="236"/>
      <c r="H455" s="245"/>
      <c r="I455" s="236"/>
      <c r="J455" s="245"/>
      <c r="K455" s="236"/>
      <c r="L455" s="248"/>
      <c r="M455" s="240"/>
      <c r="N455" s="248"/>
      <c r="O455" s="240"/>
      <c r="P455" s="248"/>
      <c r="Q455" s="240"/>
      <c r="R455" s="248"/>
      <c r="S455" s="240"/>
      <c r="T455" s="248"/>
      <c r="U455" s="240"/>
      <c r="V455" s="248"/>
      <c r="W455" s="240"/>
      <c r="X455" s="30" t="s">
        <v>2292</v>
      </c>
      <c r="Y455" s="194">
        <v>3</v>
      </c>
      <c r="Z455" s="30">
        <v>4</v>
      </c>
      <c r="AA455" s="194">
        <v>25</v>
      </c>
      <c r="AB455" s="30" t="s">
        <v>2294</v>
      </c>
      <c r="AC455" s="29"/>
      <c r="AD455" s="235"/>
      <c r="AE455" s="30" t="s">
        <v>109</v>
      </c>
      <c r="AF455" s="29"/>
      <c r="AG455" s="30" t="s">
        <v>99</v>
      </c>
      <c r="AH455" s="233" t="e">
        <f>VLOOKUP($AD455,'Program-Causes'!$C:$D,2,FALSE)</f>
        <v>#N/A</v>
      </c>
      <c r="AI455" s="194" t="s">
        <v>100</v>
      </c>
      <c r="AJ455" s="30" t="s">
        <v>69</v>
      </c>
      <c r="AK455" s="194" t="s">
        <v>70</v>
      </c>
      <c r="AL455" s="30" t="str">
        <f t="shared" si="0"/>
        <v>倪振年-乔丹体育股份有限公司-3-4-Fujian Province Youth Development Foundation-</v>
      </c>
      <c r="AM455" s="26" t="s">
        <v>80</v>
      </c>
      <c r="AN455" s="29"/>
      <c r="AO455" s="28"/>
      <c r="AP455" s="29"/>
      <c r="AQ455" s="28"/>
      <c r="AR455" s="29"/>
      <c r="AS455" s="28"/>
      <c r="AT455" s="194" t="s">
        <v>74</v>
      </c>
      <c r="AU455" s="28"/>
      <c r="AV455" s="29"/>
      <c r="AW455" s="28"/>
      <c r="AX455" s="29"/>
      <c r="AY455" s="236"/>
      <c r="AZ455" s="245"/>
      <c r="BA455" s="245"/>
      <c r="BB455" s="236"/>
      <c r="BC455" s="245"/>
      <c r="BD455" s="117" t="s">
        <v>945</v>
      </c>
      <c r="BE455" s="246">
        <v>42708</v>
      </c>
      <c r="BF455" s="116"/>
      <c r="BG455" s="116"/>
      <c r="BH455" s="116"/>
      <c r="BI455" s="116"/>
      <c r="BJ455" s="116"/>
      <c r="BK455" s="116"/>
      <c r="BL455" s="116"/>
      <c r="BM455" s="116"/>
      <c r="BN455" s="116"/>
      <c r="BO455" s="116"/>
    </row>
    <row r="456" spans="1:67" ht="16.5">
      <c r="A456" s="234">
        <v>127</v>
      </c>
      <c r="B456" s="116"/>
      <c r="C456" s="116"/>
      <c r="D456" s="226" t="s">
        <v>2290</v>
      </c>
      <c r="E456" s="227" t="s">
        <v>812</v>
      </c>
      <c r="F456" s="235"/>
      <c r="G456" s="236"/>
      <c r="H456" s="245"/>
      <c r="I456" s="236"/>
      <c r="J456" s="245"/>
      <c r="K456" s="236"/>
      <c r="L456" s="248"/>
      <c r="M456" s="240"/>
      <c r="N456" s="248"/>
      <c r="O456" s="240"/>
      <c r="P456" s="248"/>
      <c r="Q456" s="240"/>
      <c r="R456" s="248"/>
      <c r="S456" s="240"/>
      <c r="T456" s="248"/>
      <c r="U456" s="240"/>
      <c r="V456" s="248"/>
      <c r="W456" s="240"/>
      <c r="X456" s="30" t="s">
        <v>2292</v>
      </c>
      <c r="Y456" s="194">
        <v>1.2</v>
      </c>
      <c r="Z456" s="30">
        <v>5</v>
      </c>
      <c r="AA456" s="194">
        <v>10</v>
      </c>
      <c r="AB456" s="30" t="s">
        <v>2294</v>
      </c>
      <c r="AC456" s="29"/>
      <c r="AD456" s="235"/>
      <c r="AE456" s="30" t="s">
        <v>109</v>
      </c>
      <c r="AF456" s="29"/>
      <c r="AG456" s="30" t="s">
        <v>99</v>
      </c>
      <c r="AH456" s="233" t="e">
        <f>VLOOKUP($AD456,'Program-Causes'!$C:$D,2,FALSE)</f>
        <v>#N/A</v>
      </c>
      <c r="AI456" s="194" t="s">
        <v>100</v>
      </c>
      <c r="AJ456" s="30" t="s">
        <v>69</v>
      </c>
      <c r="AK456" s="194" t="s">
        <v>70</v>
      </c>
      <c r="AL456" s="30" t="str">
        <f t="shared" si="0"/>
        <v>倪振年-乔丹体育股份有限公司-1.2-5-Fujian Province Youth Development Foundation-</v>
      </c>
      <c r="AM456" s="26" t="s">
        <v>80</v>
      </c>
      <c r="AN456" s="29"/>
      <c r="AO456" s="28"/>
      <c r="AP456" s="29"/>
      <c r="AQ456" s="28"/>
      <c r="AR456" s="29"/>
      <c r="AS456" s="28"/>
      <c r="AT456" s="194" t="s">
        <v>74</v>
      </c>
      <c r="AU456" s="28"/>
      <c r="AV456" s="29"/>
      <c r="AW456" s="28"/>
      <c r="AX456" s="29"/>
      <c r="AY456" s="236"/>
      <c r="AZ456" s="245"/>
      <c r="BA456" s="245"/>
      <c r="BB456" s="236"/>
      <c r="BC456" s="245"/>
      <c r="BD456" s="117" t="s">
        <v>945</v>
      </c>
      <c r="BE456" s="246">
        <v>42709</v>
      </c>
      <c r="BF456" s="116"/>
      <c r="BG456" s="116"/>
      <c r="BH456" s="116"/>
      <c r="BI456" s="116"/>
      <c r="BJ456" s="116"/>
      <c r="BK456" s="116"/>
      <c r="BL456" s="116"/>
      <c r="BM456" s="116"/>
      <c r="BN456" s="116"/>
      <c r="BO456" s="116"/>
    </row>
    <row r="457" spans="1:67" ht="16.5">
      <c r="A457" s="234">
        <v>127</v>
      </c>
      <c r="B457" s="116"/>
      <c r="C457" s="116"/>
      <c r="D457" s="226" t="s">
        <v>2290</v>
      </c>
      <c r="E457" s="227" t="s">
        <v>812</v>
      </c>
      <c r="F457" s="235"/>
      <c r="G457" s="236"/>
      <c r="H457" s="245"/>
      <c r="I457" s="236"/>
      <c r="J457" s="245"/>
      <c r="K457" s="236"/>
      <c r="L457" s="248"/>
      <c r="M457" s="240"/>
      <c r="N457" s="248"/>
      <c r="O457" s="240"/>
      <c r="P457" s="248"/>
      <c r="Q457" s="240"/>
      <c r="R457" s="248"/>
      <c r="S457" s="240"/>
      <c r="T457" s="248"/>
      <c r="U457" s="240"/>
      <c r="V457" s="248"/>
      <c r="W457" s="240"/>
      <c r="X457" s="30" t="s">
        <v>2292</v>
      </c>
      <c r="Y457" s="194">
        <v>0.5</v>
      </c>
      <c r="Z457" s="30">
        <v>7</v>
      </c>
      <c r="AA457" s="194">
        <v>7</v>
      </c>
      <c r="AB457" s="30" t="s">
        <v>2294</v>
      </c>
      <c r="AC457" s="29"/>
      <c r="AD457" s="235"/>
      <c r="AE457" s="30" t="s">
        <v>109</v>
      </c>
      <c r="AF457" s="29"/>
      <c r="AG457" s="30" t="s">
        <v>99</v>
      </c>
      <c r="AH457" s="233" t="e">
        <f>VLOOKUP($AD457,'Program-Causes'!$C:$D,2,FALSE)</f>
        <v>#N/A</v>
      </c>
      <c r="AI457" s="194" t="s">
        <v>100</v>
      </c>
      <c r="AJ457" s="30" t="s">
        <v>69</v>
      </c>
      <c r="AK457" s="194" t="s">
        <v>70</v>
      </c>
      <c r="AL457" s="30" t="str">
        <f t="shared" si="0"/>
        <v>倪振年-乔丹体育股份有限公司-0.5-7-Fujian Province Youth Development Foundation-</v>
      </c>
      <c r="AM457" s="26" t="s">
        <v>80</v>
      </c>
      <c r="AN457" s="29"/>
      <c r="AO457" s="28"/>
      <c r="AP457" s="29"/>
      <c r="AQ457" s="28"/>
      <c r="AR457" s="29"/>
      <c r="AS457" s="28"/>
      <c r="AT457" s="194" t="s">
        <v>74</v>
      </c>
      <c r="AU457" s="28"/>
      <c r="AV457" s="29"/>
      <c r="AW457" s="28"/>
      <c r="AX457" s="29"/>
      <c r="AY457" s="236"/>
      <c r="AZ457" s="245"/>
      <c r="BA457" s="245"/>
      <c r="BB457" s="236"/>
      <c r="BC457" s="245"/>
      <c r="BD457" s="117" t="s">
        <v>945</v>
      </c>
      <c r="BE457" s="246">
        <v>42710</v>
      </c>
      <c r="BF457" s="116"/>
      <c r="BG457" s="116"/>
      <c r="BH457" s="247"/>
      <c r="BI457" s="247"/>
      <c r="BJ457" s="247"/>
      <c r="BK457" s="247"/>
      <c r="BL457" s="247"/>
      <c r="BM457" s="247"/>
      <c r="BN457" s="247"/>
      <c r="BO457" s="247"/>
    </row>
    <row r="458" spans="1:67" ht="16.5">
      <c r="A458" s="234">
        <v>128</v>
      </c>
      <c r="B458" s="117" t="s">
        <v>1626</v>
      </c>
      <c r="C458" s="116"/>
      <c r="D458" s="226" t="s">
        <v>612</v>
      </c>
      <c r="E458" s="227" t="s">
        <v>613</v>
      </c>
      <c r="F458" s="235"/>
      <c r="G458" s="236"/>
      <c r="H458" s="245"/>
      <c r="I458" s="236"/>
      <c r="J458" s="245"/>
      <c r="K458" s="236"/>
      <c r="L458" s="248"/>
      <c r="M458" s="240"/>
      <c r="N458" s="248"/>
      <c r="O458" s="240"/>
      <c r="P458" s="248"/>
      <c r="Q458" s="240"/>
      <c r="R458" s="248"/>
      <c r="S458" s="240"/>
      <c r="T458" s="248"/>
      <c r="U458" s="240"/>
      <c r="V458" s="248"/>
      <c r="W458" s="240"/>
      <c r="X458" s="28"/>
      <c r="Y458" s="241">
        <v>5</v>
      </c>
      <c r="Z458" s="242">
        <v>11</v>
      </c>
      <c r="AA458" s="241">
        <v>16</v>
      </c>
      <c r="AB458" s="28"/>
      <c r="AC458" s="194" t="s">
        <v>2300</v>
      </c>
      <c r="AD458" s="235"/>
      <c r="AE458" s="30" t="s">
        <v>136</v>
      </c>
      <c r="AF458" s="29"/>
      <c r="AG458" s="30" t="s">
        <v>67</v>
      </c>
      <c r="AH458" s="233" t="e">
        <f>VLOOKUP($AD458,'Program-Causes'!$C:$D,2,FALSE)</f>
        <v>#N/A</v>
      </c>
      <c r="AI458" s="194" t="s">
        <v>68</v>
      </c>
      <c r="AJ458" s="30" t="s">
        <v>69</v>
      </c>
      <c r="AK458" s="194" t="s">
        <v>70</v>
      </c>
      <c r="AL458" s="30" t="str">
        <f t="shared" si="0"/>
        <v>陈永健--5-11--晋江市安海教育发展基金会</v>
      </c>
      <c r="AM458" s="26" t="s">
        <v>80</v>
      </c>
      <c r="AN458" s="29"/>
      <c r="AO458" s="28"/>
      <c r="AP458" s="29"/>
      <c r="AQ458" s="28"/>
      <c r="AR458" s="29"/>
      <c r="AS458" s="28"/>
      <c r="AT458" s="29"/>
      <c r="AU458" s="28"/>
      <c r="AV458" s="194" t="s">
        <v>2301</v>
      </c>
      <c r="AW458" s="28"/>
      <c r="AX458" s="194" t="s">
        <v>76</v>
      </c>
      <c r="AY458" s="244">
        <v>5</v>
      </c>
      <c r="AZ458" s="245"/>
      <c r="BA458" s="245"/>
      <c r="BB458" s="236"/>
      <c r="BC458" s="245"/>
      <c r="BD458" s="117" t="s">
        <v>945</v>
      </c>
      <c r="BE458" s="246">
        <v>42711</v>
      </c>
      <c r="BF458" s="116"/>
      <c r="BG458" s="116"/>
      <c r="BH458" s="116"/>
      <c r="BI458" s="116"/>
      <c r="BJ458" s="116"/>
      <c r="BK458" s="116"/>
      <c r="BL458" s="116"/>
      <c r="BM458" s="116"/>
      <c r="BN458" s="116"/>
      <c r="BO458" s="116"/>
    </row>
    <row r="459" spans="1:67" ht="16.5">
      <c r="A459" s="234">
        <v>128</v>
      </c>
      <c r="B459" s="116"/>
      <c r="C459" s="116"/>
      <c r="D459" s="226" t="s">
        <v>203</v>
      </c>
      <c r="E459" s="227" t="s">
        <v>204</v>
      </c>
      <c r="F459" s="235"/>
      <c r="G459" s="236"/>
      <c r="H459" s="237">
        <v>58</v>
      </c>
      <c r="I459" s="226" t="s">
        <v>78</v>
      </c>
      <c r="J459" s="227" t="s">
        <v>79</v>
      </c>
      <c r="K459" s="238" t="s">
        <v>80</v>
      </c>
      <c r="L459" s="229" t="s">
        <v>121</v>
      </c>
      <c r="M459" s="230" t="s">
        <v>2302</v>
      </c>
      <c r="N459" s="229" t="s">
        <v>2303</v>
      </c>
      <c r="O459" s="230" t="s">
        <v>84</v>
      </c>
      <c r="P459" s="229" t="s">
        <v>336</v>
      </c>
      <c r="Q459" s="230" t="s">
        <v>105</v>
      </c>
      <c r="R459" s="229" t="s">
        <v>2147</v>
      </c>
      <c r="S459" s="239" t="s">
        <v>80</v>
      </c>
      <c r="T459" s="229" t="s">
        <v>2304</v>
      </c>
      <c r="U459" s="240"/>
      <c r="V459" s="229" t="s">
        <v>2305</v>
      </c>
      <c r="W459" s="230" t="s">
        <v>2306</v>
      </c>
      <c r="X459" s="30" t="s">
        <v>2307</v>
      </c>
      <c r="Y459" s="241">
        <v>5</v>
      </c>
      <c r="Z459" s="242">
        <v>2</v>
      </c>
      <c r="AA459" s="241">
        <v>1</v>
      </c>
      <c r="AB459" s="30" t="s">
        <v>2308</v>
      </c>
      <c r="AC459" s="29"/>
      <c r="AD459" s="235"/>
      <c r="AE459" s="30" t="s">
        <v>109</v>
      </c>
      <c r="AF459" s="29"/>
      <c r="AG459" s="30" t="s">
        <v>99</v>
      </c>
      <c r="AH459" s="233" t="e">
        <f>VLOOKUP($AD459,'Program-Causes'!$C:$D,2,FALSE)</f>
        <v>#N/A</v>
      </c>
      <c r="AI459" s="194" t="s">
        <v>141</v>
      </c>
      <c r="AJ459" s="30" t="s">
        <v>69</v>
      </c>
      <c r="AK459" s="194" t="s">
        <v>70</v>
      </c>
      <c r="AL459" s="30" t="str">
        <f t="shared" si="0"/>
        <v>崔根良-Hengtong Charity Foundation-5-2-Charity Federation of Wujiang District-</v>
      </c>
      <c r="AM459" s="26" t="s">
        <v>72</v>
      </c>
      <c r="AN459" s="27" t="s">
        <v>73</v>
      </c>
      <c r="AO459" s="28"/>
      <c r="AP459" s="29"/>
      <c r="AQ459" s="30" t="s">
        <v>74</v>
      </c>
      <c r="AR459" s="29"/>
      <c r="AS459" s="28"/>
      <c r="AT459" s="29"/>
      <c r="AU459" s="28"/>
      <c r="AV459" s="194" t="s">
        <v>957</v>
      </c>
      <c r="AW459" s="28"/>
      <c r="AX459" s="194" t="s">
        <v>76</v>
      </c>
      <c r="AY459" s="244">
        <v>5.7</v>
      </c>
      <c r="AZ459" s="245"/>
      <c r="BA459" s="245"/>
      <c r="BB459" s="236"/>
      <c r="BC459" s="237">
        <v>8</v>
      </c>
      <c r="BD459" s="117" t="s">
        <v>77</v>
      </c>
      <c r="BE459" s="246">
        <v>42473</v>
      </c>
      <c r="BF459" s="116"/>
      <c r="BG459" s="116"/>
      <c r="BH459" s="116"/>
      <c r="BI459" s="116"/>
      <c r="BJ459" s="116"/>
      <c r="BK459" s="116"/>
      <c r="BL459" s="116"/>
      <c r="BM459" s="116"/>
      <c r="BN459" s="116"/>
      <c r="BO459" s="116"/>
    </row>
    <row r="460" spans="1:67" ht="16.5">
      <c r="A460" s="234">
        <v>128</v>
      </c>
      <c r="B460" s="116"/>
      <c r="C460" s="116"/>
      <c r="D460" s="226" t="s">
        <v>203</v>
      </c>
      <c r="E460" s="227" t="s">
        <v>204</v>
      </c>
      <c r="F460" s="235"/>
      <c r="G460" s="236"/>
      <c r="H460" s="245"/>
      <c r="I460" s="236"/>
      <c r="J460" s="245"/>
      <c r="K460" s="236"/>
      <c r="L460" s="248"/>
      <c r="M460" s="240"/>
      <c r="N460" s="248"/>
      <c r="O460" s="240"/>
      <c r="P460" s="248"/>
      <c r="Q460" s="240"/>
      <c r="R460" s="248"/>
      <c r="S460" s="240"/>
      <c r="T460" s="248"/>
      <c r="U460" s="240"/>
      <c r="V460" s="248"/>
      <c r="W460" s="240"/>
      <c r="X460" s="30" t="s">
        <v>2302</v>
      </c>
      <c r="Y460" s="241">
        <v>0.7</v>
      </c>
      <c r="Z460" s="242">
        <v>10</v>
      </c>
      <c r="AA460" s="241">
        <v>15</v>
      </c>
      <c r="AB460" s="30" t="s">
        <v>2309</v>
      </c>
      <c r="AC460" s="29"/>
      <c r="AD460" s="235"/>
      <c r="AE460" s="30" t="s">
        <v>1390</v>
      </c>
      <c r="AF460" s="29"/>
      <c r="AG460" s="30" t="s">
        <v>67</v>
      </c>
      <c r="AH460" s="233" t="e">
        <f>VLOOKUP($AD460,'Program-Causes'!$C:$D,2,FALSE)</f>
        <v>#N/A</v>
      </c>
      <c r="AI460" s="194" t="s">
        <v>100</v>
      </c>
      <c r="AJ460" s="30" t="s">
        <v>69</v>
      </c>
      <c r="AK460" s="194" t="s">
        <v>84</v>
      </c>
      <c r="AL460" s="30" t="str">
        <f t="shared" si="0"/>
        <v>崔根良-Hengtong Group-0.7-10-Beijing University of Posts and Telecommunications-</v>
      </c>
      <c r="AM460" s="26" t="s">
        <v>72</v>
      </c>
      <c r="AN460" s="27" t="s">
        <v>73</v>
      </c>
      <c r="AO460" s="28"/>
      <c r="AP460" s="29"/>
      <c r="AQ460" s="30" t="s">
        <v>74</v>
      </c>
      <c r="AR460" s="29"/>
      <c r="AS460" s="28"/>
      <c r="AT460" s="29"/>
      <c r="AU460" s="28"/>
      <c r="AV460" s="194" t="s">
        <v>2310</v>
      </c>
      <c r="AW460" s="28"/>
      <c r="AX460" s="194" t="s">
        <v>84</v>
      </c>
      <c r="AY460" s="236"/>
      <c r="AZ460" s="245"/>
      <c r="BA460" s="245"/>
      <c r="BB460" s="236"/>
      <c r="BC460" s="237">
        <v>8</v>
      </c>
      <c r="BD460" s="117" t="s">
        <v>103</v>
      </c>
      <c r="BE460" s="246">
        <v>42705</v>
      </c>
      <c r="BF460" s="116"/>
      <c r="BG460" s="116"/>
      <c r="BH460" s="116"/>
      <c r="BI460" s="116"/>
      <c r="BJ460" s="116"/>
      <c r="BK460" s="116"/>
      <c r="BL460" s="116"/>
      <c r="BM460" s="116"/>
      <c r="BN460" s="116"/>
      <c r="BO460" s="116"/>
    </row>
    <row r="461" spans="1:67" ht="16.5">
      <c r="A461" s="234">
        <v>128</v>
      </c>
      <c r="B461" s="116"/>
      <c r="C461" s="116"/>
      <c r="D461" s="226" t="s">
        <v>282</v>
      </c>
      <c r="E461" s="227" t="s">
        <v>283</v>
      </c>
      <c r="F461" s="235"/>
      <c r="G461" s="236"/>
      <c r="H461" s="237">
        <v>53</v>
      </c>
      <c r="I461" s="226" t="s">
        <v>78</v>
      </c>
      <c r="J461" s="245"/>
      <c r="K461" s="238" t="s">
        <v>80</v>
      </c>
      <c r="L461" s="229" t="s">
        <v>1400</v>
      </c>
      <c r="M461" s="230" t="s">
        <v>2315</v>
      </c>
      <c r="N461" s="229" t="s">
        <v>2316</v>
      </c>
      <c r="O461" s="230" t="s">
        <v>84</v>
      </c>
      <c r="P461" s="229" t="s">
        <v>336</v>
      </c>
      <c r="Q461" s="230" t="s">
        <v>63</v>
      </c>
      <c r="R461" s="229" t="s">
        <v>64</v>
      </c>
      <c r="S461" s="239" t="s">
        <v>80</v>
      </c>
      <c r="T461" s="229" t="s">
        <v>2319</v>
      </c>
      <c r="U461" s="240"/>
      <c r="V461" s="229" t="s">
        <v>2320</v>
      </c>
      <c r="W461" s="230" t="s">
        <v>2321</v>
      </c>
      <c r="X461" s="28"/>
      <c r="Y461" s="241">
        <v>5</v>
      </c>
      <c r="Z461" s="242">
        <v>7</v>
      </c>
      <c r="AA461" s="241">
        <v>6</v>
      </c>
      <c r="AB461" s="30" t="s">
        <v>2322</v>
      </c>
      <c r="AC461" s="29"/>
      <c r="AD461" s="235"/>
      <c r="AE461" s="30" t="s">
        <v>98</v>
      </c>
      <c r="AF461" s="29"/>
      <c r="AG461" s="30" t="s">
        <v>134</v>
      </c>
      <c r="AH461" s="233" t="e">
        <f>VLOOKUP($AD461,'Program-Causes'!$C:$D,2,FALSE)</f>
        <v>#N/A</v>
      </c>
      <c r="AI461" s="194" t="s">
        <v>100</v>
      </c>
      <c r="AJ461" s="30" t="s">
        <v>69</v>
      </c>
      <c r="AK461" s="194" t="s">
        <v>70</v>
      </c>
      <c r="AL461" s="30" t="str">
        <f t="shared" si="0"/>
        <v>梁光伟--5-7-Wuhu City Government-</v>
      </c>
      <c r="AM461" s="26" t="s">
        <v>72</v>
      </c>
      <c r="AN461" s="27" t="s">
        <v>73</v>
      </c>
      <c r="AO461" s="26" t="s">
        <v>1057</v>
      </c>
      <c r="AP461" s="27" t="s">
        <v>2324</v>
      </c>
      <c r="AQ461" s="30" t="s">
        <v>74</v>
      </c>
      <c r="AR461" s="29"/>
      <c r="AS461" s="28"/>
      <c r="AT461" s="29"/>
      <c r="AU461" s="28"/>
      <c r="AV461" s="194" t="s">
        <v>238</v>
      </c>
      <c r="AW461" s="28"/>
      <c r="AX461" s="194" t="s">
        <v>84</v>
      </c>
      <c r="AY461" s="244">
        <v>5</v>
      </c>
      <c r="AZ461" s="245"/>
      <c r="BA461" s="245"/>
      <c r="BB461" s="236"/>
      <c r="BC461" s="237">
        <v>55</v>
      </c>
      <c r="BD461" s="117" t="s">
        <v>103</v>
      </c>
      <c r="BE461" s="246">
        <v>42706</v>
      </c>
      <c r="BF461" s="116"/>
      <c r="BG461" s="116"/>
      <c r="BH461" s="116"/>
      <c r="BI461" s="116"/>
      <c r="BJ461" s="116"/>
      <c r="BK461" s="116"/>
      <c r="BL461" s="116"/>
      <c r="BM461" s="116"/>
      <c r="BN461" s="116"/>
      <c r="BO461" s="116"/>
    </row>
    <row r="462" spans="1:67" ht="16.5">
      <c r="A462" s="234">
        <v>128</v>
      </c>
      <c r="B462" s="116"/>
      <c r="C462" s="116"/>
      <c r="D462" s="226" t="s">
        <v>2325</v>
      </c>
      <c r="E462" s="227" t="s">
        <v>815</v>
      </c>
      <c r="F462" s="235"/>
      <c r="G462" s="236"/>
      <c r="H462" s="237">
        <v>56</v>
      </c>
      <c r="I462" s="236"/>
      <c r="J462" s="245"/>
      <c r="K462" s="236"/>
      <c r="L462" s="229" t="s">
        <v>9</v>
      </c>
      <c r="M462" s="230" t="s">
        <v>2326</v>
      </c>
      <c r="N462" s="229" t="s">
        <v>2327</v>
      </c>
      <c r="O462" s="230" t="s">
        <v>70</v>
      </c>
      <c r="P462" s="229" t="s">
        <v>336</v>
      </c>
      <c r="Q462" s="230" t="s">
        <v>961</v>
      </c>
      <c r="R462" s="229" t="s">
        <v>2328</v>
      </c>
      <c r="S462" s="239" t="s">
        <v>80</v>
      </c>
      <c r="T462" s="248"/>
      <c r="U462" s="240"/>
      <c r="V462" s="248"/>
      <c r="W462" s="240"/>
      <c r="X462" s="30" t="s">
        <v>2326</v>
      </c>
      <c r="Y462" s="241">
        <v>5</v>
      </c>
      <c r="Z462" s="28"/>
      <c r="AA462" s="29"/>
      <c r="AB462" s="30" t="s">
        <v>2329</v>
      </c>
      <c r="AC462" s="29"/>
      <c r="AD462" s="235"/>
      <c r="AE462" s="30" t="s">
        <v>1345</v>
      </c>
      <c r="AF462" s="29"/>
      <c r="AG462" s="30" t="s">
        <v>67</v>
      </c>
      <c r="AH462" s="233" t="e">
        <f>VLOOKUP($AD462,'Program-Causes'!$C:$D,2,FALSE)</f>
        <v>#N/A</v>
      </c>
      <c r="AI462" s="194" t="s">
        <v>100</v>
      </c>
      <c r="AJ462" s="30" t="s">
        <v>69</v>
      </c>
      <c r="AK462" s="194" t="s">
        <v>70</v>
      </c>
      <c r="AL462" s="30" t="str">
        <f t="shared" si="0"/>
        <v>袁艳明-Guang'an Xingming Technology-5--Chongqing Southwest University Education Foundation-</v>
      </c>
      <c r="AM462" s="26" t="s">
        <v>72</v>
      </c>
      <c r="AN462" s="29"/>
      <c r="AO462" s="28"/>
      <c r="AP462" s="29"/>
      <c r="AQ462" s="30" t="s">
        <v>74</v>
      </c>
      <c r="AR462" s="29"/>
      <c r="AS462" s="28"/>
      <c r="AT462" s="29"/>
      <c r="AU462" s="28"/>
      <c r="AV462" s="194" t="s">
        <v>238</v>
      </c>
      <c r="AW462" s="28"/>
      <c r="AX462" s="194" t="s">
        <v>84</v>
      </c>
      <c r="AY462" s="244">
        <v>5</v>
      </c>
      <c r="AZ462" s="245"/>
      <c r="BA462" s="245"/>
      <c r="BB462" s="236"/>
      <c r="BC462" s="237">
        <v>30</v>
      </c>
      <c r="BD462" s="117" t="s">
        <v>103</v>
      </c>
      <c r="BE462" s="246">
        <v>42706</v>
      </c>
      <c r="BF462" s="116"/>
      <c r="BG462" s="116"/>
      <c r="BH462" s="247"/>
      <c r="BI462" s="247"/>
      <c r="BJ462" s="247"/>
      <c r="BK462" s="247"/>
      <c r="BL462" s="247"/>
      <c r="BM462" s="247"/>
      <c r="BN462" s="247"/>
      <c r="BO462" s="116"/>
    </row>
    <row r="463" spans="1:67" ht="16.5">
      <c r="A463" s="234">
        <v>128</v>
      </c>
      <c r="B463" s="117"/>
      <c r="C463" s="116"/>
      <c r="D463" s="226" t="s">
        <v>2330</v>
      </c>
      <c r="E463" s="117" t="s">
        <v>820</v>
      </c>
      <c r="F463" s="235"/>
      <c r="G463" s="116"/>
      <c r="H463" s="116"/>
      <c r="I463" s="116"/>
      <c r="J463" s="116"/>
      <c r="K463" s="116"/>
      <c r="L463" s="116"/>
      <c r="M463" s="117" t="s">
        <v>2331</v>
      </c>
      <c r="N463" s="116"/>
      <c r="O463" s="116"/>
      <c r="P463" s="116"/>
      <c r="Q463" s="116"/>
      <c r="R463" s="116"/>
      <c r="S463" s="116"/>
      <c r="T463" s="116"/>
      <c r="U463" s="116"/>
      <c r="V463" s="116"/>
      <c r="W463" s="116"/>
      <c r="X463" s="117" t="s">
        <v>2331</v>
      </c>
      <c r="Y463" s="234">
        <v>5</v>
      </c>
      <c r="Z463" s="234">
        <v>3</v>
      </c>
      <c r="AA463" s="117" t="s">
        <v>173</v>
      </c>
      <c r="AB463" s="117" t="s">
        <v>1506</v>
      </c>
      <c r="AC463" s="117" t="s">
        <v>1507</v>
      </c>
      <c r="AD463" s="117" t="s">
        <v>2332</v>
      </c>
      <c r="AE463" s="117" t="s">
        <v>109</v>
      </c>
      <c r="AF463" s="116"/>
      <c r="AG463" s="117" t="s">
        <v>132</v>
      </c>
      <c r="AH463" s="233" t="str">
        <f>VLOOKUP($AD463,'Program-Causes'!$C:$D,2,FALSE)</f>
        <v>Unspecified</v>
      </c>
      <c r="AI463" s="117" t="s">
        <v>100</v>
      </c>
      <c r="AJ463" s="117" t="s">
        <v>69</v>
      </c>
      <c r="AK463" s="117" t="s">
        <v>70</v>
      </c>
      <c r="AL463" s="30" t="str">
        <f t="shared" si="0"/>
        <v>张秋利-天津龙诚企业管理中心-5-3-China Guanghua Foundation-中国光华科技基金会</v>
      </c>
      <c r="AM463" s="257" t="s">
        <v>80</v>
      </c>
      <c r="AN463" s="116"/>
      <c r="AO463" s="116"/>
      <c r="AP463" s="116"/>
      <c r="AQ463" s="117" t="s">
        <v>74</v>
      </c>
      <c r="AR463" s="116"/>
      <c r="AS463" s="116"/>
      <c r="AT463" s="116"/>
      <c r="AU463" s="116"/>
      <c r="AV463" s="116"/>
      <c r="AW463" s="116"/>
      <c r="AX463" s="116"/>
      <c r="AY463" s="116"/>
      <c r="AZ463" s="116"/>
      <c r="BA463" s="116"/>
      <c r="BB463" s="116"/>
      <c r="BC463" s="116"/>
      <c r="BD463" s="117" t="s">
        <v>118</v>
      </c>
      <c r="BE463" s="255">
        <v>42744</v>
      </c>
      <c r="BF463" s="116"/>
      <c r="BG463" s="116"/>
      <c r="BH463" s="116"/>
      <c r="BI463" s="116"/>
      <c r="BJ463" s="116"/>
      <c r="BK463" s="116"/>
      <c r="BL463" s="116"/>
      <c r="BM463" s="116"/>
      <c r="BN463" s="116"/>
      <c r="BO463" s="116"/>
    </row>
    <row r="464" spans="1:67" ht="16.5">
      <c r="A464" s="234">
        <v>128</v>
      </c>
      <c r="B464" s="116"/>
      <c r="C464" s="116"/>
      <c r="D464" s="226" t="s">
        <v>603</v>
      </c>
      <c r="E464" s="227" t="s">
        <v>604</v>
      </c>
      <c r="F464" s="235"/>
      <c r="G464" s="236"/>
      <c r="H464" s="245"/>
      <c r="I464" s="226" t="s">
        <v>78</v>
      </c>
      <c r="J464" s="245"/>
      <c r="K464" s="238" t="s">
        <v>80</v>
      </c>
      <c r="L464" s="229" t="s">
        <v>9</v>
      </c>
      <c r="M464" s="230" t="s">
        <v>2333</v>
      </c>
      <c r="N464" s="229" t="s">
        <v>2334</v>
      </c>
      <c r="O464" s="240"/>
      <c r="P464" s="229" t="s">
        <v>336</v>
      </c>
      <c r="Q464" s="230" t="s">
        <v>729</v>
      </c>
      <c r="R464" s="229" t="s">
        <v>730</v>
      </c>
      <c r="S464" s="239" t="s">
        <v>80</v>
      </c>
      <c r="T464" s="229" t="s">
        <v>2335</v>
      </c>
      <c r="U464" s="240"/>
      <c r="V464" s="229">
        <v>13892050061</v>
      </c>
      <c r="W464" s="239" t="s">
        <v>2336</v>
      </c>
      <c r="X464" s="30" t="s">
        <v>2337</v>
      </c>
      <c r="Y464" s="241">
        <v>5</v>
      </c>
      <c r="Z464" s="242">
        <v>1</v>
      </c>
      <c r="AA464" s="241">
        <v>21</v>
      </c>
      <c r="AB464" s="30" t="s">
        <v>2338</v>
      </c>
      <c r="AC464" s="29"/>
      <c r="AD464" s="235"/>
      <c r="AE464" s="30" t="s">
        <v>1390</v>
      </c>
      <c r="AF464" s="29"/>
      <c r="AG464" s="30" t="s">
        <v>67</v>
      </c>
      <c r="AH464" s="233" t="e">
        <f>VLOOKUP($AD464,'Program-Causes'!$C:$D,2,FALSE)</f>
        <v>#N/A</v>
      </c>
      <c r="AI464" s="194" t="s">
        <v>100</v>
      </c>
      <c r="AJ464" s="30" t="s">
        <v>69</v>
      </c>
      <c r="AK464" s="194" t="s">
        <v>70</v>
      </c>
      <c r="AL464" s="30" t="str">
        <f t="shared" si="0"/>
        <v>赵海军-Shaanxi Xinzhouyuan Properties Ltd-5-1-Xi'an Jiaotong University-</v>
      </c>
      <c r="AM464" s="26" t="s">
        <v>80</v>
      </c>
      <c r="AN464" s="29"/>
      <c r="AO464" s="28"/>
      <c r="AP464" s="29"/>
      <c r="AQ464" s="30" t="s">
        <v>74</v>
      </c>
      <c r="AR464" s="29"/>
      <c r="AS464" s="28"/>
      <c r="AT464" s="194" t="s">
        <v>420</v>
      </c>
      <c r="AU464" s="28"/>
      <c r="AV464" s="194" t="s">
        <v>766</v>
      </c>
      <c r="AW464" s="28"/>
      <c r="AX464" s="194" t="s">
        <v>84</v>
      </c>
      <c r="AY464" s="244">
        <v>5</v>
      </c>
      <c r="AZ464" s="245"/>
      <c r="BA464" s="245"/>
      <c r="BB464" s="236"/>
      <c r="BC464" s="245"/>
      <c r="BD464" s="117" t="s">
        <v>103</v>
      </c>
      <c r="BE464" s="246">
        <v>42706</v>
      </c>
      <c r="BF464" s="116"/>
      <c r="BG464" s="116"/>
      <c r="BH464" s="116"/>
      <c r="BI464" s="116"/>
      <c r="BJ464" s="116"/>
      <c r="BK464" s="116"/>
      <c r="BL464" s="116"/>
      <c r="BM464" s="116"/>
      <c r="BN464" s="116"/>
      <c r="BO464" s="116"/>
    </row>
    <row r="465" spans="1:67" ht="16.5">
      <c r="A465" s="234">
        <v>128</v>
      </c>
      <c r="B465" s="117"/>
      <c r="C465" s="116"/>
      <c r="D465" s="236"/>
      <c r="E465" s="117" t="s">
        <v>813</v>
      </c>
      <c r="F465" s="235"/>
      <c r="G465" s="236"/>
      <c r="H465" s="245"/>
      <c r="I465" s="236"/>
      <c r="J465" s="245"/>
      <c r="K465" s="236"/>
      <c r="L465" s="248"/>
      <c r="M465" s="117" t="s">
        <v>2339</v>
      </c>
      <c r="N465" s="248"/>
      <c r="O465" s="240"/>
      <c r="P465" s="248"/>
      <c r="Q465" s="240"/>
      <c r="R465" s="248"/>
      <c r="S465" s="240"/>
      <c r="T465" s="248"/>
      <c r="U465" s="240"/>
      <c r="V465" s="248"/>
      <c r="W465" s="240"/>
      <c r="X465" s="117" t="s">
        <v>2339</v>
      </c>
      <c r="Y465" s="234">
        <v>5</v>
      </c>
      <c r="Z465" s="234">
        <v>12</v>
      </c>
      <c r="AA465" s="234">
        <v>31</v>
      </c>
      <c r="AB465" s="117" t="s">
        <v>1938</v>
      </c>
      <c r="AC465" s="117" t="s">
        <v>1939</v>
      </c>
      <c r="AD465" s="117" t="s">
        <v>2340</v>
      </c>
      <c r="AE465" s="117" t="s">
        <v>1345</v>
      </c>
      <c r="AF465" s="29"/>
      <c r="AG465" s="117" t="s">
        <v>67</v>
      </c>
      <c r="AH465" s="233" t="str">
        <f>VLOOKUP($AD465,'Program-Causes'!$C:$D,2,FALSE)</f>
        <v>Education</v>
      </c>
      <c r="AI465" s="117" t="s">
        <v>100</v>
      </c>
      <c r="AJ465" s="117" t="s">
        <v>69</v>
      </c>
      <c r="AK465" s="117" t="s">
        <v>70</v>
      </c>
      <c r="AL465" s="30" t="str">
        <f t="shared" si="0"/>
        <v>韩涛-北京海湾京城房地产开发有限公司-5-12-Southeast University Education Foundation-东南大学教育基金会</v>
      </c>
      <c r="AM465" s="257" t="s">
        <v>80</v>
      </c>
      <c r="AN465" s="29"/>
      <c r="AO465" s="28"/>
      <c r="AP465" s="29"/>
      <c r="AQ465" s="117" t="s">
        <v>74</v>
      </c>
      <c r="AR465" s="29"/>
      <c r="AS465" s="28"/>
      <c r="AT465" s="28"/>
      <c r="AU465" s="28"/>
      <c r="AV465" s="29"/>
      <c r="AW465" s="28"/>
      <c r="AX465" s="29"/>
      <c r="AY465" s="236"/>
      <c r="AZ465" s="245"/>
      <c r="BA465" s="245"/>
      <c r="BB465" s="236"/>
      <c r="BC465" s="245"/>
      <c r="BD465" s="117" t="s">
        <v>118</v>
      </c>
      <c r="BE465" s="255">
        <v>42744</v>
      </c>
      <c r="BF465" s="116"/>
      <c r="BG465" s="116"/>
      <c r="BH465" s="116"/>
      <c r="BI465" s="116"/>
      <c r="BJ465" s="116"/>
      <c r="BK465" s="116"/>
      <c r="BL465" s="116"/>
      <c r="BM465" s="116"/>
      <c r="BN465" s="116"/>
      <c r="BO465" s="116"/>
    </row>
    <row r="466" spans="1:67" ht="16.5">
      <c r="A466" s="234">
        <v>128</v>
      </c>
      <c r="B466" s="117"/>
      <c r="C466" s="116"/>
      <c r="D466" s="236"/>
      <c r="E466" s="117" t="s">
        <v>821</v>
      </c>
      <c r="F466" s="235"/>
      <c r="G466" s="116"/>
      <c r="H466" s="116"/>
      <c r="I466" s="116"/>
      <c r="J466" s="116"/>
      <c r="K466" s="116"/>
      <c r="L466" s="116"/>
      <c r="M466" s="117" t="s">
        <v>2341</v>
      </c>
      <c r="N466" s="116"/>
      <c r="O466" s="116"/>
      <c r="P466" s="116"/>
      <c r="Q466" s="116"/>
      <c r="R466" s="116"/>
      <c r="S466" s="116"/>
      <c r="T466" s="116"/>
      <c r="U466" s="116"/>
      <c r="V466" s="116"/>
      <c r="W466" s="116"/>
      <c r="X466" s="117" t="s">
        <v>2341</v>
      </c>
      <c r="Y466" s="234">
        <v>5</v>
      </c>
      <c r="Z466" s="234">
        <v>6</v>
      </c>
      <c r="AA466" s="234">
        <v>12</v>
      </c>
      <c r="AB466" s="117" t="s">
        <v>1890</v>
      </c>
      <c r="AC466" s="117" t="s">
        <v>1733</v>
      </c>
      <c r="AD466" s="117" t="s">
        <v>1735</v>
      </c>
      <c r="AE466" s="117" t="s">
        <v>1345</v>
      </c>
      <c r="AF466" s="116"/>
      <c r="AG466" s="117" t="s">
        <v>67</v>
      </c>
      <c r="AH466" s="233" t="str">
        <f>VLOOKUP($AD466,'Program-Causes'!$C:$D,2,FALSE)</f>
        <v>Education</v>
      </c>
      <c r="AI466" s="117" t="s">
        <v>100</v>
      </c>
      <c r="AJ466" s="117" t="s">
        <v>69</v>
      </c>
      <c r="AK466" s="117" t="s">
        <v>70</v>
      </c>
      <c r="AL466" s="30" t="str">
        <f t="shared" si="0"/>
        <v>傅光明-福建省圣农实业有限公司-5-6-Xiamen University Education Development Foundation-厦门大学教育发展基金会</v>
      </c>
      <c r="AM466" s="257" t="s">
        <v>80</v>
      </c>
      <c r="AN466" s="116"/>
      <c r="AO466" s="116"/>
      <c r="AP466" s="116"/>
      <c r="AQ466" s="117" t="s">
        <v>74</v>
      </c>
      <c r="AR466" s="116"/>
      <c r="AS466" s="116"/>
      <c r="AT466" s="116"/>
      <c r="AU466" s="116"/>
      <c r="AV466" s="116"/>
      <c r="AW466" s="116"/>
      <c r="AX466" s="116"/>
      <c r="AY466" s="116"/>
      <c r="AZ466" s="116"/>
      <c r="BA466" s="116"/>
      <c r="BB466" s="116"/>
      <c r="BC466" s="116"/>
      <c r="BD466" s="117" t="s">
        <v>118</v>
      </c>
      <c r="BE466" s="255">
        <v>42744</v>
      </c>
      <c r="BF466" s="116"/>
      <c r="BG466" s="116"/>
      <c r="BH466" s="116"/>
      <c r="BI466" s="116"/>
      <c r="BJ466" s="116"/>
      <c r="BK466" s="116"/>
      <c r="BL466" s="116"/>
      <c r="BM466" s="116"/>
      <c r="BN466" s="116"/>
      <c r="BO466" s="116"/>
    </row>
    <row r="467" spans="1:67" ht="16.5">
      <c r="A467" s="234">
        <v>128</v>
      </c>
      <c r="B467" s="117"/>
      <c r="C467" s="116"/>
      <c r="D467" s="236"/>
      <c r="E467" s="117" t="s">
        <v>175</v>
      </c>
      <c r="F467" s="235"/>
      <c r="G467" s="236"/>
      <c r="H467" s="245"/>
      <c r="I467" s="236"/>
      <c r="J467" s="245"/>
      <c r="K467" s="236"/>
      <c r="L467" s="248"/>
      <c r="M467" s="117" t="s">
        <v>2342</v>
      </c>
      <c r="N467" s="248"/>
      <c r="O467" s="240"/>
      <c r="P467" s="248"/>
      <c r="Q467" s="240"/>
      <c r="R467" s="248"/>
      <c r="S467" s="240"/>
      <c r="T467" s="248"/>
      <c r="U467" s="240"/>
      <c r="V467" s="248"/>
      <c r="W467" s="240"/>
      <c r="X467" s="117" t="s">
        <v>2342</v>
      </c>
      <c r="Y467" s="234">
        <v>5</v>
      </c>
      <c r="Z467" s="234">
        <v>8</v>
      </c>
      <c r="AA467" s="234">
        <v>22</v>
      </c>
      <c r="AB467" s="117" t="s">
        <v>726</v>
      </c>
      <c r="AC467" s="117" t="s">
        <v>108</v>
      </c>
      <c r="AD467" s="116"/>
      <c r="AE467" s="117" t="s">
        <v>109</v>
      </c>
      <c r="AF467" s="29"/>
      <c r="AG467" s="117" t="s">
        <v>99</v>
      </c>
      <c r="AH467" s="233" t="e">
        <f>VLOOKUP($AD467,'Program-Causes'!$C:$D,2,FALSE)</f>
        <v>#N/A</v>
      </c>
      <c r="AI467" s="117" t="s">
        <v>141</v>
      </c>
      <c r="AJ467" s="117" t="s">
        <v>69</v>
      </c>
      <c r="AK467" s="117" t="s">
        <v>70</v>
      </c>
      <c r="AL467" s="30" t="str">
        <f t="shared" si="0"/>
        <v>岑钊雄-广州市时代地产公益基金会-5-8-Guangdong Foundation For Poverty Alleviation-广东省扶贫基金会</v>
      </c>
      <c r="AM467" s="257" t="s">
        <v>80</v>
      </c>
      <c r="AN467" s="29"/>
      <c r="AO467" s="28"/>
      <c r="AP467" s="29"/>
      <c r="AQ467" s="117" t="s">
        <v>74</v>
      </c>
      <c r="AR467" s="29"/>
      <c r="AS467" s="28"/>
      <c r="AT467" s="28"/>
      <c r="AU467" s="28"/>
      <c r="AV467" s="29"/>
      <c r="AW467" s="28"/>
      <c r="AX467" s="29"/>
      <c r="AY467" s="236"/>
      <c r="AZ467" s="245"/>
      <c r="BA467" s="245"/>
      <c r="BB467" s="236"/>
      <c r="BC467" s="245"/>
      <c r="BD467" s="117" t="s">
        <v>118</v>
      </c>
      <c r="BE467" s="255">
        <v>42744</v>
      </c>
      <c r="BF467" s="116"/>
      <c r="BG467" s="116"/>
      <c r="BH467" s="116"/>
      <c r="BI467" s="116"/>
      <c r="BJ467" s="116"/>
      <c r="BK467" s="116"/>
      <c r="BL467" s="116"/>
      <c r="BM467" s="116"/>
      <c r="BN467" s="116"/>
      <c r="BO467" s="116"/>
    </row>
    <row r="468" spans="1:67" ht="16.5">
      <c r="A468" s="234">
        <v>128</v>
      </c>
      <c r="B468" s="117"/>
      <c r="C468" s="116"/>
      <c r="D468" s="236"/>
      <c r="E468" s="117" t="s">
        <v>814</v>
      </c>
      <c r="F468" s="235"/>
      <c r="G468" s="116"/>
      <c r="H468" s="116"/>
      <c r="I468" s="116"/>
      <c r="J468" s="116"/>
      <c r="K468" s="116"/>
      <c r="L468" s="116"/>
      <c r="M468" s="117" t="s">
        <v>2344</v>
      </c>
      <c r="N468" s="116"/>
      <c r="O468" s="116"/>
      <c r="P468" s="116"/>
      <c r="Q468" s="116"/>
      <c r="R468" s="116"/>
      <c r="S468" s="116"/>
      <c r="T468" s="116"/>
      <c r="U468" s="116"/>
      <c r="V468" s="116"/>
      <c r="W468" s="116"/>
      <c r="X468" s="117" t="s">
        <v>2344</v>
      </c>
      <c r="Y468" s="234">
        <v>3</v>
      </c>
      <c r="Z468" s="234">
        <v>3</v>
      </c>
      <c r="AA468" s="234">
        <v>25</v>
      </c>
      <c r="AB468" s="117" t="s">
        <v>1359</v>
      </c>
      <c r="AC468" s="117" t="s">
        <v>1281</v>
      </c>
      <c r="AD468" s="117" t="s">
        <v>1362</v>
      </c>
      <c r="AE468" s="117" t="s">
        <v>109</v>
      </c>
      <c r="AF468" s="116"/>
      <c r="AG468" s="117" t="s">
        <v>99</v>
      </c>
      <c r="AH468" s="233" t="e">
        <f>VLOOKUP($AD468,'Program-Causes'!$C:$D,2,FALSE)</f>
        <v>#N/A</v>
      </c>
      <c r="AI468" s="117" t="s">
        <v>100</v>
      </c>
      <c r="AJ468" s="117" t="s">
        <v>69</v>
      </c>
      <c r="AK468" s="117" t="s">
        <v>70</v>
      </c>
      <c r="AL468" s="30" t="str">
        <f t="shared" si="0"/>
        <v>赵毅-国玺经贸有限公司-3-3-China Social Welfare Foundation-中国社会福利基金会</v>
      </c>
      <c r="AM468" s="257" t="s">
        <v>80</v>
      </c>
      <c r="AN468" s="116"/>
      <c r="AO468" s="116"/>
      <c r="AP468" s="116"/>
      <c r="AQ468" s="117" t="s">
        <v>74</v>
      </c>
      <c r="AR468" s="116"/>
      <c r="AS468" s="116"/>
      <c r="AT468" s="116"/>
      <c r="AU468" s="116"/>
      <c r="AV468" s="116"/>
      <c r="AW468" s="116"/>
      <c r="AX468" s="116"/>
      <c r="AY468" s="116"/>
      <c r="AZ468" s="116"/>
      <c r="BA468" s="116"/>
      <c r="BB468" s="116"/>
      <c r="BC468" s="116"/>
      <c r="BD468" s="117" t="s">
        <v>118</v>
      </c>
      <c r="BE468" s="255">
        <v>42744</v>
      </c>
      <c r="BF468" s="116"/>
      <c r="BG468" s="116"/>
      <c r="BH468" s="116"/>
      <c r="BI468" s="116"/>
      <c r="BJ468" s="116"/>
      <c r="BK468" s="116"/>
      <c r="BL468" s="116"/>
      <c r="BM468" s="116"/>
      <c r="BN468" s="116"/>
      <c r="BO468" s="116"/>
    </row>
    <row r="469" spans="1:67" ht="16.5">
      <c r="A469" s="234">
        <v>128</v>
      </c>
      <c r="B469" s="117"/>
      <c r="C469" s="116"/>
      <c r="D469" s="236"/>
      <c r="E469" s="117" t="s">
        <v>814</v>
      </c>
      <c r="F469" s="235"/>
      <c r="G469" s="116"/>
      <c r="H469" s="116"/>
      <c r="I469" s="116"/>
      <c r="J469" s="116"/>
      <c r="K469" s="116"/>
      <c r="L469" s="116"/>
      <c r="M469" s="117" t="s">
        <v>2345</v>
      </c>
      <c r="N469" s="116"/>
      <c r="O469" s="116"/>
      <c r="P469" s="116"/>
      <c r="Q469" s="116"/>
      <c r="R469" s="116"/>
      <c r="S469" s="116"/>
      <c r="T469" s="116"/>
      <c r="U469" s="116"/>
      <c r="V469" s="116"/>
      <c r="W469" s="116"/>
      <c r="X469" s="117" t="s">
        <v>2345</v>
      </c>
      <c r="Y469" s="234">
        <v>2</v>
      </c>
      <c r="Z469" s="234">
        <v>10</v>
      </c>
      <c r="AA469" s="234">
        <v>20</v>
      </c>
      <c r="AB469" s="117" t="s">
        <v>1359</v>
      </c>
      <c r="AC469" s="117" t="s">
        <v>1281</v>
      </c>
      <c r="AD469" s="117" t="s">
        <v>2346</v>
      </c>
      <c r="AE469" s="117" t="s">
        <v>109</v>
      </c>
      <c r="AF469" s="116"/>
      <c r="AG469" s="117" t="s">
        <v>99</v>
      </c>
      <c r="AH469" s="233" t="e">
        <f>VLOOKUP($AD469,'Program-Causes'!$C:$D,2,FALSE)</f>
        <v>#N/A</v>
      </c>
      <c r="AI469" s="117" t="s">
        <v>100</v>
      </c>
      <c r="AJ469" s="117" t="s">
        <v>69</v>
      </c>
      <c r="AK469" s="117" t="s">
        <v>70</v>
      </c>
      <c r="AL469" s="30" t="str">
        <f t="shared" si="0"/>
        <v>赵毅-深圳国玺华商文化发展有限公司-2-10-China Social Welfare Foundation-中国社会福利基金会</v>
      </c>
      <c r="AM469" s="257" t="s">
        <v>80</v>
      </c>
      <c r="AN469" s="116"/>
      <c r="AO469" s="116"/>
      <c r="AP469" s="116"/>
      <c r="AQ469" s="117" t="s">
        <v>74</v>
      </c>
      <c r="AR469" s="116"/>
      <c r="AS469" s="116"/>
      <c r="AT469" s="116"/>
      <c r="AU469" s="116"/>
      <c r="AV469" s="116"/>
      <c r="AW469" s="116"/>
      <c r="AX469" s="116"/>
      <c r="AY469" s="116"/>
      <c r="AZ469" s="116"/>
      <c r="BA469" s="116"/>
      <c r="BB469" s="116"/>
      <c r="BC469" s="116"/>
      <c r="BD469" s="117" t="s">
        <v>118</v>
      </c>
      <c r="BE469" s="255">
        <v>42744</v>
      </c>
      <c r="BF469" s="116"/>
      <c r="BG469" s="116"/>
      <c r="BH469" s="116"/>
      <c r="BI469" s="116"/>
      <c r="BJ469" s="116"/>
      <c r="BK469" s="116"/>
      <c r="BL469" s="116"/>
      <c r="BM469" s="116"/>
      <c r="BN469" s="116"/>
      <c r="BO469" s="116"/>
    </row>
    <row r="470" spans="1:67" ht="12.75">
      <c r="A470" s="234">
        <v>128</v>
      </c>
      <c r="B470" s="117"/>
      <c r="C470" s="116"/>
      <c r="D470" s="236"/>
      <c r="E470" s="117" t="s">
        <v>817</v>
      </c>
      <c r="F470" s="235"/>
      <c r="G470" s="116"/>
      <c r="H470" s="116"/>
      <c r="I470" s="116"/>
      <c r="J470" s="116"/>
      <c r="K470" s="116"/>
      <c r="L470" s="116"/>
      <c r="M470" s="116"/>
      <c r="N470" s="116"/>
      <c r="O470" s="116"/>
      <c r="P470" s="116"/>
      <c r="Q470" s="116"/>
      <c r="R470" s="116"/>
      <c r="S470" s="116"/>
      <c r="T470" s="116"/>
      <c r="U470" s="116"/>
      <c r="V470" s="116"/>
      <c r="W470" s="116"/>
      <c r="X470" s="117" t="s">
        <v>2347</v>
      </c>
      <c r="Y470" s="234">
        <v>5</v>
      </c>
      <c r="Z470" s="117">
        <v>12</v>
      </c>
      <c r="AA470" s="117">
        <v>31</v>
      </c>
      <c r="AB470" s="117" t="s">
        <v>1611</v>
      </c>
      <c r="AC470" s="117" t="s">
        <v>1612</v>
      </c>
      <c r="AD470" s="117" t="s">
        <v>2347</v>
      </c>
      <c r="AE470" s="116"/>
      <c r="AF470" s="116"/>
      <c r="AG470" s="116"/>
      <c r="AH470" s="233" t="e">
        <f>VLOOKUP($AD470,'Program-Causes'!$C:$D,2,FALSE)</f>
        <v>#N/A</v>
      </c>
      <c r="AI470" s="116"/>
      <c r="AJ470" s="117" t="s">
        <v>69</v>
      </c>
      <c r="AK470" s="117" t="s">
        <v>70</v>
      </c>
      <c r="AL470" s="30" t="str">
        <f t="shared" si="0"/>
        <v>柴长城-平潭盖亚环保科技有限公司-5-12-Central South University Education Foundation-中南大学教育基金会</v>
      </c>
      <c r="AM470" s="117" t="s">
        <v>1369</v>
      </c>
      <c r="AN470" s="277" t="s">
        <v>1613</v>
      </c>
      <c r="AO470" s="116"/>
      <c r="AP470" s="116"/>
      <c r="AQ470" s="116"/>
      <c r="AR470" s="116"/>
      <c r="AS470" s="116"/>
      <c r="AT470" s="117" t="s">
        <v>74</v>
      </c>
      <c r="AU470" s="116"/>
      <c r="AV470" s="116"/>
      <c r="AW470" s="116"/>
      <c r="AX470" s="116"/>
      <c r="AY470" s="116"/>
      <c r="AZ470" s="116"/>
      <c r="BA470" s="116"/>
      <c r="BB470" s="116"/>
      <c r="BC470" s="116"/>
      <c r="BD470" s="117" t="s">
        <v>269</v>
      </c>
      <c r="BE470" s="255">
        <v>42744</v>
      </c>
      <c r="BF470" s="116"/>
      <c r="BG470" s="116"/>
      <c r="BH470" s="116"/>
      <c r="BI470" s="116"/>
      <c r="BJ470" s="116"/>
      <c r="BK470" s="116"/>
      <c r="BL470" s="116"/>
      <c r="BM470" s="116"/>
      <c r="BN470" s="116"/>
      <c r="BO470" s="116"/>
    </row>
    <row r="471" spans="1:67" ht="12.75">
      <c r="A471" s="234">
        <v>128</v>
      </c>
      <c r="B471" s="117"/>
      <c r="C471" s="116"/>
      <c r="D471" s="236"/>
      <c r="E471" s="510" t="s">
        <v>818</v>
      </c>
      <c r="F471" s="506"/>
      <c r="G471" s="506"/>
      <c r="H471" s="116"/>
      <c r="I471" s="116"/>
      <c r="J471" s="116"/>
      <c r="K471" s="116"/>
      <c r="L471" s="116"/>
      <c r="M471" s="116"/>
      <c r="N471" s="116"/>
      <c r="O471" s="116"/>
      <c r="P471" s="116"/>
      <c r="Q471" s="116"/>
      <c r="R471" s="116"/>
      <c r="S471" s="116"/>
      <c r="T471" s="116"/>
      <c r="U471" s="116"/>
      <c r="V471" s="116"/>
      <c r="W471" s="116"/>
      <c r="X471" s="117" t="s">
        <v>2348</v>
      </c>
      <c r="Y471" s="234">
        <v>5</v>
      </c>
      <c r="Z471" s="116"/>
      <c r="AA471" s="116"/>
      <c r="AB471" s="117" t="s">
        <v>1892</v>
      </c>
      <c r="AC471" s="117" t="s">
        <v>1893</v>
      </c>
      <c r="AD471" s="116"/>
      <c r="AE471" s="116"/>
      <c r="AF471" s="116"/>
      <c r="AG471" s="116"/>
      <c r="AH471" s="233" t="e">
        <f>VLOOKUP($AD471,'Program-Causes'!$C:$D,2,FALSE)</f>
        <v>#N/A</v>
      </c>
      <c r="AI471" s="116"/>
      <c r="AJ471" s="117" t="s">
        <v>69</v>
      </c>
      <c r="AK471" s="117" t="s">
        <v>70</v>
      </c>
      <c r="AL471" s="30" t="str">
        <f t="shared" si="0"/>
        <v>李艳和／李中祥-紫光集团有限公司-5--Tianjin University Peiyang Education Development Foundation-天津大学北洋教育发展基金会</v>
      </c>
      <c r="AM471" s="117" t="s">
        <v>1369</v>
      </c>
      <c r="AN471" s="114" t="s">
        <v>1895</v>
      </c>
      <c r="AO471" s="116"/>
      <c r="AP471" s="116"/>
      <c r="AQ471" s="116"/>
      <c r="AR471" s="116"/>
      <c r="AS471" s="116"/>
      <c r="AT471" s="117" t="s">
        <v>74</v>
      </c>
      <c r="AU471" s="116"/>
      <c r="AV471" s="116"/>
      <c r="AW471" s="116"/>
      <c r="AX471" s="116"/>
      <c r="AY471" s="116"/>
      <c r="AZ471" s="116"/>
      <c r="BA471" s="116"/>
      <c r="BB471" s="116"/>
      <c r="BC471" s="116"/>
      <c r="BD471" s="117" t="s">
        <v>269</v>
      </c>
      <c r="BE471" s="255">
        <v>42744</v>
      </c>
      <c r="BF471" s="116"/>
      <c r="BG471" s="116"/>
      <c r="BH471" s="116"/>
      <c r="BI471" s="116"/>
      <c r="BJ471" s="116"/>
      <c r="BK471" s="116"/>
      <c r="BL471" s="116"/>
      <c r="BM471" s="116"/>
      <c r="BN471" s="116"/>
      <c r="BO471" s="116"/>
    </row>
    <row r="472" spans="1:67" ht="12.75">
      <c r="A472" s="234">
        <v>128</v>
      </c>
      <c r="B472" s="117"/>
      <c r="C472" s="116"/>
      <c r="D472" s="236"/>
      <c r="E472" s="117" t="s">
        <v>816</v>
      </c>
      <c r="F472" s="235"/>
      <c r="G472" s="116"/>
      <c r="H472" s="116"/>
      <c r="I472" s="116"/>
      <c r="J472" s="116"/>
      <c r="K472" s="116"/>
      <c r="L472" s="116"/>
      <c r="M472" s="116"/>
      <c r="N472" s="116"/>
      <c r="O472" s="116"/>
      <c r="P472" s="116"/>
      <c r="Q472" s="116"/>
      <c r="R472" s="116"/>
      <c r="S472" s="116"/>
      <c r="T472" s="116"/>
      <c r="U472" s="116"/>
      <c r="V472" s="116"/>
      <c r="W472" s="116"/>
      <c r="X472" s="117" t="s">
        <v>2350</v>
      </c>
      <c r="Y472" s="292">
        <v>5</v>
      </c>
      <c r="Z472" s="234">
        <v>12</v>
      </c>
      <c r="AA472" s="234">
        <v>13</v>
      </c>
      <c r="AB472" s="30" t="s">
        <v>1624</v>
      </c>
      <c r="AC472" s="194" t="s">
        <v>1625</v>
      </c>
      <c r="AD472" s="116"/>
      <c r="AE472" s="116"/>
      <c r="AF472" s="116"/>
      <c r="AG472" s="116"/>
      <c r="AH472" s="233" t="e">
        <f>VLOOKUP($AD472,'Program-Causes'!$C:$D,2,FALSE)</f>
        <v>#N/A</v>
      </c>
      <c r="AI472" s="116"/>
      <c r="AJ472" s="117" t="s">
        <v>69</v>
      </c>
      <c r="AK472" s="117" t="s">
        <v>70</v>
      </c>
      <c r="AL472" s="30" t="str">
        <f t="shared" si="0"/>
        <v>汤沸-绍兴世茂置业有限公司-5-12-Shanghai Charity Foundation-上海市慈善基金会</v>
      </c>
      <c r="AM472" s="117" t="s">
        <v>1369</v>
      </c>
      <c r="AN472" s="114" t="s">
        <v>2351</v>
      </c>
      <c r="AO472" s="116"/>
      <c r="AP472" s="116"/>
      <c r="AQ472" s="116"/>
      <c r="AR472" s="116"/>
      <c r="AS472" s="116"/>
      <c r="AT472" s="117" t="s">
        <v>74</v>
      </c>
      <c r="AU472" s="116"/>
      <c r="AV472" s="116"/>
      <c r="AW472" s="116"/>
      <c r="AX472" s="116"/>
      <c r="AY472" s="116"/>
      <c r="AZ472" s="116"/>
      <c r="BA472" s="116"/>
      <c r="BB472" s="116"/>
      <c r="BC472" s="116"/>
      <c r="BD472" s="117" t="s">
        <v>269</v>
      </c>
      <c r="BE472" s="255">
        <v>42744</v>
      </c>
      <c r="BF472" s="116"/>
      <c r="BG472" s="116"/>
      <c r="BH472" s="116"/>
      <c r="BI472" s="116"/>
      <c r="BJ472" s="116"/>
      <c r="BK472" s="116"/>
      <c r="BL472" s="116"/>
      <c r="BM472" s="116"/>
      <c r="BN472" s="116"/>
      <c r="BO472" s="116"/>
    </row>
    <row r="473" spans="1:67" ht="12.75">
      <c r="A473" s="234">
        <v>128</v>
      </c>
      <c r="B473" s="117"/>
      <c r="C473" s="116"/>
      <c r="D473" s="236"/>
      <c r="E473" s="117" t="s">
        <v>819</v>
      </c>
      <c r="F473" s="235"/>
      <c r="G473" s="116"/>
      <c r="H473" s="116"/>
      <c r="I473" s="116"/>
      <c r="J473" s="116"/>
      <c r="K473" s="116"/>
      <c r="L473" s="116"/>
      <c r="M473" s="116"/>
      <c r="N473" s="116"/>
      <c r="O473" s="116"/>
      <c r="P473" s="116"/>
      <c r="Q473" s="116"/>
      <c r="R473" s="116"/>
      <c r="S473" s="116"/>
      <c r="T473" s="116"/>
      <c r="U473" s="116"/>
      <c r="V473" s="116"/>
      <c r="W473" s="116"/>
      <c r="X473" s="117" t="s">
        <v>2352</v>
      </c>
      <c r="Y473" s="234">
        <v>5</v>
      </c>
      <c r="Z473" s="116"/>
      <c r="AA473" s="116"/>
      <c r="AB473" s="117" t="s">
        <v>2353</v>
      </c>
      <c r="AC473" s="117" t="s">
        <v>2354</v>
      </c>
      <c r="AD473" s="117" t="s">
        <v>2355</v>
      </c>
      <c r="AE473" s="116"/>
      <c r="AF473" s="116"/>
      <c r="AG473" s="116"/>
      <c r="AH473" s="233" t="e">
        <f>VLOOKUP($AD473,'Program-Causes'!$C:$D,2,FALSE)</f>
        <v>#N/A</v>
      </c>
      <c r="AI473" s="116"/>
      <c r="AJ473" s="117" t="s">
        <v>69</v>
      </c>
      <c r="AK473" s="117" t="s">
        <v>70</v>
      </c>
      <c r="AL473" s="30" t="str">
        <f t="shared" si="0"/>
        <v>徐丙垠-山东科汇投资股份有限公司董事长徐丙垠-5--Shandong University of Technology Education Development Foundation-山东理工大学教育发展基金会</v>
      </c>
      <c r="AM473" s="117" t="s">
        <v>1369</v>
      </c>
      <c r="AN473" s="114" t="s">
        <v>2356</v>
      </c>
      <c r="AO473" s="116"/>
      <c r="AP473" s="116"/>
      <c r="AQ473" s="116"/>
      <c r="AR473" s="116"/>
      <c r="AS473" s="116"/>
      <c r="AT473" s="117" t="s">
        <v>74</v>
      </c>
      <c r="AU473" s="116"/>
      <c r="AV473" s="116"/>
      <c r="AW473" s="116"/>
      <c r="AX473" s="116"/>
      <c r="AY473" s="116"/>
      <c r="AZ473" s="116"/>
      <c r="BA473" s="116"/>
      <c r="BB473" s="116"/>
      <c r="BC473" s="116"/>
      <c r="BD473" s="117" t="s">
        <v>269</v>
      </c>
      <c r="BE473" s="255">
        <v>42744</v>
      </c>
      <c r="BF473" s="116"/>
      <c r="BG473" s="116"/>
      <c r="BH473" s="116"/>
      <c r="BI473" s="116"/>
      <c r="BJ473" s="116"/>
      <c r="BK473" s="116"/>
      <c r="BL473" s="116"/>
      <c r="BM473" s="116"/>
      <c r="BN473" s="116"/>
      <c r="BO473" s="116"/>
    </row>
    <row r="474" spans="1:67" ht="16.5">
      <c r="A474" s="234">
        <v>142</v>
      </c>
      <c r="B474" s="117"/>
      <c r="C474" s="116"/>
      <c r="D474" s="236"/>
      <c r="E474" s="117" t="s">
        <v>822</v>
      </c>
      <c r="F474" s="235"/>
      <c r="G474" s="116"/>
      <c r="H474" s="116"/>
      <c r="I474" s="116"/>
      <c r="J474" s="116"/>
      <c r="K474" s="116"/>
      <c r="L474" s="116"/>
      <c r="M474" s="117" t="s">
        <v>2357</v>
      </c>
      <c r="N474" s="116"/>
      <c r="O474" s="116"/>
      <c r="P474" s="116"/>
      <c r="Q474" s="116"/>
      <c r="R474" s="116"/>
      <c r="S474" s="116"/>
      <c r="T474" s="116"/>
      <c r="U474" s="116"/>
      <c r="V474" s="116"/>
      <c r="W474" s="116"/>
      <c r="X474" s="117" t="s">
        <v>2357</v>
      </c>
      <c r="Y474" s="234">
        <v>4.8</v>
      </c>
      <c r="Z474" s="234">
        <v>12</v>
      </c>
      <c r="AA474" s="234">
        <v>21</v>
      </c>
      <c r="AB474" s="117" t="s">
        <v>1485</v>
      </c>
      <c r="AC474" s="117" t="s">
        <v>1486</v>
      </c>
      <c r="AD474" s="117" t="s">
        <v>2358</v>
      </c>
      <c r="AE474" s="117" t="s">
        <v>109</v>
      </c>
      <c r="AF474" s="116"/>
      <c r="AG474" s="117" t="s">
        <v>126</v>
      </c>
      <c r="AH474" s="233" t="str">
        <f>VLOOKUP($AD474,'Program-Causes'!$C:$D,2,FALSE)</f>
        <v>Environment</v>
      </c>
      <c r="AI474" s="117" t="s">
        <v>100</v>
      </c>
      <c r="AJ474" s="117" t="s">
        <v>69</v>
      </c>
      <c r="AK474" s="117" t="s">
        <v>70</v>
      </c>
      <c r="AL474" s="30" t="str">
        <f t="shared" si="0"/>
        <v>苏玉碧-北京利康达科技有限公司-4.8-12-China Environmental Protection Foundation-中华环境保护基金会</v>
      </c>
      <c r="AM474" s="257" t="s">
        <v>80</v>
      </c>
      <c r="AN474" s="116"/>
      <c r="AO474" s="116"/>
      <c r="AP474" s="116"/>
      <c r="AQ474" s="117" t="s">
        <v>74</v>
      </c>
      <c r="AR474" s="116"/>
      <c r="AS474" s="116"/>
      <c r="AT474" s="116"/>
      <c r="AU474" s="116"/>
      <c r="AV474" s="116"/>
      <c r="AW474" s="116"/>
      <c r="AX474" s="116"/>
      <c r="AY474" s="116"/>
      <c r="AZ474" s="116"/>
      <c r="BA474" s="116"/>
      <c r="BB474" s="116"/>
      <c r="BC474" s="116"/>
      <c r="BD474" s="117" t="s">
        <v>118</v>
      </c>
      <c r="BE474" s="255">
        <v>42744</v>
      </c>
      <c r="BF474" s="116"/>
      <c r="BG474" s="116"/>
      <c r="BH474" s="116"/>
      <c r="BI474" s="116"/>
      <c r="BJ474" s="116"/>
      <c r="BK474" s="116"/>
      <c r="BL474" s="116"/>
      <c r="BM474" s="116"/>
      <c r="BN474" s="116"/>
      <c r="BO474" s="116"/>
    </row>
    <row r="475" spans="1:67" ht="16.5">
      <c r="A475" s="234">
        <v>143</v>
      </c>
      <c r="B475" s="117" t="s">
        <v>1626</v>
      </c>
      <c r="C475" s="116"/>
      <c r="D475" s="226" t="s">
        <v>2359</v>
      </c>
      <c r="E475" s="227" t="s">
        <v>823</v>
      </c>
      <c r="F475" s="235"/>
      <c r="G475" s="236"/>
      <c r="H475" s="245"/>
      <c r="I475" s="236"/>
      <c r="J475" s="245"/>
      <c r="K475" s="236"/>
      <c r="L475" s="248"/>
      <c r="M475" s="240"/>
      <c r="N475" s="248"/>
      <c r="O475" s="240"/>
      <c r="P475" s="248"/>
      <c r="Q475" s="240"/>
      <c r="R475" s="248"/>
      <c r="S475" s="240"/>
      <c r="T475" s="248"/>
      <c r="U475" s="240"/>
      <c r="V475" s="248"/>
      <c r="W475" s="240"/>
      <c r="X475" s="30" t="s">
        <v>2360</v>
      </c>
      <c r="Y475" s="194">
        <v>3.335172</v>
      </c>
      <c r="Z475" s="30">
        <v>7</v>
      </c>
      <c r="AA475" s="194">
        <v>29</v>
      </c>
      <c r="AB475" s="30" t="s">
        <v>2361</v>
      </c>
      <c r="AC475" s="29"/>
      <c r="AD475" s="235"/>
      <c r="AE475" s="30" t="s">
        <v>109</v>
      </c>
      <c r="AF475" s="29"/>
      <c r="AG475" s="30" t="s">
        <v>99</v>
      </c>
      <c r="AH475" s="233" t="e">
        <f>VLOOKUP($AD475,'Program-Causes'!$C:$D,2,FALSE)</f>
        <v>#N/A</v>
      </c>
      <c r="AI475" s="194" t="s">
        <v>100</v>
      </c>
      <c r="AJ475" s="30" t="s">
        <v>69</v>
      </c>
      <c r="AK475" s="194" t="s">
        <v>70</v>
      </c>
      <c r="AL475" s="30" t="str">
        <f t="shared" si="0"/>
        <v>周龙山-华润水泥投资有限公司-3.335172-7-CR Charitable Fund-</v>
      </c>
      <c r="AM475" s="26" t="s">
        <v>80</v>
      </c>
      <c r="AN475" s="29"/>
      <c r="AO475" s="28"/>
      <c r="AP475" s="29"/>
      <c r="AQ475" s="28"/>
      <c r="AR475" s="29"/>
      <c r="AS475" s="28"/>
      <c r="AT475" s="194" t="s">
        <v>74</v>
      </c>
      <c r="AU475" s="28"/>
      <c r="AV475" s="29"/>
      <c r="AW475" s="28"/>
      <c r="AX475" s="29"/>
      <c r="AY475" s="236"/>
      <c r="AZ475" s="245"/>
      <c r="BA475" s="245"/>
      <c r="BB475" s="236"/>
      <c r="BC475" s="245"/>
      <c r="BD475" s="117" t="s">
        <v>103</v>
      </c>
      <c r="BE475" s="116"/>
      <c r="BF475" s="116"/>
      <c r="BG475" s="116"/>
      <c r="BH475" s="116"/>
      <c r="BI475" s="116"/>
      <c r="BJ475" s="116"/>
      <c r="BK475" s="116"/>
      <c r="BL475" s="116"/>
      <c r="BM475" s="116"/>
      <c r="BN475" s="116"/>
      <c r="BO475" s="116"/>
    </row>
    <row r="476" spans="1:67" ht="16.5">
      <c r="A476" s="234">
        <v>143</v>
      </c>
      <c r="B476" s="117" t="s">
        <v>1626</v>
      </c>
      <c r="C476" s="116"/>
      <c r="D476" s="226" t="s">
        <v>2359</v>
      </c>
      <c r="E476" s="227" t="s">
        <v>823</v>
      </c>
      <c r="F476" s="235"/>
      <c r="G476" s="236"/>
      <c r="H476" s="245"/>
      <c r="I476" s="236"/>
      <c r="J476" s="245"/>
      <c r="K476" s="236"/>
      <c r="L476" s="248"/>
      <c r="M476" s="240"/>
      <c r="N476" s="248"/>
      <c r="O476" s="240"/>
      <c r="P476" s="248"/>
      <c r="Q476" s="240"/>
      <c r="R476" s="248"/>
      <c r="S476" s="240"/>
      <c r="T476" s="248"/>
      <c r="U476" s="240"/>
      <c r="V476" s="248"/>
      <c r="W476" s="240"/>
      <c r="X476" s="30" t="s">
        <v>2360</v>
      </c>
      <c r="Y476" s="194">
        <v>0.625</v>
      </c>
      <c r="Z476" s="30">
        <v>9</v>
      </c>
      <c r="AA476" s="194">
        <v>14</v>
      </c>
      <c r="AB476" s="30" t="s">
        <v>2361</v>
      </c>
      <c r="AC476" s="29"/>
      <c r="AD476" s="235"/>
      <c r="AE476" s="30" t="s">
        <v>109</v>
      </c>
      <c r="AF476" s="29"/>
      <c r="AG476" s="30" t="s">
        <v>99</v>
      </c>
      <c r="AH476" s="233" t="e">
        <f>VLOOKUP($AD476,'Program-Causes'!$C:$D,2,FALSE)</f>
        <v>#N/A</v>
      </c>
      <c r="AI476" s="194" t="s">
        <v>100</v>
      </c>
      <c r="AJ476" s="30" t="s">
        <v>69</v>
      </c>
      <c r="AK476" s="194" t="s">
        <v>70</v>
      </c>
      <c r="AL476" s="30" t="str">
        <f t="shared" si="0"/>
        <v>周龙山-华润水泥投资有限公司-0.625-9-CR Charitable Fund-</v>
      </c>
      <c r="AM476" s="26" t="s">
        <v>80</v>
      </c>
      <c r="AN476" s="29"/>
      <c r="AO476" s="28"/>
      <c r="AP476" s="29"/>
      <c r="AQ476" s="28"/>
      <c r="AR476" s="29"/>
      <c r="AS476" s="28"/>
      <c r="AT476" s="194" t="s">
        <v>74</v>
      </c>
      <c r="AU476" s="28"/>
      <c r="AV476" s="29"/>
      <c r="AW476" s="28"/>
      <c r="AX476" s="29"/>
      <c r="AY476" s="236"/>
      <c r="AZ476" s="245"/>
      <c r="BA476" s="245"/>
      <c r="BB476" s="236"/>
      <c r="BC476" s="245"/>
      <c r="BD476" s="117" t="s">
        <v>103</v>
      </c>
      <c r="BE476" s="116"/>
      <c r="BF476" s="116"/>
      <c r="BG476" s="116"/>
      <c r="BH476" s="116"/>
      <c r="BI476" s="116"/>
      <c r="BJ476" s="116"/>
      <c r="BK476" s="116"/>
      <c r="BL476" s="116"/>
      <c r="BM476" s="116"/>
      <c r="BN476" s="116"/>
      <c r="BO476" s="116"/>
    </row>
    <row r="477" spans="1:67" ht="16.5">
      <c r="A477" s="234">
        <v>143</v>
      </c>
      <c r="B477" s="116"/>
      <c r="C477" s="116"/>
      <c r="D477" s="226" t="s">
        <v>2359</v>
      </c>
      <c r="E477" s="227" t="s">
        <v>823</v>
      </c>
      <c r="F477" s="228"/>
      <c r="G477" s="226">
        <v>1961</v>
      </c>
      <c r="H477" s="227">
        <v>55</v>
      </c>
      <c r="I477" s="226" t="s">
        <v>78</v>
      </c>
      <c r="J477" s="245"/>
      <c r="K477" s="238" t="s">
        <v>80</v>
      </c>
      <c r="L477" s="229" t="s">
        <v>121</v>
      </c>
      <c r="M477" s="240"/>
      <c r="N477" s="229" t="s">
        <v>2360</v>
      </c>
      <c r="O477" s="240"/>
      <c r="P477" s="229" t="s">
        <v>336</v>
      </c>
      <c r="Q477" s="230" t="s">
        <v>63</v>
      </c>
      <c r="R477" s="229" t="s">
        <v>64</v>
      </c>
      <c r="S477" s="239" t="s">
        <v>80</v>
      </c>
      <c r="T477" s="248"/>
      <c r="U477" s="240"/>
      <c r="V477" s="248"/>
      <c r="W477" s="240"/>
      <c r="X477" s="30" t="s">
        <v>2360</v>
      </c>
      <c r="Y477" s="194">
        <v>0.62458800000000003</v>
      </c>
      <c r="Z477" s="30">
        <v>9</v>
      </c>
      <c r="AA477" s="194">
        <v>11</v>
      </c>
      <c r="AB477" s="30" t="s">
        <v>2361</v>
      </c>
      <c r="AC477" s="29"/>
      <c r="AD477" s="235"/>
      <c r="AE477" s="30" t="s">
        <v>109</v>
      </c>
      <c r="AF477" s="29"/>
      <c r="AG477" s="30" t="s">
        <v>99</v>
      </c>
      <c r="AH477" s="233" t="e">
        <f>VLOOKUP($AD477,'Program-Causes'!$C:$D,2,FALSE)</f>
        <v>#N/A</v>
      </c>
      <c r="AI477" s="194" t="s">
        <v>100</v>
      </c>
      <c r="AJ477" s="30" t="s">
        <v>69</v>
      </c>
      <c r="AK477" s="194" t="s">
        <v>70</v>
      </c>
      <c r="AL477" s="30" t="str">
        <f t="shared" si="0"/>
        <v>周龙山-华润水泥投资有限公司-0.624588-9-CR Charitable Fund-</v>
      </c>
      <c r="AM477" s="26" t="s">
        <v>80</v>
      </c>
      <c r="AN477" s="29"/>
      <c r="AO477" s="28"/>
      <c r="AP477" s="29"/>
      <c r="AQ477" s="28"/>
      <c r="AR477" s="29"/>
      <c r="AS477" s="28"/>
      <c r="AT477" s="194" t="s">
        <v>74</v>
      </c>
      <c r="AU477" s="28"/>
      <c r="AV477" s="29"/>
      <c r="AW477" s="28"/>
      <c r="AX477" s="29"/>
      <c r="AY477" s="236"/>
      <c r="AZ477" s="245"/>
      <c r="BA477" s="245"/>
      <c r="BB477" s="236"/>
      <c r="BC477" s="245"/>
      <c r="BD477" s="117" t="s">
        <v>103</v>
      </c>
      <c r="BE477" s="116"/>
      <c r="BF477" s="116"/>
      <c r="BG477" s="116"/>
      <c r="BH477" s="116"/>
      <c r="BI477" s="116"/>
      <c r="BJ477" s="116"/>
      <c r="BK477" s="116"/>
      <c r="BL477" s="116"/>
      <c r="BM477" s="116"/>
      <c r="BN477" s="116"/>
      <c r="BO477" s="116"/>
    </row>
    <row r="478" spans="1:67" ht="16.5">
      <c r="A478" s="234">
        <v>144</v>
      </c>
      <c r="B478" s="117" t="s">
        <v>1626</v>
      </c>
      <c r="C478" s="116"/>
      <c r="D478" s="226" t="s">
        <v>2363</v>
      </c>
      <c r="E478" s="227" t="s">
        <v>824</v>
      </c>
      <c r="F478" s="235"/>
      <c r="G478" s="236"/>
      <c r="H478" s="245"/>
      <c r="I478" s="236"/>
      <c r="J478" s="245"/>
      <c r="K478" s="236"/>
      <c r="L478" s="229" t="s">
        <v>124</v>
      </c>
      <c r="M478" s="230" t="s">
        <v>2364</v>
      </c>
      <c r="N478" s="229" t="s">
        <v>2365</v>
      </c>
      <c r="O478" s="240"/>
      <c r="P478" s="229" t="s">
        <v>336</v>
      </c>
      <c r="Q478" s="230" t="s">
        <v>968</v>
      </c>
      <c r="R478" s="229" t="s">
        <v>1604</v>
      </c>
      <c r="S478" s="239" t="s">
        <v>80</v>
      </c>
      <c r="T478" s="248"/>
      <c r="U478" s="240"/>
      <c r="V478" s="248"/>
      <c r="W478" s="240"/>
      <c r="X478" s="30" t="s">
        <v>2365</v>
      </c>
      <c r="Y478" s="194">
        <v>2.5</v>
      </c>
      <c r="Z478" s="30">
        <v>5</v>
      </c>
      <c r="AA478" s="194">
        <v>5</v>
      </c>
      <c r="AB478" s="30" t="s">
        <v>2366</v>
      </c>
      <c r="AC478" s="29"/>
      <c r="AD478" s="228" t="s">
        <v>2367</v>
      </c>
      <c r="AE478" s="30" t="s">
        <v>109</v>
      </c>
      <c r="AF478" s="29"/>
      <c r="AG478" s="30" t="s">
        <v>132</v>
      </c>
      <c r="AH478" s="233" t="str">
        <f>VLOOKUP($AD478,'Program-Causes'!$C:$D,2,FALSE)</f>
        <v>Culture</v>
      </c>
      <c r="AI478" s="194" t="s">
        <v>100</v>
      </c>
      <c r="AJ478" s="30" t="s">
        <v>69</v>
      </c>
      <c r="AK478" s="194" t="s">
        <v>70</v>
      </c>
      <c r="AL478" s="30" t="str">
        <f t="shared" si="0"/>
        <v>刘大恒-湖南恒东房地产开发有限公司-2.5-5-Changsha Charity Association-</v>
      </c>
      <c r="AM478" s="26" t="s">
        <v>80</v>
      </c>
      <c r="AN478" s="29"/>
      <c r="AO478" s="28"/>
      <c r="AP478" s="29"/>
      <c r="AQ478" s="28"/>
      <c r="AR478" s="29"/>
      <c r="AS478" s="28"/>
      <c r="AT478" s="194" t="s">
        <v>74</v>
      </c>
      <c r="AU478" s="28"/>
      <c r="AV478" s="29"/>
      <c r="AW478" s="28"/>
      <c r="AX478" s="29"/>
      <c r="AY478" s="236"/>
      <c r="AZ478" s="245"/>
      <c r="BA478" s="245"/>
      <c r="BB478" s="236"/>
      <c r="BC478" s="245"/>
      <c r="BD478" s="117" t="s">
        <v>103</v>
      </c>
      <c r="BE478" s="116"/>
      <c r="BF478" s="116"/>
      <c r="BG478" s="116"/>
      <c r="BH478" s="116"/>
      <c r="BI478" s="116"/>
      <c r="BJ478" s="116"/>
      <c r="BK478" s="116"/>
      <c r="BL478" s="116"/>
      <c r="BM478" s="116"/>
      <c r="BN478" s="116"/>
      <c r="BO478" s="116"/>
    </row>
    <row r="479" spans="1:67" ht="16.5">
      <c r="A479" s="234">
        <v>144</v>
      </c>
      <c r="B479" s="117" t="s">
        <v>1626</v>
      </c>
      <c r="C479" s="116"/>
      <c r="D479" s="226" t="s">
        <v>2363</v>
      </c>
      <c r="E479" s="227" t="s">
        <v>824</v>
      </c>
      <c r="F479" s="235"/>
      <c r="G479" s="236"/>
      <c r="H479" s="245"/>
      <c r="I479" s="236"/>
      <c r="J479" s="245"/>
      <c r="K479" s="236"/>
      <c r="L479" s="248"/>
      <c r="M479" s="240"/>
      <c r="N479" s="248"/>
      <c r="O479" s="240"/>
      <c r="P479" s="248"/>
      <c r="Q479" s="240"/>
      <c r="R479" s="248"/>
      <c r="S479" s="240"/>
      <c r="T479" s="248"/>
      <c r="U479" s="240"/>
      <c r="V479" s="248"/>
      <c r="W479" s="240"/>
      <c r="X479" s="30" t="s">
        <v>2365</v>
      </c>
      <c r="Y479" s="241">
        <v>2</v>
      </c>
      <c r="Z479" s="242">
        <v>5</v>
      </c>
      <c r="AA479" s="241">
        <v>18</v>
      </c>
      <c r="AB479" s="117" t="s">
        <v>2216</v>
      </c>
      <c r="AC479" s="117" t="s">
        <v>2217</v>
      </c>
      <c r="AD479" s="235"/>
      <c r="AE479" s="30" t="s">
        <v>109</v>
      </c>
      <c r="AF479" s="29"/>
      <c r="AG479" s="30" t="s">
        <v>67</v>
      </c>
      <c r="AH479" s="233" t="e">
        <f>VLOOKUP($AD479,'Program-Causes'!$C:$D,2,FALSE)</f>
        <v>#N/A</v>
      </c>
      <c r="AI479" s="194" t="s">
        <v>100</v>
      </c>
      <c r="AJ479" s="30" t="s">
        <v>69</v>
      </c>
      <c r="AK479" s="194" t="s">
        <v>70</v>
      </c>
      <c r="AL479" s="30" t="str">
        <f t="shared" si="0"/>
        <v>刘大恒-湖南恒东房地产开发有限公司-2-5-Hunan Youth Development Foundation-湖南省青少年发展基金会</v>
      </c>
      <c r="AM479" s="26" t="s">
        <v>80</v>
      </c>
      <c r="AN479" s="29"/>
      <c r="AO479" s="28"/>
      <c r="AP479" s="29"/>
      <c r="AQ479" s="28"/>
      <c r="AR479" s="29"/>
      <c r="AS479" s="28"/>
      <c r="AT479" s="194" t="s">
        <v>74</v>
      </c>
      <c r="AU479" s="28"/>
      <c r="AV479" s="29"/>
      <c r="AW479" s="28"/>
      <c r="AX479" s="29"/>
      <c r="AY479" s="236"/>
      <c r="AZ479" s="245"/>
      <c r="BA479" s="245"/>
      <c r="BB479" s="236"/>
      <c r="BC479" s="245"/>
      <c r="BD479" s="117" t="s">
        <v>269</v>
      </c>
      <c r="BE479" s="246">
        <v>42744</v>
      </c>
      <c r="BF479" s="116"/>
      <c r="BG479" s="116"/>
      <c r="BH479" s="116"/>
      <c r="BI479" s="116"/>
      <c r="BJ479" s="116"/>
      <c r="BK479" s="116"/>
      <c r="BL479" s="116"/>
      <c r="BM479" s="116"/>
      <c r="BN479" s="116"/>
      <c r="BO479" s="116"/>
    </row>
    <row r="480" spans="1:67" ht="16.5">
      <c r="A480" s="234">
        <v>145</v>
      </c>
      <c r="B480" s="117"/>
      <c r="C480" s="116"/>
      <c r="D480" s="236"/>
      <c r="E480" s="117" t="s">
        <v>825</v>
      </c>
      <c r="F480" s="235"/>
      <c r="G480" s="116"/>
      <c r="H480" s="116"/>
      <c r="I480" s="116"/>
      <c r="J480" s="116"/>
      <c r="K480" s="116"/>
      <c r="L480" s="116"/>
      <c r="M480" s="116"/>
      <c r="N480" s="116"/>
      <c r="O480" s="116"/>
      <c r="P480" s="116"/>
      <c r="Q480" s="116"/>
      <c r="R480" s="116"/>
      <c r="S480" s="116"/>
      <c r="T480" s="116"/>
      <c r="U480" s="116"/>
      <c r="V480" s="116"/>
      <c r="W480" s="116"/>
      <c r="X480" s="117" t="s">
        <v>825</v>
      </c>
      <c r="Y480" s="234">
        <v>4.47</v>
      </c>
      <c r="Z480" s="234">
        <v>2</v>
      </c>
      <c r="AA480" s="234">
        <v>23</v>
      </c>
      <c r="AB480" s="117" t="s">
        <v>1413</v>
      </c>
      <c r="AC480" s="117" t="s">
        <v>1345</v>
      </c>
      <c r="AD480" s="117" t="s">
        <v>2368</v>
      </c>
      <c r="AE480" s="117" t="s">
        <v>1345</v>
      </c>
      <c r="AF480" s="116"/>
      <c r="AG480" s="117" t="s">
        <v>67</v>
      </c>
      <c r="AH480" s="233" t="str">
        <f>VLOOKUP($AD480,'Program-Causes'!$C:$D,2,FALSE)</f>
        <v>Education</v>
      </c>
      <c r="AI480" s="117" t="s">
        <v>68</v>
      </c>
      <c r="AJ480" s="117" t="s">
        <v>69</v>
      </c>
      <c r="AK480" s="117" t="s">
        <v>70</v>
      </c>
      <c r="AL480" s="30" t="str">
        <f t="shared" si="0"/>
        <v>曾宪梓-曾宪梓-4.47-2-广东省中山大学教育发展基金会-University Foundation</v>
      </c>
      <c r="AM480" s="257" t="s">
        <v>80</v>
      </c>
      <c r="AN480" s="116"/>
      <c r="AO480" s="116"/>
      <c r="AP480" s="116"/>
      <c r="AQ480" s="116"/>
      <c r="AR480" s="116"/>
      <c r="AS480" s="116"/>
      <c r="AT480" s="117" t="s">
        <v>74</v>
      </c>
      <c r="AU480" s="116"/>
      <c r="AV480" s="116"/>
      <c r="AW480" s="116"/>
      <c r="AX480" s="116"/>
      <c r="AY480" s="116"/>
      <c r="AZ480" s="116"/>
      <c r="BA480" s="116"/>
      <c r="BB480" s="116"/>
      <c r="BC480" s="116"/>
      <c r="BD480" s="117" t="s">
        <v>118</v>
      </c>
      <c r="BE480" s="255">
        <v>42744</v>
      </c>
      <c r="BF480" s="116"/>
      <c r="BG480" s="116"/>
      <c r="BH480" s="116"/>
      <c r="BI480" s="116"/>
      <c r="BJ480" s="116"/>
      <c r="BK480" s="116"/>
      <c r="BL480" s="116"/>
      <c r="BM480" s="116"/>
      <c r="BN480" s="116"/>
      <c r="BO480" s="116"/>
    </row>
    <row r="481" spans="1:67" ht="16.5">
      <c r="A481" s="234">
        <v>146</v>
      </c>
      <c r="B481" s="117"/>
      <c r="C481" s="116"/>
      <c r="D481" s="236"/>
      <c r="E481" s="117" t="s">
        <v>826</v>
      </c>
      <c r="F481" s="235"/>
      <c r="G481" s="116"/>
      <c r="H481" s="116"/>
      <c r="I481" s="116"/>
      <c r="J481" s="116"/>
      <c r="K481" s="116"/>
      <c r="L481" s="116"/>
      <c r="M481" s="116"/>
      <c r="N481" s="116"/>
      <c r="O481" s="116"/>
      <c r="P481" s="116"/>
      <c r="Q481" s="116"/>
      <c r="R481" s="116"/>
      <c r="S481" s="116"/>
      <c r="T481" s="116"/>
      <c r="U481" s="116"/>
      <c r="V481" s="116"/>
      <c r="W481" s="116"/>
      <c r="X481" s="117" t="s">
        <v>826</v>
      </c>
      <c r="Y481" s="234">
        <v>4.1100000000000003</v>
      </c>
      <c r="Z481" s="234">
        <v>1</v>
      </c>
      <c r="AA481" s="234">
        <v>9</v>
      </c>
      <c r="AB481" s="117" t="s">
        <v>1281</v>
      </c>
      <c r="AC481" s="117" t="s">
        <v>109</v>
      </c>
      <c r="AD481" s="117" t="s">
        <v>2371</v>
      </c>
      <c r="AE481" s="117" t="s">
        <v>109</v>
      </c>
      <c r="AF481" s="116"/>
      <c r="AG481" s="117" t="s">
        <v>99</v>
      </c>
      <c r="AH481" s="233" t="str">
        <f>VLOOKUP($AD481,'Program-Causes'!$C:$D,2,FALSE)</f>
        <v>Unspecified</v>
      </c>
      <c r="AI481" s="117" t="s">
        <v>68</v>
      </c>
      <c r="AJ481" s="117" t="s">
        <v>69</v>
      </c>
      <c r="AK481" s="117" t="s">
        <v>70</v>
      </c>
      <c r="AL481" s="30" t="str">
        <f t="shared" si="0"/>
        <v>瞿-瞿-4.11-1-中国社会福利基金会-Government Charitable Organization</v>
      </c>
      <c r="AM481" s="257" t="s">
        <v>80</v>
      </c>
      <c r="AN481" s="116"/>
      <c r="AO481" s="116"/>
      <c r="AP481" s="116"/>
      <c r="AQ481" s="116"/>
      <c r="AR481" s="116"/>
      <c r="AS481" s="116"/>
      <c r="AT481" s="117" t="s">
        <v>74</v>
      </c>
      <c r="AU481" s="116"/>
      <c r="AV481" s="116"/>
      <c r="AW481" s="116"/>
      <c r="AX481" s="116"/>
      <c r="AY481" s="116"/>
      <c r="AZ481" s="116"/>
      <c r="BA481" s="116"/>
      <c r="BB481" s="116"/>
      <c r="BC481" s="116"/>
      <c r="BD481" s="117" t="s">
        <v>118</v>
      </c>
      <c r="BE481" s="255">
        <v>42744</v>
      </c>
      <c r="BF481" s="116"/>
      <c r="BG481" s="116"/>
      <c r="BH481" s="116"/>
      <c r="BI481" s="116"/>
      <c r="BJ481" s="116"/>
      <c r="BK481" s="116"/>
      <c r="BL481" s="116"/>
      <c r="BM481" s="116"/>
      <c r="BN481" s="116"/>
      <c r="BO481" s="116"/>
    </row>
    <row r="482" spans="1:67" ht="16.5">
      <c r="A482" s="234">
        <v>147</v>
      </c>
      <c r="B482" s="117" t="s">
        <v>1626</v>
      </c>
      <c r="C482" s="116"/>
      <c r="D482" s="226" t="s">
        <v>677</v>
      </c>
      <c r="E482" s="227" t="s">
        <v>678</v>
      </c>
      <c r="F482" s="235"/>
      <c r="G482" s="236"/>
      <c r="H482" s="245"/>
      <c r="I482" s="236"/>
      <c r="J482" s="245"/>
      <c r="K482" s="236"/>
      <c r="L482" s="248"/>
      <c r="M482" s="240"/>
      <c r="N482" s="248"/>
      <c r="O482" s="240"/>
      <c r="P482" s="248"/>
      <c r="Q482" s="240"/>
      <c r="R482" s="248"/>
      <c r="S482" s="240"/>
      <c r="T482" s="248"/>
      <c r="U482" s="240"/>
      <c r="V482" s="248"/>
      <c r="W482" s="240"/>
      <c r="X482" s="28"/>
      <c r="Y482" s="241">
        <v>4</v>
      </c>
      <c r="Z482" s="242">
        <v>12</v>
      </c>
      <c r="AA482" s="29"/>
      <c r="AB482" s="28"/>
      <c r="AC482" s="194" t="s">
        <v>2372</v>
      </c>
      <c r="AD482" s="235"/>
      <c r="AE482" s="30" t="s">
        <v>136</v>
      </c>
      <c r="AF482" s="29"/>
      <c r="AG482" s="30" t="s">
        <v>99</v>
      </c>
      <c r="AH482" s="233" t="e">
        <f>VLOOKUP($AD482,'Program-Causes'!$C:$D,2,FALSE)</f>
        <v>#N/A</v>
      </c>
      <c r="AI482" s="194" t="s">
        <v>68</v>
      </c>
      <c r="AJ482" s="30" t="s">
        <v>69</v>
      </c>
      <c r="AK482" s="194" t="s">
        <v>70</v>
      </c>
      <c r="AL482" s="30" t="str">
        <f t="shared" si="0"/>
        <v>贺红华--4-12--重庆市残疾人福利基金会</v>
      </c>
      <c r="AM482" s="26" t="s">
        <v>80</v>
      </c>
      <c r="AN482" s="29"/>
      <c r="AO482" s="28"/>
      <c r="AP482" s="29"/>
      <c r="AQ482" s="28"/>
      <c r="AR482" s="29"/>
      <c r="AS482" s="28"/>
      <c r="AT482" s="29"/>
      <c r="AU482" s="28"/>
      <c r="AV482" s="29"/>
      <c r="AW482" s="28"/>
      <c r="AX482" s="29"/>
      <c r="AY482" s="236"/>
      <c r="AZ482" s="245"/>
      <c r="BA482" s="245"/>
      <c r="BB482" s="236"/>
      <c r="BC482" s="245"/>
      <c r="BD482" s="117" t="s">
        <v>103</v>
      </c>
      <c r="BE482" s="116"/>
      <c r="BF482" s="116"/>
      <c r="BG482" s="116"/>
      <c r="BH482" s="116"/>
      <c r="BI482" s="116"/>
      <c r="BJ482" s="116"/>
      <c r="BK482" s="116"/>
      <c r="BL482" s="116"/>
      <c r="BM482" s="116"/>
      <c r="BN482" s="116"/>
      <c r="BO482" s="116"/>
    </row>
    <row r="483" spans="1:67" ht="16.5">
      <c r="A483" s="234">
        <v>147</v>
      </c>
      <c r="B483" s="116"/>
      <c r="C483" s="116"/>
      <c r="D483" s="226" t="s">
        <v>293</v>
      </c>
      <c r="E483" s="227" t="s">
        <v>294</v>
      </c>
      <c r="F483" s="293"/>
      <c r="G483" s="294" t="s">
        <v>2373</v>
      </c>
      <c r="H483" s="237">
        <v>48</v>
      </c>
      <c r="I483" s="226" t="s">
        <v>78</v>
      </c>
      <c r="J483" s="227" t="s">
        <v>79</v>
      </c>
      <c r="K483" s="238" t="s">
        <v>80</v>
      </c>
      <c r="L483" s="229" t="s">
        <v>9</v>
      </c>
      <c r="M483" s="230" t="s">
        <v>2374</v>
      </c>
      <c r="N483" s="229" t="s">
        <v>2375</v>
      </c>
      <c r="O483" s="230" t="s">
        <v>84</v>
      </c>
      <c r="P483" s="229" t="s">
        <v>336</v>
      </c>
      <c r="Q483" s="230" t="s">
        <v>223</v>
      </c>
      <c r="R483" s="229" t="s">
        <v>223</v>
      </c>
      <c r="S483" s="239" t="s">
        <v>80</v>
      </c>
      <c r="T483" s="229" t="s">
        <v>2376</v>
      </c>
      <c r="U483" s="230" t="s">
        <v>2377</v>
      </c>
      <c r="V483" s="229" t="s">
        <v>2378</v>
      </c>
      <c r="W483" s="230" t="s">
        <v>2379</v>
      </c>
      <c r="X483" s="30" t="s">
        <v>2374</v>
      </c>
      <c r="Y483" s="241">
        <v>4</v>
      </c>
      <c r="Z483" s="242">
        <v>7</v>
      </c>
      <c r="AA483" s="241">
        <v>13</v>
      </c>
      <c r="AB483" s="30" t="s">
        <v>2380</v>
      </c>
      <c r="AC483" s="29"/>
      <c r="AD483" s="235"/>
      <c r="AE483" s="30" t="s">
        <v>98</v>
      </c>
      <c r="AF483" s="29"/>
      <c r="AG483" s="30" t="s">
        <v>134</v>
      </c>
      <c r="AH483" s="233" t="e">
        <f>VLOOKUP($AD483,'Program-Causes'!$C:$D,2,FALSE)</f>
        <v>#N/A</v>
      </c>
      <c r="AI483" s="194" t="s">
        <v>100</v>
      </c>
      <c r="AJ483" s="30" t="s">
        <v>69</v>
      </c>
      <c r="AK483" s="194" t="s">
        <v>70</v>
      </c>
      <c r="AL483" s="30" t="str">
        <f t="shared" si="0"/>
        <v>林腾蛟-Yango Group Co., Ltd.-4-7-City Government-</v>
      </c>
      <c r="AM483" s="26" t="s">
        <v>72</v>
      </c>
      <c r="AN483" s="27" t="s">
        <v>73</v>
      </c>
      <c r="AO483" s="28"/>
      <c r="AP483" s="29"/>
      <c r="AQ483" s="30" t="s">
        <v>74</v>
      </c>
      <c r="AR483" s="29"/>
      <c r="AS483" s="28"/>
      <c r="AT483" s="29"/>
      <c r="AU483" s="28"/>
      <c r="AV483" s="194" t="s">
        <v>957</v>
      </c>
      <c r="AW483" s="28"/>
      <c r="AX483" s="194" t="s">
        <v>2383</v>
      </c>
      <c r="AY483" s="244">
        <v>4</v>
      </c>
      <c r="AZ483" s="245"/>
      <c r="BA483" s="245"/>
      <c r="BB483" s="236"/>
      <c r="BC483" s="237">
        <v>30</v>
      </c>
      <c r="BD483" s="117" t="s">
        <v>103</v>
      </c>
      <c r="BE483" s="246">
        <v>42690</v>
      </c>
      <c r="BF483" s="116"/>
      <c r="BG483" s="116"/>
      <c r="BH483" s="116"/>
      <c r="BI483" s="116"/>
      <c r="BJ483" s="116"/>
      <c r="BK483" s="116"/>
      <c r="BL483" s="116"/>
      <c r="BM483" s="116"/>
      <c r="BN483" s="116"/>
      <c r="BO483" s="116"/>
    </row>
    <row r="484" spans="1:67" ht="16.5">
      <c r="A484" s="234">
        <v>147</v>
      </c>
      <c r="B484" s="117" t="s">
        <v>1626</v>
      </c>
      <c r="C484" s="116"/>
      <c r="D484" s="226" t="s">
        <v>2384</v>
      </c>
      <c r="E484" s="227" t="s">
        <v>832</v>
      </c>
      <c r="F484" s="235"/>
      <c r="G484" s="236"/>
      <c r="H484" s="245"/>
      <c r="I484" s="236"/>
      <c r="J484" s="245"/>
      <c r="K484" s="236"/>
      <c r="L484" s="248"/>
      <c r="M484" s="240"/>
      <c r="N484" s="229" t="s">
        <v>2385</v>
      </c>
      <c r="O484" s="240"/>
      <c r="P484" s="229" t="s">
        <v>336</v>
      </c>
      <c r="Q484" s="230" t="s">
        <v>105</v>
      </c>
      <c r="R484" s="229" t="s">
        <v>106</v>
      </c>
      <c r="S484" s="240"/>
      <c r="T484" s="248"/>
      <c r="U484" s="240"/>
      <c r="V484" s="248"/>
      <c r="W484" s="240"/>
      <c r="X484" s="30" t="s">
        <v>2385</v>
      </c>
      <c r="Y484" s="194">
        <v>4</v>
      </c>
      <c r="Z484" s="30">
        <v>11</v>
      </c>
      <c r="AA484" s="194">
        <v>17</v>
      </c>
      <c r="AB484" s="30" t="s">
        <v>963</v>
      </c>
      <c r="AC484" s="29"/>
      <c r="AD484" s="228" t="s">
        <v>2386</v>
      </c>
      <c r="AE484" s="30" t="s">
        <v>109</v>
      </c>
      <c r="AF484" s="29"/>
      <c r="AG484" s="30" t="s">
        <v>99</v>
      </c>
      <c r="AH484" s="233" t="str">
        <f>VLOOKUP($AD484,'Program-Causes'!$C:$D,2,FALSE)</f>
        <v>Education</v>
      </c>
      <c r="AI484" s="194" t="s">
        <v>100</v>
      </c>
      <c r="AJ484" s="30" t="s">
        <v>69</v>
      </c>
      <c r="AK484" s="194" t="s">
        <v>70</v>
      </c>
      <c r="AL484" s="30" t="str">
        <f t="shared" si="0"/>
        <v>楼晓君-南京鼓楼国际软件与服务外包产业园有限公司-4-11-China Foundation for Poverty Alleviation-</v>
      </c>
      <c r="AM484" s="26" t="s">
        <v>80</v>
      </c>
      <c r="AN484" s="29"/>
      <c r="AO484" s="28"/>
      <c r="AP484" s="29"/>
      <c r="AQ484" s="28"/>
      <c r="AR484" s="29"/>
      <c r="AS484" s="28"/>
      <c r="AT484" s="194" t="s">
        <v>74</v>
      </c>
      <c r="AU484" s="28"/>
      <c r="AV484" s="29"/>
      <c r="AW484" s="28"/>
      <c r="AX484" s="29"/>
      <c r="AY484" s="236"/>
      <c r="AZ484" s="245"/>
      <c r="BA484" s="245"/>
      <c r="BB484" s="236"/>
      <c r="BC484" s="245"/>
      <c r="BD484" s="117" t="s">
        <v>103</v>
      </c>
      <c r="BE484" s="116"/>
      <c r="BF484" s="116"/>
      <c r="BG484" s="116"/>
      <c r="BH484" s="116"/>
      <c r="BI484" s="116"/>
      <c r="BJ484" s="116"/>
      <c r="BK484" s="116"/>
      <c r="BL484" s="116"/>
      <c r="BM484" s="116"/>
      <c r="BN484" s="116"/>
      <c r="BO484" s="116"/>
    </row>
    <row r="485" spans="1:67" ht="16.5">
      <c r="A485" s="234">
        <v>147</v>
      </c>
      <c r="B485" s="117" t="s">
        <v>1626</v>
      </c>
      <c r="C485" s="116"/>
      <c r="D485" s="226" t="s">
        <v>606</v>
      </c>
      <c r="E485" s="227" t="s">
        <v>607</v>
      </c>
      <c r="F485" s="235"/>
      <c r="G485" s="236"/>
      <c r="H485" s="245"/>
      <c r="I485" s="226" t="s">
        <v>78</v>
      </c>
      <c r="J485" s="245"/>
      <c r="K485" s="236"/>
      <c r="L485" s="229" t="s">
        <v>121</v>
      </c>
      <c r="M485" s="230" t="s">
        <v>2387</v>
      </c>
      <c r="N485" s="229" t="s">
        <v>2388</v>
      </c>
      <c r="O485" s="240"/>
      <c r="P485" s="229" t="s">
        <v>336</v>
      </c>
      <c r="Q485" s="230" t="s">
        <v>748</v>
      </c>
      <c r="R485" s="229" t="s">
        <v>1915</v>
      </c>
      <c r="S485" s="239" t="s">
        <v>80</v>
      </c>
      <c r="T485" s="248"/>
      <c r="U485" s="240"/>
      <c r="V485" s="248"/>
      <c r="W485" s="240"/>
      <c r="X485" s="30" t="s">
        <v>2388</v>
      </c>
      <c r="Y485" s="241">
        <v>4</v>
      </c>
      <c r="Z485" s="242">
        <v>11</v>
      </c>
      <c r="AA485" s="241">
        <v>12</v>
      </c>
      <c r="AB485" s="30" t="s">
        <v>1923</v>
      </c>
      <c r="AC485" s="194" t="s">
        <v>1924</v>
      </c>
      <c r="AD485" s="235"/>
      <c r="AE485" s="30" t="s">
        <v>1345</v>
      </c>
      <c r="AF485" s="29"/>
      <c r="AG485" s="30" t="s">
        <v>67</v>
      </c>
      <c r="AH485" s="233" t="e">
        <f>VLOOKUP($AD485,'Program-Causes'!$C:$D,2,FALSE)</f>
        <v>#N/A</v>
      </c>
      <c r="AI485" s="194" t="s">
        <v>100</v>
      </c>
      <c r="AJ485" s="30" t="s">
        <v>69</v>
      </c>
      <c r="AK485" s="194" t="s">
        <v>70</v>
      </c>
      <c r="AL485" s="30" t="str">
        <f t="shared" si="0"/>
        <v>张国华-绍兴县舒美针织有限公司-4-11-Shanghai University of Finance and Economics SUFE Education Development Foundation-上海财经大学教育发展基金会</v>
      </c>
      <c r="AM485" s="26" t="s">
        <v>80</v>
      </c>
      <c r="AN485" s="29"/>
      <c r="AO485" s="28"/>
      <c r="AP485" s="29"/>
      <c r="AQ485" s="30" t="s">
        <v>74</v>
      </c>
      <c r="AR485" s="29"/>
      <c r="AS485" s="28"/>
      <c r="AT485" s="29"/>
      <c r="AU485" s="28"/>
      <c r="AV485" s="194" t="s">
        <v>1925</v>
      </c>
      <c r="AW485" s="28"/>
      <c r="AX485" s="194" t="s">
        <v>779</v>
      </c>
      <c r="AY485" s="244">
        <v>4</v>
      </c>
      <c r="AZ485" s="245"/>
      <c r="BA485" s="245"/>
      <c r="BB485" s="236"/>
      <c r="BC485" s="245"/>
      <c r="BD485" s="117" t="s">
        <v>103</v>
      </c>
      <c r="BE485" s="246">
        <v>42709</v>
      </c>
      <c r="BF485" s="116"/>
      <c r="BG485" s="116"/>
      <c r="BH485" s="116"/>
      <c r="BI485" s="116"/>
      <c r="BJ485" s="116"/>
      <c r="BK485" s="116"/>
      <c r="BL485" s="116"/>
      <c r="BM485" s="116"/>
      <c r="BN485" s="116"/>
      <c r="BO485" s="116"/>
    </row>
    <row r="486" spans="1:67" ht="16.5">
      <c r="A486" s="234">
        <v>147</v>
      </c>
      <c r="B486" s="116"/>
      <c r="C486" s="116"/>
      <c r="D486" s="226" t="s">
        <v>2389</v>
      </c>
      <c r="E486" s="227" t="s">
        <v>828</v>
      </c>
      <c r="F486" s="260"/>
      <c r="G486" s="244">
        <v>1955</v>
      </c>
      <c r="H486" s="237">
        <v>60</v>
      </c>
      <c r="I486" s="226" t="s">
        <v>78</v>
      </c>
      <c r="J486" s="227" t="s">
        <v>79</v>
      </c>
      <c r="K486" s="238" t="s">
        <v>80</v>
      </c>
      <c r="L486" s="229" t="s">
        <v>1789</v>
      </c>
      <c r="M486" s="240"/>
      <c r="N486" s="248"/>
      <c r="O486" s="230" t="s">
        <v>70</v>
      </c>
      <c r="P486" s="248"/>
      <c r="Q486" s="230" t="s">
        <v>748</v>
      </c>
      <c r="R486" s="229" t="s">
        <v>1915</v>
      </c>
      <c r="S486" s="239" t="s">
        <v>80</v>
      </c>
      <c r="T486" s="229" t="s">
        <v>2390</v>
      </c>
      <c r="U486" s="240"/>
      <c r="V486" s="229" t="s">
        <v>2391</v>
      </c>
      <c r="W486" s="239" t="s">
        <v>80</v>
      </c>
      <c r="X486" s="30" t="s">
        <v>2392</v>
      </c>
      <c r="Y486" s="241">
        <v>10</v>
      </c>
      <c r="Z486" s="242">
        <v>12</v>
      </c>
      <c r="AA486" s="241">
        <v>20</v>
      </c>
      <c r="AB486" s="30" t="s">
        <v>2393</v>
      </c>
      <c r="AC486" s="29"/>
      <c r="AD486" s="235"/>
      <c r="AE486" s="30" t="s">
        <v>98</v>
      </c>
      <c r="AF486" s="29"/>
      <c r="AG486" s="30" t="s">
        <v>99</v>
      </c>
      <c r="AH486" s="233" t="e">
        <f>VLOOKUP($AD486,'Program-Causes'!$C:$D,2,FALSE)</f>
        <v>#N/A</v>
      </c>
      <c r="AI486" s="194" t="s">
        <v>142</v>
      </c>
      <c r="AJ486" s="30" t="s">
        <v>69</v>
      </c>
      <c r="AK486" s="194" t="s">
        <v>84</v>
      </c>
      <c r="AL486" s="30" t="str">
        <f t="shared" si="0"/>
        <v>章如庚-Zhang Rugeng Charitable Foundation-10-12-Department of Education, Inner Mongolian Autonomous Region-</v>
      </c>
      <c r="AM486" s="26" t="s">
        <v>72</v>
      </c>
      <c r="AN486" s="27" t="s">
        <v>73</v>
      </c>
      <c r="AO486" s="28"/>
      <c r="AP486" s="29"/>
      <c r="AQ486" s="30" t="s">
        <v>74</v>
      </c>
      <c r="AR486" s="29"/>
      <c r="AS486" s="28"/>
      <c r="AT486" s="29"/>
      <c r="AU486" s="28"/>
      <c r="AV486" s="194" t="s">
        <v>364</v>
      </c>
      <c r="AW486" s="28"/>
      <c r="AX486" s="194" t="s">
        <v>84</v>
      </c>
      <c r="AY486" s="244">
        <v>15.3</v>
      </c>
      <c r="AZ486" s="245"/>
      <c r="BA486" s="245"/>
      <c r="BB486" s="236"/>
      <c r="BC486" s="237">
        <v>3</v>
      </c>
      <c r="BD486" s="117" t="s">
        <v>77</v>
      </c>
      <c r="BE486" s="246">
        <v>42478</v>
      </c>
      <c r="BF486" s="116"/>
      <c r="BG486" s="116"/>
      <c r="BH486" s="116"/>
      <c r="BI486" s="116"/>
      <c r="BJ486" s="116"/>
      <c r="BK486" s="116"/>
      <c r="BL486" s="116"/>
      <c r="BM486" s="116"/>
      <c r="BN486" s="116"/>
      <c r="BO486" s="116"/>
    </row>
    <row r="487" spans="1:67" ht="16.5">
      <c r="A487" s="234">
        <v>147</v>
      </c>
      <c r="B487" s="116"/>
      <c r="C487" s="116"/>
      <c r="D487" s="226" t="s">
        <v>2389</v>
      </c>
      <c r="E487" s="117" t="s">
        <v>828</v>
      </c>
      <c r="F487" s="260"/>
      <c r="G487" s="234">
        <v>1955</v>
      </c>
      <c r="H487" s="234">
        <v>60</v>
      </c>
      <c r="I487" s="117" t="s">
        <v>78</v>
      </c>
      <c r="J487" s="117" t="s">
        <v>79</v>
      </c>
      <c r="K487" s="257" t="s">
        <v>80</v>
      </c>
      <c r="L487" s="510" t="s">
        <v>1789</v>
      </c>
      <c r="M487" s="506"/>
      <c r="N487" s="116"/>
      <c r="O487" s="117" t="s">
        <v>70</v>
      </c>
      <c r="P487" s="116"/>
      <c r="Q487" s="117" t="s">
        <v>748</v>
      </c>
      <c r="R487" s="117" t="s">
        <v>1915</v>
      </c>
      <c r="S487" s="257" t="s">
        <v>80</v>
      </c>
      <c r="T487" s="117" t="s">
        <v>2390</v>
      </c>
      <c r="U487" s="116"/>
      <c r="V487" s="117" t="s">
        <v>2391</v>
      </c>
      <c r="W487" s="257" t="s">
        <v>80</v>
      </c>
      <c r="X487" s="117" t="s">
        <v>2392</v>
      </c>
      <c r="Y487" s="234">
        <v>4</v>
      </c>
      <c r="Z487" s="234">
        <v>12</v>
      </c>
      <c r="AA487" s="116"/>
      <c r="AB487" s="117" t="s">
        <v>2394</v>
      </c>
      <c r="AC487" s="116"/>
      <c r="AD487" s="116"/>
      <c r="AE487" s="117" t="s">
        <v>138</v>
      </c>
      <c r="AF487" s="116"/>
      <c r="AG487" s="230" t="s">
        <v>67</v>
      </c>
      <c r="AH487" s="233" t="e">
        <f>VLOOKUP($AD487,'Program-Causes'!$C:$D,2,FALSE)</f>
        <v>#N/A</v>
      </c>
      <c r="AI487" s="117" t="s">
        <v>142</v>
      </c>
      <c r="AJ487" s="117" t="s">
        <v>69</v>
      </c>
      <c r="AK487" s="117" t="s">
        <v>70</v>
      </c>
      <c r="AL487" s="30" t="str">
        <f t="shared" si="0"/>
        <v>章如庚-Zhang Rugeng Charitable Foundation-4-12-Schools in Qixingguan District-</v>
      </c>
      <c r="AM487" s="257" t="s">
        <v>72</v>
      </c>
      <c r="AN487" s="257" t="s">
        <v>73</v>
      </c>
      <c r="AO487" s="116"/>
      <c r="AP487" s="116"/>
      <c r="AQ487" s="117" t="s">
        <v>74</v>
      </c>
      <c r="AR487" s="116"/>
      <c r="AS487" s="116"/>
      <c r="AT487" s="116"/>
      <c r="AU487" s="116"/>
      <c r="AV487" s="510" t="s">
        <v>364</v>
      </c>
      <c r="AW487" s="506"/>
      <c r="AX487" s="117" t="s">
        <v>84</v>
      </c>
      <c r="AY487" s="116"/>
      <c r="AZ487" s="116"/>
      <c r="BA487" s="116"/>
      <c r="BB487" s="116"/>
      <c r="BC487" s="234">
        <v>3</v>
      </c>
      <c r="BD487" s="117" t="s">
        <v>103</v>
      </c>
      <c r="BE487" s="246">
        <v>42706</v>
      </c>
      <c r="BF487" s="116"/>
      <c r="BG487" s="116"/>
      <c r="BH487" s="116"/>
      <c r="BI487" s="116"/>
      <c r="BJ487" s="116"/>
      <c r="BK487" s="116"/>
      <c r="BL487" s="116"/>
      <c r="BM487" s="116"/>
      <c r="BN487" s="116"/>
      <c r="BO487" s="116"/>
    </row>
    <row r="488" spans="1:67" ht="16.5">
      <c r="A488" s="234">
        <v>147</v>
      </c>
      <c r="B488" s="116"/>
      <c r="C488" s="116"/>
      <c r="D488" s="226" t="s">
        <v>2389</v>
      </c>
      <c r="E488" s="227" t="s">
        <v>828</v>
      </c>
      <c r="F488" s="235"/>
      <c r="G488" s="236"/>
      <c r="H488" s="245"/>
      <c r="I488" s="236"/>
      <c r="J488" s="245"/>
      <c r="K488" s="236"/>
      <c r="L488" s="248"/>
      <c r="M488" s="240"/>
      <c r="N488" s="248"/>
      <c r="O488" s="240"/>
      <c r="P488" s="248"/>
      <c r="Q488" s="240"/>
      <c r="R488" s="248"/>
      <c r="S488" s="240"/>
      <c r="T488" s="248"/>
      <c r="U488" s="240"/>
      <c r="V488" s="248"/>
      <c r="W488" s="240"/>
      <c r="X488" s="30" t="s">
        <v>2392</v>
      </c>
      <c r="Y488" s="241">
        <v>1.3</v>
      </c>
      <c r="Z488" s="242">
        <v>11</v>
      </c>
      <c r="AA488" s="241">
        <v>5</v>
      </c>
      <c r="AB488" s="30" t="s">
        <v>2395</v>
      </c>
      <c r="AC488" s="29"/>
      <c r="AD488" s="235"/>
      <c r="AE488" s="30" t="s">
        <v>138</v>
      </c>
      <c r="AF488" s="29"/>
      <c r="AG488" s="30" t="s">
        <v>67</v>
      </c>
      <c r="AH488" s="233" t="e">
        <f>VLOOKUP($AD488,'Program-Causes'!$C:$D,2,FALSE)</f>
        <v>#N/A</v>
      </c>
      <c r="AI488" s="194" t="s">
        <v>142</v>
      </c>
      <c r="AJ488" s="30" t="s">
        <v>1484</v>
      </c>
      <c r="AK488" s="194" t="s">
        <v>70</v>
      </c>
      <c r="AL488" s="30" t="str">
        <f t="shared" si="0"/>
        <v>章如庚-Zhang Rugeng Charitable Foundation-1.3-11-Schools in Wanrong County-</v>
      </c>
      <c r="AM488" s="26" t="s">
        <v>72</v>
      </c>
      <c r="AN488" s="27" t="s">
        <v>73</v>
      </c>
      <c r="AO488" s="28"/>
      <c r="AP488" s="29"/>
      <c r="AQ488" s="30" t="s">
        <v>74</v>
      </c>
      <c r="AR488" s="29"/>
      <c r="AS488" s="28"/>
      <c r="AT488" s="29"/>
      <c r="AU488" s="28"/>
      <c r="AV488" s="194" t="s">
        <v>1535</v>
      </c>
      <c r="AW488" s="28"/>
      <c r="AX488" s="194" t="s">
        <v>76</v>
      </c>
      <c r="AY488" s="236"/>
      <c r="AZ488" s="245"/>
      <c r="BA488" s="245"/>
      <c r="BB488" s="236"/>
      <c r="BC488" s="237">
        <v>3</v>
      </c>
      <c r="BD488" s="117" t="s">
        <v>77</v>
      </c>
      <c r="BE488" s="246">
        <v>42478</v>
      </c>
      <c r="BF488" s="116"/>
      <c r="BG488" s="116"/>
      <c r="BH488" s="116"/>
      <c r="BI488" s="116"/>
      <c r="BJ488" s="116"/>
      <c r="BK488" s="116"/>
      <c r="BL488" s="116"/>
      <c r="BM488" s="116"/>
      <c r="BN488" s="116"/>
      <c r="BO488" s="116"/>
    </row>
    <row r="489" spans="1:67" ht="16.5">
      <c r="A489" s="234">
        <v>147</v>
      </c>
      <c r="B489" s="117"/>
      <c r="C489" s="116"/>
      <c r="D489" s="236"/>
      <c r="E489" s="117" t="s">
        <v>829</v>
      </c>
      <c r="F489" s="235"/>
      <c r="G489" s="116"/>
      <c r="H489" s="116"/>
      <c r="I489" s="116"/>
      <c r="J489" s="116"/>
      <c r="K489" s="116"/>
      <c r="L489" s="116"/>
      <c r="M489" s="117" t="s">
        <v>2396</v>
      </c>
      <c r="N489" s="116"/>
      <c r="O489" s="116"/>
      <c r="P489" s="116"/>
      <c r="Q489" s="116"/>
      <c r="R489" s="116"/>
      <c r="S489" s="116"/>
      <c r="T489" s="116"/>
      <c r="U489" s="116"/>
      <c r="V489" s="116"/>
      <c r="W489" s="116"/>
      <c r="X489" s="117" t="s">
        <v>2396</v>
      </c>
      <c r="Y489" s="234">
        <v>2</v>
      </c>
      <c r="Z489" s="234">
        <v>4</v>
      </c>
      <c r="AA489" s="234">
        <v>14</v>
      </c>
      <c r="AB489" s="117" t="s">
        <v>1359</v>
      </c>
      <c r="AC489" s="117" t="s">
        <v>1281</v>
      </c>
      <c r="AD489" s="117" t="s">
        <v>1362</v>
      </c>
      <c r="AE489" s="117" t="s">
        <v>109</v>
      </c>
      <c r="AF489" s="116"/>
      <c r="AG489" s="117" t="s">
        <v>99</v>
      </c>
      <c r="AH489" s="233" t="e">
        <f>VLOOKUP($AD489,'Program-Causes'!$C:$D,2,FALSE)</f>
        <v>#N/A</v>
      </c>
      <c r="AI489" s="117" t="s">
        <v>100</v>
      </c>
      <c r="AJ489" s="117" t="s">
        <v>69</v>
      </c>
      <c r="AK489" s="117" t="s">
        <v>70</v>
      </c>
      <c r="AL489" s="30" t="str">
        <f t="shared" si="0"/>
        <v>陈历宏-湖南珂信健康产业发展有限公司-2-4-China Social Welfare Foundation-中国社会福利基金会</v>
      </c>
      <c r="AM489" s="257" t="s">
        <v>80</v>
      </c>
      <c r="AN489" s="116"/>
      <c r="AO489" s="116"/>
      <c r="AP489" s="116"/>
      <c r="AQ489" s="117" t="s">
        <v>74</v>
      </c>
      <c r="AR489" s="116"/>
      <c r="AS489" s="116"/>
      <c r="AT489" s="116"/>
      <c r="AU489" s="116"/>
      <c r="AV489" s="116"/>
      <c r="AW489" s="116"/>
      <c r="AX489" s="116"/>
      <c r="AY489" s="116"/>
      <c r="AZ489" s="116"/>
      <c r="BA489" s="116"/>
      <c r="BB489" s="116"/>
      <c r="BC489" s="116"/>
      <c r="BD489" s="117" t="s">
        <v>118</v>
      </c>
      <c r="BE489" s="255">
        <v>42744</v>
      </c>
      <c r="BF489" s="116"/>
      <c r="BG489" s="116"/>
      <c r="BH489" s="116"/>
      <c r="BI489" s="116"/>
      <c r="BJ489" s="116"/>
      <c r="BK489" s="116"/>
      <c r="BL489" s="116"/>
      <c r="BM489" s="116"/>
      <c r="BN489" s="116"/>
      <c r="BO489" s="116"/>
    </row>
    <row r="490" spans="1:67" ht="16.5">
      <c r="A490" s="234">
        <v>147</v>
      </c>
      <c r="B490" s="117"/>
      <c r="C490" s="116"/>
      <c r="D490" s="236"/>
      <c r="E490" s="117" t="s">
        <v>829</v>
      </c>
      <c r="F490" s="235"/>
      <c r="G490" s="116"/>
      <c r="H490" s="116"/>
      <c r="I490" s="116"/>
      <c r="J490" s="116"/>
      <c r="K490" s="116"/>
      <c r="L490" s="116"/>
      <c r="M490" s="117" t="s">
        <v>2396</v>
      </c>
      <c r="N490" s="116"/>
      <c r="O490" s="116"/>
      <c r="P490" s="116"/>
      <c r="Q490" s="116"/>
      <c r="R490" s="116"/>
      <c r="S490" s="116"/>
      <c r="T490" s="116"/>
      <c r="U490" s="116"/>
      <c r="V490" s="116"/>
      <c r="W490" s="116"/>
      <c r="X490" s="117" t="s">
        <v>2396</v>
      </c>
      <c r="Y490" s="234">
        <v>2</v>
      </c>
      <c r="Z490" s="234">
        <v>10</v>
      </c>
      <c r="AA490" s="234">
        <v>26</v>
      </c>
      <c r="AB490" s="117" t="s">
        <v>1359</v>
      </c>
      <c r="AC490" s="117" t="s">
        <v>1281</v>
      </c>
      <c r="AD490" s="117" t="s">
        <v>1362</v>
      </c>
      <c r="AE490" s="117" t="s">
        <v>109</v>
      </c>
      <c r="AF490" s="116"/>
      <c r="AG490" s="117" t="s">
        <v>99</v>
      </c>
      <c r="AH490" s="233" t="e">
        <f>VLOOKUP($AD490,'Program-Causes'!$C:$D,2,FALSE)</f>
        <v>#N/A</v>
      </c>
      <c r="AI490" s="117" t="s">
        <v>100</v>
      </c>
      <c r="AJ490" s="117" t="s">
        <v>69</v>
      </c>
      <c r="AK490" s="117" t="s">
        <v>70</v>
      </c>
      <c r="AL490" s="30" t="str">
        <f t="shared" si="0"/>
        <v>陈历宏-湖南珂信健康产业发展有限公司-2-10-China Social Welfare Foundation-中国社会福利基金会</v>
      </c>
      <c r="AM490" s="257" t="s">
        <v>80</v>
      </c>
      <c r="AN490" s="116"/>
      <c r="AO490" s="116"/>
      <c r="AP490" s="116"/>
      <c r="AQ490" s="117" t="s">
        <v>74</v>
      </c>
      <c r="AR490" s="116"/>
      <c r="AS490" s="116"/>
      <c r="AT490" s="116"/>
      <c r="AU490" s="116"/>
      <c r="AV490" s="116"/>
      <c r="AW490" s="116"/>
      <c r="AX490" s="116"/>
      <c r="AY490" s="116"/>
      <c r="AZ490" s="116"/>
      <c r="BA490" s="116"/>
      <c r="BB490" s="116"/>
      <c r="BC490" s="116"/>
      <c r="BD490" s="117" t="s">
        <v>118</v>
      </c>
      <c r="BE490" s="255">
        <v>42744</v>
      </c>
      <c r="BF490" s="116"/>
      <c r="BG490" s="116"/>
      <c r="BH490" s="116"/>
      <c r="BI490" s="116"/>
      <c r="BJ490" s="116"/>
      <c r="BK490" s="116"/>
      <c r="BL490" s="116"/>
      <c r="BM490" s="116"/>
      <c r="BN490" s="116"/>
      <c r="BO490" s="116"/>
    </row>
    <row r="491" spans="1:67" ht="16.5">
      <c r="A491" s="234">
        <v>147</v>
      </c>
      <c r="B491" s="117"/>
      <c r="C491" s="116"/>
      <c r="D491" s="236"/>
      <c r="E491" s="117" t="s">
        <v>830</v>
      </c>
      <c r="F491" s="235"/>
      <c r="G491" s="116"/>
      <c r="H491" s="116"/>
      <c r="I491" s="116"/>
      <c r="J491" s="116"/>
      <c r="K491" s="116"/>
      <c r="L491" s="116"/>
      <c r="M491" s="117" t="s">
        <v>2397</v>
      </c>
      <c r="N491" s="116"/>
      <c r="O491" s="116"/>
      <c r="P491" s="116"/>
      <c r="Q491" s="116"/>
      <c r="R491" s="116"/>
      <c r="S491" s="116"/>
      <c r="T491" s="116"/>
      <c r="U491" s="116"/>
      <c r="V491" s="116"/>
      <c r="W491" s="116"/>
      <c r="X491" s="117" t="s">
        <v>2397</v>
      </c>
      <c r="Y491" s="234">
        <v>4</v>
      </c>
      <c r="Z491" s="234">
        <v>12</v>
      </c>
      <c r="AA491" s="234">
        <v>28</v>
      </c>
      <c r="AB491" s="117" t="s">
        <v>2398</v>
      </c>
      <c r="AC491" s="117" t="s">
        <v>2399</v>
      </c>
      <c r="AD491" s="117" t="s">
        <v>2400</v>
      </c>
      <c r="AE491" s="117" t="s">
        <v>1345</v>
      </c>
      <c r="AF491" s="116"/>
      <c r="AG491" s="117" t="s">
        <v>67</v>
      </c>
      <c r="AH491" s="233" t="str">
        <f>VLOOKUP($AD491,'Program-Causes'!$C:$D,2,FALSE)</f>
        <v>Education</v>
      </c>
      <c r="AI491" s="117" t="s">
        <v>100</v>
      </c>
      <c r="AJ491" s="117" t="s">
        <v>69</v>
      </c>
      <c r="AK491" s="117" t="s">
        <v>70</v>
      </c>
      <c r="AL491" s="30" t="str">
        <f t="shared" si="0"/>
        <v>邬晓明-青岛绿城建筑设计有限公司-4-12-Shandong University Education Foundation-山东大学教育基金会</v>
      </c>
      <c r="AM491" s="257" t="s">
        <v>80</v>
      </c>
      <c r="AN491" s="116"/>
      <c r="AO491" s="116"/>
      <c r="AP491" s="116"/>
      <c r="AQ491" s="117" t="s">
        <v>74</v>
      </c>
      <c r="AR491" s="116"/>
      <c r="AS491" s="116"/>
      <c r="AT491" s="116"/>
      <c r="AU491" s="116"/>
      <c r="AV491" s="116"/>
      <c r="AW491" s="116"/>
      <c r="AX491" s="116"/>
      <c r="AY491" s="116"/>
      <c r="AZ491" s="116"/>
      <c r="BA491" s="116"/>
      <c r="BB491" s="116"/>
      <c r="BC491" s="116"/>
      <c r="BD491" s="117" t="s">
        <v>118</v>
      </c>
      <c r="BE491" s="255">
        <v>42744</v>
      </c>
      <c r="BF491" s="116"/>
      <c r="BG491" s="116"/>
      <c r="BH491" s="116"/>
      <c r="BI491" s="116"/>
      <c r="BJ491" s="116"/>
      <c r="BK491" s="116"/>
      <c r="BL491" s="116"/>
      <c r="BM491" s="116"/>
      <c r="BN491" s="116"/>
      <c r="BO491" s="116"/>
    </row>
    <row r="492" spans="1:67" ht="16.5">
      <c r="A492" s="234">
        <v>147</v>
      </c>
      <c r="B492" s="117"/>
      <c r="C492" s="116"/>
      <c r="D492" s="236"/>
      <c r="E492" s="117" t="s">
        <v>833</v>
      </c>
      <c r="F492" s="235"/>
      <c r="G492" s="116"/>
      <c r="H492" s="116"/>
      <c r="I492" s="116"/>
      <c r="J492" s="116"/>
      <c r="K492" s="116"/>
      <c r="L492" s="116"/>
      <c r="M492" s="117" t="s">
        <v>2401</v>
      </c>
      <c r="N492" s="116"/>
      <c r="O492" s="116"/>
      <c r="P492" s="116"/>
      <c r="Q492" s="116"/>
      <c r="R492" s="116"/>
      <c r="S492" s="116"/>
      <c r="T492" s="116"/>
      <c r="U492" s="116"/>
      <c r="V492" s="116"/>
      <c r="W492" s="116"/>
      <c r="X492" s="117" t="s">
        <v>2401</v>
      </c>
      <c r="Y492" s="234">
        <v>2</v>
      </c>
      <c r="Z492" s="234">
        <v>1</v>
      </c>
      <c r="AA492" s="234">
        <v>14</v>
      </c>
      <c r="AB492" s="117" t="s">
        <v>1584</v>
      </c>
      <c r="AC492" s="117" t="s">
        <v>1585</v>
      </c>
      <c r="AD492" s="117" t="s">
        <v>2402</v>
      </c>
      <c r="AE492" s="117" t="s">
        <v>109</v>
      </c>
      <c r="AF492" s="116"/>
      <c r="AG492" s="117" t="s">
        <v>99</v>
      </c>
      <c r="AH492" s="233" t="str">
        <f>VLOOKUP($AD492,'Program-Causes'!$C:$D,2,FALSE)</f>
        <v>Social Welfare &amp; Poverty Alleviation</v>
      </c>
      <c r="AI492" s="117" t="s">
        <v>100</v>
      </c>
      <c r="AJ492" s="117" t="s">
        <v>69</v>
      </c>
      <c r="AK492" s="117" t="s">
        <v>70</v>
      </c>
      <c r="AL492" s="30" t="str">
        <f t="shared" si="0"/>
        <v>李家翔-西宁三田世纪广场有限公司-2-1-China Population Welfare Foundation-中国人口福利基金会</v>
      </c>
      <c r="AM492" s="257" t="s">
        <v>80</v>
      </c>
      <c r="AN492" s="116"/>
      <c r="AO492" s="116"/>
      <c r="AP492" s="116"/>
      <c r="AQ492" s="117" t="s">
        <v>74</v>
      </c>
      <c r="AR492" s="116"/>
      <c r="AS492" s="116"/>
      <c r="AT492" s="116"/>
      <c r="AU492" s="116"/>
      <c r="AV492" s="116"/>
      <c r="AW492" s="116"/>
      <c r="AX492" s="116"/>
      <c r="AY492" s="116"/>
      <c r="AZ492" s="116"/>
      <c r="BA492" s="116"/>
      <c r="BB492" s="116"/>
      <c r="BC492" s="116"/>
      <c r="BD492" s="117" t="s">
        <v>118</v>
      </c>
      <c r="BE492" s="255">
        <v>42744</v>
      </c>
      <c r="BF492" s="116"/>
      <c r="BG492" s="116"/>
      <c r="BH492" s="116"/>
      <c r="BI492" s="116"/>
      <c r="BJ492" s="116"/>
      <c r="BK492" s="116"/>
      <c r="BL492" s="116"/>
      <c r="BM492" s="116"/>
      <c r="BN492" s="116"/>
      <c r="BO492" s="116"/>
    </row>
    <row r="493" spans="1:67" ht="16.5">
      <c r="A493" s="234">
        <v>147</v>
      </c>
      <c r="B493" s="117"/>
      <c r="C493" s="116"/>
      <c r="D493" s="236"/>
      <c r="E493" s="117" t="s">
        <v>833</v>
      </c>
      <c r="F493" s="235"/>
      <c r="G493" s="116"/>
      <c r="H493" s="116"/>
      <c r="I493" s="116"/>
      <c r="J493" s="116"/>
      <c r="K493" s="116"/>
      <c r="L493" s="116"/>
      <c r="M493" s="117" t="s">
        <v>2401</v>
      </c>
      <c r="N493" s="116"/>
      <c r="O493" s="116"/>
      <c r="P493" s="116"/>
      <c r="Q493" s="116"/>
      <c r="R493" s="116"/>
      <c r="S493" s="116"/>
      <c r="T493" s="116"/>
      <c r="U493" s="116"/>
      <c r="V493" s="116"/>
      <c r="W493" s="116"/>
      <c r="X493" s="117" t="s">
        <v>2401</v>
      </c>
      <c r="Y493" s="234">
        <v>2</v>
      </c>
      <c r="Z493" s="234">
        <v>9</v>
      </c>
      <c r="AA493" s="234">
        <v>8</v>
      </c>
      <c r="AB493" s="117" t="s">
        <v>1584</v>
      </c>
      <c r="AC493" s="117" t="s">
        <v>1585</v>
      </c>
      <c r="AD493" s="117" t="s">
        <v>2402</v>
      </c>
      <c r="AE493" s="117" t="s">
        <v>109</v>
      </c>
      <c r="AF493" s="116"/>
      <c r="AG493" s="117" t="s">
        <v>99</v>
      </c>
      <c r="AH493" s="233" t="str">
        <f>VLOOKUP($AD493,'Program-Causes'!$C:$D,2,FALSE)</f>
        <v>Social Welfare &amp; Poverty Alleviation</v>
      </c>
      <c r="AI493" s="117" t="s">
        <v>100</v>
      </c>
      <c r="AJ493" s="117" t="s">
        <v>69</v>
      </c>
      <c r="AK493" s="117" t="s">
        <v>70</v>
      </c>
      <c r="AL493" s="30" t="str">
        <f t="shared" si="0"/>
        <v>李家翔-西宁三田世纪广场有限公司-2-9-China Population Welfare Foundation-中国人口福利基金会</v>
      </c>
      <c r="AM493" s="257" t="s">
        <v>80</v>
      </c>
      <c r="AN493" s="116"/>
      <c r="AO493" s="116"/>
      <c r="AP493" s="116"/>
      <c r="AQ493" s="117" t="s">
        <v>74</v>
      </c>
      <c r="AR493" s="116"/>
      <c r="AS493" s="116"/>
      <c r="AT493" s="116"/>
      <c r="AU493" s="116"/>
      <c r="AV493" s="116"/>
      <c r="AW493" s="116"/>
      <c r="AX493" s="116"/>
      <c r="AY493" s="116"/>
      <c r="AZ493" s="116"/>
      <c r="BA493" s="116"/>
      <c r="BB493" s="116"/>
      <c r="BC493" s="116"/>
      <c r="BD493" s="117" t="s">
        <v>118</v>
      </c>
      <c r="BE493" s="255">
        <v>42744</v>
      </c>
      <c r="BF493" s="116"/>
      <c r="BG493" s="116"/>
      <c r="BH493" s="116"/>
      <c r="BI493" s="116"/>
      <c r="BJ493" s="116"/>
      <c r="BK493" s="116"/>
      <c r="BL493" s="116"/>
      <c r="BM493" s="116"/>
      <c r="BN493" s="116"/>
      <c r="BO493" s="116"/>
    </row>
    <row r="494" spans="1:67" ht="12.75">
      <c r="A494" s="234">
        <v>147</v>
      </c>
      <c r="B494" s="117"/>
      <c r="C494" s="116"/>
      <c r="D494" s="236"/>
      <c r="E494" s="117" t="s">
        <v>831</v>
      </c>
      <c r="F494" s="235"/>
      <c r="G494" s="116"/>
      <c r="H494" s="116"/>
      <c r="I494" s="116"/>
      <c r="J494" s="116"/>
      <c r="K494" s="116"/>
      <c r="L494" s="116"/>
      <c r="M494" s="116"/>
      <c r="N494" s="116"/>
      <c r="O494" s="116"/>
      <c r="P494" s="116"/>
      <c r="Q494" s="116"/>
      <c r="R494" s="116"/>
      <c r="S494" s="116"/>
      <c r="T494" s="116"/>
      <c r="U494" s="116"/>
      <c r="V494" s="116"/>
      <c r="W494" s="116"/>
      <c r="X494" s="117" t="s">
        <v>2403</v>
      </c>
      <c r="Y494" s="234">
        <v>4</v>
      </c>
      <c r="Z494" s="116"/>
      <c r="AA494" s="116"/>
      <c r="AB494" s="117" t="s">
        <v>1365</v>
      </c>
      <c r="AC494" s="117" t="s">
        <v>1366</v>
      </c>
      <c r="AD494" s="116"/>
      <c r="AE494" s="116"/>
      <c r="AF494" s="116"/>
      <c r="AG494" s="116"/>
      <c r="AH494" s="233" t="e">
        <f>VLOOKUP($AD494,'Program-Causes'!$C:$D,2,FALSE)</f>
        <v>#N/A</v>
      </c>
      <c r="AI494" s="116"/>
      <c r="AJ494" s="117" t="s">
        <v>69</v>
      </c>
      <c r="AK494" s="117" t="s">
        <v>70</v>
      </c>
      <c r="AL494" s="30" t="str">
        <f t="shared" si="0"/>
        <v>程维-滴滴出行CEO程维-4--Ai You Foundation-爱佑慈善基金会</v>
      </c>
      <c r="AM494" s="117" t="s">
        <v>1369</v>
      </c>
      <c r="AN494" s="114" t="s">
        <v>2404</v>
      </c>
      <c r="AO494" s="116"/>
      <c r="AP494" s="116"/>
      <c r="AQ494" s="116"/>
      <c r="AR494" s="116"/>
      <c r="AS494" s="116"/>
      <c r="AT494" s="117" t="s">
        <v>74</v>
      </c>
      <c r="AU494" s="116"/>
      <c r="AV494" s="116"/>
      <c r="AW494" s="116"/>
      <c r="AX494" s="116"/>
      <c r="AY494" s="116"/>
      <c r="AZ494" s="116"/>
      <c r="BA494" s="116"/>
      <c r="BB494" s="116"/>
      <c r="BC494" s="116"/>
      <c r="BD494" s="117" t="s">
        <v>269</v>
      </c>
      <c r="BE494" s="255">
        <v>42744</v>
      </c>
      <c r="BF494" s="116"/>
      <c r="BG494" s="116"/>
      <c r="BH494" s="116"/>
      <c r="BI494" s="116"/>
      <c r="BJ494" s="116"/>
      <c r="BK494" s="116"/>
      <c r="BL494" s="116"/>
      <c r="BM494" s="116"/>
      <c r="BN494" s="116"/>
      <c r="BO494" s="116"/>
    </row>
    <row r="495" spans="1:67" ht="12.75">
      <c r="A495" s="234">
        <v>147</v>
      </c>
      <c r="B495" s="117"/>
      <c r="C495" s="116"/>
      <c r="D495" s="236"/>
      <c r="E495" s="117" t="s">
        <v>834</v>
      </c>
      <c r="F495" s="235"/>
      <c r="G495" s="116"/>
      <c r="H495" s="116"/>
      <c r="I495" s="116"/>
      <c r="J495" s="116"/>
      <c r="K495" s="116"/>
      <c r="L495" s="116"/>
      <c r="M495" s="116"/>
      <c r="N495" s="116"/>
      <c r="O495" s="116"/>
      <c r="P495" s="116"/>
      <c r="Q495" s="116"/>
      <c r="R495" s="116"/>
      <c r="S495" s="116"/>
      <c r="T495" s="116"/>
      <c r="U495" s="116"/>
      <c r="V495" s="116"/>
      <c r="W495" s="116"/>
      <c r="X495" s="117" t="s">
        <v>2405</v>
      </c>
      <c r="Y495" s="234">
        <v>4</v>
      </c>
      <c r="Z495" s="116"/>
      <c r="AA495" s="116"/>
      <c r="AB495" s="117" t="s">
        <v>2406</v>
      </c>
      <c r="AC495" s="117" t="s">
        <v>2407</v>
      </c>
      <c r="AD495" s="117" t="s">
        <v>2408</v>
      </c>
      <c r="AE495" s="116"/>
      <c r="AF495" s="116"/>
      <c r="AG495" s="116"/>
      <c r="AH495" s="233" t="e">
        <f>VLOOKUP($AD495,'Program-Causes'!$C:$D,2,FALSE)</f>
        <v>#N/A</v>
      </c>
      <c r="AI495" s="116"/>
      <c r="AJ495" s="117" t="s">
        <v>69</v>
      </c>
      <c r="AK495" s="117" t="s">
        <v>70</v>
      </c>
      <c r="AL495" s="30" t="str">
        <f t="shared" si="0"/>
        <v>吴云-庆铃汽车（集团）有限公司-4--Chongqing Foundation for Poverty Alleviation-重庆市扶贫基金会</v>
      </c>
      <c r="AM495" s="117" t="s">
        <v>1369</v>
      </c>
      <c r="AN495" s="114" t="s">
        <v>2409</v>
      </c>
      <c r="AO495" s="116"/>
      <c r="AP495" s="116"/>
      <c r="AQ495" s="116"/>
      <c r="AR495" s="116"/>
      <c r="AS495" s="116"/>
      <c r="AT495" s="117" t="s">
        <v>74</v>
      </c>
      <c r="AU495" s="116"/>
      <c r="AV495" s="116"/>
      <c r="AW495" s="116"/>
      <c r="AX495" s="116"/>
      <c r="AY495" s="116"/>
      <c r="AZ495" s="116"/>
      <c r="BA495" s="116"/>
      <c r="BB495" s="116"/>
      <c r="BC495" s="116"/>
      <c r="BD495" s="117" t="s">
        <v>269</v>
      </c>
      <c r="BE495" s="255">
        <v>42744</v>
      </c>
      <c r="BF495" s="116"/>
      <c r="BG495" s="116"/>
      <c r="BH495" s="116"/>
      <c r="BI495" s="116"/>
      <c r="BJ495" s="116"/>
      <c r="BK495" s="116"/>
      <c r="BL495" s="116"/>
      <c r="BM495" s="116"/>
      <c r="BN495" s="116"/>
      <c r="BO495" s="116"/>
    </row>
    <row r="496" spans="1:67" ht="16.5">
      <c r="A496" s="234">
        <v>157</v>
      </c>
      <c r="B496" s="116"/>
      <c r="C496" s="116"/>
      <c r="D496" s="226" t="s">
        <v>424</v>
      </c>
      <c r="E496" s="227" t="s">
        <v>425</v>
      </c>
      <c r="F496" s="235"/>
      <c r="G496" s="236"/>
      <c r="H496" s="237">
        <v>52</v>
      </c>
      <c r="I496" s="226" t="s">
        <v>78</v>
      </c>
      <c r="J496" s="227" t="s">
        <v>79</v>
      </c>
      <c r="K496" s="238" t="s">
        <v>80</v>
      </c>
      <c r="L496" s="229" t="s">
        <v>1400</v>
      </c>
      <c r="M496" s="230" t="s">
        <v>2410</v>
      </c>
      <c r="N496" s="229" t="s">
        <v>2411</v>
      </c>
      <c r="O496" s="230" t="s">
        <v>84</v>
      </c>
      <c r="P496" s="229" t="s">
        <v>953</v>
      </c>
      <c r="Q496" s="230" t="s">
        <v>222</v>
      </c>
      <c r="R496" s="229" t="s">
        <v>222</v>
      </c>
      <c r="S496" s="239" t="s">
        <v>80</v>
      </c>
      <c r="T496" s="229" t="s">
        <v>2412</v>
      </c>
      <c r="U496" s="240"/>
      <c r="V496" s="229" t="s">
        <v>2413</v>
      </c>
      <c r="W496" s="239" t="s">
        <v>2414</v>
      </c>
      <c r="X496" s="30" t="s">
        <v>2410</v>
      </c>
      <c r="Y496" s="241">
        <v>1.96896</v>
      </c>
      <c r="Z496" s="242">
        <v>2</v>
      </c>
      <c r="AA496" s="241">
        <v>6</v>
      </c>
      <c r="AB496" s="30" t="s">
        <v>2416</v>
      </c>
      <c r="AC496" s="29"/>
      <c r="AD496" s="235"/>
      <c r="AE496" s="30" t="s">
        <v>98</v>
      </c>
      <c r="AF496" s="29"/>
      <c r="AG496" s="30" t="s">
        <v>134</v>
      </c>
      <c r="AH496" s="233" t="e">
        <f>VLOOKUP($AD496,'Program-Causes'!$C:$D,2,FALSE)</f>
        <v>#N/A</v>
      </c>
      <c r="AI496" s="194" t="s">
        <v>100</v>
      </c>
      <c r="AJ496" s="30" t="s">
        <v>69</v>
      </c>
      <c r="AK496" s="194" t="s">
        <v>70</v>
      </c>
      <c r="AL496" s="30" t="str">
        <f t="shared" si="0"/>
        <v>杨元庆-Lenovo Group Ltd.-1.96896-2-Tainan city-</v>
      </c>
      <c r="AM496" s="26" t="s">
        <v>72</v>
      </c>
      <c r="AN496" s="27" t="s">
        <v>73</v>
      </c>
      <c r="AO496" s="28"/>
      <c r="AP496" s="29"/>
      <c r="AQ496" s="30" t="s">
        <v>74</v>
      </c>
      <c r="AR496" s="29"/>
      <c r="AS496" s="28"/>
      <c r="AT496" s="29"/>
      <c r="AU496" s="28"/>
      <c r="AV496" s="194" t="s">
        <v>1535</v>
      </c>
      <c r="AW496" s="28"/>
      <c r="AX496" s="194" t="s">
        <v>422</v>
      </c>
      <c r="AY496" s="244">
        <v>31.968959999999999</v>
      </c>
      <c r="AZ496" s="245"/>
      <c r="BA496" s="245"/>
      <c r="BB496" s="236"/>
      <c r="BC496" s="237">
        <v>10</v>
      </c>
      <c r="BD496" s="117" t="s">
        <v>77</v>
      </c>
      <c r="BE496" s="246">
        <v>42473</v>
      </c>
      <c r="BF496" s="116"/>
      <c r="BG496" s="116"/>
      <c r="BH496" s="116"/>
      <c r="BI496" s="116"/>
      <c r="BJ496" s="116"/>
      <c r="BK496" s="116"/>
      <c r="BL496" s="116"/>
      <c r="BM496" s="116"/>
      <c r="BN496" s="116"/>
      <c r="BO496" s="116"/>
    </row>
    <row r="497" spans="1:67" ht="16.5">
      <c r="A497" s="234">
        <v>157</v>
      </c>
      <c r="B497" s="116"/>
      <c r="C497" s="116"/>
      <c r="D497" s="226" t="s">
        <v>424</v>
      </c>
      <c r="E497" s="227" t="s">
        <v>425</v>
      </c>
      <c r="F497" s="235"/>
      <c r="G497" s="236"/>
      <c r="H497" s="245"/>
      <c r="I497" s="236"/>
      <c r="J497" s="245"/>
      <c r="K497" s="236"/>
      <c r="L497" s="248"/>
      <c r="M497" s="240"/>
      <c r="N497" s="248"/>
      <c r="O497" s="240"/>
      <c r="P497" s="248"/>
      <c r="Q497" s="240"/>
      <c r="R497" s="248"/>
      <c r="S497" s="240"/>
      <c r="T497" s="248"/>
      <c r="U497" s="240"/>
      <c r="V497" s="248"/>
      <c r="W497" s="240"/>
      <c r="X497" s="30" t="s">
        <v>2410</v>
      </c>
      <c r="Y497" s="241">
        <v>2</v>
      </c>
      <c r="Z497" s="242">
        <v>7</v>
      </c>
      <c r="AA497" s="241">
        <v>13</v>
      </c>
      <c r="AB497" s="30" t="s">
        <v>2417</v>
      </c>
      <c r="AC497" s="29"/>
      <c r="AD497" s="235"/>
      <c r="AE497" s="30" t="s">
        <v>109</v>
      </c>
      <c r="AF497" s="29"/>
      <c r="AG497" s="30" t="s">
        <v>134</v>
      </c>
      <c r="AH497" s="233" t="e">
        <f>VLOOKUP($AD497,'Program-Causes'!$C:$D,2,FALSE)</f>
        <v>#N/A</v>
      </c>
      <c r="AI497" s="194" t="s">
        <v>100</v>
      </c>
      <c r="AJ497" s="30" t="s">
        <v>69</v>
      </c>
      <c r="AK497" s="194" t="s">
        <v>70</v>
      </c>
      <c r="AL497" s="30" t="str">
        <f t="shared" si="0"/>
        <v>杨元庆-Lenovo Group Ltd.-2-7-Wuhan Red Cross-</v>
      </c>
      <c r="AM497" s="26" t="s">
        <v>72</v>
      </c>
      <c r="AN497" s="27" t="s">
        <v>73</v>
      </c>
      <c r="AO497" s="28"/>
      <c r="AP497" s="29"/>
      <c r="AQ497" s="30" t="s">
        <v>74</v>
      </c>
      <c r="AR497" s="29"/>
      <c r="AS497" s="28"/>
      <c r="AT497" s="29"/>
      <c r="AU497" s="28"/>
      <c r="AV497" s="194" t="s">
        <v>364</v>
      </c>
      <c r="AW497" s="28"/>
      <c r="AX497" s="194" t="s">
        <v>84</v>
      </c>
      <c r="AY497" s="236"/>
      <c r="AZ497" s="245"/>
      <c r="BA497" s="245"/>
      <c r="BB497" s="236"/>
      <c r="BC497" s="245"/>
      <c r="BD497" s="117" t="s">
        <v>103</v>
      </c>
      <c r="BE497" s="246">
        <v>42691</v>
      </c>
      <c r="BF497" s="116"/>
      <c r="BG497" s="116"/>
      <c r="BH497" s="275"/>
      <c r="BI497" s="275"/>
      <c r="BJ497" s="275"/>
      <c r="BK497" s="275"/>
      <c r="BL497" s="275"/>
      <c r="BM497" s="275"/>
      <c r="BN497" s="116"/>
      <c r="BO497" s="116"/>
    </row>
    <row r="498" spans="1:67" ht="12.75">
      <c r="A498" s="234">
        <v>158</v>
      </c>
      <c r="B498" s="117"/>
      <c r="C498" s="116"/>
      <c r="D498" s="236"/>
      <c r="E498" s="117" t="s">
        <v>835</v>
      </c>
      <c r="F498" s="235"/>
      <c r="G498" s="116"/>
      <c r="H498" s="116"/>
      <c r="I498" s="116"/>
      <c r="J498" s="116"/>
      <c r="K498" s="116"/>
      <c r="L498" s="116"/>
      <c r="M498" s="116"/>
      <c r="N498" s="116"/>
      <c r="O498" s="116"/>
      <c r="P498" s="116"/>
      <c r="Q498" s="116"/>
      <c r="R498" s="116"/>
      <c r="S498" s="116"/>
      <c r="T498" s="116"/>
      <c r="U498" s="116"/>
      <c r="V498" s="116"/>
      <c r="W498" s="116"/>
      <c r="X498" s="117" t="s">
        <v>2418</v>
      </c>
      <c r="Y498" s="234">
        <v>3</v>
      </c>
      <c r="Z498" s="116"/>
      <c r="AA498" s="116"/>
      <c r="AB498" s="117" t="s">
        <v>731</v>
      </c>
      <c r="AC498" s="117" t="s">
        <v>732</v>
      </c>
      <c r="AD498" s="117" t="s">
        <v>2419</v>
      </c>
      <c r="AE498" s="116"/>
      <c r="AF498" s="116"/>
      <c r="AG498" s="116"/>
      <c r="AH498" s="233" t="e">
        <f>VLOOKUP($AD498,'Program-Causes'!$C:$D,2,FALSE)</f>
        <v>#N/A</v>
      </c>
      <c r="AI498" s="116"/>
      <c r="AJ498" s="117" t="s">
        <v>69</v>
      </c>
      <c r="AK498" s="117" t="s">
        <v>70</v>
      </c>
      <c r="AL498" s="30" t="str">
        <f t="shared" si="0"/>
        <v>董增平-思源电气股份有限公司-3--Xi'an Jiaotong University Education Foundation-西安交通大学教育基金会</v>
      </c>
      <c r="AM498" s="117" t="s">
        <v>1369</v>
      </c>
      <c r="AN498" s="114" t="s">
        <v>2420</v>
      </c>
      <c r="AO498" s="116"/>
      <c r="AP498" s="116"/>
      <c r="AQ498" s="116"/>
      <c r="AR498" s="116"/>
      <c r="AS498" s="116"/>
      <c r="AT498" s="117" t="s">
        <v>74</v>
      </c>
      <c r="AU498" s="116"/>
      <c r="AV498" s="116"/>
      <c r="AW498" s="116"/>
      <c r="AX498" s="116"/>
      <c r="AY498" s="116"/>
      <c r="AZ498" s="116"/>
      <c r="BA498" s="116"/>
      <c r="BB498" s="116"/>
      <c r="BC498" s="116"/>
      <c r="BD498" s="117" t="s">
        <v>269</v>
      </c>
      <c r="BE498" s="255">
        <v>42744</v>
      </c>
      <c r="BF498" s="116"/>
      <c r="BG498" s="116"/>
      <c r="BH498" s="116"/>
      <c r="BI498" s="116"/>
      <c r="BJ498" s="116"/>
      <c r="BK498" s="116"/>
      <c r="BL498" s="116"/>
      <c r="BM498" s="116"/>
      <c r="BN498" s="116"/>
      <c r="BO498" s="116"/>
    </row>
    <row r="499" spans="1:67" ht="12.75">
      <c r="A499" s="234">
        <v>158</v>
      </c>
      <c r="B499" s="117"/>
      <c r="C499" s="116"/>
      <c r="D499" s="236"/>
      <c r="E499" s="117" t="s">
        <v>835</v>
      </c>
      <c r="F499" s="235"/>
      <c r="G499" s="116"/>
      <c r="H499" s="116"/>
      <c r="I499" s="116"/>
      <c r="J499" s="116"/>
      <c r="K499" s="116"/>
      <c r="L499" s="116"/>
      <c r="M499" s="116"/>
      <c r="N499" s="116"/>
      <c r="O499" s="116"/>
      <c r="P499" s="116"/>
      <c r="Q499" s="116"/>
      <c r="R499" s="116"/>
      <c r="S499" s="116"/>
      <c r="T499" s="116"/>
      <c r="U499" s="116"/>
      <c r="V499" s="116"/>
      <c r="W499" s="116"/>
      <c r="X499" s="117" t="s">
        <v>2418</v>
      </c>
      <c r="Y499" s="234">
        <v>0.3</v>
      </c>
      <c r="Z499" s="116"/>
      <c r="AA499" s="116"/>
      <c r="AB499" s="117" t="s">
        <v>1637</v>
      </c>
      <c r="AC499" s="117" t="s">
        <v>1638</v>
      </c>
      <c r="AD499" s="116"/>
      <c r="AE499" s="116"/>
      <c r="AF499" s="116"/>
      <c r="AG499" s="116"/>
      <c r="AH499" s="233" t="e">
        <f>VLOOKUP($AD499,'Program-Causes'!$C:$D,2,FALSE)</f>
        <v>#N/A</v>
      </c>
      <c r="AI499" s="116"/>
      <c r="AJ499" s="117" t="s">
        <v>69</v>
      </c>
      <c r="AK499" s="117" t="s">
        <v>70</v>
      </c>
      <c r="AL499" s="30" t="str">
        <f t="shared" si="0"/>
        <v>董增平-思源电气股份有限公司-0.3--Huazhong University of Science and Technology Education Development Foundation-华中科技大学教育发展基金会</v>
      </c>
      <c r="AM499" s="117" t="s">
        <v>1369</v>
      </c>
      <c r="AN499" s="114" t="s">
        <v>1639</v>
      </c>
      <c r="AO499" s="116"/>
      <c r="AP499" s="116"/>
      <c r="AQ499" s="116"/>
      <c r="AR499" s="116"/>
      <c r="AS499" s="116"/>
      <c r="AT499" s="117" t="s">
        <v>74</v>
      </c>
      <c r="AU499" s="116"/>
      <c r="AV499" s="116"/>
      <c r="AW499" s="116"/>
      <c r="AX499" s="116"/>
      <c r="AY499" s="116"/>
      <c r="AZ499" s="116"/>
      <c r="BA499" s="116"/>
      <c r="BB499" s="116"/>
      <c r="BC499" s="116"/>
      <c r="BD499" s="117" t="s">
        <v>269</v>
      </c>
      <c r="BE499" s="255">
        <v>42744</v>
      </c>
      <c r="BF499" s="116"/>
      <c r="BG499" s="116"/>
      <c r="BH499" s="116"/>
      <c r="BI499" s="116"/>
      <c r="BJ499" s="116"/>
      <c r="BK499" s="116"/>
      <c r="BL499" s="116"/>
      <c r="BM499" s="116"/>
      <c r="BN499" s="116"/>
      <c r="BO499" s="116"/>
    </row>
    <row r="500" spans="1:67" ht="12.75">
      <c r="A500" s="234">
        <v>158</v>
      </c>
      <c r="B500" s="117"/>
      <c r="C500" s="116"/>
      <c r="D500" s="236"/>
      <c r="E500" s="117" t="s">
        <v>835</v>
      </c>
      <c r="F500" s="235"/>
      <c r="G500" s="116"/>
      <c r="H500" s="116"/>
      <c r="I500" s="116"/>
      <c r="J500" s="116"/>
      <c r="K500" s="116"/>
      <c r="L500" s="116"/>
      <c r="M500" s="116"/>
      <c r="N500" s="116"/>
      <c r="O500" s="116"/>
      <c r="P500" s="116"/>
      <c r="Q500" s="116"/>
      <c r="R500" s="116"/>
      <c r="S500" s="116"/>
      <c r="T500" s="116"/>
      <c r="U500" s="116"/>
      <c r="V500" s="116"/>
      <c r="W500" s="116"/>
      <c r="X500" s="117" t="s">
        <v>2418</v>
      </c>
      <c r="Y500" s="234">
        <v>0.3</v>
      </c>
      <c r="Z500" s="116"/>
      <c r="AA500" s="116"/>
      <c r="AB500" s="117" t="s">
        <v>1637</v>
      </c>
      <c r="AC500" s="117" t="s">
        <v>1638</v>
      </c>
      <c r="AD500" s="116"/>
      <c r="AE500" s="116"/>
      <c r="AF500" s="116"/>
      <c r="AG500" s="116"/>
      <c r="AH500" s="233" t="e">
        <f>VLOOKUP($AD500,'Program-Causes'!$C:$D,2,FALSE)</f>
        <v>#N/A</v>
      </c>
      <c r="AI500" s="116"/>
      <c r="AJ500" s="117" t="s">
        <v>69</v>
      </c>
      <c r="AK500" s="117" t="s">
        <v>70</v>
      </c>
      <c r="AL500" s="30" t="str">
        <f t="shared" si="0"/>
        <v>董增平-思源电气股份有限公司-0.3--Huazhong University of Science and Technology Education Development Foundation-华中科技大学教育发展基金会</v>
      </c>
      <c r="AM500" s="117" t="s">
        <v>1369</v>
      </c>
      <c r="AN500" s="114" t="s">
        <v>1639</v>
      </c>
      <c r="AO500" s="116"/>
      <c r="AP500" s="116"/>
      <c r="AQ500" s="116"/>
      <c r="AR500" s="116"/>
      <c r="AS500" s="116"/>
      <c r="AT500" s="117" t="s">
        <v>74</v>
      </c>
      <c r="AU500" s="116"/>
      <c r="AV500" s="116"/>
      <c r="AW500" s="116"/>
      <c r="AX500" s="116"/>
      <c r="AY500" s="116"/>
      <c r="AZ500" s="116"/>
      <c r="BA500" s="116"/>
      <c r="BB500" s="116"/>
      <c r="BC500" s="116"/>
      <c r="BD500" s="117" t="s">
        <v>269</v>
      </c>
      <c r="BE500" s="255">
        <v>42744</v>
      </c>
      <c r="BF500" s="116"/>
      <c r="BG500" s="116"/>
      <c r="BH500" s="116"/>
      <c r="BI500" s="116"/>
      <c r="BJ500" s="116"/>
      <c r="BK500" s="116"/>
      <c r="BL500" s="116"/>
      <c r="BM500" s="116"/>
      <c r="BN500" s="116"/>
      <c r="BO500" s="116"/>
    </row>
    <row r="501" spans="1:67" ht="12.75">
      <c r="A501" s="234">
        <v>158</v>
      </c>
      <c r="B501" s="117"/>
      <c r="C501" s="116"/>
      <c r="D501" s="236"/>
      <c r="E501" s="117" t="s">
        <v>835</v>
      </c>
      <c r="F501" s="235"/>
      <c r="G501" s="116"/>
      <c r="H501" s="116"/>
      <c r="I501" s="116"/>
      <c r="J501" s="116"/>
      <c r="K501" s="116"/>
      <c r="L501" s="116"/>
      <c r="M501" s="116"/>
      <c r="N501" s="116"/>
      <c r="O501" s="116"/>
      <c r="P501" s="116"/>
      <c r="Q501" s="116"/>
      <c r="R501" s="116"/>
      <c r="S501" s="116"/>
      <c r="T501" s="116"/>
      <c r="U501" s="116"/>
      <c r="V501" s="116"/>
      <c r="W501" s="116"/>
      <c r="X501" s="117" t="s">
        <v>2418</v>
      </c>
      <c r="Y501" s="234">
        <v>0.2</v>
      </c>
      <c r="Z501" s="116"/>
      <c r="AA501" s="116"/>
      <c r="AB501" s="117" t="s">
        <v>731</v>
      </c>
      <c r="AC501" s="117" t="s">
        <v>732</v>
      </c>
      <c r="AD501" s="117" t="s">
        <v>2422</v>
      </c>
      <c r="AE501" s="116"/>
      <c r="AF501" s="116"/>
      <c r="AG501" s="116"/>
      <c r="AH501" s="233" t="e">
        <f>VLOOKUP($AD501,'Program-Causes'!$C:$D,2,FALSE)</f>
        <v>#N/A</v>
      </c>
      <c r="AI501" s="116"/>
      <c r="AJ501" s="117" t="s">
        <v>69</v>
      </c>
      <c r="AK501" s="117" t="s">
        <v>70</v>
      </c>
      <c r="AL501" s="30" t="str">
        <f t="shared" si="0"/>
        <v>董增平-思源电气股份有限公司-0.2--Xi'an Jiaotong University Education Foundation-西安交通大学教育基金会</v>
      </c>
      <c r="AM501" s="117" t="s">
        <v>1369</v>
      </c>
      <c r="AN501" s="114" t="s">
        <v>2420</v>
      </c>
      <c r="AO501" s="116"/>
      <c r="AP501" s="116"/>
      <c r="AQ501" s="116"/>
      <c r="AR501" s="116"/>
      <c r="AS501" s="116"/>
      <c r="AT501" s="117" t="s">
        <v>74</v>
      </c>
      <c r="AU501" s="116"/>
      <c r="AV501" s="116"/>
      <c r="AW501" s="116"/>
      <c r="AX501" s="116"/>
      <c r="AY501" s="116"/>
      <c r="AZ501" s="116"/>
      <c r="BA501" s="116"/>
      <c r="BB501" s="116"/>
      <c r="BC501" s="116"/>
      <c r="BD501" s="117" t="s">
        <v>269</v>
      </c>
      <c r="BE501" s="255">
        <v>42744</v>
      </c>
      <c r="BF501" s="116"/>
      <c r="BG501" s="116"/>
      <c r="BH501" s="116"/>
      <c r="BI501" s="116"/>
      <c r="BJ501" s="116"/>
      <c r="BK501" s="116"/>
      <c r="BL501" s="116"/>
      <c r="BM501" s="116"/>
      <c r="BN501" s="116"/>
      <c r="BO501" s="116"/>
    </row>
    <row r="502" spans="1:67" ht="16.5">
      <c r="A502" s="234">
        <v>159</v>
      </c>
      <c r="B502" s="116"/>
      <c r="C502" s="116"/>
      <c r="D502" s="226" t="s">
        <v>2423</v>
      </c>
      <c r="E502" s="227" t="s">
        <v>827</v>
      </c>
      <c r="F502" s="228"/>
      <c r="G502" s="226">
        <v>1955</v>
      </c>
      <c r="H502" s="227">
        <v>61</v>
      </c>
      <c r="I502" s="226" t="s">
        <v>703</v>
      </c>
      <c r="J502" s="245"/>
      <c r="K502" s="238" t="s">
        <v>80</v>
      </c>
      <c r="L502" s="229" t="s">
        <v>1400</v>
      </c>
      <c r="M502" s="230" t="s">
        <v>2424</v>
      </c>
      <c r="N502" s="284" t="s">
        <v>2425</v>
      </c>
      <c r="O502" s="240"/>
      <c r="P502" s="229" t="s">
        <v>336</v>
      </c>
      <c r="Q502" s="230" t="s">
        <v>222</v>
      </c>
      <c r="R502" s="229" t="s">
        <v>222</v>
      </c>
      <c r="S502" s="239" t="s">
        <v>80</v>
      </c>
      <c r="T502" s="248"/>
      <c r="U502" s="240"/>
      <c r="V502" s="248"/>
      <c r="W502" s="240"/>
      <c r="X502" s="26" t="s">
        <v>2425</v>
      </c>
      <c r="Y502" s="194">
        <v>0.1</v>
      </c>
      <c r="Z502" s="30">
        <v>9</v>
      </c>
      <c r="AA502" s="194">
        <v>7</v>
      </c>
      <c r="AB502" s="30" t="s">
        <v>2426</v>
      </c>
      <c r="AC502" s="29"/>
      <c r="AD502" s="235"/>
      <c r="AE502" s="30" t="s">
        <v>1345</v>
      </c>
      <c r="AF502" s="29"/>
      <c r="AG502" s="30" t="s">
        <v>67</v>
      </c>
      <c r="AH502" s="233" t="e">
        <f>VLOOKUP($AD502,'Program-Causes'!$C:$D,2,FALSE)</f>
        <v>#N/A</v>
      </c>
      <c r="AI502" s="194" t="s">
        <v>100</v>
      </c>
      <c r="AJ502" s="30" t="s">
        <v>69</v>
      </c>
      <c r="AK502" s="194" t="s">
        <v>70</v>
      </c>
      <c r="AL502" s="30" t="str">
        <f t="shared" si="0"/>
        <v>孙亚芳-华为技术有限公司-0.1-9-Education Fund for South China University-</v>
      </c>
      <c r="AM502" s="26" t="s">
        <v>80</v>
      </c>
      <c r="AN502" s="29"/>
      <c r="AO502" s="28"/>
      <c r="AP502" s="29"/>
      <c r="AQ502" s="28"/>
      <c r="AR502" s="29"/>
      <c r="AS502" s="28"/>
      <c r="AT502" s="194" t="s">
        <v>74</v>
      </c>
      <c r="AU502" s="28"/>
      <c r="AV502" s="29"/>
      <c r="AW502" s="28"/>
      <c r="AX502" s="29"/>
      <c r="AY502" s="236"/>
      <c r="AZ502" s="245"/>
      <c r="BA502" s="245"/>
      <c r="BB502" s="236"/>
      <c r="BC502" s="245"/>
      <c r="BD502" s="117" t="s">
        <v>103</v>
      </c>
      <c r="BE502" s="116"/>
      <c r="BF502" s="116"/>
      <c r="BG502" s="116"/>
      <c r="BH502" s="116"/>
      <c r="BI502" s="116"/>
      <c r="BJ502" s="116"/>
      <c r="BK502" s="116"/>
      <c r="BL502" s="116"/>
      <c r="BM502" s="116"/>
      <c r="BN502" s="116"/>
      <c r="BO502" s="116"/>
    </row>
    <row r="503" spans="1:67" ht="16.5">
      <c r="A503" s="234">
        <v>159</v>
      </c>
      <c r="B503" s="116"/>
      <c r="C503" s="116"/>
      <c r="D503" s="226" t="s">
        <v>2423</v>
      </c>
      <c r="E503" s="227" t="s">
        <v>827</v>
      </c>
      <c r="F503" s="235"/>
      <c r="G503" s="236"/>
      <c r="H503" s="245"/>
      <c r="I503" s="236"/>
      <c r="J503" s="245"/>
      <c r="K503" s="236"/>
      <c r="L503" s="248"/>
      <c r="M503" s="240"/>
      <c r="N503" s="248"/>
      <c r="O503" s="240"/>
      <c r="P503" s="248"/>
      <c r="Q503" s="240"/>
      <c r="R503" s="248"/>
      <c r="S503" s="240"/>
      <c r="T503" s="248"/>
      <c r="U503" s="240"/>
      <c r="V503" s="248"/>
      <c r="W503" s="240"/>
      <c r="X503" s="30" t="s">
        <v>2425</v>
      </c>
      <c r="Y503" s="194">
        <v>3.45</v>
      </c>
      <c r="Z503" s="30">
        <v>1</v>
      </c>
      <c r="AA503" s="194">
        <v>26</v>
      </c>
      <c r="AB503" s="30" t="s">
        <v>1443</v>
      </c>
      <c r="AC503" s="29"/>
      <c r="AD503" s="228" t="s">
        <v>1444</v>
      </c>
      <c r="AE503" s="30" t="s">
        <v>136</v>
      </c>
      <c r="AF503" s="29"/>
      <c r="AG503" s="30" t="s">
        <v>99</v>
      </c>
      <c r="AH503" s="233" t="str">
        <f>VLOOKUP($AD503,'Program-Causes'!$C:$D,2,FALSE)</f>
        <v>Education</v>
      </c>
      <c r="AI503" s="194" t="s">
        <v>100</v>
      </c>
      <c r="AJ503" s="30" t="s">
        <v>69</v>
      </c>
      <c r="AK503" s="194" t="s">
        <v>70</v>
      </c>
      <c r="AL503" s="30" t="str">
        <f t="shared" si="0"/>
        <v>孙亚芳-华为技术有限公司-3.45-1-Adream-</v>
      </c>
      <c r="AM503" s="26" t="s">
        <v>80</v>
      </c>
      <c r="AN503" s="29"/>
      <c r="AO503" s="28"/>
      <c r="AP503" s="29"/>
      <c r="AQ503" s="28"/>
      <c r="AR503" s="29"/>
      <c r="AS503" s="28"/>
      <c r="AT503" s="194" t="s">
        <v>74</v>
      </c>
      <c r="AU503" s="28"/>
      <c r="AV503" s="29"/>
      <c r="AW503" s="28"/>
      <c r="AX503" s="29"/>
      <c r="AY503" s="236"/>
      <c r="AZ503" s="245"/>
      <c r="BA503" s="245"/>
      <c r="BB503" s="236"/>
      <c r="BC503" s="245"/>
      <c r="BD503" s="117" t="s">
        <v>103</v>
      </c>
      <c r="BE503" s="116"/>
      <c r="BF503" s="116"/>
      <c r="BG503" s="116"/>
      <c r="BH503" s="116"/>
      <c r="BI503" s="116"/>
      <c r="BJ503" s="116"/>
      <c r="BK503" s="116"/>
      <c r="BL503" s="116"/>
      <c r="BM503" s="116"/>
      <c r="BN503" s="116"/>
      <c r="BO503" s="116"/>
    </row>
    <row r="504" spans="1:67" ht="16.5">
      <c r="A504" s="234">
        <v>159</v>
      </c>
      <c r="B504" s="116"/>
      <c r="C504" s="116"/>
      <c r="D504" s="226" t="s">
        <v>2423</v>
      </c>
      <c r="E504" s="227" t="s">
        <v>827</v>
      </c>
      <c r="F504" s="235"/>
      <c r="G504" s="236"/>
      <c r="H504" s="245"/>
      <c r="I504" s="236"/>
      <c r="J504" s="245"/>
      <c r="K504" s="236"/>
      <c r="L504" s="248"/>
      <c r="M504" s="240"/>
      <c r="N504" s="248"/>
      <c r="O504" s="240"/>
      <c r="P504" s="248"/>
      <c r="Q504" s="240"/>
      <c r="R504" s="248"/>
      <c r="S504" s="240"/>
      <c r="T504" s="248"/>
      <c r="U504" s="240"/>
      <c r="V504" s="248"/>
      <c r="W504" s="240"/>
      <c r="X504" s="30" t="s">
        <v>2425</v>
      </c>
      <c r="Y504" s="194">
        <v>0.1</v>
      </c>
      <c r="Z504" s="30">
        <v>11</v>
      </c>
      <c r="AA504" s="194">
        <v>30</v>
      </c>
      <c r="AB504" s="30" t="s">
        <v>2428</v>
      </c>
      <c r="AC504" s="29"/>
      <c r="AD504" s="228" t="s">
        <v>2429</v>
      </c>
      <c r="AE504" s="30" t="s">
        <v>1345</v>
      </c>
      <c r="AF504" s="29"/>
      <c r="AG504" s="30" t="s">
        <v>67</v>
      </c>
      <c r="AH504" s="233" t="str">
        <f>VLOOKUP($AD504,'Program-Causes'!$C:$D,2,FALSE)</f>
        <v>Education</v>
      </c>
      <c r="AI504" s="194" t="s">
        <v>100</v>
      </c>
      <c r="AJ504" s="30" t="s">
        <v>69</v>
      </c>
      <c r="AK504" s="194" t="s">
        <v>70</v>
      </c>
      <c r="AL504" s="30" t="str">
        <f t="shared" si="0"/>
        <v>孙亚芳-华为技术有限公司-0.1-11-Beijing University of Post and Telecommunications Education Fund-</v>
      </c>
      <c r="AM504" s="26" t="s">
        <v>80</v>
      </c>
      <c r="AN504" s="29"/>
      <c r="AO504" s="28"/>
      <c r="AP504" s="29"/>
      <c r="AQ504" s="28"/>
      <c r="AR504" s="29"/>
      <c r="AS504" s="28"/>
      <c r="AT504" s="194" t="s">
        <v>74</v>
      </c>
      <c r="AU504" s="28"/>
      <c r="AV504" s="29"/>
      <c r="AW504" s="28"/>
      <c r="AX504" s="29"/>
      <c r="AY504" s="236"/>
      <c r="AZ504" s="245"/>
      <c r="BA504" s="245"/>
      <c r="BB504" s="236"/>
      <c r="BC504" s="245"/>
      <c r="BD504" s="117" t="s">
        <v>103</v>
      </c>
      <c r="BE504" s="116"/>
      <c r="BF504" s="116"/>
      <c r="BG504" s="116"/>
      <c r="BH504" s="247"/>
      <c r="BI504" s="247"/>
      <c r="BJ504" s="247"/>
      <c r="BK504" s="247"/>
      <c r="BL504" s="247"/>
      <c r="BM504" s="247"/>
      <c r="BN504" s="247"/>
      <c r="BO504" s="247"/>
    </row>
    <row r="505" spans="1:67" ht="16.5">
      <c r="A505" s="234">
        <v>160</v>
      </c>
      <c r="B505" s="116"/>
      <c r="C505" s="116"/>
      <c r="D505" s="226" t="s">
        <v>2430</v>
      </c>
      <c r="E505" s="227" t="s">
        <v>836</v>
      </c>
      <c r="F505" s="260"/>
      <c r="G505" s="244">
        <v>1963</v>
      </c>
      <c r="H505" s="237">
        <v>53</v>
      </c>
      <c r="I505" s="226" t="s">
        <v>78</v>
      </c>
      <c r="J505" s="227" t="s">
        <v>79</v>
      </c>
      <c r="K505" s="238" t="s">
        <v>80</v>
      </c>
      <c r="L505" s="229" t="s">
        <v>119</v>
      </c>
      <c r="M505" s="230" t="s">
        <v>2431</v>
      </c>
      <c r="N505" s="229" t="s">
        <v>2432</v>
      </c>
      <c r="O505" s="240"/>
      <c r="P505" s="229" t="s">
        <v>336</v>
      </c>
      <c r="Q505" s="230" t="s">
        <v>1824</v>
      </c>
      <c r="R505" s="229" t="s">
        <v>1824</v>
      </c>
      <c r="S505" s="239" t="s">
        <v>80</v>
      </c>
      <c r="T505" s="248"/>
      <c r="U505" s="240"/>
      <c r="V505" s="248"/>
      <c r="W505" s="240"/>
      <c r="X505" s="30" t="s">
        <v>2432</v>
      </c>
      <c r="Y505" s="194">
        <v>0.57352499999999995</v>
      </c>
      <c r="Z505" s="242">
        <v>11</v>
      </c>
      <c r="AA505" s="241">
        <v>20</v>
      </c>
      <c r="AB505" s="30" t="s">
        <v>963</v>
      </c>
      <c r="AC505" s="29"/>
      <c r="AD505" s="228" t="s">
        <v>2433</v>
      </c>
      <c r="AE505" s="30" t="s">
        <v>109</v>
      </c>
      <c r="AF505" s="29"/>
      <c r="AG505" s="30" t="s">
        <v>99</v>
      </c>
      <c r="AH505" s="233" t="e">
        <f>VLOOKUP($AD505,'Program-Causes'!$C:$D,2,FALSE)</f>
        <v>#N/A</v>
      </c>
      <c r="AI505" s="194" t="s">
        <v>100</v>
      </c>
      <c r="AJ505" s="30" t="s">
        <v>69</v>
      </c>
      <c r="AK505" s="194" t="s">
        <v>70</v>
      </c>
      <c r="AL505" s="30" t="str">
        <f t="shared" si="0"/>
        <v>张招兴-广东省越秀集团公益基金会-0.573525-11-China Foundation for Poverty Alleviation-</v>
      </c>
      <c r="AM505" s="26" t="s">
        <v>80</v>
      </c>
      <c r="AN505" s="29"/>
      <c r="AO505" s="28"/>
      <c r="AP505" s="29"/>
      <c r="AQ505" s="28"/>
      <c r="AR505" s="29"/>
      <c r="AS505" s="28"/>
      <c r="AT505" s="194" t="s">
        <v>74</v>
      </c>
      <c r="AU505" s="28"/>
      <c r="AV505" s="29"/>
      <c r="AW505" s="28"/>
      <c r="AX505" s="29"/>
      <c r="AY505" s="236"/>
      <c r="AZ505" s="245"/>
      <c r="BA505" s="245"/>
      <c r="BB505" s="236"/>
      <c r="BC505" s="245"/>
      <c r="BD505" s="117" t="s">
        <v>103</v>
      </c>
      <c r="BE505" s="116"/>
      <c r="BF505" s="116"/>
      <c r="BG505" s="116"/>
      <c r="BH505" s="116"/>
      <c r="BI505" s="116"/>
      <c r="BJ505" s="116"/>
      <c r="BK505" s="116"/>
      <c r="BL505" s="116"/>
      <c r="BM505" s="116"/>
      <c r="BN505" s="116"/>
      <c r="BO505" s="116"/>
    </row>
    <row r="506" spans="1:67" ht="16.5">
      <c r="A506" s="234">
        <v>160</v>
      </c>
      <c r="B506" s="116"/>
      <c r="C506" s="116"/>
      <c r="D506" s="226" t="s">
        <v>2430</v>
      </c>
      <c r="E506" s="227" t="s">
        <v>836</v>
      </c>
      <c r="F506" s="235"/>
      <c r="G506" s="236"/>
      <c r="H506" s="245"/>
      <c r="I506" s="236"/>
      <c r="J506" s="245"/>
      <c r="K506" s="236"/>
      <c r="L506" s="248"/>
      <c r="M506" s="240"/>
      <c r="N506" s="248"/>
      <c r="O506" s="240"/>
      <c r="P506" s="248"/>
      <c r="Q506" s="240"/>
      <c r="R506" s="248"/>
      <c r="S506" s="240"/>
      <c r="T506" s="248"/>
      <c r="U506" s="240"/>
      <c r="V506" s="248"/>
      <c r="W506" s="240"/>
      <c r="X506" s="30" t="s">
        <v>2432</v>
      </c>
      <c r="Y506" s="194">
        <v>3</v>
      </c>
      <c r="Z506" s="242">
        <v>11</v>
      </c>
      <c r="AA506" s="241">
        <v>27</v>
      </c>
      <c r="AB506" s="30" t="s">
        <v>963</v>
      </c>
      <c r="AC506" s="29"/>
      <c r="AD506" s="228" t="s">
        <v>2434</v>
      </c>
      <c r="AE506" s="30" t="s">
        <v>109</v>
      </c>
      <c r="AF506" s="29"/>
      <c r="AG506" s="30" t="s">
        <v>134</v>
      </c>
      <c r="AH506" s="233" t="str">
        <f>VLOOKUP($AD506,'Program-Causes'!$C:$D,2,FALSE)</f>
        <v>Disaster Relief</v>
      </c>
      <c r="AI506" s="194" t="s">
        <v>100</v>
      </c>
      <c r="AJ506" s="30" t="s">
        <v>69</v>
      </c>
      <c r="AK506" s="194" t="s">
        <v>70</v>
      </c>
      <c r="AL506" s="30" t="str">
        <f t="shared" si="0"/>
        <v>张招兴-广东省越秀集团公益基金会-3-11-China Foundation for Poverty Alleviation-</v>
      </c>
      <c r="AM506" s="26" t="s">
        <v>80</v>
      </c>
      <c r="AN506" s="29"/>
      <c r="AO506" s="28"/>
      <c r="AP506" s="29"/>
      <c r="AQ506" s="28"/>
      <c r="AR506" s="29"/>
      <c r="AS506" s="28"/>
      <c r="AT506" s="194" t="s">
        <v>74</v>
      </c>
      <c r="AU506" s="28"/>
      <c r="AV506" s="29"/>
      <c r="AW506" s="28"/>
      <c r="AX506" s="29"/>
      <c r="AY506" s="236"/>
      <c r="AZ506" s="245"/>
      <c r="BA506" s="245"/>
      <c r="BB506" s="236"/>
      <c r="BC506" s="245"/>
      <c r="BD506" s="117" t="s">
        <v>103</v>
      </c>
      <c r="BE506" s="116"/>
      <c r="BF506" s="116"/>
      <c r="BG506" s="116"/>
      <c r="BH506" s="116"/>
      <c r="BI506" s="116"/>
      <c r="BJ506" s="116"/>
      <c r="BK506" s="116"/>
      <c r="BL506" s="116"/>
      <c r="BM506" s="116"/>
      <c r="BN506" s="116"/>
      <c r="BO506" s="116"/>
    </row>
    <row r="507" spans="1:67" ht="16.5">
      <c r="A507" s="234">
        <v>161</v>
      </c>
      <c r="B507" s="116"/>
      <c r="C507" s="116"/>
      <c r="D507" s="226" t="s">
        <v>2435</v>
      </c>
      <c r="E507" s="227" t="s">
        <v>837</v>
      </c>
      <c r="F507" s="235"/>
      <c r="G507" s="236"/>
      <c r="H507" s="245"/>
      <c r="I507" s="226" t="s">
        <v>703</v>
      </c>
      <c r="J507" s="245"/>
      <c r="K507" s="238" t="s">
        <v>80</v>
      </c>
      <c r="L507" s="248"/>
      <c r="M507" s="240"/>
      <c r="N507" s="229" t="s">
        <v>2436</v>
      </c>
      <c r="O507" s="240"/>
      <c r="P507" s="229" t="s">
        <v>2437</v>
      </c>
      <c r="Q507" s="230" t="s">
        <v>223</v>
      </c>
      <c r="R507" s="229" t="s">
        <v>223</v>
      </c>
      <c r="S507" s="239" t="s">
        <v>80</v>
      </c>
      <c r="T507" s="248"/>
      <c r="U507" s="240"/>
      <c r="V507" s="248"/>
      <c r="W507" s="240"/>
      <c r="X507" s="30" t="s">
        <v>2436</v>
      </c>
      <c r="Y507" s="194">
        <v>3.5</v>
      </c>
      <c r="Z507" s="242">
        <v>12</v>
      </c>
      <c r="AA507" s="241">
        <v>9</v>
      </c>
      <c r="AB507" s="30" t="s">
        <v>963</v>
      </c>
      <c r="AC507" s="29"/>
      <c r="AD507" s="228" t="s">
        <v>2438</v>
      </c>
      <c r="AE507" s="30" t="s">
        <v>109</v>
      </c>
      <c r="AF507" s="29"/>
      <c r="AG507" s="30" t="s">
        <v>67</v>
      </c>
      <c r="AH507" s="233" t="str">
        <f>VLOOKUP($AD507,'Program-Causes'!$C:$D,2,FALSE)</f>
        <v>Education</v>
      </c>
      <c r="AI507" s="194" t="s">
        <v>100</v>
      </c>
      <c r="AJ507" s="30" t="s">
        <v>69</v>
      </c>
      <c r="AK507" s="194" t="s">
        <v>70</v>
      </c>
      <c r="AL507" s="30" t="str">
        <f t="shared" si="0"/>
        <v>董炜-耐克体育（中国）有限公司-3.5-12-China Foundation for Poverty Alleviation-</v>
      </c>
      <c r="AM507" s="26" t="s">
        <v>80</v>
      </c>
      <c r="AN507" s="29"/>
      <c r="AO507" s="28"/>
      <c r="AP507" s="29"/>
      <c r="AQ507" s="28"/>
      <c r="AR507" s="29"/>
      <c r="AS507" s="28"/>
      <c r="AT507" s="194" t="s">
        <v>74</v>
      </c>
      <c r="AU507" s="28"/>
      <c r="AV507" s="29"/>
      <c r="AW507" s="28"/>
      <c r="AX507" s="29"/>
      <c r="AY507" s="236"/>
      <c r="AZ507" s="245"/>
      <c r="BA507" s="245"/>
      <c r="BB507" s="236"/>
      <c r="BC507" s="245"/>
      <c r="BD507" s="117" t="s">
        <v>103</v>
      </c>
      <c r="BE507" s="116"/>
      <c r="BF507" s="116"/>
      <c r="BG507" s="116"/>
      <c r="BH507" s="116"/>
      <c r="BI507" s="116"/>
      <c r="BJ507" s="116"/>
      <c r="BK507" s="116"/>
      <c r="BL507" s="116"/>
      <c r="BM507" s="116"/>
      <c r="BN507" s="116"/>
      <c r="BO507" s="116"/>
    </row>
    <row r="508" spans="1:67" ht="16.5">
      <c r="A508" s="234">
        <v>161</v>
      </c>
      <c r="B508" s="116"/>
      <c r="C508" s="116"/>
      <c r="D508" s="226" t="s">
        <v>664</v>
      </c>
      <c r="E508" s="227" t="s">
        <v>665</v>
      </c>
      <c r="F508" s="235"/>
      <c r="G508" s="236"/>
      <c r="H508" s="245"/>
      <c r="I508" s="226" t="s">
        <v>703</v>
      </c>
      <c r="J508" s="245"/>
      <c r="K508" s="238" t="s">
        <v>80</v>
      </c>
      <c r="L508" s="248"/>
      <c r="M508" s="240"/>
      <c r="N508" s="248"/>
      <c r="O508" s="240"/>
      <c r="P508" s="248"/>
      <c r="Q508" s="240"/>
      <c r="R508" s="248"/>
      <c r="S508" s="240"/>
      <c r="T508" s="248"/>
      <c r="U508" s="240"/>
      <c r="V508" s="248"/>
      <c r="W508" s="240"/>
      <c r="X508" s="30" t="s">
        <v>664</v>
      </c>
      <c r="Y508" s="241">
        <v>3.5</v>
      </c>
      <c r="Z508" s="242">
        <v>11</v>
      </c>
      <c r="AA508" s="241">
        <v>28</v>
      </c>
      <c r="AB508" s="30" t="s">
        <v>1890</v>
      </c>
      <c r="AC508" s="29"/>
      <c r="AD508" s="235"/>
      <c r="AE508" s="30" t="s">
        <v>1345</v>
      </c>
      <c r="AF508" s="29"/>
      <c r="AG508" s="30" t="s">
        <v>67</v>
      </c>
      <c r="AH508" s="233" t="e">
        <f>VLOOKUP($AD508,'Program-Causes'!$C:$D,2,FALSE)</f>
        <v>#N/A</v>
      </c>
      <c r="AI508" s="194" t="s">
        <v>68</v>
      </c>
      <c r="AJ508" s="30" t="s">
        <v>69</v>
      </c>
      <c r="AK508" s="194" t="s">
        <v>70</v>
      </c>
      <c r="AL508" s="30" t="str">
        <f t="shared" si="0"/>
        <v>王少华-Wang Shaohua-3.5-11-Xiamen University Education Development Foundation-</v>
      </c>
      <c r="AM508" s="26" t="s">
        <v>80</v>
      </c>
      <c r="AN508" s="257" t="s">
        <v>80</v>
      </c>
      <c r="AO508" s="28"/>
      <c r="AP508" s="29"/>
      <c r="AQ508" s="30" t="s">
        <v>74</v>
      </c>
      <c r="AR508" s="29"/>
      <c r="AS508" s="28"/>
      <c r="AT508" s="194" t="s">
        <v>420</v>
      </c>
      <c r="AU508" s="28"/>
      <c r="AV508" s="194" t="s">
        <v>766</v>
      </c>
      <c r="AW508" s="28"/>
      <c r="AX508" s="194" t="s">
        <v>84</v>
      </c>
      <c r="AY508" s="244">
        <v>3.5</v>
      </c>
      <c r="AZ508" s="245"/>
      <c r="BA508" s="245"/>
      <c r="BB508" s="236"/>
      <c r="BC508" s="245"/>
      <c r="BD508" s="117" t="s">
        <v>103</v>
      </c>
      <c r="BE508" s="246">
        <v>42706</v>
      </c>
      <c r="BF508" s="116"/>
      <c r="BG508" s="116"/>
      <c r="BH508" s="247"/>
      <c r="BI508" s="247"/>
      <c r="BJ508" s="247"/>
      <c r="BK508" s="247"/>
      <c r="BL508" s="247"/>
      <c r="BM508" s="247"/>
      <c r="BN508" s="247"/>
      <c r="BO508" s="247"/>
    </row>
    <row r="509" spans="1:67" ht="16.5">
      <c r="A509" s="234">
        <v>163</v>
      </c>
      <c r="B509" s="117"/>
      <c r="C509" s="116"/>
      <c r="D509" s="236"/>
      <c r="E509" s="117" t="s">
        <v>838</v>
      </c>
      <c r="F509" s="235"/>
      <c r="G509" s="236"/>
      <c r="H509" s="245"/>
      <c r="I509" s="236"/>
      <c r="J509" s="245"/>
      <c r="K509" s="236"/>
      <c r="L509" s="248"/>
      <c r="M509" s="117" t="s">
        <v>2440</v>
      </c>
      <c r="N509" s="248"/>
      <c r="O509" s="240"/>
      <c r="P509" s="248"/>
      <c r="Q509" s="240"/>
      <c r="R509" s="248"/>
      <c r="S509" s="240"/>
      <c r="T509" s="248"/>
      <c r="U509" s="240"/>
      <c r="V509" s="248"/>
      <c r="W509" s="240"/>
      <c r="X509" s="117" t="s">
        <v>2440</v>
      </c>
      <c r="Y509" s="234">
        <v>3.46</v>
      </c>
      <c r="Z509" s="234">
        <v>6</v>
      </c>
      <c r="AA509" s="234">
        <v>1</v>
      </c>
      <c r="AB509" s="117" t="s">
        <v>2441</v>
      </c>
      <c r="AC509" s="117" t="s">
        <v>2442</v>
      </c>
      <c r="AD509" s="116"/>
      <c r="AE509" s="117" t="s">
        <v>136</v>
      </c>
      <c r="AF509" s="29"/>
      <c r="AG509" s="117" t="s">
        <v>67</v>
      </c>
      <c r="AH509" s="233" t="e">
        <f>VLOOKUP($AD509,'Program-Causes'!$C:$D,2,FALSE)</f>
        <v>#N/A</v>
      </c>
      <c r="AI509" s="117" t="s">
        <v>100</v>
      </c>
      <c r="AJ509" s="117" t="s">
        <v>69</v>
      </c>
      <c r="AK509" s="117" t="s">
        <v>70</v>
      </c>
      <c r="AL509" s="30" t="str">
        <f t="shared" si="0"/>
        <v>徐留平-长安福特汽车有限公司-3.46-6-Western Sunshine Foundation-北京市西部阳光农村发展基金会</v>
      </c>
      <c r="AM509" s="257" t="s">
        <v>80</v>
      </c>
      <c r="AN509" s="29"/>
      <c r="AO509" s="28"/>
      <c r="AP509" s="29"/>
      <c r="AQ509" s="117" t="s">
        <v>74</v>
      </c>
      <c r="AR509" s="29"/>
      <c r="AS509" s="28"/>
      <c r="AT509" s="28"/>
      <c r="AU509" s="28"/>
      <c r="AV509" s="29"/>
      <c r="AW509" s="28"/>
      <c r="AX509" s="29"/>
      <c r="AY509" s="236"/>
      <c r="AZ509" s="245"/>
      <c r="BA509" s="245"/>
      <c r="BB509" s="236"/>
      <c r="BC509" s="245"/>
      <c r="BD509" s="117" t="s">
        <v>118</v>
      </c>
      <c r="BE509" s="255">
        <v>42744</v>
      </c>
      <c r="BF509" s="116"/>
      <c r="BG509" s="116"/>
      <c r="BH509" s="116"/>
      <c r="BI509" s="116"/>
      <c r="BJ509" s="116"/>
      <c r="BK509" s="116"/>
      <c r="BL509" s="116"/>
      <c r="BM509" s="116"/>
      <c r="BN509" s="116"/>
      <c r="BO509" s="116"/>
    </row>
    <row r="510" spans="1:67" ht="16.5">
      <c r="A510" s="234">
        <v>164</v>
      </c>
      <c r="B510" s="117" t="s">
        <v>1626</v>
      </c>
      <c r="C510" s="116"/>
      <c r="D510" s="226" t="s">
        <v>2443</v>
      </c>
      <c r="E510" s="227" t="s">
        <v>839</v>
      </c>
      <c r="F510" s="235"/>
      <c r="G510" s="236"/>
      <c r="H510" s="245"/>
      <c r="I510" s="226" t="s">
        <v>78</v>
      </c>
      <c r="J510" s="245"/>
      <c r="K510" s="236"/>
      <c r="L510" s="248"/>
      <c r="M510" s="240"/>
      <c r="N510" s="229" t="s">
        <v>2444</v>
      </c>
      <c r="O510" s="230" t="s">
        <v>84</v>
      </c>
      <c r="P510" s="229" t="s">
        <v>2445</v>
      </c>
      <c r="Q510" s="230" t="s">
        <v>223</v>
      </c>
      <c r="R510" s="229" t="s">
        <v>223</v>
      </c>
      <c r="S510" s="239" t="s">
        <v>80</v>
      </c>
      <c r="T510" s="248"/>
      <c r="U510" s="240"/>
      <c r="V510" s="248"/>
      <c r="W510" s="240"/>
      <c r="X510" s="30" t="s">
        <v>2444</v>
      </c>
      <c r="Y510" s="194">
        <v>3.391273</v>
      </c>
      <c r="Z510" s="242">
        <v>7</v>
      </c>
      <c r="AA510" s="241">
        <v>4</v>
      </c>
      <c r="AB510" s="30" t="s">
        <v>963</v>
      </c>
      <c r="AC510" s="29"/>
      <c r="AD510" s="228" t="s">
        <v>2446</v>
      </c>
      <c r="AE510" s="30" t="s">
        <v>109</v>
      </c>
      <c r="AF510" s="29"/>
      <c r="AG510" s="30" t="s">
        <v>99</v>
      </c>
      <c r="AH510" s="233" t="str">
        <f>VLOOKUP($AD510,'Program-Causes'!$C:$D,2,FALSE)</f>
        <v>Social Welfare &amp; Poverty Alleviation</v>
      </c>
      <c r="AI510" s="194" t="s">
        <v>100</v>
      </c>
      <c r="AJ510" s="30" t="s">
        <v>69</v>
      </c>
      <c r="AK510" s="194" t="s">
        <v>70</v>
      </c>
      <c r="AL510" s="30" t="str">
        <f t="shared" si="0"/>
        <v>朱玺-通用磨坊-3.391273-7-China Foundation for Poverty Alleviation-</v>
      </c>
      <c r="AM510" s="26" t="s">
        <v>80</v>
      </c>
      <c r="AN510" s="29"/>
      <c r="AO510" s="28"/>
      <c r="AP510" s="29"/>
      <c r="AQ510" s="28"/>
      <c r="AR510" s="29"/>
      <c r="AS510" s="28"/>
      <c r="AT510" s="194" t="s">
        <v>74</v>
      </c>
      <c r="AU510" s="28"/>
      <c r="AV510" s="29"/>
      <c r="AW510" s="28"/>
      <c r="AX510" s="29"/>
      <c r="AY510" s="236"/>
      <c r="AZ510" s="245"/>
      <c r="BA510" s="245"/>
      <c r="BB510" s="236"/>
      <c r="BC510" s="245"/>
      <c r="BD510" s="116"/>
      <c r="BE510" s="116"/>
      <c r="BF510" s="116"/>
      <c r="BG510" s="116"/>
      <c r="BH510" s="116"/>
      <c r="BI510" s="116"/>
      <c r="BJ510" s="116"/>
      <c r="BK510" s="116"/>
      <c r="BL510" s="116"/>
      <c r="BM510" s="116"/>
      <c r="BN510" s="116"/>
      <c r="BO510" s="116"/>
    </row>
    <row r="511" spans="1:67" ht="12.75">
      <c r="A511" s="234">
        <v>165</v>
      </c>
      <c r="B511" s="117"/>
      <c r="C511" s="116"/>
      <c r="D511" s="236"/>
      <c r="E511" s="117" t="s">
        <v>840</v>
      </c>
      <c r="F511" s="235"/>
      <c r="G511" s="116"/>
      <c r="H511" s="116"/>
      <c r="I511" s="116"/>
      <c r="J511" s="116"/>
      <c r="K511" s="116"/>
      <c r="L511" s="116"/>
      <c r="M511" s="116"/>
      <c r="N511" s="116"/>
      <c r="O511" s="116"/>
      <c r="P511" s="116"/>
      <c r="Q511" s="116"/>
      <c r="R511" s="116"/>
      <c r="S511" s="116"/>
      <c r="T511" s="116"/>
      <c r="U511" s="116"/>
      <c r="V511" s="116"/>
      <c r="W511" s="116"/>
      <c r="X511" s="117" t="s">
        <v>2447</v>
      </c>
      <c r="Y511" s="271">
        <v>1.33</v>
      </c>
      <c r="Z511" s="234">
        <v>10</v>
      </c>
      <c r="AA511" s="234">
        <v>21</v>
      </c>
      <c r="AB511" s="30" t="s">
        <v>1373</v>
      </c>
      <c r="AC511" s="194" t="s">
        <v>1374</v>
      </c>
      <c r="AD511" s="116"/>
      <c r="AE511" s="116"/>
      <c r="AF511" s="116"/>
      <c r="AG511" s="116"/>
      <c r="AH511" s="233" t="e">
        <f>VLOOKUP($AD511,'Program-Causes'!$C:$D,2,FALSE)</f>
        <v>#N/A</v>
      </c>
      <c r="AI511" s="116"/>
      <c r="AJ511" s="117" t="s">
        <v>69</v>
      </c>
      <c r="AK511" s="117" t="s">
        <v>70</v>
      </c>
      <c r="AL511" s="30" t="str">
        <f t="shared" si="0"/>
        <v>肖湘阳-中海发投资管理（北京）有限公司-1.33-10-China Charities Aid Foundation for Children-中华少年儿童慈善救助基金会</v>
      </c>
      <c r="AM511" s="117" t="s">
        <v>1369</v>
      </c>
      <c r="AN511" s="114" t="s">
        <v>1399</v>
      </c>
      <c r="AO511" s="116"/>
      <c r="AP511" s="116"/>
      <c r="AQ511" s="116"/>
      <c r="AR511" s="116"/>
      <c r="AS511" s="116"/>
      <c r="AT511" s="117" t="s">
        <v>74</v>
      </c>
      <c r="AU511" s="116"/>
      <c r="AV511" s="116"/>
      <c r="AW511" s="116"/>
      <c r="AX511" s="116"/>
      <c r="AY511" s="116"/>
      <c r="AZ511" s="116"/>
      <c r="BA511" s="116"/>
      <c r="BB511" s="116"/>
      <c r="BC511" s="116"/>
      <c r="BD511" s="117" t="s">
        <v>269</v>
      </c>
      <c r="BE511" s="255">
        <v>42744</v>
      </c>
      <c r="BF511" s="116"/>
      <c r="BG511" s="116"/>
      <c r="BH511" s="116"/>
      <c r="BI511" s="116"/>
      <c r="BJ511" s="116"/>
      <c r="BK511" s="116"/>
      <c r="BL511" s="116"/>
      <c r="BM511" s="116"/>
      <c r="BN511" s="116"/>
      <c r="BO511" s="116"/>
    </row>
    <row r="512" spans="1:67" ht="12.75">
      <c r="A512" s="234">
        <v>165</v>
      </c>
      <c r="B512" s="117"/>
      <c r="C512" s="116"/>
      <c r="D512" s="236"/>
      <c r="E512" s="117" t="s">
        <v>840</v>
      </c>
      <c r="F512" s="235"/>
      <c r="G512" s="116"/>
      <c r="H512" s="116"/>
      <c r="I512" s="116"/>
      <c r="J512" s="116"/>
      <c r="K512" s="116"/>
      <c r="L512" s="116"/>
      <c r="M512" s="116"/>
      <c r="N512" s="116"/>
      <c r="O512" s="116"/>
      <c r="P512" s="116"/>
      <c r="Q512" s="116"/>
      <c r="R512" s="116"/>
      <c r="S512" s="116"/>
      <c r="T512" s="116"/>
      <c r="U512" s="116"/>
      <c r="V512" s="116"/>
      <c r="W512" s="116"/>
      <c r="X512" s="117" t="s">
        <v>2447</v>
      </c>
      <c r="Y512" s="271">
        <v>0.5</v>
      </c>
      <c r="Z512" s="234">
        <v>8</v>
      </c>
      <c r="AA512" s="234">
        <v>19</v>
      </c>
      <c r="AB512" s="30" t="s">
        <v>1373</v>
      </c>
      <c r="AC512" s="194" t="s">
        <v>1374</v>
      </c>
      <c r="AD512" s="116"/>
      <c r="AE512" s="116"/>
      <c r="AF512" s="116"/>
      <c r="AG512" s="116"/>
      <c r="AH512" s="233" t="e">
        <f>VLOOKUP($AD512,'Program-Causes'!$C:$D,2,FALSE)</f>
        <v>#N/A</v>
      </c>
      <c r="AI512" s="116"/>
      <c r="AJ512" s="117" t="s">
        <v>69</v>
      </c>
      <c r="AK512" s="117" t="s">
        <v>70</v>
      </c>
      <c r="AL512" s="30" t="str">
        <f t="shared" si="0"/>
        <v>肖湘阳-中海发投资管理（北京）有限公司-0.5-8-China Charities Aid Foundation for Children-中华少年儿童慈善救助基金会</v>
      </c>
      <c r="AM512" s="117" t="s">
        <v>1369</v>
      </c>
      <c r="AN512" s="114" t="s">
        <v>1399</v>
      </c>
      <c r="AO512" s="116"/>
      <c r="AP512" s="116"/>
      <c r="AQ512" s="116"/>
      <c r="AR512" s="116"/>
      <c r="AS512" s="116"/>
      <c r="AT512" s="117" t="s">
        <v>74</v>
      </c>
      <c r="AU512" s="116"/>
      <c r="AV512" s="116"/>
      <c r="AW512" s="116"/>
      <c r="AX512" s="116"/>
      <c r="AY512" s="116"/>
      <c r="AZ512" s="116"/>
      <c r="BA512" s="116"/>
      <c r="BB512" s="116"/>
      <c r="BC512" s="116"/>
      <c r="BD512" s="117" t="s">
        <v>269</v>
      </c>
      <c r="BE512" s="255">
        <v>42744</v>
      </c>
      <c r="BF512" s="116"/>
      <c r="BG512" s="116"/>
      <c r="BH512" s="116"/>
      <c r="BI512" s="116"/>
      <c r="BJ512" s="116"/>
      <c r="BK512" s="116"/>
      <c r="BL512" s="116"/>
      <c r="BM512" s="116"/>
      <c r="BN512" s="116"/>
      <c r="BO512" s="116"/>
    </row>
    <row r="513" spans="1:67" ht="12.75">
      <c r="A513" s="234">
        <v>165</v>
      </c>
      <c r="B513" s="117"/>
      <c r="C513" s="116"/>
      <c r="D513" s="236"/>
      <c r="E513" s="117" t="s">
        <v>840</v>
      </c>
      <c r="F513" s="235"/>
      <c r="G513" s="116"/>
      <c r="H513" s="116"/>
      <c r="I513" s="116"/>
      <c r="J513" s="116"/>
      <c r="K513" s="116"/>
      <c r="L513" s="116"/>
      <c r="M513" s="116"/>
      <c r="N513" s="116"/>
      <c r="O513" s="116"/>
      <c r="P513" s="116"/>
      <c r="Q513" s="116"/>
      <c r="R513" s="116"/>
      <c r="S513" s="116"/>
      <c r="T513" s="116"/>
      <c r="U513" s="116"/>
      <c r="V513" s="116"/>
      <c r="W513" s="116"/>
      <c r="X513" s="117" t="s">
        <v>2447</v>
      </c>
      <c r="Y513" s="271">
        <v>0.5</v>
      </c>
      <c r="Z513" s="234">
        <v>8</v>
      </c>
      <c r="AA513" s="234">
        <v>19</v>
      </c>
      <c r="AB513" s="30" t="s">
        <v>1373</v>
      </c>
      <c r="AC513" s="194" t="s">
        <v>1374</v>
      </c>
      <c r="AD513" s="116"/>
      <c r="AE513" s="116"/>
      <c r="AF513" s="116"/>
      <c r="AG513" s="116"/>
      <c r="AH513" s="233" t="e">
        <f>VLOOKUP($AD513,'Program-Causes'!$C:$D,2,FALSE)</f>
        <v>#N/A</v>
      </c>
      <c r="AI513" s="116"/>
      <c r="AJ513" s="117" t="s">
        <v>69</v>
      </c>
      <c r="AK513" s="117" t="s">
        <v>70</v>
      </c>
      <c r="AL513" s="30" t="str">
        <f t="shared" si="0"/>
        <v>肖湘阳-中海发投资管理（北京）有限公司-0.5-8-China Charities Aid Foundation for Children-中华少年儿童慈善救助基金会</v>
      </c>
      <c r="AM513" s="117" t="s">
        <v>1369</v>
      </c>
      <c r="AN513" s="114" t="s">
        <v>1399</v>
      </c>
      <c r="AO513" s="116"/>
      <c r="AP513" s="116"/>
      <c r="AQ513" s="116"/>
      <c r="AR513" s="116"/>
      <c r="AS513" s="116"/>
      <c r="AT513" s="117" t="s">
        <v>74</v>
      </c>
      <c r="AU513" s="116"/>
      <c r="AV513" s="116"/>
      <c r="AW513" s="116"/>
      <c r="AX513" s="116"/>
      <c r="AY513" s="116"/>
      <c r="AZ513" s="116"/>
      <c r="BA513" s="116"/>
      <c r="BB513" s="116"/>
      <c r="BC513" s="116"/>
      <c r="BD513" s="117" t="s">
        <v>269</v>
      </c>
      <c r="BE513" s="255">
        <v>42744</v>
      </c>
      <c r="BF513" s="116"/>
      <c r="BG513" s="116"/>
      <c r="BH513" s="116"/>
      <c r="BI513" s="116"/>
      <c r="BJ513" s="116"/>
      <c r="BK513" s="116"/>
      <c r="BL513" s="116"/>
      <c r="BM513" s="116"/>
      <c r="BN513" s="116"/>
      <c r="BO513" s="116"/>
    </row>
    <row r="514" spans="1:67" ht="12.75">
      <c r="A514" s="234">
        <v>165</v>
      </c>
      <c r="B514" s="117"/>
      <c r="C514" s="116"/>
      <c r="D514" s="236"/>
      <c r="E514" s="117" t="s">
        <v>840</v>
      </c>
      <c r="F514" s="235"/>
      <c r="G514" s="116"/>
      <c r="H514" s="116"/>
      <c r="I514" s="116"/>
      <c r="J514" s="116"/>
      <c r="K514" s="116"/>
      <c r="L514" s="116"/>
      <c r="M514" s="116"/>
      <c r="N514" s="116"/>
      <c r="O514" s="116"/>
      <c r="P514" s="116"/>
      <c r="Q514" s="116"/>
      <c r="R514" s="116"/>
      <c r="S514" s="116"/>
      <c r="T514" s="116"/>
      <c r="U514" s="116"/>
      <c r="V514" s="116"/>
      <c r="W514" s="116"/>
      <c r="X514" s="117" t="s">
        <v>2447</v>
      </c>
      <c r="Y514" s="271">
        <v>0.5</v>
      </c>
      <c r="Z514" s="234">
        <v>8</v>
      </c>
      <c r="AA514" s="234">
        <v>19</v>
      </c>
      <c r="AB514" s="30" t="s">
        <v>1373</v>
      </c>
      <c r="AC514" s="194" t="s">
        <v>1374</v>
      </c>
      <c r="AD514" s="116"/>
      <c r="AE514" s="116"/>
      <c r="AF514" s="116"/>
      <c r="AG514" s="116"/>
      <c r="AH514" s="233" t="e">
        <f>VLOOKUP($AD514,'Program-Causes'!$C:$D,2,FALSE)</f>
        <v>#N/A</v>
      </c>
      <c r="AI514" s="116"/>
      <c r="AJ514" s="117" t="s">
        <v>69</v>
      </c>
      <c r="AK514" s="117" t="s">
        <v>70</v>
      </c>
      <c r="AL514" s="30" t="str">
        <f t="shared" si="0"/>
        <v>肖湘阳-中海发投资管理（北京）有限公司-0.5-8-China Charities Aid Foundation for Children-中华少年儿童慈善救助基金会</v>
      </c>
      <c r="AM514" s="117" t="s">
        <v>1369</v>
      </c>
      <c r="AN514" s="114" t="s">
        <v>1399</v>
      </c>
      <c r="AO514" s="116"/>
      <c r="AP514" s="116"/>
      <c r="AQ514" s="116"/>
      <c r="AR514" s="116"/>
      <c r="AS514" s="116"/>
      <c r="AT514" s="117" t="s">
        <v>74</v>
      </c>
      <c r="AU514" s="116"/>
      <c r="AV514" s="116"/>
      <c r="AW514" s="116"/>
      <c r="AX514" s="116"/>
      <c r="AY514" s="116"/>
      <c r="AZ514" s="116"/>
      <c r="BA514" s="116"/>
      <c r="BB514" s="116"/>
      <c r="BC514" s="116"/>
      <c r="BD514" s="117" t="s">
        <v>269</v>
      </c>
      <c r="BE514" s="255">
        <v>42744</v>
      </c>
      <c r="BF514" s="116"/>
      <c r="BG514" s="116"/>
      <c r="BH514" s="116"/>
      <c r="BI514" s="116"/>
      <c r="BJ514" s="116"/>
      <c r="BK514" s="116"/>
      <c r="BL514" s="116"/>
      <c r="BM514" s="116"/>
      <c r="BN514" s="116"/>
      <c r="BO514" s="116"/>
    </row>
    <row r="515" spans="1:67" ht="12.75">
      <c r="A515" s="234">
        <v>165</v>
      </c>
      <c r="B515" s="117"/>
      <c r="C515" s="116"/>
      <c r="D515" s="236"/>
      <c r="E515" s="117" t="s">
        <v>840</v>
      </c>
      <c r="F515" s="235"/>
      <c r="G515" s="116"/>
      <c r="H515" s="116"/>
      <c r="I515" s="116"/>
      <c r="J515" s="116"/>
      <c r="K515" s="116"/>
      <c r="L515" s="116"/>
      <c r="M515" s="116"/>
      <c r="N515" s="116"/>
      <c r="O515" s="116"/>
      <c r="P515" s="116"/>
      <c r="Q515" s="116"/>
      <c r="R515" s="116"/>
      <c r="S515" s="116"/>
      <c r="T515" s="116"/>
      <c r="U515" s="116"/>
      <c r="V515" s="116"/>
      <c r="W515" s="116"/>
      <c r="X515" s="117" t="s">
        <v>2447</v>
      </c>
      <c r="Y515" s="271">
        <v>0.5</v>
      </c>
      <c r="Z515" s="234">
        <v>8</v>
      </c>
      <c r="AA515" s="234">
        <v>19</v>
      </c>
      <c r="AB515" s="30" t="s">
        <v>1373</v>
      </c>
      <c r="AC515" s="194" t="s">
        <v>1374</v>
      </c>
      <c r="AD515" s="116"/>
      <c r="AE515" s="116"/>
      <c r="AF515" s="116"/>
      <c r="AG515" s="116"/>
      <c r="AH515" s="233" t="e">
        <f>VLOOKUP($AD515,'Program-Causes'!$C:$D,2,FALSE)</f>
        <v>#N/A</v>
      </c>
      <c r="AI515" s="116"/>
      <c r="AJ515" s="117" t="s">
        <v>69</v>
      </c>
      <c r="AK515" s="117" t="s">
        <v>70</v>
      </c>
      <c r="AL515" s="30" t="str">
        <f t="shared" si="0"/>
        <v>肖湘阳-中海发投资管理（北京）有限公司-0.5-8-China Charities Aid Foundation for Children-中华少年儿童慈善救助基金会</v>
      </c>
      <c r="AM515" s="117" t="s">
        <v>1369</v>
      </c>
      <c r="AN515" s="114" t="s">
        <v>1399</v>
      </c>
      <c r="AO515" s="116"/>
      <c r="AP515" s="116"/>
      <c r="AQ515" s="116"/>
      <c r="AR515" s="116"/>
      <c r="AS515" s="116"/>
      <c r="AT515" s="117" t="s">
        <v>74</v>
      </c>
      <c r="AU515" s="116"/>
      <c r="AV515" s="116"/>
      <c r="AW515" s="116"/>
      <c r="AX515" s="116"/>
      <c r="AY515" s="116"/>
      <c r="AZ515" s="116"/>
      <c r="BA515" s="116"/>
      <c r="BB515" s="116"/>
      <c r="BC515" s="116"/>
      <c r="BD515" s="117" t="s">
        <v>269</v>
      </c>
      <c r="BE515" s="255">
        <v>42744</v>
      </c>
      <c r="BF515" s="116"/>
      <c r="BG515" s="116"/>
      <c r="BH515" s="247"/>
      <c r="BI515" s="247"/>
      <c r="BJ515" s="247"/>
      <c r="BK515" s="247"/>
      <c r="BL515" s="247"/>
      <c r="BM515" s="247"/>
      <c r="BN515" s="247"/>
      <c r="BO515" s="247"/>
    </row>
    <row r="516" spans="1:67" ht="16.5">
      <c r="A516" s="234">
        <v>166</v>
      </c>
      <c r="B516" s="116"/>
      <c r="C516" s="116"/>
      <c r="D516" s="226" t="s">
        <v>2452</v>
      </c>
      <c r="E516" s="227" t="s">
        <v>841</v>
      </c>
      <c r="F516" s="235"/>
      <c r="G516" s="236"/>
      <c r="H516" s="237">
        <v>56</v>
      </c>
      <c r="I516" s="226" t="s">
        <v>78</v>
      </c>
      <c r="J516" s="227" t="s">
        <v>79</v>
      </c>
      <c r="K516" s="238" t="s">
        <v>80</v>
      </c>
      <c r="L516" s="229" t="s">
        <v>9</v>
      </c>
      <c r="M516" s="230" t="s">
        <v>2453</v>
      </c>
      <c r="N516" s="229" t="s">
        <v>2454</v>
      </c>
      <c r="O516" s="230" t="s">
        <v>84</v>
      </c>
      <c r="P516" s="229" t="s">
        <v>336</v>
      </c>
      <c r="Q516" s="230" t="s">
        <v>1294</v>
      </c>
      <c r="R516" s="229" t="s">
        <v>2050</v>
      </c>
      <c r="S516" s="239" t="s">
        <v>80</v>
      </c>
      <c r="T516" s="229" t="s">
        <v>2455</v>
      </c>
      <c r="U516" s="240"/>
      <c r="V516" s="229" t="s">
        <v>2456</v>
      </c>
      <c r="W516" s="239" t="s">
        <v>2457</v>
      </c>
      <c r="X516" s="30" t="s">
        <v>2453</v>
      </c>
      <c r="Y516" s="241">
        <v>0.4</v>
      </c>
      <c r="Z516" s="242">
        <v>10</v>
      </c>
      <c r="AA516" s="241">
        <v>14</v>
      </c>
      <c r="AB516" s="30" t="s">
        <v>2458</v>
      </c>
      <c r="AC516" s="29"/>
      <c r="AD516" s="235"/>
      <c r="AE516" s="30" t="s">
        <v>1371</v>
      </c>
      <c r="AF516" s="194" t="s">
        <v>2184</v>
      </c>
      <c r="AG516" s="30" t="s">
        <v>99</v>
      </c>
      <c r="AH516" s="233" t="e">
        <f>VLOOKUP($AD516,'Program-Causes'!$C:$D,2,FALSE)</f>
        <v>#N/A</v>
      </c>
      <c r="AI516" s="194" t="s">
        <v>100</v>
      </c>
      <c r="AJ516" s="30" t="s">
        <v>69</v>
      </c>
      <c r="AK516" s="194" t="s">
        <v>70</v>
      </c>
      <c r="AL516" s="30" t="str">
        <f t="shared" si="0"/>
        <v>柯希平-Hengxing Group-0.4-10-400 seniors in Xiamen city-</v>
      </c>
      <c r="AM516" s="26" t="s">
        <v>72</v>
      </c>
      <c r="AN516" s="27" t="s">
        <v>73</v>
      </c>
      <c r="AO516" s="28"/>
      <c r="AP516" s="29"/>
      <c r="AQ516" s="30" t="s">
        <v>74</v>
      </c>
      <c r="AR516" s="29"/>
      <c r="AS516" s="28"/>
      <c r="AT516" s="29"/>
      <c r="AU516" s="28"/>
      <c r="AV516" s="194" t="s">
        <v>957</v>
      </c>
      <c r="AW516" s="28"/>
      <c r="AX516" s="194" t="s">
        <v>2459</v>
      </c>
      <c r="AY516" s="244">
        <v>20.399999999999999</v>
      </c>
      <c r="AZ516" s="245"/>
      <c r="BA516" s="245"/>
      <c r="BB516" s="236"/>
      <c r="BC516" s="237">
        <v>31</v>
      </c>
      <c r="BD516" s="117" t="s">
        <v>77</v>
      </c>
      <c r="BE516" s="246">
        <v>42454</v>
      </c>
      <c r="BF516" s="116"/>
      <c r="BG516" s="116"/>
      <c r="BH516" s="116"/>
      <c r="BI516" s="116"/>
      <c r="BJ516" s="116"/>
      <c r="BK516" s="116"/>
      <c r="BL516" s="116"/>
      <c r="BM516" s="116"/>
      <c r="BN516" s="116"/>
      <c r="BO516" s="116"/>
    </row>
    <row r="517" spans="1:67" ht="12.75">
      <c r="A517" s="234">
        <v>166</v>
      </c>
      <c r="B517" s="117"/>
      <c r="C517" s="116"/>
      <c r="D517" s="226" t="s">
        <v>2452</v>
      </c>
      <c r="E517" s="117" t="s">
        <v>841</v>
      </c>
      <c r="F517" s="235"/>
      <c r="G517" s="116"/>
      <c r="H517" s="116"/>
      <c r="I517" s="116"/>
      <c r="J517" s="116"/>
      <c r="K517" s="116"/>
      <c r="L517" s="116"/>
      <c r="M517" s="116"/>
      <c r="N517" s="116"/>
      <c r="O517" s="116"/>
      <c r="P517" s="116"/>
      <c r="Q517" s="116"/>
      <c r="R517" s="116"/>
      <c r="S517" s="116"/>
      <c r="T517" s="116"/>
      <c r="U517" s="116"/>
      <c r="V517" s="116"/>
      <c r="W517" s="116"/>
      <c r="X517" s="117" t="s">
        <v>2460</v>
      </c>
      <c r="Y517" s="234">
        <v>2</v>
      </c>
      <c r="Z517" s="117">
        <v>3</v>
      </c>
      <c r="AA517" s="117">
        <v>29</v>
      </c>
      <c r="AB517" s="117" t="s">
        <v>1611</v>
      </c>
      <c r="AC517" s="117" t="s">
        <v>1612</v>
      </c>
      <c r="AD517" s="117" t="s">
        <v>2460</v>
      </c>
      <c r="AE517" s="116"/>
      <c r="AF517" s="116"/>
      <c r="AG517" s="116"/>
      <c r="AH517" s="233" t="e">
        <f>VLOOKUP($AD517,'Program-Causes'!$C:$D,2,FALSE)</f>
        <v>#N/A</v>
      </c>
      <c r="AI517" s="116"/>
      <c r="AJ517" s="117" t="s">
        <v>69</v>
      </c>
      <c r="AK517" s="117" t="s">
        <v>70</v>
      </c>
      <c r="AL517" s="30" t="str">
        <f t="shared" si="0"/>
        <v>柯希平-厦门恒兴滨海置业有限责任公司-2-3-Central South University Education Foundation-中南大学教育基金会</v>
      </c>
      <c r="AM517" s="117" t="s">
        <v>1369</v>
      </c>
      <c r="AN517" s="277" t="s">
        <v>1613</v>
      </c>
      <c r="AO517" s="116"/>
      <c r="AP517" s="116"/>
      <c r="AQ517" s="116"/>
      <c r="AR517" s="116"/>
      <c r="AS517" s="116"/>
      <c r="AT517" s="117" t="s">
        <v>74</v>
      </c>
      <c r="AU517" s="116"/>
      <c r="AV517" s="116"/>
      <c r="AW517" s="116"/>
      <c r="AX517" s="116"/>
      <c r="AY517" s="116"/>
      <c r="AZ517" s="116"/>
      <c r="BA517" s="116"/>
      <c r="BB517" s="116"/>
      <c r="BC517" s="116"/>
      <c r="BD517" s="117" t="s">
        <v>269</v>
      </c>
      <c r="BE517" s="255">
        <v>42744</v>
      </c>
      <c r="BF517" s="116"/>
      <c r="BG517" s="116"/>
      <c r="BH517" s="116"/>
      <c r="BI517" s="116"/>
      <c r="BJ517" s="116"/>
      <c r="BK517" s="116"/>
      <c r="BL517" s="116"/>
      <c r="BM517" s="116"/>
      <c r="BN517" s="116"/>
      <c r="BO517" s="116"/>
    </row>
    <row r="518" spans="1:67" ht="16.5">
      <c r="A518" s="234">
        <v>166</v>
      </c>
      <c r="B518" s="116"/>
      <c r="C518" s="116"/>
      <c r="D518" s="226" t="s">
        <v>2452</v>
      </c>
      <c r="E518" s="227" t="s">
        <v>841</v>
      </c>
      <c r="F518" s="235"/>
      <c r="G518" s="236"/>
      <c r="H518" s="245"/>
      <c r="I518" s="236"/>
      <c r="J518" s="245"/>
      <c r="K518" s="236"/>
      <c r="L518" s="248"/>
      <c r="M518" s="240"/>
      <c r="N518" s="248"/>
      <c r="O518" s="240"/>
      <c r="P518" s="248"/>
      <c r="Q518" s="240"/>
      <c r="R518" s="248"/>
      <c r="S518" s="240"/>
      <c r="T518" s="248"/>
      <c r="U518" s="240"/>
      <c r="V518" s="248"/>
      <c r="W518" s="240"/>
      <c r="X518" s="30" t="s">
        <v>2453</v>
      </c>
      <c r="Y518" s="241">
        <v>0.65</v>
      </c>
      <c r="Z518" s="242">
        <v>7</v>
      </c>
      <c r="AA518" s="241">
        <v>11</v>
      </c>
      <c r="AB518" s="30" t="s">
        <v>464</v>
      </c>
      <c r="AC518" s="29"/>
      <c r="AD518" s="235"/>
      <c r="AE518" s="30" t="s">
        <v>98</v>
      </c>
      <c r="AF518" s="29"/>
      <c r="AG518" s="30" t="s">
        <v>99</v>
      </c>
      <c r="AH518" s="233" t="e">
        <f>VLOOKUP($AD518,'Program-Causes'!$C:$D,2,FALSE)</f>
        <v>#N/A</v>
      </c>
      <c r="AI518" s="194" t="s">
        <v>100</v>
      </c>
      <c r="AJ518" s="30" t="s">
        <v>69</v>
      </c>
      <c r="AK518" s="194" t="s">
        <v>70</v>
      </c>
      <c r="AL518" s="30" t="str">
        <f t="shared" si="0"/>
        <v>柯希平-Hengxing Group-0.65-7-Guangdong Government-</v>
      </c>
      <c r="AM518" s="26" t="s">
        <v>80</v>
      </c>
      <c r="AN518" s="29"/>
      <c r="AO518" s="28"/>
      <c r="AP518" s="29"/>
      <c r="AQ518" s="30" t="s">
        <v>74</v>
      </c>
      <c r="AR518" s="29"/>
      <c r="AS518" s="28"/>
      <c r="AT518" s="29"/>
      <c r="AU518" s="28"/>
      <c r="AV518" s="194" t="s">
        <v>280</v>
      </c>
      <c r="AW518" s="28"/>
      <c r="AX518" s="194" t="s">
        <v>2461</v>
      </c>
      <c r="AY518" s="236"/>
      <c r="AZ518" s="245"/>
      <c r="BA518" s="245"/>
      <c r="BB518" s="236"/>
      <c r="BC518" s="245"/>
      <c r="BD518" s="117" t="s">
        <v>103</v>
      </c>
      <c r="BE518" s="246">
        <v>42690</v>
      </c>
      <c r="BF518" s="116"/>
      <c r="BG518" s="116"/>
      <c r="BH518" s="116"/>
      <c r="BI518" s="116"/>
      <c r="BJ518" s="116"/>
      <c r="BK518" s="116"/>
      <c r="BL518" s="116"/>
      <c r="BM518" s="116"/>
      <c r="BN518" s="116"/>
      <c r="BO518" s="116"/>
    </row>
    <row r="519" spans="1:67" ht="16.5">
      <c r="A519" s="234">
        <v>167</v>
      </c>
      <c r="B519" s="116"/>
      <c r="C519" s="116"/>
      <c r="D519" s="226" t="s">
        <v>561</v>
      </c>
      <c r="E519" s="227" t="s">
        <v>562</v>
      </c>
      <c r="F519" s="235"/>
      <c r="G519" s="236"/>
      <c r="H519" s="245"/>
      <c r="I519" s="226" t="s">
        <v>78</v>
      </c>
      <c r="J519" s="245"/>
      <c r="K519" s="238" t="s">
        <v>80</v>
      </c>
      <c r="L519" s="229" t="s">
        <v>9</v>
      </c>
      <c r="M519" s="230" t="s">
        <v>2462</v>
      </c>
      <c r="N519" s="229" t="s">
        <v>2463</v>
      </c>
      <c r="O519" s="240"/>
      <c r="P519" s="229" t="s">
        <v>953</v>
      </c>
      <c r="Q519" s="230" t="s">
        <v>63</v>
      </c>
      <c r="R519" s="229" t="s">
        <v>94</v>
      </c>
      <c r="S519" s="239" t="s">
        <v>80</v>
      </c>
      <c r="T519" s="229" t="s">
        <v>2464</v>
      </c>
      <c r="U519" s="240"/>
      <c r="V519" s="229" t="s">
        <v>2465</v>
      </c>
      <c r="W519" s="239" t="s">
        <v>2466</v>
      </c>
      <c r="X519" s="30" t="s">
        <v>561</v>
      </c>
      <c r="Y519" s="241">
        <v>3</v>
      </c>
      <c r="Z519" s="242">
        <v>12</v>
      </c>
      <c r="AA519" s="241">
        <v>30</v>
      </c>
      <c r="AB519" s="117" t="s">
        <v>1412</v>
      </c>
      <c r="AC519" s="117" t="s">
        <v>1413</v>
      </c>
      <c r="AD519" s="117" t="s">
        <v>1828</v>
      </c>
      <c r="AE519" s="117" t="s">
        <v>1345</v>
      </c>
      <c r="AF519" s="116"/>
      <c r="AG519" s="30" t="s">
        <v>67</v>
      </c>
      <c r="AH519" s="233" t="str">
        <f>VLOOKUP($AD519,'Program-Causes'!$C:$D,2,FALSE)</f>
        <v>Education</v>
      </c>
      <c r="AI519" s="194" t="s">
        <v>100</v>
      </c>
      <c r="AJ519" s="30" t="s">
        <v>69</v>
      </c>
      <c r="AK519" s="194" t="s">
        <v>70</v>
      </c>
      <c r="AL519" s="30" t="str">
        <f t="shared" si="0"/>
        <v>陈光明-Chen Guangming-3-12-SYSU Education Development Foundation-广东省中山大学教育发展基金会</v>
      </c>
      <c r="AM519" s="26" t="s">
        <v>2132</v>
      </c>
      <c r="AN519" s="262" t="str">
        <f>HYPERLINK("http://edf.edaao.sysu.edu.cn/jzmx/jz01/index.htm","Foundation Link")</f>
        <v>Foundation Link</v>
      </c>
      <c r="AO519" s="28"/>
      <c r="AP519" s="29"/>
      <c r="AQ519" s="30" t="s">
        <v>74</v>
      </c>
      <c r="AR519" s="29"/>
      <c r="AS519" s="28"/>
      <c r="AT519" s="194" t="s">
        <v>420</v>
      </c>
      <c r="AU519" s="28"/>
      <c r="AV519" s="194" t="s">
        <v>766</v>
      </c>
      <c r="AW519" s="28"/>
      <c r="AX519" s="194" t="s">
        <v>84</v>
      </c>
      <c r="AY519" s="244">
        <v>3</v>
      </c>
      <c r="AZ519" s="245"/>
      <c r="BA519" s="245"/>
      <c r="BB519" s="236"/>
      <c r="BC519" s="227" t="s">
        <v>173</v>
      </c>
      <c r="BD519" s="117" t="s">
        <v>2467</v>
      </c>
      <c r="BE519" s="255">
        <v>42745</v>
      </c>
      <c r="BF519" s="116"/>
      <c r="BG519" s="116"/>
      <c r="BH519" s="116"/>
      <c r="BI519" s="116"/>
      <c r="BJ519" s="116"/>
      <c r="BK519" s="116"/>
      <c r="BL519" s="116"/>
      <c r="BM519" s="116"/>
      <c r="BN519" s="116"/>
      <c r="BO519" s="116"/>
    </row>
    <row r="520" spans="1:67" ht="16.5">
      <c r="A520" s="234">
        <v>167</v>
      </c>
      <c r="B520" s="116"/>
      <c r="C520" s="116"/>
      <c r="D520" s="226" t="s">
        <v>2468</v>
      </c>
      <c r="E520" s="227" t="s">
        <v>845</v>
      </c>
      <c r="F520" s="228"/>
      <c r="G520" s="226">
        <v>1950</v>
      </c>
      <c r="H520" s="227">
        <v>66</v>
      </c>
      <c r="I520" s="226" t="s">
        <v>78</v>
      </c>
      <c r="J520" s="227" t="s">
        <v>79</v>
      </c>
      <c r="K520" s="238" t="s">
        <v>80</v>
      </c>
      <c r="L520" s="229" t="s">
        <v>122</v>
      </c>
      <c r="M520" s="230" t="s">
        <v>2469</v>
      </c>
      <c r="N520" s="229" t="s">
        <v>2470</v>
      </c>
      <c r="O520" s="240"/>
      <c r="P520" s="229" t="s">
        <v>336</v>
      </c>
      <c r="Q520" s="230" t="s">
        <v>968</v>
      </c>
      <c r="R520" s="229" t="s">
        <v>1604</v>
      </c>
      <c r="S520" s="239" t="s">
        <v>80</v>
      </c>
      <c r="T520" s="248"/>
      <c r="U520" s="240"/>
      <c r="V520" s="248"/>
      <c r="W520" s="240"/>
      <c r="X520" s="30" t="s">
        <v>2470</v>
      </c>
      <c r="Y520" s="194">
        <v>1</v>
      </c>
      <c r="Z520" s="30">
        <v>12</v>
      </c>
      <c r="AA520" s="194">
        <v>24</v>
      </c>
      <c r="AB520" s="30" t="s">
        <v>2471</v>
      </c>
      <c r="AC520" s="29"/>
      <c r="AD520" s="228" t="s">
        <v>2472</v>
      </c>
      <c r="AE520" s="30" t="s">
        <v>109</v>
      </c>
      <c r="AF520" s="29"/>
      <c r="AG520" s="30" t="s">
        <v>67</v>
      </c>
      <c r="AH520" s="233" t="str">
        <f>VLOOKUP($AD520,'Program-Causes'!$C:$D,2,FALSE)</f>
        <v>Education</v>
      </c>
      <c r="AI520" s="194" t="s">
        <v>100</v>
      </c>
      <c r="AJ520" s="30" t="s">
        <v>69</v>
      </c>
      <c r="AK520" s="194" t="s">
        <v>70</v>
      </c>
      <c r="AL520" s="30" t="str">
        <f t="shared" si="0"/>
        <v>胡子敬-湖南友谊阿波罗商业股份有限公司-1-12-Hunan Education Foundation-</v>
      </c>
      <c r="AM520" s="26" t="s">
        <v>80</v>
      </c>
      <c r="AN520" s="29"/>
      <c r="AO520" s="28"/>
      <c r="AP520" s="29"/>
      <c r="AQ520" s="28"/>
      <c r="AR520" s="29"/>
      <c r="AS520" s="28"/>
      <c r="AT520" s="194" t="s">
        <v>74</v>
      </c>
      <c r="AU520" s="28"/>
      <c r="AV520" s="29"/>
      <c r="AW520" s="28"/>
      <c r="AX520" s="29"/>
      <c r="AY520" s="236"/>
      <c r="AZ520" s="245"/>
      <c r="BA520" s="245"/>
      <c r="BB520" s="236"/>
      <c r="BC520" s="245"/>
      <c r="BD520" s="117" t="s">
        <v>103</v>
      </c>
      <c r="BE520" s="116"/>
      <c r="BF520" s="116"/>
      <c r="BG520" s="116"/>
      <c r="BH520" s="116"/>
      <c r="BI520" s="116"/>
      <c r="BJ520" s="116"/>
      <c r="BK520" s="116"/>
      <c r="BL520" s="116"/>
      <c r="BM520" s="116"/>
      <c r="BN520" s="116"/>
      <c r="BO520" s="116"/>
    </row>
    <row r="521" spans="1:67" ht="16.5">
      <c r="A521" s="234">
        <v>167</v>
      </c>
      <c r="B521" s="116"/>
      <c r="C521" s="116"/>
      <c r="D521" s="226" t="s">
        <v>2468</v>
      </c>
      <c r="E521" s="227" t="s">
        <v>845</v>
      </c>
      <c r="F521" s="235"/>
      <c r="G521" s="236"/>
      <c r="H521" s="245"/>
      <c r="I521" s="236"/>
      <c r="J521" s="245"/>
      <c r="K521" s="236"/>
      <c r="L521" s="248"/>
      <c r="M521" s="240"/>
      <c r="N521" s="248"/>
      <c r="O521" s="240"/>
      <c r="P521" s="248"/>
      <c r="Q521" s="240"/>
      <c r="R521" s="248"/>
      <c r="S521" s="240"/>
      <c r="T521" s="248"/>
      <c r="U521" s="240"/>
      <c r="V521" s="248"/>
      <c r="W521" s="240"/>
      <c r="X521" s="30" t="s">
        <v>2473</v>
      </c>
      <c r="Y521" s="194">
        <v>2</v>
      </c>
      <c r="Z521" s="30">
        <v>5</v>
      </c>
      <c r="AA521" s="194">
        <v>10</v>
      </c>
      <c r="AB521" s="30" t="s">
        <v>2366</v>
      </c>
      <c r="AC521" s="29"/>
      <c r="AD521" s="228" t="s">
        <v>2474</v>
      </c>
      <c r="AE521" s="30" t="s">
        <v>109</v>
      </c>
      <c r="AF521" s="29"/>
      <c r="AG521" s="30" t="s">
        <v>99</v>
      </c>
      <c r="AH521" s="233" t="str">
        <f>VLOOKUP($AD521,'Program-Causes'!$C:$D,2,FALSE)</f>
        <v>Social Welfare &amp; Poverty Alleviation</v>
      </c>
      <c r="AI521" s="194" t="s">
        <v>100</v>
      </c>
      <c r="AJ521" s="30" t="s">
        <v>69</v>
      </c>
      <c r="AK521" s="194" t="s">
        <v>70</v>
      </c>
      <c r="AL521" s="30" t="str">
        <f t="shared" si="0"/>
        <v>胡子敬-湖南友谊阿波罗控股股份有限公司-2-5-Changsha Charity Association-</v>
      </c>
      <c r="AM521" s="26" t="s">
        <v>80</v>
      </c>
      <c r="AN521" s="29"/>
      <c r="AO521" s="28"/>
      <c r="AP521" s="29"/>
      <c r="AQ521" s="28"/>
      <c r="AR521" s="29"/>
      <c r="AS521" s="28"/>
      <c r="AT521" s="194" t="s">
        <v>74</v>
      </c>
      <c r="AU521" s="28"/>
      <c r="AV521" s="29"/>
      <c r="AW521" s="28"/>
      <c r="AX521" s="29"/>
      <c r="AY521" s="236"/>
      <c r="AZ521" s="245"/>
      <c r="BA521" s="245"/>
      <c r="BB521" s="236"/>
      <c r="BC521" s="245"/>
      <c r="BD521" s="117" t="s">
        <v>103</v>
      </c>
      <c r="BE521" s="116"/>
      <c r="BF521" s="116"/>
      <c r="BG521" s="116"/>
      <c r="BH521" s="116"/>
      <c r="BI521" s="116"/>
      <c r="BJ521" s="116"/>
      <c r="BK521" s="116"/>
      <c r="BL521" s="116"/>
      <c r="BM521" s="116"/>
      <c r="BN521" s="247"/>
      <c r="BO521" s="247"/>
    </row>
    <row r="522" spans="1:67" ht="16.5">
      <c r="A522" s="234">
        <v>167</v>
      </c>
      <c r="B522" s="117" t="s">
        <v>1626</v>
      </c>
      <c r="C522" s="116"/>
      <c r="D522" s="226" t="s">
        <v>610</v>
      </c>
      <c r="E522" s="227" t="s">
        <v>611</v>
      </c>
      <c r="F522" s="235"/>
      <c r="G522" s="236"/>
      <c r="H522" s="245"/>
      <c r="I522" s="236"/>
      <c r="J522" s="245"/>
      <c r="K522" s="236"/>
      <c r="L522" s="248"/>
      <c r="M522" s="240"/>
      <c r="N522" s="229" t="s">
        <v>2475</v>
      </c>
      <c r="O522" s="240"/>
      <c r="P522" s="229" t="s">
        <v>953</v>
      </c>
      <c r="Q522" s="230" t="s">
        <v>246</v>
      </c>
      <c r="R522" s="229" t="s">
        <v>247</v>
      </c>
      <c r="S522" s="240"/>
      <c r="T522" s="248"/>
      <c r="U522" s="240"/>
      <c r="V522" s="248"/>
      <c r="W522" s="240"/>
      <c r="X522" s="28"/>
      <c r="Y522" s="241">
        <v>3</v>
      </c>
      <c r="Z522" s="242">
        <v>9</v>
      </c>
      <c r="AA522" s="241">
        <v>22</v>
      </c>
      <c r="AB522" s="28"/>
      <c r="AC522" s="194" t="s">
        <v>2476</v>
      </c>
      <c r="AD522" s="235"/>
      <c r="AE522" s="30" t="s">
        <v>136</v>
      </c>
      <c r="AF522" s="29"/>
      <c r="AG522" s="30" t="s">
        <v>67</v>
      </c>
      <c r="AH522" s="233" t="e">
        <f>VLOOKUP($AD522,'Program-Causes'!$C:$D,2,FALSE)</f>
        <v>#N/A</v>
      </c>
      <c r="AI522" s="194" t="s">
        <v>68</v>
      </c>
      <c r="AJ522" s="30" t="s">
        <v>69</v>
      </c>
      <c r="AK522" s="194" t="s">
        <v>70</v>
      </c>
      <c r="AL522" s="30" t="str">
        <f t="shared" si="0"/>
        <v>黄坚--3-9--北京交通大学教育基金会</v>
      </c>
      <c r="AM522" s="26" t="s">
        <v>80</v>
      </c>
      <c r="AN522" s="29"/>
      <c r="AO522" s="28"/>
      <c r="AP522" s="29"/>
      <c r="AQ522" s="30" t="s">
        <v>74</v>
      </c>
      <c r="AR522" s="29"/>
      <c r="AS522" s="28"/>
      <c r="AT522" s="29"/>
      <c r="AU522" s="28"/>
      <c r="AV522" s="194" t="s">
        <v>744</v>
      </c>
      <c r="AW522" s="28"/>
      <c r="AX522" s="194" t="s">
        <v>84</v>
      </c>
      <c r="AY522" s="244">
        <v>3</v>
      </c>
      <c r="AZ522" s="245"/>
      <c r="BA522" s="245"/>
      <c r="BB522" s="236"/>
      <c r="BC522" s="245"/>
      <c r="BD522" s="117" t="s">
        <v>103</v>
      </c>
      <c r="BE522" s="246">
        <v>42711</v>
      </c>
      <c r="BF522" s="116"/>
      <c r="BG522" s="116"/>
      <c r="BH522" s="116"/>
      <c r="BI522" s="116"/>
      <c r="BJ522" s="116"/>
      <c r="BK522" s="116"/>
      <c r="BL522" s="116"/>
      <c r="BM522" s="116"/>
      <c r="BN522" s="116"/>
      <c r="BO522" s="116"/>
    </row>
    <row r="523" spans="1:67" ht="16.5">
      <c r="A523" s="234">
        <v>167</v>
      </c>
      <c r="B523" s="117" t="s">
        <v>1626</v>
      </c>
      <c r="C523" s="116"/>
      <c r="D523" s="226" t="s">
        <v>2477</v>
      </c>
      <c r="E523" s="227" t="s">
        <v>848</v>
      </c>
      <c r="F523" s="235"/>
      <c r="G523" s="236"/>
      <c r="H523" s="245"/>
      <c r="I523" s="226" t="s">
        <v>78</v>
      </c>
      <c r="J523" s="245"/>
      <c r="K523" s="236"/>
      <c r="L523" s="229" t="s">
        <v>123</v>
      </c>
      <c r="M523" s="230" t="s">
        <v>2478</v>
      </c>
      <c r="N523" s="229" t="s">
        <v>2479</v>
      </c>
      <c r="O523" s="230" t="s">
        <v>84</v>
      </c>
      <c r="P523" s="229" t="s">
        <v>1631</v>
      </c>
      <c r="Q523" s="230" t="s">
        <v>387</v>
      </c>
      <c r="R523" s="229" t="s">
        <v>2480</v>
      </c>
      <c r="S523" s="239" t="s">
        <v>80</v>
      </c>
      <c r="T523" s="248"/>
      <c r="U523" s="240"/>
      <c r="V523" s="248"/>
      <c r="W523" s="240"/>
      <c r="X523" s="30" t="s">
        <v>2479</v>
      </c>
      <c r="Y523" s="194">
        <v>1</v>
      </c>
      <c r="Z523" s="30">
        <v>1</v>
      </c>
      <c r="AA523" s="194">
        <v>15</v>
      </c>
      <c r="AB523" s="30" t="s">
        <v>1998</v>
      </c>
      <c r="AC523" s="29"/>
      <c r="AD523" s="235"/>
      <c r="AE523" s="30" t="s">
        <v>136</v>
      </c>
      <c r="AF523" s="29"/>
      <c r="AG523" s="30" t="s">
        <v>99</v>
      </c>
      <c r="AH523" s="233" t="e">
        <f>VLOOKUP($AD523,'Program-Causes'!$C:$D,2,FALSE)</f>
        <v>#N/A</v>
      </c>
      <c r="AI523" s="194" t="s">
        <v>100</v>
      </c>
      <c r="AJ523" s="30" t="s">
        <v>69</v>
      </c>
      <c r="AK523" s="194" t="s">
        <v>70</v>
      </c>
      <c r="AL523" s="30" t="str">
        <f t="shared" si="0"/>
        <v>李杰-中置盛京养老产业股份有限公司-1-1-Zhongshe Social Work Development Foundation-</v>
      </c>
      <c r="AM523" s="26" t="s">
        <v>80</v>
      </c>
      <c r="AN523" s="29"/>
      <c r="AO523" s="28"/>
      <c r="AP523" s="29"/>
      <c r="AQ523" s="28"/>
      <c r="AR523" s="29"/>
      <c r="AS523" s="28"/>
      <c r="AT523" s="194" t="s">
        <v>74</v>
      </c>
      <c r="AU523" s="28"/>
      <c r="AV523" s="29"/>
      <c r="AW523" s="28"/>
      <c r="AX523" s="29"/>
      <c r="AY523" s="236"/>
      <c r="AZ523" s="245"/>
      <c r="BA523" s="245"/>
      <c r="BB523" s="236"/>
      <c r="BC523" s="245"/>
      <c r="BD523" s="117" t="s">
        <v>103</v>
      </c>
      <c r="BE523" s="116"/>
      <c r="BF523" s="116"/>
      <c r="BG523" s="116"/>
      <c r="BH523" s="116"/>
      <c r="BI523" s="116"/>
      <c r="BJ523" s="116"/>
      <c r="BK523" s="116"/>
      <c r="BL523" s="116"/>
      <c r="BM523" s="116"/>
      <c r="BN523" s="116"/>
      <c r="BO523" s="116"/>
    </row>
    <row r="524" spans="1:67" ht="16.5">
      <c r="A524" s="234">
        <v>167</v>
      </c>
      <c r="B524" s="117" t="s">
        <v>1626</v>
      </c>
      <c r="C524" s="116"/>
      <c r="D524" s="226" t="s">
        <v>2477</v>
      </c>
      <c r="E524" s="227" t="s">
        <v>848</v>
      </c>
      <c r="F524" s="235"/>
      <c r="G524" s="236"/>
      <c r="H524" s="245"/>
      <c r="I524" s="236"/>
      <c r="J524" s="245"/>
      <c r="K524" s="236"/>
      <c r="L524" s="248"/>
      <c r="M524" s="240"/>
      <c r="N524" s="248"/>
      <c r="O524" s="240"/>
      <c r="P524" s="248"/>
      <c r="Q524" s="240"/>
      <c r="R524" s="248"/>
      <c r="S524" s="240"/>
      <c r="T524" s="248"/>
      <c r="U524" s="240"/>
      <c r="V524" s="248"/>
      <c r="W524" s="240"/>
      <c r="X524" s="30" t="s">
        <v>2479</v>
      </c>
      <c r="Y524" s="194">
        <v>2</v>
      </c>
      <c r="Z524" s="30">
        <v>10</v>
      </c>
      <c r="AA524" s="194">
        <v>15</v>
      </c>
      <c r="AB524" s="30" t="s">
        <v>1998</v>
      </c>
      <c r="AC524" s="29"/>
      <c r="AD524" s="235"/>
      <c r="AE524" s="30" t="s">
        <v>136</v>
      </c>
      <c r="AF524" s="29"/>
      <c r="AG524" s="30" t="s">
        <v>99</v>
      </c>
      <c r="AH524" s="233" t="e">
        <f>VLOOKUP($AD524,'Program-Causes'!$C:$D,2,FALSE)</f>
        <v>#N/A</v>
      </c>
      <c r="AI524" s="194" t="s">
        <v>100</v>
      </c>
      <c r="AJ524" s="30" t="s">
        <v>69</v>
      </c>
      <c r="AK524" s="194" t="s">
        <v>70</v>
      </c>
      <c r="AL524" s="30" t="str">
        <f t="shared" si="0"/>
        <v>李杰-中置盛京养老产业股份有限公司-2-10-Zhongshe Social Work Development Foundation-</v>
      </c>
      <c r="AM524" s="26" t="s">
        <v>80</v>
      </c>
      <c r="AN524" s="29"/>
      <c r="AO524" s="28"/>
      <c r="AP524" s="29"/>
      <c r="AQ524" s="28"/>
      <c r="AR524" s="29"/>
      <c r="AS524" s="28"/>
      <c r="AT524" s="194" t="s">
        <v>74</v>
      </c>
      <c r="AU524" s="28"/>
      <c r="AV524" s="29"/>
      <c r="AW524" s="28"/>
      <c r="AX524" s="29"/>
      <c r="AY524" s="236"/>
      <c r="AZ524" s="245"/>
      <c r="BA524" s="245"/>
      <c r="BB524" s="236"/>
      <c r="BC524" s="245"/>
      <c r="BD524" s="117" t="s">
        <v>103</v>
      </c>
      <c r="BE524" s="116"/>
      <c r="BF524" s="116"/>
      <c r="BG524" s="116"/>
      <c r="BH524" s="116"/>
      <c r="BI524" s="116"/>
      <c r="BJ524" s="116"/>
      <c r="BK524" s="116"/>
      <c r="BL524" s="116"/>
      <c r="BM524" s="116"/>
      <c r="BN524" s="116"/>
      <c r="BO524" s="116"/>
    </row>
    <row r="525" spans="1:67" ht="16.5">
      <c r="A525" s="234">
        <v>167</v>
      </c>
      <c r="B525" s="116"/>
      <c r="C525" s="116"/>
      <c r="D525" s="226" t="s">
        <v>2481</v>
      </c>
      <c r="E525" s="227" t="s">
        <v>855</v>
      </c>
      <c r="F525" s="260"/>
      <c r="G525" s="244">
        <v>1944</v>
      </c>
      <c r="H525" s="245"/>
      <c r="I525" s="236"/>
      <c r="J525" s="245"/>
      <c r="K525" s="238" t="s">
        <v>80</v>
      </c>
      <c r="L525" s="229" t="s">
        <v>121</v>
      </c>
      <c r="M525" s="230" t="s">
        <v>2482</v>
      </c>
      <c r="N525" s="229" t="s">
        <v>2483</v>
      </c>
      <c r="O525" s="240"/>
      <c r="P525" s="229" t="s">
        <v>336</v>
      </c>
      <c r="Q525" s="230" t="s">
        <v>292</v>
      </c>
      <c r="R525" s="229" t="s">
        <v>2484</v>
      </c>
      <c r="S525" s="239" t="s">
        <v>80</v>
      </c>
      <c r="T525" s="248"/>
      <c r="U525" s="240"/>
      <c r="V525" s="248"/>
      <c r="W525" s="240"/>
      <c r="X525" s="30" t="s">
        <v>2483</v>
      </c>
      <c r="Y525" s="241">
        <v>3</v>
      </c>
      <c r="Z525" s="242">
        <v>1</v>
      </c>
      <c r="AA525" s="241">
        <v>29</v>
      </c>
      <c r="AB525" s="30" t="s">
        <v>2058</v>
      </c>
      <c r="AC525" s="29"/>
      <c r="AD525" s="235"/>
      <c r="AE525" s="30" t="s">
        <v>98</v>
      </c>
      <c r="AF525" s="29"/>
      <c r="AG525" s="30" t="s">
        <v>99</v>
      </c>
      <c r="AH525" s="233" t="e">
        <f>VLOOKUP($AD525,'Program-Causes'!$C:$D,2,FALSE)</f>
        <v>#N/A</v>
      </c>
      <c r="AI525" s="194" t="s">
        <v>100</v>
      </c>
      <c r="AJ525" s="30" t="s">
        <v>69</v>
      </c>
      <c r="AK525" s="194" t="s">
        <v>70</v>
      </c>
      <c r="AL525" s="30" t="str">
        <f t="shared" si="0"/>
        <v>刘国本-骆驼集团股份有限公司-3-1-Hubei Government-</v>
      </c>
      <c r="AM525" s="26" t="s">
        <v>80</v>
      </c>
      <c r="AN525" s="29"/>
      <c r="AO525" s="28"/>
      <c r="AP525" s="29"/>
      <c r="AQ525" s="30" t="s">
        <v>74</v>
      </c>
      <c r="AR525" s="29"/>
      <c r="AS525" s="28"/>
      <c r="AT525" s="29"/>
      <c r="AU525" s="28"/>
      <c r="AV525" s="29"/>
      <c r="AW525" s="28"/>
      <c r="AX525" s="29"/>
      <c r="AY525" s="236"/>
      <c r="AZ525" s="245"/>
      <c r="BA525" s="245"/>
      <c r="BB525" s="236"/>
      <c r="BC525" s="245"/>
      <c r="BD525" s="117" t="s">
        <v>103</v>
      </c>
      <c r="BE525" s="116"/>
      <c r="BF525" s="116"/>
      <c r="BG525" s="116"/>
      <c r="BH525" s="116"/>
      <c r="BI525" s="116"/>
      <c r="BJ525" s="116"/>
      <c r="BK525" s="116"/>
      <c r="BL525" s="116"/>
      <c r="BM525" s="116"/>
      <c r="BN525" s="116"/>
      <c r="BO525" s="116"/>
    </row>
    <row r="526" spans="1:67" ht="16.5">
      <c r="A526" s="234">
        <v>167</v>
      </c>
      <c r="B526" s="116"/>
      <c r="C526" s="116"/>
      <c r="D526" s="226" t="s">
        <v>509</v>
      </c>
      <c r="E526" s="227" t="s">
        <v>510</v>
      </c>
      <c r="F526" s="235"/>
      <c r="G526" s="236"/>
      <c r="H526" s="237">
        <v>56</v>
      </c>
      <c r="I526" s="226" t="s">
        <v>78</v>
      </c>
      <c r="J526" s="245"/>
      <c r="K526" s="238" t="s">
        <v>80</v>
      </c>
      <c r="L526" s="229" t="s">
        <v>122</v>
      </c>
      <c r="M526" s="230" t="s">
        <v>2487</v>
      </c>
      <c r="N526" s="229" t="s">
        <v>2488</v>
      </c>
      <c r="O526" s="230" t="s">
        <v>84</v>
      </c>
      <c r="P526" s="229" t="s">
        <v>336</v>
      </c>
      <c r="Q526" s="230" t="s">
        <v>387</v>
      </c>
      <c r="R526" s="229" t="s">
        <v>388</v>
      </c>
      <c r="S526" s="239" t="s">
        <v>80</v>
      </c>
      <c r="T526" s="229" t="s">
        <v>2489</v>
      </c>
      <c r="U526" s="240"/>
      <c r="V526" s="229" t="s">
        <v>2490</v>
      </c>
      <c r="W526" s="239" t="s">
        <v>2491</v>
      </c>
      <c r="X526" s="30" t="s">
        <v>2487</v>
      </c>
      <c r="Y526" s="241">
        <v>3</v>
      </c>
      <c r="Z526" s="242">
        <v>9</v>
      </c>
      <c r="AA526" s="241">
        <v>17</v>
      </c>
      <c r="AB526" s="30" t="s">
        <v>2492</v>
      </c>
      <c r="AC526" s="29"/>
      <c r="AD526" s="235"/>
      <c r="AE526" s="30" t="s">
        <v>98</v>
      </c>
      <c r="AF526" s="29"/>
      <c r="AG526" s="30" t="s">
        <v>131</v>
      </c>
      <c r="AH526" s="233" t="e">
        <f>VLOOKUP($AD526,'Program-Causes'!$C:$D,2,FALSE)</f>
        <v>#N/A</v>
      </c>
      <c r="AI526" s="194" t="s">
        <v>100</v>
      </c>
      <c r="AJ526" s="30" t="s">
        <v>69</v>
      </c>
      <c r="AK526" s="194" t="s">
        <v>70</v>
      </c>
      <c r="AL526" s="30" t="str">
        <f t="shared" si="0"/>
        <v>牛钢-Dashang Group-3-9-Dalian Government-</v>
      </c>
      <c r="AM526" s="26" t="s">
        <v>72</v>
      </c>
      <c r="AN526" s="29"/>
      <c r="AO526" s="28"/>
      <c r="AP526" s="29"/>
      <c r="AQ526" s="30" t="s">
        <v>74</v>
      </c>
      <c r="AR526" s="29"/>
      <c r="AS526" s="28"/>
      <c r="AT526" s="29"/>
      <c r="AU526" s="28"/>
      <c r="AV526" s="194" t="s">
        <v>986</v>
      </c>
      <c r="AW526" s="28"/>
      <c r="AX526" s="194" t="s">
        <v>76</v>
      </c>
      <c r="AY526" s="244">
        <v>3</v>
      </c>
      <c r="AZ526" s="245"/>
      <c r="BA526" s="245"/>
      <c r="BB526" s="236"/>
      <c r="BC526" s="237">
        <v>10</v>
      </c>
      <c r="BD526" s="117" t="s">
        <v>103</v>
      </c>
      <c r="BE526" s="246">
        <v>42691</v>
      </c>
      <c r="BF526" s="116"/>
      <c r="BG526" s="116"/>
      <c r="BH526" s="247"/>
      <c r="BI526" s="247"/>
      <c r="BJ526" s="247"/>
      <c r="BK526" s="247"/>
      <c r="BL526" s="247"/>
      <c r="BM526" s="247"/>
      <c r="BN526" s="247"/>
      <c r="BO526" s="247"/>
    </row>
    <row r="527" spans="1:67" ht="16.5">
      <c r="A527" s="234">
        <v>167</v>
      </c>
      <c r="B527" s="116"/>
      <c r="C527" s="116"/>
      <c r="D527" s="226" t="s">
        <v>653</v>
      </c>
      <c r="E527" s="227" t="s">
        <v>654</v>
      </c>
      <c r="F527" s="260"/>
      <c r="G527" s="244">
        <v>1935</v>
      </c>
      <c r="H527" s="237">
        <v>81</v>
      </c>
      <c r="I527" s="226" t="s">
        <v>78</v>
      </c>
      <c r="J527" s="245"/>
      <c r="K527" s="238" t="s">
        <v>80</v>
      </c>
      <c r="L527" s="229" t="s">
        <v>67</v>
      </c>
      <c r="M527" s="230" t="s">
        <v>2493</v>
      </c>
      <c r="N527" s="229" t="s">
        <v>2494</v>
      </c>
      <c r="O527" s="240"/>
      <c r="P527" s="229" t="s">
        <v>2495</v>
      </c>
      <c r="Q527" s="230" t="s">
        <v>223</v>
      </c>
      <c r="R527" s="229" t="s">
        <v>223</v>
      </c>
      <c r="S527" s="239" t="s">
        <v>80</v>
      </c>
      <c r="T527" s="248"/>
      <c r="U527" s="240"/>
      <c r="V527" s="248"/>
      <c r="W527" s="240"/>
      <c r="X527" s="30" t="s">
        <v>654</v>
      </c>
      <c r="Y527" s="241">
        <v>3</v>
      </c>
      <c r="Z527" s="242">
        <v>9</v>
      </c>
      <c r="AA527" s="241">
        <v>21</v>
      </c>
      <c r="AB527" s="30" t="s">
        <v>2496</v>
      </c>
      <c r="AC527" s="194" t="s">
        <v>1924</v>
      </c>
      <c r="AD527" s="235"/>
      <c r="AE527" s="30" t="s">
        <v>1345</v>
      </c>
      <c r="AF527" s="29"/>
      <c r="AG527" s="30" t="s">
        <v>67</v>
      </c>
      <c r="AH527" s="233" t="e">
        <f>VLOOKUP($AD527,'Program-Causes'!$C:$D,2,FALSE)</f>
        <v>#N/A</v>
      </c>
      <c r="AI527" s="194" t="s">
        <v>68</v>
      </c>
      <c r="AJ527" s="30" t="s">
        <v>69</v>
      </c>
      <c r="AK527" s="194" t="s">
        <v>70</v>
      </c>
      <c r="AL527" s="30" t="str">
        <f t="shared" si="0"/>
        <v>潘洪萱-潘洪萱-3-9-Shanghai University of Finance and Economics SUFE Education Development Fund-上海财经大学教育发展基金会</v>
      </c>
      <c r="AM527" s="26" t="s">
        <v>80</v>
      </c>
      <c r="AN527" s="29"/>
      <c r="AO527" s="28"/>
      <c r="AP527" s="29"/>
      <c r="AQ527" s="30" t="s">
        <v>74</v>
      </c>
      <c r="AR527" s="29"/>
      <c r="AS527" s="28"/>
      <c r="AT527" s="29"/>
      <c r="AU527" s="28"/>
      <c r="AV527" s="194" t="s">
        <v>1925</v>
      </c>
      <c r="AW527" s="28"/>
      <c r="AX527" s="194" t="s">
        <v>2497</v>
      </c>
      <c r="AY527" s="244">
        <v>3</v>
      </c>
      <c r="AZ527" s="245"/>
      <c r="BA527" s="245"/>
      <c r="BB527" s="236"/>
      <c r="BC527" s="245"/>
      <c r="BD527" s="117" t="s">
        <v>103</v>
      </c>
      <c r="BE527" s="246">
        <v>42709</v>
      </c>
      <c r="BF527" s="116"/>
      <c r="BG527" s="116"/>
      <c r="BH527" s="116"/>
      <c r="BI527" s="116"/>
      <c r="BJ527" s="116"/>
      <c r="BK527" s="116"/>
      <c r="BL527" s="116"/>
      <c r="BM527" s="116"/>
      <c r="BN527" s="116"/>
      <c r="BO527" s="116"/>
    </row>
    <row r="528" spans="1:67" ht="16.5">
      <c r="A528" s="234">
        <v>167</v>
      </c>
      <c r="B528" s="117" t="s">
        <v>1626</v>
      </c>
      <c r="C528" s="116"/>
      <c r="D528" s="226" t="s">
        <v>608</v>
      </c>
      <c r="E528" s="227" t="s">
        <v>609</v>
      </c>
      <c r="F528" s="235"/>
      <c r="G528" s="236"/>
      <c r="H528" s="245"/>
      <c r="I528" s="236"/>
      <c r="J528" s="245"/>
      <c r="K528" s="236"/>
      <c r="L528" s="248"/>
      <c r="M528" s="230" t="s">
        <v>2498</v>
      </c>
      <c r="N528" s="229" t="s">
        <v>2499</v>
      </c>
      <c r="O528" s="240"/>
      <c r="P528" s="229" t="s">
        <v>336</v>
      </c>
      <c r="Q528" s="230" t="s">
        <v>63</v>
      </c>
      <c r="R528" s="229" t="s">
        <v>64</v>
      </c>
      <c r="S528" s="239" t="s">
        <v>80</v>
      </c>
      <c r="T528" s="229" t="s">
        <v>2500</v>
      </c>
      <c r="U528" s="240"/>
      <c r="V528" s="248"/>
      <c r="W528" s="240"/>
      <c r="X528" s="30" t="s">
        <v>2501</v>
      </c>
      <c r="Y528" s="241">
        <v>2</v>
      </c>
      <c r="Z528" s="242">
        <v>12</v>
      </c>
      <c r="AA528" s="241">
        <v>2</v>
      </c>
      <c r="AB528" s="30" t="s">
        <v>2502</v>
      </c>
      <c r="AC528" s="29"/>
      <c r="AD528" s="235"/>
      <c r="AE528" s="30" t="s">
        <v>136</v>
      </c>
      <c r="AF528" s="29"/>
      <c r="AG528" s="30" t="s">
        <v>99</v>
      </c>
      <c r="AH528" s="233" t="e">
        <f>VLOOKUP($AD528,'Program-Causes'!$C:$D,2,FALSE)</f>
        <v>#N/A</v>
      </c>
      <c r="AI528" s="194" t="s">
        <v>100</v>
      </c>
      <c r="AJ528" s="30" t="s">
        <v>69</v>
      </c>
      <c r="AK528" s="194" t="s">
        <v>70</v>
      </c>
      <c r="AL528" s="30" t="str">
        <f t="shared" si="0"/>
        <v>隋广义-Ding YiFeng Group-2-12-Wan Ming Zi Foundation-</v>
      </c>
      <c r="AM528" s="26" t="s">
        <v>80</v>
      </c>
      <c r="AN528" s="29"/>
      <c r="AO528" s="28"/>
      <c r="AP528" s="29"/>
      <c r="AQ528" s="30" t="s">
        <v>74</v>
      </c>
      <c r="AR528" s="29"/>
      <c r="AS528" s="28"/>
      <c r="AT528" s="29"/>
      <c r="AU528" s="28"/>
      <c r="AV528" s="194" t="s">
        <v>1689</v>
      </c>
      <c r="AW528" s="28"/>
      <c r="AX528" s="194" t="s">
        <v>84</v>
      </c>
      <c r="AY528" s="244">
        <v>3</v>
      </c>
      <c r="AZ528" s="245"/>
      <c r="BA528" s="245"/>
      <c r="BB528" s="236"/>
      <c r="BC528" s="245"/>
      <c r="BD528" s="117" t="s">
        <v>103</v>
      </c>
      <c r="BE528" s="246">
        <v>42710</v>
      </c>
      <c r="BF528" s="116"/>
      <c r="BG528" s="116"/>
      <c r="BH528" s="116"/>
      <c r="BI528" s="116"/>
      <c r="BJ528" s="116"/>
      <c r="BK528" s="116"/>
      <c r="BL528" s="116"/>
      <c r="BM528" s="116"/>
      <c r="BN528" s="116"/>
      <c r="BO528" s="116"/>
    </row>
    <row r="529" spans="1:67" ht="16.5">
      <c r="A529" s="234">
        <v>167</v>
      </c>
      <c r="B529" s="117" t="s">
        <v>1626</v>
      </c>
      <c r="C529" s="116"/>
      <c r="D529" s="226" t="s">
        <v>608</v>
      </c>
      <c r="E529" s="227" t="s">
        <v>609</v>
      </c>
      <c r="F529" s="235"/>
      <c r="G529" s="236"/>
      <c r="H529" s="245"/>
      <c r="I529" s="236"/>
      <c r="J529" s="245"/>
      <c r="K529" s="236"/>
      <c r="L529" s="248"/>
      <c r="M529" s="240"/>
      <c r="N529" s="248"/>
      <c r="O529" s="240"/>
      <c r="P529" s="248"/>
      <c r="Q529" s="240"/>
      <c r="R529" s="248"/>
      <c r="S529" s="240"/>
      <c r="T529" s="248"/>
      <c r="U529" s="240"/>
      <c r="V529" s="248"/>
      <c r="W529" s="240"/>
      <c r="X529" s="30" t="s">
        <v>2501</v>
      </c>
      <c r="Y529" s="241">
        <v>1</v>
      </c>
      <c r="Z529" s="242">
        <v>8</v>
      </c>
      <c r="AA529" s="241">
        <v>27</v>
      </c>
      <c r="AB529" s="30" t="s">
        <v>2502</v>
      </c>
      <c r="AC529" s="29"/>
      <c r="AD529" s="235"/>
      <c r="AE529" s="30" t="s">
        <v>136</v>
      </c>
      <c r="AF529" s="29"/>
      <c r="AG529" s="30" t="s">
        <v>99</v>
      </c>
      <c r="AH529" s="233" t="e">
        <f>VLOOKUP($AD529,'Program-Causes'!$C:$D,2,FALSE)</f>
        <v>#N/A</v>
      </c>
      <c r="AI529" s="194" t="s">
        <v>100</v>
      </c>
      <c r="AJ529" s="30" t="s">
        <v>69</v>
      </c>
      <c r="AK529" s="194" t="s">
        <v>70</v>
      </c>
      <c r="AL529" s="30" t="str">
        <f t="shared" si="0"/>
        <v>隋广义-Ding YiFeng Group-1-8-Wan Ming Zi Foundation-</v>
      </c>
      <c r="AM529" s="26" t="s">
        <v>80</v>
      </c>
      <c r="AN529" s="29"/>
      <c r="AO529" s="28"/>
      <c r="AP529" s="29"/>
      <c r="AQ529" s="30" t="s">
        <v>74</v>
      </c>
      <c r="AR529" s="29"/>
      <c r="AS529" s="28"/>
      <c r="AT529" s="29"/>
      <c r="AU529" s="28"/>
      <c r="AV529" s="194" t="s">
        <v>1073</v>
      </c>
      <c r="AW529" s="28"/>
      <c r="AX529" s="194" t="s">
        <v>84</v>
      </c>
      <c r="AY529" s="236"/>
      <c r="AZ529" s="245"/>
      <c r="BA529" s="245"/>
      <c r="BB529" s="236"/>
      <c r="BC529" s="245"/>
      <c r="BD529" s="117" t="s">
        <v>103</v>
      </c>
      <c r="BE529" s="246">
        <v>42710</v>
      </c>
      <c r="BF529" s="116"/>
      <c r="BG529" s="116"/>
      <c r="BH529" s="116"/>
      <c r="BI529" s="116"/>
      <c r="BJ529" s="116"/>
      <c r="BK529" s="116"/>
      <c r="BL529" s="116"/>
      <c r="BM529" s="116"/>
      <c r="BN529" s="116"/>
      <c r="BO529" s="116"/>
    </row>
    <row r="530" spans="1:67" ht="16.5">
      <c r="A530" s="234">
        <v>167</v>
      </c>
      <c r="B530" s="117" t="s">
        <v>1626</v>
      </c>
      <c r="C530" s="116"/>
      <c r="D530" s="226" t="s">
        <v>679</v>
      </c>
      <c r="E530" s="227" t="s">
        <v>680</v>
      </c>
      <c r="F530" s="235"/>
      <c r="G530" s="236"/>
      <c r="H530" s="245"/>
      <c r="I530" s="236"/>
      <c r="J530" s="245"/>
      <c r="K530" s="236"/>
      <c r="L530" s="248"/>
      <c r="M530" s="240"/>
      <c r="N530" s="248"/>
      <c r="O530" s="240"/>
      <c r="P530" s="248"/>
      <c r="Q530" s="240"/>
      <c r="R530" s="248"/>
      <c r="S530" s="240"/>
      <c r="T530" s="248"/>
      <c r="U530" s="240"/>
      <c r="V530" s="248"/>
      <c r="W530" s="240"/>
      <c r="X530" s="28"/>
      <c r="Y530" s="194">
        <v>3</v>
      </c>
      <c r="Z530" s="30">
        <v>10</v>
      </c>
      <c r="AA530" s="194">
        <v>19</v>
      </c>
      <c r="AB530" s="28"/>
      <c r="AC530" s="27" t="s">
        <v>2508</v>
      </c>
      <c r="AD530" s="235"/>
      <c r="AE530" s="30" t="s">
        <v>136</v>
      </c>
      <c r="AF530" s="29"/>
      <c r="AG530" s="30" t="s">
        <v>99</v>
      </c>
      <c r="AH530" s="233" t="e">
        <f>VLOOKUP($AD530,'Program-Causes'!$C:$D,2,FALSE)</f>
        <v>#N/A</v>
      </c>
      <c r="AI530" s="194" t="s">
        <v>68</v>
      </c>
      <c r="AJ530" s="30" t="s">
        <v>69</v>
      </c>
      <c r="AK530" s="194" t="s">
        <v>70</v>
      </c>
      <c r="AL530" s="30" t="str">
        <f t="shared" si="0"/>
        <v>闫强--3-10--北京美业公益基金会</v>
      </c>
      <c r="AM530" s="26" t="s">
        <v>80</v>
      </c>
      <c r="AN530" s="29"/>
      <c r="AO530" s="28"/>
      <c r="AP530" s="29"/>
      <c r="AQ530" s="30" t="s">
        <v>74</v>
      </c>
      <c r="AR530" s="29"/>
      <c r="AS530" s="28"/>
      <c r="AT530" s="29"/>
      <c r="AU530" s="28"/>
      <c r="AV530" s="29"/>
      <c r="AW530" s="28"/>
      <c r="AX530" s="29"/>
      <c r="AY530" s="226">
        <v>3</v>
      </c>
      <c r="AZ530" s="245"/>
      <c r="BA530" s="245"/>
      <c r="BB530" s="236"/>
      <c r="BC530" s="245"/>
      <c r="BD530" s="117" t="s">
        <v>103</v>
      </c>
      <c r="BE530" s="249">
        <v>42711</v>
      </c>
      <c r="BF530" s="116"/>
      <c r="BG530" s="116"/>
      <c r="BH530" s="116"/>
      <c r="BI530" s="116"/>
      <c r="BJ530" s="116"/>
      <c r="BK530" s="116"/>
      <c r="BL530" s="116"/>
      <c r="BM530" s="116"/>
      <c r="BN530" s="116"/>
      <c r="BO530" s="116"/>
    </row>
    <row r="531" spans="1:67" ht="16.5">
      <c r="A531" s="234">
        <v>167</v>
      </c>
      <c r="B531" s="116"/>
      <c r="C531" s="116"/>
      <c r="D531" s="226" t="s">
        <v>2509</v>
      </c>
      <c r="E531" s="227" t="s">
        <v>853</v>
      </c>
      <c r="F531" s="235"/>
      <c r="G531" s="236"/>
      <c r="H531" s="245"/>
      <c r="I531" s="236"/>
      <c r="J531" s="245"/>
      <c r="K531" s="238" t="s">
        <v>80</v>
      </c>
      <c r="L531" s="229" t="s">
        <v>124</v>
      </c>
      <c r="M531" s="230" t="s">
        <v>2510</v>
      </c>
      <c r="N531" s="229" t="s">
        <v>2511</v>
      </c>
      <c r="O531" s="240"/>
      <c r="P531" s="229" t="s">
        <v>336</v>
      </c>
      <c r="Q531" s="230" t="s">
        <v>968</v>
      </c>
      <c r="R531" s="229" t="s">
        <v>1604</v>
      </c>
      <c r="S531" s="239" t="s">
        <v>80</v>
      </c>
      <c r="T531" s="248"/>
      <c r="U531" s="240"/>
      <c r="V531" s="248"/>
      <c r="W531" s="240"/>
      <c r="X531" s="30" t="s">
        <v>2511</v>
      </c>
      <c r="Y531" s="194">
        <v>3</v>
      </c>
      <c r="Z531" s="242">
        <v>1</v>
      </c>
      <c r="AA531" s="241">
        <v>1</v>
      </c>
      <c r="AB531" s="30" t="s">
        <v>2366</v>
      </c>
      <c r="AC531" s="29"/>
      <c r="AD531" s="228" t="s">
        <v>2512</v>
      </c>
      <c r="AE531" s="30" t="s">
        <v>109</v>
      </c>
      <c r="AF531" s="29"/>
      <c r="AG531" s="30" t="s">
        <v>99</v>
      </c>
      <c r="AH531" s="233" t="str">
        <f>VLOOKUP($AD531,'Program-Causes'!$C:$D,2,FALSE)</f>
        <v>Public Health</v>
      </c>
      <c r="AI531" s="194" t="s">
        <v>100</v>
      </c>
      <c r="AJ531" s="30" t="s">
        <v>69</v>
      </c>
      <c r="AK531" s="194" t="s">
        <v>70</v>
      </c>
      <c r="AL531" s="30" t="str">
        <f t="shared" si="0"/>
        <v>周健-湖南西湖建筑集团有限公司-3-1-Changsha Charity Association-</v>
      </c>
      <c r="AM531" s="26" t="s">
        <v>80</v>
      </c>
      <c r="AN531" s="29"/>
      <c r="AO531" s="28"/>
      <c r="AP531" s="29"/>
      <c r="AQ531" s="28"/>
      <c r="AR531" s="29"/>
      <c r="AS531" s="28"/>
      <c r="AT531" s="194" t="s">
        <v>74</v>
      </c>
      <c r="AU531" s="28"/>
      <c r="AV531" s="29"/>
      <c r="AW531" s="28"/>
      <c r="AX531" s="29"/>
      <c r="AY531" s="236"/>
      <c r="AZ531" s="245"/>
      <c r="BA531" s="245"/>
      <c r="BB531" s="236"/>
      <c r="BC531" s="245"/>
      <c r="BD531" s="117" t="s">
        <v>103</v>
      </c>
      <c r="BE531" s="116"/>
      <c r="BF531" s="116"/>
      <c r="BG531" s="116"/>
      <c r="BH531" s="116"/>
      <c r="BI531" s="116"/>
      <c r="BJ531" s="116"/>
      <c r="BK531" s="116"/>
      <c r="BL531" s="116"/>
      <c r="BM531" s="116"/>
      <c r="BN531" s="116"/>
      <c r="BO531" s="116"/>
    </row>
    <row r="532" spans="1:67" ht="16.5">
      <c r="A532" s="234">
        <v>167</v>
      </c>
      <c r="B532" s="116"/>
      <c r="C532" s="116"/>
      <c r="D532" s="226" t="s">
        <v>2513</v>
      </c>
      <c r="E532" s="227" t="s">
        <v>854</v>
      </c>
      <c r="F532" s="228"/>
      <c r="G532" s="226">
        <v>1957</v>
      </c>
      <c r="H532" s="227">
        <v>59</v>
      </c>
      <c r="I532" s="226" t="s">
        <v>703</v>
      </c>
      <c r="J532" s="245"/>
      <c r="K532" s="238" t="s">
        <v>80</v>
      </c>
      <c r="L532" s="229" t="s">
        <v>125</v>
      </c>
      <c r="M532" s="230" t="s">
        <v>2514</v>
      </c>
      <c r="N532" s="229" t="s">
        <v>2515</v>
      </c>
      <c r="O532" s="240"/>
      <c r="P532" s="229" t="s">
        <v>336</v>
      </c>
      <c r="Q532" s="230" t="s">
        <v>63</v>
      </c>
      <c r="R532" s="229" t="s">
        <v>64</v>
      </c>
      <c r="S532" s="239" t="s">
        <v>80</v>
      </c>
      <c r="T532" s="248"/>
      <c r="U532" s="240"/>
      <c r="V532" s="248"/>
      <c r="W532" s="240"/>
      <c r="X532" s="30" t="s">
        <v>2515</v>
      </c>
      <c r="Y532" s="194">
        <v>3</v>
      </c>
      <c r="Z532" s="30">
        <v>12</v>
      </c>
      <c r="AA532" s="194">
        <v>30</v>
      </c>
      <c r="AB532" s="30" t="s">
        <v>2361</v>
      </c>
      <c r="AC532" s="29"/>
      <c r="AD532" s="235"/>
      <c r="AE532" s="30" t="s">
        <v>109</v>
      </c>
      <c r="AF532" s="29"/>
      <c r="AG532" s="30" t="s">
        <v>99</v>
      </c>
      <c r="AH532" s="233" t="e">
        <f>VLOOKUP($AD532,'Program-Causes'!$C:$D,2,FALSE)</f>
        <v>#N/A</v>
      </c>
      <c r="AI532" s="194" t="s">
        <v>100</v>
      </c>
      <c r="AJ532" s="30" t="s">
        <v>69</v>
      </c>
      <c r="AK532" s="194" t="s">
        <v>70</v>
      </c>
      <c r="AL532" s="30" t="str">
        <f t="shared" si="0"/>
        <v>周俊卿-华润电力(唐山曹妃甸)有限公司-3-12-CR Charitable Fund-</v>
      </c>
      <c r="AM532" s="26" t="s">
        <v>80</v>
      </c>
      <c r="AN532" s="29"/>
      <c r="AO532" s="28"/>
      <c r="AP532" s="29"/>
      <c r="AQ532" s="28"/>
      <c r="AR532" s="29"/>
      <c r="AS532" s="28"/>
      <c r="AT532" s="194" t="s">
        <v>74</v>
      </c>
      <c r="AU532" s="28"/>
      <c r="AV532" s="29"/>
      <c r="AW532" s="28"/>
      <c r="AX532" s="29"/>
      <c r="AY532" s="236"/>
      <c r="AZ532" s="245"/>
      <c r="BA532" s="245"/>
      <c r="BB532" s="236"/>
      <c r="BC532" s="245"/>
      <c r="BD532" s="117" t="s">
        <v>103</v>
      </c>
      <c r="BE532" s="116"/>
      <c r="BF532" s="116"/>
      <c r="BG532" s="116"/>
      <c r="BH532" s="116"/>
      <c r="BI532" s="116"/>
      <c r="BJ532" s="116"/>
      <c r="BK532" s="116"/>
      <c r="BL532" s="116"/>
      <c r="BM532" s="116"/>
      <c r="BN532" s="116"/>
      <c r="BO532" s="116"/>
    </row>
    <row r="533" spans="1:67" ht="16.5">
      <c r="A533" s="234">
        <v>167</v>
      </c>
      <c r="B533" s="117"/>
      <c r="C533" s="116"/>
      <c r="D533" s="236"/>
      <c r="E533" s="117" t="s">
        <v>849</v>
      </c>
      <c r="F533" s="235"/>
      <c r="G533" s="116"/>
      <c r="H533" s="116"/>
      <c r="I533" s="116"/>
      <c r="J533" s="116"/>
      <c r="K533" s="116"/>
      <c r="L533" s="116"/>
      <c r="M533" s="117" t="s">
        <v>2516</v>
      </c>
      <c r="N533" s="116"/>
      <c r="O533" s="116"/>
      <c r="P533" s="116"/>
      <c r="Q533" s="116"/>
      <c r="R533" s="116"/>
      <c r="S533" s="116"/>
      <c r="T533" s="116"/>
      <c r="U533" s="116"/>
      <c r="V533" s="116"/>
      <c r="W533" s="116"/>
      <c r="X533" s="117" t="s">
        <v>2516</v>
      </c>
      <c r="Y533" s="234">
        <v>3</v>
      </c>
      <c r="Z533" s="234">
        <v>10</v>
      </c>
      <c r="AA533" s="234">
        <v>20</v>
      </c>
      <c r="AB533" s="117" t="s">
        <v>1359</v>
      </c>
      <c r="AC533" s="117" t="s">
        <v>1281</v>
      </c>
      <c r="AD533" s="117" t="s">
        <v>1362</v>
      </c>
      <c r="AE533" s="117" t="s">
        <v>109</v>
      </c>
      <c r="AF533" s="116"/>
      <c r="AG533" s="117" t="s">
        <v>99</v>
      </c>
      <c r="AH533" s="233" t="e">
        <f>VLOOKUP($AD533,'Program-Causes'!$C:$D,2,FALSE)</f>
        <v>#N/A</v>
      </c>
      <c r="AI533" s="117" t="s">
        <v>100</v>
      </c>
      <c r="AJ533" s="117" t="s">
        <v>69</v>
      </c>
      <c r="AK533" s="117" t="s">
        <v>70</v>
      </c>
      <c r="AL533" s="30" t="str">
        <f t="shared" si="0"/>
        <v>李成金-北京泰合连城投资有限公司-3-10-China Social Welfare Foundation-中国社会福利基金会</v>
      </c>
      <c r="AM533" s="257" t="s">
        <v>80</v>
      </c>
      <c r="AN533" s="116"/>
      <c r="AO533" s="116"/>
      <c r="AP533" s="116"/>
      <c r="AQ533" s="117" t="s">
        <v>74</v>
      </c>
      <c r="AR533" s="116"/>
      <c r="AS533" s="116"/>
      <c r="AT533" s="116"/>
      <c r="AU533" s="116"/>
      <c r="AV533" s="116"/>
      <c r="AW533" s="116"/>
      <c r="AX533" s="116"/>
      <c r="AY533" s="116"/>
      <c r="AZ533" s="116"/>
      <c r="BA533" s="116"/>
      <c r="BB533" s="116"/>
      <c r="BC533" s="116"/>
      <c r="BD533" s="117" t="s">
        <v>118</v>
      </c>
      <c r="BE533" s="255">
        <v>42744</v>
      </c>
      <c r="BF533" s="116"/>
      <c r="BG533" s="116"/>
      <c r="BH533" s="116"/>
      <c r="BI533" s="116"/>
      <c r="BJ533" s="116"/>
      <c r="BK533" s="116"/>
      <c r="BL533" s="116"/>
      <c r="BM533" s="116"/>
      <c r="BN533" s="116"/>
      <c r="BO533" s="116"/>
    </row>
    <row r="534" spans="1:67" ht="16.5">
      <c r="A534" s="234">
        <v>167</v>
      </c>
      <c r="B534" s="117"/>
      <c r="C534" s="116"/>
      <c r="D534" s="236"/>
      <c r="E534" s="117" t="s">
        <v>844</v>
      </c>
      <c r="F534" s="235"/>
      <c r="G534" s="116"/>
      <c r="H534" s="116"/>
      <c r="I534" s="116"/>
      <c r="J534" s="116"/>
      <c r="K534" s="116"/>
      <c r="L534" s="116"/>
      <c r="M534" s="117" t="s">
        <v>2519</v>
      </c>
      <c r="N534" s="116"/>
      <c r="O534" s="116"/>
      <c r="P534" s="116"/>
      <c r="Q534" s="116"/>
      <c r="R534" s="116"/>
      <c r="S534" s="116"/>
      <c r="T534" s="116"/>
      <c r="U534" s="116"/>
      <c r="V534" s="116"/>
      <c r="W534" s="116"/>
      <c r="X534" s="117" t="s">
        <v>2519</v>
      </c>
      <c r="Y534" s="234">
        <v>3</v>
      </c>
      <c r="Z534" s="234">
        <v>3</v>
      </c>
      <c r="AA534" s="234">
        <v>15</v>
      </c>
      <c r="AB534" s="117" t="s">
        <v>1359</v>
      </c>
      <c r="AC534" s="117" t="s">
        <v>1281</v>
      </c>
      <c r="AD534" s="117" t="s">
        <v>1362</v>
      </c>
      <c r="AE534" s="117" t="s">
        <v>109</v>
      </c>
      <c r="AF534" s="116"/>
      <c r="AG534" s="117" t="s">
        <v>99</v>
      </c>
      <c r="AH534" s="233" t="e">
        <f>VLOOKUP($AD534,'Program-Causes'!$C:$D,2,FALSE)</f>
        <v>#N/A</v>
      </c>
      <c r="AI534" s="117" t="s">
        <v>100</v>
      </c>
      <c r="AJ534" s="117" t="s">
        <v>69</v>
      </c>
      <c r="AK534" s="117" t="s">
        <v>70</v>
      </c>
      <c r="AL534" s="30" t="str">
        <f t="shared" si="0"/>
        <v>邱淦清-北京中和珍贝科技有限公司-3-3-China Social Welfare Foundation-中国社会福利基金会</v>
      </c>
      <c r="AM534" s="257" t="s">
        <v>80</v>
      </c>
      <c r="AN534" s="116"/>
      <c r="AO534" s="116"/>
      <c r="AP534" s="116"/>
      <c r="AQ534" s="117" t="s">
        <v>74</v>
      </c>
      <c r="AR534" s="116"/>
      <c r="AS534" s="116"/>
      <c r="AT534" s="116"/>
      <c r="AU534" s="116"/>
      <c r="AV534" s="116"/>
      <c r="AW534" s="116"/>
      <c r="AX534" s="116"/>
      <c r="AY534" s="116"/>
      <c r="AZ534" s="116"/>
      <c r="BA534" s="116"/>
      <c r="BB534" s="116"/>
      <c r="BC534" s="116"/>
      <c r="BD534" s="117" t="s">
        <v>118</v>
      </c>
      <c r="BE534" s="255">
        <v>42744</v>
      </c>
      <c r="BF534" s="116"/>
      <c r="BG534" s="116"/>
      <c r="BH534" s="116"/>
      <c r="BI534" s="116"/>
      <c r="BJ534" s="116"/>
      <c r="BK534" s="116"/>
      <c r="BL534" s="116"/>
      <c r="BM534" s="116"/>
      <c r="BN534" s="116"/>
      <c r="BO534" s="116"/>
    </row>
    <row r="535" spans="1:67" ht="16.5">
      <c r="A535" s="234">
        <v>167</v>
      </c>
      <c r="B535" s="117"/>
      <c r="C535" s="116"/>
      <c r="D535" s="236"/>
      <c r="E535" s="117" t="s">
        <v>847</v>
      </c>
      <c r="F535" s="235"/>
      <c r="G535" s="116"/>
      <c r="H535" s="116"/>
      <c r="I535" s="116"/>
      <c r="J535" s="116"/>
      <c r="K535" s="116"/>
      <c r="L535" s="116"/>
      <c r="M535" s="117" t="s">
        <v>2521</v>
      </c>
      <c r="N535" s="116"/>
      <c r="O535" s="116"/>
      <c r="P535" s="116"/>
      <c r="Q535" s="116"/>
      <c r="R535" s="116"/>
      <c r="S535" s="116"/>
      <c r="T535" s="116"/>
      <c r="U535" s="116"/>
      <c r="V535" s="116"/>
      <c r="W535" s="116"/>
      <c r="X535" s="117" t="s">
        <v>2521</v>
      </c>
      <c r="Y535" s="234">
        <v>3</v>
      </c>
      <c r="Z535" s="234">
        <v>11</v>
      </c>
      <c r="AA535" s="117" t="s">
        <v>173</v>
      </c>
      <c r="AB535" s="117" t="s">
        <v>1633</v>
      </c>
      <c r="AC535" s="117" t="s">
        <v>1634</v>
      </c>
      <c r="AD535" s="117" t="s">
        <v>2522</v>
      </c>
      <c r="AE535" s="117" t="s">
        <v>109</v>
      </c>
      <c r="AF535" s="116"/>
      <c r="AG535" s="117" t="s">
        <v>132</v>
      </c>
      <c r="AH535" s="233" t="str">
        <f>VLOOKUP($AD535,'Program-Causes'!$C:$D,2,FALSE)</f>
        <v>Unspecified</v>
      </c>
      <c r="AI535" s="117" t="s">
        <v>100</v>
      </c>
      <c r="AJ535" s="117" t="s">
        <v>69</v>
      </c>
      <c r="AK535" s="117" t="s">
        <v>70</v>
      </c>
      <c r="AL535" s="30" t="str">
        <f t="shared" si="0"/>
        <v>杜长昆-大连华凯汽车销售服务有限公司-3-11-China Literature and Art Foundation-中国文学艺术基金会</v>
      </c>
      <c r="AM535" s="257" t="s">
        <v>80</v>
      </c>
      <c r="AN535" s="116"/>
      <c r="AO535" s="116"/>
      <c r="AP535" s="116"/>
      <c r="AQ535" s="117" t="s">
        <v>74</v>
      </c>
      <c r="AR535" s="116"/>
      <c r="AS535" s="116"/>
      <c r="AT535" s="116"/>
      <c r="AU535" s="116"/>
      <c r="AV535" s="116"/>
      <c r="AW535" s="116"/>
      <c r="AX535" s="116"/>
      <c r="AY535" s="116"/>
      <c r="AZ535" s="116"/>
      <c r="BA535" s="116"/>
      <c r="BB535" s="116"/>
      <c r="BC535" s="116"/>
      <c r="BD535" s="117" t="s">
        <v>118</v>
      </c>
      <c r="BE535" s="255">
        <v>42744</v>
      </c>
      <c r="BF535" s="116"/>
      <c r="BG535" s="116"/>
      <c r="BH535" s="116"/>
      <c r="BI535" s="116"/>
      <c r="BJ535" s="116"/>
      <c r="BK535" s="116"/>
      <c r="BL535" s="116"/>
      <c r="BM535" s="116"/>
      <c r="BN535" s="116"/>
      <c r="BO535" s="116"/>
    </row>
    <row r="536" spans="1:67" ht="16.5">
      <c r="A536" s="234">
        <v>167</v>
      </c>
      <c r="B536" s="117"/>
      <c r="C536" s="116"/>
      <c r="D536" s="236"/>
      <c r="E536" s="117" t="s">
        <v>851</v>
      </c>
      <c r="F536" s="235"/>
      <c r="G536" s="116"/>
      <c r="H536" s="116"/>
      <c r="I536" s="116"/>
      <c r="J536" s="116"/>
      <c r="K536" s="116"/>
      <c r="L536" s="116"/>
      <c r="M536" s="117" t="s">
        <v>2523</v>
      </c>
      <c r="N536" s="116"/>
      <c r="O536" s="116"/>
      <c r="P536" s="116"/>
      <c r="Q536" s="116"/>
      <c r="R536" s="116"/>
      <c r="S536" s="116"/>
      <c r="T536" s="116"/>
      <c r="U536" s="116"/>
      <c r="V536" s="116"/>
      <c r="W536" s="116"/>
      <c r="X536" s="117" t="s">
        <v>2523</v>
      </c>
      <c r="Y536" s="234">
        <v>3</v>
      </c>
      <c r="Z536" s="234">
        <v>8</v>
      </c>
      <c r="AA536" s="234">
        <v>5</v>
      </c>
      <c r="AB536" s="117" t="s">
        <v>726</v>
      </c>
      <c r="AC536" s="117" t="s">
        <v>108</v>
      </c>
      <c r="AD536" s="116"/>
      <c r="AE536" s="117" t="s">
        <v>109</v>
      </c>
      <c r="AF536" s="116"/>
      <c r="AG536" s="117" t="s">
        <v>99</v>
      </c>
      <c r="AH536" s="233" t="e">
        <f>VLOOKUP($AD536,'Program-Causes'!$C:$D,2,FALSE)</f>
        <v>#N/A</v>
      </c>
      <c r="AI536" s="117" t="s">
        <v>141</v>
      </c>
      <c r="AJ536" s="117" t="s">
        <v>69</v>
      </c>
      <c r="AK536" s="117" t="s">
        <v>70</v>
      </c>
      <c r="AL536" s="30" t="str">
        <f t="shared" si="0"/>
        <v>孙树明-广东省广发证券社会公益基金会-3-8-Guangdong Foundation For Poverty Alleviation-广东省扶贫基金会</v>
      </c>
      <c r="AM536" s="257" t="s">
        <v>80</v>
      </c>
      <c r="AN536" s="116"/>
      <c r="AO536" s="116"/>
      <c r="AP536" s="116"/>
      <c r="AQ536" s="117" t="s">
        <v>74</v>
      </c>
      <c r="AR536" s="116"/>
      <c r="AS536" s="116"/>
      <c r="AT536" s="116"/>
      <c r="AU536" s="116"/>
      <c r="AV536" s="116"/>
      <c r="AW536" s="116"/>
      <c r="AX536" s="116"/>
      <c r="AY536" s="116"/>
      <c r="AZ536" s="116"/>
      <c r="BA536" s="116"/>
      <c r="BB536" s="116"/>
      <c r="BC536" s="116"/>
      <c r="BD536" s="117" t="s">
        <v>118</v>
      </c>
      <c r="BE536" s="255">
        <v>42744</v>
      </c>
      <c r="BF536" s="116"/>
      <c r="BG536" s="116"/>
      <c r="BH536" s="116"/>
      <c r="BI536" s="116"/>
      <c r="BJ536" s="116"/>
      <c r="BK536" s="116"/>
      <c r="BL536" s="116"/>
      <c r="BM536" s="116"/>
      <c r="BN536" s="116"/>
      <c r="BO536" s="116"/>
    </row>
    <row r="537" spans="1:67" ht="16.5">
      <c r="A537" s="234">
        <v>167</v>
      </c>
      <c r="B537" s="117"/>
      <c r="C537" s="116"/>
      <c r="D537" s="236"/>
      <c r="E537" s="117" t="s">
        <v>850</v>
      </c>
      <c r="F537" s="235"/>
      <c r="G537" s="116"/>
      <c r="H537" s="116"/>
      <c r="I537" s="116"/>
      <c r="J537" s="116"/>
      <c r="K537" s="116"/>
      <c r="L537" s="116"/>
      <c r="M537" s="117" t="s">
        <v>2524</v>
      </c>
      <c r="N537" s="116"/>
      <c r="O537" s="116"/>
      <c r="P537" s="116"/>
      <c r="Q537" s="116"/>
      <c r="R537" s="116"/>
      <c r="S537" s="116"/>
      <c r="T537" s="116"/>
      <c r="U537" s="116"/>
      <c r="V537" s="116"/>
      <c r="W537" s="116"/>
      <c r="X537" s="117" t="s">
        <v>2524</v>
      </c>
      <c r="Y537" s="234">
        <v>3</v>
      </c>
      <c r="Z537" s="234">
        <v>5</v>
      </c>
      <c r="AA537" s="234">
        <v>4</v>
      </c>
      <c r="AB537" s="117" t="s">
        <v>1890</v>
      </c>
      <c r="AC537" s="117" t="s">
        <v>1733</v>
      </c>
      <c r="AD537" s="117" t="s">
        <v>1734</v>
      </c>
      <c r="AE537" s="117" t="s">
        <v>1345</v>
      </c>
      <c r="AF537" s="116"/>
      <c r="AG537" s="117" t="s">
        <v>67</v>
      </c>
      <c r="AH537" s="233" t="str">
        <f>VLOOKUP($AD537,'Program-Causes'!$C:$D,2,FALSE)</f>
        <v>Education</v>
      </c>
      <c r="AI537" s="117" t="s">
        <v>100</v>
      </c>
      <c r="AJ537" s="117" t="s">
        <v>69</v>
      </c>
      <c r="AK537" s="117" t="s">
        <v>70</v>
      </c>
      <c r="AL537" s="30" t="str">
        <f t="shared" si="0"/>
        <v>曾辉-广州迈飞医学科技有限公司-3-5-Xiamen University Education Development Foundation-厦门大学教育发展基金会</v>
      </c>
      <c r="AM537" s="257" t="s">
        <v>80</v>
      </c>
      <c r="AN537" s="116"/>
      <c r="AO537" s="116"/>
      <c r="AP537" s="116"/>
      <c r="AQ537" s="117" t="s">
        <v>74</v>
      </c>
      <c r="AR537" s="116"/>
      <c r="AS537" s="116"/>
      <c r="AT537" s="116"/>
      <c r="AU537" s="116"/>
      <c r="AV537" s="116"/>
      <c r="AW537" s="116"/>
      <c r="AX537" s="116"/>
      <c r="AY537" s="116"/>
      <c r="AZ537" s="116"/>
      <c r="BA537" s="116"/>
      <c r="BB537" s="116"/>
      <c r="BC537" s="116"/>
      <c r="BD537" s="117" t="s">
        <v>118</v>
      </c>
      <c r="BE537" s="255">
        <v>42744</v>
      </c>
      <c r="BF537" s="116"/>
      <c r="BG537" s="116"/>
      <c r="BH537" s="116"/>
      <c r="BI537" s="116"/>
      <c r="BJ537" s="116"/>
      <c r="BK537" s="116"/>
      <c r="BL537" s="116"/>
      <c r="BM537" s="116"/>
      <c r="BN537" s="116"/>
      <c r="BO537" s="116"/>
    </row>
    <row r="538" spans="1:67" ht="12.75">
      <c r="A538" s="234">
        <v>167</v>
      </c>
      <c r="B538" s="117"/>
      <c r="C538" s="116"/>
      <c r="D538" s="236"/>
      <c r="E538" s="117" t="s">
        <v>843</v>
      </c>
      <c r="F538" s="235"/>
      <c r="G538" s="116"/>
      <c r="H538" s="116"/>
      <c r="I538" s="116"/>
      <c r="J538" s="116"/>
      <c r="K538" s="116"/>
      <c r="L538" s="116"/>
      <c r="M538" s="116"/>
      <c r="N538" s="116"/>
      <c r="O538" s="116"/>
      <c r="P538" s="116"/>
      <c r="Q538" s="116"/>
      <c r="R538" s="116"/>
      <c r="S538" s="116"/>
      <c r="T538" s="116"/>
      <c r="U538" s="116"/>
      <c r="V538" s="116"/>
      <c r="W538" s="116"/>
      <c r="X538" s="117" t="s">
        <v>2525</v>
      </c>
      <c r="Y538" s="234">
        <v>3</v>
      </c>
      <c r="Z538" s="116"/>
      <c r="AA538" s="116"/>
      <c r="AB538" s="117" t="s">
        <v>731</v>
      </c>
      <c r="AC538" s="117" t="s">
        <v>732</v>
      </c>
      <c r="AD538" s="117" t="s">
        <v>2526</v>
      </c>
      <c r="AE538" s="116"/>
      <c r="AF538" s="116"/>
      <c r="AG538" s="116"/>
      <c r="AH538" s="233" t="e">
        <f>VLOOKUP($AD538,'Program-Causes'!$C:$D,2,FALSE)</f>
        <v>#N/A</v>
      </c>
      <c r="AI538" s="116"/>
      <c r="AJ538" s="117" t="s">
        <v>69</v>
      </c>
      <c r="AK538" s="117" t="s">
        <v>70</v>
      </c>
      <c r="AL538" s="30" t="str">
        <f t="shared" si="0"/>
        <v>陈学利-山东威高集团医用高分子制品股份有限公司-3--Xi'an Jiaotong University Education Foundation-西安交通大学教育基金会</v>
      </c>
      <c r="AM538" s="117" t="s">
        <v>1369</v>
      </c>
      <c r="AN538" s="114" t="s">
        <v>2420</v>
      </c>
      <c r="AO538" s="116"/>
      <c r="AP538" s="116"/>
      <c r="AQ538" s="116"/>
      <c r="AR538" s="116"/>
      <c r="AS538" s="116"/>
      <c r="AT538" s="117" t="s">
        <v>74</v>
      </c>
      <c r="AU538" s="116"/>
      <c r="AV538" s="116"/>
      <c r="AW538" s="116"/>
      <c r="AX538" s="116"/>
      <c r="AY538" s="116"/>
      <c r="AZ538" s="116"/>
      <c r="BA538" s="116"/>
      <c r="BB538" s="116"/>
      <c r="BC538" s="116"/>
      <c r="BD538" s="117" t="s">
        <v>269</v>
      </c>
      <c r="BE538" s="255">
        <v>42744</v>
      </c>
      <c r="BF538" s="116"/>
      <c r="BG538" s="116"/>
      <c r="BH538" s="116"/>
      <c r="BI538" s="116"/>
      <c r="BJ538" s="116"/>
      <c r="BK538" s="116"/>
      <c r="BL538" s="116"/>
      <c r="BM538" s="116"/>
      <c r="BN538" s="116"/>
      <c r="BO538" s="116"/>
    </row>
    <row r="539" spans="1:67" ht="12.75">
      <c r="A539" s="234">
        <v>167</v>
      </c>
      <c r="B539" s="117"/>
      <c r="C539" s="116"/>
      <c r="D539" s="236"/>
      <c r="E539" s="117" t="s">
        <v>842</v>
      </c>
      <c r="F539" s="235"/>
      <c r="G539" s="116"/>
      <c r="H539" s="116"/>
      <c r="I539" s="116"/>
      <c r="J539" s="116"/>
      <c r="K539" s="116"/>
      <c r="L539" s="116"/>
      <c r="M539" s="116"/>
      <c r="N539" s="116"/>
      <c r="O539" s="116"/>
      <c r="P539" s="116"/>
      <c r="Q539" s="116"/>
      <c r="R539" s="116"/>
      <c r="S539" s="116"/>
      <c r="T539" s="116"/>
      <c r="U539" s="116"/>
      <c r="V539" s="116"/>
      <c r="W539" s="116"/>
      <c r="X539" s="117" t="s">
        <v>2527</v>
      </c>
      <c r="Y539" s="234">
        <v>3</v>
      </c>
      <c r="Z539" s="116"/>
      <c r="AA539" s="116"/>
      <c r="AB539" s="117" t="s">
        <v>731</v>
      </c>
      <c r="AC539" s="117" t="s">
        <v>732</v>
      </c>
      <c r="AD539" s="117" t="s">
        <v>2528</v>
      </c>
      <c r="AE539" s="116"/>
      <c r="AF539" s="116"/>
      <c r="AG539" s="116"/>
      <c r="AH539" s="233" t="e">
        <f>VLOOKUP($AD539,'Program-Causes'!$C:$D,2,FALSE)</f>
        <v>#N/A</v>
      </c>
      <c r="AI539" s="116"/>
      <c r="AJ539" s="117" t="s">
        <v>69</v>
      </c>
      <c r="AK539" s="117" t="s">
        <v>70</v>
      </c>
      <c r="AL539" s="30" t="str">
        <f t="shared" si="0"/>
        <v>马忠科-陕西航天教育产业集团有限公司-3--Xi'an Jiaotong University Education Foundation-西安交通大学教育基金会</v>
      </c>
      <c r="AM539" s="117" t="s">
        <v>1369</v>
      </c>
      <c r="AN539" s="114" t="s">
        <v>2420</v>
      </c>
      <c r="AO539" s="116"/>
      <c r="AP539" s="116"/>
      <c r="AQ539" s="116"/>
      <c r="AR539" s="116"/>
      <c r="AS539" s="116"/>
      <c r="AT539" s="117" t="s">
        <v>74</v>
      </c>
      <c r="AU539" s="116"/>
      <c r="AV539" s="116"/>
      <c r="AW539" s="116"/>
      <c r="AX539" s="116"/>
      <c r="AY539" s="116"/>
      <c r="AZ539" s="116"/>
      <c r="BA539" s="116"/>
      <c r="BB539" s="116"/>
      <c r="BC539" s="116"/>
      <c r="BD539" s="117" t="s">
        <v>269</v>
      </c>
      <c r="BE539" s="255">
        <v>42744</v>
      </c>
      <c r="BF539" s="116"/>
      <c r="BG539" s="116"/>
      <c r="BH539" s="116"/>
      <c r="BI539" s="116"/>
      <c r="BJ539" s="116"/>
      <c r="BK539" s="116"/>
      <c r="BL539" s="116"/>
      <c r="BM539" s="116"/>
      <c r="BN539" s="116"/>
      <c r="BO539" s="116"/>
    </row>
    <row r="540" spans="1:67" ht="12.75">
      <c r="A540" s="234">
        <v>167</v>
      </c>
      <c r="B540" s="117"/>
      <c r="C540" s="116"/>
      <c r="D540" s="236"/>
      <c r="E540" s="117" t="s">
        <v>846</v>
      </c>
      <c r="F540" s="235"/>
      <c r="G540" s="116"/>
      <c r="H540" s="116"/>
      <c r="I540" s="116"/>
      <c r="J540" s="116"/>
      <c r="K540" s="116"/>
      <c r="L540" s="116"/>
      <c r="M540" s="116"/>
      <c r="N540" s="116"/>
      <c r="O540" s="116"/>
      <c r="P540" s="116"/>
      <c r="Q540" s="116"/>
      <c r="R540" s="116"/>
      <c r="S540" s="116"/>
      <c r="T540" s="116"/>
      <c r="U540" s="116"/>
      <c r="V540" s="116"/>
      <c r="W540" s="116"/>
      <c r="X540" s="117" t="s">
        <v>846</v>
      </c>
      <c r="Y540" s="234">
        <v>3</v>
      </c>
      <c r="Z540" s="116"/>
      <c r="AA540" s="116"/>
      <c r="AB540" s="117" t="s">
        <v>731</v>
      </c>
      <c r="AC540" s="117" t="s">
        <v>732</v>
      </c>
      <c r="AD540" s="117" t="s">
        <v>2419</v>
      </c>
      <c r="AE540" s="116"/>
      <c r="AF540" s="116"/>
      <c r="AG540" s="116"/>
      <c r="AH540" s="233" t="e">
        <f>VLOOKUP($AD540,'Program-Causes'!$C:$D,2,FALSE)</f>
        <v>#N/A</v>
      </c>
      <c r="AI540" s="116"/>
      <c r="AJ540" s="117" t="s">
        <v>69</v>
      </c>
      <c r="AK540" s="117" t="s">
        <v>70</v>
      </c>
      <c r="AL540" s="30" t="str">
        <f t="shared" si="0"/>
        <v>潘丽-潘丽-3--Xi'an Jiaotong University Education Foundation-西安交通大学教育基金会</v>
      </c>
      <c r="AM540" s="117" t="s">
        <v>1369</v>
      </c>
      <c r="AN540" s="114" t="s">
        <v>2420</v>
      </c>
      <c r="AO540" s="116"/>
      <c r="AP540" s="116"/>
      <c r="AQ540" s="116"/>
      <c r="AR540" s="116"/>
      <c r="AS540" s="116"/>
      <c r="AT540" s="117" t="s">
        <v>74</v>
      </c>
      <c r="AU540" s="116"/>
      <c r="AV540" s="116"/>
      <c r="AW540" s="116"/>
      <c r="AX540" s="116"/>
      <c r="AY540" s="116"/>
      <c r="AZ540" s="116"/>
      <c r="BA540" s="116"/>
      <c r="BB540" s="116"/>
      <c r="BC540" s="116"/>
      <c r="BD540" s="117" t="s">
        <v>269</v>
      </c>
      <c r="BE540" s="255">
        <v>42744</v>
      </c>
      <c r="BF540" s="116"/>
      <c r="BG540" s="116"/>
      <c r="BH540" s="116"/>
      <c r="BI540" s="116"/>
      <c r="BJ540" s="116"/>
      <c r="BK540" s="116"/>
      <c r="BL540" s="116"/>
      <c r="BM540" s="116"/>
      <c r="BN540" s="116"/>
      <c r="BO540" s="116"/>
    </row>
    <row r="541" spans="1:67" ht="12.75">
      <c r="A541" s="234">
        <v>167</v>
      </c>
      <c r="B541" s="117"/>
      <c r="C541" s="116"/>
      <c r="D541" s="236"/>
      <c r="E541" s="117" t="s">
        <v>852</v>
      </c>
      <c r="F541" s="235"/>
      <c r="G541" s="116"/>
      <c r="H541" s="116"/>
      <c r="I541" s="116"/>
      <c r="J541" s="116"/>
      <c r="K541" s="116"/>
      <c r="L541" s="116"/>
      <c r="M541" s="116"/>
      <c r="N541" s="116"/>
      <c r="O541" s="116"/>
      <c r="P541" s="116"/>
      <c r="Q541" s="116"/>
      <c r="R541" s="116"/>
      <c r="S541" s="116"/>
      <c r="T541" s="116"/>
      <c r="U541" s="116"/>
      <c r="V541" s="116"/>
      <c r="W541" s="116"/>
      <c r="X541" s="117" t="s">
        <v>2530</v>
      </c>
      <c r="Y541" s="292">
        <v>3</v>
      </c>
      <c r="Z541" s="234">
        <v>12</v>
      </c>
      <c r="AA541" s="234">
        <v>6</v>
      </c>
      <c r="AB541" s="30" t="s">
        <v>1624</v>
      </c>
      <c r="AC541" s="194" t="s">
        <v>1625</v>
      </c>
      <c r="AD541" s="116"/>
      <c r="AE541" s="116"/>
      <c r="AF541" s="116"/>
      <c r="AG541" s="116"/>
      <c r="AH541" s="233" t="e">
        <f>VLOOKUP($AD541,'Program-Causes'!$C:$D,2,FALSE)</f>
        <v>#N/A</v>
      </c>
      <c r="AI541" s="116"/>
      <c r="AJ541" s="117" t="s">
        <v>69</v>
      </c>
      <c r="AK541" s="117" t="s">
        <v>70</v>
      </c>
      <c r="AL541" s="30" t="str">
        <f t="shared" si="0"/>
        <v>喻渭蛟-圆通速递有限公司-3-12-Shanghai Charity Foundation-上海市慈善基金会</v>
      </c>
      <c r="AM541" s="117" t="s">
        <v>1369</v>
      </c>
      <c r="AN541" s="114" t="s">
        <v>2351</v>
      </c>
      <c r="AO541" s="116"/>
      <c r="AP541" s="116"/>
      <c r="AQ541" s="116"/>
      <c r="AR541" s="116"/>
      <c r="AS541" s="116"/>
      <c r="AT541" s="117" t="s">
        <v>74</v>
      </c>
      <c r="AU541" s="116"/>
      <c r="AV541" s="116"/>
      <c r="AW541" s="116"/>
      <c r="AX541" s="116"/>
      <c r="AY541" s="116"/>
      <c r="AZ541" s="116"/>
      <c r="BA541" s="116"/>
      <c r="BB541" s="116"/>
      <c r="BC541" s="116"/>
      <c r="BD541" s="117" t="s">
        <v>269</v>
      </c>
      <c r="BE541" s="255">
        <v>42744</v>
      </c>
      <c r="BF541" s="116"/>
      <c r="BG541" s="116"/>
      <c r="BH541" s="116"/>
      <c r="BI541" s="116"/>
      <c r="BJ541" s="116"/>
      <c r="BK541" s="116"/>
      <c r="BL541" s="116"/>
      <c r="BM541" s="116"/>
      <c r="BN541" s="116"/>
      <c r="BO541" s="116"/>
    </row>
    <row r="542" spans="1:67" ht="12.75">
      <c r="A542" s="234">
        <v>187</v>
      </c>
      <c r="B542" s="117"/>
      <c r="C542" s="116"/>
      <c r="D542" s="236"/>
      <c r="E542" s="117" t="s">
        <v>856</v>
      </c>
      <c r="F542" s="235"/>
      <c r="G542" s="116"/>
      <c r="H542" s="116"/>
      <c r="I542" s="116"/>
      <c r="J542" s="116"/>
      <c r="K542" s="116"/>
      <c r="L542" s="116"/>
      <c r="M542" s="116"/>
      <c r="N542" s="116"/>
      <c r="O542" s="116"/>
      <c r="P542" s="116"/>
      <c r="Q542" s="116"/>
      <c r="R542" s="116"/>
      <c r="S542" s="116"/>
      <c r="T542" s="116"/>
      <c r="U542" s="116"/>
      <c r="V542" s="116"/>
      <c r="W542" s="116"/>
      <c r="X542" s="117" t="s">
        <v>2531</v>
      </c>
      <c r="Y542" s="234">
        <v>2.9969999999999999</v>
      </c>
      <c r="Z542" s="116"/>
      <c r="AA542" s="116"/>
      <c r="AB542" s="117" t="s">
        <v>453</v>
      </c>
      <c r="AC542" s="117" t="s">
        <v>454</v>
      </c>
      <c r="AD542" s="117" t="s">
        <v>2532</v>
      </c>
      <c r="AE542" s="116"/>
      <c r="AF542" s="116"/>
      <c r="AG542" s="116"/>
      <c r="AH542" s="233" t="e">
        <f>VLOOKUP($AD542,'Program-Causes'!$C:$D,2,FALSE)</f>
        <v>#N/A</v>
      </c>
      <c r="AI542" s="116"/>
      <c r="AJ542" s="117" t="s">
        <v>69</v>
      </c>
      <c r="AK542" s="117" t="s">
        <v>70</v>
      </c>
      <c r="AL542" s="30" t="str">
        <f t="shared" si="0"/>
        <v>公柏青-北京康银阁钱币有限责任公司-2.997--China Foundation for Development of Financial Education-中国金融教育发展基金会</v>
      </c>
      <c r="AM542" s="117" t="s">
        <v>1369</v>
      </c>
      <c r="AN542" s="114" t="s">
        <v>457</v>
      </c>
      <c r="AO542" s="116"/>
      <c r="AP542" s="116"/>
      <c r="AQ542" s="116"/>
      <c r="AR542" s="116"/>
      <c r="AS542" s="116"/>
      <c r="AT542" s="117" t="s">
        <v>74</v>
      </c>
      <c r="AU542" s="116"/>
      <c r="AV542" s="116"/>
      <c r="AW542" s="116"/>
      <c r="AX542" s="116"/>
      <c r="AY542" s="116"/>
      <c r="AZ542" s="116"/>
      <c r="BA542" s="116"/>
      <c r="BB542" s="116"/>
      <c r="BC542" s="116"/>
      <c r="BD542" s="117" t="s">
        <v>269</v>
      </c>
      <c r="BE542" s="255">
        <v>42744</v>
      </c>
      <c r="BF542" s="116"/>
      <c r="BG542" s="116"/>
      <c r="BH542" s="116"/>
      <c r="BI542" s="116"/>
      <c r="BJ542" s="116"/>
      <c r="BK542" s="116"/>
      <c r="BL542" s="116"/>
      <c r="BM542" s="116"/>
      <c r="BN542" s="116"/>
      <c r="BO542" s="116"/>
    </row>
    <row r="543" spans="1:67" ht="16.5">
      <c r="A543" s="234">
        <v>188</v>
      </c>
      <c r="B543" s="117" t="s">
        <v>1626</v>
      </c>
      <c r="C543" s="116"/>
      <c r="D543" s="226" t="s">
        <v>656</v>
      </c>
      <c r="E543" s="227" t="s">
        <v>657</v>
      </c>
      <c r="F543" s="235"/>
      <c r="G543" s="236"/>
      <c r="H543" s="245"/>
      <c r="I543" s="236"/>
      <c r="J543" s="245"/>
      <c r="K543" s="236"/>
      <c r="L543" s="248"/>
      <c r="M543" s="240"/>
      <c r="N543" s="248"/>
      <c r="O543" s="240"/>
      <c r="P543" s="248"/>
      <c r="Q543" s="240"/>
      <c r="R543" s="248"/>
      <c r="S543" s="240"/>
      <c r="T543" s="248"/>
      <c r="U543" s="240"/>
      <c r="V543" s="248"/>
      <c r="W543" s="240"/>
      <c r="X543" s="28"/>
      <c r="Y543" s="241">
        <v>2.8</v>
      </c>
      <c r="Z543" s="242">
        <v>12</v>
      </c>
      <c r="AA543" s="241">
        <v>22</v>
      </c>
      <c r="AB543" s="28"/>
      <c r="AC543" s="194" t="s">
        <v>2533</v>
      </c>
      <c r="AD543" s="235"/>
      <c r="AE543" s="30" t="s">
        <v>136</v>
      </c>
      <c r="AF543" s="29"/>
      <c r="AG543" s="30" t="s">
        <v>67</v>
      </c>
      <c r="AH543" s="233" t="e">
        <f>VLOOKUP($AD543,'Program-Causes'!$C:$D,2,FALSE)</f>
        <v>#N/A</v>
      </c>
      <c r="AI543" s="194" t="s">
        <v>68</v>
      </c>
      <c r="AJ543" s="30" t="s">
        <v>69</v>
      </c>
      <c r="AK543" s="194" t="s">
        <v>70</v>
      </c>
      <c r="AL543" s="30" t="str">
        <f t="shared" si="0"/>
        <v>张帆--2.8-12--湖南弘慧教育发展基金会</v>
      </c>
      <c r="AM543" s="26" t="s">
        <v>80</v>
      </c>
      <c r="AN543" s="29"/>
      <c r="AO543" s="28"/>
      <c r="AP543" s="29"/>
      <c r="AQ543" s="30" t="s">
        <v>74</v>
      </c>
      <c r="AR543" s="29"/>
      <c r="AS543" s="28"/>
      <c r="AT543" s="29"/>
      <c r="AU543" s="28"/>
      <c r="AV543" s="194" t="s">
        <v>1925</v>
      </c>
      <c r="AW543" s="28"/>
      <c r="AX543" s="194" t="s">
        <v>84</v>
      </c>
      <c r="AY543" s="244">
        <v>2.8</v>
      </c>
      <c r="AZ543" s="245"/>
      <c r="BA543" s="245"/>
      <c r="BB543" s="236"/>
      <c r="BC543" s="245"/>
      <c r="BD543" s="117" t="s">
        <v>103</v>
      </c>
      <c r="BE543" s="246">
        <v>42711</v>
      </c>
      <c r="BF543" s="116"/>
      <c r="BG543" s="116"/>
      <c r="BH543" s="116"/>
      <c r="BI543" s="116"/>
      <c r="BJ543" s="116"/>
      <c r="BK543" s="116"/>
      <c r="BL543" s="116"/>
      <c r="BM543" s="116"/>
      <c r="BN543" s="116"/>
      <c r="BO543" s="116"/>
    </row>
    <row r="544" spans="1:67" ht="12.75">
      <c r="A544" s="234">
        <v>189</v>
      </c>
      <c r="B544" s="117"/>
      <c r="C544" s="116"/>
      <c r="D544" s="236"/>
      <c r="E544" s="117" t="s">
        <v>857</v>
      </c>
      <c r="F544" s="235"/>
      <c r="G544" s="116"/>
      <c r="H544" s="116"/>
      <c r="I544" s="116"/>
      <c r="J544" s="116"/>
      <c r="K544" s="116"/>
      <c r="L544" s="116"/>
      <c r="M544" s="116"/>
      <c r="N544" s="116"/>
      <c r="O544" s="116"/>
      <c r="P544" s="116"/>
      <c r="Q544" s="116"/>
      <c r="R544" s="116"/>
      <c r="S544" s="116"/>
      <c r="T544" s="116"/>
      <c r="U544" s="116"/>
      <c r="V544" s="116"/>
      <c r="W544" s="116"/>
      <c r="X544" s="117" t="s">
        <v>2534</v>
      </c>
      <c r="Y544" s="234">
        <v>1.4</v>
      </c>
      <c r="Z544" s="116"/>
      <c r="AA544" s="116"/>
      <c r="AB544" s="117" t="s">
        <v>1892</v>
      </c>
      <c r="AC544" s="117" t="s">
        <v>1893</v>
      </c>
      <c r="AD544" s="116"/>
      <c r="AE544" s="116"/>
      <c r="AF544" s="116"/>
      <c r="AG544" s="116"/>
      <c r="AH544" s="233" t="e">
        <f>VLOOKUP($AD544,'Program-Causes'!$C:$D,2,FALSE)</f>
        <v>#N/A</v>
      </c>
      <c r="AI544" s="116"/>
      <c r="AJ544" s="117" t="s">
        <v>69</v>
      </c>
      <c r="AK544" s="117" t="s">
        <v>70</v>
      </c>
      <c r="AL544" s="30" t="str">
        <f t="shared" si="0"/>
        <v>胡凯军-天津远大联合汽车贸易集团有限公司-1.4--Tianjin University Peiyang Education Development Foundation-天津大学北洋教育发展基金会</v>
      </c>
      <c r="AM544" s="117" t="s">
        <v>1369</v>
      </c>
      <c r="AN544" s="114" t="s">
        <v>1895</v>
      </c>
      <c r="AO544" s="116"/>
      <c r="AP544" s="116"/>
      <c r="AQ544" s="116"/>
      <c r="AR544" s="116"/>
      <c r="AS544" s="116"/>
      <c r="AT544" s="117" t="s">
        <v>74</v>
      </c>
      <c r="AU544" s="116"/>
      <c r="AV544" s="116"/>
      <c r="AW544" s="116"/>
      <c r="AX544" s="116"/>
      <c r="AY544" s="116"/>
      <c r="AZ544" s="116"/>
      <c r="BA544" s="116"/>
      <c r="BB544" s="116"/>
      <c r="BC544" s="116"/>
      <c r="BD544" s="117" t="s">
        <v>269</v>
      </c>
      <c r="BE544" s="255">
        <v>42744</v>
      </c>
      <c r="BF544" s="116"/>
      <c r="BG544" s="116"/>
      <c r="BH544" s="116"/>
      <c r="BI544" s="116"/>
      <c r="BJ544" s="116"/>
      <c r="BK544" s="116"/>
      <c r="BL544" s="116"/>
      <c r="BM544" s="116"/>
      <c r="BN544" s="116"/>
      <c r="BO544" s="116"/>
    </row>
    <row r="545" spans="1:67" ht="12.75">
      <c r="A545" s="234">
        <v>189</v>
      </c>
      <c r="B545" s="117"/>
      <c r="C545" s="116"/>
      <c r="D545" s="236"/>
      <c r="E545" s="117" t="s">
        <v>857</v>
      </c>
      <c r="F545" s="235"/>
      <c r="G545" s="116"/>
      <c r="H545" s="116"/>
      <c r="I545" s="116"/>
      <c r="J545" s="116"/>
      <c r="K545" s="116"/>
      <c r="L545" s="116"/>
      <c r="M545" s="116"/>
      <c r="N545" s="116"/>
      <c r="O545" s="116"/>
      <c r="P545" s="116"/>
      <c r="Q545" s="116"/>
      <c r="R545" s="116"/>
      <c r="S545" s="116"/>
      <c r="T545" s="116"/>
      <c r="U545" s="116"/>
      <c r="V545" s="116"/>
      <c r="W545" s="116"/>
      <c r="X545" s="117" t="s">
        <v>2534</v>
      </c>
      <c r="Y545" s="234">
        <v>1</v>
      </c>
      <c r="Z545" s="116"/>
      <c r="AA545" s="116"/>
      <c r="AB545" s="117" t="s">
        <v>1892</v>
      </c>
      <c r="AC545" s="117" t="s">
        <v>1893</v>
      </c>
      <c r="AD545" s="116"/>
      <c r="AE545" s="116"/>
      <c r="AF545" s="116"/>
      <c r="AG545" s="116"/>
      <c r="AH545" s="233" t="e">
        <f>VLOOKUP($AD545,'Program-Causes'!$C:$D,2,FALSE)</f>
        <v>#N/A</v>
      </c>
      <c r="AI545" s="116"/>
      <c r="AJ545" s="117" t="s">
        <v>69</v>
      </c>
      <c r="AK545" s="117" t="s">
        <v>70</v>
      </c>
      <c r="AL545" s="30" t="str">
        <f t="shared" si="0"/>
        <v>胡凯军-天津远大联合汽车贸易集团有限公司-1--Tianjin University Peiyang Education Development Foundation-天津大学北洋教育发展基金会</v>
      </c>
      <c r="AM545" s="117" t="s">
        <v>1369</v>
      </c>
      <c r="AN545" s="114" t="s">
        <v>1895</v>
      </c>
      <c r="AO545" s="116"/>
      <c r="AP545" s="116"/>
      <c r="AQ545" s="116"/>
      <c r="AR545" s="116"/>
      <c r="AS545" s="116"/>
      <c r="AT545" s="117" t="s">
        <v>74</v>
      </c>
      <c r="AU545" s="116"/>
      <c r="AV545" s="116"/>
      <c r="AW545" s="116"/>
      <c r="AX545" s="116"/>
      <c r="AY545" s="116"/>
      <c r="AZ545" s="116"/>
      <c r="BA545" s="116"/>
      <c r="BB545" s="116"/>
      <c r="BC545" s="116"/>
      <c r="BD545" s="117" t="s">
        <v>269</v>
      </c>
      <c r="BE545" s="255">
        <v>42744</v>
      </c>
      <c r="BF545" s="116"/>
      <c r="BG545" s="116"/>
      <c r="BH545" s="116"/>
      <c r="BI545" s="116"/>
      <c r="BJ545" s="116"/>
      <c r="BK545" s="116"/>
      <c r="BL545" s="116"/>
      <c r="BM545" s="116"/>
      <c r="BN545" s="116"/>
      <c r="BO545" s="116"/>
    </row>
    <row r="546" spans="1:67" ht="12.75">
      <c r="A546" s="234">
        <v>189</v>
      </c>
      <c r="B546" s="117"/>
      <c r="C546" s="116"/>
      <c r="D546" s="236"/>
      <c r="E546" s="117" t="s">
        <v>857</v>
      </c>
      <c r="F546" s="235"/>
      <c r="G546" s="116"/>
      <c r="H546" s="116"/>
      <c r="I546" s="116"/>
      <c r="J546" s="116"/>
      <c r="K546" s="116"/>
      <c r="L546" s="116"/>
      <c r="M546" s="116"/>
      <c r="N546" s="116"/>
      <c r="O546" s="116"/>
      <c r="P546" s="116"/>
      <c r="Q546" s="116"/>
      <c r="R546" s="116"/>
      <c r="S546" s="116"/>
      <c r="T546" s="116"/>
      <c r="U546" s="116"/>
      <c r="V546" s="116"/>
      <c r="W546" s="116"/>
      <c r="X546" s="117" t="s">
        <v>2534</v>
      </c>
      <c r="Y546" s="234">
        <v>0.35</v>
      </c>
      <c r="Z546" s="116"/>
      <c r="AA546" s="116"/>
      <c r="AB546" s="117" t="s">
        <v>1892</v>
      </c>
      <c r="AC546" s="117" t="s">
        <v>1893</v>
      </c>
      <c r="AD546" s="116"/>
      <c r="AE546" s="116"/>
      <c r="AF546" s="116"/>
      <c r="AG546" s="116"/>
      <c r="AH546" s="233" t="e">
        <f>VLOOKUP($AD546,'Program-Causes'!$C:$D,2,FALSE)</f>
        <v>#N/A</v>
      </c>
      <c r="AI546" s="116"/>
      <c r="AJ546" s="117" t="s">
        <v>69</v>
      </c>
      <c r="AK546" s="117" t="s">
        <v>70</v>
      </c>
      <c r="AL546" s="30" t="str">
        <f t="shared" si="0"/>
        <v>胡凯军-天津远大联合汽车贸易集团有限公司-0.35--Tianjin University Peiyang Education Development Foundation-天津大学北洋教育发展基金会</v>
      </c>
      <c r="AM546" s="117" t="s">
        <v>1369</v>
      </c>
      <c r="AN546" s="114" t="s">
        <v>1895</v>
      </c>
      <c r="AO546" s="116"/>
      <c r="AP546" s="116"/>
      <c r="AQ546" s="116"/>
      <c r="AR546" s="116"/>
      <c r="AS546" s="116"/>
      <c r="AT546" s="117" t="s">
        <v>74</v>
      </c>
      <c r="AU546" s="116"/>
      <c r="AV546" s="116"/>
      <c r="AW546" s="116"/>
      <c r="AX546" s="116"/>
      <c r="AY546" s="116"/>
      <c r="AZ546" s="116"/>
      <c r="BA546" s="116"/>
      <c r="BB546" s="116"/>
      <c r="BC546" s="116"/>
      <c r="BD546" s="117" t="s">
        <v>269</v>
      </c>
      <c r="BE546" s="255">
        <v>42744</v>
      </c>
      <c r="BF546" s="116"/>
      <c r="BG546" s="116"/>
      <c r="BH546" s="116"/>
      <c r="BI546" s="116"/>
      <c r="BJ546" s="116"/>
      <c r="BK546" s="116"/>
      <c r="BL546" s="116"/>
      <c r="BM546" s="116"/>
      <c r="BN546" s="116"/>
      <c r="BO546" s="116"/>
    </row>
    <row r="547" spans="1:67" ht="16.5">
      <c r="A547" s="234">
        <v>190</v>
      </c>
      <c r="B547" s="117"/>
      <c r="C547" s="116"/>
      <c r="D547" s="236"/>
      <c r="E547" s="117" t="s">
        <v>858</v>
      </c>
      <c r="F547" s="235"/>
      <c r="G547" s="116"/>
      <c r="H547" s="116"/>
      <c r="I547" s="116"/>
      <c r="J547" s="116"/>
      <c r="K547" s="116"/>
      <c r="L547" s="116"/>
      <c r="M547" s="117" t="s">
        <v>2536</v>
      </c>
      <c r="N547" s="116"/>
      <c r="O547" s="116"/>
      <c r="P547" s="116"/>
      <c r="Q547" s="116"/>
      <c r="R547" s="116"/>
      <c r="S547" s="116"/>
      <c r="T547" s="116"/>
      <c r="U547" s="116"/>
      <c r="V547" s="116"/>
      <c r="W547" s="116"/>
      <c r="X547" s="117" t="s">
        <v>2536</v>
      </c>
      <c r="Y547" s="234">
        <v>2.66</v>
      </c>
      <c r="Z547" s="234">
        <v>4</v>
      </c>
      <c r="AA547" s="234">
        <v>27</v>
      </c>
      <c r="AB547" s="117" t="s">
        <v>1359</v>
      </c>
      <c r="AC547" s="117" t="s">
        <v>1281</v>
      </c>
      <c r="AD547" s="117" t="s">
        <v>1362</v>
      </c>
      <c r="AE547" s="117" t="s">
        <v>109</v>
      </c>
      <c r="AF547" s="116"/>
      <c r="AG547" s="117" t="s">
        <v>99</v>
      </c>
      <c r="AH547" s="233" t="e">
        <f>VLOOKUP($AD547,'Program-Causes'!$C:$D,2,FALSE)</f>
        <v>#N/A</v>
      </c>
      <c r="AI547" s="117" t="s">
        <v>100</v>
      </c>
      <c r="AJ547" s="117" t="s">
        <v>69</v>
      </c>
      <c r="AK547" s="117" t="s">
        <v>70</v>
      </c>
      <c r="AL547" s="30" t="str">
        <f t="shared" si="0"/>
        <v>钱于军-瑞银-2.66-4-China Social Welfare Foundation-中国社会福利基金会</v>
      </c>
      <c r="AM547" s="257" t="s">
        <v>80</v>
      </c>
      <c r="AN547" s="116"/>
      <c r="AO547" s="116"/>
      <c r="AP547" s="116"/>
      <c r="AQ547" s="117" t="s">
        <v>74</v>
      </c>
      <c r="AR547" s="116"/>
      <c r="AS547" s="116"/>
      <c r="AT547" s="116"/>
      <c r="AU547" s="116"/>
      <c r="AV547" s="116"/>
      <c r="AW547" s="116"/>
      <c r="AX547" s="116"/>
      <c r="AY547" s="116"/>
      <c r="AZ547" s="116"/>
      <c r="BA547" s="116"/>
      <c r="BB547" s="116"/>
      <c r="BC547" s="116"/>
      <c r="BD547" s="117" t="s">
        <v>118</v>
      </c>
      <c r="BE547" s="255">
        <v>42744</v>
      </c>
      <c r="BF547" s="116"/>
      <c r="BG547" s="116"/>
      <c r="BH547" s="116"/>
      <c r="BI547" s="116"/>
      <c r="BJ547" s="116"/>
      <c r="BK547" s="116"/>
      <c r="BL547" s="116"/>
      <c r="BM547" s="116"/>
      <c r="BN547" s="116"/>
      <c r="BO547" s="116"/>
    </row>
    <row r="548" spans="1:67" ht="12.75">
      <c r="A548" s="234">
        <v>191</v>
      </c>
      <c r="B548" s="117"/>
      <c r="C548" s="116"/>
      <c r="D548" s="236"/>
      <c r="E548" s="117" t="s">
        <v>859</v>
      </c>
      <c r="F548" s="235"/>
      <c r="G548" s="116"/>
      <c r="H548" s="116"/>
      <c r="I548" s="116"/>
      <c r="J548" s="116"/>
      <c r="K548" s="116"/>
      <c r="L548" s="116"/>
      <c r="M548" s="116"/>
      <c r="N548" s="116"/>
      <c r="O548" s="116"/>
      <c r="P548" s="116"/>
      <c r="Q548" s="116"/>
      <c r="R548" s="116"/>
      <c r="S548" s="116"/>
      <c r="T548" s="116"/>
      <c r="U548" s="116"/>
      <c r="V548" s="116"/>
      <c r="W548" s="116"/>
      <c r="X548" s="117" t="s">
        <v>2537</v>
      </c>
      <c r="Y548" s="234">
        <v>1</v>
      </c>
      <c r="Z548" s="116"/>
      <c r="AA548" s="116"/>
      <c r="AB548" s="117" t="s">
        <v>2063</v>
      </c>
      <c r="AC548" s="117" t="s">
        <v>2064</v>
      </c>
      <c r="AD548" s="117" t="s">
        <v>2538</v>
      </c>
      <c r="AE548" s="116"/>
      <c r="AF548" s="116"/>
      <c r="AG548" s="116"/>
      <c r="AH548" s="233" t="e">
        <f>VLOOKUP($AD548,'Program-Causes'!$C:$D,2,FALSE)</f>
        <v>#N/A</v>
      </c>
      <c r="AI548" s="116"/>
      <c r="AJ548" s="117" t="s">
        <v>69</v>
      </c>
      <c r="AK548" s="117" t="s">
        <v>70</v>
      </c>
      <c r="AL548" s="30" t="str">
        <f t="shared" si="0"/>
        <v>陈佳菁-国太投资控股（集团）有限公司-1--Shanghai Soong Ching Ling Foundation-上海宋庆龄基金会</v>
      </c>
      <c r="AM548" s="117" t="s">
        <v>1369</v>
      </c>
      <c r="AN548" s="114" t="s">
        <v>2066</v>
      </c>
      <c r="AO548" s="116"/>
      <c r="AP548" s="116"/>
      <c r="AQ548" s="116"/>
      <c r="AR548" s="116"/>
      <c r="AS548" s="116"/>
      <c r="AT548" s="117" t="s">
        <v>74</v>
      </c>
      <c r="AU548" s="116"/>
      <c r="AV548" s="116"/>
      <c r="AW548" s="116"/>
      <c r="AX548" s="116"/>
      <c r="AY548" s="116"/>
      <c r="AZ548" s="116"/>
      <c r="BA548" s="116"/>
      <c r="BB548" s="116"/>
      <c r="BC548" s="116"/>
      <c r="BD548" s="117" t="s">
        <v>269</v>
      </c>
      <c r="BE548" s="255">
        <v>42744</v>
      </c>
      <c r="BF548" s="116"/>
      <c r="BG548" s="116"/>
      <c r="BH548" s="116"/>
      <c r="BI548" s="116"/>
      <c r="BJ548" s="116"/>
      <c r="BK548" s="116"/>
      <c r="BL548" s="116"/>
      <c r="BM548" s="116"/>
      <c r="BN548" s="116"/>
      <c r="BO548" s="116"/>
    </row>
    <row r="549" spans="1:67" ht="12.75">
      <c r="A549" s="234">
        <v>191</v>
      </c>
      <c r="B549" s="117"/>
      <c r="C549" s="116"/>
      <c r="D549" s="236"/>
      <c r="E549" s="117" t="s">
        <v>859</v>
      </c>
      <c r="F549" s="235"/>
      <c r="G549" s="116"/>
      <c r="H549" s="116"/>
      <c r="I549" s="116"/>
      <c r="J549" s="116"/>
      <c r="K549" s="116"/>
      <c r="L549" s="116"/>
      <c r="M549" s="116"/>
      <c r="N549" s="116"/>
      <c r="O549" s="116"/>
      <c r="P549" s="116"/>
      <c r="Q549" s="116"/>
      <c r="R549" s="116"/>
      <c r="S549" s="116"/>
      <c r="T549" s="116"/>
      <c r="U549" s="116"/>
      <c r="V549" s="116"/>
      <c r="W549" s="116"/>
      <c r="X549" s="117" t="s">
        <v>2537</v>
      </c>
      <c r="Y549" s="234">
        <v>1</v>
      </c>
      <c r="Z549" s="116"/>
      <c r="AA549" s="116"/>
      <c r="AB549" s="117" t="s">
        <v>2063</v>
      </c>
      <c r="AC549" s="117" t="s">
        <v>2064</v>
      </c>
      <c r="AD549" s="117" t="s">
        <v>2538</v>
      </c>
      <c r="AE549" s="116"/>
      <c r="AF549" s="116"/>
      <c r="AG549" s="116"/>
      <c r="AH549" s="233" t="e">
        <f>VLOOKUP($AD549,'Program-Causes'!$C:$D,2,FALSE)</f>
        <v>#N/A</v>
      </c>
      <c r="AI549" s="116"/>
      <c r="AJ549" s="117" t="s">
        <v>69</v>
      </c>
      <c r="AK549" s="117" t="s">
        <v>70</v>
      </c>
      <c r="AL549" s="30" t="str">
        <f t="shared" si="0"/>
        <v>陈佳菁-国太投资控股（集团）有限公司-1--Shanghai Soong Ching Ling Foundation-上海宋庆龄基金会</v>
      </c>
      <c r="AM549" s="117" t="s">
        <v>1369</v>
      </c>
      <c r="AN549" s="114" t="s">
        <v>2066</v>
      </c>
      <c r="AO549" s="116"/>
      <c r="AP549" s="116"/>
      <c r="AQ549" s="116"/>
      <c r="AR549" s="116"/>
      <c r="AS549" s="116"/>
      <c r="AT549" s="117" t="s">
        <v>74</v>
      </c>
      <c r="AU549" s="116"/>
      <c r="AV549" s="116"/>
      <c r="AW549" s="116"/>
      <c r="AX549" s="116"/>
      <c r="AY549" s="116"/>
      <c r="AZ549" s="116"/>
      <c r="BA549" s="116"/>
      <c r="BB549" s="116"/>
      <c r="BC549" s="116"/>
      <c r="BD549" s="117" t="s">
        <v>269</v>
      </c>
      <c r="BE549" s="255">
        <v>42744</v>
      </c>
      <c r="BF549" s="116"/>
      <c r="BG549" s="116"/>
      <c r="BH549" s="116"/>
      <c r="BI549" s="116"/>
      <c r="BJ549" s="116"/>
      <c r="BK549" s="116"/>
      <c r="BL549" s="116"/>
      <c r="BM549" s="116"/>
      <c r="BN549" s="116"/>
      <c r="BO549" s="116"/>
    </row>
    <row r="550" spans="1:67" ht="12.75">
      <c r="A550" s="234">
        <v>191</v>
      </c>
      <c r="B550" s="117"/>
      <c r="C550" s="116"/>
      <c r="D550" s="236"/>
      <c r="E550" s="117" t="s">
        <v>859</v>
      </c>
      <c r="F550" s="235"/>
      <c r="G550" s="116"/>
      <c r="H550" s="116"/>
      <c r="I550" s="116"/>
      <c r="J550" s="116"/>
      <c r="K550" s="116"/>
      <c r="L550" s="116"/>
      <c r="M550" s="116"/>
      <c r="N550" s="116"/>
      <c r="O550" s="116"/>
      <c r="P550" s="116"/>
      <c r="Q550" s="116"/>
      <c r="R550" s="116"/>
      <c r="S550" s="116"/>
      <c r="T550" s="116"/>
      <c r="U550" s="116"/>
      <c r="V550" s="116"/>
      <c r="W550" s="116"/>
      <c r="X550" s="117" t="s">
        <v>2537</v>
      </c>
      <c r="Y550" s="292">
        <v>0.6</v>
      </c>
      <c r="Z550" s="234">
        <v>3</v>
      </c>
      <c r="AA550" s="234">
        <v>14</v>
      </c>
      <c r="AB550" s="30" t="s">
        <v>1624</v>
      </c>
      <c r="AC550" s="194" t="s">
        <v>1625</v>
      </c>
      <c r="AD550" s="116"/>
      <c r="AE550" s="116"/>
      <c r="AF550" s="116"/>
      <c r="AG550" s="116"/>
      <c r="AH550" s="233" t="e">
        <f>VLOOKUP($AD550,'Program-Causes'!$C:$D,2,FALSE)</f>
        <v>#N/A</v>
      </c>
      <c r="AI550" s="116"/>
      <c r="AJ550" s="117" t="s">
        <v>69</v>
      </c>
      <c r="AK550" s="117" t="s">
        <v>70</v>
      </c>
      <c r="AL550" s="30" t="str">
        <f t="shared" si="0"/>
        <v>陈佳菁-国太投资控股（集团）有限公司-0.6-3-Shanghai Charity Foundation-上海市慈善基金会</v>
      </c>
      <c r="AM550" s="117" t="s">
        <v>1369</v>
      </c>
      <c r="AN550" s="114" t="s">
        <v>2351</v>
      </c>
      <c r="AO550" s="116"/>
      <c r="AP550" s="116"/>
      <c r="AQ550" s="116"/>
      <c r="AR550" s="116"/>
      <c r="AS550" s="116"/>
      <c r="AT550" s="117" t="s">
        <v>74</v>
      </c>
      <c r="AU550" s="116"/>
      <c r="AV550" s="116"/>
      <c r="AW550" s="116"/>
      <c r="AX550" s="116"/>
      <c r="AY550" s="116"/>
      <c r="AZ550" s="116"/>
      <c r="BA550" s="116"/>
      <c r="BB550" s="116"/>
      <c r="BC550" s="116"/>
      <c r="BD550" s="117" t="s">
        <v>269</v>
      </c>
      <c r="BE550" s="255">
        <v>42744</v>
      </c>
      <c r="BF550" s="116"/>
      <c r="BG550" s="116"/>
      <c r="BH550" s="116"/>
      <c r="BI550" s="116"/>
      <c r="BJ550" s="116"/>
      <c r="BK550" s="116"/>
      <c r="BL550" s="116"/>
      <c r="BM550" s="116"/>
      <c r="BN550" s="116"/>
      <c r="BO550" s="116"/>
    </row>
    <row r="551" spans="1:67" ht="16.5">
      <c r="A551" s="234">
        <v>192</v>
      </c>
      <c r="B551" s="117" t="s">
        <v>1626</v>
      </c>
      <c r="C551" s="116"/>
      <c r="D551" s="226" t="s">
        <v>2539</v>
      </c>
      <c r="E551" s="227" t="s">
        <v>860</v>
      </c>
      <c r="F551" s="235"/>
      <c r="G551" s="236"/>
      <c r="H551" s="245"/>
      <c r="I551" s="236"/>
      <c r="J551" s="245"/>
      <c r="K551" s="236"/>
      <c r="L551" s="248"/>
      <c r="M551" s="230" t="s">
        <v>2540</v>
      </c>
      <c r="N551" s="229" t="s">
        <v>2541</v>
      </c>
      <c r="O551" s="240"/>
      <c r="P551" s="229" t="s">
        <v>953</v>
      </c>
      <c r="Q551" s="230" t="s">
        <v>223</v>
      </c>
      <c r="R551" s="229" t="s">
        <v>223</v>
      </c>
      <c r="S551" s="239" t="s">
        <v>80</v>
      </c>
      <c r="T551" s="248"/>
      <c r="U551" s="240"/>
      <c r="V551" s="248"/>
      <c r="W551" s="240"/>
      <c r="X551" s="30" t="s">
        <v>2541</v>
      </c>
      <c r="Y551" s="194">
        <v>0.16772899999999999</v>
      </c>
      <c r="Z551" s="242">
        <v>12</v>
      </c>
      <c r="AA551" s="241">
        <v>23</v>
      </c>
      <c r="AB551" s="30" t="s">
        <v>963</v>
      </c>
      <c r="AC551" s="29"/>
      <c r="AD551" s="228" t="s">
        <v>2542</v>
      </c>
      <c r="AE551" s="30" t="s">
        <v>109</v>
      </c>
      <c r="AF551" s="29"/>
      <c r="AG551" s="30" t="s">
        <v>99</v>
      </c>
      <c r="AH551" s="233" t="str">
        <f>VLOOKUP($AD551,'Program-Causes'!$C:$D,2,FALSE)</f>
        <v>Social Welfare &amp; Poverty Alleviation</v>
      </c>
      <c r="AI551" s="194" t="s">
        <v>100</v>
      </c>
      <c r="AJ551" s="30" t="s">
        <v>69</v>
      </c>
      <c r="AK551" s="194" t="s">
        <v>70</v>
      </c>
      <c r="AL551" s="30" t="str">
        <f t="shared" si="0"/>
        <v>朱宗毅-百胜咨询（上海）有限公司-0.167729-12-China Foundation for Poverty Alleviation-</v>
      </c>
      <c r="AM551" s="26" t="s">
        <v>80</v>
      </c>
      <c r="AN551" s="29"/>
      <c r="AO551" s="28"/>
      <c r="AP551" s="29"/>
      <c r="AQ551" s="28"/>
      <c r="AR551" s="29"/>
      <c r="AS551" s="28"/>
      <c r="AT551" s="194" t="s">
        <v>74</v>
      </c>
      <c r="AU551" s="28"/>
      <c r="AV551" s="29"/>
      <c r="AW551" s="28"/>
      <c r="AX551" s="29"/>
      <c r="AY551" s="236"/>
      <c r="AZ551" s="245"/>
      <c r="BA551" s="245"/>
      <c r="BB551" s="236"/>
      <c r="BC551" s="245"/>
      <c r="BD551" s="117" t="s">
        <v>103</v>
      </c>
      <c r="BE551" s="116"/>
      <c r="BF551" s="116"/>
      <c r="BG551" s="116"/>
      <c r="BH551" s="116"/>
      <c r="BI551" s="116"/>
      <c r="BJ551" s="116"/>
      <c r="BK551" s="116"/>
      <c r="BL551" s="116"/>
      <c r="BM551" s="116"/>
      <c r="BN551" s="116"/>
      <c r="BO551" s="116"/>
    </row>
    <row r="552" spans="1:67" ht="16.5">
      <c r="A552" s="234">
        <v>192</v>
      </c>
      <c r="B552" s="117" t="s">
        <v>1626</v>
      </c>
      <c r="C552" s="116"/>
      <c r="D552" s="226" t="s">
        <v>2539</v>
      </c>
      <c r="E552" s="227" t="s">
        <v>860</v>
      </c>
      <c r="F552" s="235"/>
      <c r="G552" s="236"/>
      <c r="H552" s="245"/>
      <c r="I552" s="236"/>
      <c r="J552" s="245"/>
      <c r="K552" s="236"/>
      <c r="L552" s="248"/>
      <c r="M552" s="240"/>
      <c r="N552" s="248"/>
      <c r="O552" s="240"/>
      <c r="P552" s="248"/>
      <c r="Q552" s="240"/>
      <c r="R552" s="248"/>
      <c r="S552" s="240"/>
      <c r="T552" s="248"/>
      <c r="U552" s="240"/>
      <c r="V552" s="248"/>
      <c r="W552" s="240"/>
      <c r="X552" s="30" t="s">
        <v>2541</v>
      </c>
      <c r="Y552" s="194">
        <v>2</v>
      </c>
      <c r="Z552" s="242">
        <v>8</v>
      </c>
      <c r="AA552" s="241">
        <v>16</v>
      </c>
      <c r="AB552" s="30" t="s">
        <v>963</v>
      </c>
      <c r="AC552" s="29"/>
      <c r="AD552" s="228" t="s">
        <v>2544</v>
      </c>
      <c r="AE552" s="30" t="s">
        <v>109</v>
      </c>
      <c r="AF552" s="29"/>
      <c r="AG552" s="30" t="s">
        <v>99</v>
      </c>
      <c r="AH552" s="233" t="str">
        <f>VLOOKUP($AD552,'Program-Causes'!$C:$D,2,FALSE)</f>
        <v>Social Welfare &amp; Poverty Alleviation</v>
      </c>
      <c r="AI552" s="194" t="s">
        <v>100</v>
      </c>
      <c r="AJ552" s="30" t="s">
        <v>69</v>
      </c>
      <c r="AK552" s="194" t="s">
        <v>70</v>
      </c>
      <c r="AL552" s="30" t="str">
        <f t="shared" si="0"/>
        <v>朱宗毅-百胜咨询（上海）有限公司-2-8-China Foundation for Poverty Alleviation-</v>
      </c>
      <c r="AM552" s="26" t="s">
        <v>80</v>
      </c>
      <c r="AN552" s="29"/>
      <c r="AO552" s="28"/>
      <c r="AP552" s="29"/>
      <c r="AQ552" s="28"/>
      <c r="AR552" s="29"/>
      <c r="AS552" s="28"/>
      <c r="AT552" s="194" t="s">
        <v>74</v>
      </c>
      <c r="AU552" s="28"/>
      <c r="AV552" s="29"/>
      <c r="AW552" s="28"/>
      <c r="AX552" s="29"/>
      <c r="AY552" s="236"/>
      <c r="AZ552" s="245"/>
      <c r="BA552" s="245"/>
      <c r="BB552" s="236"/>
      <c r="BC552" s="245"/>
      <c r="BD552" s="117" t="s">
        <v>103</v>
      </c>
      <c r="BE552" s="116"/>
      <c r="BF552" s="116"/>
      <c r="BG552" s="116"/>
      <c r="BH552" s="116"/>
      <c r="BI552" s="116"/>
      <c r="BJ552" s="116"/>
      <c r="BK552" s="116"/>
      <c r="BL552" s="116"/>
      <c r="BM552" s="116"/>
      <c r="BN552" s="116"/>
      <c r="BO552" s="116"/>
    </row>
    <row r="553" spans="1:67" ht="16.5">
      <c r="A553" s="234">
        <v>192</v>
      </c>
      <c r="B553" s="117" t="s">
        <v>1626</v>
      </c>
      <c r="C553" s="116"/>
      <c r="D553" s="226" t="s">
        <v>2539</v>
      </c>
      <c r="E553" s="227" t="s">
        <v>860</v>
      </c>
      <c r="F553" s="235"/>
      <c r="G553" s="236"/>
      <c r="H553" s="245"/>
      <c r="I553" s="236"/>
      <c r="J553" s="245"/>
      <c r="K553" s="236"/>
      <c r="L553" s="248"/>
      <c r="M553" s="240"/>
      <c r="N553" s="248"/>
      <c r="O553" s="240"/>
      <c r="P553" s="248"/>
      <c r="Q553" s="240"/>
      <c r="R553" s="248"/>
      <c r="S553" s="240"/>
      <c r="T553" s="248"/>
      <c r="U553" s="240"/>
      <c r="V553" s="248"/>
      <c r="W553" s="240"/>
      <c r="X553" s="30" t="s">
        <v>2541</v>
      </c>
      <c r="Y553" s="194">
        <v>0.3</v>
      </c>
      <c r="Z553" s="242">
        <v>8</v>
      </c>
      <c r="AA553" s="241">
        <v>16</v>
      </c>
      <c r="AB553" s="30" t="s">
        <v>963</v>
      </c>
      <c r="AC553" s="29"/>
      <c r="AD553" s="228" t="s">
        <v>2545</v>
      </c>
      <c r="AE553" s="30" t="s">
        <v>109</v>
      </c>
      <c r="AF553" s="29"/>
      <c r="AG553" s="30" t="s">
        <v>99</v>
      </c>
      <c r="AH553" s="233" t="str">
        <f>VLOOKUP($AD553,'Program-Causes'!$C:$D,2,FALSE)</f>
        <v>Social Welfare &amp; Poverty Alleviation</v>
      </c>
      <c r="AI553" s="194" t="s">
        <v>100</v>
      </c>
      <c r="AJ553" s="30" t="s">
        <v>69</v>
      </c>
      <c r="AK553" s="194" t="s">
        <v>70</v>
      </c>
      <c r="AL553" s="30" t="str">
        <f t="shared" si="0"/>
        <v>朱宗毅-百胜咨询（上海）有限公司-0.3-8-China Foundation for Poverty Alleviation-</v>
      </c>
      <c r="AM553" s="26" t="s">
        <v>80</v>
      </c>
      <c r="AN553" s="29"/>
      <c r="AO553" s="28"/>
      <c r="AP553" s="29"/>
      <c r="AQ553" s="28"/>
      <c r="AR553" s="29"/>
      <c r="AS553" s="28"/>
      <c r="AT553" s="194" t="s">
        <v>74</v>
      </c>
      <c r="AU553" s="28"/>
      <c r="AV553" s="29"/>
      <c r="AW553" s="28"/>
      <c r="AX553" s="29"/>
      <c r="AY553" s="236"/>
      <c r="AZ553" s="245"/>
      <c r="BA553" s="245"/>
      <c r="BB553" s="236"/>
      <c r="BC553" s="245"/>
      <c r="BD553" s="117" t="s">
        <v>103</v>
      </c>
      <c r="BE553" s="116"/>
      <c r="BF553" s="116"/>
      <c r="BG553" s="116"/>
      <c r="BH553" s="116"/>
      <c r="BI553" s="116"/>
      <c r="BJ553" s="116"/>
      <c r="BK553" s="116"/>
      <c r="BL553" s="116"/>
      <c r="BM553" s="116"/>
      <c r="BN553" s="116"/>
      <c r="BO553" s="116"/>
    </row>
    <row r="554" spans="1:67" ht="12.75">
      <c r="A554" s="234">
        <v>193</v>
      </c>
      <c r="B554" s="117"/>
      <c r="C554" s="116"/>
      <c r="D554" s="236"/>
      <c r="E554" s="117" t="s">
        <v>861</v>
      </c>
      <c r="F554" s="235"/>
      <c r="G554" s="116"/>
      <c r="H554" s="116"/>
      <c r="I554" s="116"/>
      <c r="J554" s="116"/>
      <c r="K554" s="116"/>
      <c r="L554" s="116"/>
      <c r="M554" s="116"/>
      <c r="N554" s="116"/>
      <c r="O554" s="116"/>
      <c r="P554" s="116"/>
      <c r="Q554" s="116"/>
      <c r="R554" s="116"/>
      <c r="S554" s="116"/>
      <c r="T554" s="116"/>
      <c r="U554" s="116"/>
      <c r="V554" s="116"/>
      <c r="W554" s="116"/>
      <c r="X554" s="117" t="s">
        <v>2546</v>
      </c>
      <c r="Y554" s="234">
        <v>2.4</v>
      </c>
      <c r="Z554" s="116"/>
      <c r="AA554" s="116"/>
      <c r="AB554" s="117" t="s">
        <v>2547</v>
      </c>
      <c r="AC554" s="117" t="s">
        <v>2548</v>
      </c>
      <c r="AD554" s="117" t="s">
        <v>2549</v>
      </c>
      <c r="AE554" s="116"/>
      <c r="AF554" s="116"/>
      <c r="AG554" s="116"/>
      <c r="AH554" s="233" t="e">
        <f>VLOOKUP($AD554,'Program-Causes'!$C:$D,2,FALSE)</f>
        <v>#N/A</v>
      </c>
      <c r="AI554" s="116"/>
      <c r="AJ554" s="117" t="s">
        <v>69</v>
      </c>
      <c r="AK554" s="117" t="s">
        <v>70</v>
      </c>
      <c r="AL554" s="30" t="str">
        <f t="shared" si="0"/>
        <v>王作弟-陕西思尔生物科技有限公司-2.4--Shaanxi Normal University Education Foundation &amp; Alumni Association-陕西师范大学教育基金会</v>
      </c>
      <c r="AM554" s="117" t="s">
        <v>1369</v>
      </c>
      <c r="AN554" s="114" t="s">
        <v>2550</v>
      </c>
      <c r="AO554" s="116"/>
      <c r="AP554" s="116"/>
      <c r="AQ554" s="116"/>
      <c r="AR554" s="116"/>
      <c r="AS554" s="116"/>
      <c r="AT554" s="117" t="s">
        <v>74</v>
      </c>
      <c r="AU554" s="116"/>
      <c r="AV554" s="116"/>
      <c r="AW554" s="116"/>
      <c r="AX554" s="116"/>
      <c r="AY554" s="116"/>
      <c r="AZ554" s="116"/>
      <c r="BA554" s="116"/>
      <c r="BB554" s="116"/>
      <c r="BC554" s="116"/>
      <c r="BD554" s="117" t="s">
        <v>269</v>
      </c>
      <c r="BE554" s="255">
        <v>42744</v>
      </c>
      <c r="BF554" s="116"/>
      <c r="BG554" s="116"/>
      <c r="BH554" s="116"/>
      <c r="BI554" s="116"/>
      <c r="BJ554" s="116"/>
      <c r="BK554" s="116"/>
      <c r="BL554" s="116"/>
      <c r="BM554" s="116"/>
      <c r="BN554" s="116"/>
      <c r="BO554" s="116"/>
    </row>
    <row r="555" spans="1:67" ht="12.75">
      <c r="A555" s="234">
        <v>194</v>
      </c>
      <c r="B555" s="117"/>
      <c r="C555" s="116"/>
      <c r="D555" s="236"/>
      <c r="E555" s="117" t="s">
        <v>862</v>
      </c>
      <c r="F555" s="235"/>
      <c r="G555" s="116"/>
      <c r="H555" s="116"/>
      <c r="I555" s="116"/>
      <c r="J555" s="116"/>
      <c r="K555" s="116"/>
      <c r="L555" s="116"/>
      <c r="M555" s="116"/>
      <c r="N555" s="116"/>
      <c r="O555" s="116"/>
      <c r="P555" s="116"/>
      <c r="Q555" s="116"/>
      <c r="R555" s="116"/>
      <c r="S555" s="116"/>
      <c r="T555" s="116"/>
      <c r="U555" s="116"/>
      <c r="V555" s="116"/>
      <c r="W555" s="116"/>
      <c r="X555" s="117" t="s">
        <v>2551</v>
      </c>
      <c r="Y555" s="234">
        <v>2</v>
      </c>
      <c r="Z555" s="116"/>
      <c r="AA555" s="116"/>
      <c r="AB555" s="117" t="s">
        <v>1892</v>
      </c>
      <c r="AC555" s="117" t="s">
        <v>1893</v>
      </c>
      <c r="AD555" s="116"/>
      <c r="AE555" s="116"/>
      <c r="AF555" s="116"/>
      <c r="AG555" s="116"/>
      <c r="AH555" s="233" t="e">
        <f>VLOOKUP($AD555,'Program-Causes'!$C:$D,2,FALSE)</f>
        <v>#N/A</v>
      </c>
      <c r="AI555" s="116"/>
      <c r="AJ555" s="117" t="s">
        <v>69</v>
      </c>
      <c r="AK555" s="117" t="s">
        <v>70</v>
      </c>
      <c r="AL555" s="30" t="str">
        <f t="shared" si="0"/>
        <v>王健沂-浙江富通感恩慈善基金会-2--Tianjin University Peiyang Education Development Foundation-天津大学北洋教育发展基金会</v>
      </c>
      <c r="AM555" s="117" t="s">
        <v>1369</v>
      </c>
      <c r="AN555" s="114" t="s">
        <v>1895</v>
      </c>
      <c r="AO555" s="116"/>
      <c r="AP555" s="116"/>
      <c r="AQ555" s="116"/>
      <c r="AR555" s="116"/>
      <c r="AS555" s="116"/>
      <c r="AT555" s="117" t="s">
        <v>74</v>
      </c>
      <c r="AU555" s="116"/>
      <c r="AV555" s="116"/>
      <c r="AW555" s="116"/>
      <c r="AX555" s="116"/>
      <c r="AY555" s="116"/>
      <c r="AZ555" s="116"/>
      <c r="BA555" s="116"/>
      <c r="BB555" s="116"/>
      <c r="BC555" s="116"/>
      <c r="BD555" s="117" t="s">
        <v>269</v>
      </c>
      <c r="BE555" s="255">
        <v>42744</v>
      </c>
      <c r="BF555" s="116"/>
      <c r="BG555" s="116"/>
      <c r="BH555" s="116"/>
      <c r="BI555" s="116"/>
      <c r="BJ555" s="116"/>
      <c r="BK555" s="116"/>
      <c r="BL555" s="116"/>
      <c r="BM555" s="116"/>
      <c r="BN555" s="116"/>
      <c r="BO555" s="116"/>
    </row>
    <row r="556" spans="1:67" ht="12.75">
      <c r="A556" s="234">
        <v>194</v>
      </c>
      <c r="B556" s="117"/>
      <c r="C556" s="116"/>
      <c r="D556" s="236"/>
      <c r="E556" s="117" t="s">
        <v>862</v>
      </c>
      <c r="F556" s="235"/>
      <c r="G556" s="116"/>
      <c r="H556" s="116"/>
      <c r="I556" s="116"/>
      <c r="J556" s="116"/>
      <c r="K556" s="116"/>
      <c r="L556" s="116"/>
      <c r="M556" s="116"/>
      <c r="N556" s="116"/>
      <c r="O556" s="116"/>
      <c r="P556" s="116"/>
      <c r="Q556" s="116"/>
      <c r="R556" s="116"/>
      <c r="S556" s="116"/>
      <c r="T556" s="116"/>
      <c r="U556" s="116"/>
      <c r="V556" s="116"/>
      <c r="W556" s="116"/>
      <c r="X556" s="117" t="s">
        <v>2551</v>
      </c>
      <c r="Y556" s="234">
        <v>0.224</v>
      </c>
      <c r="Z556" s="116"/>
      <c r="AA556" s="116"/>
      <c r="AB556" s="117" t="s">
        <v>2552</v>
      </c>
      <c r="AC556" s="117" t="s">
        <v>2114</v>
      </c>
      <c r="AD556" s="116"/>
      <c r="AE556" s="116"/>
      <c r="AF556" s="116"/>
      <c r="AG556" s="116"/>
      <c r="AH556" s="233" t="e">
        <f>VLOOKUP($AD556,'Program-Causes'!$C:$D,2,FALSE)</f>
        <v>#N/A</v>
      </c>
      <c r="AI556" s="116"/>
      <c r="AJ556" s="117" t="s">
        <v>69</v>
      </c>
      <c r="AK556" s="117" t="s">
        <v>70</v>
      </c>
      <c r="AL556" s="30" t="str">
        <f t="shared" si="0"/>
        <v>王健沂-浙江富通感恩慈善基金会-0.224--Education Development Foundation of UESTC-四川电子科技大学教育发展基金会</v>
      </c>
      <c r="AM556" s="117" t="s">
        <v>1369</v>
      </c>
      <c r="AN556" s="277" t="s">
        <v>2554</v>
      </c>
      <c r="AO556" s="116"/>
      <c r="AP556" s="116"/>
      <c r="AQ556" s="116"/>
      <c r="AR556" s="116"/>
      <c r="AS556" s="116"/>
      <c r="AT556" s="117" t="s">
        <v>74</v>
      </c>
      <c r="AU556" s="116"/>
      <c r="AV556" s="116"/>
      <c r="AW556" s="116"/>
      <c r="AX556" s="116"/>
      <c r="AY556" s="116"/>
      <c r="AZ556" s="116"/>
      <c r="BA556" s="116"/>
      <c r="BB556" s="116"/>
      <c r="BC556" s="116"/>
      <c r="BD556" s="117" t="s">
        <v>269</v>
      </c>
      <c r="BE556" s="255">
        <v>42744</v>
      </c>
      <c r="BF556" s="116"/>
      <c r="BG556" s="116"/>
      <c r="BH556" s="116"/>
      <c r="BI556" s="116"/>
      <c r="BJ556" s="116"/>
      <c r="BK556" s="116"/>
      <c r="BL556" s="116"/>
      <c r="BM556" s="116"/>
      <c r="BN556" s="116"/>
      <c r="BO556" s="116"/>
    </row>
    <row r="557" spans="1:67" ht="12.75">
      <c r="A557" s="234">
        <v>195</v>
      </c>
      <c r="B557" s="117"/>
      <c r="C557" s="116"/>
      <c r="D557" s="236"/>
      <c r="E557" s="117" t="s">
        <v>863</v>
      </c>
      <c r="F557" s="235"/>
      <c r="G557" s="116"/>
      <c r="H557" s="116"/>
      <c r="I557" s="116"/>
      <c r="J557" s="116"/>
      <c r="K557" s="116"/>
      <c r="L557" s="116"/>
      <c r="M557" s="116"/>
      <c r="N557" s="116"/>
      <c r="O557" s="116"/>
      <c r="P557" s="116"/>
      <c r="Q557" s="116"/>
      <c r="R557" s="116"/>
      <c r="S557" s="116"/>
      <c r="T557" s="116"/>
      <c r="U557" s="116"/>
      <c r="V557" s="116"/>
      <c r="W557" s="116"/>
      <c r="X557" s="117" t="s">
        <v>2555</v>
      </c>
      <c r="Y557" s="234">
        <v>2.2000000000000002</v>
      </c>
      <c r="Z557" s="116"/>
      <c r="AA557" s="116"/>
      <c r="AB557" s="117" t="s">
        <v>2556</v>
      </c>
      <c r="AC557" s="117" t="s">
        <v>2557</v>
      </c>
      <c r="AD557" s="117" t="s">
        <v>2558</v>
      </c>
      <c r="AE557" s="116"/>
      <c r="AF557" s="116"/>
      <c r="AG557" s="116"/>
      <c r="AH557" s="233" t="e">
        <f>VLOOKUP($AD557,'Program-Causes'!$C:$D,2,FALSE)</f>
        <v>#N/A</v>
      </c>
      <c r="AI557" s="116"/>
      <c r="AJ557" s="117" t="s">
        <v>69</v>
      </c>
      <c r="AK557" s="117" t="s">
        <v>70</v>
      </c>
      <c r="AL557" s="30" t="str">
        <f t="shared" si="0"/>
        <v>徐广煜-当代君合（深圳）投资有限公司-2.2--Hubei University Education Development Foundation-湖北大学教育发展基金会</v>
      </c>
      <c r="AM557" s="117" t="s">
        <v>1369</v>
      </c>
      <c r="AN557" s="277" t="s">
        <v>2559</v>
      </c>
      <c r="AO557" s="116"/>
      <c r="AP557" s="116"/>
      <c r="AQ557" s="116"/>
      <c r="AR557" s="116"/>
      <c r="AS557" s="116"/>
      <c r="AT557" s="117" t="s">
        <v>74</v>
      </c>
      <c r="AU557" s="116"/>
      <c r="AV557" s="116"/>
      <c r="AW557" s="116"/>
      <c r="AX557" s="116"/>
      <c r="AY557" s="116"/>
      <c r="AZ557" s="116"/>
      <c r="BA557" s="116"/>
      <c r="BB557" s="116"/>
      <c r="BC557" s="116"/>
      <c r="BD557" s="117" t="s">
        <v>269</v>
      </c>
      <c r="BE557" s="255">
        <v>42744</v>
      </c>
      <c r="BF557" s="116"/>
      <c r="BG557" s="116"/>
      <c r="BH557" s="116"/>
      <c r="BI557" s="116"/>
      <c r="BJ557" s="116"/>
      <c r="BK557" s="116"/>
      <c r="BL557" s="116"/>
      <c r="BM557" s="116"/>
      <c r="BN557" s="116"/>
      <c r="BO557" s="116"/>
    </row>
    <row r="558" spans="1:67" ht="12.75">
      <c r="A558" s="234">
        <v>196</v>
      </c>
      <c r="B558" s="117"/>
      <c r="C558" s="116"/>
      <c r="D558" s="236"/>
      <c r="E558" s="226" t="s">
        <v>864</v>
      </c>
      <c r="F558" s="235"/>
      <c r="G558" s="236"/>
      <c r="H558" s="245"/>
      <c r="I558" s="236"/>
      <c r="J558" s="245"/>
      <c r="K558" s="236"/>
      <c r="L558" s="248"/>
      <c r="M558" s="240"/>
      <c r="N558" s="248"/>
      <c r="O558" s="240"/>
      <c r="P558" s="248"/>
      <c r="Q558" s="240"/>
      <c r="R558" s="248"/>
      <c r="S558" s="240"/>
      <c r="T558" s="248"/>
      <c r="U558" s="240"/>
      <c r="V558" s="248"/>
      <c r="W558" s="240"/>
      <c r="X558" s="30" t="s">
        <v>2560</v>
      </c>
      <c r="Y558" s="292">
        <v>2.17</v>
      </c>
      <c r="Z558" s="242">
        <v>4</v>
      </c>
      <c r="AA558" s="241">
        <v>8</v>
      </c>
      <c r="AB558" s="30" t="s">
        <v>1624</v>
      </c>
      <c r="AC558" s="194" t="s">
        <v>1625</v>
      </c>
      <c r="AD558" s="235"/>
      <c r="AE558" s="28"/>
      <c r="AF558" s="29"/>
      <c r="AG558" s="28"/>
      <c r="AH558" s="233" t="e">
        <f>VLOOKUP($AD558,'Program-Causes'!$C:$D,2,FALSE)</f>
        <v>#N/A</v>
      </c>
      <c r="AI558" s="29"/>
      <c r="AJ558" s="117" t="s">
        <v>69</v>
      </c>
      <c r="AK558" s="117" t="s">
        <v>70</v>
      </c>
      <c r="AL558" s="30" t="str">
        <f t="shared" si="0"/>
        <v>苏辉强-上海会聪医疗科技中心-2.17-4-Shanghai Charity Foundation-上海市慈善基金会</v>
      </c>
      <c r="AM558" s="117" t="s">
        <v>1369</v>
      </c>
      <c r="AN558" s="114" t="s">
        <v>2351</v>
      </c>
      <c r="AO558" s="28"/>
      <c r="AP558" s="29"/>
      <c r="AQ558" s="28"/>
      <c r="AR558" s="29"/>
      <c r="AS558" s="28"/>
      <c r="AT558" s="117" t="s">
        <v>74</v>
      </c>
      <c r="AU558" s="28"/>
      <c r="AV558" s="29"/>
      <c r="AW558" s="28"/>
      <c r="AX558" s="29"/>
      <c r="AY558" s="236"/>
      <c r="AZ558" s="245"/>
      <c r="BA558" s="245"/>
      <c r="BB558" s="236"/>
      <c r="BC558" s="245"/>
      <c r="BD558" s="117" t="s">
        <v>269</v>
      </c>
      <c r="BE558" s="255">
        <v>42744</v>
      </c>
      <c r="BF558" s="116"/>
      <c r="BG558" s="116"/>
      <c r="BH558" s="116"/>
      <c r="BI558" s="116"/>
      <c r="BJ558" s="116"/>
      <c r="BK558" s="116"/>
      <c r="BL558" s="116"/>
      <c r="BM558" s="116"/>
      <c r="BN558" s="116"/>
      <c r="BO558" s="116"/>
    </row>
    <row r="559" spans="1:67" ht="16.5">
      <c r="A559" s="234">
        <v>197</v>
      </c>
      <c r="B559" s="117" t="s">
        <v>1626</v>
      </c>
      <c r="C559" s="116"/>
      <c r="D559" s="226" t="s">
        <v>2561</v>
      </c>
      <c r="E559" s="227" t="s">
        <v>866</v>
      </c>
      <c r="F559" s="235"/>
      <c r="G559" s="236"/>
      <c r="H559" s="245"/>
      <c r="I559" s="236"/>
      <c r="J559" s="245"/>
      <c r="K559" s="238" t="s">
        <v>80</v>
      </c>
      <c r="L559" s="229" t="s">
        <v>67</v>
      </c>
      <c r="M559" s="230" t="s">
        <v>2562</v>
      </c>
      <c r="N559" s="229" t="s">
        <v>2563</v>
      </c>
      <c r="O559" s="240"/>
      <c r="P559" s="229" t="s">
        <v>336</v>
      </c>
      <c r="Q559" s="230" t="s">
        <v>222</v>
      </c>
      <c r="R559" s="229" t="s">
        <v>222</v>
      </c>
      <c r="S559" s="239" t="s">
        <v>80</v>
      </c>
      <c r="T559" s="248"/>
      <c r="U559" s="240"/>
      <c r="V559" s="248"/>
      <c r="W559" s="240"/>
      <c r="X559" s="30" t="s">
        <v>2563</v>
      </c>
      <c r="Y559" s="194">
        <v>2.16</v>
      </c>
      <c r="Z559" s="30">
        <v>3</v>
      </c>
      <c r="AA559" s="194">
        <v>2</v>
      </c>
      <c r="AB559" s="30" t="s">
        <v>2564</v>
      </c>
      <c r="AC559" s="29"/>
      <c r="AD559" s="228" t="s">
        <v>2565</v>
      </c>
      <c r="AE559" s="30" t="s">
        <v>1345</v>
      </c>
      <c r="AF559" s="29"/>
      <c r="AG559" s="30" t="s">
        <v>67</v>
      </c>
      <c r="AH559" s="233" t="str">
        <f>VLOOKUP($AD559,'Program-Causes'!$C:$D,2,FALSE)</f>
        <v>Education</v>
      </c>
      <c r="AI559" s="194" t="s">
        <v>100</v>
      </c>
      <c r="AJ559" s="30" t="s">
        <v>69</v>
      </c>
      <c r="AK559" s="194" t="s">
        <v>70</v>
      </c>
      <c r="AL559" s="30" t="str">
        <f t="shared" si="0"/>
        <v>赵敏-北京奥鹏远程教育中心有限公司-2.16-3-Dalian University of Technology Education Development Foundation-</v>
      </c>
      <c r="AM559" s="26" t="s">
        <v>80</v>
      </c>
      <c r="AN559" s="29"/>
      <c r="AO559" s="28"/>
      <c r="AP559" s="29"/>
      <c r="AQ559" s="28"/>
      <c r="AR559" s="29"/>
      <c r="AS559" s="28"/>
      <c r="AT559" s="194" t="s">
        <v>74</v>
      </c>
      <c r="AU559" s="28"/>
      <c r="AV559" s="29"/>
      <c r="AW559" s="28"/>
      <c r="AX559" s="29"/>
      <c r="AY559" s="236"/>
      <c r="AZ559" s="245"/>
      <c r="BA559" s="245"/>
      <c r="BB559" s="236"/>
      <c r="BC559" s="245"/>
      <c r="BD559" s="117" t="s">
        <v>103</v>
      </c>
      <c r="BE559" s="116"/>
      <c r="BF559" s="116"/>
      <c r="BG559" s="116"/>
      <c r="BH559" s="116"/>
      <c r="BI559" s="116"/>
      <c r="BJ559" s="116"/>
      <c r="BK559" s="116"/>
      <c r="BL559" s="116"/>
      <c r="BM559" s="116"/>
      <c r="BN559" s="116"/>
      <c r="BO559" s="116"/>
    </row>
    <row r="560" spans="1:67" ht="16.5">
      <c r="A560" s="234">
        <v>197</v>
      </c>
      <c r="B560" s="117"/>
      <c r="C560" s="116"/>
      <c r="D560" s="236"/>
      <c r="E560" s="117" t="s">
        <v>867</v>
      </c>
      <c r="F560" s="235"/>
      <c r="G560" s="116"/>
      <c r="H560" s="116"/>
      <c r="I560" s="116"/>
      <c r="J560" s="116"/>
      <c r="K560" s="116"/>
      <c r="L560" s="116"/>
      <c r="M560" s="117" t="s">
        <v>2566</v>
      </c>
      <c r="N560" s="116"/>
      <c r="O560" s="116"/>
      <c r="P560" s="116"/>
      <c r="Q560" s="116"/>
      <c r="R560" s="116"/>
      <c r="S560" s="116"/>
      <c r="T560" s="116"/>
      <c r="U560" s="116"/>
      <c r="V560" s="116"/>
      <c r="W560" s="116"/>
      <c r="X560" s="117" t="s">
        <v>2566</v>
      </c>
      <c r="Y560" s="234">
        <v>2.16</v>
      </c>
      <c r="Z560" s="234">
        <v>12</v>
      </c>
      <c r="AA560" s="234">
        <v>15</v>
      </c>
      <c r="AB560" s="117" t="s">
        <v>2567</v>
      </c>
      <c r="AC560" s="117" t="s">
        <v>2568</v>
      </c>
      <c r="AD560" s="117" t="s">
        <v>2569</v>
      </c>
      <c r="AE560" s="117" t="s">
        <v>109</v>
      </c>
      <c r="AF560" s="116"/>
      <c r="AG560" s="117" t="s">
        <v>67</v>
      </c>
      <c r="AH560" s="233" t="str">
        <f>VLOOKUP($AD560,'Program-Causes'!$C:$D,2,FALSE)</f>
        <v>Education</v>
      </c>
      <c r="AI560" s="117" t="s">
        <v>100</v>
      </c>
      <c r="AJ560" s="117" t="s">
        <v>69</v>
      </c>
      <c r="AK560" s="117" t="s">
        <v>70</v>
      </c>
      <c r="AL560" s="30" t="str">
        <f t="shared" si="0"/>
        <v>范梦光-北斗恒通（北京）科技有限公司-2.16-12-China Next Generation Education Foundation-中国下一代教育基金会</v>
      </c>
      <c r="AM560" s="257" t="s">
        <v>80</v>
      </c>
      <c r="AN560" s="116"/>
      <c r="AO560" s="116"/>
      <c r="AP560" s="116"/>
      <c r="AQ560" s="117" t="s">
        <v>74</v>
      </c>
      <c r="AR560" s="116"/>
      <c r="AS560" s="116"/>
      <c r="AT560" s="116"/>
      <c r="AU560" s="116"/>
      <c r="AV560" s="116"/>
      <c r="AW560" s="116"/>
      <c r="AX560" s="116"/>
      <c r="AY560" s="116"/>
      <c r="AZ560" s="116"/>
      <c r="BA560" s="116"/>
      <c r="BB560" s="116"/>
      <c r="BC560" s="116"/>
      <c r="BD560" s="117" t="s">
        <v>118</v>
      </c>
      <c r="BE560" s="255">
        <v>42744</v>
      </c>
      <c r="BF560" s="116"/>
      <c r="BG560" s="116"/>
      <c r="BH560" s="116"/>
      <c r="BI560" s="116"/>
      <c r="BJ560" s="116"/>
      <c r="BK560" s="116"/>
      <c r="BL560" s="116"/>
      <c r="BM560" s="116"/>
      <c r="BN560" s="116"/>
      <c r="BO560" s="116"/>
    </row>
    <row r="561" spans="1:67" ht="16.5">
      <c r="A561" s="234">
        <v>197</v>
      </c>
      <c r="B561" s="117"/>
      <c r="C561" s="116"/>
      <c r="D561" s="236"/>
      <c r="E561" s="117" t="s">
        <v>865</v>
      </c>
      <c r="F561" s="235"/>
      <c r="G561" s="116"/>
      <c r="H561" s="116"/>
      <c r="I561" s="116"/>
      <c r="J561" s="116"/>
      <c r="K561" s="116"/>
      <c r="L561" s="116"/>
      <c r="M561" s="117" t="s">
        <v>2571</v>
      </c>
      <c r="N561" s="116"/>
      <c r="O561" s="116"/>
      <c r="P561" s="116"/>
      <c r="Q561" s="116"/>
      <c r="R561" s="116"/>
      <c r="S561" s="116"/>
      <c r="T561" s="116"/>
      <c r="U561" s="116"/>
      <c r="V561" s="116"/>
      <c r="W561" s="116"/>
      <c r="X561" s="117" t="s">
        <v>2571</v>
      </c>
      <c r="Y561" s="234">
        <v>2.16</v>
      </c>
      <c r="Z561" s="234">
        <v>8</v>
      </c>
      <c r="AA561" s="234">
        <v>19</v>
      </c>
      <c r="AB561" s="117" t="s">
        <v>1359</v>
      </c>
      <c r="AC561" s="117" t="s">
        <v>1281</v>
      </c>
      <c r="AD561" s="117" t="s">
        <v>2572</v>
      </c>
      <c r="AE561" s="117" t="s">
        <v>109</v>
      </c>
      <c r="AF561" s="116"/>
      <c r="AG561" s="117" t="s">
        <v>131</v>
      </c>
      <c r="AH561" s="233" t="str">
        <f>VLOOKUP($AD561,'Program-Causes'!$C:$D,2,FALSE)</f>
        <v>Public Health</v>
      </c>
      <c r="AI561" s="117" t="s">
        <v>100</v>
      </c>
      <c r="AJ561" s="117" t="s">
        <v>69</v>
      </c>
      <c r="AK561" s="117" t="s">
        <v>70</v>
      </c>
      <c r="AL561" s="30" t="str">
        <f t="shared" si="0"/>
        <v>黄碧娟-汇丰银行（中国）有限公司-2.16-8-China Social Welfare Foundation-中国社会福利基金会</v>
      </c>
      <c r="AM561" s="257" t="s">
        <v>80</v>
      </c>
      <c r="AN561" s="116"/>
      <c r="AO561" s="116"/>
      <c r="AP561" s="116"/>
      <c r="AQ561" s="117" t="s">
        <v>74</v>
      </c>
      <c r="AR561" s="116"/>
      <c r="AS561" s="116"/>
      <c r="AT561" s="116"/>
      <c r="AU561" s="116"/>
      <c r="AV561" s="116"/>
      <c r="AW561" s="116"/>
      <c r="AX561" s="116"/>
      <c r="AY561" s="116"/>
      <c r="AZ561" s="116"/>
      <c r="BA561" s="116"/>
      <c r="BB561" s="116"/>
      <c r="BC561" s="116"/>
      <c r="BD561" s="117" t="s">
        <v>118</v>
      </c>
      <c r="BE561" s="255">
        <v>42744</v>
      </c>
      <c r="BF561" s="116"/>
      <c r="BG561" s="116"/>
      <c r="BH561" s="116"/>
      <c r="BI561" s="116"/>
      <c r="BJ561" s="116"/>
      <c r="BK561" s="116"/>
      <c r="BL561" s="116"/>
      <c r="BM561" s="116"/>
      <c r="BN561" s="116"/>
      <c r="BO561" s="116"/>
    </row>
    <row r="562" spans="1:67" ht="16.5">
      <c r="A562" s="234">
        <v>200</v>
      </c>
      <c r="B562" s="116"/>
      <c r="C562" s="116"/>
      <c r="D562" s="226" t="s">
        <v>2573</v>
      </c>
      <c r="E562" s="227" t="s">
        <v>868</v>
      </c>
      <c r="F562" s="228"/>
      <c r="G562" s="226">
        <v>1954</v>
      </c>
      <c r="H562" s="227">
        <v>62</v>
      </c>
      <c r="I562" s="226" t="s">
        <v>78</v>
      </c>
      <c r="J562" s="245"/>
      <c r="K562" s="238" t="s">
        <v>80</v>
      </c>
      <c r="L562" s="229" t="s">
        <v>121</v>
      </c>
      <c r="M562" s="230" t="s">
        <v>2574</v>
      </c>
      <c r="N562" s="229" t="s">
        <v>2575</v>
      </c>
      <c r="O562" s="240"/>
      <c r="P562" s="229" t="s">
        <v>336</v>
      </c>
      <c r="Q562" s="230" t="s">
        <v>748</v>
      </c>
      <c r="R562" s="229" t="s">
        <v>1703</v>
      </c>
      <c r="S562" s="239" t="s">
        <v>80</v>
      </c>
      <c r="T562" s="248"/>
      <c r="U562" s="240"/>
      <c r="V562" s="248"/>
      <c r="W562" s="240"/>
      <c r="X562" s="30" t="s">
        <v>2575</v>
      </c>
      <c r="Y562" s="194">
        <v>2.1075840000000001</v>
      </c>
      <c r="Z562" s="30">
        <v>12</v>
      </c>
      <c r="AA562" s="194">
        <v>10</v>
      </c>
      <c r="AB562" s="30" t="s">
        <v>963</v>
      </c>
      <c r="AC562" s="29"/>
      <c r="AD562" s="228" t="s">
        <v>2051</v>
      </c>
      <c r="AE562" s="30" t="s">
        <v>109</v>
      </c>
      <c r="AF562" s="29"/>
      <c r="AG562" s="30" t="s">
        <v>134</v>
      </c>
      <c r="AH562" s="233" t="str">
        <f>VLOOKUP($AD562,'Program-Causes'!$C:$D,2,FALSE)</f>
        <v>Disaster Relief</v>
      </c>
      <c r="AI562" s="194" t="s">
        <v>100</v>
      </c>
      <c r="AJ562" s="30" t="s">
        <v>69</v>
      </c>
      <c r="AK562" s="194" t="s">
        <v>70</v>
      </c>
      <c r="AL562" s="30" t="str">
        <f t="shared" si="0"/>
        <v>李如刚-宁波雅戈尔服饰有限公司-2.107584-12-China Foundation for Poverty Alleviation-</v>
      </c>
      <c r="AM562" s="26" t="s">
        <v>80</v>
      </c>
      <c r="AN562" s="29"/>
      <c r="AO562" s="28"/>
      <c r="AP562" s="29"/>
      <c r="AQ562" s="28"/>
      <c r="AR562" s="29"/>
      <c r="AS562" s="28"/>
      <c r="AT562" s="194" t="s">
        <v>74</v>
      </c>
      <c r="AU562" s="28"/>
      <c r="AV562" s="29"/>
      <c r="AW562" s="28"/>
      <c r="AX562" s="29"/>
      <c r="AY562" s="236"/>
      <c r="AZ562" s="245"/>
      <c r="BA562" s="245"/>
      <c r="BB562" s="236"/>
      <c r="BC562" s="245"/>
      <c r="BD562" s="117" t="s">
        <v>103</v>
      </c>
      <c r="BE562" s="116"/>
      <c r="BF562" s="116"/>
      <c r="BG562" s="116"/>
      <c r="BH562" s="116"/>
      <c r="BI562" s="116"/>
      <c r="BJ562" s="116"/>
      <c r="BK562" s="116"/>
      <c r="BL562" s="116"/>
      <c r="BM562" s="116"/>
      <c r="BN562" s="116"/>
      <c r="BO562" s="116"/>
    </row>
    <row r="563" spans="1:67" ht="16.5">
      <c r="A563" s="234">
        <v>201</v>
      </c>
      <c r="B563" s="117" t="s">
        <v>1626</v>
      </c>
      <c r="C563" s="116"/>
      <c r="D563" s="226" t="s">
        <v>658</v>
      </c>
      <c r="E563" s="227" t="s">
        <v>659</v>
      </c>
      <c r="F563" s="235"/>
      <c r="G563" s="236"/>
      <c r="H563" s="245"/>
      <c r="I563" s="236"/>
      <c r="J563" s="245"/>
      <c r="K563" s="236"/>
      <c r="L563" s="248"/>
      <c r="M563" s="240"/>
      <c r="N563" s="248"/>
      <c r="O563" s="240"/>
      <c r="P563" s="248"/>
      <c r="Q563" s="240"/>
      <c r="R563" s="248"/>
      <c r="S563" s="240"/>
      <c r="T563" s="248"/>
      <c r="U563" s="240"/>
      <c r="V563" s="248"/>
      <c r="W563" s="240"/>
      <c r="X563" s="28"/>
      <c r="Y563" s="241">
        <v>2.08</v>
      </c>
      <c r="Z563" s="242">
        <v>12</v>
      </c>
      <c r="AA563" s="241">
        <v>30</v>
      </c>
      <c r="AB563" s="28"/>
      <c r="AC563" s="194" t="s">
        <v>2576</v>
      </c>
      <c r="AD563" s="235"/>
      <c r="AE563" s="30" t="s">
        <v>136</v>
      </c>
      <c r="AF563" s="29"/>
      <c r="AG563" s="30" t="s">
        <v>99</v>
      </c>
      <c r="AH563" s="233" t="e">
        <f>VLOOKUP($AD563,'Program-Causes'!$C:$D,2,FALSE)</f>
        <v>#N/A</v>
      </c>
      <c r="AI563" s="194" t="s">
        <v>68</v>
      </c>
      <c r="AJ563" s="30" t="s">
        <v>69</v>
      </c>
      <c r="AK563" s="194" t="s">
        <v>70</v>
      </c>
      <c r="AL563" s="30" t="str">
        <f t="shared" si="0"/>
        <v>陈美娟--2.08-12--浙江安居公益基金会</v>
      </c>
      <c r="AM563" s="26" t="s">
        <v>80</v>
      </c>
      <c r="AN563" s="29"/>
      <c r="AO563" s="28"/>
      <c r="AP563" s="29"/>
      <c r="AQ563" s="30" t="s">
        <v>74</v>
      </c>
      <c r="AR563" s="29"/>
      <c r="AS563" s="28"/>
      <c r="AT563" s="29"/>
      <c r="AU563" s="28"/>
      <c r="AV563" s="194" t="s">
        <v>2577</v>
      </c>
      <c r="AW563" s="28"/>
      <c r="AX563" s="194" t="s">
        <v>84</v>
      </c>
      <c r="AY563" s="244">
        <v>2.08</v>
      </c>
      <c r="AZ563" s="245"/>
      <c r="BA563" s="245"/>
      <c r="BB563" s="236"/>
      <c r="BC563" s="245"/>
      <c r="BD563" s="117" t="s">
        <v>945</v>
      </c>
      <c r="BE563" s="246">
        <v>42711</v>
      </c>
      <c r="BF563" s="116"/>
      <c r="BG563" s="116"/>
      <c r="BH563" s="116"/>
      <c r="BI563" s="116"/>
      <c r="BJ563" s="116"/>
      <c r="BK563" s="116"/>
      <c r="BL563" s="116"/>
      <c r="BM563" s="116"/>
      <c r="BN563" s="116"/>
      <c r="BO563" s="116"/>
    </row>
    <row r="564" spans="1:67" ht="16.5">
      <c r="A564" s="234">
        <v>202</v>
      </c>
      <c r="B564" s="117" t="s">
        <v>1626</v>
      </c>
      <c r="C564" s="116"/>
      <c r="D564" s="226" t="s">
        <v>660</v>
      </c>
      <c r="E564" s="227" t="s">
        <v>661</v>
      </c>
      <c r="F564" s="235"/>
      <c r="G564" s="236"/>
      <c r="H564" s="245"/>
      <c r="I564" s="236"/>
      <c r="J564" s="245"/>
      <c r="K564" s="236"/>
      <c r="L564" s="248"/>
      <c r="M564" s="240"/>
      <c r="N564" s="248"/>
      <c r="O564" s="240"/>
      <c r="P564" s="248"/>
      <c r="Q564" s="240"/>
      <c r="R564" s="248"/>
      <c r="S564" s="240"/>
      <c r="T564" s="248"/>
      <c r="U564" s="240"/>
      <c r="V564" s="248"/>
      <c r="W564" s="240"/>
      <c r="X564" s="28"/>
      <c r="Y564" s="241">
        <v>2.04</v>
      </c>
      <c r="Z564" s="242">
        <v>10</v>
      </c>
      <c r="AA564" s="241">
        <v>10</v>
      </c>
      <c r="AB564" s="30" t="s">
        <v>2578</v>
      </c>
      <c r="AC564" s="194" t="s">
        <v>2579</v>
      </c>
      <c r="AD564" s="235"/>
      <c r="AE564" s="30" t="s">
        <v>136</v>
      </c>
      <c r="AF564" s="29"/>
      <c r="AG564" s="30" t="s">
        <v>132</v>
      </c>
      <c r="AH564" s="233" t="e">
        <f>VLOOKUP($AD564,'Program-Causes'!$C:$D,2,FALSE)</f>
        <v>#N/A</v>
      </c>
      <c r="AI564" s="194" t="s">
        <v>68</v>
      </c>
      <c r="AJ564" s="30" t="s">
        <v>69</v>
      </c>
      <c r="AK564" s="194" t="s">
        <v>70</v>
      </c>
      <c r="AL564" s="30" t="str">
        <f t="shared" si="0"/>
        <v>陈全--2.04-10-Master Hsing Yun Cultural and Education Foundation-星云文化教育公益基金会</v>
      </c>
      <c r="AM564" s="26" t="s">
        <v>80</v>
      </c>
      <c r="AN564" s="29"/>
      <c r="AO564" s="28"/>
      <c r="AP564" s="29"/>
      <c r="AQ564" s="30" t="s">
        <v>74</v>
      </c>
      <c r="AR564" s="29"/>
      <c r="AS564" s="28"/>
      <c r="AT564" s="29"/>
      <c r="AU564" s="28"/>
      <c r="AV564" s="194" t="s">
        <v>1925</v>
      </c>
      <c r="AW564" s="28"/>
      <c r="AX564" s="194" t="s">
        <v>84</v>
      </c>
      <c r="AY564" s="244">
        <v>2</v>
      </c>
      <c r="AZ564" s="245"/>
      <c r="BA564" s="245"/>
      <c r="BB564" s="236"/>
      <c r="BC564" s="245"/>
      <c r="BD564" s="117" t="s">
        <v>945</v>
      </c>
      <c r="BE564" s="246">
        <v>42711</v>
      </c>
      <c r="BF564" s="116"/>
      <c r="BG564" s="116"/>
      <c r="BH564" s="116"/>
      <c r="BI564" s="116"/>
      <c r="BJ564" s="116"/>
      <c r="BK564" s="116"/>
      <c r="BL564" s="116"/>
      <c r="BM564" s="116"/>
      <c r="BN564" s="116"/>
      <c r="BO564" s="116"/>
    </row>
    <row r="565" spans="1:67" ht="16.5">
      <c r="A565" s="234">
        <v>203</v>
      </c>
      <c r="B565" s="117"/>
      <c r="C565" s="116"/>
      <c r="D565" s="236"/>
      <c r="E565" s="117" t="s">
        <v>869</v>
      </c>
      <c r="F565" s="235"/>
      <c r="G565" s="116"/>
      <c r="H565" s="116"/>
      <c r="I565" s="116"/>
      <c r="J565" s="116"/>
      <c r="K565" s="116"/>
      <c r="L565" s="116"/>
      <c r="M565" s="510" t="s">
        <v>2580</v>
      </c>
      <c r="N565" s="506"/>
      <c r="O565" s="116"/>
      <c r="P565" s="116"/>
      <c r="Q565" s="116"/>
      <c r="R565" s="116"/>
      <c r="S565" s="116"/>
      <c r="T565" s="116"/>
      <c r="U565" s="116"/>
      <c r="V565" s="116"/>
      <c r="W565" s="116"/>
      <c r="X565" s="117" t="s">
        <v>2580</v>
      </c>
      <c r="Y565" s="234">
        <v>2.0299999999999998</v>
      </c>
      <c r="Z565" s="234">
        <v>11</v>
      </c>
      <c r="AA565" s="234">
        <v>27</v>
      </c>
      <c r="AB565" s="117" t="s">
        <v>1584</v>
      </c>
      <c r="AC565" s="117" t="s">
        <v>1585</v>
      </c>
      <c r="AD565" s="117" t="s">
        <v>2402</v>
      </c>
      <c r="AE565" s="117" t="s">
        <v>109</v>
      </c>
      <c r="AF565" s="116"/>
      <c r="AG565" s="117" t="s">
        <v>99</v>
      </c>
      <c r="AH565" s="233" t="str">
        <f>VLOOKUP($AD565,'Program-Causes'!$C:$D,2,FALSE)</f>
        <v>Social Welfare &amp; Poverty Alleviation</v>
      </c>
      <c r="AI565" s="117" t="s">
        <v>100</v>
      </c>
      <c r="AJ565" s="117" t="s">
        <v>69</v>
      </c>
      <c r="AK565" s="117" t="s">
        <v>70</v>
      </c>
      <c r="AL565" s="30" t="str">
        <f t="shared" si="0"/>
        <v>崔龙-北京兴盛合文化产业投资有限公司-2.03-11-China Population Welfare Foundation-中国人口福利基金会</v>
      </c>
      <c r="AM565" s="257" t="s">
        <v>80</v>
      </c>
      <c r="AN565" s="116"/>
      <c r="AO565" s="116"/>
      <c r="AP565" s="116"/>
      <c r="AQ565" s="117" t="s">
        <v>74</v>
      </c>
      <c r="AR565" s="116"/>
      <c r="AS565" s="116"/>
      <c r="AT565" s="116"/>
      <c r="AU565" s="116"/>
      <c r="AV565" s="116"/>
      <c r="AW565" s="116"/>
      <c r="AX565" s="116"/>
      <c r="AY565" s="116"/>
      <c r="AZ565" s="116"/>
      <c r="BA565" s="116"/>
      <c r="BB565" s="116"/>
      <c r="BC565" s="116"/>
      <c r="BD565" s="117" t="s">
        <v>118</v>
      </c>
      <c r="BE565" s="255">
        <v>42744</v>
      </c>
      <c r="BF565" s="116"/>
      <c r="BG565" s="116"/>
      <c r="BH565" s="116"/>
      <c r="BI565" s="116"/>
      <c r="BJ565" s="116"/>
      <c r="BK565" s="116"/>
      <c r="BL565" s="116"/>
      <c r="BM565" s="116"/>
      <c r="BN565" s="116"/>
      <c r="BO565" s="116"/>
    </row>
    <row r="566" spans="1:67" ht="16.5">
      <c r="A566" s="234">
        <v>204</v>
      </c>
      <c r="B566" s="116"/>
      <c r="C566" s="116"/>
      <c r="D566" s="226" t="s">
        <v>198</v>
      </c>
      <c r="E566" s="227" t="s">
        <v>199</v>
      </c>
      <c r="F566" s="235"/>
      <c r="G566" s="236"/>
      <c r="H566" s="237">
        <v>53</v>
      </c>
      <c r="I566" s="226" t="s">
        <v>78</v>
      </c>
      <c r="J566" s="227" t="s">
        <v>79</v>
      </c>
      <c r="K566" s="238" t="s">
        <v>80</v>
      </c>
      <c r="L566" s="229" t="s">
        <v>9</v>
      </c>
      <c r="M566" s="230" t="s">
        <v>2582</v>
      </c>
      <c r="N566" s="229" t="s">
        <v>2583</v>
      </c>
      <c r="O566" s="230" t="s">
        <v>84</v>
      </c>
      <c r="P566" s="229" t="s">
        <v>2040</v>
      </c>
      <c r="Q566" s="230" t="s">
        <v>105</v>
      </c>
      <c r="R566" s="229" t="s">
        <v>2584</v>
      </c>
      <c r="S566" s="239" t="s">
        <v>80</v>
      </c>
      <c r="T566" s="229" t="s">
        <v>2585</v>
      </c>
      <c r="U566" s="240"/>
      <c r="V566" s="229" t="s">
        <v>2586</v>
      </c>
      <c r="W566" s="230" t="s">
        <v>2587</v>
      </c>
      <c r="X566" s="30" t="s">
        <v>2582</v>
      </c>
      <c r="Y566" s="241">
        <v>2</v>
      </c>
      <c r="Z566" s="242">
        <v>7</v>
      </c>
      <c r="AA566" s="29"/>
      <c r="AB566" s="30" t="s">
        <v>2588</v>
      </c>
      <c r="AC566" s="29"/>
      <c r="AD566" s="235"/>
      <c r="AE566" s="30" t="s">
        <v>137</v>
      </c>
      <c r="AF566" s="29"/>
      <c r="AG566" s="30" t="s">
        <v>131</v>
      </c>
      <c r="AH566" s="233" t="e">
        <f>VLOOKUP($AD566,'Program-Causes'!$C:$D,2,FALSE)</f>
        <v>#N/A</v>
      </c>
      <c r="AI566" s="194" t="s">
        <v>100</v>
      </c>
      <c r="AJ566" s="30" t="s">
        <v>69</v>
      </c>
      <c r="AK566" s="194" t="s">
        <v>70</v>
      </c>
      <c r="AL566" s="30" t="str">
        <f t="shared" si="0"/>
        <v>陈锦石-Zhongnan Construction Group Co., Ltd.-2-7-Shanghai Huadong Hospital-</v>
      </c>
      <c r="AM566" s="26" t="s">
        <v>72</v>
      </c>
      <c r="AN566" s="29"/>
      <c r="AO566" s="28"/>
      <c r="AP566" s="29"/>
      <c r="AQ566" s="30" t="s">
        <v>74</v>
      </c>
      <c r="AR566" s="29"/>
      <c r="AS566" s="28"/>
      <c r="AT566" s="29"/>
      <c r="AU566" s="28"/>
      <c r="AV566" s="29"/>
      <c r="AW566" s="28"/>
      <c r="AX566" s="29"/>
      <c r="AY566" s="244">
        <v>2</v>
      </c>
      <c r="AZ566" s="245"/>
      <c r="BA566" s="245"/>
      <c r="BB566" s="236"/>
      <c r="BC566" s="237">
        <v>6</v>
      </c>
      <c r="BD566" s="117" t="s">
        <v>103</v>
      </c>
      <c r="BE566" s="246">
        <v>42689</v>
      </c>
      <c r="BF566" s="116"/>
      <c r="BG566" s="116"/>
      <c r="BH566" s="116"/>
      <c r="BI566" s="116"/>
      <c r="BJ566" s="116"/>
      <c r="BK566" s="116"/>
      <c r="BL566" s="116"/>
      <c r="BM566" s="116"/>
      <c r="BN566" s="116"/>
      <c r="BO566" s="116"/>
    </row>
    <row r="567" spans="1:67" ht="16.5">
      <c r="A567" s="234">
        <v>204</v>
      </c>
      <c r="B567" s="117" t="s">
        <v>1626</v>
      </c>
      <c r="C567" s="116"/>
      <c r="D567" s="226" t="s">
        <v>662</v>
      </c>
      <c r="E567" s="227" t="s">
        <v>663</v>
      </c>
      <c r="F567" s="235"/>
      <c r="G567" s="236"/>
      <c r="H567" s="245"/>
      <c r="I567" s="236"/>
      <c r="J567" s="245"/>
      <c r="K567" s="236"/>
      <c r="L567" s="248"/>
      <c r="M567" s="240"/>
      <c r="N567" s="248"/>
      <c r="O567" s="240"/>
      <c r="P567" s="248"/>
      <c r="Q567" s="240"/>
      <c r="R567" s="248"/>
      <c r="S567" s="240"/>
      <c r="T567" s="248"/>
      <c r="U567" s="240"/>
      <c r="V567" s="248"/>
      <c r="W567" s="240"/>
      <c r="X567" s="28"/>
      <c r="Y567" s="241">
        <v>2</v>
      </c>
      <c r="Z567" s="242">
        <v>12</v>
      </c>
      <c r="AA567" s="241">
        <v>7</v>
      </c>
      <c r="AB567" s="28"/>
      <c r="AC567" s="194" t="s">
        <v>2589</v>
      </c>
      <c r="AD567" s="235"/>
      <c r="AE567" s="30" t="s">
        <v>136</v>
      </c>
      <c r="AF567" s="29"/>
      <c r="AG567" s="30" t="s">
        <v>67</v>
      </c>
      <c r="AH567" s="233" t="e">
        <f>VLOOKUP($AD567,'Program-Causes'!$C:$D,2,FALSE)</f>
        <v>#N/A</v>
      </c>
      <c r="AI567" s="194" t="s">
        <v>68</v>
      </c>
      <c r="AJ567" s="30" t="s">
        <v>69</v>
      </c>
      <c r="AK567" s="194" t="s">
        <v>70</v>
      </c>
      <c r="AL567" s="30" t="str">
        <f t="shared" si="0"/>
        <v>崔民彦--2-12--上海华健儿童伤害预防公益基金会</v>
      </c>
      <c r="AM567" s="26" t="s">
        <v>80</v>
      </c>
      <c r="AN567" s="29"/>
      <c r="AO567" s="28"/>
      <c r="AP567" s="29"/>
      <c r="AQ567" s="30" t="s">
        <v>74</v>
      </c>
      <c r="AR567" s="29"/>
      <c r="AS567" s="28"/>
      <c r="AT567" s="29"/>
      <c r="AU567" s="28"/>
      <c r="AV567" s="29"/>
      <c r="AW567" s="28"/>
      <c r="AX567" s="29"/>
      <c r="AY567" s="244">
        <v>2</v>
      </c>
      <c r="AZ567" s="245"/>
      <c r="BA567" s="245"/>
      <c r="BB567" s="236"/>
      <c r="BC567" s="245"/>
      <c r="BD567" s="117" t="s">
        <v>945</v>
      </c>
      <c r="BE567" s="246">
        <v>42710</v>
      </c>
      <c r="BF567" s="116"/>
      <c r="BG567" s="116"/>
      <c r="BH567" s="116"/>
      <c r="BI567" s="116"/>
      <c r="BJ567" s="116"/>
      <c r="BK567" s="116"/>
      <c r="BL567" s="116"/>
      <c r="BM567" s="116"/>
      <c r="BN567" s="116"/>
      <c r="BO567" s="116"/>
    </row>
    <row r="568" spans="1:67" ht="16.5">
      <c r="A568" s="234">
        <v>204</v>
      </c>
      <c r="B568" s="116"/>
      <c r="C568" s="116"/>
      <c r="D568" s="226" t="s">
        <v>2590</v>
      </c>
      <c r="E568" s="227" t="s">
        <v>914</v>
      </c>
      <c r="F568" s="228"/>
      <c r="G568" s="226">
        <v>1965</v>
      </c>
      <c r="H568" s="227">
        <v>51</v>
      </c>
      <c r="I568" s="226" t="s">
        <v>78</v>
      </c>
      <c r="J568" s="227" t="s">
        <v>79</v>
      </c>
      <c r="K568" s="238" t="s">
        <v>80</v>
      </c>
      <c r="L568" s="229" t="s">
        <v>1400</v>
      </c>
      <c r="M568" s="230" t="s">
        <v>2591</v>
      </c>
      <c r="N568" s="229" t="s">
        <v>2592</v>
      </c>
      <c r="O568" s="230" t="s">
        <v>84</v>
      </c>
      <c r="P568" s="229" t="s">
        <v>336</v>
      </c>
      <c r="Q568" s="230" t="s">
        <v>222</v>
      </c>
      <c r="R568" s="229" t="s">
        <v>222</v>
      </c>
      <c r="S568" s="239" t="s">
        <v>80</v>
      </c>
      <c r="T568" s="248"/>
      <c r="U568" s="240"/>
      <c r="V568" s="248"/>
      <c r="W568" s="240"/>
      <c r="X568" s="30" t="s">
        <v>2592</v>
      </c>
      <c r="Y568" s="194">
        <v>1</v>
      </c>
      <c r="Z568" s="30">
        <v>6</v>
      </c>
      <c r="AA568" s="29"/>
      <c r="AB568" s="30" t="s">
        <v>2593</v>
      </c>
      <c r="AC568" s="29"/>
      <c r="AD568" s="235"/>
      <c r="AE568" s="30" t="s">
        <v>136</v>
      </c>
      <c r="AF568" s="29"/>
      <c r="AG568" s="30" t="s">
        <v>99</v>
      </c>
      <c r="AH568" s="233" t="e">
        <f>VLOOKUP($AD568,'Program-Causes'!$C:$D,2,FALSE)</f>
        <v>#N/A</v>
      </c>
      <c r="AI568" s="194" t="s">
        <v>100</v>
      </c>
      <c r="AJ568" s="30" t="s">
        <v>69</v>
      </c>
      <c r="AK568" s="194" t="s">
        <v>70</v>
      </c>
      <c r="AL568" s="30" t="str">
        <f t="shared" si="0"/>
        <v>丁健-亚信科技（中国）有限公司-1-6-Leping Social Entreprenaur Foundation-</v>
      </c>
      <c r="AM568" s="26" t="s">
        <v>80</v>
      </c>
      <c r="AN568" s="29"/>
      <c r="AO568" s="28"/>
      <c r="AP568" s="29"/>
      <c r="AQ568" s="28"/>
      <c r="AR568" s="29"/>
      <c r="AS568" s="28"/>
      <c r="AT568" s="194" t="s">
        <v>74</v>
      </c>
      <c r="AU568" s="28"/>
      <c r="AV568" s="29"/>
      <c r="AW568" s="28"/>
      <c r="AX568" s="29"/>
      <c r="AY568" s="236"/>
      <c r="AZ568" s="245"/>
      <c r="BA568" s="245"/>
      <c r="BB568" s="236"/>
      <c r="BC568" s="245"/>
      <c r="BD568" s="116"/>
      <c r="BE568" s="116"/>
      <c r="BF568" s="116"/>
      <c r="BG568" s="116"/>
      <c r="BH568" s="116"/>
      <c r="BI568" s="116"/>
      <c r="BJ568" s="116"/>
      <c r="BK568" s="116"/>
      <c r="BL568" s="116"/>
      <c r="BM568" s="116"/>
      <c r="BN568" s="116"/>
      <c r="BO568" s="116"/>
    </row>
    <row r="569" spans="1:67" ht="16.5">
      <c r="A569" s="234">
        <v>204</v>
      </c>
      <c r="B569" s="116"/>
      <c r="C569" s="116"/>
      <c r="D569" s="226" t="s">
        <v>2590</v>
      </c>
      <c r="E569" s="227" t="s">
        <v>914</v>
      </c>
      <c r="F569" s="235"/>
      <c r="G569" s="236"/>
      <c r="H569" s="245"/>
      <c r="I569" s="236"/>
      <c r="J569" s="245"/>
      <c r="K569" s="236"/>
      <c r="L569" s="248"/>
      <c r="M569" s="240"/>
      <c r="N569" s="248"/>
      <c r="O569" s="240"/>
      <c r="P569" s="248"/>
      <c r="Q569" s="240"/>
      <c r="R569" s="248"/>
      <c r="S569" s="240"/>
      <c r="T569" s="248"/>
      <c r="U569" s="240"/>
      <c r="V569" s="248"/>
      <c r="W569" s="240"/>
      <c r="X569" s="30" t="s">
        <v>2592</v>
      </c>
      <c r="Y569" s="194">
        <v>1</v>
      </c>
      <c r="Z569" s="30">
        <v>12</v>
      </c>
      <c r="AA569" s="29"/>
      <c r="AB569" s="30" t="s">
        <v>2593</v>
      </c>
      <c r="AC569" s="29"/>
      <c r="AD569" s="235"/>
      <c r="AE569" s="30" t="s">
        <v>136</v>
      </c>
      <c r="AF569" s="29"/>
      <c r="AG569" s="30" t="s">
        <v>99</v>
      </c>
      <c r="AH569" s="233" t="e">
        <f>VLOOKUP($AD569,'Program-Causes'!$C:$D,2,FALSE)</f>
        <v>#N/A</v>
      </c>
      <c r="AI569" s="194" t="s">
        <v>100</v>
      </c>
      <c r="AJ569" s="30" t="s">
        <v>69</v>
      </c>
      <c r="AK569" s="194" t="s">
        <v>70</v>
      </c>
      <c r="AL569" s="30" t="str">
        <f t="shared" si="0"/>
        <v>丁健-亚信科技（中国）有限公司-1-12-Leping Social Entreprenaur Foundation-</v>
      </c>
      <c r="AM569" s="26" t="s">
        <v>80</v>
      </c>
      <c r="AN569" s="29"/>
      <c r="AO569" s="28"/>
      <c r="AP569" s="29"/>
      <c r="AQ569" s="28"/>
      <c r="AR569" s="29"/>
      <c r="AS569" s="28"/>
      <c r="AT569" s="194" t="s">
        <v>74</v>
      </c>
      <c r="AU569" s="28"/>
      <c r="AV569" s="29"/>
      <c r="AW569" s="28"/>
      <c r="AX569" s="29"/>
      <c r="AY569" s="236"/>
      <c r="AZ569" s="245"/>
      <c r="BA569" s="245"/>
      <c r="BB569" s="236"/>
      <c r="BC569" s="245"/>
      <c r="BD569" s="116"/>
      <c r="BE569" s="116"/>
      <c r="BF569" s="116"/>
      <c r="BG569" s="116"/>
      <c r="BH569" s="116"/>
      <c r="BI569" s="116"/>
      <c r="BJ569" s="116"/>
      <c r="BK569" s="116"/>
      <c r="BL569" s="116"/>
      <c r="BM569" s="116"/>
      <c r="BN569" s="116"/>
      <c r="BO569" s="116"/>
    </row>
    <row r="570" spans="1:67" ht="16.5">
      <c r="A570" s="234">
        <v>204</v>
      </c>
      <c r="B570" s="116"/>
      <c r="C570" s="116"/>
      <c r="D570" s="226" t="s">
        <v>2595</v>
      </c>
      <c r="E570" s="227" t="s">
        <v>913</v>
      </c>
      <c r="F570" s="228"/>
      <c r="G570" s="226">
        <v>1971</v>
      </c>
      <c r="H570" s="227">
        <v>45</v>
      </c>
      <c r="I570" s="226" t="s">
        <v>78</v>
      </c>
      <c r="J570" s="227" t="s">
        <v>79</v>
      </c>
      <c r="K570" s="238" t="s">
        <v>80</v>
      </c>
      <c r="L570" s="229" t="s">
        <v>1400</v>
      </c>
      <c r="M570" s="230" t="s">
        <v>2596</v>
      </c>
      <c r="N570" s="229" t="s">
        <v>2597</v>
      </c>
      <c r="O570" s="240"/>
      <c r="P570" s="229" t="s">
        <v>1693</v>
      </c>
      <c r="Q570" s="230" t="s">
        <v>748</v>
      </c>
      <c r="R570" s="229" t="s">
        <v>749</v>
      </c>
      <c r="S570" s="239" t="s">
        <v>80</v>
      </c>
      <c r="T570" s="248"/>
      <c r="U570" s="240"/>
      <c r="V570" s="248"/>
      <c r="W570" s="240"/>
      <c r="X570" s="30" t="s">
        <v>2597</v>
      </c>
      <c r="Y570" s="194">
        <v>2</v>
      </c>
      <c r="Z570" s="30">
        <v>12</v>
      </c>
      <c r="AA570" s="194">
        <v>10</v>
      </c>
      <c r="AB570" s="30" t="s">
        <v>963</v>
      </c>
      <c r="AC570" s="29"/>
      <c r="AD570" s="228" t="s">
        <v>2434</v>
      </c>
      <c r="AE570" s="30" t="s">
        <v>109</v>
      </c>
      <c r="AF570" s="29"/>
      <c r="AG570" s="30" t="s">
        <v>134</v>
      </c>
      <c r="AH570" s="233" t="str">
        <f>VLOOKUP($AD570,'Program-Causes'!$C:$D,2,FALSE)</f>
        <v>Disaster Relief</v>
      </c>
      <c r="AI570" s="194" t="s">
        <v>100</v>
      </c>
      <c r="AJ570" s="30" t="s">
        <v>69</v>
      </c>
      <c r="AK570" s="194" t="s">
        <v>70</v>
      </c>
      <c r="AL570" s="30" t="str">
        <f t="shared" si="0"/>
        <v>丁磊-浙江省网易慈善基金会-2-12-China Foundation for Poverty Alleviation-</v>
      </c>
      <c r="AM570" s="26" t="s">
        <v>80</v>
      </c>
      <c r="AN570" s="29"/>
      <c r="AO570" s="28"/>
      <c r="AP570" s="29"/>
      <c r="AQ570" s="28"/>
      <c r="AR570" s="29"/>
      <c r="AS570" s="28"/>
      <c r="AT570" s="194" t="s">
        <v>74</v>
      </c>
      <c r="AU570" s="28"/>
      <c r="AV570" s="29"/>
      <c r="AW570" s="28"/>
      <c r="AX570" s="29"/>
      <c r="AY570" s="236"/>
      <c r="AZ570" s="245"/>
      <c r="BA570" s="245"/>
      <c r="BB570" s="236"/>
      <c r="BC570" s="245"/>
      <c r="BD570" s="116"/>
      <c r="BE570" s="116"/>
      <c r="BF570" s="116"/>
      <c r="BG570" s="116"/>
      <c r="BH570" s="116"/>
      <c r="BI570" s="116"/>
      <c r="BJ570" s="116"/>
      <c r="BK570" s="116"/>
      <c r="BL570" s="116"/>
      <c r="BM570" s="116"/>
      <c r="BN570" s="116"/>
      <c r="BO570" s="116"/>
    </row>
    <row r="571" spans="1:67" ht="16.5">
      <c r="A571" s="234">
        <v>204</v>
      </c>
      <c r="B571" s="117" t="s">
        <v>1626</v>
      </c>
      <c r="C571" s="116"/>
      <c r="D571" s="226" t="s">
        <v>2598</v>
      </c>
      <c r="E571" s="227" t="s">
        <v>871</v>
      </c>
      <c r="F571" s="235"/>
      <c r="G571" s="236"/>
      <c r="H571" s="245"/>
      <c r="I571" s="236"/>
      <c r="J571" s="245"/>
      <c r="K571" s="236"/>
      <c r="L571" s="248"/>
      <c r="M571" s="240"/>
      <c r="N571" s="248"/>
      <c r="O571" s="240"/>
      <c r="P571" s="248"/>
      <c r="Q571" s="240"/>
      <c r="R571" s="248"/>
      <c r="S571" s="240"/>
      <c r="T571" s="248"/>
      <c r="U571" s="240"/>
      <c r="V571" s="248"/>
      <c r="W571" s="240"/>
      <c r="X571" s="30" t="s">
        <v>871</v>
      </c>
      <c r="Y571" s="194">
        <v>2</v>
      </c>
      <c r="Z571" s="30">
        <v>1</v>
      </c>
      <c r="AA571" s="194">
        <v>25</v>
      </c>
      <c r="AB571" s="30" t="s">
        <v>2428</v>
      </c>
      <c r="AC571" s="29"/>
      <c r="AD571" s="228" t="s">
        <v>2599</v>
      </c>
      <c r="AE571" s="30" t="s">
        <v>1345</v>
      </c>
      <c r="AF571" s="29"/>
      <c r="AG571" s="30" t="s">
        <v>67</v>
      </c>
      <c r="AH571" s="233" t="str">
        <f>VLOOKUP($AD571,'Program-Causes'!$C:$D,2,FALSE)</f>
        <v>Education</v>
      </c>
      <c r="AI571" s="194" t="s">
        <v>68</v>
      </c>
      <c r="AJ571" s="30" t="s">
        <v>69</v>
      </c>
      <c r="AK571" s="194" t="s">
        <v>70</v>
      </c>
      <c r="AL571" s="30" t="str">
        <f t="shared" si="0"/>
        <v>雷振明-雷振明-2-1-Beijing University of Post and Telecommunications Education Fund-</v>
      </c>
      <c r="AM571" s="26" t="s">
        <v>80</v>
      </c>
      <c r="AN571" s="29"/>
      <c r="AO571" s="28"/>
      <c r="AP571" s="29"/>
      <c r="AQ571" s="28"/>
      <c r="AR571" s="29"/>
      <c r="AS571" s="28"/>
      <c r="AT571" s="194" t="s">
        <v>74</v>
      </c>
      <c r="AU571" s="28"/>
      <c r="AV571" s="29"/>
      <c r="AW571" s="28"/>
      <c r="AX571" s="29"/>
      <c r="AY571" s="236"/>
      <c r="AZ571" s="245"/>
      <c r="BA571" s="245"/>
      <c r="BB571" s="236"/>
      <c r="BC571" s="245"/>
      <c r="BD571" s="116"/>
      <c r="BE571" s="116"/>
      <c r="BF571" s="116"/>
      <c r="BG571" s="116"/>
      <c r="BH571" s="116"/>
      <c r="BI571" s="116"/>
      <c r="BJ571" s="116"/>
      <c r="BK571" s="116"/>
      <c r="BL571" s="116"/>
      <c r="BM571" s="116"/>
      <c r="BN571" s="116"/>
      <c r="BO571" s="116"/>
    </row>
    <row r="572" spans="1:67" ht="16.5">
      <c r="A572" s="234">
        <v>204</v>
      </c>
      <c r="B572" s="116"/>
      <c r="C572" s="116"/>
      <c r="D572" s="226" t="s">
        <v>2600</v>
      </c>
      <c r="E572" s="227" t="s">
        <v>893</v>
      </c>
      <c r="F572" s="235"/>
      <c r="G572" s="236"/>
      <c r="H572" s="237">
        <v>51</v>
      </c>
      <c r="I572" s="226" t="s">
        <v>78</v>
      </c>
      <c r="J572" s="245"/>
      <c r="K572" s="238" t="s">
        <v>80</v>
      </c>
      <c r="L572" s="229" t="s">
        <v>9</v>
      </c>
      <c r="M572" s="230" t="s">
        <v>2601</v>
      </c>
      <c r="N572" s="229" t="s">
        <v>2602</v>
      </c>
      <c r="O572" s="230" t="s">
        <v>70</v>
      </c>
      <c r="P572" s="229" t="s">
        <v>336</v>
      </c>
      <c r="Q572" s="230" t="s">
        <v>222</v>
      </c>
      <c r="R572" s="229" t="s">
        <v>222</v>
      </c>
      <c r="S572" s="239" t="s">
        <v>80</v>
      </c>
      <c r="T572" s="229" t="s">
        <v>2603</v>
      </c>
      <c r="U572" s="240"/>
      <c r="V572" s="229" t="s">
        <v>2604</v>
      </c>
      <c r="W572" s="239" t="s">
        <v>2605</v>
      </c>
      <c r="X572" s="30" t="s">
        <v>2606</v>
      </c>
      <c r="Y572" s="241">
        <v>2</v>
      </c>
      <c r="Z572" s="242">
        <v>12</v>
      </c>
      <c r="AA572" s="29"/>
      <c r="AB572" s="30" t="s">
        <v>2607</v>
      </c>
      <c r="AC572" s="29"/>
      <c r="AD572" s="235"/>
      <c r="AE572" s="30" t="s">
        <v>98</v>
      </c>
      <c r="AF572" s="29"/>
      <c r="AG572" s="30" t="s">
        <v>99</v>
      </c>
      <c r="AH572" s="233" t="e">
        <f>VLOOKUP($AD572,'Program-Causes'!$C:$D,2,FALSE)</f>
        <v>#N/A</v>
      </c>
      <c r="AI572" s="194" t="s">
        <v>141</v>
      </c>
      <c r="AJ572" s="30" t="s">
        <v>69</v>
      </c>
      <c r="AK572" s="194" t="s">
        <v>70</v>
      </c>
      <c r="AL572" s="30" t="str">
        <f t="shared" si="0"/>
        <v>李大彦-Daai Foundation-2-12-Beijing Chaoyang District Parks-</v>
      </c>
      <c r="AM572" s="26" t="s">
        <v>72</v>
      </c>
      <c r="AN572" s="27" t="s">
        <v>73</v>
      </c>
      <c r="AO572" s="28"/>
      <c r="AP572" s="29"/>
      <c r="AQ572" s="30" t="s">
        <v>74</v>
      </c>
      <c r="AR572" s="29"/>
      <c r="AS572" s="28"/>
      <c r="AT572" s="29"/>
      <c r="AU572" s="28"/>
      <c r="AV572" s="194" t="s">
        <v>2608</v>
      </c>
      <c r="AW572" s="28"/>
      <c r="AX572" s="194" t="s">
        <v>76</v>
      </c>
      <c r="AY572" s="244">
        <v>2</v>
      </c>
      <c r="AZ572" s="245"/>
      <c r="BA572" s="245"/>
      <c r="BB572" s="236"/>
      <c r="BC572" s="237">
        <v>56</v>
      </c>
      <c r="BD572" s="117" t="s">
        <v>103</v>
      </c>
      <c r="BE572" s="246">
        <v>42690</v>
      </c>
      <c r="BF572" s="116"/>
      <c r="BG572" s="116"/>
      <c r="BH572" s="116"/>
      <c r="BI572" s="116"/>
      <c r="BJ572" s="116"/>
      <c r="BK572" s="116"/>
      <c r="BL572" s="116"/>
      <c r="BM572" s="116"/>
      <c r="BN572" s="116"/>
      <c r="BO572" s="116"/>
    </row>
    <row r="573" spans="1:67" ht="16.5">
      <c r="A573" s="234">
        <v>204</v>
      </c>
      <c r="B573" s="117"/>
      <c r="C573" s="116"/>
      <c r="D573" s="226" t="s">
        <v>2609</v>
      </c>
      <c r="E573" s="117" t="s">
        <v>892</v>
      </c>
      <c r="F573" s="235"/>
      <c r="G573" s="116"/>
      <c r="H573" s="116"/>
      <c r="I573" s="116"/>
      <c r="J573" s="116"/>
      <c r="K573" s="116"/>
      <c r="L573" s="116"/>
      <c r="M573" s="117" t="s">
        <v>2610</v>
      </c>
      <c r="N573" s="116"/>
      <c r="O573" s="116"/>
      <c r="P573" s="116"/>
      <c r="Q573" s="116"/>
      <c r="R573" s="116"/>
      <c r="S573" s="116"/>
      <c r="T573" s="116"/>
      <c r="U573" s="116"/>
      <c r="V573" s="116"/>
      <c r="W573" s="116"/>
      <c r="X573" s="117" t="s">
        <v>2610</v>
      </c>
      <c r="Y573" s="234">
        <v>2</v>
      </c>
      <c r="Z573" s="234">
        <v>6</v>
      </c>
      <c r="AA573" s="117" t="s">
        <v>173</v>
      </c>
      <c r="AB573" s="117" t="s">
        <v>1506</v>
      </c>
      <c r="AC573" s="117" t="s">
        <v>1507</v>
      </c>
      <c r="AD573" s="117" t="s">
        <v>2611</v>
      </c>
      <c r="AE573" s="117" t="s">
        <v>109</v>
      </c>
      <c r="AF573" s="116"/>
      <c r="AG573" s="117" t="s">
        <v>67</v>
      </c>
      <c r="AH573" s="233" t="str">
        <f>VLOOKUP($AD573,'Program-Causes'!$C:$D,2,FALSE)</f>
        <v>Education</v>
      </c>
      <c r="AI573" s="117" t="s">
        <v>100</v>
      </c>
      <c r="AJ573" s="117" t="s">
        <v>69</v>
      </c>
      <c r="AK573" s="117" t="s">
        <v>70</v>
      </c>
      <c r="AL573" s="30" t="str">
        <f t="shared" si="0"/>
        <v>李明德-长春旺进实业有限公司-2-6-China Guanghua Foundation-中国光华科技基金会</v>
      </c>
      <c r="AM573" s="257" t="s">
        <v>80</v>
      </c>
      <c r="AN573" s="116"/>
      <c r="AO573" s="116"/>
      <c r="AP573" s="116"/>
      <c r="AQ573" s="117" t="s">
        <v>74</v>
      </c>
      <c r="AR573" s="116"/>
      <c r="AS573" s="116"/>
      <c r="AT573" s="116"/>
      <c r="AU573" s="116"/>
      <c r="AV573" s="116"/>
      <c r="AW573" s="116"/>
      <c r="AX573" s="116"/>
      <c r="AY573" s="116"/>
      <c r="AZ573" s="116"/>
      <c r="BA573" s="116"/>
      <c r="BB573" s="116"/>
      <c r="BC573" s="116"/>
      <c r="BD573" s="117" t="s">
        <v>118</v>
      </c>
      <c r="BE573" s="255">
        <v>42744</v>
      </c>
      <c r="BF573" s="116"/>
      <c r="BG573" s="116"/>
      <c r="BH573" s="116"/>
      <c r="BI573" s="116"/>
      <c r="BJ573" s="116"/>
      <c r="BK573" s="116"/>
      <c r="BL573" s="116"/>
      <c r="BM573" s="116"/>
      <c r="BN573" s="116"/>
      <c r="BO573" s="116"/>
    </row>
    <row r="574" spans="1:67" ht="16.5">
      <c r="A574" s="234">
        <v>204</v>
      </c>
      <c r="B574" s="117" t="s">
        <v>1626</v>
      </c>
      <c r="C574" s="116"/>
      <c r="D574" s="226" t="s">
        <v>497</v>
      </c>
      <c r="E574" s="227" t="s">
        <v>498</v>
      </c>
      <c r="F574" s="235"/>
      <c r="G574" s="236"/>
      <c r="H574" s="245"/>
      <c r="I574" s="236"/>
      <c r="J574" s="245"/>
      <c r="K574" s="236"/>
      <c r="L574" s="248"/>
      <c r="M574" s="240"/>
      <c r="N574" s="248"/>
      <c r="O574" s="240"/>
      <c r="P574" s="248"/>
      <c r="Q574" s="240"/>
      <c r="R574" s="248"/>
      <c r="S574" s="240"/>
      <c r="T574" s="248"/>
      <c r="U574" s="240"/>
      <c r="V574" s="248"/>
      <c r="W574" s="240"/>
      <c r="X574" s="28"/>
      <c r="Y574" s="241">
        <v>2</v>
      </c>
      <c r="Z574" s="242">
        <v>12</v>
      </c>
      <c r="AA574" s="241">
        <v>22</v>
      </c>
      <c r="AB574" s="28"/>
      <c r="AC574" s="27" t="s">
        <v>2533</v>
      </c>
      <c r="AD574" s="235"/>
      <c r="AE574" s="30" t="s">
        <v>136</v>
      </c>
      <c r="AF574" s="29"/>
      <c r="AG574" s="30" t="s">
        <v>67</v>
      </c>
      <c r="AH574" s="233" t="e">
        <f>VLOOKUP($AD574,'Program-Causes'!$C:$D,2,FALSE)</f>
        <v>#N/A</v>
      </c>
      <c r="AI574" s="194" t="s">
        <v>68</v>
      </c>
      <c r="AJ574" s="30" t="s">
        <v>69</v>
      </c>
      <c r="AK574" s="194" t="s">
        <v>70</v>
      </c>
      <c r="AL574" s="30" t="str">
        <f t="shared" si="0"/>
        <v>李少波李春华夫妇--2-12--湖南弘慧教育发展基金会</v>
      </c>
      <c r="AM574" s="26" t="s">
        <v>80</v>
      </c>
      <c r="AN574" s="29"/>
      <c r="AO574" s="28"/>
      <c r="AP574" s="29"/>
      <c r="AQ574" s="30" t="s">
        <v>74</v>
      </c>
      <c r="AR574" s="29"/>
      <c r="AS574" s="28"/>
      <c r="AT574" s="29"/>
      <c r="AU574" s="28"/>
      <c r="AV574" s="194" t="s">
        <v>1064</v>
      </c>
      <c r="AW574" s="28"/>
      <c r="AX574" s="194" t="s">
        <v>84</v>
      </c>
      <c r="AY574" s="244">
        <v>2</v>
      </c>
      <c r="AZ574" s="245"/>
      <c r="BA574" s="245"/>
      <c r="BB574" s="236"/>
      <c r="BC574" s="245"/>
      <c r="BD574" s="117" t="s">
        <v>103</v>
      </c>
      <c r="BE574" s="246">
        <v>42710</v>
      </c>
      <c r="BF574" s="116"/>
      <c r="BG574" s="116"/>
      <c r="BH574" s="116"/>
      <c r="BI574" s="116"/>
      <c r="BJ574" s="116"/>
      <c r="BK574" s="116"/>
      <c r="BL574" s="116"/>
      <c r="BM574" s="116"/>
      <c r="BN574" s="116"/>
      <c r="BO574" s="116"/>
    </row>
    <row r="575" spans="1:67" ht="16.5">
      <c r="A575" s="234">
        <v>204</v>
      </c>
      <c r="B575" s="117" t="s">
        <v>1626</v>
      </c>
      <c r="C575" s="116"/>
      <c r="D575" s="226" t="s">
        <v>681</v>
      </c>
      <c r="E575" s="227" t="s">
        <v>682</v>
      </c>
      <c r="F575" s="235"/>
      <c r="G575" s="236"/>
      <c r="H575" s="245"/>
      <c r="I575" s="236"/>
      <c r="J575" s="245"/>
      <c r="K575" s="236"/>
      <c r="L575" s="248"/>
      <c r="M575" s="240"/>
      <c r="N575" s="248"/>
      <c r="O575" s="240"/>
      <c r="P575" s="248"/>
      <c r="Q575" s="240"/>
      <c r="R575" s="248"/>
      <c r="S575" s="240"/>
      <c r="T575" s="248"/>
      <c r="U575" s="240"/>
      <c r="V575" s="248"/>
      <c r="W575" s="240"/>
      <c r="X575" s="28"/>
      <c r="Y575" s="241">
        <v>2</v>
      </c>
      <c r="Z575" s="28"/>
      <c r="AA575" s="29"/>
      <c r="AB575" s="28"/>
      <c r="AC575" s="27" t="s">
        <v>2613</v>
      </c>
      <c r="AD575" s="235"/>
      <c r="AE575" s="30" t="s">
        <v>136</v>
      </c>
      <c r="AF575" s="29"/>
      <c r="AG575" s="30" t="s">
        <v>67</v>
      </c>
      <c r="AH575" s="233" t="e">
        <f>VLOOKUP($AD575,'Program-Causes'!$C:$D,2,FALSE)</f>
        <v>#N/A</v>
      </c>
      <c r="AI575" s="194" t="s">
        <v>68</v>
      </c>
      <c r="AJ575" s="30" t="s">
        <v>69</v>
      </c>
      <c r="AK575" s="194" t="s">
        <v>70</v>
      </c>
      <c r="AL575" s="30" t="str">
        <f t="shared" si="0"/>
        <v>刘大英--2---贵州省育佳公益基金会</v>
      </c>
      <c r="AM575" s="26" t="s">
        <v>80</v>
      </c>
      <c r="AN575" s="29"/>
      <c r="AO575" s="28"/>
      <c r="AP575" s="29"/>
      <c r="AQ575" s="30" t="s">
        <v>74</v>
      </c>
      <c r="AR575" s="29"/>
      <c r="AS575" s="28"/>
      <c r="AT575" s="29"/>
      <c r="AU575" s="28"/>
      <c r="AV575" s="194" t="s">
        <v>1064</v>
      </c>
      <c r="AW575" s="28"/>
      <c r="AX575" s="194" t="s">
        <v>84</v>
      </c>
      <c r="AY575" s="244">
        <v>2</v>
      </c>
      <c r="AZ575" s="245"/>
      <c r="BA575" s="245"/>
      <c r="BB575" s="236"/>
      <c r="BC575" s="245"/>
      <c r="BD575" s="117" t="s">
        <v>103</v>
      </c>
      <c r="BE575" s="246">
        <v>42710</v>
      </c>
      <c r="BF575" s="116"/>
      <c r="BG575" s="116"/>
      <c r="BH575" s="116"/>
      <c r="BI575" s="116"/>
      <c r="BJ575" s="116"/>
      <c r="BK575" s="116"/>
      <c r="BL575" s="116"/>
      <c r="BM575" s="116"/>
      <c r="BN575" s="116"/>
      <c r="BO575" s="116"/>
    </row>
    <row r="576" spans="1:67" ht="16.5">
      <c r="A576" s="234">
        <v>204</v>
      </c>
      <c r="B576" s="117"/>
      <c r="C576" s="116"/>
      <c r="D576" s="226" t="s">
        <v>2614</v>
      </c>
      <c r="E576" s="117" t="s">
        <v>910</v>
      </c>
      <c r="F576" s="235"/>
      <c r="G576" s="116"/>
      <c r="H576" s="116"/>
      <c r="I576" s="116"/>
      <c r="J576" s="116"/>
      <c r="K576" s="116"/>
      <c r="L576" s="116"/>
      <c r="M576" s="117" t="s">
        <v>2615</v>
      </c>
      <c r="N576" s="116"/>
      <c r="O576" s="116"/>
      <c r="P576" s="116"/>
      <c r="Q576" s="116"/>
      <c r="R576" s="116"/>
      <c r="S576" s="116"/>
      <c r="T576" s="116"/>
      <c r="U576" s="116"/>
      <c r="V576" s="116"/>
      <c r="W576" s="116"/>
      <c r="X576" s="117" t="s">
        <v>2615</v>
      </c>
      <c r="Y576" s="234">
        <v>2</v>
      </c>
      <c r="Z576" s="234">
        <v>4</v>
      </c>
      <c r="AA576" s="117" t="s">
        <v>173</v>
      </c>
      <c r="AB576" s="117" t="s">
        <v>1506</v>
      </c>
      <c r="AC576" s="117" t="s">
        <v>1507</v>
      </c>
      <c r="AD576" s="117" t="s">
        <v>2616</v>
      </c>
      <c r="AE576" s="117" t="s">
        <v>109</v>
      </c>
      <c r="AF576" s="116"/>
      <c r="AG576" s="117" t="s">
        <v>131</v>
      </c>
      <c r="AH576" s="233" t="str">
        <f>VLOOKUP($AD576,'Program-Causes'!$C:$D,2,FALSE)</f>
        <v>Healthcare</v>
      </c>
      <c r="AI576" s="117" t="s">
        <v>100</v>
      </c>
      <c r="AJ576" s="117" t="s">
        <v>69</v>
      </c>
      <c r="AK576" s="117" t="s">
        <v>70</v>
      </c>
      <c r="AL576" s="30" t="str">
        <f t="shared" si="0"/>
        <v>刘文民-海南鲁海医药有限公司-2-4-China Guanghua Foundation-中国光华科技基金会</v>
      </c>
      <c r="AM576" s="257" t="s">
        <v>80</v>
      </c>
      <c r="AN576" s="116"/>
      <c r="AO576" s="116"/>
      <c r="AP576" s="116"/>
      <c r="AQ576" s="117" t="s">
        <v>74</v>
      </c>
      <c r="AR576" s="116"/>
      <c r="AS576" s="116"/>
      <c r="AT576" s="116"/>
      <c r="AU576" s="116"/>
      <c r="AV576" s="116"/>
      <c r="AW576" s="116"/>
      <c r="AX576" s="116"/>
      <c r="AY576" s="116"/>
      <c r="AZ576" s="116"/>
      <c r="BA576" s="116"/>
      <c r="BB576" s="116"/>
      <c r="BC576" s="116"/>
      <c r="BD576" s="117" t="s">
        <v>118</v>
      </c>
      <c r="BE576" s="255">
        <v>42744</v>
      </c>
      <c r="BF576" s="116"/>
      <c r="BG576" s="116"/>
      <c r="BH576" s="116"/>
      <c r="BI576" s="116"/>
      <c r="BJ576" s="116"/>
      <c r="BK576" s="116"/>
      <c r="BL576" s="116"/>
      <c r="BM576" s="116"/>
      <c r="BN576" s="116"/>
      <c r="BO576" s="116"/>
    </row>
    <row r="577" spans="1:67" ht="16.5">
      <c r="A577" s="234">
        <v>204</v>
      </c>
      <c r="B577" s="117"/>
      <c r="C577" s="116"/>
      <c r="D577" s="226" t="s">
        <v>2617</v>
      </c>
      <c r="E577" s="117" t="s">
        <v>909</v>
      </c>
      <c r="F577" s="235"/>
      <c r="G577" s="116"/>
      <c r="H577" s="116"/>
      <c r="I577" s="116"/>
      <c r="J577" s="116"/>
      <c r="K577" s="116"/>
      <c r="L577" s="116"/>
      <c r="M577" s="117" t="s">
        <v>2618</v>
      </c>
      <c r="N577" s="116"/>
      <c r="O577" s="116"/>
      <c r="P577" s="116"/>
      <c r="Q577" s="116"/>
      <c r="R577" s="116"/>
      <c r="S577" s="116"/>
      <c r="T577" s="116"/>
      <c r="U577" s="116"/>
      <c r="V577" s="116"/>
      <c r="W577" s="116"/>
      <c r="X577" s="117" t="s">
        <v>2618</v>
      </c>
      <c r="Y577" s="234">
        <v>2</v>
      </c>
      <c r="Z577" s="234">
        <v>2</v>
      </c>
      <c r="AA577" s="117" t="s">
        <v>173</v>
      </c>
      <c r="AB577" s="117" t="s">
        <v>1506</v>
      </c>
      <c r="AC577" s="117" t="s">
        <v>1507</v>
      </c>
      <c r="AD577" s="117" t="s">
        <v>2163</v>
      </c>
      <c r="AE577" s="117" t="s">
        <v>109</v>
      </c>
      <c r="AF577" s="116"/>
      <c r="AG577" s="117" t="s">
        <v>131</v>
      </c>
      <c r="AH577" s="233" t="str">
        <f>VLOOKUP($AD577,'Program-Causes'!$C:$D,2,FALSE)</f>
        <v>Public Health</v>
      </c>
      <c r="AI577" s="117" t="s">
        <v>100</v>
      </c>
      <c r="AJ577" s="117" t="s">
        <v>69</v>
      </c>
      <c r="AK577" s="117" t="s">
        <v>70</v>
      </c>
      <c r="AL577" s="30" t="str">
        <f t="shared" si="0"/>
        <v>刘晔-参天制药(中国)有限公司-2-2-China Guanghua Foundation-中国光华科技基金会</v>
      </c>
      <c r="AM577" s="257" t="s">
        <v>80</v>
      </c>
      <c r="AN577" s="116"/>
      <c r="AO577" s="116"/>
      <c r="AP577" s="116"/>
      <c r="AQ577" s="117" t="s">
        <v>74</v>
      </c>
      <c r="AR577" s="116"/>
      <c r="AS577" s="116"/>
      <c r="AT577" s="116"/>
      <c r="AU577" s="116"/>
      <c r="AV577" s="116"/>
      <c r="AW577" s="116"/>
      <c r="AX577" s="116"/>
      <c r="AY577" s="116"/>
      <c r="AZ577" s="116"/>
      <c r="BA577" s="116"/>
      <c r="BB577" s="116"/>
      <c r="BC577" s="116"/>
      <c r="BD577" s="117" t="s">
        <v>118</v>
      </c>
      <c r="BE577" s="255">
        <v>42744</v>
      </c>
      <c r="BF577" s="116"/>
      <c r="BG577" s="116"/>
      <c r="BH577" s="116"/>
      <c r="BI577" s="116"/>
      <c r="BJ577" s="116"/>
      <c r="BK577" s="116"/>
      <c r="BL577" s="116"/>
      <c r="BM577" s="116"/>
      <c r="BN577" s="116"/>
      <c r="BO577" s="116"/>
    </row>
    <row r="578" spans="1:67" ht="16.5">
      <c r="A578" s="234">
        <v>204</v>
      </c>
      <c r="B578" s="116"/>
      <c r="C578" s="116"/>
      <c r="D578" s="226" t="s">
        <v>2620</v>
      </c>
      <c r="E578" s="227" t="s">
        <v>876</v>
      </c>
      <c r="F578" s="260"/>
      <c r="G578" s="244">
        <v>1966</v>
      </c>
      <c r="H578" s="237">
        <v>50</v>
      </c>
      <c r="I578" s="226" t="s">
        <v>78</v>
      </c>
      <c r="J578" s="245"/>
      <c r="K578" s="238" t="s">
        <v>80</v>
      </c>
      <c r="L578" s="229" t="s">
        <v>121</v>
      </c>
      <c r="M578" s="230" t="s">
        <v>2622</v>
      </c>
      <c r="N578" s="229" t="s">
        <v>2623</v>
      </c>
      <c r="O578" s="240"/>
      <c r="P578" s="229" t="s">
        <v>336</v>
      </c>
      <c r="Q578" s="230" t="s">
        <v>385</v>
      </c>
      <c r="R578" s="229" t="s">
        <v>386</v>
      </c>
      <c r="S578" s="239" t="s">
        <v>80</v>
      </c>
      <c r="T578" s="248"/>
      <c r="U578" s="240"/>
      <c r="V578" s="248"/>
      <c r="W578" s="240"/>
      <c r="X578" s="30" t="s">
        <v>2623</v>
      </c>
      <c r="Y578" s="194">
        <v>2</v>
      </c>
      <c r="Z578" s="242">
        <v>6</v>
      </c>
      <c r="AA578" s="241">
        <v>29</v>
      </c>
      <c r="AB578" s="30" t="s">
        <v>963</v>
      </c>
      <c r="AC578" s="29"/>
      <c r="AD578" s="228" t="s">
        <v>2625</v>
      </c>
      <c r="AE578" s="30" t="s">
        <v>109</v>
      </c>
      <c r="AF578" s="29"/>
      <c r="AG578" s="30" t="s">
        <v>99</v>
      </c>
      <c r="AH578" s="233" t="str">
        <f>VLOOKUP($AD578,'Program-Causes'!$C:$D,2,FALSE)</f>
        <v>Social Welfare &amp; Poverty Alleviation</v>
      </c>
      <c r="AI578" s="194" t="s">
        <v>100</v>
      </c>
      <c r="AJ578" s="30" t="s">
        <v>69</v>
      </c>
      <c r="AK578" s="194" t="s">
        <v>70</v>
      </c>
      <c r="AL578" s="30" t="str">
        <f t="shared" si="0"/>
        <v>邱天高-江铃汽车销售有限公司-2-6-China Foundation for Poverty Alleviation-</v>
      </c>
      <c r="AM578" s="26" t="s">
        <v>80</v>
      </c>
      <c r="AN578" s="29"/>
      <c r="AO578" s="28"/>
      <c r="AP578" s="29"/>
      <c r="AQ578" s="28"/>
      <c r="AR578" s="29"/>
      <c r="AS578" s="28"/>
      <c r="AT578" s="194" t="s">
        <v>74</v>
      </c>
      <c r="AU578" s="28"/>
      <c r="AV578" s="29"/>
      <c r="AW578" s="28"/>
      <c r="AX578" s="29"/>
      <c r="AY578" s="236"/>
      <c r="AZ578" s="245"/>
      <c r="BA578" s="245"/>
      <c r="BB578" s="236"/>
      <c r="BC578" s="245"/>
      <c r="BD578" s="116"/>
      <c r="BE578" s="116"/>
      <c r="BF578" s="116"/>
      <c r="BG578" s="116"/>
      <c r="BH578" s="116"/>
      <c r="BI578" s="116"/>
      <c r="BJ578" s="116"/>
      <c r="BK578" s="116"/>
      <c r="BL578" s="116"/>
      <c r="BM578" s="116"/>
      <c r="BN578" s="116"/>
      <c r="BO578" s="116"/>
    </row>
    <row r="579" spans="1:67" ht="16.5">
      <c r="A579" s="234">
        <v>204</v>
      </c>
      <c r="B579" s="117" t="s">
        <v>1626</v>
      </c>
      <c r="C579" s="116"/>
      <c r="D579" s="226" t="s">
        <v>666</v>
      </c>
      <c r="E579" s="227" t="s">
        <v>667</v>
      </c>
      <c r="F579" s="235"/>
      <c r="G579" s="236"/>
      <c r="H579" s="245"/>
      <c r="I579" s="236"/>
      <c r="J579" s="245"/>
      <c r="K579" s="236"/>
      <c r="L579" s="248"/>
      <c r="M579" s="240"/>
      <c r="N579" s="229" t="s">
        <v>2626</v>
      </c>
      <c r="O579" s="240"/>
      <c r="P579" s="229" t="s">
        <v>2627</v>
      </c>
      <c r="Q579" s="240"/>
      <c r="R579" s="248"/>
      <c r="S579" s="239" t="s">
        <v>80</v>
      </c>
      <c r="T579" s="284" t="s">
        <v>2628</v>
      </c>
      <c r="U579" s="240"/>
      <c r="V579" s="274">
        <v>13694229177</v>
      </c>
      <c r="W579" s="239" t="s">
        <v>2629</v>
      </c>
      <c r="X579" s="30" t="s">
        <v>666</v>
      </c>
      <c r="Y579" s="241">
        <v>2</v>
      </c>
      <c r="Z579" s="242">
        <v>11</v>
      </c>
      <c r="AA579" s="241">
        <v>17</v>
      </c>
      <c r="AB579" s="28"/>
      <c r="AC579" s="194" t="s">
        <v>2626</v>
      </c>
      <c r="AD579" s="235"/>
      <c r="AE579" s="30" t="s">
        <v>136</v>
      </c>
      <c r="AF579" s="29"/>
      <c r="AG579" s="30" t="s">
        <v>99</v>
      </c>
      <c r="AH579" s="233" t="e">
        <f>VLOOKUP($AD579,'Program-Causes'!$C:$D,2,FALSE)</f>
        <v>#N/A</v>
      </c>
      <c r="AI579" s="194" t="s">
        <v>68</v>
      </c>
      <c r="AJ579" s="30" t="s">
        <v>69</v>
      </c>
      <c r="AK579" s="194" t="s">
        <v>70</v>
      </c>
      <c r="AL579" s="30" t="str">
        <f t="shared" si="0"/>
        <v>沈玉林-Shen Yulin-2-11--广东省百川军盾慈善基金会</v>
      </c>
      <c r="AM579" s="26" t="s">
        <v>80</v>
      </c>
      <c r="AN579" s="29"/>
      <c r="AO579" s="28"/>
      <c r="AP579" s="29"/>
      <c r="AQ579" s="30" t="s">
        <v>74</v>
      </c>
      <c r="AR579" s="29"/>
      <c r="AS579" s="28"/>
      <c r="AT579" s="29"/>
      <c r="AU579" s="28"/>
      <c r="AV579" s="194" t="s">
        <v>1064</v>
      </c>
      <c r="AW579" s="28"/>
      <c r="AX579" s="194" t="s">
        <v>84</v>
      </c>
      <c r="AY579" s="244">
        <v>2</v>
      </c>
      <c r="AZ579" s="245"/>
      <c r="BA579" s="245"/>
      <c r="BB579" s="236"/>
      <c r="BC579" s="245"/>
      <c r="BD579" s="117" t="s">
        <v>103</v>
      </c>
      <c r="BE579" s="246">
        <v>42709</v>
      </c>
      <c r="BF579" s="116"/>
      <c r="BG579" s="116"/>
      <c r="BH579" s="116"/>
      <c r="BI579" s="116"/>
      <c r="BJ579" s="116"/>
      <c r="BK579" s="116"/>
      <c r="BL579" s="116"/>
      <c r="BM579" s="116"/>
      <c r="BN579" s="116"/>
      <c r="BO579" s="116"/>
    </row>
    <row r="580" spans="1:67" ht="16.5">
      <c r="A580" s="234">
        <v>204</v>
      </c>
      <c r="B580" s="117" t="s">
        <v>1626</v>
      </c>
      <c r="C580" s="116"/>
      <c r="D580" s="226" t="s">
        <v>2630</v>
      </c>
      <c r="E580" s="227" t="s">
        <v>902</v>
      </c>
      <c r="F580" s="235"/>
      <c r="G580" s="236"/>
      <c r="H580" s="245"/>
      <c r="I580" s="236"/>
      <c r="J580" s="245"/>
      <c r="K580" s="236"/>
      <c r="L580" s="248"/>
      <c r="M580" s="240"/>
      <c r="N580" s="248"/>
      <c r="O580" s="240"/>
      <c r="P580" s="248"/>
      <c r="Q580" s="240"/>
      <c r="R580" s="248"/>
      <c r="S580" s="240"/>
      <c r="T580" s="248"/>
      <c r="U580" s="240"/>
      <c r="V580" s="248"/>
      <c r="W580" s="240"/>
      <c r="X580" s="30" t="s">
        <v>902</v>
      </c>
      <c r="Y580" s="194">
        <v>1</v>
      </c>
      <c r="Z580" s="30">
        <v>8</v>
      </c>
      <c r="AA580" s="194">
        <v>1</v>
      </c>
      <c r="AB580" s="30" t="s">
        <v>2631</v>
      </c>
      <c r="AC580" s="29"/>
      <c r="AD580" s="235"/>
      <c r="AE580" s="30" t="s">
        <v>136</v>
      </c>
      <c r="AF580" s="29"/>
      <c r="AG580" s="30" t="s">
        <v>67</v>
      </c>
      <c r="AH580" s="233" t="e">
        <f>VLOOKUP($AD580,'Program-Causes'!$C:$D,2,FALSE)</f>
        <v>#N/A</v>
      </c>
      <c r="AI580" s="194" t="s">
        <v>68</v>
      </c>
      <c r="AJ580" s="30" t="s">
        <v>69</v>
      </c>
      <c r="AK580" s="194" t="s">
        <v>70</v>
      </c>
      <c r="AL580" s="30" t="str">
        <f t="shared" si="0"/>
        <v>唐金明-唐金明-1-8-Wenli Academy Education Development Foundation-</v>
      </c>
      <c r="AM580" s="26" t="s">
        <v>80</v>
      </c>
      <c r="AN580" s="29"/>
      <c r="AO580" s="28"/>
      <c r="AP580" s="29"/>
      <c r="AQ580" s="28"/>
      <c r="AR580" s="29"/>
      <c r="AS580" s="28"/>
      <c r="AT580" s="194" t="s">
        <v>74</v>
      </c>
      <c r="AU580" s="28"/>
      <c r="AV580" s="29"/>
      <c r="AW580" s="28"/>
      <c r="AX580" s="29"/>
      <c r="AY580" s="236"/>
      <c r="AZ580" s="245"/>
      <c r="BA580" s="245"/>
      <c r="BB580" s="236"/>
      <c r="BC580" s="245"/>
      <c r="BD580" s="116"/>
      <c r="BE580" s="116"/>
      <c r="BF580" s="116"/>
      <c r="BG580" s="116"/>
      <c r="BH580" s="116"/>
      <c r="BI580" s="116"/>
      <c r="BJ580" s="116"/>
      <c r="BK580" s="116"/>
      <c r="BL580" s="116"/>
      <c r="BM580" s="116"/>
      <c r="BN580" s="116"/>
      <c r="BO580" s="116"/>
    </row>
    <row r="581" spans="1:67" ht="16.5">
      <c r="A581" s="234">
        <v>204</v>
      </c>
      <c r="B581" s="117" t="s">
        <v>1626</v>
      </c>
      <c r="C581" s="116"/>
      <c r="D581" s="226" t="s">
        <v>2630</v>
      </c>
      <c r="E581" s="227" t="s">
        <v>902</v>
      </c>
      <c r="F581" s="235"/>
      <c r="G581" s="236"/>
      <c r="H581" s="245"/>
      <c r="I581" s="236"/>
      <c r="J581" s="245"/>
      <c r="K581" s="236"/>
      <c r="L581" s="248"/>
      <c r="M581" s="240"/>
      <c r="N581" s="248"/>
      <c r="O581" s="240"/>
      <c r="P581" s="248"/>
      <c r="Q581" s="240"/>
      <c r="R581" s="248"/>
      <c r="S581" s="240"/>
      <c r="T581" s="248"/>
      <c r="U581" s="240"/>
      <c r="V581" s="248"/>
      <c r="W581" s="240"/>
      <c r="X581" s="30" t="s">
        <v>902</v>
      </c>
      <c r="Y581" s="194">
        <v>1</v>
      </c>
      <c r="Z581" s="30">
        <v>6</v>
      </c>
      <c r="AA581" s="194">
        <v>16</v>
      </c>
      <c r="AB581" s="30" t="s">
        <v>2631</v>
      </c>
      <c r="AC581" s="29"/>
      <c r="AD581" s="235"/>
      <c r="AE581" s="30" t="s">
        <v>136</v>
      </c>
      <c r="AF581" s="29"/>
      <c r="AG581" s="30" t="s">
        <v>67</v>
      </c>
      <c r="AH581" s="233" t="e">
        <f>VLOOKUP($AD581,'Program-Causes'!$C:$D,2,FALSE)</f>
        <v>#N/A</v>
      </c>
      <c r="AI581" s="194" t="s">
        <v>68</v>
      </c>
      <c r="AJ581" s="30" t="s">
        <v>69</v>
      </c>
      <c r="AK581" s="194" t="s">
        <v>70</v>
      </c>
      <c r="AL581" s="30" t="str">
        <f t="shared" si="0"/>
        <v>唐金明-唐金明-1-6-Wenli Academy Education Development Foundation-</v>
      </c>
      <c r="AM581" s="26" t="s">
        <v>80</v>
      </c>
      <c r="AN581" s="29"/>
      <c r="AO581" s="28"/>
      <c r="AP581" s="29"/>
      <c r="AQ581" s="28"/>
      <c r="AR581" s="29"/>
      <c r="AS581" s="28"/>
      <c r="AT581" s="194" t="s">
        <v>74</v>
      </c>
      <c r="AU581" s="28"/>
      <c r="AV581" s="29"/>
      <c r="AW581" s="28"/>
      <c r="AX581" s="29"/>
      <c r="AY581" s="236"/>
      <c r="AZ581" s="245"/>
      <c r="BA581" s="245"/>
      <c r="BB581" s="236"/>
      <c r="BC581" s="245"/>
      <c r="BD581" s="116"/>
      <c r="BE581" s="116"/>
      <c r="BF581" s="116"/>
      <c r="BG581" s="116"/>
      <c r="BH581" s="116"/>
      <c r="BI581" s="116"/>
      <c r="BJ581" s="116"/>
      <c r="BK581" s="116"/>
      <c r="BL581" s="116"/>
      <c r="BM581" s="116"/>
      <c r="BN581" s="116"/>
      <c r="BO581" s="116"/>
    </row>
    <row r="582" spans="1:67" ht="16.5">
      <c r="A582" s="234">
        <v>204</v>
      </c>
      <c r="B582" s="116"/>
      <c r="C582" s="116"/>
      <c r="D582" s="226" t="s">
        <v>2633</v>
      </c>
      <c r="E582" s="227" t="s">
        <v>887</v>
      </c>
      <c r="F582" s="228"/>
      <c r="G582" s="226">
        <v>1958</v>
      </c>
      <c r="H582" s="227">
        <v>58</v>
      </c>
      <c r="I582" s="226" t="s">
        <v>78</v>
      </c>
      <c r="J582" s="227" t="s">
        <v>79</v>
      </c>
      <c r="K582" s="238" t="s">
        <v>80</v>
      </c>
      <c r="L582" s="229" t="s">
        <v>119</v>
      </c>
      <c r="M582" s="230" t="s">
        <v>2634</v>
      </c>
      <c r="N582" s="229" t="s">
        <v>2635</v>
      </c>
      <c r="O582" s="240"/>
      <c r="P582" s="229" t="s">
        <v>336</v>
      </c>
      <c r="Q582" s="230" t="s">
        <v>223</v>
      </c>
      <c r="R582" s="229" t="s">
        <v>223</v>
      </c>
      <c r="S582" s="239" t="s">
        <v>80</v>
      </c>
      <c r="T582" s="248"/>
      <c r="U582" s="240"/>
      <c r="V582" s="248"/>
      <c r="W582" s="240"/>
      <c r="X582" s="30" t="s">
        <v>2635</v>
      </c>
      <c r="Y582" s="194">
        <v>2</v>
      </c>
      <c r="Z582" s="30">
        <v>8</v>
      </c>
      <c r="AA582" s="194">
        <v>11</v>
      </c>
      <c r="AB582" s="30" t="s">
        <v>963</v>
      </c>
      <c r="AC582" s="29"/>
      <c r="AD582" s="228" t="s">
        <v>2636</v>
      </c>
      <c r="AE582" s="30" t="s">
        <v>109</v>
      </c>
      <c r="AF582" s="29"/>
      <c r="AG582" s="30" t="s">
        <v>99</v>
      </c>
      <c r="AH582" s="233" t="str">
        <f>VLOOKUP($AD582,'Program-Causes'!$C:$D,2,FALSE)</f>
        <v>Social Welfare &amp; Poverty Alleviation</v>
      </c>
      <c r="AI582" s="194" t="s">
        <v>100</v>
      </c>
      <c r="AJ582" s="30" t="s">
        <v>69</v>
      </c>
      <c r="AK582" s="194" t="s">
        <v>70</v>
      </c>
      <c r="AL582" s="30" t="str">
        <f t="shared" si="0"/>
        <v>王开国-海通证券股份有限公司-2-8-China Foundation for Poverty Alleviation-</v>
      </c>
      <c r="AM582" s="26" t="s">
        <v>80</v>
      </c>
      <c r="AN582" s="29"/>
      <c r="AO582" s="28"/>
      <c r="AP582" s="29"/>
      <c r="AQ582" s="28"/>
      <c r="AR582" s="29"/>
      <c r="AS582" s="28"/>
      <c r="AT582" s="194" t="s">
        <v>74</v>
      </c>
      <c r="AU582" s="28"/>
      <c r="AV582" s="29"/>
      <c r="AW582" s="28"/>
      <c r="AX582" s="29"/>
      <c r="AY582" s="236"/>
      <c r="AZ582" s="245"/>
      <c r="BA582" s="245"/>
      <c r="BB582" s="236"/>
      <c r="BC582" s="245"/>
      <c r="BD582" s="116"/>
      <c r="BE582" s="116"/>
      <c r="BF582" s="116"/>
      <c r="BG582" s="116"/>
      <c r="BH582" s="247"/>
      <c r="BI582" s="247"/>
      <c r="BJ582" s="247"/>
      <c r="BK582" s="247"/>
      <c r="BL582" s="247"/>
      <c r="BM582" s="247"/>
      <c r="BN582" s="247"/>
      <c r="BO582" s="247"/>
    </row>
    <row r="583" spans="1:67" ht="16.5">
      <c r="A583" s="234">
        <v>204</v>
      </c>
      <c r="B583" s="117" t="s">
        <v>1626</v>
      </c>
      <c r="C583" s="116"/>
      <c r="D583" s="226" t="s">
        <v>2637</v>
      </c>
      <c r="E583" s="227" t="s">
        <v>885</v>
      </c>
      <c r="F583" s="235"/>
      <c r="G583" s="236"/>
      <c r="H583" s="245"/>
      <c r="I583" s="236"/>
      <c r="J583" s="245"/>
      <c r="K583" s="236"/>
      <c r="L583" s="248"/>
      <c r="M583" s="240"/>
      <c r="N583" s="248"/>
      <c r="O583" s="240"/>
      <c r="P583" s="248"/>
      <c r="Q583" s="240"/>
      <c r="R583" s="248"/>
      <c r="S583" s="240"/>
      <c r="T583" s="248"/>
      <c r="U583" s="240"/>
      <c r="V583" s="248"/>
      <c r="W583" s="240"/>
      <c r="X583" s="30" t="s">
        <v>885</v>
      </c>
      <c r="Y583" s="194">
        <v>2</v>
      </c>
      <c r="Z583" s="30">
        <v>6</v>
      </c>
      <c r="AA583" s="194">
        <v>2</v>
      </c>
      <c r="AB583" s="30" t="s">
        <v>1998</v>
      </c>
      <c r="AC583" s="29"/>
      <c r="AD583" s="235"/>
      <c r="AE583" s="30" t="s">
        <v>136</v>
      </c>
      <c r="AF583" s="29"/>
      <c r="AG583" s="30" t="s">
        <v>99</v>
      </c>
      <c r="AH583" s="233" t="e">
        <f>VLOOKUP($AD583,'Program-Causes'!$C:$D,2,FALSE)</f>
        <v>#N/A</v>
      </c>
      <c r="AI583" s="194" t="s">
        <v>68</v>
      </c>
      <c r="AJ583" s="30" t="s">
        <v>69</v>
      </c>
      <c r="AK583" s="194" t="s">
        <v>70</v>
      </c>
      <c r="AL583" s="30" t="str">
        <f t="shared" si="0"/>
        <v>王晓红-王晓红-2-6-Zhongshe Social Work Development Foundation-</v>
      </c>
      <c r="AM583" s="26" t="s">
        <v>80</v>
      </c>
      <c r="AN583" s="29"/>
      <c r="AO583" s="28"/>
      <c r="AP583" s="29"/>
      <c r="AQ583" s="28"/>
      <c r="AR583" s="29"/>
      <c r="AS583" s="28"/>
      <c r="AT583" s="194" t="s">
        <v>74</v>
      </c>
      <c r="AU583" s="28"/>
      <c r="AV583" s="29"/>
      <c r="AW583" s="28"/>
      <c r="AX583" s="29"/>
      <c r="AY583" s="236"/>
      <c r="AZ583" s="245"/>
      <c r="BA583" s="245"/>
      <c r="BB583" s="236"/>
      <c r="BC583" s="245"/>
      <c r="BD583" s="116"/>
      <c r="BE583" s="116"/>
      <c r="BF583" s="116"/>
      <c r="BG583" s="116"/>
      <c r="BH583" s="116"/>
      <c r="BI583" s="116"/>
      <c r="BJ583" s="116"/>
      <c r="BK583" s="116"/>
      <c r="BL583" s="116"/>
      <c r="BM583" s="116"/>
      <c r="BN583" s="116"/>
      <c r="BO583" s="116"/>
    </row>
    <row r="584" spans="1:67" ht="16.5">
      <c r="A584" s="234">
        <v>204</v>
      </c>
      <c r="B584" s="117" t="s">
        <v>1626</v>
      </c>
      <c r="C584" s="116"/>
      <c r="D584" s="226" t="s">
        <v>668</v>
      </c>
      <c r="E584" s="227" t="s">
        <v>669</v>
      </c>
      <c r="F584" s="235"/>
      <c r="G584" s="236"/>
      <c r="H584" s="245"/>
      <c r="I584" s="236"/>
      <c r="J584" s="245"/>
      <c r="K584" s="236"/>
      <c r="L584" s="248"/>
      <c r="M584" s="240"/>
      <c r="N584" s="248"/>
      <c r="O584" s="240"/>
      <c r="P584" s="248"/>
      <c r="Q584" s="240"/>
      <c r="R584" s="248"/>
      <c r="S584" s="240"/>
      <c r="T584" s="248"/>
      <c r="U584" s="240"/>
      <c r="V584" s="248"/>
      <c r="W584" s="240"/>
      <c r="X584" s="28"/>
      <c r="Y584" s="241">
        <v>2</v>
      </c>
      <c r="Z584" s="242">
        <v>11</v>
      </c>
      <c r="AA584" s="241">
        <v>5</v>
      </c>
      <c r="AB584" s="28"/>
      <c r="AC584" s="194" t="s">
        <v>2639</v>
      </c>
      <c r="AD584" s="235"/>
      <c r="AE584" s="243" t="s">
        <v>136</v>
      </c>
      <c r="AF584" s="29"/>
      <c r="AG584" s="30" t="s">
        <v>99</v>
      </c>
      <c r="AH584" s="233" t="e">
        <f>VLOOKUP($AD584,'Program-Causes'!$C:$D,2,FALSE)</f>
        <v>#N/A</v>
      </c>
      <c r="AI584" s="29"/>
      <c r="AJ584" s="30" t="s">
        <v>69</v>
      </c>
      <c r="AK584" s="194" t="s">
        <v>70</v>
      </c>
      <c r="AL584" s="30" t="str">
        <f t="shared" si="0"/>
        <v>王彦明--2-11--中社社会工作发展基金会</v>
      </c>
      <c r="AM584" s="26" t="s">
        <v>80</v>
      </c>
      <c r="AN584" s="29"/>
      <c r="AO584" s="28"/>
      <c r="AP584" s="29"/>
      <c r="AQ584" s="30" t="s">
        <v>74</v>
      </c>
      <c r="AR584" s="29"/>
      <c r="AS584" s="28"/>
      <c r="AT584" s="194" t="s">
        <v>420</v>
      </c>
      <c r="AU584" s="28"/>
      <c r="AV584" s="194" t="s">
        <v>1064</v>
      </c>
      <c r="AW584" s="28"/>
      <c r="AX584" s="194" t="s">
        <v>70</v>
      </c>
      <c r="AY584" s="244">
        <v>2</v>
      </c>
      <c r="AZ584" s="245"/>
      <c r="BA584" s="245"/>
      <c r="BB584" s="236"/>
      <c r="BC584" s="237">
        <v>2</v>
      </c>
      <c r="BD584" s="117" t="s">
        <v>103</v>
      </c>
      <c r="BE584" s="246">
        <v>42711</v>
      </c>
      <c r="BF584" s="116"/>
      <c r="BG584" s="116"/>
      <c r="BH584" s="116"/>
      <c r="BI584" s="116"/>
      <c r="BJ584" s="116"/>
      <c r="BK584" s="116"/>
      <c r="BL584" s="116"/>
      <c r="BM584" s="116"/>
      <c r="BN584" s="116"/>
      <c r="BO584" s="116"/>
    </row>
    <row r="585" spans="1:67" ht="16.5">
      <c r="A585" s="234">
        <v>204</v>
      </c>
      <c r="B585" s="116"/>
      <c r="C585" s="116"/>
      <c r="D585" s="226" t="s">
        <v>670</v>
      </c>
      <c r="E585" s="117" t="s">
        <v>671</v>
      </c>
      <c r="F585" s="235"/>
      <c r="G585" s="116"/>
      <c r="H585" s="116"/>
      <c r="I585" s="116"/>
      <c r="J585" s="116"/>
      <c r="K585" s="116"/>
      <c r="L585" s="116"/>
      <c r="M585" s="116"/>
      <c r="N585" s="117" t="s">
        <v>2640</v>
      </c>
      <c r="O585" s="116"/>
      <c r="P585" s="117" t="s">
        <v>2641</v>
      </c>
      <c r="Q585" s="117" t="s">
        <v>969</v>
      </c>
      <c r="R585" s="116"/>
      <c r="S585" s="116"/>
      <c r="T585" s="116"/>
      <c r="U585" s="116"/>
      <c r="V585" s="116"/>
      <c r="W585" s="116"/>
      <c r="X585" s="116"/>
      <c r="Y585" s="234">
        <v>2</v>
      </c>
      <c r="Z585" s="234">
        <v>12</v>
      </c>
      <c r="AA585" s="234">
        <v>22</v>
      </c>
      <c r="AB585" s="116"/>
      <c r="AC585" s="117" t="s">
        <v>2640</v>
      </c>
      <c r="AD585" s="116"/>
      <c r="AE585" s="117" t="s">
        <v>136</v>
      </c>
      <c r="AF585" s="116"/>
      <c r="AG585" s="230" t="s">
        <v>99</v>
      </c>
      <c r="AH585" s="233" t="e">
        <f>VLOOKUP($AD585,'Program-Causes'!$C:$D,2,FALSE)</f>
        <v>#N/A</v>
      </c>
      <c r="AI585" s="117" t="s">
        <v>68</v>
      </c>
      <c r="AJ585" s="117" t="s">
        <v>69</v>
      </c>
      <c r="AK585" s="117" t="s">
        <v>70</v>
      </c>
      <c r="AL585" s="30" t="str">
        <f t="shared" si="0"/>
        <v>王正高--2-12--安徽中投公益基金会</v>
      </c>
      <c r="AM585" s="257" t="s">
        <v>80</v>
      </c>
      <c r="AN585" s="116"/>
      <c r="AO585" s="116"/>
      <c r="AP585" s="116"/>
      <c r="AQ585" s="117" t="s">
        <v>74</v>
      </c>
      <c r="AR585" s="116"/>
      <c r="AS585" s="116"/>
      <c r="AT585" s="116"/>
      <c r="AU585" s="116"/>
      <c r="AV585" s="117" t="s">
        <v>1064</v>
      </c>
      <c r="AW585" s="116"/>
      <c r="AX585" s="117" t="s">
        <v>84</v>
      </c>
      <c r="AY585" s="234">
        <v>2</v>
      </c>
      <c r="AZ585" s="116"/>
      <c r="BA585" s="116"/>
      <c r="BB585" s="116"/>
      <c r="BC585" s="234">
        <v>2</v>
      </c>
      <c r="BD585" s="117" t="s">
        <v>103</v>
      </c>
      <c r="BE585" s="246">
        <v>42711</v>
      </c>
      <c r="BF585" s="116"/>
      <c r="BG585" s="116"/>
      <c r="BH585" s="116"/>
      <c r="BI585" s="116"/>
      <c r="BJ585" s="116"/>
      <c r="BK585" s="116"/>
      <c r="BL585" s="116"/>
      <c r="BM585" s="116"/>
      <c r="BN585" s="116"/>
      <c r="BO585" s="116"/>
    </row>
    <row r="586" spans="1:67" ht="16.5">
      <c r="A586" s="234">
        <v>204</v>
      </c>
      <c r="B586" s="117" t="s">
        <v>1626</v>
      </c>
      <c r="C586" s="116"/>
      <c r="D586" s="226" t="s">
        <v>398</v>
      </c>
      <c r="E586" s="227" t="s">
        <v>605</v>
      </c>
      <c r="F586" s="235"/>
      <c r="G586" s="236"/>
      <c r="H586" s="245"/>
      <c r="I586" s="236"/>
      <c r="J586" s="245"/>
      <c r="K586" s="236"/>
      <c r="L586" s="248"/>
      <c r="M586" s="240"/>
      <c r="N586" s="248"/>
      <c r="O586" s="240"/>
      <c r="P586" s="248"/>
      <c r="Q586" s="240"/>
      <c r="R586" s="248"/>
      <c r="S586" s="240"/>
      <c r="T586" s="248"/>
      <c r="U586" s="240"/>
      <c r="V586" s="248"/>
      <c r="W586" s="240"/>
      <c r="X586" s="30" t="s">
        <v>398</v>
      </c>
      <c r="Y586" s="241">
        <v>2</v>
      </c>
      <c r="Z586" s="242">
        <v>3</v>
      </c>
      <c r="AA586" s="241">
        <v>15</v>
      </c>
      <c r="AB586" s="30" t="s">
        <v>1923</v>
      </c>
      <c r="AC586" s="194" t="s">
        <v>1924</v>
      </c>
      <c r="AD586" s="235"/>
      <c r="AE586" s="30" t="s">
        <v>1345</v>
      </c>
      <c r="AF586" s="29"/>
      <c r="AG586" s="30" t="s">
        <v>67</v>
      </c>
      <c r="AH586" s="233" t="e">
        <f>VLOOKUP($AD586,'Program-Causes'!$C:$D,2,FALSE)</f>
        <v>#N/A</v>
      </c>
      <c r="AI586" s="194" t="s">
        <v>68</v>
      </c>
      <c r="AJ586" s="30" t="s">
        <v>69</v>
      </c>
      <c r="AK586" s="194" t="s">
        <v>70</v>
      </c>
      <c r="AL586" s="30" t="str">
        <f t="shared" si="0"/>
        <v>谢红-Xie Hong-2-3-Shanghai University of Finance and Economics SUFE Education Development Foundation-上海财经大学教育发展基金会</v>
      </c>
      <c r="AM586" s="26" t="s">
        <v>80</v>
      </c>
      <c r="AN586" s="29"/>
      <c r="AO586" s="28"/>
      <c r="AP586" s="29"/>
      <c r="AQ586" s="30" t="s">
        <v>74</v>
      </c>
      <c r="AR586" s="29"/>
      <c r="AS586" s="28"/>
      <c r="AT586" s="194" t="s">
        <v>420</v>
      </c>
      <c r="AU586" s="28"/>
      <c r="AV586" s="194" t="s">
        <v>1925</v>
      </c>
      <c r="AW586" s="28"/>
      <c r="AX586" s="194" t="s">
        <v>779</v>
      </c>
      <c r="AY586" s="244">
        <v>2</v>
      </c>
      <c r="AZ586" s="245"/>
      <c r="BA586" s="245"/>
      <c r="BB586" s="236"/>
      <c r="BC586" s="245"/>
      <c r="BD586" s="117" t="s">
        <v>103</v>
      </c>
      <c r="BE586" s="246">
        <v>42709</v>
      </c>
      <c r="BF586" s="116"/>
      <c r="BG586" s="116"/>
      <c r="BH586" s="116"/>
      <c r="BI586" s="116"/>
      <c r="BJ586" s="116"/>
      <c r="BK586" s="116"/>
      <c r="BL586" s="116"/>
      <c r="BM586" s="116"/>
      <c r="BN586" s="116"/>
      <c r="BO586" s="116"/>
    </row>
    <row r="587" spans="1:67" ht="16.5">
      <c r="A587" s="234">
        <v>204</v>
      </c>
      <c r="B587" s="116"/>
      <c r="C587" s="116"/>
      <c r="D587" s="226" t="s">
        <v>2642</v>
      </c>
      <c r="E587" s="227" t="s">
        <v>912</v>
      </c>
      <c r="F587" s="228"/>
      <c r="G587" s="226">
        <v>1963</v>
      </c>
      <c r="H587" s="227">
        <v>53</v>
      </c>
      <c r="I587" s="226" t="s">
        <v>703</v>
      </c>
      <c r="J587" s="245"/>
      <c r="K587" s="238" t="s">
        <v>80</v>
      </c>
      <c r="L587" s="229" t="s">
        <v>9</v>
      </c>
      <c r="M587" s="240"/>
      <c r="N587" s="229" t="s">
        <v>2643</v>
      </c>
      <c r="O587" s="240"/>
      <c r="P587" s="229" t="s">
        <v>336</v>
      </c>
      <c r="Q587" s="230" t="s">
        <v>222</v>
      </c>
      <c r="R587" s="229" t="s">
        <v>222</v>
      </c>
      <c r="S587" s="239" t="s">
        <v>80</v>
      </c>
      <c r="T587" s="248"/>
      <c r="U587" s="240"/>
      <c r="V587" s="248"/>
      <c r="W587" s="240"/>
      <c r="X587" s="30" t="s">
        <v>2643</v>
      </c>
      <c r="Y587" s="194">
        <v>2</v>
      </c>
      <c r="Z587" s="30">
        <v>12</v>
      </c>
      <c r="AA587" s="29"/>
      <c r="AB587" s="30" t="s">
        <v>2593</v>
      </c>
      <c r="AC587" s="29"/>
      <c r="AD587" s="235"/>
      <c r="AE587" s="30" t="s">
        <v>136</v>
      </c>
      <c r="AF587" s="29"/>
      <c r="AG587" s="30" t="s">
        <v>133</v>
      </c>
      <c r="AH587" s="233" t="e">
        <f>VLOOKUP($AD587,'Program-Causes'!$C:$D,2,FALSE)</f>
        <v>#N/A</v>
      </c>
      <c r="AI587" s="194" t="s">
        <v>100</v>
      </c>
      <c r="AJ587" s="30" t="s">
        <v>69</v>
      </c>
      <c r="AK587" s="194" t="s">
        <v>70</v>
      </c>
      <c r="AL587" s="30" t="str">
        <f t="shared" si="0"/>
        <v>尹瑛-北京东方信远房地产开发有限公司-2-12-Leping Social Entreprenaur Foundation-</v>
      </c>
      <c r="AM587" s="26" t="s">
        <v>80</v>
      </c>
      <c r="AN587" s="29"/>
      <c r="AO587" s="28"/>
      <c r="AP587" s="29"/>
      <c r="AQ587" s="28"/>
      <c r="AR587" s="29"/>
      <c r="AS587" s="28"/>
      <c r="AT587" s="194" t="s">
        <v>74</v>
      </c>
      <c r="AU587" s="28"/>
      <c r="AV587" s="29"/>
      <c r="AW587" s="28"/>
      <c r="AX587" s="29"/>
      <c r="AY587" s="236"/>
      <c r="AZ587" s="245"/>
      <c r="BA587" s="245"/>
      <c r="BB587" s="236"/>
      <c r="BC587" s="245"/>
      <c r="BD587" s="116"/>
      <c r="BE587" s="116"/>
      <c r="BF587" s="116"/>
      <c r="BG587" s="116"/>
      <c r="BH587" s="116"/>
      <c r="BI587" s="116"/>
      <c r="BJ587" s="116"/>
      <c r="BK587" s="116"/>
      <c r="BL587" s="116"/>
      <c r="BM587" s="116"/>
      <c r="BN587" s="116"/>
      <c r="BO587" s="116"/>
    </row>
    <row r="588" spans="1:67" ht="16.5">
      <c r="A588" s="234">
        <v>204</v>
      </c>
      <c r="B588" s="116"/>
      <c r="C588" s="116"/>
      <c r="D588" s="226" t="s">
        <v>2645</v>
      </c>
      <c r="E588" s="227" t="s">
        <v>900</v>
      </c>
      <c r="F588" s="228"/>
      <c r="G588" s="226">
        <v>1948</v>
      </c>
      <c r="H588" s="227">
        <v>68</v>
      </c>
      <c r="I588" s="226" t="s">
        <v>78</v>
      </c>
      <c r="J588" s="227" t="s">
        <v>79</v>
      </c>
      <c r="K588" s="238" t="s">
        <v>80</v>
      </c>
      <c r="L588" s="229" t="s">
        <v>121</v>
      </c>
      <c r="M588" s="230" t="s">
        <v>2646</v>
      </c>
      <c r="N588" s="229" t="s">
        <v>2647</v>
      </c>
      <c r="O588" s="240"/>
      <c r="P588" s="229" t="s">
        <v>336</v>
      </c>
      <c r="Q588" s="230" t="s">
        <v>222</v>
      </c>
      <c r="R588" s="229" t="s">
        <v>222</v>
      </c>
      <c r="S588" s="239" t="s">
        <v>80</v>
      </c>
      <c r="T588" s="248"/>
      <c r="U588" s="240"/>
      <c r="V588" s="248"/>
      <c r="W588" s="240"/>
      <c r="X588" s="30" t="s">
        <v>2647</v>
      </c>
      <c r="Y588" s="194">
        <v>0.33500000000000002</v>
      </c>
      <c r="Z588" s="30">
        <v>7</v>
      </c>
      <c r="AA588" s="194">
        <v>1</v>
      </c>
      <c r="AB588" s="30" t="s">
        <v>963</v>
      </c>
      <c r="AC588" s="29"/>
      <c r="AD588" s="228" t="s">
        <v>2648</v>
      </c>
      <c r="AE588" s="30" t="s">
        <v>109</v>
      </c>
      <c r="AF588" s="29"/>
      <c r="AG588" s="30" t="s">
        <v>67</v>
      </c>
      <c r="AH588" s="233" t="str">
        <f>VLOOKUP($AD588,'Program-Causes'!$C:$D,2,FALSE)</f>
        <v>Education</v>
      </c>
      <c r="AI588" s="194" t="s">
        <v>100</v>
      </c>
      <c r="AJ588" s="30" t="s">
        <v>69</v>
      </c>
      <c r="AK588" s="194" t="s">
        <v>70</v>
      </c>
      <c r="AL588" s="30" t="str">
        <f t="shared" si="0"/>
        <v>张大中-国美电器有限公司-0.335-7-China Foundation for Poverty Alleviation-</v>
      </c>
      <c r="AM588" s="26" t="s">
        <v>80</v>
      </c>
      <c r="AN588" s="29"/>
      <c r="AO588" s="28"/>
      <c r="AP588" s="29"/>
      <c r="AQ588" s="28"/>
      <c r="AR588" s="29"/>
      <c r="AS588" s="28"/>
      <c r="AT588" s="194" t="s">
        <v>74</v>
      </c>
      <c r="AU588" s="28"/>
      <c r="AV588" s="29"/>
      <c r="AW588" s="28"/>
      <c r="AX588" s="29"/>
      <c r="AY588" s="236"/>
      <c r="AZ588" s="245"/>
      <c r="BA588" s="245"/>
      <c r="BB588" s="236"/>
      <c r="BC588" s="245"/>
      <c r="BD588" s="116"/>
      <c r="BE588" s="116"/>
      <c r="BF588" s="116"/>
      <c r="BG588" s="116"/>
      <c r="BH588" s="247"/>
      <c r="BI588" s="247"/>
      <c r="BJ588" s="247"/>
      <c r="BK588" s="247"/>
      <c r="BL588" s="247"/>
      <c r="BM588" s="247"/>
      <c r="BN588" s="247"/>
      <c r="BO588" s="116"/>
    </row>
    <row r="589" spans="1:67" ht="16.5">
      <c r="A589" s="234">
        <v>204</v>
      </c>
      <c r="B589" s="116"/>
      <c r="C589" s="116"/>
      <c r="D589" s="226" t="s">
        <v>2645</v>
      </c>
      <c r="E589" s="227" t="s">
        <v>900</v>
      </c>
      <c r="F589" s="235"/>
      <c r="G589" s="236"/>
      <c r="H589" s="245"/>
      <c r="I589" s="236"/>
      <c r="J589" s="245"/>
      <c r="K589" s="236"/>
      <c r="L589" s="248"/>
      <c r="M589" s="240"/>
      <c r="N589" s="248"/>
      <c r="O589" s="240"/>
      <c r="P589" s="248"/>
      <c r="Q589" s="240"/>
      <c r="R589" s="248"/>
      <c r="S589" s="240"/>
      <c r="T589" s="248"/>
      <c r="U589" s="240"/>
      <c r="V589" s="248"/>
      <c r="W589" s="240"/>
      <c r="X589" s="30" t="s">
        <v>2647</v>
      </c>
      <c r="Y589" s="194">
        <v>1.665</v>
      </c>
      <c r="Z589" s="30">
        <v>7</v>
      </c>
      <c r="AA589" s="194">
        <v>1</v>
      </c>
      <c r="AB589" s="30" t="s">
        <v>963</v>
      </c>
      <c r="AC589" s="29"/>
      <c r="AD589" s="228" t="s">
        <v>2051</v>
      </c>
      <c r="AE589" s="30" t="s">
        <v>109</v>
      </c>
      <c r="AF589" s="29"/>
      <c r="AG589" s="30" t="s">
        <v>134</v>
      </c>
      <c r="AH589" s="233" t="str">
        <f>VLOOKUP($AD589,'Program-Causes'!$C:$D,2,FALSE)</f>
        <v>Disaster Relief</v>
      </c>
      <c r="AI589" s="194" t="s">
        <v>100</v>
      </c>
      <c r="AJ589" s="30" t="s">
        <v>69</v>
      </c>
      <c r="AK589" s="194" t="s">
        <v>70</v>
      </c>
      <c r="AL589" s="30" t="str">
        <f t="shared" si="0"/>
        <v>张大中-国美电器有限公司-1.665-7-China Foundation for Poverty Alleviation-</v>
      </c>
      <c r="AM589" s="26" t="s">
        <v>80</v>
      </c>
      <c r="AN589" s="29"/>
      <c r="AO589" s="28"/>
      <c r="AP589" s="29"/>
      <c r="AQ589" s="28"/>
      <c r="AR589" s="29"/>
      <c r="AS589" s="28"/>
      <c r="AT589" s="194" t="s">
        <v>74</v>
      </c>
      <c r="AU589" s="28"/>
      <c r="AV589" s="29"/>
      <c r="AW589" s="28"/>
      <c r="AX589" s="29"/>
      <c r="AY589" s="236"/>
      <c r="AZ589" s="245"/>
      <c r="BA589" s="245"/>
      <c r="BB589" s="236"/>
      <c r="BC589" s="245"/>
      <c r="BD589" s="116"/>
      <c r="BE589" s="116"/>
      <c r="BF589" s="116"/>
      <c r="BG589" s="116"/>
      <c r="BH589" s="116"/>
      <c r="BI589" s="116"/>
      <c r="BJ589" s="116"/>
      <c r="BK589" s="116"/>
      <c r="BL589" s="116"/>
      <c r="BM589" s="116"/>
      <c r="BN589" s="116"/>
      <c r="BO589" s="116"/>
    </row>
    <row r="590" spans="1:67" ht="16.5">
      <c r="A590" s="234">
        <v>204</v>
      </c>
      <c r="B590" s="117" t="s">
        <v>1626</v>
      </c>
      <c r="C590" s="116"/>
      <c r="D590" s="226" t="s">
        <v>2649</v>
      </c>
      <c r="E590" s="227" t="s">
        <v>899</v>
      </c>
      <c r="F590" s="235"/>
      <c r="G590" s="236"/>
      <c r="H590" s="245"/>
      <c r="I590" s="236"/>
      <c r="J590" s="245"/>
      <c r="K590" s="236"/>
      <c r="L590" s="248"/>
      <c r="M590" s="240"/>
      <c r="N590" s="229" t="s">
        <v>2650</v>
      </c>
      <c r="O590" s="240"/>
      <c r="P590" s="229" t="s">
        <v>336</v>
      </c>
      <c r="Q590" s="230" t="s">
        <v>105</v>
      </c>
      <c r="R590" s="229" t="s">
        <v>738</v>
      </c>
      <c r="S590" s="240"/>
      <c r="T590" s="248"/>
      <c r="U590" s="240"/>
      <c r="V590" s="248"/>
      <c r="W590" s="240"/>
      <c r="X590" s="30" t="s">
        <v>2650</v>
      </c>
      <c r="Y590" s="194">
        <v>2</v>
      </c>
      <c r="Z590" s="242">
        <v>8</v>
      </c>
      <c r="AA590" s="241">
        <v>11</v>
      </c>
      <c r="AB590" s="30" t="s">
        <v>1448</v>
      </c>
      <c r="AC590" s="29"/>
      <c r="AD590" s="228" t="s">
        <v>2651</v>
      </c>
      <c r="AE590" s="30" t="s">
        <v>136</v>
      </c>
      <c r="AF590" s="29"/>
      <c r="AG590" s="30" t="s">
        <v>126</v>
      </c>
      <c r="AH590" s="233" t="str">
        <f>VLOOKUP($AD590,'Program-Causes'!$C:$D,2,FALSE)</f>
        <v>Environment</v>
      </c>
      <c r="AI590" s="194" t="s">
        <v>100</v>
      </c>
      <c r="AJ590" s="30" t="s">
        <v>69</v>
      </c>
      <c r="AK590" s="194" t="s">
        <v>70</v>
      </c>
      <c r="AL590" s="30" t="str">
        <f t="shared" si="0"/>
        <v>张敏娜-无锡灵山耿湾文化投资发展有限公司-2-8-Lingshan Charity Foundation-</v>
      </c>
      <c r="AM590" s="26" t="s">
        <v>80</v>
      </c>
      <c r="AN590" s="29"/>
      <c r="AO590" s="28"/>
      <c r="AP590" s="29"/>
      <c r="AQ590" s="28"/>
      <c r="AR590" s="29"/>
      <c r="AS590" s="28"/>
      <c r="AT590" s="194" t="s">
        <v>74</v>
      </c>
      <c r="AU590" s="28"/>
      <c r="AV590" s="29"/>
      <c r="AW590" s="28"/>
      <c r="AX590" s="29"/>
      <c r="AY590" s="236"/>
      <c r="AZ590" s="245"/>
      <c r="BA590" s="245"/>
      <c r="BB590" s="236"/>
      <c r="BC590" s="245"/>
      <c r="BD590" s="116"/>
      <c r="BE590" s="116"/>
      <c r="BF590" s="116"/>
      <c r="BG590" s="116"/>
      <c r="BH590" s="116"/>
      <c r="BI590" s="116"/>
      <c r="BJ590" s="116"/>
      <c r="BK590" s="116"/>
      <c r="BL590" s="116"/>
      <c r="BM590" s="116"/>
      <c r="BN590" s="116"/>
      <c r="BO590" s="116"/>
    </row>
    <row r="591" spans="1:67" ht="16.5">
      <c r="A591" s="234">
        <v>204</v>
      </c>
      <c r="B591" s="117" t="s">
        <v>1626</v>
      </c>
      <c r="C591" s="116"/>
      <c r="D591" s="226" t="s">
        <v>675</v>
      </c>
      <c r="E591" s="227" t="s">
        <v>676</v>
      </c>
      <c r="F591" s="235"/>
      <c r="G591" s="236"/>
      <c r="H591" s="245"/>
      <c r="I591" s="236"/>
      <c r="J591" s="245"/>
      <c r="K591" s="236"/>
      <c r="L591" s="248"/>
      <c r="M591" s="240"/>
      <c r="N591" s="248"/>
      <c r="O591" s="240"/>
      <c r="P591" s="248"/>
      <c r="Q591" s="240"/>
      <c r="R591" s="248"/>
      <c r="S591" s="240"/>
      <c r="T591" s="248"/>
      <c r="U591" s="240"/>
      <c r="V591" s="248"/>
      <c r="W591" s="240"/>
      <c r="X591" s="30" t="s">
        <v>675</v>
      </c>
      <c r="Y591" s="194">
        <v>2</v>
      </c>
      <c r="Z591" s="30">
        <v>12</v>
      </c>
      <c r="AA591" s="194">
        <v>9</v>
      </c>
      <c r="AB591" s="28"/>
      <c r="AC591" s="194" t="s">
        <v>2652</v>
      </c>
      <c r="AD591" s="235"/>
      <c r="AE591" s="30" t="s">
        <v>136</v>
      </c>
      <c r="AF591" s="29"/>
      <c r="AG591" s="30" t="s">
        <v>133</v>
      </c>
      <c r="AH591" s="233" t="e">
        <f>VLOOKUP($AD591,'Program-Causes'!$C:$D,2,FALSE)</f>
        <v>#N/A</v>
      </c>
      <c r="AI591" s="194" t="s">
        <v>68</v>
      </c>
      <c r="AJ591" s="30" t="s">
        <v>69</v>
      </c>
      <c r="AK591" s="194" t="s">
        <v>70</v>
      </c>
      <c r="AL591" s="30" t="str">
        <f t="shared" si="0"/>
        <v>张文科-Zhang Wenke-2-12--上海巨海成杰公益基金会</v>
      </c>
      <c r="AM591" s="26" t="s">
        <v>80</v>
      </c>
      <c r="AN591" s="29"/>
      <c r="AO591" s="28"/>
      <c r="AP591" s="29"/>
      <c r="AQ591" s="30" t="s">
        <v>74</v>
      </c>
      <c r="AR591" s="29"/>
      <c r="AS591" s="28"/>
      <c r="AT591" s="29"/>
      <c r="AU591" s="28"/>
      <c r="AV591" s="194" t="s">
        <v>1064</v>
      </c>
      <c r="AW591" s="28"/>
      <c r="AX591" s="194" t="s">
        <v>84</v>
      </c>
      <c r="AY591" s="226">
        <v>2</v>
      </c>
      <c r="AZ591" s="245"/>
      <c r="BA591" s="245"/>
      <c r="BB591" s="236"/>
      <c r="BC591" s="245"/>
      <c r="BD591" s="117" t="s">
        <v>103</v>
      </c>
      <c r="BE591" s="249">
        <v>42710</v>
      </c>
      <c r="BF591" s="116"/>
      <c r="BG591" s="116"/>
      <c r="BH591" s="247"/>
      <c r="BI591" s="247"/>
      <c r="BJ591" s="247"/>
      <c r="BK591" s="247"/>
      <c r="BL591" s="247"/>
      <c r="BM591" s="247"/>
      <c r="BN591" s="247"/>
      <c r="BO591" s="116"/>
    </row>
    <row r="592" spans="1:67" ht="16.5">
      <c r="A592" s="234">
        <v>204</v>
      </c>
      <c r="B592" s="117" t="s">
        <v>1626</v>
      </c>
      <c r="C592" s="116"/>
      <c r="D592" s="226" t="s">
        <v>2653</v>
      </c>
      <c r="E592" s="227" t="s">
        <v>897</v>
      </c>
      <c r="F592" s="235"/>
      <c r="G592" s="236"/>
      <c r="H592" s="245"/>
      <c r="I592" s="236"/>
      <c r="J592" s="245"/>
      <c r="K592" s="236"/>
      <c r="L592" s="248"/>
      <c r="M592" s="240"/>
      <c r="N592" s="248"/>
      <c r="O592" s="240"/>
      <c r="P592" s="248"/>
      <c r="Q592" s="240"/>
      <c r="R592" s="248"/>
      <c r="S592" s="240"/>
      <c r="T592" s="248"/>
      <c r="U592" s="240"/>
      <c r="V592" s="248"/>
      <c r="W592" s="240"/>
      <c r="X592" s="30" t="s">
        <v>897</v>
      </c>
      <c r="Y592" s="194">
        <v>2</v>
      </c>
      <c r="Z592" s="30">
        <v>1</v>
      </c>
      <c r="AA592" s="194">
        <v>25</v>
      </c>
      <c r="AB592" s="30" t="s">
        <v>2428</v>
      </c>
      <c r="AC592" s="29"/>
      <c r="AD592" s="228" t="s">
        <v>2599</v>
      </c>
      <c r="AE592" s="30" t="s">
        <v>1345</v>
      </c>
      <c r="AF592" s="29"/>
      <c r="AG592" s="30" t="s">
        <v>67</v>
      </c>
      <c r="AH592" s="233" t="str">
        <f>VLOOKUP($AD592,'Program-Causes'!$C:$D,2,FALSE)</f>
        <v>Education</v>
      </c>
      <c r="AI592" s="194" t="s">
        <v>68</v>
      </c>
      <c r="AJ592" s="30" t="s">
        <v>69</v>
      </c>
      <c r="AK592" s="194" t="s">
        <v>70</v>
      </c>
      <c r="AL592" s="30" t="str">
        <f t="shared" si="0"/>
        <v>张跃-张跃-2-1-Beijing University of Post and Telecommunications Education Fund-</v>
      </c>
      <c r="AM592" s="26" t="s">
        <v>80</v>
      </c>
      <c r="AN592" s="29"/>
      <c r="AO592" s="28"/>
      <c r="AP592" s="29"/>
      <c r="AQ592" s="28"/>
      <c r="AR592" s="29"/>
      <c r="AS592" s="28"/>
      <c r="AT592" s="194" t="s">
        <v>74</v>
      </c>
      <c r="AU592" s="28"/>
      <c r="AV592" s="29"/>
      <c r="AW592" s="28"/>
      <c r="AX592" s="29"/>
      <c r="AY592" s="236"/>
      <c r="AZ592" s="245"/>
      <c r="BA592" s="245"/>
      <c r="BB592" s="236"/>
      <c r="BC592" s="245"/>
      <c r="BD592" s="116"/>
      <c r="BE592" s="116"/>
      <c r="BF592" s="116"/>
      <c r="BG592" s="116"/>
      <c r="BH592" s="116"/>
      <c r="BI592" s="116"/>
      <c r="BJ592" s="116"/>
      <c r="BK592" s="116"/>
      <c r="BL592" s="116"/>
      <c r="BM592" s="116"/>
      <c r="BN592" s="116"/>
      <c r="BO592" s="116"/>
    </row>
    <row r="593" spans="1:67" ht="16.5">
      <c r="A593" s="234">
        <v>204</v>
      </c>
      <c r="B593" s="117"/>
      <c r="C593" s="116"/>
      <c r="D593" s="236"/>
      <c r="E593" s="117" t="s">
        <v>907</v>
      </c>
      <c r="F593" s="235"/>
      <c r="G593" s="116"/>
      <c r="H593" s="116"/>
      <c r="I593" s="116"/>
      <c r="J593" s="116"/>
      <c r="K593" s="116"/>
      <c r="L593" s="116"/>
      <c r="M593" s="117" t="s">
        <v>2655</v>
      </c>
      <c r="N593" s="116"/>
      <c r="O593" s="116"/>
      <c r="P593" s="116"/>
      <c r="Q593" s="116"/>
      <c r="R593" s="116"/>
      <c r="S593" s="116"/>
      <c r="T593" s="116"/>
      <c r="U593" s="116"/>
      <c r="V593" s="116"/>
      <c r="W593" s="116"/>
      <c r="X593" s="117" t="s">
        <v>2655</v>
      </c>
      <c r="Y593" s="234">
        <v>2</v>
      </c>
      <c r="Z593" s="234">
        <v>12</v>
      </c>
      <c r="AA593" s="234">
        <v>15</v>
      </c>
      <c r="AB593" s="117" t="s">
        <v>2567</v>
      </c>
      <c r="AC593" s="117" t="s">
        <v>2568</v>
      </c>
      <c r="AD593" s="117" t="s">
        <v>2656</v>
      </c>
      <c r="AE593" s="117" t="s">
        <v>109</v>
      </c>
      <c r="AF593" s="116"/>
      <c r="AG593" s="117" t="s">
        <v>67</v>
      </c>
      <c r="AH593" s="233" t="str">
        <f>VLOOKUP($AD593,'Program-Causes'!$C:$D,2,FALSE)</f>
        <v>Education</v>
      </c>
      <c r="AI593" s="117" t="s">
        <v>100</v>
      </c>
      <c r="AJ593" s="117" t="s">
        <v>69</v>
      </c>
      <c r="AK593" s="117" t="s">
        <v>70</v>
      </c>
      <c r="AL593" s="30" t="str">
        <f t="shared" si="0"/>
        <v>周建仁-北京七展国际数字科技有限公司-2-12-China Next Generation Education Foundation-中国下一代教育基金会</v>
      </c>
      <c r="AM593" s="257" t="s">
        <v>80</v>
      </c>
      <c r="AN593" s="116"/>
      <c r="AO593" s="116"/>
      <c r="AP593" s="116"/>
      <c r="AQ593" s="117" t="s">
        <v>74</v>
      </c>
      <c r="AR593" s="116"/>
      <c r="AS593" s="116"/>
      <c r="AT593" s="116"/>
      <c r="AU593" s="116"/>
      <c r="AV593" s="116"/>
      <c r="AW593" s="116"/>
      <c r="AX593" s="116"/>
      <c r="AY593" s="116"/>
      <c r="AZ593" s="116"/>
      <c r="BA593" s="116"/>
      <c r="BB593" s="116"/>
      <c r="BC593" s="116"/>
      <c r="BD593" s="117" t="s">
        <v>118</v>
      </c>
      <c r="BE593" s="255">
        <v>42744</v>
      </c>
      <c r="BF593" s="116"/>
      <c r="BG593" s="116"/>
      <c r="BH593" s="275"/>
      <c r="BI593" s="275"/>
      <c r="BJ593" s="275"/>
      <c r="BK593" s="275"/>
      <c r="BL593" s="275"/>
      <c r="BM593" s="275"/>
      <c r="BN593" s="116"/>
      <c r="BO593" s="116"/>
    </row>
    <row r="594" spans="1:67" ht="16.5">
      <c r="A594" s="234">
        <v>204</v>
      </c>
      <c r="B594" s="117"/>
      <c r="C594" s="116"/>
      <c r="D594" s="236"/>
      <c r="E594" s="117" t="s">
        <v>884</v>
      </c>
      <c r="F594" s="235"/>
      <c r="G594" s="116"/>
      <c r="H594" s="116"/>
      <c r="I594" s="116"/>
      <c r="J594" s="116"/>
      <c r="K594" s="116"/>
      <c r="L594" s="116"/>
      <c r="M594" s="117" t="s">
        <v>2657</v>
      </c>
      <c r="N594" s="116"/>
      <c r="O594" s="116"/>
      <c r="P594" s="116"/>
      <c r="Q594" s="116"/>
      <c r="R594" s="116"/>
      <c r="S594" s="116"/>
      <c r="T594" s="116"/>
      <c r="U594" s="116"/>
      <c r="V594" s="116"/>
      <c r="W594" s="116"/>
      <c r="X594" s="117" t="s">
        <v>2657</v>
      </c>
      <c r="Y594" s="234">
        <v>2</v>
      </c>
      <c r="Z594" s="234">
        <v>5</v>
      </c>
      <c r="AA594" s="234">
        <v>18</v>
      </c>
      <c r="AB594" s="117" t="s">
        <v>1359</v>
      </c>
      <c r="AC594" s="117" t="s">
        <v>1281</v>
      </c>
      <c r="AD594" s="117" t="s">
        <v>1362</v>
      </c>
      <c r="AE594" s="117" t="s">
        <v>109</v>
      </c>
      <c r="AF594" s="116"/>
      <c r="AG594" s="117" t="s">
        <v>99</v>
      </c>
      <c r="AH594" s="233" t="e">
        <f>VLOOKUP($AD594,'Program-Causes'!$C:$D,2,FALSE)</f>
        <v>#N/A</v>
      </c>
      <c r="AI594" s="117" t="s">
        <v>100</v>
      </c>
      <c r="AJ594" s="117" t="s">
        <v>69</v>
      </c>
      <c r="AK594" s="117" t="s">
        <v>70</v>
      </c>
      <c r="AL594" s="30" t="str">
        <f t="shared" si="0"/>
        <v>王雪芳-北京亿安天下网络科技有限公司-2-5-China Social Welfare Foundation-中国社会福利基金会</v>
      </c>
      <c r="AM594" s="257" t="s">
        <v>80</v>
      </c>
      <c r="AN594" s="116"/>
      <c r="AO594" s="116"/>
      <c r="AP594" s="116"/>
      <c r="AQ594" s="117" t="s">
        <v>74</v>
      </c>
      <c r="AR594" s="116"/>
      <c r="AS594" s="116"/>
      <c r="AT594" s="116"/>
      <c r="AU594" s="116"/>
      <c r="AV594" s="116"/>
      <c r="AW594" s="116"/>
      <c r="AX594" s="116"/>
      <c r="AY594" s="116"/>
      <c r="AZ594" s="116"/>
      <c r="BA594" s="116"/>
      <c r="BB594" s="116"/>
      <c r="BC594" s="116"/>
      <c r="BD594" s="117" t="s">
        <v>118</v>
      </c>
      <c r="BE594" s="255">
        <v>42744</v>
      </c>
      <c r="BF594" s="116"/>
      <c r="BG594" s="116"/>
      <c r="BH594" s="116"/>
      <c r="BI594" s="116"/>
      <c r="BJ594" s="116"/>
      <c r="BK594" s="116"/>
      <c r="BL594" s="116"/>
      <c r="BM594" s="116"/>
      <c r="BN594" s="116"/>
      <c r="BO594" s="116"/>
    </row>
    <row r="595" spans="1:67" ht="16.5">
      <c r="A595" s="234">
        <v>204</v>
      </c>
      <c r="B595" s="117"/>
      <c r="C595" s="116"/>
      <c r="D595" s="236"/>
      <c r="E595" s="117" t="s">
        <v>906</v>
      </c>
      <c r="F595" s="235"/>
      <c r="G595" s="116"/>
      <c r="H595" s="116"/>
      <c r="I595" s="116"/>
      <c r="J595" s="116"/>
      <c r="K595" s="116"/>
      <c r="L595" s="116"/>
      <c r="M595" s="117" t="s">
        <v>2658</v>
      </c>
      <c r="N595" s="116"/>
      <c r="O595" s="116"/>
      <c r="P595" s="116"/>
      <c r="Q595" s="116"/>
      <c r="R595" s="116"/>
      <c r="S595" s="116"/>
      <c r="T595" s="116"/>
      <c r="U595" s="116"/>
      <c r="V595" s="116"/>
      <c r="W595" s="116"/>
      <c r="X595" s="117" t="s">
        <v>2658</v>
      </c>
      <c r="Y595" s="234">
        <v>2</v>
      </c>
      <c r="Z595" s="234">
        <v>8</v>
      </c>
      <c r="AA595" s="234">
        <v>16</v>
      </c>
      <c r="AB595" s="117" t="s">
        <v>1485</v>
      </c>
      <c r="AC595" s="117" t="s">
        <v>1486</v>
      </c>
      <c r="AD595" s="117" t="s">
        <v>2659</v>
      </c>
      <c r="AE595" s="117" t="s">
        <v>109</v>
      </c>
      <c r="AF595" s="116"/>
      <c r="AG595" s="117" t="s">
        <v>126</v>
      </c>
      <c r="AH595" s="233" t="str">
        <f>VLOOKUP($AD595,'Program-Causes'!$C:$D,2,FALSE)</f>
        <v>Environment</v>
      </c>
      <c r="AI595" s="117" t="s">
        <v>100</v>
      </c>
      <c r="AJ595" s="117" t="s">
        <v>69</v>
      </c>
      <c r="AK595" s="117" t="s">
        <v>70</v>
      </c>
      <c r="AL595" s="30" t="str">
        <f t="shared" si="0"/>
        <v>周明明-超威电源有限公司-2-8-China Environmental Protection Foundation-中华环境保护基金会</v>
      </c>
      <c r="AM595" s="257" t="s">
        <v>80</v>
      </c>
      <c r="AN595" s="116"/>
      <c r="AO595" s="116"/>
      <c r="AP595" s="116"/>
      <c r="AQ595" s="117" t="s">
        <v>74</v>
      </c>
      <c r="AR595" s="116"/>
      <c r="AS595" s="116"/>
      <c r="AT595" s="116"/>
      <c r="AU595" s="116"/>
      <c r="AV595" s="116"/>
      <c r="AW595" s="116"/>
      <c r="AX595" s="116"/>
      <c r="AY595" s="116"/>
      <c r="AZ595" s="116"/>
      <c r="BA595" s="116"/>
      <c r="BB595" s="116"/>
      <c r="BC595" s="116"/>
      <c r="BD595" s="117" t="s">
        <v>118</v>
      </c>
      <c r="BE595" s="255">
        <v>42744</v>
      </c>
      <c r="BF595" s="116"/>
      <c r="BG595" s="116"/>
      <c r="BH595" s="116"/>
      <c r="BI595" s="116"/>
      <c r="BJ595" s="116"/>
      <c r="BK595" s="116"/>
      <c r="BL595" s="116"/>
      <c r="BM595" s="116"/>
      <c r="BN595" s="116"/>
      <c r="BO595" s="116"/>
    </row>
    <row r="596" spans="1:67" ht="16.5">
      <c r="A596" s="234">
        <v>204</v>
      </c>
      <c r="B596" s="117"/>
      <c r="C596" s="116"/>
      <c r="D596" s="236"/>
      <c r="E596" s="117" t="s">
        <v>898</v>
      </c>
      <c r="F596" s="235"/>
      <c r="G596" s="116"/>
      <c r="H596" s="116"/>
      <c r="I596" s="116"/>
      <c r="J596" s="116"/>
      <c r="K596" s="116"/>
      <c r="L596" s="116"/>
      <c r="M596" s="117" t="s">
        <v>2660</v>
      </c>
      <c r="N596" s="116"/>
      <c r="O596" s="116"/>
      <c r="P596" s="116"/>
      <c r="Q596" s="116"/>
      <c r="R596" s="116"/>
      <c r="S596" s="116"/>
      <c r="T596" s="116"/>
      <c r="U596" s="116"/>
      <c r="V596" s="116"/>
      <c r="W596" s="116"/>
      <c r="X596" s="117" t="s">
        <v>2660</v>
      </c>
      <c r="Y596" s="234">
        <v>2</v>
      </c>
      <c r="Z596" s="234">
        <v>6</v>
      </c>
      <c r="AA596" s="234">
        <v>30</v>
      </c>
      <c r="AB596" s="117" t="s">
        <v>1359</v>
      </c>
      <c r="AC596" s="117" t="s">
        <v>1281</v>
      </c>
      <c r="AD596" s="117" t="s">
        <v>1362</v>
      </c>
      <c r="AE596" s="117" t="s">
        <v>109</v>
      </c>
      <c r="AF596" s="116"/>
      <c r="AG596" s="117" t="s">
        <v>99</v>
      </c>
      <c r="AH596" s="233" t="e">
        <f>VLOOKUP($AD596,'Program-Causes'!$C:$D,2,FALSE)</f>
        <v>#N/A</v>
      </c>
      <c r="AI596" s="117" t="s">
        <v>100</v>
      </c>
      <c r="AJ596" s="117" t="s">
        <v>69</v>
      </c>
      <c r="AK596" s="117" t="s">
        <v>70</v>
      </c>
      <c r="AL596" s="30" t="str">
        <f t="shared" si="0"/>
        <v>张曼林-广东天天购百货有限公司-2-6-China Social Welfare Foundation-中国社会福利基金会</v>
      </c>
      <c r="AM596" s="257" t="s">
        <v>80</v>
      </c>
      <c r="AN596" s="116"/>
      <c r="AO596" s="116"/>
      <c r="AP596" s="116"/>
      <c r="AQ596" s="117" t="s">
        <v>74</v>
      </c>
      <c r="AR596" s="116"/>
      <c r="AS596" s="116"/>
      <c r="AT596" s="116"/>
      <c r="AU596" s="116"/>
      <c r="AV596" s="116"/>
      <c r="AW596" s="116"/>
      <c r="AX596" s="116"/>
      <c r="AY596" s="116"/>
      <c r="AZ596" s="116"/>
      <c r="BA596" s="116"/>
      <c r="BB596" s="116"/>
      <c r="BC596" s="116"/>
      <c r="BD596" s="117" t="s">
        <v>118</v>
      </c>
      <c r="BE596" s="255">
        <v>42744</v>
      </c>
      <c r="BF596" s="116"/>
      <c r="BG596" s="116"/>
      <c r="BH596" s="116"/>
      <c r="BI596" s="116"/>
      <c r="BJ596" s="116"/>
      <c r="BK596" s="116"/>
      <c r="BL596" s="116"/>
      <c r="BM596" s="116"/>
      <c r="BN596" s="116"/>
      <c r="BO596" s="116"/>
    </row>
    <row r="597" spans="1:67" ht="16.5">
      <c r="A597" s="234">
        <v>204</v>
      </c>
      <c r="B597" s="117"/>
      <c r="C597" s="116"/>
      <c r="D597" s="236"/>
      <c r="E597" s="117" t="s">
        <v>886</v>
      </c>
      <c r="F597" s="235"/>
      <c r="G597" s="116"/>
      <c r="H597" s="116"/>
      <c r="I597" s="116"/>
      <c r="J597" s="116"/>
      <c r="K597" s="116"/>
      <c r="L597" s="116"/>
      <c r="M597" s="117" t="s">
        <v>2662</v>
      </c>
      <c r="N597" s="116"/>
      <c r="O597" s="116"/>
      <c r="P597" s="116"/>
      <c r="Q597" s="116"/>
      <c r="R597" s="116"/>
      <c r="S597" s="116"/>
      <c r="T597" s="116"/>
      <c r="U597" s="116"/>
      <c r="V597" s="116"/>
      <c r="W597" s="116"/>
      <c r="X597" s="117" t="s">
        <v>2662</v>
      </c>
      <c r="Y597" s="234">
        <v>2</v>
      </c>
      <c r="Z597" s="234">
        <v>7</v>
      </c>
      <c r="AA597" s="234">
        <v>13</v>
      </c>
      <c r="AB597" s="117" t="s">
        <v>2567</v>
      </c>
      <c r="AC597" s="117" t="s">
        <v>2568</v>
      </c>
      <c r="AD597" s="117" t="s">
        <v>2663</v>
      </c>
      <c r="AE597" s="117" t="s">
        <v>109</v>
      </c>
      <c r="AF597" s="116"/>
      <c r="AG597" s="117" t="s">
        <v>67</v>
      </c>
      <c r="AH597" s="233" t="str">
        <f>VLOOKUP($AD597,'Program-Causes'!$C:$D,2,FALSE)</f>
        <v>Education</v>
      </c>
      <c r="AI597" s="117" t="s">
        <v>100</v>
      </c>
      <c r="AJ597" s="117" t="s">
        <v>69</v>
      </c>
      <c r="AK597" s="117" t="s">
        <v>70</v>
      </c>
      <c r="AL597" s="30" t="str">
        <f t="shared" si="0"/>
        <v>王晓刚-三河汇福房地产开发有限公司-2-7-China Next Generation Education Foundation-中国下一代教育基金会</v>
      </c>
      <c r="AM597" s="257" t="s">
        <v>80</v>
      </c>
      <c r="AN597" s="116"/>
      <c r="AO597" s="116"/>
      <c r="AP597" s="116"/>
      <c r="AQ597" s="117" t="s">
        <v>74</v>
      </c>
      <c r="AR597" s="116"/>
      <c r="AS597" s="116"/>
      <c r="AT597" s="116"/>
      <c r="AU597" s="116"/>
      <c r="AV597" s="116"/>
      <c r="AW597" s="116"/>
      <c r="AX597" s="116"/>
      <c r="AY597" s="116"/>
      <c r="AZ597" s="116"/>
      <c r="BA597" s="116"/>
      <c r="BB597" s="116"/>
      <c r="BC597" s="116"/>
      <c r="BD597" s="117" t="s">
        <v>118</v>
      </c>
      <c r="BE597" s="255">
        <v>42744</v>
      </c>
      <c r="BF597" s="116"/>
      <c r="BG597" s="116"/>
      <c r="BH597" s="247"/>
      <c r="BI597" s="247"/>
      <c r="BJ597" s="247"/>
      <c r="BK597" s="247"/>
      <c r="BL597" s="247"/>
      <c r="BM597" s="247"/>
      <c r="BN597" s="247"/>
      <c r="BO597" s="247"/>
    </row>
    <row r="598" spans="1:67" ht="16.5">
      <c r="A598" s="234">
        <v>204</v>
      </c>
      <c r="B598" s="117"/>
      <c r="C598" s="116"/>
      <c r="D598" s="236"/>
      <c r="E598" s="117" t="s">
        <v>870</v>
      </c>
      <c r="F598" s="235"/>
      <c r="G598" s="116"/>
      <c r="H598" s="116"/>
      <c r="I598" s="116"/>
      <c r="J598" s="116"/>
      <c r="K598" s="116"/>
      <c r="L598" s="116"/>
      <c r="M598" s="117" t="s">
        <v>2665</v>
      </c>
      <c r="N598" s="116"/>
      <c r="O598" s="116"/>
      <c r="P598" s="116"/>
      <c r="Q598" s="116"/>
      <c r="R598" s="116"/>
      <c r="S598" s="116"/>
      <c r="T598" s="116"/>
      <c r="U598" s="116"/>
      <c r="V598" s="116"/>
      <c r="W598" s="116"/>
      <c r="X598" s="117" t="s">
        <v>2665</v>
      </c>
      <c r="Y598" s="234">
        <v>2</v>
      </c>
      <c r="Z598" s="234">
        <v>10</v>
      </c>
      <c r="AA598" s="234">
        <v>16</v>
      </c>
      <c r="AB598" s="117" t="s">
        <v>1359</v>
      </c>
      <c r="AC598" s="117" t="s">
        <v>1281</v>
      </c>
      <c r="AD598" s="117" t="s">
        <v>1362</v>
      </c>
      <c r="AE598" s="117" t="s">
        <v>109</v>
      </c>
      <c r="AF598" s="116"/>
      <c r="AG598" s="117" t="s">
        <v>99</v>
      </c>
      <c r="AH598" s="233" t="e">
        <f>VLOOKUP($AD598,'Program-Causes'!$C:$D,2,FALSE)</f>
        <v>#N/A</v>
      </c>
      <c r="AI598" s="117" t="s">
        <v>100</v>
      </c>
      <c r="AJ598" s="117" t="s">
        <v>69</v>
      </c>
      <c r="AK598" s="117" t="s">
        <v>70</v>
      </c>
      <c r="AL598" s="30" t="str">
        <f t="shared" si="0"/>
        <v>马申科-上海申彤投资集团有限公司12.3-2-10-China Social Welfare Foundation-中国社会福利基金会</v>
      </c>
      <c r="AM598" s="257" t="s">
        <v>80</v>
      </c>
      <c r="AN598" s="116"/>
      <c r="AO598" s="116"/>
      <c r="AP598" s="116"/>
      <c r="AQ598" s="117" t="s">
        <v>74</v>
      </c>
      <c r="AR598" s="116"/>
      <c r="AS598" s="116"/>
      <c r="AT598" s="116"/>
      <c r="AU598" s="116"/>
      <c r="AV598" s="116"/>
      <c r="AW598" s="116"/>
      <c r="AX598" s="116"/>
      <c r="AY598" s="116"/>
      <c r="AZ598" s="116"/>
      <c r="BA598" s="116"/>
      <c r="BB598" s="116"/>
      <c r="BC598" s="116"/>
      <c r="BD598" s="117" t="s">
        <v>118</v>
      </c>
      <c r="BE598" s="255">
        <v>42744</v>
      </c>
      <c r="BF598" s="116"/>
      <c r="BG598" s="116"/>
      <c r="BH598" s="116"/>
      <c r="BI598" s="116"/>
      <c r="BJ598" s="116"/>
      <c r="BK598" s="116"/>
      <c r="BL598" s="116"/>
      <c r="BM598" s="116"/>
      <c r="BN598" s="116"/>
      <c r="BO598" s="116"/>
    </row>
    <row r="599" spans="1:67" ht="16.5">
      <c r="A599" s="234">
        <v>204</v>
      </c>
      <c r="B599" s="117"/>
      <c r="C599" s="116"/>
      <c r="D599" s="236"/>
      <c r="E599" s="117" t="s">
        <v>895</v>
      </c>
      <c r="F599" s="235"/>
      <c r="G599" s="116"/>
      <c r="H599" s="116"/>
      <c r="I599" s="116"/>
      <c r="J599" s="116"/>
      <c r="K599" s="116"/>
      <c r="L599" s="116"/>
      <c r="M599" s="117" t="s">
        <v>2666</v>
      </c>
      <c r="N599" s="116"/>
      <c r="O599" s="116"/>
      <c r="P599" s="116"/>
      <c r="Q599" s="116"/>
      <c r="R599" s="116"/>
      <c r="S599" s="116"/>
      <c r="T599" s="116"/>
      <c r="U599" s="116"/>
      <c r="V599" s="116"/>
      <c r="W599" s="116"/>
      <c r="X599" s="117" t="s">
        <v>2666</v>
      </c>
      <c r="Y599" s="234">
        <v>2</v>
      </c>
      <c r="Z599" s="234">
        <v>11</v>
      </c>
      <c r="AA599" s="234">
        <v>30</v>
      </c>
      <c r="AB599" s="117" t="s">
        <v>1487</v>
      </c>
      <c r="AC599" s="117" t="s">
        <v>1488</v>
      </c>
      <c r="AD599" s="117" t="s">
        <v>2667</v>
      </c>
      <c r="AE599" s="117" t="s">
        <v>109</v>
      </c>
      <c r="AF599" s="116"/>
      <c r="AG599" s="117" t="s">
        <v>126</v>
      </c>
      <c r="AH599" s="233" t="str">
        <f>VLOOKUP($AD599,'Program-Causes'!$C:$D,2,FALSE)</f>
        <v>Environment</v>
      </c>
      <c r="AI599" s="117" t="s">
        <v>100</v>
      </c>
      <c r="AJ599" s="117" t="s">
        <v>69</v>
      </c>
      <c r="AK599" s="117" t="s">
        <v>70</v>
      </c>
      <c r="AL599" s="30" t="str">
        <f t="shared" si="0"/>
        <v>朱长宏-松原市哈达山发电有限公司-2-11-China Green Foundation-中国绿化基金会</v>
      </c>
      <c r="AM599" s="257" t="s">
        <v>80</v>
      </c>
      <c r="AN599" s="116"/>
      <c r="AO599" s="116"/>
      <c r="AP599" s="116"/>
      <c r="AQ599" s="117" t="s">
        <v>74</v>
      </c>
      <c r="AR599" s="116"/>
      <c r="AS599" s="116"/>
      <c r="AT599" s="116"/>
      <c r="AU599" s="116"/>
      <c r="AV599" s="116"/>
      <c r="AW599" s="116"/>
      <c r="AX599" s="116"/>
      <c r="AY599" s="116"/>
      <c r="AZ599" s="116"/>
      <c r="BA599" s="116"/>
      <c r="BB599" s="116"/>
      <c r="BC599" s="116"/>
      <c r="BD599" s="117" t="s">
        <v>118</v>
      </c>
      <c r="BE599" s="255">
        <v>42744</v>
      </c>
      <c r="BF599" s="116"/>
      <c r="BG599" s="116"/>
      <c r="BH599" s="116"/>
      <c r="BI599" s="116"/>
      <c r="BJ599" s="116"/>
      <c r="BK599" s="116"/>
      <c r="BL599" s="116"/>
      <c r="BM599" s="116"/>
      <c r="BN599" s="116"/>
      <c r="BO599" s="116"/>
    </row>
    <row r="600" spans="1:67" ht="16.5">
      <c r="A600" s="234">
        <v>204</v>
      </c>
      <c r="B600" s="117"/>
      <c r="C600" s="116"/>
      <c r="D600" s="236"/>
      <c r="E600" s="117" t="s">
        <v>873</v>
      </c>
      <c r="F600" s="235"/>
      <c r="G600" s="116"/>
      <c r="H600" s="116"/>
      <c r="I600" s="116"/>
      <c r="J600" s="116"/>
      <c r="K600" s="116"/>
      <c r="L600" s="116"/>
      <c r="M600" s="117" t="s">
        <v>2668</v>
      </c>
      <c r="N600" s="116"/>
      <c r="O600" s="116"/>
      <c r="P600" s="116"/>
      <c r="Q600" s="116"/>
      <c r="R600" s="116"/>
      <c r="S600" s="116"/>
      <c r="T600" s="116"/>
      <c r="U600" s="116"/>
      <c r="V600" s="116"/>
      <c r="W600" s="116"/>
      <c r="X600" s="117" t="s">
        <v>2668</v>
      </c>
      <c r="Y600" s="234">
        <v>2</v>
      </c>
      <c r="Z600" s="234">
        <v>6</v>
      </c>
      <c r="AA600" s="234">
        <v>24</v>
      </c>
      <c r="AB600" s="117" t="s">
        <v>1890</v>
      </c>
      <c r="AC600" s="117" t="s">
        <v>1733</v>
      </c>
      <c r="AD600" s="117" t="s">
        <v>1735</v>
      </c>
      <c r="AE600" s="117" t="s">
        <v>1345</v>
      </c>
      <c r="AF600" s="116"/>
      <c r="AG600" s="117" t="s">
        <v>67</v>
      </c>
      <c r="AH600" s="233" t="str">
        <f>VLOOKUP($AD600,'Program-Causes'!$C:$D,2,FALSE)</f>
        <v>Education</v>
      </c>
      <c r="AI600" s="117" t="s">
        <v>100</v>
      </c>
      <c r="AJ600" s="117" t="s">
        <v>69</v>
      </c>
      <c r="AK600" s="117" t="s">
        <v>70</v>
      </c>
      <c r="AL600" s="30" t="str">
        <f t="shared" si="0"/>
        <v>陶以平-兴业银行股份有限公司-2-6-Xiamen University Education Development Foundation-厦门大学教育发展基金会</v>
      </c>
      <c r="AM600" s="257" t="s">
        <v>80</v>
      </c>
      <c r="AN600" s="116"/>
      <c r="AO600" s="116"/>
      <c r="AP600" s="116"/>
      <c r="AQ600" s="117" t="s">
        <v>74</v>
      </c>
      <c r="AR600" s="116"/>
      <c r="AS600" s="116"/>
      <c r="AT600" s="116"/>
      <c r="AU600" s="116"/>
      <c r="AV600" s="116"/>
      <c r="AW600" s="116"/>
      <c r="AX600" s="116"/>
      <c r="AY600" s="116"/>
      <c r="AZ600" s="116"/>
      <c r="BA600" s="116"/>
      <c r="BB600" s="116"/>
      <c r="BC600" s="116"/>
      <c r="BD600" s="117" t="s">
        <v>118</v>
      </c>
      <c r="BE600" s="255">
        <v>42744</v>
      </c>
      <c r="BF600" s="116"/>
      <c r="BG600" s="116"/>
      <c r="BH600" s="116"/>
      <c r="BI600" s="116"/>
      <c r="BJ600" s="116"/>
      <c r="BK600" s="116"/>
      <c r="BL600" s="116"/>
      <c r="BM600" s="116"/>
      <c r="BN600" s="116"/>
      <c r="BO600" s="116"/>
    </row>
    <row r="601" spans="1:67" ht="12.75">
      <c r="A601" s="234">
        <v>204</v>
      </c>
      <c r="B601" s="117"/>
      <c r="C601" s="116"/>
      <c r="D601" s="236"/>
      <c r="E601" s="117" t="s">
        <v>890</v>
      </c>
      <c r="F601" s="235"/>
      <c r="G601" s="116"/>
      <c r="H601" s="116"/>
      <c r="I601" s="116"/>
      <c r="J601" s="116"/>
      <c r="K601" s="116"/>
      <c r="L601" s="116"/>
      <c r="M601" s="116"/>
      <c r="N601" s="116"/>
      <c r="O601" s="116"/>
      <c r="P601" s="116"/>
      <c r="Q601" s="116"/>
      <c r="R601" s="116"/>
      <c r="S601" s="116"/>
      <c r="T601" s="116"/>
      <c r="U601" s="116"/>
      <c r="V601" s="116"/>
      <c r="W601" s="116"/>
      <c r="X601" s="117" t="s">
        <v>2669</v>
      </c>
      <c r="Y601" s="234">
        <v>2</v>
      </c>
      <c r="Z601" s="116"/>
      <c r="AA601" s="116"/>
      <c r="AB601" s="117" t="s">
        <v>731</v>
      </c>
      <c r="AC601" s="117" t="s">
        <v>732</v>
      </c>
      <c r="AD601" s="117" t="s">
        <v>2670</v>
      </c>
      <c r="AE601" s="116"/>
      <c r="AF601" s="116"/>
      <c r="AG601" s="116"/>
      <c r="AH601" s="233" t="e">
        <f>VLOOKUP($AD601,'Program-Causes'!$C:$D,2,FALSE)</f>
        <v>#N/A</v>
      </c>
      <c r="AI601" s="116"/>
      <c r="AJ601" s="117" t="s">
        <v>69</v>
      </c>
      <c r="AK601" s="117" t="s">
        <v>70</v>
      </c>
      <c r="AL601" s="30" t="str">
        <f t="shared" si="0"/>
        <v>楚金甫-河南森源电气股份有限公司-2--Xi'an Jiaotong University Education Foundation-西安交通大学教育基金会</v>
      </c>
      <c r="AM601" s="117" t="s">
        <v>1369</v>
      </c>
      <c r="AN601" s="114" t="s">
        <v>2420</v>
      </c>
      <c r="AO601" s="116"/>
      <c r="AP601" s="116"/>
      <c r="AQ601" s="116"/>
      <c r="AR601" s="116"/>
      <c r="AS601" s="116"/>
      <c r="AT601" s="117" t="s">
        <v>74</v>
      </c>
      <c r="AU601" s="116"/>
      <c r="AV601" s="116"/>
      <c r="AW601" s="116"/>
      <c r="AX601" s="116"/>
      <c r="AY601" s="116"/>
      <c r="AZ601" s="116"/>
      <c r="BA601" s="116"/>
      <c r="BB601" s="116"/>
      <c r="BC601" s="116"/>
      <c r="BD601" s="117" t="s">
        <v>269</v>
      </c>
      <c r="BE601" s="255">
        <v>42744</v>
      </c>
      <c r="BF601" s="116"/>
      <c r="BG601" s="116"/>
      <c r="BH601" s="116"/>
      <c r="BI601" s="116"/>
      <c r="BJ601" s="116"/>
      <c r="BK601" s="116"/>
      <c r="BL601" s="116"/>
      <c r="BM601" s="116"/>
      <c r="BN601" s="116"/>
      <c r="BO601" s="116"/>
    </row>
    <row r="602" spans="1:67" ht="12.75">
      <c r="A602" s="234">
        <v>204</v>
      </c>
      <c r="B602" s="117"/>
      <c r="C602" s="116"/>
      <c r="D602" s="236"/>
      <c r="E602" s="117" t="s">
        <v>911</v>
      </c>
      <c r="F602" s="235"/>
      <c r="G602" s="116"/>
      <c r="H602" s="116"/>
      <c r="I602" s="116"/>
      <c r="J602" s="116"/>
      <c r="K602" s="116"/>
      <c r="L602" s="116"/>
      <c r="M602" s="116"/>
      <c r="N602" s="116"/>
      <c r="O602" s="116"/>
      <c r="P602" s="116"/>
      <c r="Q602" s="116"/>
      <c r="R602" s="116"/>
      <c r="S602" s="116"/>
      <c r="T602" s="116"/>
      <c r="U602" s="116"/>
      <c r="V602" s="116"/>
      <c r="W602" s="116"/>
      <c r="X602" s="117" t="s">
        <v>2672</v>
      </c>
      <c r="Y602" s="234">
        <v>2</v>
      </c>
      <c r="Z602" s="116"/>
      <c r="AA602" s="116"/>
      <c r="AB602" s="117" t="s">
        <v>2673</v>
      </c>
      <c r="AC602" s="117" t="s">
        <v>2674</v>
      </c>
      <c r="AD602" s="117" t="s">
        <v>2675</v>
      </c>
      <c r="AE602" s="116"/>
      <c r="AF602" s="116"/>
      <c r="AG602" s="116"/>
      <c r="AH602" s="233" t="e">
        <f>VLOOKUP($AD602,'Program-Causes'!$C:$D,2,FALSE)</f>
        <v>#N/A</v>
      </c>
      <c r="AI602" s="116"/>
      <c r="AJ602" s="117" t="s">
        <v>69</v>
      </c>
      <c r="AK602" s="117" t="s">
        <v>70</v>
      </c>
      <c r="AL602" s="30" t="str">
        <f t="shared" si="0"/>
        <v>付书全-佳龙投资集团有限公司-2--China Warmth Project Foundation-中华同心温暖工程基金会</v>
      </c>
      <c r="AM602" s="117" t="s">
        <v>1369</v>
      </c>
      <c r="AN602" s="114" t="s">
        <v>2676</v>
      </c>
      <c r="AO602" s="116"/>
      <c r="AP602" s="116"/>
      <c r="AQ602" s="116"/>
      <c r="AR602" s="116"/>
      <c r="AS602" s="116"/>
      <c r="AT602" s="117" t="s">
        <v>74</v>
      </c>
      <c r="AU602" s="116"/>
      <c r="AV602" s="116"/>
      <c r="AW602" s="116"/>
      <c r="AX602" s="116"/>
      <c r="AY602" s="116"/>
      <c r="AZ602" s="116"/>
      <c r="BA602" s="116"/>
      <c r="BB602" s="116"/>
      <c r="BC602" s="116"/>
      <c r="BD602" s="117" t="s">
        <v>269</v>
      </c>
      <c r="BE602" s="255">
        <v>42744</v>
      </c>
      <c r="BF602" s="116"/>
      <c r="BG602" s="116"/>
      <c r="BH602" s="116"/>
      <c r="BI602" s="116"/>
      <c r="BJ602" s="116"/>
      <c r="BK602" s="116"/>
      <c r="BL602" s="116"/>
      <c r="BM602" s="116"/>
      <c r="BN602" s="116"/>
      <c r="BO602" s="116"/>
    </row>
    <row r="603" spans="1:67" ht="12.75">
      <c r="A603" s="234">
        <v>204</v>
      </c>
      <c r="B603" s="117"/>
      <c r="C603" s="116"/>
      <c r="D603" s="236"/>
      <c r="E603" s="117" t="s">
        <v>889</v>
      </c>
      <c r="F603" s="235"/>
      <c r="G603" s="116"/>
      <c r="H603" s="116"/>
      <c r="I603" s="116"/>
      <c r="J603" s="116"/>
      <c r="K603" s="116"/>
      <c r="L603" s="116"/>
      <c r="M603" s="116"/>
      <c r="N603" s="116"/>
      <c r="O603" s="116"/>
      <c r="P603" s="116"/>
      <c r="Q603" s="116"/>
      <c r="R603" s="116"/>
      <c r="S603" s="116"/>
      <c r="T603" s="116"/>
      <c r="U603" s="116"/>
      <c r="V603" s="116"/>
      <c r="W603" s="116"/>
      <c r="X603" s="117" t="s">
        <v>2677</v>
      </c>
      <c r="Y603" s="234">
        <v>2</v>
      </c>
      <c r="Z603" s="116"/>
      <c r="AA603" s="116"/>
      <c r="AB603" s="117" t="s">
        <v>731</v>
      </c>
      <c r="AC603" s="117" t="s">
        <v>732</v>
      </c>
      <c r="AD603" s="117" t="s">
        <v>2678</v>
      </c>
      <c r="AE603" s="116"/>
      <c r="AF603" s="116"/>
      <c r="AG603" s="116"/>
      <c r="AH603" s="233" t="e">
        <f>VLOOKUP($AD603,'Program-Causes'!$C:$D,2,FALSE)</f>
        <v>#N/A</v>
      </c>
      <c r="AI603" s="116"/>
      <c r="AJ603" s="117" t="s">
        <v>69</v>
      </c>
      <c r="AK603" s="117" t="s">
        <v>70</v>
      </c>
      <c r="AL603" s="30" t="str">
        <f t="shared" si="0"/>
        <v>洪涛-上海琪润投资管理有限公司-2--Xi'an Jiaotong University Education Foundation-西安交通大学教育基金会</v>
      </c>
      <c r="AM603" s="117" t="s">
        <v>1369</v>
      </c>
      <c r="AN603" s="114" t="s">
        <v>2420</v>
      </c>
      <c r="AO603" s="116"/>
      <c r="AP603" s="116"/>
      <c r="AQ603" s="116"/>
      <c r="AR603" s="116"/>
      <c r="AS603" s="116"/>
      <c r="AT603" s="117" t="s">
        <v>74</v>
      </c>
      <c r="AU603" s="116"/>
      <c r="AV603" s="116"/>
      <c r="AW603" s="116"/>
      <c r="AX603" s="116"/>
      <c r="AY603" s="116"/>
      <c r="AZ603" s="116"/>
      <c r="BA603" s="116"/>
      <c r="BB603" s="116"/>
      <c r="BC603" s="116"/>
      <c r="BD603" s="117" t="s">
        <v>269</v>
      </c>
      <c r="BE603" s="255">
        <v>42744</v>
      </c>
      <c r="BF603" s="116"/>
      <c r="BG603" s="116"/>
      <c r="BH603" s="116"/>
      <c r="BI603" s="116"/>
      <c r="BJ603" s="116"/>
      <c r="BK603" s="116"/>
      <c r="BL603" s="116"/>
      <c r="BM603" s="116"/>
      <c r="BN603" s="116"/>
      <c r="BO603" s="116"/>
    </row>
    <row r="604" spans="1:67" ht="12.75">
      <c r="A604" s="234">
        <v>204</v>
      </c>
      <c r="B604" s="117"/>
      <c r="C604" s="116"/>
      <c r="D604" s="236"/>
      <c r="E604" s="117" t="s">
        <v>879</v>
      </c>
      <c r="F604" s="235"/>
      <c r="G604" s="116"/>
      <c r="H604" s="116"/>
      <c r="I604" s="116"/>
      <c r="J604" s="116"/>
      <c r="K604" s="116"/>
      <c r="L604" s="116"/>
      <c r="M604" s="116"/>
      <c r="N604" s="116"/>
      <c r="O604" s="116"/>
      <c r="P604" s="116"/>
      <c r="Q604" s="116"/>
      <c r="R604" s="116"/>
      <c r="S604" s="116"/>
      <c r="T604" s="116"/>
      <c r="U604" s="116"/>
      <c r="V604" s="116"/>
      <c r="W604" s="116"/>
      <c r="X604" s="117" t="s">
        <v>2679</v>
      </c>
      <c r="Y604" s="234">
        <v>2</v>
      </c>
      <c r="Z604" s="234">
        <v>10</v>
      </c>
      <c r="AA604" s="234">
        <v>23</v>
      </c>
      <c r="AB604" s="117" t="s">
        <v>2680</v>
      </c>
      <c r="AC604" s="117" t="s">
        <v>2681</v>
      </c>
      <c r="AD604" s="116"/>
      <c r="AE604" s="116"/>
      <c r="AF604" s="116"/>
      <c r="AG604" s="116"/>
      <c r="AH604" s="233" t="e">
        <f>VLOOKUP($AD604,'Program-Causes'!$C:$D,2,FALSE)</f>
        <v>#N/A</v>
      </c>
      <c r="AI604" s="116"/>
      <c r="AJ604" s="117" t="s">
        <v>69</v>
      </c>
      <c r="AK604" s="117" t="s">
        <v>70</v>
      </c>
      <c r="AL604" s="30" t="str">
        <f t="shared" si="0"/>
        <v>胡雨岚-北京溢思德科技有限公司-2-10-China Foundation for the Development of Social Culture-中华社会文化发展基金会</v>
      </c>
      <c r="AM604" s="117" t="s">
        <v>1369</v>
      </c>
      <c r="AN604" s="114" t="s">
        <v>2682</v>
      </c>
      <c r="AO604" s="116"/>
      <c r="AP604" s="116"/>
      <c r="AQ604" s="116"/>
      <c r="AR604" s="116"/>
      <c r="AS604" s="116"/>
      <c r="AT604" s="117" t="s">
        <v>74</v>
      </c>
      <c r="AU604" s="116"/>
      <c r="AV604" s="116"/>
      <c r="AW604" s="116"/>
      <c r="AX604" s="116"/>
      <c r="AY604" s="116"/>
      <c r="AZ604" s="116"/>
      <c r="BA604" s="116"/>
      <c r="BB604" s="116"/>
      <c r="BC604" s="116"/>
      <c r="BD604" s="117" t="s">
        <v>269</v>
      </c>
      <c r="BE604" s="255">
        <v>42744</v>
      </c>
      <c r="BF604" s="116"/>
      <c r="BG604" s="116"/>
      <c r="BH604" s="116"/>
      <c r="BI604" s="116"/>
      <c r="BJ604" s="116"/>
      <c r="BK604" s="116"/>
      <c r="BL604" s="116"/>
      <c r="BM604" s="116"/>
      <c r="BN604" s="116"/>
      <c r="BO604" s="116"/>
    </row>
    <row r="605" spans="1:67" ht="12.75">
      <c r="A605" s="234">
        <v>204</v>
      </c>
      <c r="B605" s="117"/>
      <c r="C605" s="116"/>
      <c r="D605" s="236"/>
      <c r="E605" s="117" t="s">
        <v>872</v>
      </c>
      <c r="F605" s="235"/>
      <c r="G605" s="116"/>
      <c r="H605" s="116"/>
      <c r="I605" s="116"/>
      <c r="J605" s="116"/>
      <c r="K605" s="116"/>
      <c r="L605" s="116"/>
      <c r="M605" s="116"/>
      <c r="N605" s="116"/>
      <c r="O605" s="116"/>
      <c r="P605" s="116"/>
      <c r="Q605" s="116"/>
      <c r="R605" s="116"/>
      <c r="S605" s="116"/>
      <c r="T605" s="116"/>
      <c r="U605" s="116"/>
      <c r="V605" s="116"/>
      <c r="W605" s="116"/>
      <c r="X605" s="117" t="s">
        <v>872</v>
      </c>
      <c r="Y605" s="234">
        <v>2</v>
      </c>
      <c r="Z605" s="116"/>
      <c r="AA605" s="116"/>
      <c r="AB605" s="117" t="s">
        <v>731</v>
      </c>
      <c r="AC605" s="117" t="s">
        <v>732</v>
      </c>
      <c r="AD605" s="117" t="s">
        <v>2419</v>
      </c>
      <c r="AE605" s="116"/>
      <c r="AF605" s="116"/>
      <c r="AG605" s="116"/>
      <c r="AH605" s="233" t="e">
        <f>VLOOKUP($AD605,'Program-Causes'!$C:$D,2,FALSE)</f>
        <v>#N/A</v>
      </c>
      <c r="AI605" s="116"/>
      <c r="AJ605" s="117" t="s">
        <v>69</v>
      </c>
      <c r="AK605" s="117" t="s">
        <v>70</v>
      </c>
      <c r="AL605" s="30" t="str">
        <f t="shared" si="0"/>
        <v>雷厉-雷厉-2--Xi'an Jiaotong University Education Foundation-西安交通大学教育基金会</v>
      </c>
      <c r="AM605" s="117" t="s">
        <v>1369</v>
      </c>
      <c r="AN605" s="114" t="s">
        <v>2420</v>
      </c>
      <c r="AO605" s="116"/>
      <c r="AP605" s="116"/>
      <c r="AQ605" s="116"/>
      <c r="AR605" s="116"/>
      <c r="AS605" s="116"/>
      <c r="AT605" s="117" t="s">
        <v>74</v>
      </c>
      <c r="AU605" s="116"/>
      <c r="AV605" s="116"/>
      <c r="AW605" s="116"/>
      <c r="AX605" s="116"/>
      <c r="AY605" s="116"/>
      <c r="AZ605" s="116"/>
      <c r="BA605" s="116"/>
      <c r="BB605" s="116"/>
      <c r="BC605" s="116"/>
      <c r="BD605" s="117" t="s">
        <v>269</v>
      </c>
      <c r="BE605" s="255">
        <v>42744</v>
      </c>
      <c r="BF605" s="116"/>
      <c r="BG605" s="116"/>
      <c r="BH605" s="116"/>
      <c r="BI605" s="116"/>
      <c r="BJ605" s="116"/>
      <c r="BK605" s="116"/>
      <c r="BL605" s="116"/>
      <c r="BM605" s="116"/>
      <c r="BN605" s="116"/>
      <c r="BO605" s="116"/>
    </row>
    <row r="606" spans="1:67" ht="12.75">
      <c r="A606" s="234">
        <v>204</v>
      </c>
      <c r="B606" s="117"/>
      <c r="C606" s="116"/>
      <c r="D606" s="236"/>
      <c r="E606" s="117" t="s">
        <v>894</v>
      </c>
      <c r="F606" s="235"/>
      <c r="G606" s="116"/>
      <c r="H606" s="116"/>
      <c r="I606" s="116"/>
      <c r="J606" s="116"/>
      <c r="K606" s="116"/>
      <c r="L606" s="116"/>
      <c r="M606" s="116"/>
      <c r="N606" s="116"/>
      <c r="O606" s="116"/>
      <c r="P606" s="116"/>
      <c r="Q606" s="116"/>
      <c r="R606" s="116"/>
      <c r="S606" s="116"/>
      <c r="T606" s="116"/>
      <c r="U606" s="116"/>
      <c r="V606" s="116"/>
      <c r="W606" s="116"/>
      <c r="X606" s="117" t="s">
        <v>2683</v>
      </c>
      <c r="Y606" s="234">
        <v>2</v>
      </c>
      <c r="Z606" s="234">
        <v>10</v>
      </c>
      <c r="AA606" s="234">
        <v>15</v>
      </c>
      <c r="AB606" s="117" t="s">
        <v>2680</v>
      </c>
      <c r="AC606" s="117" t="s">
        <v>2681</v>
      </c>
      <c r="AD606" s="116"/>
      <c r="AE606" s="116"/>
      <c r="AF606" s="116"/>
      <c r="AG606" s="116"/>
      <c r="AH606" s="233" t="e">
        <f>VLOOKUP($AD606,'Program-Causes'!$C:$D,2,FALSE)</f>
        <v>#N/A</v>
      </c>
      <c r="AI606" s="116"/>
      <c r="AJ606" s="117" t="s">
        <v>69</v>
      </c>
      <c r="AK606" s="117" t="s">
        <v>70</v>
      </c>
      <c r="AL606" s="30" t="str">
        <f t="shared" si="0"/>
        <v>李光宇-鼎辉财富（北京）资产管理有限公司-2-10-China Foundation for the Development of Social Culture-中华社会文化发展基金会</v>
      </c>
      <c r="AM606" s="117" t="s">
        <v>1369</v>
      </c>
      <c r="AN606" s="114" t="s">
        <v>2682</v>
      </c>
      <c r="AO606" s="116"/>
      <c r="AP606" s="116"/>
      <c r="AQ606" s="116"/>
      <c r="AR606" s="116"/>
      <c r="AS606" s="116"/>
      <c r="AT606" s="117" t="s">
        <v>74</v>
      </c>
      <c r="AU606" s="116"/>
      <c r="AV606" s="116"/>
      <c r="AW606" s="116"/>
      <c r="AX606" s="116"/>
      <c r="AY606" s="116"/>
      <c r="AZ606" s="116"/>
      <c r="BA606" s="116"/>
      <c r="BB606" s="116"/>
      <c r="BC606" s="116"/>
      <c r="BD606" s="117" t="s">
        <v>269</v>
      </c>
      <c r="BE606" s="255">
        <v>42744</v>
      </c>
      <c r="BF606" s="116"/>
      <c r="BG606" s="116"/>
      <c r="BH606" s="116"/>
      <c r="BI606" s="116"/>
      <c r="BJ606" s="116"/>
      <c r="BK606" s="116"/>
      <c r="BL606" s="116"/>
      <c r="BM606" s="116"/>
      <c r="BN606" s="116"/>
      <c r="BO606" s="116"/>
    </row>
    <row r="607" spans="1:67" ht="12.75">
      <c r="A607" s="234">
        <v>204</v>
      </c>
      <c r="B607" s="117"/>
      <c r="C607" s="116"/>
      <c r="D607" s="236"/>
      <c r="E607" s="117" t="s">
        <v>908</v>
      </c>
      <c r="F607" s="235"/>
      <c r="G607" s="116"/>
      <c r="H607" s="116"/>
      <c r="I607" s="116"/>
      <c r="J607" s="116"/>
      <c r="K607" s="116"/>
      <c r="L607" s="116"/>
      <c r="M607" s="116"/>
      <c r="N607" s="116"/>
      <c r="O607" s="116"/>
      <c r="P607" s="116"/>
      <c r="Q607" s="116"/>
      <c r="R607" s="116"/>
      <c r="S607" s="116"/>
      <c r="T607" s="116"/>
      <c r="U607" s="116"/>
      <c r="V607" s="116"/>
      <c r="W607" s="116"/>
      <c r="X607" s="117" t="s">
        <v>908</v>
      </c>
      <c r="Y607" s="234">
        <v>2</v>
      </c>
      <c r="Z607" s="116"/>
      <c r="AA607" s="116"/>
      <c r="AB607" s="117" t="s">
        <v>1730</v>
      </c>
      <c r="AC607" s="117" t="s">
        <v>1731</v>
      </c>
      <c r="AD607" s="116"/>
      <c r="AE607" s="116"/>
      <c r="AF607" s="116"/>
      <c r="AG607" s="116"/>
      <c r="AH607" s="233" t="e">
        <f>VLOOKUP($AD607,'Program-Causes'!$C:$D,2,FALSE)</f>
        <v>#N/A</v>
      </c>
      <c r="AI607" s="116"/>
      <c r="AJ607" s="117" t="s">
        <v>69</v>
      </c>
      <c r="AK607" s="117" t="s">
        <v>70</v>
      </c>
      <c r="AL607" s="30" t="str">
        <f t="shared" si="0"/>
        <v>刘林-刘林-2--Beijing Institute of Technology Education Foundation-北京理工大学教育基金会</v>
      </c>
      <c r="AM607" s="117" t="s">
        <v>1369</v>
      </c>
      <c r="AN607" s="114" t="s">
        <v>1732</v>
      </c>
      <c r="AO607" s="116"/>
      <c r="AP607" s="116"/>
      <c r="AQ607" s="116"/>
      <c r="AR607" s="116"/>
      <c r="AS607" s="116"/>
      <c r="AT607" s="117" t="s">
        <v>74</v>
      </c>
      <c r="AU607" s="116"/>
      <c r="AV607" s="116"/>
      <c r="AW607" s="116"/>
      <c r="AX607" s="116"/>
      <c r="AY607" s="116"/>
      <c r="AZ607" s="116"/>
      <c r="BA607" s="116"/>
      <c r="BB607" s="116"/>
      <c r="BC607" s="116"/>
      <c r="BD607" s="117" t="s">
        <v>269</v>
      </c>
      <c r="BE607" s="255">
        <v>42744</v>
      </c>
      <c r="BF607" s="116"/>
      <c r="BG607" s="116"/>
      <c r="BH607" s="116"/>
      <c r="BI607" s="116"/>
      <c r="BJ607" s="116"/>
      <c r="BK607" s="116"/>
      <c r="BL607" s="116"/>
      <c r="BM607" s="116"/>
      <c r="BN607" s="116"/>
      <c r="BO607" s="116"/>
    </row>
    <row r="608" spans="1:67" ht="12.75">
      <c r="A608" s="234">
        <v>204</v>
      </c>
      <c r="B608" s="117"/>
      <c r="C608" s="116"/>
      <c r="D608" s="236"/>
      <c r="E608" s="117" t="s">
        <v>896</v>
      </c>
      <c r="F608" s="235"/>
      <c r="G608" s="116"/>
      <c r="H608" s="116"/>
      <c r="I608" s="116"/>
      <c r="J608" s="116"/>
      <c r="K608" s="116"/>
      <c r="L608" s="116"/>
      <c r="M608" s="116"/>
      <c r="N608" s="116"/>
      <c r="O608" s="116"/>
      <c r="P608" s="116"/>
      <c r="Q608" s="116"/>
      <c r="R608" s="116"/>
      <c r="S608" s="116"/>
      <c r="T608" s="116"/>
      <c r="U608" s="116"/>
      <c r="V608" s="116"/>
      <c r="W608" s="116"/>
      <c r="X608" s="117" t="s">
        <v>2686</v>
      </c>
      <c r="Y608" s="234">
        <v>2</v>
      </c>
      <c r="Z608" s="116"/>
      <c r="AA608" s="116"/>
      <c r="AB608" s="117" t="s">
        <v>453</v>
      </c>
      <c r="AC608" s="117" t="s">
        <v>454</v>
      </c>
      <c r="AD608" s="117" t="s">
        <v>455</v>
      </c>
      <c r="AE608" s="116"/>
      <c r="AF608" s="116"/>
      <c r="AG608" s="116"/>
      <c r="AH608" s="233" t="e">
        <f>VLOOKUP($AD608,'Program-Causes'!$C:$D,2,FALSE)</f>
        <v>#N/A</v>
      </c>
      <c r="AI608" s="116"/>
      <c r="AJ608" s="117" t="s">
        <v>69</v>
      </c>
      <c r="AK608" s="117" t="s">
        <v>70</v>
      </c>
      <c r="AL608" s="30" t="str">
        <f t="shared" si="0"/>
        <v>彭蕾-云涌产业共赢（北京）投资有限公司-2--China Foundation for Development of Financial Education-中国金融教育发展基金会</v>
      </c>
      <c r="AM608" s="117" t="s">
        <v>1369</v>
      </c>
      <c r="AN608" s="114" t="s">
        <v>457</v>
      </c>
      <c r="AO608" s="116"/>
      <c r="AP608" s="116"/>
      <c r="AQ608" s="116"/>
      <c r="AR608" s="116"/>
      <c r="AS608" s="116"/>
      <c r="AT608" s="117" t="s">
        <v>74</v>
      </c>
      <c r="AU608" s="116"/>
      <c r="AV608" s="116"/>
      <c r="AW608" s="116"/>
      <c r="AX608" s="116"/>
      <c r="AY608" s="116"/>
      <c r="AZ608" s="116"/>
      <c r="BA608" s="116"/>
      <c r="BB608" s="116"/>
      <c r="BC608" s="116"/>
      <c r="BD608" s="117" t="s">
        <v>269</v>
      </c>
      <c r="BE608" s="255">
        <v>42744</v>
      </c>
      <c r="BF608" s="116"/>
      <c r="BG608" s="116"/>
      <c r="BH608" s="116"/>
      <c r="BI608" s="116"/>
      <c r="BJ608" s="116"/>
      <c r="BK608" s="116"/>
      <c r="BL608" s="116"/>
      <c r="BM608" s="116"/>
      <c r="BN608" s="116"/>
      <c r="BO608" s="116"/>
    </row>
    <row r="609" spans="1:67" ht="12.75">
      <c r="A609" s="234">
        <v>204</v>
      </c>
      <c r="B609" s="117"/>
      <c r="C609" s="116"/>
      <c r="D609" s="236"/>
      <c r="E609" s="117" t="s">
        <v>881</v>
      </c>
      <c r="F609" s="235"/>
      <c r="G609" s="116"/>
      <c r="H609" s="116"/>
      <c r="I609" s="116"/>
      <c r="J609" s="116"/>
      <c r="K609" s="116"/>
      <c r="L609" s="116"/>
      <c r="M609" s="116"/>
      <c r="N609" s="116"/>
      <c r="O609" s="116"/>
      <c r="P609" s="116"/>
      <c r="Q609" s="116"/>
      <c r="R609" s="116"/>
      <c r="S609" s="116"/>
      <c r="T609" s="116"/>
      <c r="U609" s="116"/>
      <c r="V609" s="116"/>
      <c r="W609" s="116"/>
      <c r="X609" s="117" t="s">
        <v>2687</v>
      </c>
      <c r="Y609" s="234">
        <v>2</v>
      </c>
      <c r="Z609" s="116"/>
      <c r="AA609" s="116"/>
      <c r="AB609" s="117" t="s">
        <v>453</v>
      </c>
      <c r="AC609" s="117" t="s">
        <v>454</v>
      </c>
      <c r="AD609" s="117" t="s">
        <v>455</v>
      </c>
      <c r="AE609" s="116"/>
      <c r="AF609" s="116"/>
      <c r="AG609" s="116"/>
      <c r="AH609" s="233" t="e">
        <f>VLOOKUP($AD609,'Program-Causes'!$C:$D,2,FALSE)</f>
        <v>#N/A</v>
      </c>
      <c r="AI609" s="116"/>
      <c r="AJ609" s="117" t="s">
        <v>69</v>
      </c>
      <c r="AK609" s="117" t="s">
        <v>70</v>
      </c>
      <c r="AL609" s="30" t="str">
        <f t="shared" si="0"/>
        <v>盛佳-网信集团有限公司-2--China Foundation for Development of Financial Education-中国金融教育发展基金会</v>
      </c>
      <c r="AM609" s="117" t="s">
        <v>1369</v>
      </c>
      <c r="AN609" s="114" t="s">
        <v>457</v>
      </c>
      <c r="AO609" s="116"/>
      <c r="AP609" s="116"/>
      <c r="AQ609" s="116"/>
      <c r="AR609" s="116"/>
      <c r="AS609" s="116"/>
      <c r="AT609" s="117" t="s">
        <v>74</v>
      </c>
      <c r="AU609" s="116"/>
      <c r="AV609" s="116"/>
      <c r="AW609" s="116"/>
      <c r="AX609" s="116"/>
      <c r="AY609" s="116"/>
      <c r="AZ609" s="116"/>
      <c r="BA609" s="116"/>
      <c r="BB609" s="116"/>
      <c r="BC609" s="116"/>
      <c r="BD609" s="117" t="s">
        <v>269</v>
      </c>
      <c r="BE609" s="255">
        <v>42744</v>
      </c>
      <c r="BF609" s="116"/>
      <c r="BG609" s="116"/>
      <c r="BH609" s="116"/>
      <c r="BI609" s="116"/>
      <c r="BJ609" s="116"/>
      <c r="BK609" s="116"/>
      <c r="BL609" s="116"/>
      <c r="BM609" s="116"/>
      <c r="BN609" s="116"/>
      <c r="BO609" s="116"/>
    </row>
    <row r="610" spans="1:67" ht="12.75">
      <c r="A610" s="234">
        <v>204</v>
      </c>
      <c r="B610" s="117"/>
      <c r="C610" s="116"/>
      <c r="D610" s="236"/>
      <c r="E610" s="117" t="s">
        <v>901</v>
      </c>
      <c r="F610" s="235"/>
      <c r="G610" s="116"/>
      <c r="H610" s="116"/>
      <c r="I610" s="116"/>
      <c r="J610" s="116"/>
      <c r="K610" s="116"/>
      <c r="L610" s="116"/>
      <c r="M610" s="116"/>
      <c r="N610" s="116"/>
      <c r="O610" s="116"/>
      <c r="P610" s="116"/>
      <c r="Q610" s="116"/>
      <c r="R610" s="116"/>
      <c r="S610" s="116"/>
      <c r="T610" s="116"/>
      <c r="U610" s="116"/>
      <c r="V610" s="116"/>
      <c r="W610" s="116"/>
      <c r="X610" s="117" t="s">
        <v>2688</v>
      </c>
      <c r="Y610" s="234">
        <v>2</v>
      </c>
      <c r="Z610" s="116"/>
      <c r="AA610" s="116"/>
      <c r="AB610" s="117" t="s">
        <v>2689</v>
      </c>
      <c r="AC610" s="117" t="s">
        <v>2690</v>
      </c>
      <c r="AD610" s="117" t="s">
        <v>2691</v>
      </c>
      <c r="AE610" s="116"/>
      <c r="AF610" s="116"/>
      <c r="AG610" s="116"/>
      <c r="AH610" s="233" t="e">
        <f>VLOOKUP($AD610,'Program-Causes'!$C:$D,2,FALSE)</f>
        <v>#N/A</v>
      </c>
      <c r="AI610" s="116"/>
      <c r="AJ610" s="117" t="s">
        <v>69</v>
      </c>
      <c r="AK610" s="117" t="s">
        <v>70</v>
      </c>
      <c r="AL610" s="30" t="str">
        <f t="shared" si="0"/>
        <v>孙贵娴-厦门唐荣房地产开发有限公司-2--Xiamen Jianan Charity Foundation-厦门建安慈善基金会</v>
      </c>
      <c r="AM610" s="117" t="s">
        <v>1369</v>
      </c>
      <c r="AN610" s="114" t="s">
        <v>2692</v>
      </c>
      <c r="AO610" s="116"/>
      <c r="AP610" s="116"/>
      <c r="AQ610" s="116"/>
      <c r="AR610" s="116"/>
      <c r="AS610" s="116"/>
      <c r="AT610" s="117" t="s">
        <v>74</v>
      </c>
      <c r="AU610" s="116"/>
      <c r="AV610" s="116"/>
      <c r="AW610" s="116"/>
      <c r="AX610" s="116"/>
      <c r="AY610" s="116"/>
      <c r="AZ610" s="116"/>
      <c r="BA610" s="116"/>
      <c r="BB610" s="116"/>
      <c r="BC610" s="116"/>
      <c r="BD610" s="117" t="s">
        <v>269</v>
      </c>
      <c r="BE610" s="255">
        <v>42744</v>
      </c>
      <c r="BF610" s="116"/>
      <c r="BG610" s="116"/>
      <c r="BH610" s="116"/>
      <c r="BI610" s="116"/>
      <c r="BJ610" s="116"/>
      <c r="BK610" s="116"/>
      <c r="BL610" s="116"/>
      <c r="BM610" s="116"/>
      <c r="BN610" s="116"/>
      <c r="BO610" s="116"/>
    </row>
    <row r="611" spans="1:67" ht="12.75">
      <c r="A611" s="234">
        <v>204</v>
      </c>
      <c r="B611" s="117"/>
      <c r="C611" s="116"/>
      <c r="D611" s="236"/>
      <c r="E611" s="117" t="s">
        <v>903</v>
      </c>
      <c r="F611" s="235"/>
      <c r="G611" s="116"/>
      <c r="H611" s="116"/>
      <c r="I611" s="116"/>
      <c r="J611" s="116"/>
      <c r="K611" s="116"/>
      <c r="L611" s="116"/>
      <c r="M611" s="116"/>
      <c r="N611" s="116"/>
      <c r="O611" s="116"/>
      <c r="P611" s="116"/>
      <c r="Q611" s="116"/>
      <c r="R611" s="116"/>
      <c r="S611" s="116"/>
      <c r="T611" s="116"/>
      <c r="U611" s="116"/>
      <c r="V611" s="116"/>
      <c r="W611" s="116"/>
      <c r="X611" s="117" t="s">
        <v>2694</v>
      </c>
      <c r="Y611" s="234">
        <v>2</v>
      </c>
      <c r="Z611" s="116"/>
      <c r="AA611" s="116"/>
      <c r="AB611" s="117" t="s">
        <v>453</v>
      </c>
      <c r="AC611" s="117" t="s">
        <v>454</v>
      </c>
      <c r="AD611" s="117" t="s">
        <v>455</v>
      </c>
      <c r="AE611" s="116"/>
      <c r="AF611" s="116"/>
      <c r="AG611" s="116"/>
      <c r="AH611" s="233" t="e">
        <f>VLOOKUP($AD611,'Program-Causes'!$C:$D,2,FALSE)</f>
        <v>#N/A</v>
      </c>
      <c r="AI611" s="116"/>
      <c r="AJ611" s="117" t="s">
        <v>69</v>
      </c>
      <c r="AK611" s="117" t="s">
        <v>70</v>
      </c>
      <c r="AL611" s="30" t="str">
        <f t="shared" si="0"/>
        <v>唐宁-宜信惠民投资管理（北京）有限公司-2--China Foundation for Development of Financial Education-中国金融教育发展基金会</v>
      </c>
      <c r="AM611" s="117" t="s">
        <v>1369</v>
      </c>
      <c r="AN611" s="114" t="s">
        <v>457</v>
      </c>
      <c r="AO611" s="116"/>
      <c r="AP611" s="116"/>
      <c r="AQ611" s="116"/>
      <c r="AR611" s="116"/>
      <c r="AS611" s="116"/>
      <c r="AT611" s="117" t="s">
        <v>74</v>
      </c>
      <c r="AU611" s="116"/>
      <c r="AV611" s="116"/>
      <c r="AW611" s="116"/>
      <c r="AX611" s="116"/>
      <c r="AY611" s="116"/>
      <c r="AZ611" s="116"/>
      <c r="BA611" s="116"/>
      <c r="BB611" s="116"/>
      <c r="BC611" s="116"/>
      <c r="BD611" s="117" t="s">
        <v>269</v>
      </c>
      <c r="BE611" s="255">
        <v>42744</v>
      </c>
      <c r="BF611" s="116"/>
      <c r="BG611" s="116"/>
      <c r="BH611" s="116"/>
      <c r="BI611" s="116"/>
      <c r="BJ611" s="116"/>
      <c r="BK611" s="116"/>
      <c r="BL611" s="116"/>
      <c r="BM611" s="116"/>
      <c r="BN611" s="116"/>
      <c r="BO611" s="116"/>
    </row>
    <row r="612" spans="1:67" ht="12.75">
      <c r="A612" s="234">
        <v>204</v>
      </c>
      <c r="B612" s="117"/>
      <c r="C612" s="116"/>
      <c r="D612" s="236"/>
      <c r="E612" s="117" t="s">
        <v>882</v>
      </c>
      <c r="F612" s="235"/>
      <c r="G612" s="116"/>
      <c r="H612" s="116"/>
      <c r="I612" s="116"/>
      <c r="J612" s="116"/>
      <c r="K612" s="116"/>
      <c r="L612" s="116"/>
      <c r="M612" s="116"/>
      <c r="N612" s="116"/>
      <c r="O612" s="116"/>
      <c r="P612" s="116"/>
      <c r="Q612" s="116"/>
      <c r="R612" s="116"/>
      <c r="S612" s="116"/>
      <c r="T612" s="116"/>
      <c r="U612" s="116"/>
      <c r="V612" s="116"/>
      <c r="W612" s="116"/>
      <c r="X612" s="117" t="s">
        <v>2696</v>
      </c>
      <c r="Y612" s="234">
        <v>2</v>
      </c>
      <c r="Z612" s="116"/>
      <c r="AA612" s="116"/>
      <c r="AB612" s="117" t="s">
        <v>1730</v>
      </c>
      <c r="AC612" s="117" t="s">
        <v>1731</v>
      </c>
      <c r="AD612" s="116"/>
      <c r="AE612" s="116"/>
      <c r="AF612" s="116"/>
      <c r="AG612" s="116"/>
      <c r="AH612" s="233" t="e">
        <f>VLOOKUP($AD612,'Program-Causes'!$C:$D,2,FALSE)</f>
        <v>#N/A</v>
      </c>
      <c r="AI612" s="116"/>
      <c r="AJ612" s="117" t="s">
        <v>69</v>
      </c>
      <c r="AK612" s="117" t="s">
        <v>70</v>
      </c>
      <c r="AL612" s="30" t="str">
        <f t="shared" si="0"/>
        <v>田钢印-北京中航智科技有限公司-2--Beijing Institute of Technology Education Foundation-北京理工大学教育基金会</v>
      </c>
      <c r="AM612" s="117" t="s">
        <v>1369</v>
      </c>
      <c r="AN612" s="114" t="s">
        <v>1732</v>
      </c>
      <c r="AO612" s="116"/>
      <c r="AP612" s="116"/>
      <c r="AQ612" s="116"/>
      <c r="AR612" s="116"/>
      <c r="AS612" s="116"/>
      <c r="AT612" s="117" t="s">
        <v>74</v>
      </c>
      <c r="AU612" s="116"/>
      <c r="AV612" s="116"/>
      <c r="AW612" s="116"/>
      <c r="AX612" s="116"/>
      <c r="AY612" s="116"/>
      <c r="AZ612" s="116"/>
      <c r="BA612" s="116"/>
      <c r="BB612" s="116"/>
      <c r="BC612" s="116"/>
      <c r="BD612" s="117" t="s">
        <v>269</v>
      </c>
      <c r="BE612" s="255">
        <v>42744</v>
      </c>
      <c r="BF612" s="116"/>
      <c r="BG612" s="116"/>
      <c r="BH612" s="116"/>
      <c r="BI612" s="116"/>
      <c r="BJ612" s="116"/>
      <c r="BK612" s="116"/>
      <c r="BL612" s="116"/>
      <c r="BM612" s="116"/>
      <c r="BN612" s="116"/>
      <c r="BO612" s="116"/>
    </row>
    <row r="613" spans="1:67" ht="12.75">
      <c r="A613" s="234">
        <v>204</v>
      </c>
      <c r="B613" s="117"/>
      <c r="C613" s="116"/>
      <c r="D613" s="236"/>
      <c r="E613" s="117" t="s">
        <v>883</v>
      </c>
      <c r="F613" s="235"/>
      <c r="G613" s="116"/>
      <c r="H613" s="116"/>
      <c r="I613" s="116"/>
      <c r="J613" s="116"/>
      <c r="K613" s="116"/>
      <c r="L613" s="116"/>
      <c r="M613" s="116"/>
      <c r="N613" s="116"/>
      <c r="O613" s="116"/>
      <c r="P613" s="116"/>
      <c r="Q613" s="116"/>
      <c r="R613" s="116"/>
      <c r="S613" s="116"/>
      <c r="T613" s="116"/>
      <c r="U613" s="116"/>
      <c r="V613" s="116"/>
      <c r="W613" s="116"/>
      <c r="X613" s="117" t="s">
        <v>2697</v>
      </c>
      <c r="Y613" s="117">
        <v>2</v>
      </c>
      <c r="Z613" s="116"/>
      <c r="AA613" s="116"/>
      <c r="AB613" s="117" t="s">
        <v>389</v>
      </c>
      <c r="AC613" s="117" t="s">
        <v>390</v>
      </c>
      <c r="AD613" s="117" t="s">
        <v>2698</v>
      </c>
      <c r="AE613" s="116"/>
      <c r="AF613" s="116"/>
      <c r="AG613" s="116"/>
      <c r="AH613" s="233" t="e">
        <f>VLOOKUP($AD613,'Program-Causes'!$C:$D,2,FALSE)</f>
        <v>#N/A</v>
      </c>
      <c r="AI613" s="116"/>
      <c r="AJ613" s="117" t="s">
        <v>69</v>
      </c>
      <c r="AK613" s="117" t="s">
        <v>70</v>
      </c>
      <c r="AL613" s="30" t="str">
        <f t="shared" si="0"/>
        <v>王青洲-大连香洲田园城开发有限公司-2--Dalian Charity Foundation-大连慈善基金会</v>
      </c>
      <c r="AM613" s="117" t="s">
        <v>1369</v>
      </c>
      <c r="AN613" s="114" t="s">
        <v>393</v>
      </c>
      <c r="AO613" s="116"/>
      <c r="AP613" s="116"/>
      <c r="AQ613" s="116"/>
      <c r="AR613" s="116"/>
      <c r="AS613" s="116"/>
      <c r="AT613" s="117" t="s">
        <v>74</v>
      </c>
      <c r="AU613" s="116"/>
      <c r="AV613" s="116"/>
      <c r="AW613" s="116"/>
      <c r="AX613" s="116"/>
      <c r="AY613" s="116"/>
      <c r="AZ613" s="116"/>
      <c r="BA613" s="116"/>
      <c r="BB613" s="116"/>
      <c r="BC613" s="116"/>
      <c r="BD613" s="117" t="s">
        <v>269</v>
      </c>
      <c r="BE613" s="255">
        <v>42744</v>
      </c>
      <c r="BF613" s="116"/>
      <c r="BG613" s="116"/>
      <c r="BH613" s="116"/>
      <c r="BI613" s="116"/>
      <c r="BJ613" s="116"/>
      <c r="BK613" s="116"/>
      <c r="BL613" s="116"/>
      <c r="BM613" s="116"/>
      <c r="BN613" s="116"/>
      <c r="BO613" s="116"/>
    </row>
    <row r="614" spans="1:67" ht="12.75">
      <c r="A614" s="234">
        <v>204</v>
      </c>
      <c r="B614" s="117"/>
      <c r="C614" s="116"/>
      <c r="D614" s="236"/>
      <c r="E614" s="117" t="s">
        <v>888</v>
      </c>
      <c r="F614" s="235"/>
      <c r="G614" s="116"/>
      <c r="H614" s="116"/>
      <c r="I614" s="116"/>
      <c r="J614" s="116"/>
      <c r="K614" s="116"/>
      <c r="L614" s="116"/>
      <c r="M614" s="116"/>
      <c r="N614" s="116"/>
      <c r="O614" s="116"/>
      <c r="P614" s="116"/>
      <c r="Q614" s="116"/>
      <c r="R614" s="116"/>
      <c r="S614" s="116"/>
      <c r="T614" s="116"/>
      <c r="U614" s="116"/>
      <c r="V614" s="116"/>
      <c r="W614" s="116"/>
      <c r="X614" s="117" t="s">
        <v>2699</v>
      </c>
      <c r="Y614" s="234">
        <v>1</v>
      </c>
      <c r="Z614" s="116"/>
      <c r="AA614" s="116"/>
      <c r="AB614" s="117" t="s">
        <v>2700</v>
      </c>
      <c r="AC614" s="117" t="s">
        <v>2701</v>
      </c>
      <c r="AD614" s="117" t="s">
        <v>2702</v>
      </c>
      <c r="AE614" s="116"/>
      <c r="AF614" s="116"/>
      <c r="AG614" s="116"/>
      <c r="AH614" s="233" t="e">
        <f>VLOOKUP($AD614,'Program-Causes'!$C:$D,2,FALSE)</f>
        <v>#N/A</v>
      </c>
      <c r="AI614" s="116"/>
      <c r="AJ614" s="117" t="s">
        <v>69</v>
      </c>
      <c r="AK614" s="117" t="s">
        <v>70</v>
      </c>
      <c r="AL614" s="30" t="str">
        <f t="shared" si="0"/>
        <v>熊惟政-河南省羚锐老区扶贫帮困基金会-1--Beijing Yuruomu Charity Foundation-北京市于若木慈善基金会</v>
      </c>
      <c r="AM614" s="117" t="s">
        <v>1369</v>
      </c>
      <c r="AN614" s="114" t="s">
        <v>2703</v>
      </c>
      <c r="AO614" s="116"/>
      <c r="AP614" s="116"/>
      <c r="AQ614" s="116"/>
      <c r="AR614" s="116"/>
      <c r="AS614" s="116"/>
      <c r="AT614" s="117" t="s">
        <v>74</v>
      </c>
      <c r="AU614" s="116"/>
      <c r="AV614" s="116"/>
      <c r="AW614" s="116"/>
      <c r="AX614" s="116"/>
      <c r="AY614" s="116"/>
      <c r="AZ614" s="116"/>
      <c r="BA614" s="116"/>
      <c r="BB614" s="116"/>
      <c r="BC614" s="116"/>
      <c r="BD614" s="117" t="s">
        <v>269</v>
      </c>
      <c r="BE614" s="255">
        <v>42744</v>
      </c>
      <c r="BF614" s="116"/>
      <c r="BG614" s="116"/>
      <c r="BH614" s="116"/>
      <c r="BI614" s="116"/>
      <c r="BJ614" s="116"/>
      <c r="BK614" s="116"/>
      <c r="BL614" s="116"/>
      <c r="BM614" s="116"/>
      <c r="BN614" s="116"/>
      <c r="BO614" s="116"/>
    </row>
    <row r="615" spans="1:67" ht="12.75">
      <c r="A615" s="234">
        <v>204</v>
      </c>
      <c r="B615" s="117"/>
      <c r="C615" s="116"/>
      <c r="D615" s="236"/>
      <c r="E615" s="117" t="s">
        <v>888</v>
      </c>
      <c r="F615" s="235"/>
      <c r="G615" s="116"/>
      <c r="H615" s="116"/>
      <c r="I615" s="116"/>
      <c r="J615" s="116"/>
      <c r="K615" s="116"/>
      <c r="L615" s="116"/>
      <c r="M615" s="116"/>
      <c r="N615" s="116"/>
      <c r="O615" s="116"/>
      <c r="P615" s="116"/>
      <c r="Q615" s="116"/>
      <c r="R615" s="116"/>
      <c r="S615" s="116"/>
      <c r="T615" s="116"/>
      <c r="U615" s="116"/>
      <c r="V615" s="116"/>
      <c r="W615" s="116"/>
      <c r="X615" s="117" t="s">
        <v>2699</v>
      </c>
      <c r="Y615" s="234">
        <v>1</v>
      </c>
      <c r="Z615" s="116"/>
      <c r="AA615" s="116"/>
      <c r="AB615" s="117" t="s">
        <v>2700</v>
      </c>
      <c r="AC615" s="117" t="s">
        <v>2701</v>
      </c>
      <c r="AD615" s="117" t="s">
        <v>2702</v>
      </c>
      <c r="AE615" s="116"/>
      <c r="AF615" s="116"/>
      <c r="AG615" s="116"/>
      <c r="AH615" s="233" t="e">
        <f>VLOOKUP($AD615,'Program-Causes'!$C:$D,2,FALSE)</f>
        <v>#N/A</v>
      </c>
      <c r="AI615" s="116"/>
      <c r="AJ615" s="117" t="s">
        <v>69</v>
      </c>
      <c r="AK615" s="117" t="s">
        <v>70</v>
      </c>
      <c r="AL615" s="30" t="str">
        <f t="shared" si="0"/>
        <v>熊惟政-河南省羚锐老区扶贫帮困基金会-1--Beijing Yuruomu Charity Foundation-北京市于若木慈善基金会</v>
      </c>
      <c r="AM615" s="117" t="s">
        <v>1369</v>
      </c>
      <c r="AN615" s="114" t="s">
        <v>2703</v>
      </c>
      <c r="AO615" s="116"/>
      <c r="AP615" s="116"/>
      <c r="AQ615" s="116"/>
      <c r="AR615" s="116"/>
      <c r="AS615" s="116"/>
      <c r="AT615" s="117" t="s">
        <v>74</v>
      </c>
      <c r="AU615" s="116"/>
      <c r="AV615" s="116"/>
      <c r="AW615" s="116"/>
      <c r="AX615" s="116"/>
      <c r="AY615" s="116"/>
      <c r="AZ615" s="116"/>
      <c r="BA615" s="116"/>
      <c r="BB615" s="116"/>
      <c r="BC615" s="116"/>
      <c r="BD615" s="117" t="s">
        <v>269</v>
      </c>
      <c r="BE615" s="255">
        <v>42744</v>
      </c>
      <c r="BF615" s="116"/>
      <c r="BG615" s="116"/>
      <c r="BH615" s="116"/>
      <c r="BI615" s="116"/>
      <c r="BJ615" s="116"/>
      <c r="BK615" s="116"/>
      <c r="BL615" s="116"/>
      <c r="BM615" s="116"/>
      <c r="BN615" s="116"/>
      <c r="BO615" s="116"/>
    </row>
    <row r="616" spans="1:67" ht="12.75">
      <c r="A616" s="234">
        <v>204</v>
      </c>
      <c r="B616" s="117"/>
      <c r="C616" s="116"/>
      <c r="D616" s="236"/>
      <c r="E616" s="117" t="s">
        <v>875</v>
      </c>
      <c r="F616" s="235"/>
      <c r="G616" s="116"/>
      <c r="H616" s="116"/>
      <c r="I616" s="116"/>
      <c r="J616" s="116"/>
      <c r="K616" s="116"/>
      <c r="L616" s="116"/>
      <c r="M616" s="116"/>
      <c r="N616" s="116"/>
      <c r="O616" s="116"/>
      <c r="P616" s="116"/>
      <c r="Q616" s="116"/>
      <c r="R616" s="116"/>
      <c r="S616" s="116"/>
      <c r="T616" s="116"/>
      <c r="U616" s="116"/>
      <c r="V616" s="116"/>
      <c r="W616" s="116"/>
      <c r="X616" s="117" t="s">
        <v>875</v>
      </c>
      <c r="Y616" s="271">
        <v>2</v>
      </c>
      <c r="Z616" s="234">
        <v>12</v>
      </c>
      <c r="AA616" s="234">
        <v>18</v>
      </c>
      <c r="AB616" s="30" t="s">
        <v>1373</v>
      </c>
      <c r="AC616" s="194" t="s">
        <v>1374</v>
      </c>
      <c r="AD616" s="116"/>
      <c r="AE616" s="116"/>
      <c r="AF616" s="116"/>
      <c r="AG616" s="116"/>
      <c r="AH616" s="233" t="e">
        <f>VLOOKUP($AD616,'Program-Causes'!$C:$D,2,FALSE)</f>
        <v>#N/A</v>
      </c>
      <c r="AI616" s="116"/>
      <c r="AJ616" s="117" t="s">
        <v>69</v>
      </c>
      <c r="AK616" s="117" t="s">
        <v>70</v>
      </c>
      <c r="AL616" s="30" t="str">
        <f t="shared" si="0"/>
        <v>郑晓飞-郑晓飞-2-12-China Charities Aid Foundation for Children-中华少年儿童慈善救助基金会</v>
      </c>
      <c r="AM616" s="117" t="s">
        <v>1369</v>
      </c>
      <c r="AN616" s="114" t="s">
        <v>1399</v>
      </c>
      <c r="AO616" s="116"/>
      <c r="AP616" s="116"/>
      <c r="AQ616" s="116"/>
      <c r="AR616" s="116"/>
      <c r="AS616" s="116"/>
      <c r="AT616" s="117" t="s">
        <v>74</v>
      </c>
      <c r="AU616" s="116"/>
      <c r="AV616" s="116"/>
      <c r="AW616" s="116"/>
      <c r="AX616" s="116"/>
      <c r="AY616" s="116"/>
      <c r="AZ616" s="116"/>
      <c r="BA616" s="116"/>
      <c r="BB616" s="116"/>
      <c r="BC616" s="116"/>
      <c r="BD616" s="117" t="s">
        <v>269</v>
      </c>
      <c r="BE616" s="255">
        <v>42744</v>
      </c>
      <c r="BF616" s="116"/>
      <c r="BG616" s="116"/>
      <c r="BH616" s="116"/>
      <c r="BI616" s="116"/>
      <c r="BJ616" s="116"/>
      <c r="BK616" s="116"/>
      <c r="BL616" s="116"/>
      <c r="BM616" s="116"/>
      <c r="BN616" s="116"/>
      <c r="BO616" s="116"/>
    </row>
    <row r="617" spans="1:67" ht="12.75">
      <c r="A617" s="234">
        <v>204</v>
      </c>
      <c r="B617" s="117"/>
      <c r="C617" s="116"/>
      <c r="D617" s="236"/>
      <c r="E617" s="117" t="s">
        <v>874</v>
      </c>
      <c r="F617" s="235"/>
      <c r="G617" s="116"/>
      <c r="H617" s="116"/>
      <c r="I617" s="116"/>
      <c r="J617" s="116"/>
      <c r="K617" s="116"/>
      <c r="L617" s="116"/>
      <c r="M617" s="116"/>
      <c r="N617" s="116"/>
      <c r="O617" s="116"/>
      <c r="P617" s="116"/>
      <c r="Q617" s="116"/>
      <c r="R617" s="116"/>
      <c r="S617" s="116"/>
      <c r="T617" s="116"/>
      <c r="U617" s="116"/>
      <c r="V617" s="116"/>
      <c r="W617" s="116"/>
      <c r="X617" s="117" t="s">
        <v>2706</v>
      </c>
      <c r="Y617" s="271">
        <v>2</v>
      </c>
      <c r="Z617" s="234">
        <v>10</v>
      </c>
      <c r="AA617" s="234">
        <v>13</v>
      </c>
      <c r="AB617" s="30" t="s">
        <v>1373</v>
      </c>
      <c r="AC617" s="194" t="s">
        <v>1374</v>
      </c>
      <c r="AD617" s="116"/>
      <c r="AE617" s="116"/>
      <c r="AF617" s="116"/>
      <c r="AG617" s="116"/>
      <c r="AH617" s="233" t="e">
        <f>VLOOKUP($AD617,'Program-Causes'!$C:$D,2,FALSE)</f>
        <v>#N/A</v>
      </c>
      <c r="AI617" s="116"/>
      <c r="AJ617" s="117" t="s">
        <v>69</v>
      </c>
      <c r="AK617" s="117" t="s">
        <v>70</v>
      </c>
      <c r="AL617" s="30" t="str">
        <f t="shared" si="0"/>
        <v>郑跃文-科瑞天诚投资控股有限公司-2-10-China Charities Aid Foundation for Children-中华少年儿童慈善救助基金会</v>
      </c>
      <c r="AM617" s="117" t="s">
        <v>1369</v>
      </c>
      <c r="AN617" s="114" t="s">
        <v>1399</v>
      </c>
      <c r="AO617" s="116"/>
      <c r="AP617" s="116"/>
      <c r="AQ617" s="116"/>
      <c r="AR617" s="116"/>
      <c r="AS617" s="116"/>
      <c r="AT617" s="117" t="s">
        <v>74</v>
      </c>
      <c r="AU617" s="116"/>
      <c r="AV617" s="116"/>
      <c r="AW617" s="116"/>
      <c r="AX617" s="116"/>
      <c r="AY617" s="116"/>
      <c r="AZ617" s="116"/>
      <c r="BA617" s="116"/>
      <c r="BB617" s="116"/>
      <c r="BC617" s="116"/>
      <c r="BD617" s="117" t="s">
        <v>269</v>
      </c>
      <c r="BE617" s="255">
        <v>42744</v>
      </c>
      <c r="BF617" s="116"/>
      <c r="BG617" s="116"/>
      <c r="BH617" s="116"/>
      <c r="BI617" s="116"/>
      <c r="BJ617" s="116"/>
      <c r="BK617" s="116"/>
      <c r="BL617" s="116"/>
      <c r="BM617" s="116"/>
      <c r="BN617" s="116"/>
      <c r="BO617" s="116"/>
    </row>
    <row r="618" spans="1:67" ht="12.75">
      <c r="A618" s="234">
        <v>204</v>
      </c>
      <c r="B618" s="117"/>
      <c r="C618" s="116"/>
      <c r="D618" s="236"/>
      <c r="E618" s="117" t="s">
        <v>904</v>
      </c>
      <c r="F618" s="235"/>
      <c r="G618" s="116"/>
      <c r="H618" s="116"/>
      <c r="I618" s="116"/>
      <c r="J618" s="116"/>
      <c r="K618" s="116"/>
      <c r="L618" s="116"/>
      <c r="M618" s="116"/>
      <c r="N618" s="116"/>
      <c r="O618" s="116"/>
      <c r="P618" s="116"/>
      <c r="Q618" s="116"/>
      <c r="R618" s="116"/>
      <c r="S618" s="116"/>
      <c r="T618" s="116"/>
      <c r="U618" s="116"/>
      <c r="V618" s="116"/>
      <c r="W618" s="116"/>
      <c r="X618" s="117" t="s">
        <v>2708</v>
      </c>
      <c r="Y618" s="234">
        <v>2</v>
      </c>
      <c r="Z618" s="116"/>
      <c r="AA618" s="116"/>
      <c r="AB618" s="117" t="s">
        <v>453</v>
      </c>
      <c r="AC618" s="117" t="s">
        <v>454</v>
      </c>
      <c r="AD618" s="117" t="s">
        <v>455</v>
      </c>
      <c r="AE618" s="116"/>
      <c r="AF618" s="116"/>
      <c r="AG618" s="116"/>
      <c r="AH618" s="233" t="e">
        <f>VLOOKUP($AD618,'Program-Causes'!$C:$D,2,FALSE)</f>
        <v>#N/A</v>
      </c>
      <c r="AI618" s="116"/>
      <c r="AJ618" s="117" t="s">
        <v>69</v>
      </c>
      <c r="AK618" s="117" t="s">
        <v>70</v>
      </c>
      <c r="AL618" s="30" t="str">
        <f t="shared" si="0"/>
        <v>周鸿祎-北京奇虎科技有限公司-2--China Foundation for Development of Financial Education-中国金融教育发展基金会</v>
      </c>
      <c r="AM618" s="117" t="s">
        <v>1369</v>
      </c>
      <c r="AN618" s="114" t="s">
        <v>457</v>
      </c>
      <c r="AO618" s="116"/>
      <c r="AP618" s="116"/>
      <c r="AQ618" s="116"/>
      <c r="AR618" s="116"/>
      <c r="AS618" s="116"/>
      <c r="AT618" s="117" t="s">
        <v>74</v>
      </c>
      <c r="AU618" s="116"/>
      <c r="AV618" s="116"/>
      <c r="AW618" s="116"/>
      <c r="AX618" s="116"/>
      <c r="AY618" s="116"/>
      <c r="AZ618" s="116"/>
      <c r="BA618" s="116"/>
      <c r="BB618" s="116"/>
      <c r="BC618" s="116"/>
      <c r="BD618" s="117" t="s">
        <v>269</v>
      </c>
      <c r="BE618" s="255">
        <v>42744</v>
      </c>
      <c r="BF618" s="116"/>
      <c r="BG618" s="116"/>
      <c r="BH618" s="116"/>
      <c r="BI618" s="116"/>
      <c r="BJ618" s="116"/>
      <c r="BK618" s="116"/>
      <c r="BL618" s="116"/>
      <c r="BM618" s="116"/>
      <c r="BN618" s="116"/>
      <c r="BO618" s="116"/>
    </row>
    <row r="619" spans="1:67" ht="12.75">
      <c r="A619" s="234">
        <v>204</v>
      </c>
      <c r="B619" s="117"/>
      <c r="C619" s="116"/>
      <c r="D619" s="236"/>
      <c r="E619" s="117" t="s">
        <v>905</v>
      </c>
      <c r="F619" s="235"/>
      <c r="G619" s="116"/>
      <c r="H619" s="116"/>
      <c r="I619" s="116"/>
      <c r="J619" s="116"/>
      <c r="K619" s="116"/>
      <c r="L619" s="116"/>
      <c r="M619" s="116"/>
      <c r="N619" s="116"/>
      <c r="O619" s="116"/>
      <c r="P619" s="116"/>
      <c r="Q619" s="116"/>
      <c r="R619" s="116"/>
      <c r="S619" s="116"/>
      <c r="T619" s="116"/>
      <c r="U619" s="116"/>
      <c r="V619" s="116"/>
      <c r="W619" s="116"/>
      <c r="X619" s="117" t="s">
        <v>905</v>
      </c>
      <c r="Y619" s="234">
        <v>2</v>
      </c>
      <c r="Z619" s="116"/>
      <c r="AA619" s="116"/>
      <c r="AB619" s="117" t="s">
        <v>1892</v>
      </c>
      <c r="AC619" s="117" t="s">
        <v>1893</v>
      </c>
      <c r="AD619" s="116"/>
      <c r="AE619" s="116"/>
      <c r="AF619" s="116"/>
      <c r="AG619" s="116"/>
      <c r="AH619" s="233" t="e">
        <f>VLOOKUP($AD619,'Program-Causes'!$C:$D,2,FALSE)</f>
        <v>#N/A</v>
      </c>
      <c r="AI619" s="116"/>
      <c r="AJ619" s="117" t="s">
        <v>69</v>
      </c>
      <c r="AK619" s="117" t="s">
        <v>70</v>
      </c>
      <c r="AL619" s="30" t="str">
        <f t="shared" si="0"/>
        <v>周瑾-周瑾-2--Tianjin University Peiyang Education Development Foundation-天津大学北洋教育发展基金会</v>
      </c>
      <c r="AM619" s="117" t="s">
        <v>1369</v>
      </c>
      <c r="AN619" s="114" t="s">
        <v>1895</v>
      </c>
      <c r="AO619" s="116"/>
      <c r="AP619" s="116"/>
      <c r="AQ619" s="116"/>
      <c r="AR619" s="116"/>
      <c r="AS619" s="116"/>
      <c r="AT619" s="117" t="s">
        <v>74</v>
      </c>
      <c r="AU619" s="116"/>
      <c r="AV619" s="116"/>
      <c r="AW619" s="116"/>
      <c r="AX619" s="116"/>
      <c r="AY619" s="116"/>
      <c r="AZ619" s="116"/>
      <c r="BA619" s="116"/>
      <c r="BB619" s="116"/>
      <c r="BC619" s="116"/>
      <c r="BD619" s="117" t="s">
        <v>269</v>
      </c>
      <c r="BE619" s="255">
        <v>42744</v>
      </c>
      <c r="BF619" s="116"/>
      <c r="BG619" s="116"/>
      <c r="BH619" s="116"/>
      <c r="BI619" s="116"/>
      <c r="BJ619" s="116"/>
      <c r="BK619" s="116"/>
      <c r="BL619" s="116"/>
      <c r="BM619" s="116"/>
      <c r="BN619" s="116"/>
      <c r="BO619" s="116"/>
    </row>
    <row r="620" spans="1:67" ht="16.5">
      <c r="A620" s="234">
        <v>204</v>
      </c>
      <c r="B620" s="117"/>
      <c r="C620" s="116"/>
      <c r="D620" s="236"/>
      <c r="E620" s="117" t="s">
        <v>877</v>
      </c>
      <c r="F620" s="235"/>
      <c r="G620" s="116"/>
      <c r="H620" s="116"/>
      <c r="I620" s="116"/>
      <c r="J620" s="116"/>
      <c r="K620" s="116"/>
      <c r="L620" s="116"/>
      <c r="M620" s="116"/>
      <c r="N620" s="116"/>
      <c r="O620" s="116"/>
      <c r="P620" s="116"/>
      <c r="Q620" s="116"/>
      <c r="R620" s="116"/>
      <c r="S620" s="116"/>
      <c r="T620" s="116"/>
      <c r="U620" s="116"/>
      <c r="V620" s="116"/>
      <c r="W620" s="116"/>
      <c r="X620" s="117" t="s">
        <v>877</v>
      </c>
      <c r="Y620" s="234">
        <v>2</v>
      </c>
      <c r="Z620" s="234">
        <v>9</v>
      </c>
      <c r="AA620" s="234">
        <v>9</v>
      </c>
      <c r="AB620" s="117" t="s">
        <v>2268</v>
      </c>
      <c r="AC620" s="117" t="s">
        <v>136</v>
      </c>
      <c r="AD620" s="117" t="s">
        <v>2710</v>
      </c>
      <c r="AE620" s="117" t="s">
        <v>136</v>
      </c>
      <c r="AF620" s="116"/>
      <c r="AG620" s="117" t="s">
        <v>99</v>
      </c>
      <c r="AH620" s="233" t="str">
        <f>VLOOKUP($AD620,'Program-Causes'!$C:$D,2,FALSE)</f>
        <v>Social Welfare &amp; Poverty Alleviation</v>
      </c>
      <c r="AI620" s="117" t="s">
        <v>68</v>
      </c>
      <c r="AJ620" s="117" t="s">
        <v>69</v>
      </c>
      <c r="AK620" s="117" t="s">
        <v>70</v>
      </c>
      <c r="AL620" s="30" t="str">
        <f t="shared" si="0"/>
        <v>谷玉波-谷玉波-2-9-陈香梅公益基金会-Non-Government Foundation</v>
      </c>
      <c r="AM620" s="257" t="s">
        <v>80</v>
      </c>
      <c r="AN620" s="116"/>
      <c r="AO620" s="116"/>
      <c r="AP620" s="116"/>
      <c r="AQ620" s="116"/>
      <c r="AR620" s="116"/>
      <c r="AS620" s="116"/>
      <c r="AT620" s="117" t="s">
        <v>74</v>
      </c>
      <c r="AU620" s="116"/>
      <c r="AV620" s="116"/>
      <c r="AW620" s="116"/>
      <c r="AX620" s="116"/>
      <c r="AY620" s="116"/>
      <c r="AZ620" s="116"/>
      <c r="BA620" s="116"/>
      <c r="BB620" s="116"/>
      <c r="BC620" s="116"/>
      <c r="BD620" s="117" t="s">
        <v>118</v>
      </c>
      <c r="BE620" s="255">
        <v>42744</v>
      </c>
      <c r="BF620" s="116"/>
      <c r="BG620" s="116"/>
      <c r="BH620" s="116"/>
      <c r="BI620" s="116"/>
      <c r="BJ620" s="116"/>
      <c r="BK620" s="116"/>
      <c r="BL620" s="116"/>
      <c r="BM620" s="116"/>
      <c r="BN620" s="116"/>
      <c r="BO620" s="116"/>
    </row>
    <row r="621" spans="1:67" ht="16.5">
      <c r="A621" s="234">
        <v>204</v>
      </c>
      <c r="B621" s="117"/>
      <c r="C621" s="116"/>
      <c r="D621" s="236"/>
      <c r="E621" s="117" t="s">
        <v>880</v>
      </c>
      <c r="F621" s="235"/>
      <c r="G621" s="116"/>
      <c r="H621" s="116"/>
      <c r="I621" s="116"/>
      <c r="J621" s="116"/>
      <c r="K621" s="116"/>
      <c r="L621" s="116"/>
      <c r="M621" s="116"/>
      <c r="N621" s="116"/>
      <c r="O621" s="116"/>
      <c r="P621" s="116"/>
      <c r="Q621" s="116"/>
      <c r="R621" s="116"/>
      <c r="S621" s="116"/>
      <c r="T621" s="116"/>
      <c r="U621" s="116"/>
      <c r="V621" s="116"/>
      <c r="W621" s="116"/>
      <c r="X621" s="117" t="s">
        <v>880</v>
      </c>
      <c r="Y621" s="234">
        <v>2</v>
      </c>
      <c r="Z621" s="234">
        <v>12</v>
      </c>
      <c r="AA621" s="234">
        <v>3</v>
      </c>
      <c r="AB621" s="117" t="s">
        <v>1281</v>
      </c>
      <c r="AC621" s="117" t="s">
        <v>109</v>
      </c>
      <c r="AD621" s="117" t="s">
        <v>1362</v>
      </c>
      <c r="AE621" s="117" t="s">
        <v>109</v>
      </c>
      <c r="AF621" s="116"/>
      <c r="AG621" s="117" t="s">
        <v>99</v>
      </c>
      <c r="AH621" s="233" t="e">
        <f>VLOOKUP($AD621,'Program-Causes'!$C:$D,2,FALSE)</f>
        <v>#N/A</v>
      </c>
      <c r="AI621" s="117" t="s">
        <v>68</v>
      </c>
      <c r="AJ621" s="117" t="s">
        <v>69</v>
      </c>
      <c r="AK621" s="117" t="s">
        <v>70</v>
      </c>
      <c r="AL621" s="30" t="str">
        <f t="shared" si="0"/>
        <v>纪海-纪海-2-12-中国社会福利基金会-Government Charitable Organization</v>
      </c>
      <c r="AM621" s="257" t="s">
        <v>80</v>
      </c>
      <c r="AN621" s="116"/>
      <c r="AO621" s="116"/>
      <c r="AP621" s="116"/>
      <c r="AQ621" s="116"/>
      <c r="AR621" s="116"/>
      <c r="AS621" s="116"/>
      <c r="AT621" s="117" t="s">
        <v>74</v>
      </c>
      <c r="AU621" s="116"/>
      <c r="AV621" s="116"/>
      <c r="AW621" s="116"/>
      <c r="AX621" s="116"/>
      <c r="AY621" s="116"/>
      <c r="AZ621" s="116"/>
      <c r="BA621" s="116"/>
      <c r="BB621" s="116"/>
      <c r="BC621" s="116"/>
      <c r="BD621" s="117" t="s">
        <v>118</v>
      </c>
      <c r="BE621" s="255">
        <v>42744</v>
      </c>
      <c r="BF621" s="116"/>
      <c r="BG621" s="116"/>
      <c r="BH621" s="116"/>
      <c r="BI621" s="116"/>
      <c r="BJ621" s="116"/>
      <c r="BK621" s="116"/>
      <c r="BL621" s="116"/>
      <c r="BM621" s="116"/>
      <c r="BN621" s="116"/>
      <c r="BO621" s="116"/>
    </row>
    <row r="622" spans="1:67" ht="16.5">
      <c r="A622" s="234">
        <v>204</v>
      </c>
      <c r="B622" s="117"/>
      <c r="C622" s="116"/>
      <c r="D622" s="236"/>
      <c r="E622" s="117" t="s">
        <v>878</v>
      </c>
      <c r="F622" s="235"/>
      <c r="G622" s="116"/>
      <c r="H622" s="116"/>
      <c r="I622" s="116"/>
      <c r="J622" s="116"/>
      <c r="K622" s="116"/>
      <c r="L622" s="116"/>
      <c r="M622" s="116"/>
      <c r="N622" s="116"/>
      <c r="O622" s="116"/>
      <c r="P622" s="116"/>
      <c r="Q622" s="116"/>
      <c r="R622" s="116"/>
      <c r="S622" s="116"/>
      <c r="T622" s="116"/>
      <c r="U622" s="116"/>
      <c r="V622" s="116"/>
      <c r="W622" s="116"/>
      <c r="X622" s="117" t="s">
        <v>878</v>
      </c>
      <c r="Y622" s="234">
        <v>2</v>
      </c>
      <c r="Z622" s="234">
        <v>3</v>
      </c>
      <c r="AA622" s="234">
        <v>7</v>
      </c>
      <c r="AB622" s="117" t="s">
        <v>1281</v>
      </c>
      <c r="AC622" s="117" t="s">
        <v>109</v>
      </c>
      <c r="AD622" s="117" t="s">
        <v>1362</v>
      </c>
      <c r="AE622" s="117" t="s">
        <v>109</v>
      </c>
      <c r="AF622" s="116"/>
      <c r="AG622" s="117" t="s">
        <v>99</v>
      </c>
      <c r="AH622" s="233" t="e">
        <f>VLOOKUP($AD622,'Program-Causes'!$C:$D,2,FALSE)</f>
        <v>#N/A</v>
      </c>
      <c r="AI622" s="117" t="s">
        <v>68</v>
      </c>
      <c r="AJ622" s="117" t="s">
        <v>69</v>
      </c>
      <c r="AK622" s="117" t="s">
        <v>70</v>
      </c>
      <c r="AL622" s="30" t="str">
        <f t="shared" si="0"/>
        <v>薛燕-薛燕-2-3-中国社会福利基金会-Government Charitable Organization</v>
      </c>
      <c r="AM622" s="257" t="s">
        <v>80</v>
      </c>
      <c r="AN622" s="116"/>
      <c r="AO622" s="116"/>
      <c r="AP622" s="116"/>
      <c r="AQ622" s="116"/>
      <c r="AR622" s="116"/>
      <c r="AS622" s="116"/>
      <c r="AT622" s="117" t="s">
        <v>74</v>
      </c>
      <c r="AU622" s="116"/>
      <c r="AV622" s="116"/>
      <c r="AW622" s="116"/>
      <c r="AX622" s="116"/>
      <c r="AY622" s="116"/>
      <c r="AZ622" s="116"/>
      <c r="BA622" s="116"/>
      <c r="BB622" s="116"/>
      <c r="BC622" s="116"/>
      <c r="BD622" s="117" t="s">
        <v>118</v>
      </c>
      <c r="BE622" s="255">
        <v>42744</v>
      </c>
      <c r="BF622" s="116"/>
      <c r="BG622" s="116"/>
      <c r="BH622" s="116"/>
      <c r="BI622" s="116"/>
      <c r="BJ622" s="116"/>
      <c r="BK622" s="116"/>
      <c r="BL622" s="116"/>
      <c r="BM622" s="116"/>
      <c r="BN622" s="116"/>
      <c r="BO622" s="116"/>
    </row>
    <row r="623" spans="1:67" ht="16.5">
      <c r="A623" s="234">
        <v>257</v>
      </c>
      <c r="B623" s="116"/>
      <c r="C623" s="116"/>
      <c r="D623" s="226" t="s">
        <v>2712</v>
      </c>
      <c r="E623" s="227" t="s">
        <v>915</v>
      </c>
      <c r="F623" s="235"/>
      <c r="G623" s="236"/>
      <c r="H623" s="237">
        <v>53</v>
      </c>
      <c r="I623" s="226" t="s">
        <v>78</v>
      </c>
      <c r="J623" s="227" t="s">
        <v>79</v>
      </c>
      <c r="K623" s="238" t="s">
        <v>80</v>
      </c>
      <c r="L623" s="229" t="s">
        <v>121</v>
      </c>
      <c r="M623" s="230" t="s">
        <v>2713</v>
      </c>
      <c r="N623" s="229" t="s">
        <v>2714</v>
      </c>
      <c r="O623" s="230" t="s">
        <v>70</v>
      </c>
      <c r="P623" s="229" t="s">
        <v>336</v>
      </c>
      <c r="Q623" s="230" t="s">
        <v>748</v>
      </c>
      <c r="R623" s="229" t="s">
        <v>749</v>
      </c>
      <c r="S623" s="239" t="s">
        <v>80</v>
      </c>
      <c r="T623" s="229" t="s">
        <v>2715</v>
      </c>
      <c r="U623" s="240"/>
      <c r="V623" s="229" t="s">
        <v>2716</v>
      </c>
      <c r="W623" s="230" t="s">
        <v>2717</v>
      </c>
      <c r="X623" s="30" t="s">
        <v>2713</v>
      </c>
      <c r="Y623" s="241">
        <v>0.9</v>
      </c>
      <c r="Z623" s="242">
        <v>10</v>
      </c>
      <c r="AA623" s="241">
        <v>9</v>
      </c>
      <c r="AB623" s="30" t="s">
        <v>2718</v>
      </c>
      <c r="AC623" s="29"/>
      <c r="AD623" s="235"/>
      <c r="AE623" s="30" t="s">
        <v>98</v>
      </c>
      <c r="AF623" s="29"/>
      <c r="AG623" s="30" t="s">
        <v>134</v>
      </c>
      <c r="AH623" s="233" t="e">
        <f>VLOOKUP($AD623,'Program-Causes'!$C:$D,2,FALSE)</f>
        <v>#N/A</v>
      </c>
      <c r="AI623" s="194" t="s">
        <v>68</v>
      </c>
      <c r="AJ623" s="30" t="s">
        <v>69</v>
      </c>
      <c r="AK623" s="194" t="s">
        <v>70</v>
      </c>
      <c r="AL623" s="30" t="str">
        <f t="shared" si="0"/>
        <v>王建沂-Futong Group Co., Ltd.-0.9-10-Suichang Government-</v>
      </c>
      <c r="AM623" s="26" t="s">
        <v>80</v>
      </c>
      <c r="AN623" s="29"/>
      <c r="AO623" s="28"/>
      <c r="AP623" s="29"/>
      <c r="AQ623" s="30" t="s">
        <v>74</v>
      </c>
      <c r="AR623" s="29"/>
      <c r="AS623" s="28"/>
      <c r="AT623" s="29"/>
      <c r="AU623" s="28"/>
      <c r="AV623" s="194" t="s">
        <v>421</v>
      </c>
      <c r="AW623" s="28"/>
      <c r="AX623" s="194" t="s">
        <v>422</v>
      </c>
      <c r="AY623" s="244">
        <v>1000.9</v>
      </c>
      <c r="AZ623" s="245"/>
      <c r="BA623" s="245"/>
      <c r="BB623" s="236"/>
      <c r="BC623" s="237">
        <v>11</v>
      </c>
      <c r="BD623" s="117" t="s">
        <v>103</v>
      </c>
      <c r="BE623" s="246">
        <v>42691</v>
      </c>
      <c r="BF623" s="116"/>
      <c r="BG623" s="116"/>
      <c r="BH623" s="116"/>
      <c r="BI623" s="116"/>
      <c r="BJ623" s="116"/>
      <c r="BK623" s="116"/>
      <c r="BL623" s="116"/>
      <c r="BM623" s="116"/>
      <c r="BN623" s="116"/>
      <c r="BO623" s="116"/>
    </row>
    <row r="624" spans="1:67" ht="16.5">
      <c r="A624" s="234">
        <v>257</v>
      </c>
      <c r="B624" s="116"/>
      <c r="C624" s="116"/>
      <c r="D624" s="226" t="s">
        <v>2712</v>
      </c>
      <c r="E624" s="227" t="s">
        <v>915</v>
      </c>
      <c r="F624" s="235"/>
      <c r="G624" s="236"/>
      <c r="H624" s="245"/>
      <c r="I624" s="236"/>
      <c r="J624" s="245"/>
      <c r="K624" s="236"/>
      <c r="L624" s="248"/>
      <c r="M624" s="240"/>
      <c r="N624" s="248"/>
      <c r="O624" s="240"/>
      <c r="P624" s="248"/>
      <c r="Q624" s="240"/>
      <c r="R624" s="248"/>
      <c r="S624" s="240"/>
      <c r="T624" s="248"/>
      <c r="U624" s="240"/>
      <c r="V624" s="248"/>
      <c r="W624" s="240"/>
      <c r="X624" s="30" t="s">
        <v>2713</v>
      </c>
      <c r="Y624" s="241">
        <v>1</v>
      </c>
      <c r="Z624" s="242">
        <v>11</v>
      </c>
      <c r="AA624" s="241">
        <v>25</v>
      </c>
      <c r="AB624" s="30" t="s">
        <v>2719</v>
      </c>
      <c r="AC624" s="29"/>
      <c r="AD624" s="235"/>
      <c r="AE624" s="30" t="s">
        <v>109</v>
      </c>
      <c r="AF624" s="29"/>
      <c r="AG624" s="30" t="s">
        <v>99</v>
      </c>
      <c r="AH624" s="233" t="e">
        <f>VLOOKUP($AD624,'Program-Causes'!$C:$D,2,FALSE)</f>
        <v>#N/A</v>
      </c>
      <c r="AI624" s="194" t="s">
        <v>68</v>
      </c>
      <c r="AJ624" s="30" t="s">
        <v>69</v>
      </c>
      <c r="AK624" s="194" t="s">
        <v>70</v>
      </c>
      <c r="AL624" s="30" t="str">
        <f t="shared" si="0"/>
        <v>王建沂-Futong Group Co., Ltd.-1-11-Guang Cai Shi Ye Cu Jin Hui-</v>
      </c>
      <c r="AM624" s="26" t="s">
        <v>72</v>
      </c>
      <c r="AN624" s="27" t="s">
        <v>73</v>
      </c>
      <c r="AO624" s="28"/>
      <c r="AP624" s="29"/>
      <c r="AQ624" s="30" t="s">
        <v>74</v>
      </c>
      <c r="AR624" s="29"/>
      <c r="AS624" s="28"/>
      <c r="AT624" s="29"/>
      <c r="AU624" s="28"/>
      <c r="AV624" s="194" t="s">
        <v>2720</v>
      </c>
      <c r="AW624" s="28"/>
      <c r="AX624" s="194" t="s">
        <v>2721</v>
      </c>
      <c r="AY624" s="236"/>
      <c r="AZ624" s="245"/>
      <c r="BA624" s="245"/>
      <c r="BB624" s="236"/>
      <c r="BC624" s="245"/>
      <c r="BD624" s="117" t="s">
        <v>103</v>
      </c>
      <c r="BE624" s="246">
        <v>42691</v>
      </c>
      <c r="BF624" s="116"/>
      <c r="BG624" s="116"/>
      <c r="BH624" s="116"/>
      <c r="BI624" s="116"/>
      <c r="BJ624" s="116"/>
      <c r="BK624" s="116"/>
      <c r="BL624" s="116"/>
      <c r="BM624" s="116"/>
      <c r="BN624" s="116"/>
      <c r="BO624" s="116"/>
    </row>
    <row r="625" spans="1:67" ht="16.5">
      <c r="A625" s="234">
        <v>257</v>
      </c>
      <c r="B625" s="117"/>
      <c r="C625" s="116"/>
      <c r="D625" s="236"/>
      <c r="E625" s="117" t="s">
        <v>916</v>
      </c>
      <c r="F625" s="235"/>
      <c r="G625" s="116"/>
      <c r="H625" s="116"/>
      <c r="I625" s="116"/>
      <c r="J625" s="116"/>
      <c r="K625" s="116"/>
      <c r="L625" s="116"/>
      <c r="M625" s="117" t="s">
        <v>2722</v>
      </c>
      <c r="N625" s="116"/>
      <c r="O625" s="116"/>
      <c r="P625" s="116"/>
      <c r="Q625" s="116"/>
      <c r="R625" s="116"/>
      <c r="S625" s="116"/>
      <c r="T625" s="116"/>
      <c r="U625" s="116"/>
      <c r="V625" s="116"/>
      <c r="W625" s="116"/>
      <c r="X625" s="117" t="s">
        <v>2722</v>
      </c>
      <c r="Y625" s="234">
        <v>1.9</v>
      </c>
      <c r="Z625" s="234">
        <v>9</v>
      </c>
      <c r="AA625" s="234">
        <v>13</v>
      </c>
      <c r="AB625" s="117" t="s">
        <v>1412</v>
      </c>
      <c r="AC625" s="117" t="s">
        <v>1413</v>
      </c>
      <c r="AD625" s="117" t="s">
        <v>2723</v>
      </c>
      <c r="AE625" s="117" t="s">
        <v>1345</v>
      </c>
      <c r="AF625" s="116"/>
      <c r="AG625" s="117" t="s">
        <v>67</v>
      </c>
      <c r="AH625" s="233" t="str">
        <f>VLOOKUP($AD625,'Program-Causes'!$C:$D,2,FALSE)</f>
        <v>Education</v>
      </c>
      <c r="AI625" s="117" t="s">
        <v>100</v>
      </c>
      <c r="AJ625" s="117" t="s">
        <v>69</v>
      </c>
      <c r="AK625" s="117" t="s">
        <v>70</v>
      </c>
      <c r="AL625" s="30" t="str">
        <f t="shared" si="0"/>
        <v>徐季平-广州驭风旭铝铸件有限公司-1.9-9-SYSU Education Development Foundation-广东省中山大学教育发展基金会</v>
      </c>
      <c r="AM625" s="257" t="s">
        <v>80</v>
      </c>
      <c r="AN625" s="116"/>
      <c r="AO625" s="116"/>
      <c r="AP625" s="116"/>
      <c r="AQ625" s="117" t="s">
        <v>74</v>
      </c>
      <c r="AR625" s="116"/>
      <c r="AS625" s="116"/>
      <c r="AT625" s="116"/>
      <c r="AU625" s="116"/>
      <c r="AV625" s="116"/>
      <c r="AW625" s="116"/>
      <c r="AX625" s="116"/>
      <c r="AY625" s="116"/>
      <c r="AZ625" s="116"/>
      <c r="BA625" s="116"/>
      <c r="BB625" s="116"/>
      <c r="BC625" s="116"/>
      <c r="BD625" s="117" t="s">
        <v>118</v>
      </c>
      <c r="BE625" s="255">
        <v>42744</v>
      </c>
      <c r="BF625" s="116"/>
      <c r="BG625" s="116"/>
      <c r="BH625" s="116"/>
      <c r="BI625" s="116"/>
      <c r="BJ625" s="116"/>
      <c r="BK625" s="116"/>
      <c r="BL625" s="116"/>
      <c r="BM625" s="116"/>
      <c r="BN625" s="116"/>
      <c r="BO625" s="116"/>
    </row>
    <row r="626" spans="1:67" ht="16.5">
      <c r="A626" s="234">
        <v>259</v>
      </c>
      <c r="B626" s="117" t="s">
        <v>1626</v>
      </c>
      <c r="C626" s="116"/>
      <c r="D626" s="226" t="s">
        <v>2724</v>
      </c>
      <c r="E626" s="227" t="s">
        <v>917</v>
      </c>
      <c r="F626" s="235"/>
      <c r="G626" s="236"/>
      <c r="H626" s="245"/>
      <c r="I626" s="236"/>
      <c r="J626" s="245"/>
      <c r="K626" s="236"/>
      <c r="L626" s="248"/>
      <c r="M626" s="240"/>
      <c r="N626" s="248"/>
      <c r="O626" s="240"/>
      <c r="P626" s="248"/>
      <c r="Q626" s="240"/>
      <c r="R626" s="248"/>
      <c r="S626" s="240"/>
      <c r="T626" s="248"/>
      <c r="U626" s="240"/>
      <c r="V626" s="248"/>
      <c r="W626" s="240"/>
      <c r="X626" s="30" t="s">
        <v>2724</v>
      </c>
      <c r="Y626" s="241">
        <v>1.6</v>
      </c>
      <c r="Z626" s="242">
        <v>12</v>
      </c>
      <c r="AA626" s="241">
        <v>14</v>
      </c>
      <c r="AB626" s="28"/>
      <c r="AC626" s="27" t="s">
        <v>2725</v>
      </c>
      <c r="AD626" s="235"/>
      <c r="AE626" s="30" t="s">
        <v>136</v>
      </c>
      <c r="AF626" s="29"/>
      <c r="AG626" s="30" t="s">
        <v>131</v>
      </c>
      <c r="AH626" s="233" t="e">
        <f>VLOOKUP($AD626,'Program-Causes'!$C:$D,2,FALSE)</f>
        <v>#N/A</v>
      </c>
      <c r="AI626" s="194" t="s">
        <v>68</v>
      </c>
      <c r="AJ626" s="30" t="s">
        <v>69</v>
      </c>
      <c r="AK626" s="194" t="s">
        <v>70</v>
      </c>
      <c r="AL626" s="30" t="str">
        <f t="shared" si="0"/>
        <v>肖崇彪-Xiao Chongbiao-1.6-12--广东省润希靖南抗骨癌基金会</v>
      </c>
      <c r="AM626" s="26" t="s">
        <v>80</v>
      </c>
      <c r="AN626" s="29"/>
      <c r="AO626" s="28"/>
      <c r="AP626" s="29"/>
      <c r="AQ626" s="30" t="s">
        <v>74</v>
      </c>
      <c r="AR626" s="29"/>
      <c r="AS626" s="28"/>
      <c r="AT626" s="29"/>
      <c r="AU626" s="28"/>
      <c r="AV626" s="29"/>
      <c r="AW626" s="28"/>
      <c r="AX626" s="29"/>
      <c r="AY626" s="244">
        <v>1.6</v>
      </c>
      <c r="AZ626" s="245"/>
      <c r="BA626" s="245"/>
      <c r="BB626" s="236"/>
      <c r="BC626" s="245"/>
      <c r="BD626" s="117" t="s">
        <v>103</v>
      </c>
      <c r="BE626" s="246">
        <v>42710</v>
      </c>
      <c r="BF626" s="116"/>
      <c r="BG626" s="116"/>
      <c r="BH626" s="116"/>
      <c r="BI626" s="116"/>
      <c r="BJ626" s="116"/>
      <c r="BK626" s="116"/>
      <c r="BL626" s="116"/>
      <c r="BM626" s="116"/>
      <c r="BN626" s="116"/>
      <c r="BO626" s="116"/>
    </row>
    <row r="627" spans="1:67" ht="16.5">
      <c r="A627" s="234">
        <v>260</v>
      </c>
      <c r="B627" s="117" t="s">
        <v>1626</v>
      </c>
      <c r="C627" s="116"/>
      <c r="D627" s="226" t="s">
        <v>2728</v>
      </c>
      <c r="E627" s="227" t="s">
        <v>918</v>
      </c>
      <c r="F627" s="235"/>
      <c r="G627" s="236"/>
      <c r="H627" s="245"/>
      <c r="I627" s="236"/>
      <c r="J627" s="245"/>
      <c r="K627" s="236"/>
      <c r="L627" s="248"/>
      <c r="M627" s="240"/>
      <c r="N627" s="248"/>
      <c r="O627" s="240"/>
      <c r="P627" s="248"/>
      <c r="Q627" s="240"/>
      <c r="R627" s="248"/>
      <c r="S627" s="240"/>
      <c r="T627" s="248"/>
      <c r="U627" s="240"/>
      <c r="V627" s="248"/>
      <c r="W627" s="240"/>
      <c r="X627" s="30" t="s">
        <v>2728</v>
      </c>
      <c r="Y627" s="194">
        <v>1.52</v>
      </c>
      <c r="Z627" s="30">
        <v>10</v>
      </c>
      <c r="AA627" s="194">
        <v>24</v>
      </c>
      <c r="AB627" s="28"/>
      <c r="AC627" s="194" t="s">
        <v>2729</v>
      </c>
      <c r="AD627" s="235"/>
      <c r="AE627" s="30" t="s">
        <v>1371</v>
      </c>
      <c r="AF627" s="194" t="s">
        <v>2730</v>
      </c>
      <c r="AG627" s="30" t="s">
        <v>131</v>
      </c>
      <c r="AH627" s="233" t="e">
        <f>VLOOKUP($AD627,'Program-Causes'!$C:$D,2,FALSE)</f>
        <v>#N/A</v>
      </c>
      <c r="AI627" s="194" t="s">
        <v>68</v>
      </c>
      <c r="AJ627" s="30" t="s">
        <v>69</v>
      </c>
      <c r="AK627" s="194" t="s">
        <v>70</v>
      </c>
      <c r="AL627" s="30" t="str">
        <f t="shared" si="0"/>
        <v>张薇-Zhang Wei-1.52-10--湖南省汉寿县第一中学教育基金会</v>
      </c>
      <c r="AM627" s="26" t="s">
        <v>80</v>
      </c>
      <c r="AN627" s="27" t="s">
        <v>73</v>
      </c>
      <c r="AO627" s="28"/>
      <c r="AP627" s="29"/>
      <c r="AQ627" s="30" t="s">
        <v>74</v>
      </c>
      <c r="AR627" s="29"/>
      <c r="AS627" s="28"/>
      <c r="AT627" s="29"/>
      <c r="AU627" s="28"/>
      <c r="AV627" s="194" t="s">
        <v>1535</v>
      </c>
      <c r="AW627" s="28"/>
      <c r="AX627" s="194" t="s">
        <v>84</v>
      </c>
      <c r="AY627" s="226">
        <v>1.52</v>
      </c>
      <c r="AZ627" s="245"/>
      <c r="BA627" s="245"/>
      <c r="BB627" s="236"/>
      <c r="BC627" s="245"/>
      <c r="BD627" s="117" t="s">
        <v>103</v>
      </c>
      <c r="BE627" s="249">
        <v>42710</v>
      </c>
      <c r="BF627" s="116"/>
      <c r="BG627" s="116"/>
      <c r="BH627" s="116"/>
      <c r="BI627" s="116"/>
      <c r="BJ627" s="116"/>
      <c r="BK627" s="116"/>
      <c r="BL627" s="116"/>
      <c r="BM627" s="116"/>
      <c r="BN627" s="116"/>
      <c r="BO627" s="116"/>
    </row>
    <row r="628" spans="1:67" ht="16.5">
      <c r="A628" s="234">
        <v>261</v>
      </c>
      <c r="B628" s="117" t="s">
        <v>1626</v>
      </c>
      <c r="C628" s="116"/>
      <c r="D628" s="226" t="s">
        <v>2731</v>
      </c>
      <c r="E628" s="227" t="s">
        <v>919</v>
      </c>
      <c r="F628" s="235"/>
      <c r="G628" s="236"/>
      <c r="H628" s="245"/>
      <c r="I628" s="236"/>
      <c r="J628" s="245"/>
      <c r="K628" s="236"/>
      <c r="L628" s="248"/>
      <c r="M628" s="240"/>
      <c r="N628" s="248"/>
      <c r="O628" s="240"/>
      <c r="P628" s="248"/>
      <c r="Q628" s="240"/>
      <c r="R628" s="248"/>
      <c r="S628" s="240"/>
      <c r="T628" s="248"/>
      <c r="U628" s="240"/>
      <c r="V628" s="248"/>
      <c r="W628" s="240"/>
      <c r="X628" s="30" t="s">
        <v>2731</v>
      </c>
      <c r="Y628" s="241">
        <v>1.5</v>
      </c>
      <c r="Z628" s="242">
        <v>11</v>
      </c>
      <c r="AA628" s="241">
        <v>6</v>
      </c>
      <c r="AB628" s="28"/>
      <c r="AC628" s="194" t="s">
        <v>2732</v>
      </c>
      <c r="AD628" s="235"/>
      <c r="AE628" s="30" t="s">
        <v>136</v>
      </c>
      <c r="AF628" s="29"/>
      <c r="AG628" s="30" t="s">
        <v>67</v>
      </c>
      <c r="AH628" s="233" t="e">
        <f>VLOOKUP($AD628,'Program-Causes'!$C:$D,2,FALSE)</f>
        <v>#N/A</v>
      </c>
      <c r="AI628" s="194" t="s">
        <v>68</v>
      </c>
      <c r="AJ628" s="30" t="s">
        <v>69</v>
      </c>
      <c r="AK628" s="194" t="s">
        <v>70</v>
      </c>
      <c r="AL628" s="30" t="str">
        <f t="shared" si="0"/>
        <v>金幸福-Jin Xingfu-1.5-11--上海淳遂众慈公益基金会</v>
      </c>
      <c r="AM628" s="26" t="s">
        <v>80</v>
      </c>
      <c r="AN628" s="29"/>
      <c r="AO628" s="28"/>
      <c r="AP628" s="29"/>
      <c r="AQ628" s="30" t="s">
        <v>74</v>
      </c>
      <c r="AR628" s="29"/>
      <c r="AS628" s="28"/>
      <c r="AT628" s="29"/>
      <c r="AU628" s="28"/>
      <c r="AV628" s="29"/>
      <c r="AW628" s="28"/>
      <c r="AX628" s="29"/>
      <c r="AY628" s="244">
        <v>1.5</v>
      </c>
      <c r="AZ628" s="245"/>
      <c r="BA628" s="245"/>
      <c r="BB628" s="236"/>
      <c r="BC628" s="245"/>
      <c r="BD628" s="117" t="s">
        <v>103</v>
      </c>
      <c r="BE628" s="246">
        <v>42710</v>
      </c>
      <c r="BF628" s="116"/>
      <c r="BG628" s="116"/>
      <c r="BH628" s="116"/>
      <c r="BI628" s="116"/>
      <c r="BJ628" s="116"/>
      <c r="BK628" s="116"/>
      <c r="BL628" s="116"/>
      <c r="BM628" s="116"/>
      <c r="BN628" s="116"/>
      <c r="BO628" s="116"/>
    </row>
    <row r="629" spans="1:67" ht="16.5">
      <c r="A629" s="234">
        <v>262</v>
      </c>
      <c r="B629" s="116"/>
      <c r="C629" s="116"/>
      <c r="D629" s="226" t="s">
        <v>2733</v>
      </c>
      <c r="E629" s="227" t="s">
        <v>920</v>
      </c>
      <c r="F629" s="235"/>
      <c r="G629" s="236"/>
      <c r="H629" s="237">
        <v>47</v>
      </c>
      <c r="I629" s="226" t="s">
        <v>78</v>
      </c>
      <c r="J629" s="227" t="s">
        <v>79</v>
      </c>
      <c r="K629" s="238" t="s">
        <v>80</v>
      </c>
      <c r="L629" s="229" t="s">
        <v>123</v>
      </c>
      <c r="M629" s="230" t="s">
        <v>2734</v>
      </c>
      <c r="N629" s="229" t="s">
        <v>2735</v>
      </c>
      <c r="O629" s="230" t="s">
        <v>84</v>
      </c>
      <c r="P629" s="229" t="s">
        <v>1550</v>
      </c>
      <c r="Q629" s="230" t="s">
        <v>63</v>
      </c>
      <c r="R629" s="229" t="s">
        <v>2736</v>
      </c>
      <c r="S629" s="239" t="s">
        <v>80</v>
      </c>
      <c r="T629" s="229" t="s">
        <v>2737</v>
      </c>
      <c r="U629" s="240"/>
      <c r="V629" s="229" t="s">
        <v>2738</v>
      </c>
      <c r="W629" s="239" t="s">
        <v>2739</v>
      </c>
      <c r="X629" s="30" t="s">
        <v>2734</v>
      </c>
      <c r="Y629" s="241">
        <v>0.4</v>
      </c>
      <c r="Z629" s="242">
        <v>2</v>
      </c>
      <c r="AA629" s="241">
        <v>4</v>
      </c>
      <c r="AB629" s="30" t="s">
        <v>2740</v>
      </c>
      <c r="AC629" s="29"/>
      <c r="AD629" s="235"/>
      <c r="AE629" s="30" t="s">
        <v>98</v>
      </c>
      <c r="AF629" s="29"/>
      <c r="AG629" s="30" t="s">
        <v>99</v>
      </c>
      <c r="AH629" s="233" t="e">
        <f>VLOOKUP($AD629,'Program-Causes'!$C:$D,2,FALSE)</f>
        <v>#N/A</v>
      </c>
      <c r="AI629" s="194" t="s">
        <v>100</v>
      </c>
      <c r="AJ629" s="30" t="s">
        <v>69</v>
      </c>
      <c r="AK629" s="194" t="s">
        <v>70</v>
      </c>
      <c r="AL629" s="30" t="str">
        <f t="shared" si="0"/>
        <v>马兴田-Kangmei Pharmaceutical Co., Ltd.-0.4-2-Governemnt of Puning County-</v>
      </c>
      <c r="AM629" s="26" t="s">
        <v>80</v>
      </c>
      <c r="AN629" s="29"/>
      <c r="AO629" s="28"/>
      <c r="AP629" s="29"/>
      <c r="AQ629" s="30" t="s">
        <v>74</v>
      </c>
      <c r="AR629" s="29"/>
      <c r="AS629" s="28"/>
      <c r="AT629" s="29"/>
      <c r="AU629" s="28"/>
      <c r="AV629" s="194" t="s">
        <v>744</v>
      </c>
      <c r="AW629" s="28"/>
      <c r="AX629" s="194" t="s">
        <v>76</v>
      </c>
      <c r="AY629" s="244">
        <v>100.4</v>
      </c>
      <c r="AZ629" s="245"/>
      <c r="BA629" s="245"/>
      <c r="BB629" s="236"/>
      <c r="BC629" s="237">
        <v>4</v>
      </c>
      <c r="BD629" s="117" t="s">
        <v>2741</v>
      </c>
      <c r="BE629" s="246">
        <v>42475</v>
      </c>
      <c r="BF629" s="116"/>
      <c r="BG629" s="116"/>
      <c r="BH629" s="116"/>
      <c r="BI629" s="116"/>
      <c r="BJ629" s="116"/>
      <c r="BK629" s="116"/>
      <c r="BL629" s="116"/>
      <c r="BM629" s="116"/>
      <c r="BN629" s="116"/>
      <c r="BO629" s="116"/>
    </row>
    <row r="630" spans="1:67" ht="16.5">
      <c r="A630" s="234">
        <v>262</v>
      </c>
      <c r="B630" s="116"/>
      <c r="C630" s="116"/>
      <c r="D630" s="226" t="s">
        <v>2733</v>
      </c>
      <c r="E630" s="227" t="s">
        <v>920</v>
      </c>
      <c r="F630" s="235"/>
      <c r="G630" s="236"/>
      <c r="H630" s="245"/>
      <c r="I630" s="236"/>
      <c r="J630" s="245"/>
      <c r="K630" s="236"/>
      <c r="L630" s="248"/>
      <c r="M630" s="240"/>
      <c r="N630" s="248"/>
      <c r="O630" s="240"/>
      <c r="P630" s="248"/>
      <c r="Q630" s="240"/>
      <c r="R630" s="248"/>
      <c r="S630" s="240"/>
      <c r="T630" s="248"/>
      <c r="U630" s="240"/>
      <c r="V630" s="248"/>
      <c r="W630" s="240"/>
      <c r="X630" s="30" t="s">
        <v>2734</v>
      </c>
      <c r="Y630" s="241">
        <v>1</v>
      </c>
      <c r="Z630" s="242">
        <v>4</v>
      </c>
      <c r="AA630" s="241">
        <v>1</v>
      </c>
      <c r="AB630" s="30" t="s">
        <v>2743</v>
      </c>
      <c r="AC630" s="29"/>
      <c r="AD630" s="235"/>
      <c r="AE630" s="30" t="s">
        <v>109</v>
      </c>
      <c r="AF630" s="29"/>
      <c r="AG630" s="30" t="s">
        <v>99</v>
      </c>
      <c r="AH630" s="233" t="e">
        <f>VLOOKUP($AD630,'Program-Causes'!$C:$D,2,FALSE)</f>
        <v>#N/A</v>
      </c>
      <c r="AI630" s="194" t="s">
        <v>100</v>
      </c>
      <c r="AJ630" s="30" t="s">
        <v>69</v>
      </c>
      <c r="AK630" s="194" t="s">
        <v>70</v>
      </c>
      <c r="AL630" s="30" t="str">
        <f t="shared" si="0"/>
        <v>马兴田-Kangmei Pharmaceutical Co., Ltd.-1-4-Jieyang Puning Red Cross-</v>
      </c>
      <c r="AM630" s="26" t="s">
        <v>80</v>
      </c>
      <c r="AN630" s="29"/>
      <c r="AO630" s="28"/>
      <c r="AP630" s="29"/>
      <c r="AQ630" s="30" t="s">
        <v>74</v>
      </c>
      <c r="AR630" s="29"/>
      <c r="AS630" s="28"/>
      <c r="AT630" s="29"/>
      <c r="AU630" s="28"/>
      <c r="AV630" s="194" t="s">
        <v>986</v>
      </c>
      <c r="AW630" s="28"/>
      <c r="AX630" s="194" t="s">
        <v>76</v>
      </c>
      <c r="AY630" s="236"/>
      <c r="AZ630" s="245"/>
      <c r="BA630" s="245"/>
      <c r="BB630" s="236"/>
      <c r="BC630" s="237">
        <v>4</v>
      </c>
      <c r="BD630" s="117" t="s">
        <v>103</v>
      </c>
      <c r="BE630" s="246">
        <v>42706</v>
      </c>
      <c r="BF630" s="116"/>
      <c r="BG630" s="116"/>
      <c r="BH630" s="247"/>
      <c r="BI630" s="247"/>
      <c r="BJ630" s="247"/>
      <c r="BK630" s="247"/>
      <c r="BL630" s="247"/>
      <c r="BM630" s="247"/>
      <c r="BN630" s="247"/>
      <c r="BO630" s="247"/>
    </row>
    <row r="631" spans="1:67" ht="16.5">
      <c r="A631" s="234">
        <v>263</v>
      </c>
      <c r="B631" s="116"/>
      <c r="C631" s="116"/>
      <c r="D631" s="226" t="s">
        <v>2745</v>
      </c>
      <c r="E631" s="227" t="s">
        <v>921</v>
      </c>
      <c r="F631" s="235"/>
      <c r="G631" s="236"/>
      <c r="H631" s="237">
        <v>44</v>
      </c>
      <c r="I631" s="226" t="s">
        <v>78</v>
      </c>
      <c r="J631" s="227" t="s">
        <v>79</v>
      </c>
      <c r="K631" s="238" t="s">
        <v>80</v>
      </c>
      <c r="L631" s="229" t="s">
        <v>9</v>
      </c>
      <c r="M631" s="230" t="s">
        <v>2746</v>
      </c>
      <c r="N631" s="229" t="s">
        <v>2747</v>
      </c>
      <c r="O631" s="230" t="s">
        <v>84</v>
      </c>
      <c r="P631" s="229" t="s">
        <v>336</v>
      </c>
      <c r="Q631" s="230" t="s">
        <v>292</v>
      </c>
      <c r="R631" s="229" t="s">
        <v>776</v>
      </c>
      <c r="S631" s="239" t="s">
        <v>80</v>
      </c>
      <c r="T631" s="229" t="s">
        <v>2748</v>
      </c>
      <c r="U631" s="240"/>
      <c r="V631" s="229" t="s">
        <v>2749</v>
      </c>
      <c r="W631" s="239" t="s">
        <v>2750</v>
      </c>
      <c r="X631" s="30" t="s">
        <v>2746</v>
      </c>
      <c r="Y631" s="241">
        <v>1.2</v>
      </c>
      <c r="Z631" s="242">
        <v>7</v>
      </c>
      <c r="AA631" s="241">
        <v>8</v>
      </c>
      <c r="AB631" s="30" t="s">
        <v>2058</v>
      </c>
      <c r="AC631" s="29"/>
      <c r="AD631" s="235"/>
      <c r="AE631" s="30" t="s">
        <v>98</v>
      </c>
      <c r="AF631" s="29"/>
      <c r="AG631" s="30" t="s">
        <v>134</v>
      </c>
      <c r="AH631" s="233" t="e">
        <f>VLOOKUP($AD631,'Program-Causes'!$C:$D,2,FALSE)</f>
        <v>#N/A</v>
      </c>
      <c r="AI631" s="194" t="s">
        <v>100</v>
      </c>
      <c r="AJ631" s="30" t="s">
        <v>69</v>
      </c>
      <c r="AK631" s="194" t="s">
        <v>70</v>
      </c>
      <c r="AL631" s="30" t="str">
        <f t="shared" si="0"/>
        <v>阎志-Zall Holdings Co., Ltd.-1.2-7-Hubei Government-</v>
      </c>
      <c r="AM631" s="26" t="s">
        <v>72</v>
      </c>
      <c r="AN631" s="27" t="s">
        <v>73</v>
      </c>
      <c r="AO631" s="28"/>
      <c r="AP631" s="29"/>
      <c r="AQ631" s="30" t="s">
        <v>74</v>
      </c>
      <c r="AR631" s="29"/>
      <c r="AS631" s="28"/>
      <c r="AT631" s="29"/>
      <c r="AU631" s="28"/>
      <c r="AV631" s="194" t="s">
        <v>1535</v>
      </c>
      <c r="AW631" s="28"/>
      <c r="AX631" s="194" t="s">
        <v>76</v>
      </c>
      <c r="AY631" s="244">
        <v>1.2</v>
      </c>
      <c r="AZ631" s="245"/>
      <c r="BA631" s="245"/>
      <c r="BB631" s="236"/>
      <c r="BC631" s="237">
        <v>50</v>
      </c>
      <c r="BD631" s="117" t="s">
        <v>103</v>
      </c>
      <c r="BE631" s="246">
        <v>42691</v>
      </c>
      <c r="BF631" s="116"/>
      <c r="BG631" s="116"/>
      <c r="BH631" s="116"/>
      <c r="BI631" s="116"/>
      <c r="BJ631" s="116"/>
      <c r="BK631" s="116"/>
      <c r="BL631" s="116"/>
      <c r="BM631" s="116"/>
      <c r="BN631" s="116"/>
      <c r="BO631" s="116"/>
    </row>
    <row r="632" spans="1:67" ht="16.5">
      <c r="A632" s="234">
        <v>264</v>
      </c>
      <c r="B632" s="116"/>
      <c r="C632" s="116"/>
      <c r="D632" s="226" t="s">
        <v>513</v>
      </c>
      <c r="E632" s="227" t="s">
        <v>514</v>
      </c>
      <c r="F632" s="235"/>
      <c r="G632" s="236"/>
      <c r="H632" s="237">
        <v>56</v>
      </c>
      <c r="I632" s="226" t="s">
        <v>78</v>
      </c>
      <c r="J632" s="227" t="s">
        <v>79</v>
      </c>
      <c r="K632" s="238" t="s">
        <v>80</v>
      </c>
      <c r="L632" s="229" t="s">
        <v>123</v>
      </c>
      <c r="M632" s="230" t="s">
        <v>2751</v>
      </c>
      <c r="N632" s="229" t="s">
        <v>2752</v>
      </c>
      <c r="O632" s="240"/>
      <c r="P632" s="229" t="s">
        <v>336</v>
      </c>
      <c r="Q632" s="230" t="s">
        <v>324</v>
      </c>
      <c r="R632" s="229" t="s">
        <v>2753</v>
      </c>
      <c r="S632" s="239" t="s">
        <v>80</v>
      </c>
      <c r="T632" s="229" t="s">
        <v>2754</v>
      </c>
      <c r="U632" s="240"/>
      <c r="V632" s="229" t="s">
        <v>2755</v>
      </c>
      <c r="W632" s="239" t="s">
        <v>2756</v>
      </c>
      <c r="X632" s="30" t="s">
        <v>2751</v>
      </c>
      <c r="Y632" s="241">
        <v>1.05</v>
      </c>
      <c r="Z632" s="242">
        <v>11</v>
      </c>
      <c r="AA632" s="241">
        <v>10</v>
      </c>
      <c r="AB632" s="30" t="s">
        <v>346</v>
      </c>
      <c r="AC632" s="29"/>
      <c r="AD632" s="235"/>
      <c r="AE632" s="30" t="s">
        <v>109</v>
      </c>
      <c r="AF632" s="29"/>
      <c r="AG632" s="30" t="s">
        <v>131</v>
      </c>
      <c r="AH632" s="233" t="e">
        <f>VLOOKUP($AD632,'Program-Causes'!$C:$D,2,FALSE)</f>
        <v>#N/A</v>
      </c>
      <c r="AI632" s="29"/>
      <c r="AJ632" s="30" t="s">
        <v>69</v>
      </c>
      <c r="AK632" s="194" t="s">
        <v>70</v>
      </c>
      <c r="AL632" s="30" t="str">
        <f t="shared" si="0"/>
        <v>任武贤-Yabao Group-1.05-11-China Society for Promotion of the Guangcai Program-</v>
      </c>
      <c r="AM632" s="26" t="s">
        <v>72</v>
      </c>
      <c r="AN632" s="27" t="s">
        <v>73</v>
      </c>
      <c r="AO632" s="26" t="s">
        <v>1057</v>
      </c>
      <c r="AP632" s="29"/>
      <c r="AQ632" s="30" t="s">
        <v>74</v>
      </c>
      <c r="AR632" s="29"/>
      <c r="AS632" s="28"/>
      <c r="AT632" s="29"/>
      <c r="AU632" s="28"/>
      <c r="AV632" s="194" t="s">
        <v>2758</v>
      </c>
      <c r="AW632" s="28"/>
      <c r="AX632" s="194" t="s">
        <v>84</v>
      </c>
      <c r="AY632" s="244">
        <v>1.05</v>
      </c>
      <c r="AZ632" s="245"/>
      <c r="BA632" s="245"/>
      <c r="BB632" s="236"/>
      <c r="BC632" s="245"/>
      <c r="BD632" s="117" t="s">
        <v>103</v>
      </c>
      <c r="BE632" s="246">
        <v>42706</v>
      </c>
      <c r="BF632" s="116"/>
      <c r="BG632" s="116"/>
      <c r="BH632" s="247"/>
      <c r="BI632" s="247"/>
      <c r="BJ632" s="247"/>
      <c r="BK632" s="247"/>
      <c r="BL632" s="247"/>
      <c r="BM632" s="247"/>
      <c r="BN632" s="247"/>
      <c r="BO632" s="247"/>
    </row>
    <row r="633" spans="1:67" ht="16.5">
      <c r="A633" s="234">
        <v>265</v>
      </c>
      <c r="B633" s="116"/>
      <c r="C633" s="116"/>
      <c r="D633" s="226" t="s">
        <v>2759</v>
      </c>
      <c r="E633" s="227" t="s">
        <v>926</v>
      </c>
      <c r="F633" s="235"/>
      <c r="G633" s="236"/>
      <c r="H633" s="245"/>
      <c r="I633" s="226" t="s">
        <v>78</v>
      </c>
      <c r="J633" s="245"/>
      <c r="K633" s="238" t="s">
        <v>2760</v>
      </c>
      <c r="L633" s="229" t="s">
        <v>9</v>
      </c>
      <c r="M633" s="230" t="s">
        <v>2761</v>
      </c>
      <c r="N633" s="229" t="s">
        <v>2762</v>
      </c>
      <c r="O633" s="240"/>
      <c r="P633" s="229" t="s">
        <v>1550</v>
      </c>
      <c r="Q633" s="230" t="s">
        <v>223</v>
      </c>
      <c r="R633" s="229" t="s">
        <v>223</v>
      </c>
      <c r="S633" s="240"/>
      <c r="T633" s="248"/>
      <c r="U633" s="240"/>
      <c r="V633" s="248"/>
      <c r="W633" s="240"/>
      <c r="X633" s="30" t="s">
        <v>926</v>
      </c>
      <c r="Y633" s="241">
        <v>1</v>
      </c>
      <c r="Z633" s="242">
        <v>11</v>
      </c>
      <c r="AA633" s="241">
        <v>9</v>
      </c>
      <c r="AB633" s="30" t="s">
        <v>2496</v>
      </c>
      <c r="AC633" s="194" t="s">
        <v>1924</v>
      </c>
      <c r="AD633" s="235"/>
      <c r="AE633" s="30" t="s">
        <v>1345</v>
      </c>
      <c r="AF633" s="29"/>
      <c r="AG633" s="30" t="s">
        <v>67</v>
      </c>
      <c r="AH633" s="233" t="e">
        <f>VLOOKUP($AD633,'Program-Causes'!$C:$D,2,FALSE)</f>
        <v>#N/A</v>
      </c>
      <c r="AI633" s="194" t="s">
        <v>68</v>
      </c>
      <c r="AJ633" s="30" t="s">
        <v>69</v>
      </c>
      <c r="AK633" s="194" t="s">
        <v>70</v>
      </c>
      <c r="AL633" s="30" t="str">
        <f t="shared" si="0"/>
        <v>崔波-崔波-1-11-Shanghai University of Finance and Economics SUFE Education Development Fund-上海财经大学教育发展基金会</v>
      </c>
      <c r="AM633" s="26" t="s">
        <v>80</v>
      </c>
      <c r="AN633" s="29"/>
      <c r="AO633" s="28"/>
      <c r="AP633" s="29"/>
      <c r="AQ633" s="30" t="s">
        <v>74</v>
      </c>
      <c r="AR633" s="29"/>
      <c r="AS633" s="28"/>
      <c r="AT633" s="29"/>
      <c r="AU633" s="28"/>
      <c r="AV633" s="194" t="s">
        <v>1925</v>
      </c>
      <c r="AW633" s="28"/>
      <c r="AX633" s="194" t="s">
        <v>2766</v>
      </c>
      <c r="AY633" s="244">
        <v>1</v>
      </c>
      <c r="AZ633" s="245"/>
      <c r="BA633" s="245"/>
      <c r="BB633" s="236"/>
      <c r="BC633" s="245"/>
      <c r="BD633" s="117" t="s">
        <v>945</v>
      </c>
      <c r="BE633" s="246">
        <v>42709</v>
      </c>
      <c r="BF633" s="116"/>
      <c r="BG633" s="116"/>
      <c r="BH633" s="116"/>
      <c r="BI633" s="116"/>
      <c r="BJ633" s="116"/>
      <c r="BK633" s="116"/>
      <c r="BL633" s="116"/>
      <c r="BM633" s="116"/>
      <c r="BN633" s="116"/>
      <c r="BO633" s="116"/>
    </row>
    <row r="634" spans="1:67" ht="16.5">
      <c r="A634" s="234">
        <v>265</v>
      </c>
      <c r="B634" s="116"/>
      <c r="C634" s="116"/>
      <c r="D634" s="226" t="s">
        <v>2767</v>
      </c>
      <c r="E634" s="227" t="s">
        <v>923</v>
      </c>
      <c r="F634" s="260"/>
      <c r="G634" s="244">
        <v>1963</v>
      </c>
      <c r="H634" s="237">
        <v>53</v>
      </c>
      <c r="I634" s="226" t="s">
        <v>78</v>
      </c>
      <c r="J634" s="245"/>
      <c r="K634" s="238" t="s">
        <v>80</v>
      </c>
      <c r="L634" s="229" t="s">
        <v>119</v>
      </c>
      <c r="M634" s="230" t="s">
        <v>2768</v>
      </c>
      <c r="N634" s="229" t="s">
        <v>2769</v>
      </c>
      <c r="O634" s="240"/>
      <c r="P634" s="229" t="s">
        <v>2506</v>
      </c>
      <c r="Q634" s="230" t="s">
        <v>63</v>
      </c>
      <c r="R634" s="229" t="s">
        <v>94</v>
      </c>
      <c r="S634" s="239" t="s">
        <v>80</v>
      </c>
      <c r="T634" s="248"/>
      <c r="U634" s="240"/>
      <c r="V634" s="248"/>
      <c r="W634" s="240"/>
      <c r="X634" s="30" t="s">
        <v>2769</v>
      </c>
      <c r="Y634" s="241">
        <v>1</v>
      </c>
      <c r="Z634" s="242">
        <v>12</v>
      </c>
      <c r="AA634" s="241">
        <v>18</v>
      </c>
      <c r="AB634" s="30" t="s">
        <v>2496</v>
      </c>
      <c r="AC634" s="194" t="s">
        <v>1924</v>
      </c>
      <c r="AD634" s="235"/>
      <c r="AE634" s="30" t="s">
        <v>1345</v>
      </c>
      <c r="AF634" s="29"/>
      <c r="AG634" s="30" t="s">
        <v>67</v>
      </c>
      <c r="AH634" s="233" t="e">
        <f>VLOOKUP($AD634,'Program-Causes'!$C:$D,2,FALSE)</f>
        <v>#N/A</v>
      </c>
      <c r="AI634" s="194" t="s">
        <v>100</v>
      </c>
      <c r="AJ634" s="30" t="s">
        <v>69</v>
      </c>
      <c r="AK634" s="194" t="s">
        <v>70</v>
      </c>
      <c r="AL634" s="30" t="str">
        <f t="shared" si="0"/>
        <v>董正青-汇天泽投资有限公司-1-12-Shanghai University of Finance and Economics SUFE Education Development Fund-上海财经大学教育发展基金会</v>
      </c>
      <c r="AM634" s="26" t="s">
        <v>80</v>
      </c>
      <c r="AN634" s="29"/>
      <c r="AO634" s="28"/>
      <c r="AP634" s="29"/>
      <c r="AQ634" s="30" t="s">
        <v>74</v>
      </c>
      <c r="AR634" s="29"/>
      <c r="AS634" s="28"/>
      <c r="AT634" s="29"/>
      <c r="AU634" s="28"/>
      <c r="AV634" s="194" t="s">
        <v>1925</v>
      </c>
      <c r="AW634" s="28"/>
      <c r="AX634" s="194" t="s">
        <v>2766</v>
      </c>
      <c r="AY634" s="244">
        <v>1</v>
      </c>
      <c r="AZ634" s="245"/>
      <c r="BA634" s="245"/>
      <c r="BB634" s="236"/>
      <c r="BC634" s="245"/>
      <c r="BD634" s="117" t="s">
        <v>945</v>
      </c>
      <c r="BE634" s="246">
        <v>42709</v>
      </c>
      <c r="BF634" s="116"/>
      <c r="BG634" s="116"/>
      <c r="BH634" s="116"/>
      <c r="BI634" s="116"/>
      <c r="BJ634" s="116"/>
      <c r="BK634" s="116"/>
      <c r="BL634" s="116"/>
      <c r="BM634" s="116"/>
      <c r="BN634" s="116"/>
      <c r="BO634" s="116"/>
    </row>
    <row r="635" spans="1:67" ht="16.5">
      <c r="A635" s="234">
        <v>265</v>
      </c>
      <c r="B635" s="116"/>
      <c r="C635" s="116"/>
      <c r="D635" s="226" t="s">
        <v>2770</v>
      </c>
      <c r="E635" s="227" t="s">
        <v>928</v>
      </c>
      <c r="F635" s="235"/>
      <c r="G635" s="236"/>
      <c r="H635" s="245"/>
      <c r="I635" s="226" t="s">
        <v>78</v>
      </c>
      <c r="J635" s="245"/>
      <c r="K635" s="238" t="s">
        <v>80</v>
      </c>
      <c r="L635" s="229" t="s">
        <v>1400</v>
      </c>
      <c r="M635" s="230" t="s">
        <v>2771</v>
      </c>
      <c r="N635" s="229" t="s">
        <v>2772</v>
      </c>
      <c r="O635" s="240"/>
      <c r="P635" s="229" t="s">
        <v>336</v>
      </c>
      <c r="Q635" s="230" t="s">
        <v>223</v>
      </c>
      <c r="R635" s="229" t="s">
        <v>223</v>
      </c>
      <c r="S635" s="230" t="s">
        <v>2773</v>
      </c>
      <c r="T635" s="248"/>
      <c r="U635" s="240"/>
      <c r="V635" s="248"/>
      <c r="W635" s="240"/>
      <c r="X635" s="30" t="s">
        <v>2774</v>
      </c>
      <c r="Y635" s="241">
        <v>1</v>
      </c>
      <c r="Z635" s="242">
        <v>11</v>
      </c>
      <c r="AA635" s="241">
        <v>11</v>
      </c>
      <c r="AB635" s="30" t="s">
        <v>2496</v>
      </c>
      <c r="AC635" s="194" t="s">
        <v>1924</v>
      </c>
      <c r="AD635" s="235"/>
      <c r="AE635" s="30" t="s">
        <v>1345</v>
      </c>
      <c r="AF635" s="29"/>
      <c r="AG635" s="30" t="s">
        <v>67</v>
      </c>
      <c r="AH635" s="233" t="e">
        <f>VLOOKUP($AD635,'Program-Causes'!$C:$D,2,FALSE)</f>
        <v>#N/A</v>
      </c>
      <c r="AI635" s="194" t="s">
        <v>100</v>
      </c>
      <c r="AJ635" s="30" t="s">
        <v>69</v>
      </c>
      <c r="AK635" s="194" t="s">
        <v>70</v>
      </c>
      <c r="AL635" s="30" t="str">
        <f t="shared" si="0"/>
        <v>侯彦卫-云贝投资集团控股有限公司-1-11-Shanghai University of Finance and Economics SUFE Education Development Fund-上海财经大学教育发展基金会</v>
      </c>
      <c r="AM635" s="26" t="s">
        <v>80</v>
      </c>
      <c r="AN635" s="29"/>
      <c r="AO635" s="28"/>
      <c r="AP635" s="29"/>
      <c r="AQ635" s="30" t="s">
        <v>74</v>
      </c>
      <c r="AR635" s="29"/>
      <c r="AS635" s="28"/>
      <c r="AT635" s="29"/>
      <c r="AU635" s="28"/>
      <c r="AV635" s="194" t="s">
        <v>1925</v>
      </c>
      <c r="AW635" s="28"/>
      <c r="AX635" s="194" t="s">
        <v>2766</v>
      </c>
      <c r="AY635" s="244">
        <v>1</v>
      </c>
      <c r="AZ635" s="245"/>
      <c r="BA635" s="245"/>
      <c r="BB635" s="236"/>
      <c r="BC635" s="245"/>
      <c r="BD635" s="117" t="s">
        <v>945</v>
      </c>
      <c r="BE635" s="246">
        <v>42709</v>
      </c>
      <c r="BF635" s="116"/>
      <c r="BG635" s="116"/>
      <c r="BH635" s="116"/>
      <c r="BI635" s="116"/>
      <c r="BJ635" s="116"/>
      <c r="BK635" s="116"/>
      <c r="BL635" s="116"/>
      <c r="BM635" s="116"/>
      <c r="BN635" s="116"/>
      <c r="BO635" s="116"/>
    </row>
    <row r="636" spans="1:67" ht="16.5">
      <c r="A636" s="234">
        <v>265</v>
      </c>
      <c r="B636" s="116"/>
      <c r="C636" s="116"/>
      <c r="D636" s="226" t="s">
        <v>504</v>
      </c>
      <c r="E636" s="227" t="s">
        <v>505</v>
      </c>
      <c r="F636" s="235"/>
      <c r="G636" s="236"/>
      <c r="H636" s="245"/>
      <c r="I636" s="226" t="s">
        <v>78</v>
      </c>
      <c r="J636" s="227" t="s">
        <v>79</v>
      </c>
      <c r="K636" s="236"/>
      <c r="L636" s="229" t="s">
        <v>9</v>
      </c>
      <c r="M636" s="230" t="s">
        <v>2775</v>
      </c>
      <c r="N636" s="229" t="s">
        <v>2776</v>
      </c>
      <c r="O636" s="240"/>
      <c r="P636" s="229" t="s">
        <v>336</v>
      </c>
      <c r="Q636" s="230" t="s">
        <v>95</v>
      </c>
      <c r="R636" s="229" t="s">
        <v>767</v>
      </c>
      <c r="S636" s="239" t="s">
        <v>80</v>
      </c>
      <c r="T636" s="248"/>
      <c r="U636" s="240"/>
      <c r="V636" s="248"/>
      <c r="W636" s="240"/>
      <c r="X636" s="30" t="s">
        <v>2777</v>
      </c>
      <c r="Y636" s="241">
        <v>1</v>
      </c>
      <c r="Z636" s="242">
        <v>6</v>
      </c>
      <c r="AA636" s="241">
        <v>3</v>
      </c>
      <c r="AB636" s="30" t="s">
        <v>2496</v>
      </c>
      <c r="AC636" s="194" t="s">
        <v>1924</v>
      </c>
      <c r="AD636" s="235"/>
      <c r="AE636" s="30" t="s">
        <v>1345</v>
      </c>
      <c r="AF636" s="29"/>
      <c r="AG636" s="30" t="s">
        <v>67</v>
      </c>
      <c r="AH636" s="233" t="e">
        <f>VLOOKUP($AD636,'Program-Causes'!$C:$D,2,FALSE)</f>
        <v>#N/A</v>
      </c>
      <c r="AI636" s="194" t="s">
        <v>100</v>
      </c>
      <c r="AJ636" s="30" t="s">
        <v>69</v>
      </c>
      <c r="AK636" s="194" t="s">
        <v>70</v>
      </c>
      <c r="AL636" s="30" t="str">
        <f t="shared" si="0"/>
        <v>罗玉平-友山基金管理有限-1-6-Shanghai University of Finance and Economics SUFE Education Development Fund-上海财经大学教育发展基金会</v>
      </c>
      <c r="AM636" s="26" t="s">
        <v>80</v>
      </c>
      <c r="AN636" s="29"/>
      <c r="AO636" s="28"/>
      <c r="AP636" s="29"/>
      <c r="AQ636" s="30" t="s">
        <v>74</v>
      </c>
      <c r="AR636" s="29"/>
      <c r="AS636" s="28"/>
      <c r="AT636" s="29"/>
      <c r="AU636" s="28"/>
      <c r="AV636" s="194" t="s">
        <v>1925</v>
      </c>
      <c r="AW636" s="28"/>
      <c r="AX636" s="194" t="s">
        <v>84</v>
      </c>
      <c r="AY636" s="244">
        <v>200</v>
      </c>
      <c r="AZ636" s="245"/>
      <c r="BA636" s="245"/>
      <c r="BB636" s="236"/>
      <c r="BC636" s="245"/>
      <c r="BD636" s="117" t="s">
        <v>103</v>
      </c>
      <c r="BE636" s="246">
        <v>42709</v>
      </c>
      <c r="BF636" s="116"/>
      <c r="BG636" s="116"/>
      <c r="BH636" s="247"/>
      <c r="BI636" s="247"/>
      <c r="BJ636" s="247"/>
      <c r="BK636" s="247"/>
      <c r="BL636" s="247"/>
      <c r="BM636" s="247"/>
      <c r="BN636" s="247"/>
      <c r="BO636" s="247"/>
    </row>
    <row r="637" spans="1:67" ht="16.5">
      <c r="A637" s="234">
        <v>265</v>
      </c>
      <c r="B637" s="116"/>
      <c r="C637" s="116"/>
      <c r="D637" s="226" t="s">
        <v>2779</v>
      </c>
      <c r="E637" s="227" t="s">
        <v>924</v>
      </c>
      <c r="F637" s="235"/>
      <c r="G637" s="236"/>
      <c r="H637" s="245"/>
      <c r="I637" s="226" t="s">
        <v>78</v>
      </c>
      <c r="J637" s="245"/>
      <c r="K637" s="238" t="s">
        <v>80</v>
      </c>
      <c r="L637" s="229" t="s">
        <v>9</v>
      </c>
      <c r="M637" s="230" t="s">
        <v>2781</v>
      </c>
      <c r="N637" s="229" t="s">
        <v>2782</v>
      </c>
      <c r="O637" s="240"/>
      <c r="P637" s="229" t="s">
        <v>336</v>
      </c>
      <c r="Q637" s="230" t="s">
        <v>292</v>
      </c>
      <c r="R637" s="229" t="s">
        <v>1596</v>
      </c>
      <c r="S637" s="239" t="s">
        <v>80</v>
      </c>
      <c r="T637" s="229" t="s">
        <v>2783</v>
      </c>
      <c r="U637" s="240"/>
      <c r="V637" s="229" t="s">
        <v>2784</v>
      </c>
      <c r="W637" s="239" t="s">
        <v>2785</v>
      </c>
      <c r="X637" s="30" t="s">
        <v>2786</v>
      </c>
      <c r="Y637" s="241">
        <v>1</v>
      </c>
      <c r="Z637" s="242">
        <v>1</v>
      </c>
      <c r="AA637" s="241">
        <v>28</v>
      </c>
      <c r="AB637" s="30" t="s">
        <v>777</v>
      </c>
      <c r="AC637" s="29"/>
      <c r="AD637" s="235"/>
      <c r="AE637" s="30" t="s">
        <v>109</v>
      </c>
      <c r="AF637" s="29"/>
      <c r="AG637" s="30" t="s">
        <v>99</v>
      </c>
      <c r="AH637" s="233" t="e">
        <f>VLOOKUP($AD637,'Program-Causes'!$C:$D,2,FALSE)</f>
        <v>#N/A</v>
      </c>
      <c r="AI637" s="194" t="s">
        <v>100</v>
      </c>
      <c r="AJ637" s="30" t="s">
        <v>69</v>
      </c>
      <c r="AK637" s="194" t="s">
        <v>70</v>
      </c>
      <c r="AL637" s="30" t="str">
        <f t="shared" si="0"/>
        <v>王俊杰-Shiyan Junfa Real Estate Co.,Ltd-1-1-Hubei Charity Federation-</v>
      </c>
      <c r="AM637" s="26" t="s">
        <v>72</v>
      </c>
      <c r="AN637" s="27" t="s">
        <v>73</v>
      </c>
      <c r="AO637" s="28"/>
      <c r="AP637" s="29"/>
      <c r="AQ637" s="30" t="s">
        <v>74</v>
      </c>
      <c r="AR637" s="29"/>
      <c r="AS637" s="28"/>
      <c r="AT637" s="29"/>
      <c r="AU637" s="28"/>
      <c r="AV637" s="194" t="s">
        <v>1600</v>
      </c>
      <c r="AW637" s="28"/>
      <c r="AX637" s="194" t="s">
        <v>779</v>
      </c>
      <c r="AY637" s="244">
        <v>1</v>
      </c>
      <c r="AZ637" s="245"/>
      <c r="BA637" s="245"/>
      <c r="BB637" s="236"/>
      <c r="BC637" s="245"/>
      <c r="BD637" s="117" t="s">
        <v>103</v>
      </c>
      <c r="BE637" s="246">
        <v>42706</v>
      </c>
      <c r="BF637" s="116"/>
      <c r="BG637" s="116"/>
      <c r="BH637" s="116"/>
      <c r="BI637" s="116"/>
      <c r="BJ637" s="116"/>
      <c r="BK637" s="116"/>
      <c r="BL637" s="116"/>
      <c r="BM637" s="116"/>
      <c r="BN637" s="116"/>
      <c r="BO637" s="116"/>
    </row>
    <row r="638" spans="1:67" ht="16.5">
      <c r="A638" s="234">
        <v>265</v>
      </c>
      <c r="B638" s="117" t="s">
        <v>1626</v>
      </c>
      <c r="C638" s="116"/>
      <c r="D638" s="226" t="s">
        <v>2787</v>
      </c>
      <c r="E638" s="227" t="s">
        <v>927</v>
      </c>
      <c r="F638" s="293"/>
      <c r="G638" s="294" t="s">
        <v>2788</v>
      </c>
      <c r="H638" s="237">
        <v>60</v>
      </c>
      <c r="I638" s="226" t="s">
        <v>78</v>
      </c>
      <c r="J638" s="245"/>
      <c r="K638" s="236"/>
      <c r="L638" s="229" t="s">
        <v>125</v>
      </c>
      <c r="M638" s="230" t="s">
        <v>2789</v>
      </c>
      <c r="N638" s="229" t="s">
        <v>2790</v>
      </c>
      <c r="O638" s="240"/>
      <c r="P638" s="229" t="s">
        <v>336</v>
      </c>
      <c r="Q638" s="230" t="s">
        <v>2791</v>
      </c>
      <c r="R638" s="229" t="s">
        <v>2792</v>
      </c>
      <c r="S638" s="230" t="s">
        <v>2793</v>
      </c>
      <c r="T638" s="248"/>
      <c r="U638" s="240"/>
      <c r="V638" s="248"/>
      <c r="W638" s="240"/>
      <c r="X638" s="30" t="s">
        <v>2790</v>
      </c>
      <c r="Y638" s="241">
        <v>1</v>
      </c>
      <c r="Z638" s="242">
        <v>10</v>
      </c>
      <c r="AA638" s="241">
        <v>18</v>
      </c>
      <c r="AB638" s="30" t="s">
        <v>2496</v>
      </c>
      <c r="AC638" s="194" t="s">
        <v>1924</v>
      </c>
      <c r="AD638" s="235"/>
      <c r="AE638" s="30" t="s">
        <v>1345</v>
      </c>
      <c r="AF638" s="29"/>
      <c r="AG638" s="30" t="s">
        <v>67</v>
      </c>
      <c r="AH638" s="233" t="e">
        <f>VLOOKUP($AD638,'Program-Causes'!$C:$D,2,FALSE)</f>
        <v>#N/A</v>
      </c>
      <c r="AI638" s="194" t="s">
        <v>100</v>
      </c>
      <c r="AJ638" s="30" t="s">
        <v>69</v>
      </c>
      <c r="AK638" s="194" t="s">
        <v>70</v>
      </c>
      <c r="AL638" s="30" t="str">
        <f t="shared" si="0"/>
        <v>尉文渊-西藏新盟投资发展有限公司-1-10-Shanghai University of Finance and Economics SUFE Education Development Fund-上海财经大学教育发展基金会</v>
      </c>
      <c r="AM638" s="26" t="s">
        <v>80</v>
      </c>
      <c r="AN638" s="29"/>
      <c r="AO638" s="28"/>
      <c r="AP638" s="29"/>
      <c r="AQ638" s="30" t="s">
        <v>74</v>
      </c>
      <c r="AR638" s="29"/>
      <c r="AS638" s="28"/>
      <c r="AT638" s="29"/>
      <c r="AU638" s="28"/>
      <c r="AV638" s="194" t="s">
        <v>1925</v>
      </c>
      <c r="AW638" s="28"/>
      <c r="AX638" s="194" t="s">
        <v>2766</v>
      </c>
      <c r="AY638" s="244">
        <v>1</v>
      </c>
      <c r="AZ638" s="245"/>
      <c r="BA638" s="245"/>
      <c r="BB638" s="236"/>
      <c r="BC638" s="245"/>
      <c r="BD638" s="117" t="s">
        <v>103</v>
      </c>
      <c r="BE638" s="246">
        <v>42709</v>
      </c>
      <c r="BF638" s="116"/>
      <c r="BG638" s="116"/>
      <c r="BH638" s="116"/>
      <c r="BI638" s="116"/>
      <c r="BJ638" s="116"/>
      <c r="BK638" s="116"/>
      <c r="BL638" s="116"/>
      <c r="BM638" s="116"/>
      <c r="BN638" s="116"/>
      <c r="BO638" s="116"/>
    </row>
    <row r="639" spans="1:67" ht="16.5">
      <c r="A639" s="234">
        <v>265</v>
      </c>
      <c r="B639" s="116"/>
      <c r="C639" s="116"/>
      <c r="D639" s="226" t="s">
        <v>523</v>
      </c>
      <c r="E639" s="227" t="s">
        <v>524</v>
      </c>
      <c r="F639" s="235"/>
      <c r="G639" s="236"/>
      <c r="H639" s="237">
        <v>59</v>
      </c>
      <c r="I639" s="226" t="s">
        <v>78</v>
      </c>
      <c r="J639" s="245"/>
      <c r="K639" s="238" t="s">
        <v>80</v>
      </c>
      <c r="L639" s="229" t="s">
        <v>121</v>
      </c>
      <c r="M639" s="230" t="s">
        <v>2794</v>
      </c>
      <c r="N639" s="229" t="s">
        <v>2795</v>
      </c>
      <c r="O639" s="240"/>
      <c r="P639" s="229" t="s">
        <v>336</v>
      </c>
      <c r="Q639" s="230" t="s">
        <v>223</v>
      </c>
      <c r="R639" s="229" t="s">
        <v>223</v>
      </c>
      <c r="S639" s="239" t="s">
        <v>80</v>
      </c>
      <c r="T639" s="229" t="s">
        <v>2796</v>
      </c>
      <c r="U639" s="240"/>
      <c r="V639" s="229" t="s">
        <v>2797</v>
      </c>
      <c r="W639" s="239" t="s">
        <v>2798</v>
      </c>
      <c r="X639" s="30" t="s">
        <v>2799</v>
      </c>
      <c r="Y639" s="241">
        <v>1</v>
      </c>
      <c r="Z639" s="242">
        <v>1</v>
      </c>
      <c r="AA639" s="241">
        <v>28</v>
      </c>
      <c r="AB639" s="30" t="s">
        <v>777</v>
      </c>
      <c r="AC639" s="29"/>
      <c r="AD639" s="235"/>
      <c r="AE639" s="30" t="s">
        <v>109</v>
      </c>
      <c r="AF639" s="29"/>
      <c r="AG639" s="30" t="s">
        <v>99</v>
      </c>
      <c r="AH639" s="233" t="e">
        <f>VLOOKUP($AD639,'Program-Causes'!$C:$D,2,FALSE)</f>
        <v>#N/A</v>
      </c>
      <c r="AI639" s="194" t="s">
        <v>100</v>
      </c>
      <c r="AJ639" s="30" t="s">
        <v>69</v>
      </c>
      <c r="AK639" s="194" t="s">
        <v>70</v>
      </c>
      <c r="AL639" s="30" t="str">
        <f t="shared" si="0"/>
        <v>章锋-Hubei Huitian Adhesive Enterprise Co.,Ltd-1-1-Hubei Charity Federation-</v>
      </c>
      <c r="AM639" s="26" t="s">
        <v>80</v>
      </c>
      <c r="AN639" s="27" t="s">
        <v>73</v>
      </c>
      <c r="AO639" s="28"/>
      <c r="AP639" s="29"/>
      <c r="AQ639" s="30" t="s">
        <v>74</v>
      </c>
      <c r="AR639" s="29"/>
      <c r="AS639" s="28"/>
      <c r="AT639" s="29"/>
      <c r="AU639" s="28"/>
      <c r="AV639" s="29"/>
      <c r="AW639" s="28"/>
      <c r="AX639" s="194" t="s">
        <v>779</v>
      </c>
      <c r="AY639" s="244">
        <v>1</v>
      </c>
      <c r="AZ639" s="245"/>
      <c r="BA639" s="245"/>
      <c r="BB639" s="236"/>
      <c r="BC639" s="245"/>
      <c r="BD639" s="117" t="s">
        <v>103</v>
      </c>
      <c r="BE639" s="246">
        <v>42706</v>
      </c>
      <c r="BF639" s="116"/>
      <c r="BG639" s="116"/>
      <c r="BH639" s="116"/>
      <c r="BI639" s="116"/>
      <c r="BJ639" s="116"/>
      <c r="BK639" s="116"/>
      <c r="BL639" s="116"/>
      <c r="BM639" s="116"/>
      <c r="BN639" s="116"/>
      <c r="BO639" s="116"/>
    </row>
    <row r="640" spans="1:67" ht="16.5">
      <c r="A640" s="234">
        <v>265</v>
      </c>
      <c r="B640" s="116"/>
      <c r="C640" s="116"/>
      <c r="D640" s="226" t="s">
        <v>2801</v>
      </c>
      <c r="E640" s="227" t="s">
        <v>922</v>
      </c>
      <c r="F640" s="235"/>
      <c r="G640" s="236"/>
      <c r="H640" s="245"/>
      <c r="I640" s="226" t="s">
        <v>78</v>
      </c>
      <c r="J640" s="245"/>
      <c r="K640" s="238" t="s">
        <v>80</v>
      </c>
      <c r="L640" s="229" t="s">
        <v>119</v>
      </c>
      <c r="M640" s="230" t="s">
        <v>2802</v>
      </c>
      <c r="N640" s="229" t="s">
        <v>2803</v>
      </c>
      <c r="O640" s="240"/>
      <c r="P640" s="229" t="s">
        <v>1693</v>
      </c>
      <c r="Q640" s="230" t="s">
        <v>223</v>
      </c>
      <c r="R640" s="229" t="s">
        <v>223</v>
      </c>
      <c r="S640" s="239" t="s">
        <v>80</v>
      </c>
      <c r="T640" s="248"/>
      <c r="U640" s="240"/>
      <c r="V640" s="248"/>
      <c r="W640" s="240"/>
      <c r="X640" s="30" t="s">
        <v>2803</v>
      </c>
      <c r="Y640" s="241">
        <v>1</v>
      </c>
      <c r="Z640" s="242">
        <v>12</v>
      </c>
      <c r="AA640" s="241">
        <v>28</v>
      </c>
      <c r="AB640" s="30" t="s">
        <v>2496</v>
      </c>
      <c r="AC640" s="194" t="s">
        <v>1924</v>
      </c>
      <c r="AD640" s="235"/>
      <c r="AE640" s="30" t="s">
        <v>1345</v>
      </c>
      <c r="AF640" s="29"/>
      <c r="AG640" s="30" t="s">
        <v>67</v>
      </c>
      <c r="AH640" s="233" t="e">
        <f>VLOOKUP($AD640,'Program-Causes'!$C:$D,2,FALSE)</f>
        <v>#N/A</v>
      </c>
      <c r="AI640" s="194" t="s">
        <v>100</v>
      </c>
      <c r="AJ640" s="30" t="s">
        <v>69</v>
      </c>
      <c r="AK640" s="194" t="s">
        <v>70</v>
      </c>
      <c r="AL640" s="30" t="str">
        <f t="shared" si="0"/>
        <v>郑育健-上海宏伊集团有限公司-1-12-Shanghai University of Finance and Economics SUFE Education Development Fund-上海财经大学教育发展基金会</v>
      </c>
      <c r="AM640" s="26" t="s">
        <v>80</v>
      </c>
      <c r="AN640" s="29"/>
      <c r="AO640" s="28"/>
      <c r="AP640" s="29"/>
      <c r="AQ640" s="30" t="s">
        <v>74</v>
      </c>
      <c r="AR640" s="29"/>
      <c r="AS640" s="28"/>
      <c r="AT640" s="29"/>
      <c r="AU640" s="28"/>
      <c r="AV640" s="194" t="s">
        <v>1925</v>
      </c>
      <c r="AW640" s="28"/>
      <c r="AX640" s="194" t="s">
        <v>2766</v>
      </c>
      <c r="AY640" s="244">
        <v>1</v>
      </c>
      <c r="AZ640" s="245"/>
      <c r="BA640" s="245"/>
      <c r="BB640" s="236"/>
      <c r="BC640" s="245"/>
      <c r="BD640" s="117" t="s">
        <v>951</v>
      </c>
      <c r="BE640" s="246">
        <v>42692</v>
      </c>
      <c r="BF640" s="116"/>
      <c r="BG640" s="116"/>
      <c r="BH640" s="116"/>
      <c r="BI640" s="116"/>
      <c r="BJ640" s="116"/>
      <c r="BK640" s="116"/>
      <c r="BL640" s="116"/>
      <c r="BM640" s="116"/>
      <c r="BN640" s="116"/>
      <c r="BO640" s="116"/>
    </row>
    <row r="641" spans="1:67" ht="16.5">
      <c r="A641" s="234">
        <v>265</v>
      </c>
      <c r="B641" s="116"/>
      <c r="C641" s="116"/>
      <c r="D641" s="226" t="s">
        <v>2805</v>
      </c>
      <c r="E641" s="227" t="s">
        <v>925</v>
      </c>
      <c r="F641" s="260"/>
      <c r="G641" s="244">
        <v>1965</v>
      </c>
      <c r="H641" s="237">
        <v>51</v>
      </c>
      <c r="I641" s="226" t="s">
        <v>78</v>
      </c>
      <c r="J641" s="227" t="s">
        <v>79</v>
      </c>
      <c r="K641" s="238" t="s">
        <v>80</v>
      </c>
      <c r="L641" s="229" t="s">
        <v>119</v>
      </c>
      <c r="M641" s="230" t="s">
        <v>2806</v>
      </c>
      <c r="N641" s="229" t="s">
        <v>2807</v>
      </c>
      <c r="O641" s="240"/>
      <c r="P641" s="229" t="s">
        <v>2808</v>
      </c>
      <c r="Q641" s="230" t="s">
        <v>223</v>
      </c>
      <c r="R641" s="229" t="s">
        <v>223</v>
      </c>
      <c r="S641" s="239" t="s">
        <v>80</v>
      </c>
      <c r="T641" s="248"/>
      <c r="U641" s="240"/>
      <c r="V641" s="248"/>
      <c r="W641" s="240"/>
      <c r="X641" s="30" t="s">
        <v>2809</v>
      </c>
      <c r="Y641" s="241">
        <v>1</v>
      </c>
      <c r="Z641" s="242">
        <v>3</v>
      </c>
      <c r="AA641" s="241">
        <v>30</v>
      </c>
      <c r="AB641" s="30" t="s">
        <v>2496</v>
      </c>
      <c r="AC641" s="194" t="s">
        <v>1924</v>
      </c>
      <c r="AD641" s="235"/>
      <c r="AE641" s="30" t="s">
        <v>1345</v>
      </c>
      <c r="AF641" s="29"/>
      <c r="AG641" s="30" t="s">
        <v>67</v>
      </c>
      <c r="AH641" s="233" t="e">
        <f>VLOOKUP($AD641,'Program-Causes'!$C:$D,2,FALSE)</f>
        <v>#N/A</v>
      </c>
      <c r="AI641" s="194" t="s">
        <v>100</v>
      </c>
      <c r="AJ641" s="30" t="s">
        <v>69</v>
      </c>
      <c r="AK641" s="194" t="s">
        <v>70</v>
      </c>
      <c r="AL641" s="30" t="str">
        <f t="shared" si="0"/>
        <v>朱建弟-立信会计师事务所（特殊普通合伙）深圳分所-1-3-Shanghai University of Finance and Economics SUFE Education Development Fund-上海财经大学教育发展基金会</v>
      </c>
      <c r="AM641" s="26" t="s">
        <v>80</v>
      </c>
      <c r="AN641" s="29"/>
      <c r="AO641" s="28"/>
      <c r="AP641" s="29"/>
      <c r="AQ641" s="30" t="s">
        <v>74</v>
      </c>
      <c r="AR641" s="29"/>
      <c r="AS641" s="28"/>
      <c r="AT641" s="29"/>
      <c r="AU641" s="28"/>
      <c r="AV641" s="194" t="s">
        <v>1925</v>
      </c>
      <c r="AW641" s="28"/>
      <c r="AX641" s="194" t="s">
        <v>2766</v>
      </c>
      <c r="AY641" s="244">
        <v>1</v>
      </c>
      <c r="AZ641" s="245"/>
      <c r="BA641" s="245"/>
      <c r="BB641" s="236"/>
      <c r="BC641" s="245"/>
      <c r="BD641" s="117" t="s">
        <v>951</v>
      </c>
      <c r="BE641" s="246">
        <v>42692</v>
      </c>
      <c r="BF641" s="116"/>
      <c r="BG641" s="116"/>
      <c r="BH641" s="116"/>
      <c r="BI641" s="116"/>
      <c r="BJ641" s="116"/>
      <c r="BK641" s="116"/>
      <c r="BL641" s="116"/>
      <c r="BM641" s="116"/>
      <c r="BN641" s="116"/>
      <c r="BO641" s="116"/>
    </row>
    <row r="642" spans="1:67" ht="16.5">
      <c r="A642" s="234">
        <v>274</v>
      </c>
      <c r="B642" s="116"/>
      <c r="C642" s="116"/>
      <c r="D642" s="226" t="s">
        <v>2810</v>
      </c>
      <c r="E642" s="227" t="s">
        <v>929</v>
      </c>
      <c r="F642" s="235"/>
      <c r="G642" s="236"/>
      <c r="H642" s="245"/>
      <c r="I642" s="226" t="s">
        <v>78</v>
      </c>
      <c r="J642" s="227" t="s">
        <v>79</v>
      </c>
      <c r="K642" s="238" t="s">
        <v>80</v>
      </c>
      <c r="L642" s="229" t="s">
        <v>2012</v>
      </c>
      <c r="M642" s="230" t="s">
        <v>2811</v>
      </c>
      <c r="N642" s="229" t="s">
        <v>2812</v>
      </c>
      <c r="O642" s="240"/>
      <c r="P642" s="229" t="s">
        <v>336</v>
      </c>
      <c r="Q642" s="230" t="s">
        <v>223</v>
      </c>
      <c r="R642" s="229" t="s">
        <v>223</v>
      </c>
      <c r="S642" s="239" t="s">
        <v>80</v>
      </c>
      <c r="T642" s="229" t="s">
        <v>2813</v>
      </c>
      <c r="U642" s="240"/>
      <c r="V642" s="229" t="s">
        <v>2814</v>
      </c>
      <c r="W642" s="239" t="s">
        <v>2815</v>
      </c>
      <c r="X642" s="30" t="s">
        <v>2816</v>
      </c>
      <c r="Y642" s="241">
        <v>0.8</v>
      </c>
      <c r="Z642" s="242">
        <v>11</v>
      </c>
      <c r="AA642" s="241">
        <v>28</v>
      </c>
      <c r="AB642" s="30" t="s">
        <v>1890</v>
      </c>
      <c r="AC642" s="29"/>
      <c r="AD642" s="235"/>
      <c r="AE642" s="30" t="s">
        <v>1345</v>
      </c>
      <c r="AF642" s="29"/>
      <c r="AG642" s="30" t="s">
        <v>67</v>
      </c>
      <c r="AH642" s="233" t="e">
        <f>VLOOKUP($AD642,'Program-Causes'!$C:$D,2,FALSE)</f>
        <v>#N/A</v>
      </c>
      <c r="AI642" s="194" t="s">
        <v>100</v>
      </c>
      <c r="AJ642" s="30" t="s">
        <v>69</v>
      </c>
      <c r="AK642" s="194" t="s">
        <v>70</v>
      </c>
      <c r="AL642" s="30" t="str">
        <f t="shared" si="0"/>
        <v>崔维星-Deppon Logistics Co.,Ltd-0.8-11-Xiamen University Education Development Foundation-</v>
      </c>
      <c r="AM642" s="26" t="s">
        <v>72</v>
      </c>
      <c r="AN642" s="27" t="s">
        <v>73</v>
      </c>
      <c r="AO642" s="28"/>
      <c r="AP642" s="29"/>
      <c r="AQ642" s="30" t="s">
        <v>74</v>
      </c>
      <c r="AR642" s="29"/>
      <c r="AS642" s="28"/>
      <c r="AT642" s="29"/>
      <c r="AU642" s="28"/>
      <c r="AV642" s="194" t="s">
        <v>1353</v>
      </c>
      <c r="AW642" s="28"/>
      <c r="AX642" s="194" t="s">
        <v>84</v>
      </c>
      <c r="AY642" s="244">
        <v>0.8</v>
      </c>
      <c r="AZ642" s="245"/>
      <c r="BA642" s="245"/>
      <c r="BB642" s="236"/>
      <c r="BC642" s="245"/>
      <c r="BD642" s="117" t="s">
        <v>103</v>
      </c>
      <c r="BE642" s="246">
        <v>42705</v>
      </c>
      <c r="BF642" s="116"/>
      <c r="BG642" s="116"/>
      <c r="BH642" s="116"/>
      <c r="BI642" s="116"/>
      <c r="BJ642" s="116"/>
      <c r="BK642" s="116"/>
      <c r="BL642" s="116"/>
      <c r="BM642" s="116"/>
      <c r="BN642" s="116"/>
      <c r="BO642" s="116"/>
    </row>
    <row r="643" spans="1:67" ht="16.5">
      <c r="A643" s="234">
        <v>275</v>
      </c>
      <c r="B643" s="116"/>
      <c r="C643" s="116"/>
      <c r="D643" s="226" t="s">
        <v>2817</v>
      </c>
      <c r="E643" s="227" t="s">
        <v>930</v>
      </c>
      <c r="F643" s="293"/>
      <c r="G643" s="294" t="s">
        <v>2818</v>
      </c>
      <c r="H643" s="237">
        <v>58</v>
      </c>
      <c r="I643" s="226" t="s">
        <v>78</v>
      </c>
      <c r="J643" s="245"/>
      <c r="K643" s="238" t="s">
        <v>80</v>
      </c>
      <c r="L643" s="229" t="s">
        <v>9</v>
      </c>
      <c r="M643" s="230" t="s">
        <v>2820</v>
      </c>
      <c r="N643" s="229" t="s">
        <v>2821</v>
      </c>
      <c r="O643" s="240"/>
      <c r="P643" s="229" t="s">
        <v>336</v>
      </c>
      <c r="Q643" s="230" t="s">
        <v>223</v>
      </c>
      <c r="R643" s="229" t="s">
        <v>223</v>
      </c>
      <c r="S643" s="239" t="s">
        <v>80</v>
      </c>
      <c r="T643" s="248"/>
      <c r="U643" s="240"/>
      <c r="V643" s="248"/>
      <c r="W643" s="240"/>
      <c r="X643" s="30" t="s">
        <v>2821</v>
      </c>
      <c r="Y643" s="241">
        <v>0.7</v>
      </c>
      <c r="Z643" s="242">
        <v>6</v>
      </c>
      <c r="AA643" s="241">
        <v>23</v>
      </c>
      <c r="AB643" s="30" t="s">
        <v>2496</v>
      </c>
      <c r="AC643" s="194" t="s">
        <v>1924</v>
      </c>
      <c r="AD643" s="235"/>
      <c r="AE643" s="30" t="s">
        <v>1345</v>
      </c>
      <c r="AF643" s="29"/>
      <c r="AG643" s="30" t="s">
        <v>67</v>
      </c>
      <c r="AH643" s="233" t="e">
        <f>VLOOKUP($AD643,'Program-Causes'!$C:$D,2,FALSE)</f>
        <v>#N/A</v>
      </c>
      <c r="AI643" s="194" t="s">
        <v>100</v>
      </c>
      <c r="AJ643" s="30" t="s">
        <v>69</v>
      </c>
      <c r="AK643" s="194" t="s">
        <v>70</v>
      </c>
      <c r="AL643" s="30" t="str">
        <f t="shared" si="0"/>
        <v>程光-三林万业（上海）企业集团有限公司-0.7-6-Shanghai University of Finance and Economics SUFE Education Development Fund-上海财经大学教育发展基金会</v>
      </c>
      <c r="AM643" s="26" t="s">
        <v>80</v>
      </c>
      <c r="AN643" s="29"/>
      <c r="AO643" s="28"/>
      <c r="AP643" s="29"/>
      <c r="AQ643" s="30" t="s">
        <v>74</v>
      </c>
      <c r="AR643" s="29"/>
      <c r="AS643" s="28"/>
      <c r="AT643" s="29"/>
      <c r="AU643" s="28"/>
      <c r="AV643" s="194" t="s">
        <v>1925</v>
      </c>
      <c r="AW643" s="28"/>
      <c r="AX643" s="194" t="s">
        <v>2766</v>
      </c>
      <c r="AY643" s="244">
        <v>0.7</v>
      </c>
      <c r="AZ643" s="245"/>
      <c r="BA643" s="245"/>
      <c r="BB643" s="236"/>
      <c r="BC643" s="245"/>
      <c r="BD643" s="117" t="s">
        <v>945</v>
      </c>
      <c r="BE643" s="246">
        <v>42709</v>
      </c>
      <c r="BF643" s="116"/>
      <c r="BG643" s="116"/>
      <c r="BH643" s="116"/>
      <c r="BI643" s="116"/>
      <c r="BJ643" s="116"/>
      <c r="BK643" s="116"/>
      <c r="BL643" s="116"/>
      <c r="BM643" s="116"/>
      <c r="BN643" s="116"/>
      <c r="BO643" s="116"/>
    </row>
    <row r="644" spans="1:67" ht="16.5">
      <c r="A644" s="234">
        <v>276</v>
      </c>
      <c r="B644" s="116"/>
      <c r="C644" s="116"/>
      <c r="D644" s="226" t="s">
        <v>2823</v>
      </c>
      <c r="E644" s="227" t="s">
        <v>931</v>
      </c>
      <c r="F644" s="235"/>
      <c r="G644" s="236"/>
      <c r="H644" s="237">
        <v>41</v>
      </c>
      <c r="I644" s="226" t="s">
        <v>703</v>
      </c>
      <c r="J644" s="245"/>
      <c r="K644" s="238" t="s">
        <v>80</v>
      </c>
      <c r="L644" s="229" t="s">
        <v>124</v>
      </c>
      <c r="M644" s="230" t="s">
        <v>2824</v>
      </c>
      <c r="N644" s="229" t="s">
        <v>2825</v>
      </c>
      <c r="O644" s="230" t="s">
        <v>70</v>
      </c>
      <c r="P644" s="229" t="s">
        <v>336</v>
      </c>
      <c r="Q644" s="230" t="s">
        <v>222</v>
      </c>
      <c r="R644" s="229" t="s">
        <v>222</v>
      </c>
      <c r="S644" s="239" t="s">
        <v>80</v>
      </c>
      <c r="T644" s="229" t="s">
        <v>2826</v>
      </c>
      <c r="U644" s="240"/>
      <c r="V644" s="229" t="s">
        <v>2827</v>
      </c>
      <c r="W644" s="239" t="s">
        <v>80</v>
      </c>
      <c r="X644" s="30" t="s">
        <v>2828</v>
      </c>
      <c r="Y644" s="241">
        <v>10</v>
      </c>
      <c r="Z644" s="242">
        <v>12</v>
      </c>
      <c r="AA644" s="241">
        <v>7</v>
      </c>
      <c r="AB644" s="30" t="s">
        <v>2829</v>
      </c>
      <c r="AC644" s="29"/>
      <c r="AD644" s="235"/>
      <c r="AE644" s="30" t="s">
        <v>1390</v>
      </c>
      <c r="AF644" s="29"/>
      <c r="AG644" s="30" t="s">
        <v>67</v>
      </c>
      <c r="AH644" s="233" t="e">
        <f>VLOOKUP($AD644,'Program-Causes'!$C:$D,2,FALSE)</f>
        <v>#N/A</v>
      </c>
      <c r="AI644" s="194" t="s">
        <v>141</v>
      </c>
      <c r="AJ644" s="30" t="s">
        <v>69</v>
      </c>
      <c r="AK644" s="194" t="s">
        <v>84</v>
      </c>
      <c r="AL644" s="30" t="str">
        <f t="shared" si="0"/>
        <v>于立荣-Beijing Lingsheng Kind Foundation-10-12-Capital Normal University-</v>
      </c>
      <c r="AM644" s="26" t="s">
        <v>72</v>
      </c>
      <c r="AN644" s="27" t="s">
        <v>73</v>
      </c>
      <c r="AO644" s="26" t="s">
        <v>1057</v>
      </c>
      <c r="AP644" s="29"/>
      <c r="AQ644" s="30" t="s">
        <v>74</v>
      </c>
      <c r="AR644" s="29"/>
      <c r="AS644" s="28"/>
      <c r="AT644" s="29"/>
      <c r="AU644" s="28"/>
      <c r="AV644" s="194" t="s">
        <v>487</v>
      </c>
      <c r="AW644" s="28"/>
      <c r="AX644" s="194" t="s">
        <v>84</v>
      </c>
      <c r="AY644" s="244">
        <v>10.6</v>
      </c>
      <c r="AZ644" s="245"/>
      <c r="BA644" s="245"/>
      <c r="BB644" s="236"/>
      <c r="BC644" s="237">
        <v>14</v>
      </c>
      <c r="BD644" s="117" t="s">
        <v>77</v>
      </c>
      <c r="BE644" s="246">
        <v>42464</v>
      </c>
      <c r="BF644" s="116"/>
      <c r="BG644" s="116"/>
      <c r="BH644" s="116"/>
      <c r="BI644" s="116"/>
      <c r="BJ644" s="116"/>
      <c r="BK644" s="116"/>
      <c r="BL644" s="116"/>
      <c r="BM644" s="116"/>
      <c r="BN644" s="116"/>
      <c r="BO644" s="116"/>
    </row>
    <row r="645" spans="1:67" ht="16.5">
      <c r="A645" s="234">
        <v>276</v>
      </c>
      <c r="B645" s="116"/>
      <c r="C645" s="116"/>
      <c r="D645" s="226" t="s">
        <v>2823</v>
      </c>
      <c r="E645" s="117" t="s">
        <v>931</v>
      </c>
      <c r="F645" s="235"/>
      <c r="G645" s="116"/>
      <c r="H645" s="234">
        <v>41</v>
      </c>
      <c r="I645" s="117" t="s">
        <v>703</v>
      </c>
      <c r="J645" s="116"/>
      <c r="K645" s="257" t="s">
        <v>80</v>
      </c>
      <c r="L645" s="117" t="s">
        <v>124</v>
      </c>
      <c r="M645" s="117" t="s">
        <v>2824</v>
      </c>
      <c r="N645" s="117" t="s">
        <v>2825</v>
      </c>
      <c r="O645" s="117" t="s">
        <v>70</v>
      </c>
      <c r="P645" s="117" t="s">
        <v>336</v>
      </c>
      <c r="Q645" s="117" t="s">
        <v>222</v>
      </c>
      <c r="R645" s="117" t="s">
        <v>222</v>
      </c>
      <c r="S645" s="257" t="s">
        <v>80</v>
      </c>
      <c r="T645" s="117" t="s">
        <v>2826</v>
      </c>
      <c r="U645" s="116"/>
      <c r="V645" s="117" t="s">
        <v>2827</v>
      </c>
      <c r="W645" s="257" t="s">
        <v>80</v>
      </c>
      <c r="X645" s="117" t="s">
        <v>2830</v>
      </c>
      <c r="Y645" s="234">
        <v>0.6</v>
      </c>
      <c r="Z645" s="234">
        <v>10</v>
      </c>
      <c r="AA645" s="234">
        <v>14</v>
      </c>
      <c r="AB645" s="117" t="s">
        <v>2831</v>
      </c>
      <c r="AC645" s="116"/>
      <c r="AD645" s="116"/>
      <c r="AE645" s="117" t="s">
        <v>109</v>
      </c>
      <c r="AF645" s="116"/>
      <c r="AG645" s="230" t="s">
        <v>67</v>
      </c>
      <c r="AH645" s="233" t="e">
        <f>VLOOKUP($AD645,'Program-Causes'!$C:$D,2,FALSE)</f>
        <v>#N/A</v>
      </c>
      <c r="AI645" s="117" t="s">
        <v>100</v>
      </c>
      <c r="AJ645" s="117" t="s">
        <v>69</v>
      </c>
      <c r="AK645" s="117" t="s">
        <v>70</v>
      </c>
      <c r="AL645" s="30" t="str">
        <f t="shared" si="0"/>
        <v>于立荣-Beijing Lingsheng Investment Holding Group Co., Ltd-0.6-10-Beijing Pinggu District Red Cross-</v>
      </c>
      <c r="AM645" s="257" t="s">
        <v>72</v>
      </c>
      <c r="AN645" s="257" t="s">
        <v>73</v>
      </c>
      <c r="AO645" s="257" t="s">
        <v>1057</v>
      </c>
      <c r="AP645" s="116"/>
      <c r="AQ645" s="117" t="s">
        <v>74</v>
      </c>
      <c r="AR645" s="116"/>
      <c r="AS645" s="116"/>
      <c r="AT645" s="116"/>
      <c r="AU645" s="116"/>
      <c r="AV645" s="510" t="s">
        <v>487</v>
      </c>
      <c r="AW645" s="506"/>
      <c r="AX645" s="117" t="s">
        <v>84</v>
      </c>
      <c r="AY645" s="116"/>
      <c r="AZ645" s="116"/>
      <c r="BA645" s="116"/>
      <c r="BB645" s="116"/>
      <c r="BC645" s="234">
        <v>14</v>
      </c>
      <c r="BD645" s="117" t="s">
        <v>103</v>
      </c>
      <c r="BE645" s="246">
        <v>42706</v>
      </c>
      <c r="BF645" s="116"/>
      <c r="BG645" s="116"/>
      <c r="BH645" s="116"/>
      <c r="BI645" s="116"/>
      <c r="BJ645" s="116"/>
      <c r="BK645" s="116"/>
      <c r="BL645" s="116"/>
      <c r="BM645" s="116"/>
      <c r="BN645" s="116"/>
      <c r="BO645" s="116"/>
    </row>
    <row r="646" spans="1:67" ht="16.5">
      <c r="A646" s="234">
        <v>277</v>
      </c>
      <c r="B646" s="117" t="s">
        <v>1626</v>
      </c>
      <c r="C646" s="116"/>
      <c r="D646" s="226" t="s">
        <v>2834</v>
      </c>
      <c r="E646" s="227" t="s">
        <v>932</v>
      </c>
      <c r="F646" s="235"/>
      <c r="G646" s="236"/>
      <c r="H646" s="245"/>
      <c r="I646" s="226" t="s">
        <v>78</v>
      </c>
      <c r="J646" s="245"/>
      <c r="K646" s="236"/>
      <c r="L646" s="248"/>
      <c r="M646" s="240"/>
      <c r="N646" s="229" t="s">
        <v>2835</v>
      </c>
      <c r="O646" s="240"/>
      <c r="P646" s="229" t="s">
        <v>336</v>
      </c>
      <c r="Q646" s="230" t="s">
        <v>223</v>
      </c>
      <c r="R646" s="229" t="s">
        <v>223</v>
      </c>
      <c r="S646" s="240"/>
      <c r="T646" s="248"/>
      <c r="U646" s="240"/>
      <c r="V646" s="248"/>
      <c r="W646" s="240"/>
      <c r="X646" s="30" t="s">
        <v>2835</v>
      </c>
      <c r="Y646" s="241">
        <v>0.5</v>
      </c>
      <c r="Z646" s="242">
        <v>8</v>
      </c>
      <c r="AA646" s="241">
        <v>31</v>
      </c>
      <c r="AB646" s="30" t="s">
        <v>2496</v>
      </c>
      <c r="AC646" s="194" t="s">
        <v>1924</v>
      </c>
      <c r="AD646" s="235"/>
      <c r="AE646" s="30" t="s">
        <v>1345</v>
      </c>
      <c r="AF646" s="29"/>
      <c r="AG646" s="30" t="s">
        <v>67</v>
      </c>
      <c r="AH646" s="233" t="e">
        <f>VLOOKUP($AD646,'Program-Causes'!$C:$D,2,FALSE)</f>
        <v>#N/A</v>
      </c>
      <c r="AI646" s="194" t="s">
        <v>100</v>
      </c>
      <c r="AJ646" s="30" t="s">
        <v>69</v>
      </c>
      <c r="AK646" s="194" t="s">
        <v>70</v>
      </c>
      <c r="AL646" s="30" t="str">
        <f t="shared" si="0"/>
        <v>陈铭锡-上海宏铭投资管理有限公司-0.5-8-Shanghai University of Finance and Economics SUFE Education Development Fund-上海财经大学教育发展基金会</v>
      </c>
      <c r="AM646" s="26" t="s">
        <v>80</v>
      </c>
      <c r="AN646" s="29"/>
      <c r="AO646" s="28"/>
      <c r="AP646" s="29"/>
      <c r="AQ646" s="30" t="s">
        <v>74</v>
      </c>
      <c r="AR646" s="29"/>
      <c r="AS646" s="28"/>
      <c r="AT646" s="29"/>
      <c r="AU646" s="28"/>
      <c r="AV646" s="194" t="s">
        <v>2577</v>
      </c>
      <c r="AW646" s="28"/>
      <c r="AX646" s="194" t="s">
        <v>84</v>
      </c>
      <c r="AY646" s="244">
        <v>0.5</v>
      </c>
      <c r="AZ646" s="245"/>
      <c r="BA646" s="245"/>
      <c r="BB646" s="236"/>
      <c r="BC646" s="245"/>
      <c r="BD646" s="117" t="s">
        <v>945</v>
      </c>
      <c r="BE646" s="246">
        <v>42709</v>
      </c>
      <c r="BF646" s="116"/>
      <c r="BG646" s="116"/>
      <c r="BH646" s="116"/>
      <c r="BI646" s="116"/>
      <c r="BJ646" s="116"/>
      <c r="BK646" s="116"/>
      <c r="BL646" s="116"/>
      <c r="BM646" s="116"/>
      <c r="BN646" s="116"/>
      <c r="BO646" s="116"/>
    </row>
    <row r="647" spans="1:67" ht="16.5">
      <c r="A647" s="234">
        <v>277</v>
      </c>
      <c r="B647" s="116"/>
      <c r="C647" s="116"/>
      <c r="D647" s="226" t="s">
        <v>2836</v>
      </c>
      <c r="E647" s="227" t="s">
        <v>935</v>
      </c>
      <c r="F647" s="282"/>
      <c r="G647" s="283">
        <v>31747</v>
      </c>
      <c r="H647" s="237">
        <v>29</v>
      </c>
      <c r="I647" s="226" t="s">
        <v>78</v>
      </c>
      <c r="J647" s="227" t="s">
        <v>2837</v>
      </c>
      <c r="K647" s="238" t="s">
        <v>80</v>
      </c>
      <c r="L647" s="229" t="s">
        <v>119</v>
      </c>
      <c r="M647" s="230" t="s">
        <v>2838</v>
      </c>
      <c r="N647" s="229" t="s">
        <v>2839</v>
      </c>
      <c r="O647" s="240"/>
      <c r="P647" s="229" t="s">
        <v>2840</v>
      </c>
      <c r="Q647" s="230" t="s">
        <v>222</v>
      </c>
      <c r="R647" s="229" t="s">
        <v>222</v>
      </c>
      <c r="S647" s="239" t="s">
        <v>80</v>
      </c>
      <c r="T647" s="248"/>
      <c r="U647" s="240"/>
      <c r="V647" s="248"/>
      <c r="W647" s="240"/>
      <c r="X647" s="30" t="s">
        <v>935</v>
      </c>
      <c r="Y647" s="241">
        <v>0.5</v>
      </c>
      <c r="Z647" s="242">
        <v>11</v>
      </c>
      <c r="AA647" s="241">
        <v>27</v>
      </c>
      <c r="AB647" s="30" t="s">
        <v>2496</v>
      </c>
      <c r="AC647" s="194" t="s">
        <v>1924</v>
      </c>
      <c r="AD647" s="235"/>
      <c r="AE647" s="30" t="s">
        <v>1345</v>
      </c>
      <c r="AF647" s="29"/>
      <c r="AG647" s="30" t="s">
        <v>67</v>
      </c>
      <c r="AH647" s="233" t="e">
        <f>VLOOKUP($AD647,'Program-Causes'!$C:$D,2,FALSE)</f>
        <v>#N/A</v>
      </c>
      <c r="AI647" s="194" t="s">
        <v>68</v>
      </c>
      <c r="AJ647" s="30" t="s">
        <v>69</v>
      </c>
      <c r="AK647" s="194" t="s">
        <v>70</v>
      </c>
      <c r="AL647" s="30" t="str">
        <f t="shared" si="0"/>
        <v>刘宇-刘宇-0.5-11-Shanghai University of Finance and Economics SUFE Education Development Fund-上海财经大学教育发展基金会</v>
      </c>
      <c r="AM647" s="26" t="s">
        <v>80</v>
      </c>
      <c r="AN647" s="29"/>
      <c r="AO647" s="28"/>
      <c r="AP647" s="29"/>
      <c r="AQ647" s="30" t="s">
        <v>74</v>
      </c>
      <c r="AR647" s="29"/>
      <c r="AS647" s="28"/>
      <c r="AT647" s="29"/>
      <c r="AU647" s="28"/>
      <c r="AV647" s="194" t="s">
        <v>1925</v>
      </c>
      <c r="AW647" s="28"/>
      <c r="AX647" s="194" t="s">
        <v>2766</v>
      </c>
      <c r="AY647" s="244">
        <v>0.5</v>
      </c>
      <c r="AZ647" s="245"/>
      <c r="BA647" s="245"/>
      <c r="BB647" s="236"/>
      <c r="BC647" s="245"/>
      <c r="BD647" s="117" t="s">
        <v>103</v>
      </c>
      <c r="BE647" s="246">
        <v>42709</v>
      </c>
      <c r="BF647" s="116"/>
      <c r="BG647" s="116"/>
      <c r="BH647" s="116"/>
      <c r="BI647" s="116"/>
      <c r="BJ647" s="116"/>
      <c r="BK647" s="116"/>
      <c r="BL647" s="116"/>
      <c r="BM647" s="116"/>
      <c r="BN647" s="116"/>
      <c r="BO647" s="116"/>
    </row>
    <row r="648" spans="1:67" ht="16.5">
      <c r="A648" s="234">
        <v>277</v>
      </c>
      <c r="B648" s="117" t="s">
        <v>1626</v>
      </c>
      <c r="C648" s="116"/>
      <c r="D648" s="226" t="s">
        <v>2841</v>
      </c>
      <c r="E648" s="227" t="s">
        <v>933</v>
      </c>
      <c r="F648" s="235"/>
      <c r="G648" s="236"/>
      <c r="H648" s="245"/>
      <c r="I648" s="226" t="s">
        <v>78</v>
      </c>
      <c r="J648" s="245"/>
      <c r="K648" s="236"/>
      <c r="L648" s="229" t="s">
        <v>9</v>
      </c>
      <c r="M648" s="230" t="s">
        <v>2842</v>
      </c>
      <c r="N648" s="229" t="s">
        <v>2843</v>
      </c>
      <c r="O648" s="230" t="s">
        <v>70</v>
      </c>
      <c r="P648" s="229" t="s">
        <v>336</v>
      </c>
      <c r="Q648" s="230" t="s">
        <v>961</v>
      </c>
      <c r="R648" s="229" t="s">
        <v>1058</v>
      </c>
      <c r="S648" s="239" t="s">
        <v>80</v>
      </c>
      <c r="T648" s="229" t="s">
        <v>2844</v>
      </c>
      <c r="U648" s="240"/>
      <c r="V648" s="229" t="s">
        <v>2845</v>
      </c>
      <c r="W648" s="239" t="s">
        <v>2846</v>
      </c>
      <c r="X648" s="30" t="s">
        <v>2842</v>
      </c>
      <c r="Y648" s="241">
        <v>0.5</v>
      </c>
      <c r="Z648" s="242">
        <v>6</v>
      </c>
      <c r="AA648" s="241">
        <v>14</v>
      </c>
      <c r="AB648" s="30" t="s">
        <v>2847</v>
      </c>
      <c r="AC648" s="29"/>
      <c r="AD648" s="235"/>
      <c r="AE648" s="30" t="s">
        <v>1352</v>
      </c>
      <c r="AF648" s="29"/>
      <c r="AG648" s="30" t="s">
        <v>67</v>
      </c>
      <c r="AH648" s="233" t="e">
        <f>VLOOKUP($AD648,'Program-Causes'!$C:$D,2,FALSE)</f>
        <v>#N/A</v>
      </c>
      <c r="AI648" s="194" t="s">
        <v>100</v>
      </c>
      <c r="AJ648" s="30" t="s">
        <v>69</v>
      </c>
      <c r="AK648" s="194" t="s">
        <v>70</v>
      </c>
      <c r="AL648" s="30" t="str">
        <f t="shared" si="0"/>
        <v>罗勇-Bontop Group-0.5-6-Leshan Normal University-</v>
      </c>
      <c r="AM648" s="26" t="s">
        <v>72</v>
      </c>
      <c r="AN648" s="29"/>
      <c r="AO648" s="28"/>
      <c r="AP648" s="29"/>
      <c r="AQ648" s="30" t="s">
        <v>74</v>
      </c>
      <c r="AR648" s="29"/>
      <c r="AS648" s="28"/>
      <c r="AT648" s="29"/>
      <c r="AU648" s="28"/>
      <c r="AV648" s="194" t="s">
        <v>2848</v>
      </c>
      <c r="AW648" s="28"/>
      <c r="AX648" s="194" t="s">
        <v>84</v>
      </c>
      <c r="AY648" s="244">
        <v>1</v>
      </c>
      <c r="AZ648" s="245"/>
      <c r="BA648" s="245"/>
      <c r="BB648" s="236"/>
      <c r="BC648" s="237">
        <v>5</v>
      </c>
      <c r="BD648" s="117" t="s">
        <v>103</v>
      </c>
      <c r="BE648" s="246">
        <v>42690</v>
      </c>
      <c r="BF648" s="116"/>
      <c r="BG648" s="116"/>
      <c r="BH648" s="116"/>
      <c r="BI648" s="116"/>
      <c r="BJ648" s="116"/>
      <c r="BK648" s="116"/>
      <c r="BL648" s="116"/>
      <c r="BM648" s="116"/>
      <c r="BN648" s="116"/>
      <c r="BO648" s="116"/>
    </row>
    <row r="649" spans="1:67" ht="16.5">
      <c r="A649" s="234">
        <v>277</v>
      </c>
      <c r="B649" s="117" t="s">
        <v>1626</v>
      </c>
      <c r="C649" s="116"/>
      <c r="D649" s="226" t="s">
        <v>2849</v>
      </c>
      <c r="E649" s="227" t="s">
        <v>934</v>
      </c>
      <c r="F649" s="235"/>
      <c r="G649" s="236"/>
      <c r="H649" s="245"/>
      <c r="I649" s="236"/>
      <c r="J649" s="245"/>
      <c r="K649" s="236"/>
      <c r="L649" s="248"/>
      <c r="M649" s="240"/>
      <c r="N649" s="248"/>
      <c r="O649" s="240"/>
      <c r="P649" s="248"/>
      <c r="Q649" s="240"/>
      <c r="R649" s="248"/>
      <c r="S649" s="240"/>
      <c r="T649" s="248"/>
      <c r="U649" s="240"/>
      <c r="V649" s="248"/>
      <c r="W649" s="240"/>
      <c r="X649" s="28"/>
      <c r="Y649" s="241">
        <v>0.5</v>
      </c>
      <c r="Z649" s="242">
        <v>11</v>
      </c>
      <c r="AA649" s="241">
        <v>27</v>
      </c>
      <c r="AB649" s="30" t="s">
        <v>1923</v>
      </c>
      <c r="AC649" s="194" t="s">
        <v>1924</v>
      </c>
      <c r="AD649" s="235"/>
      <c r="AE649" s="30" t="s">
        <v>1345</v>
      </c>
      <c r="AF649" s="29"/>
      <c r="AG649" s="30" t="s">
        <v>67</v>
      </c>
      <c r="AH649" s="233" t="e">
        <f>VLOOKUP($AD649,'Program-Causes'!$C:$D,2,FALSE)</f>
        <v>#N/A</v>
      </c>
      <c r="AI649" s="194" t="s">
        <v>68</v>
      </c>
      <c r="AJ649" s="30" t="s">
        <v>69</v>
      </c>
      <c r="AK649" s="194" t="s">
        <v>70</v>
      </c>
      <c r="AL649" s="30" t="str">
        <f t="shared" si="0"/>
        <v>徐重远--0.5-11-Shanghai University of Finance and Economics SUFE Education Development Foundation-上海财经大学教育发展基金会</v>
      </c>
      <c r="AM649" s="26" t="s">
        <v>80</v>
      </c>
      <c r="AN649" s="29"/>
      <c r="AO649" s="28"/>
      <c r="AP649" s="29"/>
      <c r="AQ649" s="30" t="s">
        <v>74</v>
      </c>
      <c r="AR649" s="29"/>
      <c r="AS649" s="28"/>
      <c r="AT649" s="29"/>
      <c r="AU649" s="28"/>
      <c r="AV649" s="194" t="s">
        <v>1925</v>
      </c>
      <c r="AW649" s="28"/>
      <c r="AX649" s="194" t="s">
        <v>2766</v>
      </c>
      <c r="AY649" s="244">
        <v>0.5</v>
      </c>
      <c r="AZ649" s="245"/>
      <c r="BA649" s="245"/>
      <c r="BB649" s="236"/>
      <c r="BC649" s="245"/>
      <c r="BD649" s="117" t="s">
        <v>951</v>
      </c>
      <c r="BE649" s="246">
        <v>42696</v>
      </c>
      <c r="BF649" s="116"/>
      <c r="BG649" s="116"/>
      <c r="BH649" s="116"/>
      <c r="BI649" s="116"/>
      <c r="BJ649" s="116"/>
      <c r="BK649" s="116"/>
      <c r="BL649" s="116"/>
      <c r="BM649" s="116"/>
      <c r="BN649" s="116"/>
      <c r="BO649" s="116"/>
    </row>
    <row r="650" spans="1:67" ht="16.5">
      <c r="A650" s="234">
        <v>281</v>
      </c>
      <c r="B650" s="116"/>
      <c r="C650" s="116"/>
      <c r="D650" s="226" t="s">
        <v>2850</v>
      </c>
      <c r="E650" s="227" t="s">
        <v>936</v>
      </c>
      <c r="F650" s="235"/>
      <c r="G650" s="236"/>
      <c r="H650" s="237">
        <v>62</v>
      </c>
      <c r="I650" s="226" t="s">
        <v>78</v>
      </c>
      <c r="J650" s="245"/>
      <c r="K650" s="238" t="s">
        <v>80</v>
      </c>
      <c r="L650" s="229" t="s">
        <v>124</v>
      </c>
      <c r="M650" s="230" t="s">
        <v>2851</v>
      </c>
      <c r="N650" s="229" t="s">
        <v>2852</v>
      </c>
      <c r="O650" s="230" t="s">
        <v>70</v>
      </c>
      <c r="P650" s="229" t="s">
        <v>336</v>
      </c>
      <c r="Q650" s="230" t="s">
        <v>748</v>
      </c>
      <c r="R650" s="229" t="s">
        <v>749</v>
      </c>
      <c r="S650" s="239" t="s">
        <v>80</v>
      </c>
      <c r="T650" s="229" t="s">
        <v>2853</v>
      </c>
      <c r="U650" s="240"/>
      <c r="V650" s="229" t="s">
        <v>2854</v>
      </c>
      <c r="W650" s="239" t="s">
        <v>2855</v>
      </c>
      <c r="X650" s="30" t="s">
        <v>2856</v>
      </c>
      <c r="Y650" s="241">
        <v>0.3</v>
      </c>
      <c r="Z650" s="242">
        <v>1</v>
      </c>
      <c r="AA650" s="241">
        <v>1</v>
      </c>
      <c r="AB650" s="30" t="s">
        <v>2857</v>
      </c>
      <c r="AC650" s="29"/>
      <c r="AD650" s="235"/>
      <c r="AE650" s="30" t="s">
        <v>1371</v>
      </c>
      <c r="AF650" s="194" t="s">
        <v>2858</v>
      </c>
      <c r="AG650" s="30" t="s">
        <v>99</v>
      </c>
      <c r="AH650" s="233" t="e">
        <f>VLOOKUP($AD650,'Program-Causes'!$C:$D,2,FALSE)</f>
        <v>#N/A</v>
      </c>
      <c r="AI650" s="194" t="s">
        <v>100</v>
      </c>
      <c r="AJ650" s="30" t="s">
        <v>69</v>
      </c>
      <c r="AK650" s="194" t="s">
        <v>70</v>
      </c>
      <c r="AL650" s="30" t="str">
        <f t="shared" si="0"/>
        <v>楼永良-Zhongtian Tianjin Construction Group-0.3-1-500 Low Income Families in Tianjin-</v>
      </c>
      <c r="AM650" s="26" t="s">
        <v>80</v>
      </c>
      <c r="AN650" s="29"/>
      <c r="AO650" s="28"/>
      <c r="AP650" s="29"/>
      <c r="AQ650" s="30" t="s">
        <v>74</v>
      </c>
      <c r="AR650" s="29"/>
      <c r="AS650" s="28"/>
      <c r="AT650" s="29"/>
      <c r="AU650" s="28"/>
      <c r="AV650" s="194" t="s">
        <v>280</v>
      </c>
      <c r="AW650" s="28"/>
      <c r="AX650" s="194" t="s">
        <v>76</v>
      </c>
      <c r="AY650" s="244">
        <v>0.4</v>
      </c>
      <c r="AZ650" s="245"/>
      <c r="BA650" s="245"/>
      <c r="BB650" s="236"/>
      <c r="BC650" s="237">
        <v>53</v>
      </c>
      <c r="BD650" s="117" t="s">
        <v>488</v>
      </c>
      <c r="BE650" s="246">
        <v>42440</v>
      </c>
      <c r="BF650" s="116"/>
      <c r="BG650" s="116"/>
      <c r="BH650" s="247"/>
      <c r="BI650" s="247"/>
      <c r="BJ650" s="247"/>
      <c r="BK650" s="247"/>
      <c r="BL650" s="247"/>
      <c r="BM650" s="247"/>
      <c r="BN650" s="247"/>
      <c r="BO650" s="247"/>
    </row>
    <row r="651" spans="1:67" ht="16.5">
      <c r="A651" s="234">
        <v>281</v>
      </c>
      <c r="B651" s="116"/>
      <c r="C651" s="116"/>
      <c r="D651" s="226" t="s">
        <v>2850</v>
      </c>
      <c r="E651" s="227" t="s">
        <v>936</v>
      </c>
      <c r="F651" s="235"/>
      <c r="G651" s="236"/>
      <c r="H651" s="245"/>
      <c r="I651" s="236"/>
      <c r="J651" s="245"/>
      <c r="K651" s="236"/>
      <c r="L651" s="248"/>
      <c r="M651" s="240"/>
      <c r="N651" s="248"/>
      <c r="O651" s="240"/>
      <c r="P651" s="248"/>
      <c r="Q651" s="240"/>
      <c r="R651" s="248"/>
      <c r="S651" s="240"/>
      <c r="T651" s="248"/>
      <c r="U651" s="240"/>
      <c r="V651" s="248"/>
      <c r="W651" s="240"/>
      <c r="X651" s="30" t="s">
        <v>2856</v>
      </c>
      <c r="Y651" s="241">
        <v>0.1</v>
      </c>
      <c r="Z651" s="242">
        <v>10</v>
      </c>
      <c r="AA651" s="241">
        <v>15</v>
      </c>
      <c r="AB651" s="30" t="s">
        <v>2859</v>
      </c>
      <c r="AC651" s="29"/>
      <c r="AD651" s="235"/>
      <c r="AE651" s="30" t="s">
        <v>1390</v>
      </c>
      <c r="AF651" s="29"/>
      <c r="AG651" s="30" t="s">
        <v>67</v>
      </c>
      <c r="AH651" s="233" t="e">
        <f>VLOOKUP($AD651,'Program-Causes'!$C:$D,2,FALSE)</f>
        <v>#N/A</v>
      </c>
      <c r="AI651" s="194" t="s">
        <v>100</v>
      </c>
      <c r="AJ651" s="30" t="s">
        <v>69</v>
      </c>
      <c r="AK651" s="194" t="s">
        <v>70</v>
      </c>
      <c r="AL651" s="30" t="str">
        <f t="shared" si="0"/>
        <v>楼永良-Zhongtian Tianjin Construction Group-0.1-10-Chongqing University, School of Civil Engineering-</v>
      </c>
      <c r="AM651" s="26" t="s">
        <v>80</v>
      </c>
      <c r="AN651" s="29"/>
      <c r="AO651" s="28"/>
      <c r="AP651" s="29"/>
      <c r="AQ651" s="30" t="s">
        <v>74</v>
      </c>
      <c r="AR651" s="29"/>
      <c r="AS651" s="28"/>
      <c r="AT651" s="29"/>
      <c r="AU651" s="28"/>
      <c r="AV651" s="194" t="s">
        <v>1064</v>
      </c>
      <c r="AW651" s="28"/>
      <c r="AX651" s="194" t="s">
        <v>84</v>
      </c>
      <c r="AY651" s="236"/>
      <c r="AZ651" s="245"/>
      <c r="BA651" s="245"/>
      <c r="BB651" s="236"/>
      <c r="BC651" s="237">
        <v>53</v>
      </c>
      <c r="BD651" s="117" t="s">
        <v>103</v>
      </c>
      <c r="BE651" s="246">
        <v>42706</v>
      </c>
      <c r="BF651" s="116"/>
      <c r="BG651" s="116"/>
      <c r="BH651" s="116"/>
      <c r="BI651" s="116"/>
      <c r="BJ651" s="116"/>
      <c r="BK651" s="116"/>
      <c r="BL651" s="116"/>
      <c r="BM651" s="116"/>
      <c r="BN651" s="116"/>
      <c r="BO651" s="116"/>
    </row>
    <row r="652" spans="1:67" ht="16.5">
      <c r="A652" s="234">
        <v>282</v>
      </c>
      <c r="B652" s="116"/>
      <c r="C652" s="116"/>
      <c r="D652" s="226" t="s">
        <v>2860</v>
      </c>
      <c r="E652" s="227" t="s">
        <v>937</v>
      </c>
      <c r="F652" s="235"/>
      <c r="G652" s="236"/>
      <c r="H652" s="237">
        <v>63</v>
      </c>
      <c r="I652" s="226" t="s">
        <v>78</v>
      </c>
      <c r="J652" s="227" t="s">
        <v>79</v>
      </c>
      <c r="K652" s="238" t="s">
        <v>80</v>
      </c>
      <c r="L652" s="229" t="s">
        <v>122</v>
      </c>
      <c r="M652" s="230" t="s">
        <v>2861</v>
      </c>
      <c r="N652" s="229" t="s">
        <v>2862</v>
      </c>
      <c r="O652" s="230" t="s">
        <v>84</v>
      </c>
      <c r="P652" s="229" t="s">
        <v>2863</v>
      </c>
      <c r="Q652" s="230" t="s">
        <v>1294</v>
      </c>
      <c r="R652" s="229" t="s">
        <v>2864</v>
      </c>
      <c r="S652" s="239" t="s">
        <v>80</v>
      </c>
      <c r="T652" s="229" t="s">
        <v>2865</v>
      </c>
      <c r="U652" s="240"/>
      <c r="V652" s="229" t="s">
        <v>2866</v>
      </c>
      <c r="W652" s="230" t="s">
        <v>2867</v>
      </c>
      <c r="X652" s="30" t="s">
        <v>2861</v>
      </c>
      <c r="Y652" s="241">
        <v>0.3</v>
      </c>
      <c r="Z652" s="242">
        <v>7</v>
      </c>
      <c r="AA652" s="241">
        <v>12</v>
      </c>
      <c r="AB652" s="30" t="s">
        <v>2868</v>
      </c>
      <c r="AC652" s="29"/>
      <c r="AD652" s="235"/>
      <c r="AE652" s="30" t="s">
        <v>98</v>
      </c>
      <c r="AF652" s="29"/>
      <c r="AG652" s="30" t="s">
        <v>134</v>
      </c>
      <c r="AH652" s="233" t="e">
        <f>VLOOKUP($AD652,'Program-Causes'!$C:$D,2,FALSE)</f>
        <v>#N/A</v>
      </c>
      <c r="AI652" s="194" t="s">
        <v>100</v>
      </c>
      <c r="AJ652" s="30" t="s">
        <v>69</v>
      </c>
      <c r="AK652" s="194" t="s">
        <v>70</v>
      </c>
      <c r="AL652" s="30" t="str">
        <f t="shared" si="0"/>
        <v>许连捷-Hengan Group-0.3-7-Wuhui City-</v>
      </c>
      <c r="AM652" s="26" t="s">
        <v>80</v>
      </c>
      <c r="AN652" s="29"/>
      <c r="AO652" s="28"/>
      <c r="AP652" s="29"/>
      <c r="AQ652" s="30" t="s">
        <v>74</v>
      </c>
      <c r="AR652" s="29"/>
      <c r="AS652" s="30" t="s">
        <v>420</v>
      </c>
      <c r="AT652" s="29"/>
      <c r="AU652" s="28"/>
      <c r="AV652" s="194" t="s">
        <v>421</v>
      </c>
      <c r="AW652" s="30" t="s">
        <v>70</v>
      </c>
      <c r="AX652" s="194" t="s">
        <v>76</v>
      </c>
      <c r="AY652" s="244">
        <v>0.3</v>
      </c>
      <c r="AZ652" s="245"/>
      <c r="BA652" s="245"/>
      <c r="BB652" s="236"/>
      <c r="BC652" s="237">
        <v>279</v>
      </c>
      <c r="BD652" s="117" t="s">
        <v>103</v>
      </c>
      <c r="BE652" s="246">
        <v>42706</v>
      </c>
      <c r="BF652" s="116"/>
      <c r="BG652" s="116"/>
      <c r="BH652" s="116"/>
      <c r="BI652" s="116"/>
      <c r="BJ652" s="116"/>
      <c r="BK652" s="116"/>
      <c r="BL652" s="116"/>
      <c r="BM652" s="116"/>
      <c r="BN652" s="116"/>
      <c r="BO652" s="116"/>
    </row>
    <row r="653" spans="1:67" ht="16.5">
      <c r="A653" s="234">
        <v>283</v>
      </c>
      <c r="B653" s="116"/>
      <c r="C653" s="117" t="s">
        <v>70</v>
      </c>
      <c r="D653" s="226" t="s">
        <v>1078</v>
      </c>
      <c r="E653" s="301" t="s">
        <v>938</v>
      </c>
      <c r="F653" s="235"/>
      <c r="G653" s="275"/>
      <c r="H653" s="302">
        <v>45</v>
      </c>
      <c r="I653" s="301" t="s">
        <v>78</v>
      </c>
      <c r="J653" s="301" t="s">
        <v>79</v>
      </c>
      <c r="K653" s="303" t="s">
        <v>80</v>
      </c>
      <c r="L653" s="301" t="s">
        <v>2012</v>
      </c>
      <c r="M653" s="301" t="s">
        <v>2869</v>
      </c>
      <c r="N653" s="301" t="s">
        <v>1079</v>
      </c>
      <c r="O653" s="301" t="s">
        <v>70</v>
      </c>
      <c r="P653" s="301" t="s">
        <v>336</v>
      </c>
      <c r="Q653" s="301" t="s">
        <v>63</v>
      </c>
      <c r="R653" s="301" t="s">
        <v>64</v>
      </c>
      <c r="S653" s="303" t="s">
        <v>80</v>
      </c>
      <c r="T653" s="513" t="s">
        <v>2870</v>
      </c>
      <c r="U653" s="506"/>
      <c r="V653" s="301" t="s">
        <v>2871</v>
      </c>
      <c r="W653" s="301" t="s">
        <v>2872</v>
      </c>
      <c r="X653" s="301" t="s">
        <v>2873</v>
      </c>
      <c r="Y653" s="302">
        <v>0.22</v>
      </c>
      <c r="Z653" s="302">
        <v>9</v>
      </c>
      <c r="AA653" s="302">
        <v>15</v>
      </c>
      <c r="AB653" s="301" t="s">
        <v>2874</v>
      </c>
      <c r="AC653" s="275"/>
      <c r="AD653" s="235"/>
      <c r="AE653" s="301" t="s">
        <v>1371</v>
      </c>
      <c r="AF653" s="301" t="s">
        <v>2875</v>
      </c>
      <c r="AG653" s="301" t="s">
        <v>99</v>
      </c>
      <c r="AH653" s="233" t="e">
        <f>VLOOKUP($AD653,'Program-Causes'!$C:$D,2,FALSE)</f>
        <v>#N/A</v>
      </c>
      <c r="AI653" s="301" t="s">
        <v>141</v>
      </c>
      <c r="AJ653" s="301" t="s">
        <v>69</v>
      </c>
      <c r="AK653" s="301" t="s">
        <v>70</v>
      </c>
      <c r="AL653" s="30" t="str">
        <f t="shared" si="0"/>
        <v>王卫-S.F. Foundation-0.22-9-42 teachers in rural areas-</v>
      </c>
      <c r="AM653" s="303" t="s">
        <v>72</v>
      </c>
      <c r="AN653" s="303" t="s">
        <v>73</v>
      </c>
      <c r="AO653" s="275"/>
      <c r="AP653" s="275"/>
      <c r="AQ653" s="301" t="s">
        <v>74</v>
      </c>
      <c r="AR653" s="275"/>
      <c r="AS653" s="275"/>
      <c r="AT653" s="275"/>
      <c r="AU653" s="275"/>
      <c r="AV653" s="513" t="s">
        <v>2876</v>
      </c>
      <c r="AW653" s="506"/>
      <c r="AX653" s="301" t="s">
        <v>84</v>
      </c>
      <c r="AY653" s="275"/>
      <c r="AZ653" s="275"/>
      <c r="BA653" s="275"/>
      <c r="BB653" s="275"/>
      <c r="BC653" s="302">
        <v>38</v>
      </c>
      <c r="BD653" s="301" t="s">
        <v>488</v>
      </c>
      <c r="BE653" s="304">
        <v>42454</v>
      </c>
      <c r="BF653" s="275"/>
      <c r="BG653" s="275"/>
      <c r="BH653" s="116"/>
      <c r="BI653" s="116"/>
      <c r="BJ653" s="116"/>
      <c r="BK653" s="116"/>
      <c r="BL653" s="116"/>
      <c r="BM653" s="116"/>
      <c r="BN653" s="116"/>
      <c r="BO653" s="116"/>
    </row>
    <row r="654" spans="1:67" ht="16.5">
      <c r="A654" s="234">
        <v>284</v>
      </c>
      <c r="B654" s="116"/>
      <c r="C654" s="116"/>
      <c r="D654" s="226" t="s">
        <v>2878</v>
      </c>
      <c r="E654" s="227" t="s">
        <v>939</v>
      </c>
      <c r="F654" s="235"/>
      <c r="G654" s="236"/>
      <c r="H654" s="237">
        <v>53</v>
      </c>
      <c r="I654" s="226" t="s">
        <v>78</v>
      </c>
      <c r="J654" s="245"/>
      <c r="K654" s="238" t="s">
        <v>80</v>
      </c>
      <c r="L654" s="229" t="s">
        <v>125</v>
      </c>
      <c r="M654" s="230" t="s">
        <v>2879</v>
      </c>
      <c r="N654" s="229" t="s">
        <v>2880</v>
      </c>
      <c r="O654" s="230" t="s">
        <v>84</v>
      </c>
      <c r="P654" s="229" t="s">
        <v>336</v>
      </c>
      <c r="Q654" s="230" t="s">
        <v>63</v>
      </c>
      <c r="R654" s="229" t="s">
        <v>64</v>
      </c>
      <c r="S654" s="239" t="s">
        <v>80</v>
      </c>
      <c r="T654" s="229" t="s">
        <v>2881</v>
      </c>
      <c r="U654" s="240"/>
      <c r="V654" s="229" t="s">
        <v>2882</v>
      </c>
      <c r="W654" s="230" t="s">
        <v>2883</v>
      </c>
      <c r="X654" s="30" t="s">
        <v>2879</v>
      </c>
      <c r="Y654" s="241">
        <v>0.2</v>
      </c>
      <c r="Z654" s="242">
        <v>12</v>
      </c>
      <c r="AA654" s="241">
        <v>3</v>
      </c>
      <c r="AB654" s="30" t="s">
        <v>2884</v>
      </c>
      <c r="AC654" s="29"/>
      <c r="AD654" s="235"/>
      <c r="AE654" s="30" t="s">
        <v>109</v>
      </c>
      <c r="AF654" s="29"/>
      <c r="AG654" s="30" t="s">
        <v>99</v>
      </c>
      <c r="AH654" s="233" t="e">
        <f>VLOOKUP($AD654,'Program-Causes'!$C:$D,2,FALSE)</f>
        <v>#N/A</v>
      </c>
      <c r="AI654" s="194" t="s">
        <v>100</v>
      </c>
      <c r="AJ654" s="30" t="s">
        <v>69</v>
      </c>
      <c r="AK654" s="194" t="s">
        <v>70</v>
      </c>
      <c r="AL654" s="30" t="str">
        <f t="shared" si="0"/>
        <v>林伟光-Wedge-0.2-12-Zhi Fu Charity Foundation-</v>
      </c>
      <c r="AM654" s="26" t="s">
        <v>72</v>
      </c>
      <c r="AN654" s="27" t="s">
        <v>73</v>
      </c>
      <c r="AO654" s="28"/>
      <c r="AP654" s="29"/>
      <c r="AQ654" s="30" t="s">
        <v>74</v>
      </c>
      <c r="AR654" s="29"/>
      <c r="AS654" s="28"/>
      <c r="AT654" s="29"/>
      <c r="AU654" s="28"/>
      <c r="AV654" s="194" t="s">
        <v>238</v>
      </c>
      <c r="AW654" s="28"/>
      <c r="AX654" s="194" t="s">
        <v>84</v>
      </c>
      <c r="AY654" s="244">
        <v>0.2</v>
      </c>
      <c r="AZ654" s="245"/>
      <c r="BA654" s="245"/>
      <c r="BB654" s="236"/>
      <c r="BC654" s="237">
        <v>13</v>
      </c>
      <c r="BD654" s="117" t="s">
        <v>103</v>
      </c>
      <c r="BE654" s="246">
        <v>42690</v>
      </c>
      <c r="BF654" s="116"/>
      <c r="BG654" s="116"/>
      <c r="BH654" s="116"/>
      <c r="BI654" s="116"/>
      <c r="BJ654" s="116"/>
      <c r="BK654" s="116"/>
      <c r="BL654" s="116"/>
      <c r="BM654" s="116"/>
      <c r="BN654" s="116"/>
      <c r="BO654" s="116"/>
    </row>
    <row r="655" spans="1:67" ht="16.5">
      <c r="A655" s="234">
        <v>285</v>
      </c>
      <c r="B655" s="116"/>
      <c r="C655" s="116"/>
      <c r="D655" s="226" t="s">
        <v>2885</v>
      </c>
      <c r="E655" s="227" t="s">
        <v>940</v>
      </c>
      <c r="F655" s="235"/>
      <c r="G655" s="236"/>
      <c r="H655" s="245"/>
      <c r="I655" s="226" t="s">
        <v>78</v>
      </c>
      <c r="J655" s="245"/>
      <c r="K655" s="238" t="s">
        <v>80</v>
      </c>
      <c r="L655" s="229" t="s">
        <v>122</v>
      </c>
      <c r="M655" s="230" t="s">
        <v>2886</v>
      </c>
      <c r="N655" s="229" t="s">
        <v>2887</v>
      </c>
      <c r="O655" s="230" t="s">
        <v>70</v>
      </c>
      <c r="P655" s="229" t="s">
        <v>2888</v>
      </c>
      <c r="Q655" s="230" t="s">
        <v>222</v>
      </c>
      <c r="R655" s="229" t="s">
        <v>222</v>
      </c>
      <c r="S655" s="239" t="s">
        <v>80</v>
      </c>
      <c r="T655" s="229" t="s">
        <v>2889</v>
      </c>
      <c r="U655" s="240"/>
      <c r="V655" s="229" t="s">
        <v>2890</v>
      </c>
      <c r="W655" s="239" t="s">
        <v>2891</v>
      </c>
      <c r="X655" s="30" t="s">
        <v>2885</v>
      </c>
      <c r="Y655" s="241">
        <v>1.2E-2</v>
      </c>
      <c r="Z655" s="242">
        <v>9</v>
      </c>
      <c r="AA655" s="241">
        <v>14</v>
      </c>
      <c r="AB655" s="30" t="s">
        <v>2892</v>
      </c>
      <c r="AC655" s="194" t="s">
        <v>2893</v>
      </c>
      <c r="AD655" s="235"/>
      <c r="AE655" s="30" t="s">
        <v>136</v>
      </c>
      <c r="AF655" s="29"/>
      <c r="AG655" s="30" t="s">
        <v>67</v>
      </c>
      <c r="AH655" s="233" t="e">
        <f>VLOOKUP($AD655,'Program-Causes'!$C:$D,2,FALSE)</f>
        <v>#N/A</v>
      </c>
      <c r="AI655" s="194" t="s">
        <v>68</v>
      </c>
      <c r="AJ655" s="30" t="s">
        <v>69</v>
      </c>
      <c r="AK655" s="194" t="s">
        <v>70</v>
      </c>
      <c r="AL655" s="30" t="str">
        <f t="shared" si="0"/>
        <v>张荣明-Zhang Rongming-0.012-9-Aimer Foundation-爱慕公益基金会</v>
      </c>
      <c r="AM655" s="26" t="s">
        <v>80</v>
      </c>
      <c r="AN655" s="29"/>
      <c r="AO655" s="28"/>
      <c r="AP655" s="29"/>
      <c r="AQ655" s="30" t="s">
        <v>74</v>
      </c>
      <c r="AR655" s="29"/>
      <c r="AS655" s="28"/>
      <c r="AT655" s="29"/>
      <c r="AU655" s="28"/>
      <c r="AV655" s="194" t="s">
        <v>1814</v>
      </c>
      <c r="AW655" s="28"/>
      <c r="AX655" s="194" t="s">
        <v>84</v>
      </c>
      <c r="AY655" s="244">
        <v>1.4999999999999999E-2</v>
      </c>
      <c r="AZ655" s="245"/>
      <c r="BA655" s="245"/>
      <c r="BB655" s="236"/>
      <c r="BC655" s="237">
        <v>3</v>
      </c>
      <c r="BD655" s="117" t="s">
        <v>77</v>
      </c>
      <c r="BE655" s="246">
        <v>42478</v>
      </c>
      <c r="BF655" s="116"/>
      <c r="BG655" s="116"/>
      <c r="BH655" s="116"/>
      <c r="BI655" s="116"/>
      <c r="BJ655" s="116"/>
      <c r="BK655" s="116"/>
      <c r="BL655" s="116"/>
      <c r="BM655" s="116"/>
      <c r="BN655" s="116"/>
      <c r="BO655" s="116"/>
    </row>
    <row r="656" spans="1:67" ht="16.5">
      <c r="A656" s="234">
        <v>285</v>
      </c>
      <c r="B656" s="116"/>
      <c r="C656" s="116"/>
      <c r="D656" s="226" t="s">
        <v>2885</v>
      </c>
      <c r="E656" s="227" t="s">
        <v>940</v>
      </c>
      <c r="F656" s="235"/>
      <c r="G656" s="236"/>
      <c r="H656" s="245"/>
      <c r="I656" s="236"/>
      <c r="J656" s="245"/>
      <c r="K656" s="236"/>
      <c r="L656" s="248"/>
      <c r="M656" s="240"/>
      <c r="N656" s="248"/>
      <c r="O656" s="240"/>
      <c r="P656" s="248"/>
      <c r="Q656" s="240"/>
      <c r="R656" s="248"/>
      <c r="S656" s="240"/>
      <c r="T656" s="248"/>
      <c r="U656" s="240"/>
      <c r="V656" s="248"/>
      <c r="W656" s="240"/>
      <c r="X656" s="30" t="s">
        <v>2894</v>
      </c>
      <c r="Y656" s="241">
        <v>0.1</v>
      </c>
      <c r="Z656" s="242">
        <v>9</v>
      </c>
      <c r="AA656" s="241">
        <v>10</v>
      </c>
      <c r="AB656" s="30" t="s">
        <v>2892</v>
      </c>
      <c r="AC656" s="194" t="s">
        <v>2893</v>
      </c>
      <c r="AD656" s="235"/>
      <c r="AE656" s="30" t="s">
        <v>136</v>
      </c>
      <c r="AF656" s="29"/>
      <c r="AG656" s="30" t="s">
        <v>67</v>
      </c>
      <c r="AH656" s="233" t="e">
        <f>VLOOKUP($AD656,'Program-Causes'!$C:$D,2,FALSE)</f>
        <v>#N/A</v>
      </c>
      <c r="AI656" s="194" t="s">
        <v>100</v>
      </c>
      <c r="AJ656" s="30" t="s">
        <v>69</v>
      </c>
      <c r="AK656" s="194" t="s">
        <v>70</v>
      </c>
      <c r="AL656" s="30" t="str">
        <f t="shared" si="0"/>
        <v>张荣明-北京爱慕投资管理有限公司-0.1-9-Aimer Foundation-爱慕公益基金会</v>
      </c>
      <c r="AM656" s="26" t="s">
        <v>80</v>
      </c>
      <c r="AN656" s="29"/>
      <c r="AO656" s="28"/>
      <c r="AP656" s="29"/>
      <c r="AQ656" s="30" t="s">
        <v>74</v>
      </c>
      <c r="AR656" s="29"/>
      <c r="AS656" s="28"/>
      <c r="AT656" s="29"/>
      <c r="AU656" s="30" t="s">
        <v>84</v>
      </c>
      <c r="AV656" s="194" t="s">
        <v>1814</v>
      </c>
      <c r="AW656" s="28"/>
      <c r="AX656" s="194" t="s">
        <v>84</v>
      </c>
      <c r="AY656" s="236"/>
      <c r="AZ656" s="245"/>
      <c r="BA656" s="245"/>
      <c r="BB656" s="236"/>
      <c r="BC656" s="245"/>
      <c r="BD656" s="117" t="s">
        <v>103</v>
      </c>
      <c r="BE656" s="246">
        <v>42709</v>
      </c>
      <c r="BF656" s="116"/>
      <c r="BG656" s="116"/>
      <c r="BH656" s="116"/>
      <c r="BI656" s="116"/>
      <c r="BJ656" s="116"/>
      <c r="BK656" s="116"/>
      <c r="BL656" s="116"/>
      <c r="BM656" s="116"/>
      <c r="BN656" s="116"/>
      <c r="BO656" s="116"/>
    </row>
    <row r="657" spans="1:67" ht="16.5">
      <c r="A657" s="234">
        <v>285</v>
      </c>
      <c r="B657" s="116"/>
      <c r="C657" s="116"/>
      <c r="D657" s="226" t="s">
        <v>2885</v>
      </c>
      <c r="E657" s="227" t="s">
        <v>940</v>
      </c>
      <c r="F657" s="235"/>
      <c r="G657" s="236"/>
      <c r="H657" s="245"/>
      <c r="I657" s="236"/>
      <c r="J657" s="245"/>
      <c r="K657" s="236"/>
      <c r="L657" s="248"/>
      <c r="M657" s="240"/>
      <c r="N657" s="248"/>
      <c r="O657" s="240"/>
      <c r="P657" s="248"/>
      <c r="Q657" s="240"/>
      <c r="R657" s="248"/>
      <c r="S657" s="240"/>
      <c r="T657" s="248"/>
      <c r="U657" s="240"/>
      <c r="V657" s="248"/>
      <c r="W657" s="240"/>
      <c r="X657" s="30" t="s">
        <v>2885</v>
      </c>
      <c r="Y657" s="241">
        <v>3.0000000000000001E-3</v>
      </c>
      <c r="Z657" s="242">
        <v>6</v>
      </c>
      <c r="AA657" s="241">
        <v>16</v>
      </c>
      <c r="AB657" s="30" t="s">
        <v>2892</v>
      </c>
      <c r="AC657" s="194" t="s">
        <v>2893</v>
      </c>
      <c r="AD657" s="235"/>
      <c r="AE657" s="30" t="s">
        <v>136</v>
      </c>
      <c r="AF657" s="29"/>
      <c r="AG657" s="30" t="s">
        <v>99</v>
      </c>
      <c r="AH657" s="233" t="e">
        <f>VLOOKUP($AD657,'Program-Causes'!$C:$D,2,FALSE)</f>
        <v>#N/A</v>
      </c>
      <c r="AI657" s="194" t="s">
        <v>68</v>
      </c>
      <c r="AJ657" s="30" t="s">
        <v>69</v>
      </c>
      <c r="AK657" s="194" t="s">
        <v>70</v>
      </c>
      <c r="AL657" s="30" t="str">
        <f t="shared" si="0"/>
        <v>张荣明-Zhang Rongming-0.003-6-Aimer Foundation-爱慕公益基金会</v>
      </c>
      <c r="AM657" s="26" t="s">
        <v>80</v>
      </c>
      <c r="AN657" s="29"/>
      <c r="AO657" s="28"/>
      <c r="AP657" s="29"/>
      <c r="AQ657" s="30" t="s">
        <v>74</v>
      </c>
      <c r="AR657" s="29"/>
      <c r="AS657" s="28"/>
      <c r="AT657" s="29"/>
      <c r="AU657" s="28"/>
      <c r="AV657" s="194" t="s">
        <v>1814</v>
      </c>
      <c r="AW657" s="28"/>
      <c r="AX657" s="194" t="s">
        <v>84</v>
      </c>
      <c r="AY657" s="236"/>
      <c r="AZ657" s="245"/>
      <c r="BA657" s="245"/>
      <c r="BB657" s="236"/>
      <c r="BC657" s="245"/>
      <c r="BD657" s="117" t="s">
        <v>951</v>
      </c>
      <c r="BE657" s="246">
        <v>42690</v>
      </c>
      <c r="BF657" s="116"/>
      <c r="BG657" s="116"/>
      <c r="BH657" s="116"/>
      <c r="BI657" s="116"/>
      <c r="BJ657" s="116"/>
      <c r="BK657" s="116"/>
      <c r="BL657" s="116"/>
      <c r="BM657" s="116"/>
      <c r="BN657" s="116"/>
      <c r="BO657" s="116"/>
    </row>
    <row r="658" spans="1:67" ht="12.75">
      <c r="A658" s="234">
        <v>285</v>
      </c>
      <c r="B658" s="116"/>
      <c r="C658" s="116"/>
      <c r="D658" s="226" t="s">
        <v>2885</v>
      </c>
      <c r="E658" s="227" t="s">
        <v>940</v>
      </c>
      <c r="F658" s="235"/>
      <c r="G658" s="236"/>
      <c r="H658" s="245"/>
      <c r="I658" s="236"/>
      <c r="J658" s="245"/>
      <c r="K658" s="236"/>
      <c r="L658" s="248"/>
      <c r="M658" s="240"/>
      <c r="N658" s="248"/>
      <c r="O658" s="240"/>
      <c r="P658" s="248"/>
      <c r="Q658" s="240"/>
      <c r="R658" s="248"/>
      <c r="S658" s="240"/>
      <c r="T658" s="248"/>
      <c r="U658" s="240"/>
      <c r="V658" s="248"/>
      <c r="W658" s="240"/>
      <c r="X658" s="28"/>
      <c r="Y658" s="29"/>
      <c r="Z658" s="28"/>
      <c r="AA658" s="29"/>
      <c r="AB658" s="28"/>
      <c r="AC658" s="29"/>
      <c r="AD658" s="28"/>
      <c r="AE658" s="28"/>
      <c r="AF658" s="29"/>
      <c r="AG658" s="240"/>
      <c r="AH658" s="233" t="e">
        <f>VLOOKUP($AD658,'Program-Causes'!$C:$D,2,FALSE)</f>
        <v>#N/A</v>
      </c>
      <c r="AI658" s="29"/>
      <c r="AJ658" s="28"/>
      <c r="AK658" s="29"/>
      <c r="AL658" s="30" t="str">
        <f t="shared" si="0"/>
        <v>张荣明-----</v>
      </c>
      <c r="AM658" s="28"/>
      <c r="AN658" s="29"/>
      <c r="AO658" s="28"/>
      <c r="AP658" s="29"/>
      <c r="AQ658" s="28"/>
      <c r="AR658" s="29"/>
      <c r="AS658" s="28"/>
      <c r="AT658" s="29"/>
      <c r="AU658" s="28"/>
      <c r="AV658" s="29"/>
      <c r="AW658" s="28"/>
      <c r="AX658" s="29"/>
      <c r="AY658" s="236"/>
      <c r="AZ658" s="245"/>
      <c r="BA658" s="245"/>
      <c r="BB658" s="236"/>
      <c r="BC658" s="245"/>
      <c r="BD658" s="116"/>
      <c r="BE658" s="116"/>
      <c r="BF658" s="116"/>
      <c r="BG658" s="116"/>
      <c r="BH658" s="247"/>
      <c r="BI658" s="247"/>
      <c r="BJ658" s="247"/>
      <c r="BK658" s="247"/>
      <c r="BL658" s="247"/>
      <c r="BM658" s="247"/>
      <c r="BN658" s="247"/>
      <c r="BO658" s="116"/>
    </row>
    <row r="659" spans="1:67" ht="16.5">
      <c r="A659" s="305" t="e">
        <v>#N/A</v>
      </c>
      <c r="B659" s="116"/>
      <c r="C659" s="117" t="s">
        <v>84</v>
      </c>
      <c r="D659" s="226" t="s">
        <v>1081</v>
      </c>
      <c r="E659" s="301" t="s">
        <v>1082</v>
      </c>
      <c r="F659" s="260"/>
      <c r="G659" s="302">
        <v>1946</v>
      </c>
      <c r="H659" s="302">
        <v>70</v>
      </c>
      <c r="I659" s="301" t="s">
        <v>78</v>
      </c>
      <c r="J659" s="301" t="s">
        <v>79</v>
      </c>
      <c r="K659" s="303" t="s">
        <v>80</v>
      </c>
      <c r="L659" s="301" t="s">
        <v>121</v>
      </c>
      <c r="M659" s="301" t="s">
        <v>2896</v>
      </c>
      <c r="N659" s="301" t="s">
        <v>1083</v>
      </c>
      <c r="O659" s="275"/>
      <c r="P659" s="301" t="s">
        <v>336</v>
      </c>
      <c r="Q659" s="301" t="s">
        <v>1294</v>
      </c>
      <c r="R659" s="301" t="s">
        <v>1295</v>
      </c>
      <c r="S659" s="303" t="s">
        <v>80</v>
      </c>
      <c r="T659" s="301" t="s">
        <v>2897</v>
      </c>
      <c r="U659" s="275"/>
      <c r="V659" s="301" t="s">
        <v>2898</v>
      </c>
      <c r="W659" s="303" t="s">
        <v>2899</v>
      </c>
      <c r="X659" s="301" t="s">
        <v>1081</v>
      </c>
      <c r="Y659" s="302">
        <v>10</v>
      </c>
      <c r="Z659" s="302">
        <v>11</v>
      </c>
      <c r="AA659" s="302">
        <v>14</v>
      </c>
      <c r="AB659" s="301" t="s">
        <v>2900</v>
      </c>
      <c r="AC659" s="301" t="s">
        <v>2901</v>
      </c>
      <c r="AD659" s="235"/>
      <c r="AE659" s="301" t="s">
        <v>1371</v>
      </c>
      <c r="AF659" s="301" t="s">
        <v>2902</v>
      </c>
      <c r="AG659" s="301" t="s">
        <v>132</v>
      </c>
      <c r="AH659" s="233" t="e">
        <f>VLOOKUP($AD659,'Program-Causes'!$C:$D,2,FALSE)</f>
        <v>#N/A</v>
      </c>
      <c r="AI659" s="301" t="s">
        <v>68</v>
      </c>
      <c r="AJ659" s="301" t="s">
        <v>69</v>
      </c>
      <c r="AK659" s="301" t="s">
        <v>70</v>
      </c>
      <c r="AL659" s="30" t="str">
        <f t="shared" si="0"/>
        <v>曹德旺-Cao Dewang-10-11-Fuzhou Minghou JiangJun Miao-福建将军庙</v>
      </c>
      <c r="AM659" s="303" t="s">
        <v>80</v>
      </c>
      <c r="AN659" s="275"/>
      <c r="AO659" s="275"/>
      <c r="AP659" s="275"/>
      <c r="AQ659" s="301" t="s">
        <v>74</v>
      </c>
      <c r="AR659" s="275"/>
      <c r="AS659" s="275"/>
      <c r="AT659" s="275"/>
      <c r="AU659" s="275"/>
      <c r="AV659" s="301" t="s">
        <v>421</v>
      </c>
      <c r="AW659" s="275"/>
      <c r="AX659" s="301" t="s">
        <v>76</v>
      </c>
      <c r="AY659" s="302">
        <v>10</v>
      </c>
      <c r="AZ659" s="275"/>
      <c r="BA659" s="275"/>
      <c r="BB659" s="275"/>
      <c r="BC659" s="301" t="s">
        <v>173</v>
      </c>
      <c r="BD659" s="301" t="s">
        <v>103</v>
      </c>
      <c r="BE659" s="304">
        <v>42704</v>
      </c>
      <c r="BF659" s="275"/>
      <c r="BG659" s="275"/>
      <c r="BH659" s="116"/>
      <c r="BI659" s="116"/>
      <c r="BJ659" s="116"/>
      <c r="BK659" s="116"/>
      <c r="BL659" s="116"/>
      <c r="BM659" s="116"/>
      <c r="BN659" s="116"/>
      <c r="BO659" s="116"/>
    </row>
    <row r="660" spans="1:67" ht="16.5">
      <c r="A660" s="305" t="e">
        <v>#N/A</v>
      </c>
      <c r="B660" s="117"/>
      <c r="C660" s="116"/>
      <c r="D660" s="226" t="s">
        <v>2903</v>
      </c>
      <c r="E660" s="117" t="s">
        <v>2904</v>
      </c>
      <c r="F660" s="235"/>
      <c r="G660" s="116"/>
      <c r="H660" s="116"/>
      <c r="I660" s="116"/>
      <c r="J660" s="116"/>
      <c r="K660" s="116"/>
      <c r="L660" s="116"/>
      <c r="M660" s="117" t="s">
        <v>2905</v>
      </c>
      <c r="N660" s="116"/>
      <c r="O660" s="116"/>
      <c r="P660" s="116"/>
      <c r="Q660" s="116"/>
      <c r="R660" s="116"/>
      <c r="S660" s="116"/>
      <c r="T660" s="116"/>
      <c r="U660" s="116"/>
      <c r="V660" s="116"/>
      <c r="W660" s="116"/>
      <c r="X660" s="117" t="s">
        <v>2905</v>
      </c>
      <c r="Y660" s="234">
        <v>7.38</v>
      </c>
      <c r="Z660" s="234">
        <v>5</v>
      </c>
      <c r="AA660" s="117" t="s">
        <v>173</v>
      </c>
      <c r="AB660" s="117" t="s">
        <v>1506</v>
      </c>
      <c r="AC660" s="117" t="s">
        <v>1507</v>
      </c>
      <c r="AD660" s="117" t="s">
        <v>2906</v>
      </c>
      <c r="AE660" s="117" t="s">
        <v>109</v>
      </c>
      <c r="AF660" s="116"/>
      <c r="AG660" s="117" t="s">
        <v>67</v>
      </c>
      <c r="AH660" s="233" t="str">
        <f>VLOOKUP($AD660,'Program-Causes'!$C:$D,2,FALSE)</f>
        <v>Education</v>
      </c>
      <c r="AI660" s="117" t="s">
        <v>100</v>
      </c>
      <c r="AJ660" s="117" t="s">
        <v>1484</v>
      </c>
      <c r="AK660" s="117" t="s">
        <v>70</v>
      </c>
      <c r="AL660" s="30" t="str">
        <f t="shared" si="0"/>
        <v>曹国涛-阳信县恒典文化传播有限公司-7.38-5-China Guanghua Foundation-中国光华科技基金会</v>
      </c>
      <c r="AM660" s="257" t="s">
        <v>80</v>
      </c>
      <c r="AN660" s="116"/>
      <c r="AO660" s="116"/>
      <c r="AP660" s="116"/>
      <c r="AQ660" s="117" t="s">
        <v>74</v>
      </c>
      <c r="AR660" s="116"/>
      <c r="AS660" s="116"/>
      <c r="AT660" s="116"/>
      <c r="AU660" s="116"/>
      <c r="AV660" s="116"/>
      <c r="AW660" s="116"/>
      <c r="AX660" s="116"/>
      <c r="AY660" s="116"/>
      <c r="AZ660" s="116"/>
      <c r="BA660" s="116"/>
      <c r="BB660" s="116"/>
      <c r="BC660" s="116"/>
      <c r="BD660" s="117" t="s">
        <v>118</v>
      </c>
      <c r="BE660" s="255">
        <v>42744</v>
      </c>
      <c r="BF660" s="116"/>
      <c r="BG660" s="116"/>
      <c r="BH660" s="116"/>
      <c r="BI660" s="116"/>
      <c r="BJ660" s="116"/>
      <c r="BK660" s="116"/>
      <c r="BL660" s="116"/>
      <c r="BM660" s="116"/>
      <c r="BN660" s="116"/>
      <c r="BO660" s="116"/>
    </row>
    <row r="661" spans="1:67" ht="16.5">
      <c r="A661" s="305" t="e">
        <v>#N/A</v>
      </c>
      <c r="B661" s="117"/>
      <c r="C661" s="116"/>
      <c r="D661" s="226" t="s">
        <v>2903</v>
      </c>
      <c r="E661" s="117" t="s">
        <v>2904</v>
      </c>
      <c r="F661" s="235"/>
      <c r="G661" s="116"/>
      <c r="H661" s="116"/>
      <c r="I661" s="116"/>
      <c r="J661" s="116"/>
      <c r="K661" s="116"/>
      <c r="L661" s="116"/>
      <c r="M661" s="117" t="s">
        <v>2905</v>
      </c>
      <c r="N661" s="116"/>
      <c r="O661" s="116"/>
      <c r="P661" s="116"/>
      <c r="Q661" s="116"/>
      <c r="R661" s="116"/>
      <c r="S661" s="116"/>
      <c r="T661" s="116"/>
      <c r="U661" s="116"/>
      <c r="V661" s="116"/>
      <c r="W661" s="116"/>
      <c r="X661" s="117" t="s">
        <v>2905</v>
      </c>
      <c r="Y661" s="234">
        <v>6.53</v>
      </c>
      <c r="Z661" s="234">
        <v>4</v>
      </c>
      <c r="AA661" s="117" t="s">
        <v>173</v>
      </c>
      <c r="AB661" s="117" t="s">
        <v>1506</v>
      </c>
      <c r="AC661" s="117" t="s">
        <v>1507</v>
      </c>
      <c r="AD661" s="117" t="s">
        <v>2906</v>
      </c>
      <c r="AE661" s="117" t="s">
        <v>109</v>
      </c>
      <c r="AF661" s="116"/>
      <c r="AG661" s="117" t="s">
        <v>67</v>
      </c>
      <c r="AH661" s="233" t="str">
        <f>VLOOKUP($AD661,'Program-Causes'!$C:$D,2,FALSE)</f>
        <v>Education</v>
      </c>
      <c r="AI661" s="117" t="s">
        <v>100</v>
      </c>
      <c r="AJ661" s="117" t="s">
        <v>1484</v>
      </c>
      <c r="AK661" s="117" t="s">
        <v>70</v>
      </c>
      <c r="AL661" s="30" t="str">
        <f t="shared" si="0"/>
        <v>曹国涛-阳信县恒典文化传播有限公司-6.53-4-China Guanghua Foundation-中国光华科技基金会</v>
      </c>
      <c r="AM661" s="257" t="s">
        <v>80</v>
      </c>
      <c r="AN661" s="116"/>
      <c r="AO661" s="116"/>
      <c r="AP661" s="116"/>
      <c r="AQ661" s="117" t="s">
        <v>74</v>
      </c>
      <c r="AR661" s="116"/>
      <c r="AS661" s="116"/>
      <c r="AT661" s="116"/>
      <c r="AU661" s="116"/>
      <c r="AV661" s="116"/>
      <c r="AW661" s="116"/>
      <c r="AX661" s="116"/>
      <c r="AY661" s="116"/>
      <c r="AZ661" s="116"/>
      <c r="BA661" s="116"/>
      <c r="BB661" s="116"/>
      <c r="BC661" s="116"/>
      <c r="BD661" s="117" t="s">
        <v>118</v>
      </c>
      <c r="BE661" s="255">
        <v>42744</v>
      </c>
      <c r="BF661" s="116"/>
      <c r="BG661" s="116"/>
      <c r="BH661" s="116"/>
      <c r="BI661" s="116"/>
      <c r="BJ661" s="116"/>
      <c r="BK661" s="116"/>
      <c r="BL661" s="116"/>
      <c r="BM661" s="116"/>
      <c r="BN661" s="116"/>
      <c r="BO661" s="116"/>
    </row>
    <row r="662" spans="1:67" ht="16.5">
      <c r="A662" s="305" t="e">
        <v>#N/A</v>
      </c>
      <c r="B662" s="117"/>
      <c r="C662" s="116"/>
      <c r="D662" s="226" t="s">
        <v>2903</v>
      </c>
      <c r="E662" s="117" t="s">
        <v>2904</v>
      </c>
      <c r="F662" s="235"/>
      <c r="G662" s="116"/>
      <c r="H662" s="116"/>
      <c r="I662" s="116"/>
      <c r="J662" s="116"/>
      <c r="K662" s="116"/>
      <c r="L662" s="116"/>
      <c r="M662" s="117" t="s">
        <v>2905</v>
      </c>
      <c r="N662" s="116"/>
      <c r="O662" s="116"/>
      <c r="P662" s="116"/>
      <c r="Q662" s="116"/>
      <c r="R662" s="116"/>
      <c r="S662" s="116"/>
      <c r="T662" s="116"/>
      <c r="U662" s="116"/>
      <c r="V662" s="116"/>
      <c r="W662" s="116"/>
      <c r="X662" s="117" t="s">
        <v>2905</v>
      </c>
      <c r="Y662" s="234">
        <v>3.65</v>
      </c>
      <c r="Z662" s="234">
        <v>7</v>
      </c>
      <c r="AA662" s="117" t="s">
        <v>173</v>
      </c>
      <c r="AB662" s="117" t="s">
        <v>1506</v>
      </c>
      <c r="AC662" s="117" t="s">
        <v>1507</v>
      </c>
      <c r="AD662" s="117" t="s">
        <v>2906</v>
      </c>
      <c r="AE662" s="117" t="s">
        <v>109</v>
      </c>
      <c r="AF662" s="116"/>
      <c r="AG662" s="117" t="s">
        <v>67</v>
      </c>
      <c r="AH662" s="233" t="str">
        <f>VLOOKUP($AD662,'Program-Causes'!$C:$D,2,FALSE)</f>
        <v>Education</v>
      </c>
      <c r="AI662" s="117" t="s">
        <v>100</v>
      </c>
      <c r="AJ662" s="117" t="s">
        <v>1484</v>
      </c>
      <c r="AK662" s="117" t="s">
        <v>70</v>
      </c>
      <c r="AL662" s="30" t="str">
        <f t="shared" si="0"/>
        <v>曹国涛-阳信县恒典文化传播有限公司-3.65-7-China Guanghua Foundation-中国光华科技基金会</v>
      </c>
      <c r="AM662" s="257" t="s">
        <v>80</v>
      </c>
      <c r="AN662" s="116"/>
      <c r="AO662" s="116"/>
      <c r="AP662" s="116"/>
      <c r="AQ662" s="117" t="s">
        <v>74</v>
      </c>
      <c r="AR662" s="116"/>
      <c r="AS662" s="116"/>
      <c r="AT662" s="116"/>
      <c r="AU662" s="116"/>
      <c r="AV662" s="116"/>
      <c r="AW662" s="116"/>
      <c r="AX662" s="116"/>
      <c r="AY662" s="116"/>
      <c r="AZ662" s="116"/>
      <c r="BA662" s="116"/>
      <c r="BB662" s="116"/>
      <c r="BC662" s="116"/>
      <c r="BD662" s="117" t="s">
        <v>118</v>
      </c>
      <c r="BE662" s="255">
        <v>42744</v>
      </c>
      <c r="BF662" s="116"/>
      <c r="BG662" s="116"/>
      <c r="BH662" s="116"/>
      <c r="BI662" s="116"/>
      <c r="BJ662" s="116"/>
      <c r="BK662" s="116"/>
      <c r="BL662" s="116"/>
      <c r="BM662" s="116"/>
      <c r="BN662" s="116"/>
      <c r="BO662" s="116"/>
    </row>
    <row r="663" spans="1:67" ht="16.5">
      <c r="A663" s="305" t="e">
        <v>#N/A</v>
      </c>
      <c r="B663" s="116"/>
      <c r="C663" s="116"/>
      <c r="D663" s="226" t="s">
        <v>2909</v>
      </c>
      <c r="E663" s="227" t="s">
        <v>2910</v>
      </c>
      <c r="F663" s="235"/>
      <c r="G663" s="236"/>
      <c r="H663" s="237">
        <v>45</v>
      </c>
      <c r="I663" s="226" t="s">
        <v>78</v>
      </c>
      <c r="J663" s="245"/>
      <c r="K663" s="238" t="s">
        <v>80</v>
      </c>
      <c r="L663" s="229" t="s">
        <v>67</v>
      </c>
      <c r="M663" s="230" t="s">
        <v>2911</v>
      </c>
      <c r="N663" s="229" t="s">
        <v>2912</v>
      </c>
      <c r="O663" s="230" t="s">
        <v>84</v>
      </c>
      <c r="P663" s="229" t="s">
        <v>336</v>
      </c>
      <c r="Q663" s="230" t="s">
        <v>63</v>
      </c>
      <c r="R663" s="229" t="s">
        <v>2913</v>
      </c>
      <c r="S663" s="239" t="s">
        <v>80</v>
      </c>
      <c r="T663" s="229" t="s">
        <v>2914</v>
      </c>
      <c r="U663" s="240"/>
      <c r="V663" s="229" t="s">
        <v>2915</v>
      </c>
      <c r="W663" s="239" t="s">
        <v>2916</v>
      </c>
      <c r="X663" s="28"/>
      <c r="Y663" s="29"/>
      <c r="Z663" s="28"/>
      <c r="AA663" s="29"/>
      <c r="AB663" s="28"/>
      <c r="AC663" s="29"/>
      <c r="AD663" s="235"/>
      <c r="AE663" s="28"/>
      <c r="AF663" s="29"/>
      <c r="AG663" s="28"/>
      <c r="AH663" s="233" t="e">
        <f>VLOOKUP($AD663,'Program-Causes'!$C:$D,2,FALSE)</f>
        <v>#N/A</v>
      </c>
      <c r="AI663" s="29"/>
      <c r="AJ663" s="28"/>
      <c r="AK663" s="29"/>
      <c r="AL663" s="30" t="str">
        <f t="shared" si="0"/>
        <v>陈炽昌-----</v>
      </c>
      <c r="AM663" s="28"/>
      <c r="AN663" s="29"/>
      <c r="AO663" s="28"/>
      <c r="AP663" s="29"/>
      <c r="AQ663" s="28"/>
      <c r="AR663" s="29"/>
      <c r="AS663" s="28"/>
      <c r="AT663" s="30" t="s">
        <v>74</v>
      </c>
      <c r="AU663" s="28"/>
      <c r="AV663" s="29"/>
      <c r="AW663" s="28"/>
      <c r="AX663" s="29"/>
      <c r="AY663" s="244">
        <v>0</v>
      </c>
      <c r="AZ663" s="245"/>
      <c r="BA663" s="245"/>
      <c r="BB663" s="236"/>
      <c r="BC663" s="237">
        <v>100</v>
      </c>
      <c r="BD663" s="117" t="s">
        <v>945</v>
      </c>
      <c r="BE663" s="246">
        <v>42705</v>
      </c>
      <c r="BF663" s="116"/>
      <c r="BG663" s="116"/>
      <c r="BH663" s="275"/>
      <c r="BI663" s="275"/>
      <c r="BJ663" s="275"/>
      <c r="BK663" s="275"/>
      <c r="BL663" s="275"/>
      <c r="BM663" s="275"/>
      <c r="BN663" s="116"/>
      <c r="BO663" s="116"/>
    </row>
    <row r="664" spans="1:67" ht="16.5">
      <c r="A664" s="305" t="e">
        <v>#N/A</v>
      </c>
      <c r="B664" s="116"/>
      <c r="C664" s="117" t="s">
        <v>84</v>
      </c>
      <c r="D664" s="226" t="s">
        <v>1085</v>
      </c>
      <c r="E664" s="301" t="s">
        <v>1086</v>
      </c>
      <c r="F664" s="235"/>
      <c r="G664" s="275"/>
      <c r="H664" s="275"/>
      <c r="I664" s="275"/>
      <c r="J664" s="275"/>
      <c r="K664" s="303" t="s">
        <v>80</v>
      </c>
      <c r="L664" s="301" t="s">
        <v>122</v>
      </c>
      <c r="M664" s="301" t="s">
        <v>2917</v>
      </c>
      <c r="N664" s="301" t="s">
        <v>1087</v>
      </c>
      <c r="O664" s="275"/>
      <c r="P664" s="301" t="s">
        <v>336</v>
      </c>
      <c r="Q664" s="301" t="s">
        <v>292</v>
      </c>
      <c r="R664" s="301" t="s">
        <v>776</v>
      </c>
      <c r="S664" s="303" t="s">
        <v>80</v>
      </c>
      <c r="T664" s="513" t="s">
        <v>2918</v>
      </c>
      <c r="U664" s="506"/>
      <c r="V664" s="301" t="s">
        <v>2919</v>
      </c>
      <c r="W664" s="303" t="s">
        <v>2920</v>
      </c>
      <c r="X664" s="301" t="s">
        <v>2921</v>
      </c>
      <c r="Y664" s="302">
        <v>10</v>
      </c>
      <c r="Z664" s="302">
        <v>1</v>
      </c>
      <c r="AA664" s="302">
        <v>28</v>
      </c>
      <c r="AB664" s="301" t="s">
        <v>777</v>
      </c>
      <c r="AC664" s="275"/>
      <c r="AD664" s="235"/>
      <c r="AE664" s="301" t="s">
        <v>109</v>
      </c>
      <c r="AF664" s="275"/>
      <c r="AG664" s="275"/>
      <c r="AH664" s="233" t="e">
        <f>VLOOKUP($AD664,'Program-Causes'!$C:$D,2,FALSE)</f>
        <v>#N/A</v>
      </c>
      <c r="AI664" s="301" t="s">
        <v>100</v>
      </c>
      <c r="AJ664" s="301" t="s">
        <v>69</v>
      </c>
      <c r="AK664" s="301" t="s">
        <v>70</v>
      </c>
      <c r="AL664" s="30" t="str">
        <f t="shared" si="0"/>
        <v>陈晖-Hubei China Tobacco Industry Co.,Ltd-10-1-Hubei Charity Federation-</v>
      </c>
      <c r="AM664" s="303" t="s">
        <v>72</v>
      </c>
      <c r="AN664" s="303" t="s">
        <v>73</v>
      </c>
      <c r="AO664" s="275"/>
      <c r="AP664" s="275"/>
      <c r="AQ664" s="301" t="s">
        <v>74</v>
      </c>
      <c r="AR664" s="275"/>
      <c r="AS664" s="275"/>
      <c r="AT664" s="275"/>
      <c r="AU664" s="275"/>
      <c r="AV664" s="301" t="s">
        <v>744</v>
      </c>
      <c r="AW664" s="275"/>
      <c r="AX664" s="513" t="s">
        <v>76</v>
      </c>
      <c r="AY664" s="506"/>
      <c r="AZ664" s="275"/>
      <c r="BA664" s="275"/>
      <c r="BB664" s="275"/>
      <c r="BC664" s="275"/>
      <c r="BD664" s="301" t="s">
        <v>77</v>
      </c>
      <c r="BE664" s="304">
        <v>42439</v>
      </c>
      <c r="BF664" s="275"/>
      <c r="BG664" s="275"/>
      <c r="BH664" s="116"/>
      <c r="BI664" s="116"/>
      <c r="BJ664" s="116"/>
      <c r="BK664" s="116"/>
      <c r="BL664" s="116"/>
      <c r="BM664" s="116"/>
      <c r="BN664" s="116"/>
      <c r="BO664" s="116"/>
    </row>
    <row r="665" spans="1:67" ht="16.5">
      <c r="A665" s="305" t="e">
        <v>#N/A</v>
      </c>
      <c r="B665" s="116"/>
      <c r="C665" s="116"/>
      <c r="D665" s="226" t="s">
        <v>2922</v>
      </c>
      <c r="E665" s="227" t="s">
        <v>2923</v>
      </c>
      <c r="F665" s="235"/>
      <c r="G665" s="236"/>
      <c r="H665" s="237">
        <v>45</v>
      </c>
      <c r="I665" s="226" t="s">
        <v>78</v>
      </c>
      <c r="J665" s="245"/>
      <c r="K665" s="238" t="s">
        <v>80</v>
      </c>
      <c r="L665" s="248"/>
      <c r="M665" s="240"/>
      <c r="N665" s="229" t="s">
        <v>2924</v>
      </c>
      <c r="O665" s="230" t="s">
        <v>70</v>
      </c>
      <c r="P665" s="229" t="s">
        <v>336</v>
      </c>
      <c r="Q665" s="230" t="s">
        <v>961</v>
      </c>
      <c r="R665" s="229" t="s">
        <v>1058</v>
      </c>
      <c r="S665" s="240"/>
      <c r="T665" s="248"/>
      <c r="U665" s="240"/>
      <c r="V665" s="229" t="s">
        <v>2925</v>
      </c>
      <c r="W665" s="252" t="s">
        <v>2926</v>
      </c>
      <c r="X665" s="28"/>
      <c r="Y665" s="29"/>
      <c r="Z665" s="28"/>
      <c r="AA665" s="29"/>
      <c r="AB665" s="28"/>
      <c r="AC665" s="29"/>
      <c r="AD665" s="235"/>
      <c r="AE665" s="28"/>
      <c r="AF665" s="29"/>
      <c r="AG665" s="28"/>
      <c r="AH665" s="233" t="e">
        <f>VLOOKUP($AD665,'Program-Causes'!$C:$D,2,FALSE)</f>
        <v>#N/A</v>
      </c>
      <c r="AI665" s="29"/>
      <c r="AJ665" s="28"/>
      <c r="AK665" s="29"/>
      <c r="AL665" s="30" t="str">
        <f t="shared" si="0"/>
        <v>陈柯-----</v>
      </c>
      <c r="AM665" s="28"/>
      <c r="AN665" s="29"/>
      <c r="AO665" s="28"/>
      <c r="AP665" s="29"/>
      <c r="AQ665" s="28"/>
      <c r="AR665" s="29"/>
      <c r="AS665" s="28"/>
      <c r="AT665" s="29"/>
      <c r="AU665" s="28"/>
      <c r="AV665" s="29"/>
      <c r="AW665" s="28"/>
      <c r="AX665" s="29"/>
      <c r="AY665" s="244">
        <v>0</v>
      </c>
      <c r="AZ665" s="245"/>
      <c r="BA665" s="245"/>
      <c r="BB665" s="236"/>
      <c r="BC665" s="237">
        <v>20</v>
      </c>
      <c r="BD665" s="117" t="s">
        <v>103</v>
      </c>
      <c r="BE665" s="246">
        <v>42705</v>
      </c>
      <c r="BF665" s="116"/>
      <c r="BG665" s="116"/>
      <c r="BH665" s="116"/>
      <c r="BI665" s="116"/>
      <c r="BJ665" s="116"/>
      <c r="BK665" s="116"/>
      <c r="BL665" s="116"/>
      <c r="BM665" s="116"/>
      <c r="BN665" s="116"/>
      <c r="BO665" s="116"/>
    </row>
    <row r="666" spans="1:67" ht="16.5">
      <c r="A666" s="305" t="e">
        <v>#N/A</v>
      </c>
      <c r="B666" s="117"/>
      <c r="C666" s="116"/>
      <c r="D666" s="226" t="s">
        <v>2927</v>
      </c>
      <c r="E666" s="117" t="s">
        <v>2928</v>
      </c>
      <c r="F666" s="235"/>
      <c r="G666" s="116"/>
      <c r="H666" s="116"/>
      <c r="I666" s="116"/>
      <c r="J666" s="116"/>
      <c r="K666" s="116"/>
      <c r="L666" s="116"/>
      <c r="M666" s="117" t="s">
        <v>2929</v>
      </c>
      <c r="N666" s="116"/>
      <c r="O666" s="116"/>
      <c r="P666" s="116"/>
      <c r="Q666" s="116"/>
      <c r="R666" s="116"/>
      <c r="S666" s="116"/>
      <c r="T666" s="116"/>
      <c r="U666" s="116"/>
      <c r="V666" s="116"/>
      <c r="W666" s="116"/>
      <c r="X666" s="117" t="s">
        <v>2929</v>
      </c>
      <c r="Y666" s="234">
        <v>4.66</v>
      </c>
      <c r="Z666" s="234">
        <v>6</v>
      </c>
      <c r="AA666" s="117" t="s">
        <v>173</v>
      </c>
      <c r="AB666" s="117" t="s">
        <v>1506</v>
      </c>
      <c r="AC666" s="117" t="s">
        <v>1507</v>
      </c>
      <c r="AD666" s="117" t="s">
        <v>2906</v>
      </c>
      <c r="AE666" s="117" t="s">
        <v>109</v>
      </c>
      <c r="AF666" s="116"/>
      <c r="AG666" s="117" t="s">
        <v>67</v>
      </c>
      <c r="AH666" s="233" t="str">
        <f>VLOOKUP($AD666,'Program-Causes'!$C:$D,2,FALSE)</f>
        <v>Education</v>
      </c>
      <c r="AI666" s="117" t="s">
        <v>100</v>
      </c>
      <c r="AJ666" s="117" t="s">
        <v>1484</v>
      </c>
      <c r="AK666" s="117" t="s">
        <v>70</v>
      </c>
      <c r="AL666" s="30" t="str">
        <f t="shared" si="0"/>
        <v>陈李平-新经典文化有限公司-4.66-6-China Guanghua Foundation-中国光华科技基金会</v>
      </c>
      <c r="AM666" s="257" t="s">
        <v>80</v>
      </c>
      <c r="AN666" s="116"/>
      <c r="AO666" s="116"/>
      <c r="AP666" s="116"/>
      <c r="AQ666" s="117" t="s">
        <v>74</v>
      </c>
      <c r="AR666" s="116"/>
      <c r="AS666" s="116"/>
      <c r="AT666" s="116"/>
      <c r="AU666" s="116"/>
      <c r="AV666" s="116"/>
      <c r="AW666" s="116"/>
      <c r="AX666" s="116"/>
      <c r="AY666" s="116"/>
      <c r="AZ666" s="116"/>
      <c r="BA666" s="116"/>
      <c r="BB666" s="116"/>
      <c r="BC666" s="116"/>
      <c r="BD666" s="117" t="s">
        <v>118</v>
      </c>
      <c r="BE666" s="255">
        <v>42744</v>
      </c>
      <c r="BF666" s="116"/>
      <c r="BG666" s="116"/>
      <c r="BH666" s="116"/>
      <c r="BI666" s="116"/>
      <c r="BJ666" s="116"/>
      <c r="BK666" s="116"/>
      <c r="BL666" s="116"/>
      <c r="BM666" s="116"/>
      <c r="BN666" s="116"/>
      <c r="BO666" s="116"/>
    </row>
    <row r="667" spans="1:67" ht="16.5">
      <c r="A667" s="305" t="e">
        <v>#N/A</v>
      </c>
      <c r="B667" s="117"/>
      <c r="C667" s="116"/>
      <c r="D667" s="226" t="s">
        <v>2927</v>
      </c>
      <c r="E667" s="117" t="s">
        <v>2928</v>
      </c>
      <c r="F667" s="235"/>
      <c r="G667" s="116"/>
      <c r="H667" s="116"/>
      <c r="I667" s="116"/>
      <c r="J667" s="116"/>
      <c r="K667" s="116"/>
      <c r="L667" s="116"/>
      <c r="M667" s="117" t="s">
        <v>2929</v>
      </c>
      <c r="N667" s="116"/>
      <c r="O667" s="116"/>
      <c r="P667" s="116"/>
      <c r="Q667" s="116"/>
      <c r="R667" s="116"/>
      <c r="S667" s="116"/>
      <c r="T667" s="116"/>
      <c r="U667" s="116"/>
      <c r="V667" s="116"/>
      <c r="W667" s="116"/>
      <c r="X667" s="117" t="s">
        <v>2929</v>
      </c>
      <c r="Y667" s="234">
        <v>4.58</v>
      </c>
      <c r="Z667" s="234">
        <v>7</v>
      </c>
      <c r="AA667" s="117" t="s">
        <v>173</v>
      </c>
      <c r="AB667" s="117" t="s">
        <v>1506</v>
      </c>
      <c r="AC667" s="117" t="s">
        <v>1507</v>
      </c>
      <c r="AD667" s="117" t="s">
        <v>2906</v>
      </c>
      <c r="AE667" s="117" t="s">
        <v>109</v>
      </c>
      <c r="AF667" s="116"/>
      <c r="AG667" s="117" t="s">
        <v>67</v>
      </c>
      <c r="AH667" s="233" t="str">
        <f>VLOOKUP($AD667,'Program-Causes'!$C:$D,2,FALSE)</f>
        <v>Education</v>
      </c>
      <c r="AI667" s="117" t="s">
        <v>100</v>
      </c>
      <c r="AJ667" s="117" t="s">
        <v>1484</v>
      </c>
      <c r="AK667" s="117" t="s">
        <v>70</v>
      </c>
      <c r="AL667" s="30" t="str">
        <f t="shared" si="0"/>
        <v>陈李平-新经典文化有限公司-4.58-7-China Guanghua Foundation-中国光华科技基金会</v>
      </c>
      <c r="AM667" s="257" t="s">
        <v>80</v>
      </c>
      <c r="AN667" s="116"/>
      <c r="AO667" s="116"/>
      <c r="AP667" s="116"/>
      <c r="AQ667" s="117" t="s">
        <v>74</v>
      </c>
      <c r="AR667" s="116"/>
      <c r="AS667" s="116"/>
      <c r="AT667" s="116"/>
      <c r="AU667" s="116"/>
      <c r="AV667" s="116"/>
      <c r="AW667" s="116"/>
      <c r="AX667" s="116"/>
      <c r="AY667" s="116"/>
      <c r="AZ667" s="116"/>
      <c r="BA667" s="116"/>
      <c r="BB667" s="116"/>
      <c r="BC667" s="116"/>
      <c r="BD667" s="117" t="s">
        <v>118</v>
      </c>
      <c r="BE667" s="255">
        <v>42744</v>
      </c>
      <c r="BF667" s="116"/>
      <c r="BG667" s="116"/>
      <c r="BH667" s="116"/>
      <c r="BI667" s="116"/>
      <c r="BJ667" s="116"/>
      <c r="BK667" s="116"/>
      <c r="BL667" s="116"/>
      <c r="BM667" s="116"/>
      <c r="BN667" s="116"/>
      <c r="BO667" s="116"/>
    </row>
    <row r="668" spans="1:67" ht="16.5">
      <c r="A668" s="305" t="e">
        <v>#N/A</v>
      </c>
      <c r="B668" s="116"/>
      <c r="C668" s="116"/>
      <c r="D668" s="226" t="s">
        <v>2930</v>
      </c>
      <c r="E668" s="227" t="s">
        <v>2931</v>
      </c>
      <c r="F668" s="235"/>
      <c r="G668" s="236"/>
      <c r="H668" s="237">
        <v>49</v>
      </c>
      <c r="I668" s="226" t="s">
        <v>703</v>
      </c>
      <c r="J668" s="245"/>
      <c r="K668" s="238" t="s">
        <v>80</v>
      </c>
      <c r="L668" s="229" t="s">
        <v>9</v>
      </c>
      <c r="M668" s="240"/>
      <c r="N668" s="229" t="s">
        <v>2932</v>
      </c>
      <c r="O668" s="230" t="s">
        <v>70</v>
      </c>
      <c r="P668" s="229" t="s">
        <v>1550</v>
      </c>
      <c r="Q668" s="230" t="s">
        <v>292</v>
      </c>
      <c r="R668" s="229" t="s">
        <v>776</v>
      </c>
      <c r="S668" s="239" t="s">
        <v>80</v>
      </c>
      <c r="T668" s="248"/>
      <c r="U668" s="240"/>
      <c r="V668" s="229" t="s">
        <v>2933</v>
      </c>
      <c r="W668" s="230" t="s">
        <v>2934</v>
      </c>
      <c r="X668" s="28"/>
      <c r="Y668" s="29"/>
      <c r="Z668" s="28"/>
      <c r="AA668" s="29"/>
      <c r="AB668" s="28"/>
      <c r="AC668" s="29"/>
      <c r="AD668" s="235"/>
      <c r="AE668" s="28"/>
      <c r="AF668" s="29"/>
      <c r="AG668" s="28"/>
      <c r="AH668" s="233" t="e">
        <f>VLOOKUP($AD668,'Program-Causes'!$C:$D,2,FALSE)</f>
        <v>#N/A</v>
      </c>
      <c r="AI668" s="29"/>
      <c r="AJ668" s="28"/>
      <c r="AK668" s="29"/>
      <c r="AL668" s="30" t="str">
        <f t="shared" si="0"/>
        <v>程连英-----</v>
      </c>
      <c r="AM668" s="28"/>
      <c r="AN668" s="29"/>
      <c r="AO668" s="28"/>
      <c r="AP668" s="29"/>
      <c r="AQ668" s="28"/>
      <c r="AR668" s="29"/>
      <c r="AS668" s="28"/>
      <c r="AT668" s="29"/>
      <c r="AU668" s="28"/>
      <c r="AV668" s="29"/>
      <c r="AW668" s="28"/>
      <c r="AX668" s="29"/>
      <c r="AY668" s="244">
        <v>0</v>
      </c>
      <c r="AZ668" s="245"/>
      <c r="BA668" s="245"/>
      <c r="BB668" s="236"/>
      <c r="BC668" s="237">
        <v>40</v>
      </c>
      <c r="BD668" s="117" t="s">
        <v>488</v>
      </c>
      <c r="BE668" s="246">
        <v>42453</v>
      </c>
      <c r="BF668" s="116"/>
      <c r="BG668" s="116"/>
      <c r="BH668" s="275"/>
      <c r="BI668" s="275"/>
      <c r="BJ668" s="275"/>
      <c r="BK668" s="275"/>
      <c r="BL668" s="275"/>
      <c r="BM668" s="275"/>
      <c r="BN668" s="116"/>
      <c r="BO668" s="116"/>
    </row>
    <row r="669" spans="1:67" ht="16.5">
      <c r="A669" s="305" t="e">
        <v>#N/A</v>
      </c>
      <c r="B669" s="117"/>
      <c r="C669" s="116"/>
      <c r="D669" s="226" t="s">
        <v>2935</v>
      </c>
      <c r="E669" s="117" t="s">
        <v>2936</v>
      </c>
      <c r="F669" s="235"/>
      <c r="G669" s="116"/>
      <c r="H669" s="116"/>
      <c r="I669" s="116"/>
      <c r="J669" s="116"/>
      <c r="K669" s="116"/>
      <c r="L669" s="116"/>
      <c r="M669" s="117" t="s">
        <v>2937</v>
      </c>
      <c r="N669" s="116"/>
      <c r="O669" s="116"/>
      <c r="P669" s="116"/>
      <c r="Q669" s="116"/>
      <c r="R669" s="116"/>
      <c r="S669" s="116"/>
      <c r="T669" s="116"/>
      <c r="U669" s="116"/>
      <c r="V669" s="116"/>
      <c r="W669" s="116"/>
      <c r="X669" s="117" t="s">
        <v>2937</v>
      </c>
      <c r="Y669" s="234">
        <v>3.41</v>
      </c>
      <c r="Z669" s="234">
        <v>4</v>
      </c>
      <c r="AA669" s="117" t="s">
        <v>173</v>
      </c>
      <c r="AB669" s="117" t="s">
        <v>1506</v>
      </c>
      <c r="AC669" s="117" t="s">
        <v>1507</v>
      </c>
      <c r="AD669" s="117" t="s">
        <v>2938</v>
      </c>
      <c r="AE669" s="117" t="s">
        <v>109</v>
      </c>
      <c r="AF669" s="116"/>
      <c r="AG669" s="117" t="s">
        <v>99</v>
      </c>
      <c r="AH669" s="233" t="str">
        <f>VLOOKUP($AD669,'Program-Causes'!$C:$D,2,FALSE)</f>
        <v>Social Welfare &amp; Poverty Alleviation</v>
      </c>
      <c r="AI669" s="117" t="s">
        <v>100</v>
      </c>
      <c r="AJ669" s="117" t="s">
        <v>1484</v>
      </c>
      <c r="AK669" s="117" t="s">
        <v>70</v>
      </c>
      <c r="AL669" s="30" t="str">
        <f t="shared" si="0"/>
        <v>丁万宇-成都华森医疗用品有限公司-3.41-4-China Guanghua Foundation-中国光华科技基金会</v>
      </c>
      <c r="AM669" s="257" t="s">
        <v>80</v>
      </c>
      <c r="AN669" s="116"/>
      <c r="AO669" s="116"/>
      <c r="AP669" s="116"/>
      <c r="AQ669" s="117" t="s">
        <v>74</v>
      </c>
      <c r="AR669" s="116"/>
      <c r="AS669" s="116"/>
      <c r="AT669" s="116"/>
      <c r="AU669" s="116"/>
      <c r="AV669" s="116"/>
      <c r="AW669" s="116"/>
      <c r="AX669" s="116"/>
      <c r="AY669" s="116"/>
      <c r="AZ669" s="116"/>
      <c r="BA669" s="116"/>
      <c r="BB669" s="116"/>
      <c r="BC669" s="116"/>
      <c r="BD669" s="117" t="s">
        <v>118</v>
      </c>
      <c r="BE669" s="255">
        <v>42744</v>
      </c>
      <c r="BF669" s="116"/>
      <c r="BG669" s="116"/>
      <c r="BH669" s="116"/>
      <c r="BI669" s="116"/>
      <c r="BJ669" s="116"/>
      <c r="BK669" s="116"/>
      <c r="BL669" s="116"/>
      <c r="BM669" s="116"/>
      <c r="BN669" s="116"/>
      <c r="BO669" s="116"/>
    </row>
    <row r="670" spans="1:67" ht="16.5">
      <c r="A670" s="305" t="e">
        <v>#N/A</v>
      </c>
      <c r="B670" s="116"/>
      <c r="C670" s="116"/>
      <c r="D670" s="226" t="s">
        <v>2939</v>
      </c>
      <c r="E670" s="227" t="s">
        <v>2940</v>
      </c>
      <c r="F670" s="235"/>
      <c r="G670" s="236"/>
      <c r="H670" s="245"/>
      <c r="I670" s="226" t="s">
        <v>78</v>
      </c>
      <c r="J670" s="245"/>
      <c r="K670" s="238" t="s">
        <v>80</v>
      </c>
      <c r="L670" s="229" t="s">
        <v>119</v>
      </c>
      <c r="M670" s="240"/>
      <c r="N670" s="229" t="s">
        <v>2941</v>
      </c>
      <c r="O670" s="230" t="s">
        <v>70</v>
      </c>
      <c r="P670" s="229" t="s">
        <v>336</v>
      </c>
      <c r="Q670" s="230" t="s">
        <v>222</v>
      </c>
      <c r="R670" s="229" t="s">
        <v>222</v>
      </c>
      <c r="S670" s="239" t="s">
        <v>80</v>
      </c>
      <c r="T670" s="248"/>
      <c r="U670" s="240"/>
      <c r="V670" s="229" t="s">
        <v>2942</v>
      </c>
      <c r="W670" s="239" t="s">
        <v>2943</v>
      </c>
      <c r="X670" s="28"/>
      <c r="Y670" s="29"/>
      <c r="Z670" s="28"/>
      <c r="AA670" s="29"/>
      <c r="AB670" s="28"/>
      <c r="AC670" s="29"/>
      <c r="AD670" s="235"/>
      <c r="AE670" s="28"/>
      <c r="AF670" s="29"/>
      <c r="AG670" s="28"/>
      <c r="AH670" s="233" t="e">
        <f>VLOOKUP($AD670,'Program-Causes'!$C:$D,2,FALSE)</f>
        <v>#N/A</v>
      </c>
      <c r="AI670" s="29"/>
      <c r="AJ670" s="28"/>
      <c r="AK670" s="29"/>
      <c r="AL670" s="30" t="str">
        <f t="shared" si="0"/>
        <v>冯为民-----</v>
      </c>
      <c r="AM670" s="28"/>
      <c r="AN670" s="29"/>
      <c r="AO670" s="28"/>
      <c r="AP670" s="29"/>
      <c r="AQ670" s="28"/>
      <c r="AR670" s="29"/>
      <c r="AS670" s="28"/>
      <c r="AT670" s="29"/>
      <c r="AU670" s="28"/>
      <c r="AV670" s="29"/>
      <c r="AW670" s="28"/>
      <c r="AX670" s="29"/>
      <c r="AY670" s="244">
        <v>0</v>
      </c>
      <c r="AZ670" s="245"/>
      <c r="BA670" s="245"/>
      <c r="BB670" s="236"/>
      <c r="BC670" s="237">
        <v>20</v>
      </c>
      <c r="BD670" s="117" t="s">
        <v>103</v>
      </c>
      <c r="BE670" s="246">
        <v>42690</v>
      </c>
      <c r="BF670" s="116"/>
      <c r="BG670" s="116"/>
      <c r="BH670" s="116"/>
      <c r="BI670" s="116"/>
      <c r="BJ670" s="116"/>
      <c r="BK670" s="116"/>
      <c r="BL670" s="116"/>
      <c r="BM670" s="116"/>
      <c r="BN670" s="116"/>
      <c r="BO670" s="116"/>
    </row>
    <row r="671" spans="1:67" ht="16.5">
      <c r="A671" s="305" t="e">
        <v>#N/A</v>
      </c>
      <c r="B671" s="116"/>
      <c r="C671" s="116"/>
      <c r="D671" s="226" t="s">
        <v>2944</v>
      </c>
      <c r="E671" s="227" t="s">
        <v>2945</v>
      </c>
      <c r="F671" s="235"/>
      <c r="G671" s="236"/>
      <c r="H671" s="237">
        <v>49</v>
      </c>
      <c r="I671" s="226" t="s">
        <v>78</v>
      </c>
      <c r="J671" s="227" t="s">
        <v>79</v>
      </c>
      <c r="K671" s="238" t="s">
        <v>80</v>
      </c>
      <c r="L671" s="229" t="s">
        <v>124</v>
      </c>
      <c r="M671" s="240"/>
      <c r="N671" s="229" t="s">
        <v>2946</v>
      </c>
      <c r="O671" s="230" t="s">
        <v>70</v>
      </c>
      <c r="P671" s="229" t="s">
        <v>336</v>
      </c>
      <c r="Q671" s="230" t="s">
        <v>729</v>
      </c>
      <c r="R671" s="229" t="s">
        <v>2947</v>
      </c>
      <c r="S671" s="239" t="s">
        <v>80</v>
      </c>
      <c r="T671" s="229" t="s">
        <v>2948</v>
      </c>
      <c r="U671" s="240"/>
      <c r="V671" s="229" t="s">
        <v>2949</v>
      </c>
      <c r="W671" s="239" t="s">
        <v>2950</v>
      </c>
      <c r="X671" s="28"/>
      <c r="Y671" s="29"/>
      <c r="Z671" s="28"/>
      <c r="AA671" s="29"/>
      <c r="AB671" s="28"/>
      <c r="AC671" s="29"/>
      <c r="AD671" s="235"/>
      <c r="AE671" s="28"/>
      <c r="AF671" s="29"/>
      <c r="AG671" s="28"/>
      <c r="AH671" s="233" t="e">
        <f>VLOOKUP($AD671,'Program-Causes'!$C:$D,2,FALSE)</f>
        <v>#N/A</v>
      </c>
      <c r="AI671" s="29"/>
      <c r="AJ671" s="28"/>
      <c r="AK671" s="29"/>
      <c r="AL671" s="30" t="str">
        <f t="shared" si="0"/>
        <v>冯西见-----</v>
      </c>
      <c r="AM671" s="28"/>
      <c r="AN671" s="29"/>
      <c r="AO671" s="28"/>
      <c r="AP671" s="29"/>
      <c r="AQ671" s="28"/>
      <c r="AR671" s="29"/>
      <c r="AS671" s="28"/>
      <c r="AT671" s="29"/>
      <c r="AU671" s="28"/>
      <c r="AV671" s="29"/>
      <c r="AW671" s="28"/>
      <c r="AX671" s="29"/>
      <c r="AY671" s="244">
        <v>0</v>
      </c>
      <c r="AZ671" s="245"/>
      <c r="BA671" s="245"/>
      <c r="BB671" s="236"/>
      <c r="BC671" s="237">
        <v>10</v>
      </c>
      <c r="BD671" s="117" t="s">
        <v>103</v>
      </c>
      <c r="BE671" s="246">
        <v>42705</v>
      </c>
      <c r="BF671" s="116"/>
      <c r="BG671" s="116"/>
      <c r="BH671" s="116"/>
      <c r="BI671" s="116"/>
      <c r="BJ671" s="116"/>
      <c r="BK671" s="116"/>
      <c r="BL671" s="116"/>
      <c r="BM671" s="116"/>
      <c r="BN671" s="116"/>
      <c r="BO671" s="116"/>
    </row>
    <row r="672" spans="1:67" ht="16.5">
      <c r="A672" s="305" t="e">
        <v>#N/A</v>
      </c>
      <c r="B672" s="116"/>
      <c r="C672" s="116"/>
      <c r="D672" s="226" t="s">
        <v>2951</v>
      </c>
      <c r="E672" s="227" t="s">
        <v>2952</v>
      </c>
      <c r="F672" s="235"/>
      <c r="G672" s="236"/>
      <c r="H672" s="237">
        <v>49</v>
      </c>
      <c r="I672" s="226" t="s">
        <v>78</v>
      </c>
      <c r="J672" s="245"/>
      <c r="K672" s="238" t="s">
        <v>80</v>
      </c>
      <c r="L672" s="229" t="s">
        <v>119</v>
      </c>
      <c r="M672" s="230" t="s">
        <v>2953</v>
      </c>
      <c r="N672" s="229" t="s">
        <v>2954</v>
      </c>
      <c r="O672" s="230" t="s">
        <v>84</v>
      </c>
      <c r="P672" s="229" t="s">
        <v>336</v>
      </c>
      <c r="Q672" s="230" t="s">
        <v>223</v>
      </c>
      <c r="R672" s="229" t="s">
        <v>223</v>
      </c>
      <c r="S672" s="239" t="s">
        <v>80</v>
      </c>
      <c r="T672" s="229" t="s">
        <v>2955</v>
      </c>
      <c r="U672" s="240"/>
      <c r="V672" s="229" t="s">
        <v>2956</v>
      </c>
      <c r="W672" s="239" t="s">
        <v>2957</v>
      </c>
      <c r="X672" s="28"/>
      <c r="Y672" s="29"/>
      <c r="Z672" s="28"/>
      <c r="AA672" s="29"/>
      <c r="AB672" s="28"/>
      <c r="AC672" s="29"/>
      <c r="AD672" s="235"/>
      <c r="AE672" s="28"/>
      <c r="AF672" s="29"/>
      <c r="AG672" s="28"/>
      <c r="AH672" s="233" t="e">
        <f>VLOOKUP($AD672,'Program-Causes'!$C:$D,2,FALSE)</f>
        <v>#N/A</v>
      </c>
      <c r="AI672" s="29"/>
      <c r="AJ672" s="28"/>
      <c r="AK672" s="29"/>
      <c r="AL672" s="30" t="str">
        <f t="shared" si="0"/>
        <v>郭广昌-----</v>
      </c>
      <c r="AM672" s="28"/>
      <c r="AN672" s="29"/>
      <c r="AO672" s="28"/>
      <c r="AP672" s="29"/>
      <c r="AQ672" s="28"/>
      <c r="AR672" s="29"/>
      <c r="AS672" s="28"/>
      <c r="AT672" s="29"/>
      <c r="AU672" s="28"/>
      <c r="AV672" s="29"/>
      <c r="AW672" s="28"/>
      <c r="AX672" s="29"/>
      <c r="AY672" s="244">
        <v>0</v>
      </c>
      <c r="AZ672" s="245"/>
      <c r="BA672" s="245"/>
      <c r="BB672" s="236"/>
      <c r="BC672" s="237">
        <v>100</v>
      </c>
      <c r="BD672" s="117" t="s">
        <v>103</v>
      </c>
      <c r="BE672" s="246">
        <v>42705</v>
      </c>
      <c r="BF672" s="116"/>
      <c r="BG672" s="116"/>
      <c r="BH672" s="116"/>
      <c r="BI672" s="116"/>
      <c r="BJ672" s="116"/>
      <c r="BK672" s="116"/>
      <c r="BL672" s="116"/>
      <c r="BM672" s="116"/>
      <c r="BN672" s="116"/>
      <c r="BO672" s="116"/>
    </row>
    <row r="673" spans="1:67" ht="16.5">
      <c r="A673" s="305" t="e">
        <v>#N/A</v>
      </c>
      <c r="B673" s="117"/>
      <c r="C673" s="116"/>
      <c r="D673" s="226" t="s">
        <v>2958</v>
      </c>
      <c r="E673" s="117" t="s">
        <v>2959</v>
      </c>
      <c r="F673" s="235"/>
      <c r="G673" s="116"/>
      <c r="H673" s="116"/>
      <c r="I673" s="116"/>
      <c r="J673" s="116"/>
      <c r="K673" s="116"/>
      <c r="L673" s="116"/>
      <c r="M673" s="117" t="s">
        <v>2960</v>
      </c>
      <c r="N673" s="116"/>
      <c r="O673" s="116"/>
      <c r="P673" s="116"/>
      <c r="Q673" s="116"/>
      <c r="R673" s="116"/>
      <c r="S673" s="116"/>
      <c r="T673" s="116"/>
      <c r="U673" s="116"/>
      <c r="V673" s="116"/>
      <c r="W673" s="116"/>
      <c r="X673" s="117" t="s">
        <v>2960</v>
      </c>
      <c r="Y673" s="234">
        <v>10.5</v>
      </c>
      <c r="Z673" s="234">
        <v>6</v>
      </c>
      <c r="AA673" s="117" t="s">
        <v>173</v>
      </c>
      <c r="AB673" s="117" t="s">
        <v>1506</v>
      </c>
      <c r="AC673" s="117" t="s">
        <v>1507</v>
      </c>
      <c r="AD673" s="117" t="s">
        <v>2938</v>
      </c>
      <c r="AE673" s="117" t="s">
        <v>109</v>
      </c>
      <c r="AF673" s="116"/>
      <c r="AG673" s="117" t="s">
        <v>99</v>
      </c>
      <c r="AH673" s="233" t="str">
        <f>VLOOKUP($AD673,'Program-Causes'!$C:$D,2,FALSE)</f>
        <v>Social Welfare &amp; Poverty Alleviation</v>
      </c>
      <c r="AI673" s="117" t="s">
        <v>100</v>
      </c>
      <c r="AJ673" s="117" t="s">
        <v>1484</v>
      </c>
      <c r="AK673" s="117" t="s">
        <v>70</v>
      </c>
      <c r="AL673" s="30" t="str">
        <f t="shared" si="0"/>
        <v>郭宇君-北京水睿科贸有限公司-10.5-6-China Guanghua Foundation-中国光华科技基金会</v>
      </c>
      <c r="AM673" s="257" t="s">
        <v>80</v>
      </c>
      <c r="AN673" s="116"/>
      <c r="AO673" s="116"/>
      <c r="AP673" s="116"/>
      <c r="AQ673" s="117" t="s">
        <v>74</v>
      </c>
      <c r="AR673" s="116"/>
      <c r="AS673" s="116"/>
      <c r="AT673" s="116"/>
      <c r="AU673" s="116"/>
      <c r="AV673" s="116"/>
      <c r="AW673" s="116"/>
      <c r="AX673" s="116"/>
      <c r="AY673" s="116"/>
      <c r="AZ673" s="116"/>
      <c r="BA673" s="116"/>
      <c r="BB673" s="116"/>
      <c r="BC673" s="116"/>
      <c r="BD673" s="117" t="s">
        <v>118</v>
      </c>
      <c r="BE673" s="255">
        <v>42744</v>
      </c>
      <c r="BF673" s="116"/>
      <c r="BG673" s="116"/>
      <c r="BH673" s="116"/>
      <c r="BI673" s="116"/>
      <c r="BJ673" s="116"/>
      <c r="BK673" s="116"/>
      <c r="BL673" s="116"/>
      <c r="BM673" s="116"/>
      <c r="BN673" s="116"/>
      <c r="BO673" s="116"/>
    </row>
    <row r="674" spans="1:67" ht="16.5">
      <c r="A674" s="305" t="e">
        <v>#N/A</v>
      </c>
      <c r="B674" s="117"/>
      <c r="C674" s="116"/>
      <c r="D674" s="226" t="s">
        <v>2961</v>
      </c>
      <c r="E674" s="117" t="s">
        <v>2962</v>
      </c>
      <c r="F674" s="235"/>
      <c r="G674" s="116"/>
      <c r="H674" s="116"/>
      <c r="I674" s="116"/>
      <c r="J674" s="116"/>
      <c r="K674" s="116"/>
      <c r="L674" s="116"/>
      <c r="M674" s="117" t="s">
        <v>2963</v>
      </c>
      <c r="N674" s="116"/>
      <c r="O674" s="116"/>
      <c r="P674" s="116"/>
      <c r="Q674" s="116"/>
      <c r="R674" s="116"/>
      <c r="S674" s="116"/>
      <c r="T674" s="116"/>
      <c r="U674" s="116"/>
      <c r="V674" s="116"/>
      <c r="W674" s="116"/>
      <c r="X674" s="117" t="s">
        <v>2963</v>
      </c>
      <c r="Y674" s="234">
        <v>12.08</v>
      </c>
      <c r="Z674" s="234">
        <v>2</v>
      </c>
      <c r="AA674" s="117" t="s">
        <v>173</v>
      </c>
      <c r="AB674" s="117" t="s">
        <v>1506</v>
      </c>
      <c r="AC674" s="117" t="s">
        <v>1507</v>
      </c>
      <c r="AD674" s="117" t="s">
        <v>2906</v>
      </c>
      <c r="AE674" s="117" t="s">
        <v>109</v>
      </c>
      <c r="AF674" s="116"/>
      <c r="AG674" s="117" t="s">
        <v>67</v>
      </c>
      <c r="AH674" s="233" t="str">
        <f>VLOOKUP($AD674,'Program-Causes'!$C:$D,2,FALSE)</f>
        <v>Education</v>
      </c>
      <c r="AI674" s="117" t="s">
        <v>100</v>
      </c>
      <c r="AJ674" s="117" t="s">
        <v>1484</v>
      </c>
      <c r="AK674" s="117" t="s">
        <v>70</v>
      </c>
      <c r="AL674" s="30" t="str">
        <f t="shared" si="0"/>
        <v>何红玲-经典玲珑图书公司-12.08-2-China Guanghua Foundation-中国光华科技基金会</v>
      </c>
      <c r="AM674" s="257" t="s">
        <v>80</v>
      </c>
      <c r="AN674" s="116"/>
      <c r="AO674" s="116"/>
      <c r="AP674" s="116"/>
      <c r="AQ674" s="117" t="s">
        <v>74</v>
      </c>
      <c r="AR674" s="116"/>
      <c r="AS674" s="116"/>
      <c r="AT674" s="116"/>
      <c r="AU674" s="116"/>
      <c r="AV674" s="116"/>
      <c r="AW674" s="116"/>
      <c r="AX674" s="116"/>
      <c r="AY674" s="116"/>
      <c r="AZ674" s="116"/>
      <c r="BA674" s="116"/>
      <c r="BB674" s="116"/>
      <c r="BC674" s="116"/>
      <c r="BD674" s="117" t="s">
        <v>118</v>
      </c>
      <c r="BE674" s="255">
        <v>42744</v>
      </c>
      <c r="BF674" s="116"/>
      <c r="BG674" s="116"/>
      <c r="BH674" s="116"/>
      <c r="BI674" s="116"/>
      <c r="BJ674" s="116"/>
      <c r="BK674" s="116"/>
      <c r="BL674" s="116"/>
      <c r="BM674" s="116"/>
      <c r="BN674" s="116"/>
      <c r="BO674" s="116"/>
    </row>
    <row r="675" spans="1:67" ht="16.5">
      <c r="A675" s="305" t="e">
        <v>#N/A</v>
      </c>
      <c r="B675" s="117"/>
      <c r="C675" s="116"/>
      <c r="D675" s="226" t="s">
        <v>2961</v>
      </c>
      <c r="E675" s="117" t="s">
        <v>2962</v>
      </c>
      <c r="F675" s="235"/>
      <c r="G675" s="116"/>
      <c r="H675" s="116"/>
      <c r="I675" s="116"/>
      <c r="J675" s="116"/>
      <c r="K675" s="116"/>
      <c r="L675" s="116"/>
      <c r="M675" s="117" t="s">
        <v>2963</v>
      </c>
      <c r="N675" s="116"/>
      <c r="O675" s="116"/>
      <c r="P675" s="116"/>
      <c r="Q675" s="116"/>
      <c r="R675" s="116"/>
      <c r="S675" s="116"/>
      <c r="T675" s="116"/>
      <c r="U675" s="116"/>
      <c r="V675" s="116"/>
      <c r="W675" s="116"/>
      <c r="X675" s="117" t="s">
        <v>2963</v>
      </c>
      <c r="Y675" s="234">
        <v>11.11</v>
      </c>
      <c r="Z675" s="234">
        <v>4</v>
      </c>
      <c r="AA675" s="117" t="s">
        <v>173</v>
      </c>
      <c r="AB675" s="117" t="s">
        <v>1506</v>
      </c>
      <c r="AC675" s="117" t="s">
        <v>1507</v>
      </c>
      <c r="AD675" s="117" t="s">
        <v>2906</v>
      </c>
      <c r="AE675" s="117" t="s">
        <v>109</v>
      </c>
      <c r="AF675" s="116"/>
      <c r="AG675" s="117" t="s">
        <v>67</v>
      </c>
      <c r="AH675" s="233" t="str">
        <f>VLOOKUP($AD675,'Program-Causes'!$C:$D,2,FALSE)</f>
        <v>Education</v>
      </c>
      <c r="AI675" s="117" t="s">
        <v>100</v>
      </c>
      <c r="AJ675" s="117" t="s">
        <v>1484</v>
      </c>
      <c r="AK675" s="117" t="s">
        <v>70</v>
      </c>
      <c r="AL675" s="30" t="str">
        <f t="shared" si="0"/>
        <v>何红玲-经典玲珑图书公司-11.11-4-China Guanghua Foundation-中国光华科技基金会</v>
      </c>
      <c r="AM675" s="257" t="s">
        <v>80</v>
      </c>
      <c r="AN675" s="116"/>
      <c r="AO675" s="116"/>
      <c r="AP675" s="116"/>
      <c r="AQ675" s="117" t="s">
        <v>74</v>
      </c>
      <c r="AR675" s="116"/>
      <c r="AS675" s="116"/>
      <c r="AT675" s="116"/>
      <c r="AU675" s="116"/>
      <c r="AV675" s="116"/>
      <c r="AW675" s="116"/>
      <c r="AX675" s="116"/>
      <c r="AY675" s="116"/>
      <c r="AZ675" s="116"/>
      <c r="BA675" s="116"/>
      <c r="BB675" s="116"/>
      <c r="BC675" s="116"/>
      <c r="BD675" s="117" t="s">
        <v>118</v>
      </c>
      <c r="BE675" s="255">
        <v>42744</v>
      </c>
      <c r="BF675" s="116"/>
      <c r="BG675" s="116"/>
      <c r="BH675" s="116"/>
      <c r="BI675" s="116"/>
      <c r="BJ675" s="116"/>
      <c r="BK675" s="116"/>
      <c r="BL675" s="116"/>
      <c r="BM675" s="116"/>
      <c r="BN675" s="116"/>
      <c r="BO675" s="116"/>
    </row>
    <row r="676" spans="1:67" ht="16.5">
      <c r="A676" s="305" t="e">
        <v>#N/A</v>
      </c>
      <c r="B676" s="116"/>
      <c r="C676" s="116"/>
      <c r="D676" s="226" t="s">
        <v>2964</v>
      </c>
      <c r="E676" s="227" t="s">
        <v>2965</v>
      </c>
      <c r="F676" s="260"/>
      <c r="G676" s="244">
        <v>1967</v>
      </c>
      <c r="H676" s="237">
        <v>49</v>
      </c>
      <c r="I676" s="226" t="s">
        <v>78</v>
      </c>
      <c r="J676" s="227" t="s">
        <v>79</v>
      </c>
      <c r="K676" s="238" t="s">
        <v>80</v>
      </c>
      <c r="L676" s="229" t="s">
        <v>9</v>
      </c>
      <c r="M676" s="230" t="s">
        <v>2966</v>
      </c>
      <c r="N676" s="229" t="s">
        <v>2967</v>
      </c>
      <c r="O676" s="240"/>
      <c r="P676" s="229" t="s">
        <v>336</v>
      </c>
      <c r="Q676" s="230" t="s">
        <v>63</v>
      </c>
      <c r="R676" s="229" t="s">
        <v>64</v>
      </c>
      <c r="S676" s="239" t="s">
        <v>80</v>
      </c>
      <c r="T676" s="248"/>
      <c r="U676" s="240"/>
      <c r="V676" s="229" t="s">
        <v>2968</v>
      </c>
      <c r="W676" s="239" t="s">
        <v>2969</v>
      </c>
      <c r="X676" s="30" t="s">
        <v>2964</v>
      </c>
      <c r="Y676" s="241">
        <v>100</v>
      </c>
      <c r="Z676" s="242">
        <v>2</v>
      </c>
      <c r="AA676" s="241">
        <v>17</v>
      </c>
      <c r="AB676" s="30" t="s">
        <v>2970</v>
      </c>
      <c r="AC676" s="194" t="s">
        <v>2971</v>
      </c>
      <c r="AD676" s="235"/>
      <c r="AE676" s="30" t="s">
        <v>136</v>
      </c>
      <c r="AF676" s="29"/>
      <c r="AG676" s="30" t="s">
        <v>99</v>
      </c>
      <c r="AH676" s="233" t="e">
        <f>VLOOKUP($AD676,'Program-Causes'!$C:$D,2,FALSE)</f>
        <v>#N/A</v>
      </c>
      <c r="AI676" s="194" t="s">
        <v>68</v>
      </c>
      <c r="AJ676" s="30" t="s">
        <v>69</v>
      </c>
      <c r="AK676" s="194" t="s">
        <v>84</v>
      </c>
      <c r="AL676" s="30" t="str">
        <f t="shared" si="0"/>
        <v>纪海鹏-Ji Haipeng-100-2-Logan Foundation-龙光慈善基金会</v>
      </c>
      <c r="AM676" s="26" t="s">
        <v>72</v>
      </c>
      <c r="AN676" s="27" t="s">
        <v>73</v>
      </c>
      <c r="AO676" s="28"/>
      <c r="AP676" s="29"/>
      <c r="AQ676" s="30" t="s">
        <v>74</v>
      </c>
      <c r="AR676" s="29"/>
      <c r="AS676" s="28"/>
      <c r="AT676" s="29"/>
      <c r="AU676" s="28"/>
      <c r="AV676" s="194" t="s">
        <v>1535</v>
      </c>
      <c r="AW676" s="28"/>
      <c r="AX676" s="194" t="s">
        <v>76</v>
      </c>
      <c r="AY676" s="244">
        <v>100</v>
      </c>
      <c r="AZ676" s="245"/>
      <c r="BA676" s="245"/>
      <c r="BB676" s="236"/>
      <c r="BC676" s="227" t="s">
        <v>173</v>
      </c>
      <c r="BD676" s="117" t="s">
        <v>103</v>
      </c>
      <c r="BE676" s="246">
        <v>42692</v>
      </c>
      <c r="BF676" s="116"/>
      <c r="BG676" s="116"/>
      <c r="BH676" s="116"/>
      <c r="BI676" s="116"/>
      <c r="BJ676" s="116"/>
      <c r="BK676" s="116"/>
      <c r="BL676" s="116"/>
      <c r="BM676" s="116"/>
      <c r="BN676" s="116"/>
      <c r="BO676" s="116"/>
    </row>
    <row r="677" spans="1:67" ht="16.5">
      <c r="A677" s="305" t="e">
        <v>#N/A</v>
      </c>
      <c r="B677" s="116"/>
      <c r="C677" s="116"/>
      <c r="D677" s="226" t="s">
        <v>2972</v>
      </c>
      <c r="E677" s="227" t="s">
        <v>2973</v>
      </c>
      <c r="F677" s="235"/>
      <c r="G677" s="236"/>
      <c r="H677" s="237">
        <v>63</v>
      </c>
      <c r="I677" s="226" t="s">
        <v>78</v>
      </c>
      <c r="J677" s="227" t="s">
        <v>79</v>
      </c>
      <c r="K677" s="238" t="s">
        <v>80</v>
      </c>
      <c r="L677" s="229" t="s">
        <v>123</v>
      </c>
      <c r="M677" s="230" t="s">
        <v>2974</v>
      </c>
      <c r="N677" s="229" t="s">
        <v>2975</v>
      </c>
      <c r="O677" s="230" t="s">
        <v>84</v>
      </c>
      <c r="P677" s="229" t="s">
        <v>1550</v>
      </c>
      <c r="Q677" s="230" t="s">
        <v>319</v>
      </c>
      <c r="R677" s="229" t="s">
        <v>319</v>
      </c>
      <c r="S677" s="239" t="s">
        <v>80</v>
      </c>
      <c r="T677" s="229" t="s">
        <v>2976</v>
      </c>
      <c r="U677" s="240"/>
      <c r="V677" s="229" t="s">
        <v>2977</v>
      </c>
      <c r="W677" s="239" t="s">
        <v>2978</v>
      </c>
      <c r="X677" s="28"/>
      <c r="Y677" s="29"/>
      <c r="Z677" s="28"/>
      <c r="AA677" s="29"/>
      <c r="AB677" s="28"/>
      <c r="AC677" s="29"/>
      <c r="AD677" s="235"/>
      <c r="AE677" s="28"/>
      <c r="AF677" s="29"/>
      <c r="AG677" s="28"/>
      <c r="AH677" s="233" t="e">
        <f>VLOOKUP($AD677,'Program-Causes'!$C:$D,2,FALSE)</f>
        <v>#N/A</v>
      </c>
      <c r="AI677" s="29"/>
      <c r="AJ677" s="28"/>
      <c r="AK677" s="29"/>
      <c r="AL677" s="30" t="str">
        <f t="shared" si="0"/>
        <v>蒋仁生-----</v>
      </c>
      <c r="AM677" s="28"/>
      <c r="AN677" s="29"/>
      <c r="AO677" s="28"/>
      <c r="AP677" s="29"/>
      <c r="AQ677" s="28"/>
      <c r="AR677" s="29"/>
      <c r="AS677" s="28"/>
      <c r="AT677" s="29"/>
      <c r="AU677" s="28"/>
      <c r="AV677" s="29"/>
      <c r="AW677" s="28"/>
      <c r="AX677" s="29"/>
      <c r="AY677" s="244">
        <v>0</v>
      </c>
      <c r="AZ677" s="245"/>
      <c r="BA677" s="245"/>
      <c r="BB677" s="236"/>
      <c r="BC677" s="237">
        <v>50</v>
      </c>
      <c r="BD677" s="117" t="s">
        <v>103</v>
      </c>
      <c r="BE677" s="246">
        <v>42690</v>
      </c>
      <c r="BF677" s="116"/>
      <c r="BG677" s="116"/>
      <c r="BH677" s="116"/>
      <c r="BI677" s="116"/>
      <c r="BJ677" s="116"/>
      <c r="BK677" s="116"/>
      <c r="BL677" s="116"/>
      <c r="BM677" s="116"/>
      <c r="BN677" s="116"/>
      <c r="BO677" s="116"/>
    </row>
    <row r="678" spans="1:67" ht="16.5">
      <c r="A678" s="305" t="e">
        <v>#N/A</v>
      </c>
      <c r="B678" s="117"/>
      <c r="C678" s="116"/>
      <c r="D678" s="226" t="s">
        <v>2979</v>
      </c>
      <c r="E678" s="117" t="s">
        <v>2980</v>
      </c>
      <c r="F678" s="235"/>
      <c r="G678" s="116"/>
      <c r="H678" s="116"/>
      <c r="I678" s="116"/>
      <c r="J678" s="116"/>
      <c r="K678" s="116"/>
      <c r="L678" s="116"/>
      <c r="M678" s="117" t="s">
        <v>2981</v>
      </c>
      <c r="N678" s="116"/>
      <c r="O678" s="116"/>
      <c r="P678" s="116"/>
      <c r="Q678" s="116"/>
      <c r="R678" s="116"/>
      <c r="S678" s="116"/>
      <c r="T678" s="116"/>
      <c r="U678" s="116"/>
      <c r="V678" s="116"/>
      <c r="W678" s="116"/>
      <c r="X678" s="117" t="s">
        <v>2981</v>
      </c>
      <c r="Y678" s="234">
        <v>3.5</v>
      </c>
      <c r="Z678" s="234">
        <v>4</v>
      </c>
      <c r="AA678" s="117" t="s">
        <v>173</v>
      </c>
      <c r="AB678" s="117" t="s">
        <v>1506</v>
      </c>
      <c r="AC678" s="117" t="s">
        <v>1507</v>
      </c>
      <c r="AD678" s="117" t="s">
        <v>2938</v>
      </c>
      <c r="AE678" s="117" t="s">
        <v>109</v>
      </c>
      <c r="AF678" s="116"/>
      <c r="AG678" s="117" t="s">
        <v>99</v>
      </c>
      <c r="AH678" s="233" t="str">
        <f>VLOOKUP($AD678,'Program-Causes'!$C:$D,2,FALSE)</f>
        <v>Social Welfare &amp; Poverty Alleviation</v>
      </c>
      <c r="AI678" s="117" t="s">
        <v>100</v>
      </c>
      <c r="AJ678" s="117" t="s">
        <v>1484</v>
      </c>
      <c r="AK678" s="117" t="s">
        <v>70</v>
      </c>
      <c r="AL678" s="30" t="str">
        <f t="shared" si="0"/>
        <v>江宜建-重庆迈德医疗器械有限公司-3.5-4-China Guanghua Foundation-中国光华科技基金会</v>
      </c>
      <c r="AM678" s="257" t="s">
        <v>80</v>
      </c>
      <c r="AN678" s="116"/>
      <c r="AO678" s="116"/>
      <c r="AP678" s="116"/>
      <c r="AQ678" s="117" t="s">
        <v>74</v>
      </c>
      <c r="AR678" s="116"/>
      <c r="AS678" s="116"/>
      <c r="AT678" s="116"/>
      <c r="AU678" s="116"/>
      <c r="AV678" s="116"/>
      <c r="AW678" s="116"/>
      <c r="AX678" s="116"/>
      <c r="AY678" s="116"/>
      <c r="AZ678" s="116"/>
      <c r="BA678" s="116"/>
      <c r="BB678" s="116"/>
      <c r="BC678" s="116"/>
      <c r="BD678" s="117" t="s">
        <v>118</v>
      </c>
      <c r="BE678" s="255">
        <v>42744</v>
      </c>
      <c r="BF678" s="116"/>
      <c r="BG678" s="116"/>
      <c r="BH678" s="116"/>
      <c r="BI678" s="116"/>
      <c r="BJ678" s="116"/>
      <c r="BK678" s="116"/>
      <c r="BL678" s="116"/>
      <c r="BM678" s="116"/>
      <c r="BN678" s="116"/>
      <c r="BO678" s="116"/>
    </row>
    <row r="679" spans="1:67" ht="16.5">
      <c r="A679" s="305" t="e">
        <v>#N/A</v>
      </c>
      <c r="B679" s="117"/>
      <c r="C679" s="116"/>
      <c r="D679" s="226" t="s">
        <v>2982</v>
      </c>
      <c r="E679" s="117" t="s">
        <v>2983</v>
      </c>
      <c r="F679" s="235"/>
      <c r="G679" s="116"/>
      <c r="H679" s="116"/>
      <c r="I679" s="116"/>
      <c r="J679" s="116"/>
      <c r="K679" s="116"/>
      <c r="L679" s="116"/>
      <c r="M679" s="117" t="s">
        <v>2984</v>
      </c>
      <c r="N679" s="116"/>
      <c r="O679" s="116"/>
      <c r="P679" s="116"/>
      <c r="Q679" s="116"/>
      <c r="R679" s="116"/>
      <c r="S679" s="116"/>
      <c r="T679" s="116"/>
      <c r="U679" s="116"/>
      <c r="V679" s="116"/>
      <c r="W679" s="116"/>
      <c r="X679" s="117" t="s">
        <v>2984</v>
      </c>
      <c r="Y679" s="234">
        <v>2</v>
      </c>
      <c r="Z679" s="234">
        <v>10</v>
      </c>
      <c r="AA679" s="117" t="s">
        <v>173</v>
      </c>
      <c r="AB679" s="117" t="s">
        <v>1506</v>
      </c>
      <c r="AC679" s="117" t="s">
        <v>1507</v>
      </c>
      <c r="AD679" s="117" t="s">
        <v>2938</v>
      </c>
      <c r="AE679" s="117" t="s">
        <v>109</v>
      </c>
      <c r="AF679" s="116"/>
      <c r="AG679" s="117" t="s">
        <v>99</v>
      </c>
      <c r="AH679" s="233" t="str">
        <f>VLOOKUP($AD679,'Program-Causes'!$C:$D,2,FALSE)</f>
        <v>Social Welfare &amp; Poverty Alleviation</v>
      </c>
      <c r="AI679" s="117" t="s">
        <v>100</v>
      </c>
      <c r="AJ679" s="117" t="s">
        <v>1484</v>
      </c>
      <c r="AK679" s="117" t="s">
        <v>70</v>
      </c>
      <c r="AL679" s="30" t="str">
        <f t="shared" si="0"/>
        <v>蒋勇青-北京万方数据股份有限公司-2-10-China Guanghua Foundation-中国光华科技基金会</v>
      </c>
      <c r="AM679" s="257" t="s">
        <v>80</v>
      </c>
      <c r="AN679" s="116"/>
      <c r="AO679" s="116"/>
      <c r="AP679" s="116"/>
      <c r="AQ679" s="117" t="s">
        <v>74</v>
      </c>
      <c r="AR679" s="116"/>
      <c r="AS679" s="116"/>
      <c r="AT679" s="116"/>
      <c r="AU679" s="116"/>
      <c r="AV679" s="116"/>
      <c r="AW679" s="116"/>
      <c r="AX679" s="116"/>
      <c r="AY679" s="116"/>
      <c r="AZ679" s="116"/>
      <c r="BA679" s="116"/>
      <c r="BB679" s="116"/>
      <c r="BC679" s="116"/>
      <c r="BD679" s="117" t="s">
        <v>118</v>
      </c>
      <c r="BE679" s="255">
        <v>42744</v>
      </c>
      <c r="BF679" s="116"/>
      <c r="BG679" s="116"/>
      <c r="BH679" s="116"/>
      <c r="BI679" s="116"/>
      <c r="BJ679" s="116"/>
      <c r="BK679" s="116"/>
      <c r="BL679" s="116"/>
      <c r="BM679" s="116"/>
      <c r="BN679" s="116"/>
      <c r="BO679" s="116"/>
    </row>
    <row r="680" spans="1:67" ht="16.5">
      <c r="A680" s="305" t="e">
        <v>#N/A</v>
      </c>
      <c r="B680" s="116"/>
      <c r="C680" s="117" t="s">
        <v>84</v>
      </c>
      <c r="D680" s="226" t="s">
        <v>1109</v>
      </c>
      <c r="E680" s="301" t="s">
        <v>1112</v>
      </c>
      <c r="F680" s="235"/>
      <c r="G680" s="275"/>
      <c r="H680" s="302">
        <v>95</v>
      </c>
      <c r="I680" s="301" t="s">
        <v>78</v>
      </c>
      <c r="J680" s="301" t="s">
        <v>79</v>
      </c>
      <c r="K680" s="303" t="s">
        <v>80</v>
      </c>
      <c r="L680" s="301" t="s">
        <v>122</v>
      </c>
      <c r="M680" s="275"/>
      <c r="N680" s="301" t="s">
        <v>1113</v>
      </c>
      <c r="O680" s="275"/>
      <c r="P680" s="301" t="s">
        <v>336</v>
      </c>
      <c r="Q680" s="301" t="s">
        <v>1824</v>
      </c>
      <c r="R680" s="301" t="s">
        <v>1824</v>
      </c>
      <c r="S680" s="275"/>
      <c r="T680" s="513" t="s">
        <v>2986</v>
      </c>
      <c r="U680" s="506"/>
      <c r="V680" s="301" t="s">
        <v>2987</v>
      </c>
      <c r="W680" s="303" t="s">
        <v>2988</v>
      </c>
      <c r="X680" s="301" t="s">
        <v>1109</v>
      </c>
      <c r="Y680" s="302">
        <v>100</v>
      </c>
      <c r="Z680" s="302">
        <v>12</v>
      </c>
      <c r="AA680" s="302">
        <v>21</v>
      </c>
      <c r="AB680" s="301" t="s">
        <v>1707</v>
      </c>
      <c r="AC680" s="275"/>
      <c r="AD680" s="235"/>
      <c r="AE680" s="301" t="s">
        <v>1390</v>
      </c>
      <c r="AF680" s="275"/>
      <c r="AG680" s="301" t="s">
        <v>67</v>
      </c>
      <c r="AH680" s="233" t="e">
        <f>VLOOKUP($AD680,'Program-Causes'!$C:$D,2,FALSE)</f>
        <v>#N/A</v>
      </c>
      <c r="AI680" s="301" t="s">
        <v>68</v>
      </c>
      <c r="AJ680" s="301" t="s">
        <v>69</v>
      </c>
      <c r="AK680" s="301" t="s">
        <v>70</v>
      </c>
      <c r="AL680" s="30" t="str">
        <f t="shared" si="0"/>
        <v>李达三-Li Dasan-100-12-Ningbo University-</v>
      </c>
      <c r="AM680" s="303" t="s">
        <v>72</v>
      </c>
      <c r="AN680" s="303" t="s">
        <v>73</v>
      </c>
      <c r="AO680" s="275"/>
      <c r="AP680" s="275"/>
      <c r="AQ680" s="301" t="s">
        <v>74</v>
      </c>
      <c r="AR680" s="275"/>
      <c r="AS680" s="275"/>
      <c r="AT680" s="275"/>
      <c r="AU680" s="275"/>
      <c r="AV680" s="513" t="s">
        <v>487</v>
      </c>
      <c r="AW680" s="506"/>
      <c r="AX680" s="301" t="s">
        <v>84</v>
      </c>
      <c r="AY680" s="275"/>
      <c r="AZ680" s="275"/>
      <c r="BA680" s="275"/>
      <c r="BB680" s="275"/>
      <c r="BC680" s="275"/>
      <c r="BD680" s="301" t="s">
        <v>77</v>
      </c>
      <c r="BE680" s="304">
        <v>42432</v>
      </c>
      <c r="BF680" s="275"/>
      <c r="BG680" s="275"/>
      <c r="BH680" s="116"/>
      <c r="BI680" s="116"/>
      <c r="BJ680" s="116"/>
      <c r="BK680" s="116"/>
      <c r="BL680" s="116"/>
      <c r="BM680" s="116"/>
      <c r="BN680" s="116"/>
      <c r="BO680" s="116"/>
    </row>
    <row r="681" spans="1:67" ht="16.5">
      <c r="A681" s="305" t="e">
        <v>#N/A</v>
      </c>
      <c r="B681" s="116"/>
      <c r="C681" s="117" t="s">
        <v>84</v>
      </c>
      <c r="D681" s="226" t="s">
        <v>1109</v>
      </c>
      <c r="E681" s="227" t="s">
        <v>1112</v>
      </c>
      <c r="F681" s="235"/>
      <c r="G681" s="275"/>
      <c r="H681" s="275"/>
      <c r="I681" s="275"/>
      <c r="J681" s="275"/>
      <c r="K681" s="275"/>
      <c r="L681" s="275"/>
      <c r="M681" s="275"/>
      <c r="N681" s="275"/>
      <c r="O681" s="275"/>
      <c r="P681" s="275"/>
      <c r="Q681" s="275"/>
      <c r="R681" s="275"/>
      <c r="S681" s="275"/>
      <c r="T681" s="275"/>
      <c r="U681" s="275"/>
      <c r="V681" s="275"/>
      <c r="W681" s="275"/>
      <c r="X681" s="301" t="s">
        <v>1109</v>
      </c>
      <c r="Y681" s="302">
        <v>100</v>
      </c>
      <c r="Z681" s="302">
        <v>12</v>
      </c>
      <c r="AA681" s="302">
        <v>15</v>
      </c>
      <c r="AB681" s="301" t="s">
        <v>2989</v>
      </c>
      <c r="AC681" s="275"/>
      <c r="AD681" s="235"/>
      <c r="AE681" s="301" t="s">
        <v>1390</v>
      </c>
      <c r="AF681" s="275"/>
      <c r="AG681" s="301" t="s">
        <v>67</v>
      </c>
      <c r="AH681" s="233" t="e">
        <f>VLOOKUP($AD681,'Program-Causes'!$C:$D,2,FALSE)</f>
        <v>#N/A</v>
      </c>
      <c r="AI681" s="301" t="s">
        <v>68</v>
      </c>
      <c r="AJ681" s="301" t="s">
        <v>69</v>
      </c>
      <c r="AK681" s="301" t="s">
        <v>70</v>
      </c>
      <c r="AL681" s="30" t="str">
        <f t="shared" si="0"/>
        <v>李达三-Li Dasan-100-12-The University of Hong Kong-</v>
      </c>
      <c r="AM681" s="303" t="s">
        <v>72</v>
      </c>
      <c r="AN681" s="303" t="s">
        <v>73</v>
      </c>
      <c r="AO681" s="275"/>
      <c r="AP681" s="275"/>
      <c r="AQ681" s="301" t="s">
        <v>74</v>
      </c>
      <c r="AR681" s="275"/>
      <c r="AS681" s="275"/>
      <c r="AT681" s="275"/>
      <c r="AU681" s="275"/>
      <c r="AV681" s="513" t="s">
        <v>487</v>
      </c>
      <c r="AW681" s="506"/>
      <c r="AX681" s="301" t="s">
        <v>84</v>
      </c>
      <c r="AY681" s="275"/>
      <c r="AZ681" s="275"/>
      <c r="BA681" s="275"/>
      <c r="BB681" s="275"/>
      <c r="BC681" s="275"/>
      <c r="BD681" s="301" t="s">
        <v>77</v>
      </c>
      <c r="BE681" s="304">
        <v>42432</v>
      </c>
      <c r="BF681" s="275"/>
      <c r="BG681" s="275"/>
      <c r="BH681" s="116"/>
      <c r="BI681" s="116"/>
      <c r="BJ681" s="116"/>
      <c r="BK681" s="116"/>
      <c r="BL681" s="116"/>
      <c r="BM681" s="116"/>
      <c r="BN681" s="116"/>
      <c r="BO681" s="116"/>
    </row>
    <row r="682" spans="1:67" ht="16.5">
      <c r="A682" s="305" t="e">
        <v>#N/A</v>
      </c>
      <c r="B682" s="116"/>
      <c r="C682" s="117" t="s">
        <v>84</v>
      </c>
      <c r="D682" s="226" t="s">
        <v>1109</v>
      </c>
      <c r="E682" s="227" t="s">
        <v>1112</v>
      </c>
      <c r="F682" s="235"/>
      <c r="G682" s="275"/>
      <c r="H682" s="275"/>
      <c r="I682" s="275"/>
      <c r="J682" s="275"/>
      <c r="K682" s="275"/>
      <c r="L682" s="275"/>
      <c r="M682" s="275"/>
      <c r="N682" s="275"/>
      <c r="O682" s="275"/>
      <c r="P682" s="275"/>
      <c r="Q682" s="275"/>
      <c r="R682" s="275"/>
      <c r="S682" s="275"/>
      <c r="T682" s="275"/>
      <c r="U682" s="275"/>
      <c r="V682" s="275"/>
      <c r="W682" s="275"/>
      <c r="X682" s="301" t="s">
        <v>1109</v>
      </c>
      <c r="Y682" s="302">
        <v>100</v>
      </c>
      <c r="Z682" s="302">
        <v>12</v>
      </c>
      <c r="AA682" s="302">
        <v>15</v>
      </c>
      <c r="AB682" s="301" t="s">
        <v>2990</v>
      </c>
      <c r="AC682" s="275"/>
      <c r="AD682" s="235"/>
      <c r="AE682" s="301" t="s">
        <v>1390</v>
      </c>
      <c r="AF682" s="275"/>
      <c r="AG682" s="301" t="s">
        <v>67</v>
      </c>
      <c r="AH682" s="233" t="e">
        <f>VLOOKUP($AD682,'Program-Causes'!$C:$D,2,FALSE)</f>
        <v>#N/A</v>
      </c>
      <c r="AI682" s="301" t="s">
        <v>68</v>
      </c>
      <c r="AJ682" s="301" t="s">
        <v>69</v>
      </c>
      <c r="AK682" s="301" t="s">
        <v>70</v>
      </c>
      <c r="AL682" s="30" t="str">
        <f t="shared" si="0"/>
        <v>李达三-Li Dasan-100-12-The Chinese University of Hong Kong-</v>
      </c>
      <c r="AM682" s="303" t="s">
        <v>80</v>
      </c>
      <c r="AN682" s="275"/>
      <c r="AO682" s="275"/>
      <c r="AP682" s="275"/>
      <c r="AQ682" s="301" t="s">
        <v>74</v>
      </c>
      <c r="AR682" s="275"/>
      <c r="AS682" s="275"/>
      <c r="AT682" s="275"/>
      <c r="AU682" s="275"/>
      <c r="AV682" s="513" t="s">
        <v>487</v>
      </c>
      <c r="AW682" s="506"/>
      <c r="AX682" s="301" t="s">
        <v>84</v>
      </c>
      <c r="AY682" s="275"/>
      <c r="AZ682" s="275"/>
      <c r="BA682" s="275"/>
      <c r="BB682" s="275"/>
      <c r="BC682" s="275"/>
      <c r="BD682" s="301" t="s">
        <v>77</v>
      </c>
      <c r="BE682" s="304">
        <v>42432</v>
      </c>
      <c r="BF682" s="275"/>
      <c r="BG682" s="275"/>
      <c r="BH682" s="116"/>
      <c r="BI682" s="116"/>
      <c r="BJ682" s="116"/>
      <c r="BK682" s="116"/>
      <c r="BL682" s="116"/>
      <c r="BM682" s="116"/>
      <c r="BN682" s="116"/>
      <c r="BO682" s="116"/>
    </row>
    <row r="683" spans="1:67" ht="16.5">
      <c r="A683" s="305" t="e">
        <v>#N/A</v>
      </c>
      <c r="B683" s="116"/>
      <c r="C683" s="117" t="s">
        <v>84</v>
      </c>
      <c r="D683" s="226" t="s">
        <v>1109</v>
      </c>
      <c r="E683" s="227" t="s">
        <v>1112</v>
      </c>
      <c r="F683" s="235"/>
      <c r="G683" s="275"/>
      <c r="H683" s="275"/>
      <c r="I683" s="275"/>
      <c r="J683" s="275"/>
      <c r="K683" s="275"/>
      <c r="L683" s="275"/>
      <c r="M683" s="275"/>
      <c r="N683" s="275"/>
      <c r="O683" s="275"/>
      <c r="P683" s="275"/>
      <c r="Q683" s="275"/>
      <c r="R683" s="275"/>
      <c r="S683" s="275"/>
      <c r="T683" s="275"/>
      <c r="U683" s="275"/>
      <c r="V683" s="275"/>
      <c r="W683" s="275"/>
      <c r="X683" s="301" t="s">
        <v>1109</v>
      </c>
      <c r="Y683" s="302">
        <v>100</v>
      </c>
      <c r="Z683" s="302">
        <v>12</v>
      </c>
      <c r="AA683" s="302">
        <v>15</v>
      </c>
      <c r="AB683" s="513" t="s">
        <v>2991</v>
      </c>
      <c r="AC683" s="506"/>
      <c r="AD683" s="235"/>
      <c r="AE683" s="301" t="s">
        <v>1390</v>
      </c>
      <c r="AF683" s="275"/>
      <c r="AG683" s="301" t="s">
        <v>67</v>
      </c>
      <c r="AH683" s="233" t="e">
        <f>VLOOKUP($AD683,'Program-Causes'!$C:$D,2,FALSE)</f>
        <v>#N/A</v>
      </c>
      <c r="AI683" s="301" t="s">
        <v>68</v>
      </c>
      <c r="AJ683" s="301" t="s">
        <v>69</v>
      </c>
      <c r="AK683" s="301" t="s">
        <v>70</v>
      </c>
      <c r="AL683" s="30" t="str">
        <f t="shared" si="0"/>
        <v>李达三-Li Dasan-100-12-Hong Kong University of Science and Technology-</v>
      </c>
      <c r="AM683" s="303" t="s">
        <v>80</v>
      </c>
      <c r="AN683" s="275"/>
      <c r="AO683" s="275"/>
      <c r="AP683" s="275"/>
      <c r="AQ683" s="301" t="s">
        <v>74</v>
      </c>
      <c r="AR683" s="275"/>
      <c r="AS683" s="275"/>
      <c r="AT683" s="275"/>
      <c r="AU683" s="275"/>
      <c r="AV683" s="275"/>
      <c r="AW683" s="275"/>
      <c r="AX683" s="275"/>
      <c r="AY683" s="275"/>
      <c r="AZ683" s="275"/>
      <c r="BA683" s="275"/>
      <c r="BB683" s="275"/>
      <c r="BC683" s="275"/>
      <c r="BD683" s="301" t="s">
        <v>77</v>
      </c>
      <c r="BE683" s="304">
        <v>42432</v>
      </c>
      <c r="BF683" s="275"/>
      <c r="BG683" s="275"/>
      <c r="BH683" s="116"/>
      <c r="BI683" s="116"/>
      <c r="BJ683" s="116"/>
      <c r="BK683" s="116"/>
      <c r="BL683" s="116"/>
      <c r="BM683" s="116"/>
      <c r="BN683" s="116"/>
      <c r="BO683" s="116"/>
    </row>
    <row r="684" spans="1:67" ht="16.5">
      <c r="A684" s="305" t="e">
        <v>#N/A</v>
      </c>
      <c r="B684" s="116"/>
      <c r="C684" s="116"/>
      <c r="D684" s="226" t="s">
        <v>2993</v>
      </c>
      <c r="E684" s="227" t="s">
        <v>2994</v>
      </c>
      <c r="F684" s="235"/>
      <c r="G684" s="236"/>
      <c r="H684" s="237">
        <v>58</v>
      </c>
      <c r="I684" s="226" t="s">
        <v>78</v>
      </c>
      <c r="J684" s="227" t="s">
        <v>79</v>
      </c>
      <c r="K684" s="238" t="s">
        <v>80</v>
      </c>
      <c r="L684" s="229" t="s">
        <v>1736</v>
      </c>
      <c r="M684" s="230" t="s">
        <v>2995</v>
      </c>
      <c r="N684" s="229" t="s">
        <v>2996</v>
      </c>
      <c r="O684" s="230" t="s">
        <v>84</v>
      </c>
      <c r="P684" s="229" t="s">
        <v>336</v>
      </c>
      <c r="Q684" s="230" t="s">
        <v>1337</v>
      </c>
      <c r="R684" s="229" t="s">
        <v>1337</v>
      </c>
      <c r="S684" s="239" t="s">
        <v>80</v>
      </c>
      <c r="T684" s="229" t="s">
        <v>2997</v>
      </c>
      <c r="U684" s="240"/>
      <c r="V684" s="229" t="s">
        <v>2998</v>
      </c>
      <c r="W684" s="239" t="s">
        <v>2999</v>
      </c>
      <c r="X684" s="28"/>
      <c r="Y684" s="29"/>
      <c r="Z684" s="28"/>
      <c r="AA684" s="29"/>
      <c r="AB684" s="28"/>
      <c r="AC684" s="29"/>
      <c r="AD684" s="235"/>
      <c r="AE684" s="28"/>
      <c r="AF684" s="29"/>
      <c r="AG684" s="28"/>
      <c r="AH684" s="233" t="e">
        <f>VLOOKUP($AD684,'Program-Causes'!$C:$D,2,FALSE)</f>
        <v>#N/A</v>
      </c>
      <c r="AI684" s="29"/>
      <c r="AJ684" s="28"/>
      <c r="AK684" s="29"/>
      <c r="AL684" s="30" t="str">
        <f t="shared" si="0"/>
        <v>李德福-----</v>
      </c>
      <c r="AM684" s="28"/>
      <c r="AN684" s="29"/>
      <c r="AO684" s="28"/>
      <c r="AP684" s="29"/>
      <c r="AQ684" s="28"/>
      <c r="AR684" s="29"/>
      <c r="AS684" s="28"/>
      <c r="AT684" s="29"/>
      <c r="AU684" s="28"/>
      <c r="AV684" s="29"/>
      <c r="AW684" s="28"/>
      <c r="AX684" s="29"/>
      <c r="AY684" s="244">
        <v>22.67</v>
      </c>
      <c r="AZ684" s="245"/>
      <c r="BA684" s="245"/>
      <c r="BB684" s="236"/>
      <c r="BC684" s="237">
        <v>100</v>
      </c>
      <c r="BD684" s="117" t="s">
        <v>488</v>
      </c>
      <c r="BE684" s="246">
        <v>42430</v>
      </c>
      <c r="BF684" s="116"/>
      <c r="BG684" s="116"/>
      <c r="BH684" s="116"/>
      <c r="BI684" s="116"/>
      <c r="BJ684" s="116"/>
      <c r="BK684" s="116"/>
      <c r="BL684" s="116"/>
      <c r="BM684" s="116"/>
      <c r="BN684" s="116"/>
      <c r="BO684" s="116"/>
    </row>
    <row r="685" spans="1:67" ht="16.5">
      <c r="A685" s="305" t="e">
        <v>#N/A</v>
      </c>
      <c r="B685" s="116"/>
      <c r="C685" s="116"/>
      <c r="D685" s="226" t="s">
        <v>3000</v>
      </c>
      <c r="E685" s="227" t="s">
        <v>3001</v>
      </c>
      <c r="F685" s="235"/>
      <c r="G685" s="236"/>
      <c r="H685" s="245"/>
      <c r="I685" s="226" t="s">
        <v>78</v>
      </c>
      <c r="J685" s="245"/>
      <c r="K685" s="236"/>
      <c r="L685" s="229" t="s">
        <v>122</v>
      </c>
      <c r="M685" s="230" t="s">
        <v>3002</v>
      </c>
      <c r="N685" s="229" t="s">
        <v>3003</v>
      </c>
      <c r="O685" s="230" t="s">
        <v>70</v>
      </c>
      <c r="P685" s="229" t="s">
        <v>336</v>
      </c>
      <c r="Q685" s="230" t="s">
        <v>324</v>
      </c>
      <c r="R685" s="229" t="s">
        <v>3004</v>
      </c>
      <c r="S685" s="239" t="s">
        <v>80</v>
      </c>
      <c r="T685" s="229" t="s">
        <v>3005</v>
      </c>
      <c r="U685" s="240"/>
      <c r="V685" s="229" t="s">
        <v>3006</v>
      </c>
      <c r="W685" s="230" t="s">
        <v>3007</v>
      </c>
      <c r="X685" s="28"/>
      <c r="Y685" s="29"/>
      <c r="Z685" s="28"/>
      <c r="AA685" s="29"/>
      <c r="AB685" s="28"/>
      <c r="AC685" s="29"/>
      <c r="AD685" s="235"/>
      <c r="AE685" s="28"/>
      <c r="AF685" s="29"/>
      <c r="AG685" s="28"/>
      <c r="AH685" s="233" t="e">
        <f>VLOOKUP($AD685,'Program-Causes'!$C:$D,2,FALSE)</f>
        <v>#N/A</v>
      </c>
      <c r="AI685" s="29"/>
      <c r="AJ685" s="28"/>
      <c r="AK685" s="29"/>
      <c r="AL685" s="30" t="str">
        <f t="shared" si="0"/>
        <v>李光忠-----</v>
      </c>
      <c r="AM685" s="28"/>
      <c r="AN685" s="29"/>
      <c r="AO685" s="28"/>
      <c r="AP685" s="29"/>
      <c r="AQ685" s="28"/>
      <c r="AR685" s="29"/>
      <c r="AS685" s="28"/>
      <c r="AT685" s="29"/>
      <c r="AU685" s="28"/>
      <c r="AV685" s="29"/>
      <c r="AW685" s="28"/>
      <c r="AX685" s="29"/>
      <c r="AY685" s="244">
        <v>0</v>
      </c>
      <c r="AZ685" s="245"/>
      <c r="BA685" s="245"/>
      <c r="BB685" s="236"/>
      <c r="BC685" s="237">
        <v>10</v>
      </c>
      <c r="BD685" s="117" t="s">
        <v>103</v>
      </c>
      <c r="BE685" s="246">
        <v>42690</v>
      </c>
      <c r="BF685" s="116"/>
      <c r="BG685" s="116"/>
      <c r="BH685" s="116"/>
      <c r="BI685" s="116"/>
      <c r="BJ685" s="116"/>
      <c r="BK685" s="116"/>
      <c r="BL685" s="116"/>
      <c r="BM685" s="116"/>
      <c r="BN685" s="116"/>
      <c r="BO685" s="116"/>
    </row>
    <row r="686" spans="1:67" ht="16.5">
      <c r="A686" s="305" t="e">
        <v>#N/A</v>
      </c>
      <c r="B686" s="116"/>
      <c r="C686" s="116"/>
      <c r="D686" s="226" t="s">
        <v>3008</v>
      </c>
      <c r="E686" s="227" t="s">
        <v>3009</v>
      </c>
      <c r="F686" s="235"/>
      <c r="G686" s="236"/>
      <c r="H686" s="237">
        <v>49</v>
      </c>
      <c r="I686" s="226" t="s">
        <v>78</v>
      </c>
      <c r="J686" s="227" t="s">
        <v>79</v>
      </c>
      <c r="K686" s="238" t="s">
        <v>80</v>
      </c>
      <c r="L686" s="229" t="s">
        <v>125</v>
      </c>
      <c r="M686" s="230" t="s">
        <v>3010</v>
      </c>
      <c r="N686" s="229" t="s">
        <v>3011</v>
      </c>
      <c r="O686" s="230" t="s">
        <v>84</v>
      </c>
      <c r="P686" s="229" t="s">
        <v>1550</v>
      </c>
      <c r="Q686" s="230" t="s">
        <v>222</v>
      </c>
      <c r="R686" s="229" t="s">
        <v>222</v>
      </c>
      <c r="S686" s="239" t="s">
        <v>80</v>
      </c>
      <c r="T686" s="229" t="s">
        <v>3012</v>
      </c>
      <c r="U686" s="240"/>
      <c r="V686" s="229" t="s">
        <v>3013</v>
      </c>
      <c r="W686" s="230" t="s">
        <v>3014</v>
      </c>
      <c r="X686" s="28"/>
      <c r="Y686" s="29"/>
      <c r="Z686" s="28"/>
      <c r="AA686" s="29"/>
      <c r="AB686" s="28"/>
      <c r="AC686" s="29"/>
      <c r="AD686" s="235"/>
      <c r="AE686" s="28"/>
      <c r="AF686" s="29"/>
      <c r="AG686" s="28"/>
      <c r="AH686" s="233" t="e">
        <f>VLOOKUP($AD686,'Program-Causes'!$C:$D,2,FALSE)</f>
        <v>#N/A</v>
      </c>
      <c r="AI686" s="29"/>
      <c r="AJ686" s="28"/>
      <c r="AK686" s="29"/>
      <c r="AL686" s="30" t="str">
        <f t="shared" si="0"/>
        <v>李河君-----</v>
      </c>
      <c r="AM686" s="28"/>
      <c r="AN686" s="29"/>
      <c r="AO686" s="28"/>
      <c r="AP686" s="29"/>
      <c r="AQ686" s="28"/>
      <c r="AR686" s="29"/>
      <c r="AS686" s="28"/>
      <c r="AT686" s="29"/>
      <c r="AU686" s="28"/>
      <c r="AV686" s="29"/>
      <c r="AW686" s="28"/>
      <c r="AX686" s="29"/>
      <c r="AY686" s="244">
        <v>0</v>
      </c>
      <c r="AZ686" s="245"/>
      <c r="BA686" s="245"/>
      <c r="BB686" s="236"/>
      <c r="BC686" s="237">
        <v>1</v>
      </c>
      <c r="BD686" s="117" t="s">
        <v>103</v>
      </c>
      <c r="BE686" s="246">
        <v>42706</v>
      </c>
      <c r="BF686" s="116"/>
      <c r="BG686" s="116"/>
      <c r="BH686" s="116"/>
      <c r="BI686" s="116"/>
      <c r="BJ686" s="116"/>
      <c r="BK686" s="116"/>
      <c r="BL686" s="116"/>
      <c r="BM686" s="116"/>
      <c r="BN686" s="116"/>
      <c r="BO686" s="116"/>
    </row>
    <row r="687" spans="1:67" ht="16.5">
      <c r="A687" s="305" t="e">
        <v>#N/A</v>
      </c>
      <c r="B687" s="116"/>
      <c r="C687" s="117" t="s">
        <v>84</v>
      </c>
      <c r="D687" s="226" t="s">
        <v>1115</v>
      </c>
      <c r="E687" s="117" t="s">
        <v>1116</v>
      </c>
      <c r="F687" s="235"/>
      <c r="G687" s="275"/>
      <c r="H687" s="302">
        <v>64</v>
      </c>
      <c r="I687" s="301" t="s">
        <v>78</v>
      </c>
      <c r="J687" s="301" t="s">
        <v>79</v>
      </c>
      <c r="K687" s="303" t="s">
        <v>80</v>
      </c>
      <c r="L687" s="301" t="s">
        <v>121</v>
      </c>
      <c r="M687" s="301" t="s">
        <v>3015</v>
      </c>
      <c r="N687" s="301" t="s">
        <v>1118</v>
      </c>
      <c r="O687" s="301" t="s">
        <v>84</v>
      </c>
      <c r="P687" s="301" t="s">
        <v>336</v>
      </c>
      <c r="Q687" s="301" t="s">
        <v>1824</v>
      </c>
      <c r="R687" s="301" t="s">
        <v>1824</v>
      </c>
      <c r="S687" s="303" t="s">
        <v>80</v>
      </c>
      <c r="T687" s="301" t="s">
        <v>3016</v>
      </c>
      <c r="U687" s="275"/>
      <c r="V687" s="301" t="s">
        <v>3017</v>
      </c>
      <c r="W687" s="514" t="s">
        <v>3018</v>
      </c>
      <c r="X687" s="506"/>
      <c r="Y687" s="275"/>
      <c r="Z687" s="275"/>
      <c r="AA687" s="275"/>
      <c r="AB687" s="275"/>
      <c r="AC687" s="275"/>
      <c r="AD687" s="235"/>
      <c r="AE687" s="275"/>
      <c r="AF687" s="275"/>
      <c r="AG687" s="275"/>
      <c r="AH687" s="233" t="e">
        <f>VLOOKUP($AD687,'Program-Causes'!$C:$D,2,FALSE)</f>
        <v>#N/A</v>
      </c>
      <c r="AI687" s="275"/>
      <c r="AJ687" s="275"/>
      <c r="AK687" s="275"/>
      <c r="AL687" s="30" t="str">
        <f t="shared" si="0"/>
        <v>李贤义-----</v>
      </c>
      <c r="AM687" s="275"/>
      <c r="AN687" s="275"/>
      <c r="AO687" s="275"/>
      <c r="AP687" s="275"/>
      <c r="AQ687" s="275"/>
      <c r="AR687" s="275"/>
      <c r="AS687" s="275"/>
      <c r="AT687" s="275"/>
      <c r="AU687" s="275"/>
      <c r="AV687" s="275"/>
      <c r="AW687" s="275"/>
      <c r="AX687" s="275"/>
      <c r="AY687" s="302">
        <v>0</v>
      </c>
      <c r="AZ687" s="275"/>
      <c r="BA687" s="275"/>
      <c r="BB687" s="275"/>
      <c r="BC687" s="302">
        <v>51</v>
      </c>
      <c r="BD687" s="301" t="s">
        <v>77</v>
      </c>
      <c r="BE687" s="304">
        <v>42446</v>
      </c>
      <c r="BF687" s="275"/>
      <c r="BG687" s="275"/>
      <c r="BH687" s="116"/>
      <c r="BI687" s="116"/>
      <c r="BJ687" s="116"/>
      <c r="BK687" s="116"/>
      <c r="BL687" s="116"/>
      <c r="BM687" s="116"/>
      <c r="BN687" s="116"/>
      <c r="BO687" s="116"/>
    </row>
    <row r="688" spans="1:67" ht="16.5">
      <c r="A688" s="305" t="e">
        <v>#N/A</v>
      </c>
      <c r="B688" s="116"/>
      <c r="C688" s="116"/>
      <c r="D688" s="226" t="s">
        <v>3020</v>
      </c>
      <c r="E688" s="227" t="s">
        <v>3021</v>
      </c>
      <c r="F688" s="235"/>
      <c r="G688" s="236"/>
      <c r="H688" s="245"/>
      <c r="I688" s="226" t="s">
        <v>78</v>
      </c>
      <c r="J688" s="245"/>
      <c r="K688" s="238" t="s">
        <v>80</v>
      </c>
      <c r="L688" s="229" t="s">
        <v>1400</v>
      </c>
      <c r="M688" s="230" t="s">
        <v>3022</v>
      </c>
      <c r="N688" s="229" t="s">
        <v>3023</v>
      </c>
      <c r="O688" s="230" t="s">
        <v>70</v>
      </c>
      <c r="P688" s="229" t="s">
        <v>1550</v>
      </c>
      <c r="Q688" s="230" t="s">
        <v>961</v>
      </c>
      <c r="R688" s="229" t="s">
        <v>1058</v>
      </c>
      <c r="S688" s="239" t="s">
        <v>80</v>
      </c>
      <c r="T688" s="248"/>
      <c r="U688" s="240"/>
      <c r="V688" s="229" t="s">
        <v>3024</v>
      </c>
      <c r="W688" s="239" t="s">
        <v>3025</v>
      </c>
      <c r="X688" s="28"/>
      <c r="Y688" s="29"/>
      <c r="Z688" s="28"/>
      <c r="AA688" s="29"/>
      <c r="AB688" s="28"/>
      <c r="AC688" s="29"/>
      <c r="AD688" s="235"/>
      <c r="AE688" s="28"/>
      <c r="AF688" s="29"/>
      <c r="AG688" s="28"/>
      <c r="AH688" s="233" t="e">
        <f>VLOOKUP($AD688,'Program-Causes'!$C:$D,2,FALSE)</f>
        <v>#N/A</v>
      </c>
      <c r="AI688" s="29"/>
      <c r="AJ688" s="28"/>
      <c r="AK688" s="29"/>
      <c r="AL688" s="30" t="str">
        <f t="shared" si="0"/>
        <v>廖昕-----</v>
      </c>
      <c r="AM688" s="28"/>
      <c r="AN688" s="29"/>
      <c r="AO688" s="28"/>
      <c r="AP688" s="29"/>
      <c r="AQ688" s="28"/>
      <c r="AR688" s="29"/>
      <c r="AS688" s="28"/>
      <c r="AT688" s="29"/>
      <c r="AU688" s="28"/>
      <c r="AV688" s="29"/>
      <c r="AW688" s="28"/>
      <c r="AX688" s="29"/>
      <c r="AY688" s="244">
        <v>0</v>
      </c>
      <c r="AZ688" s="245"/>
      <c r="BA688" s="245"/>
      <c r="BB688" s="236"/>
      <c r="BC688" s="237">
        <v>20</v>
      </c>
      <c r="BD688" s="117" t="s">
        <v>103</v>
      </c>
      <c r="BE688" s="246">
        <v>42706</v>
      </c>
      <c r="BF688" s="116"/>
      <c r="BG688" s="116"/>
      <c r="BH688" s="116"/>
      <c r="BI688" s="116"/>
      <c r="BJ688" s="116"/>
      <c r="BK688" s="116"/>
      <c r="BL688" s="116"/>
      <c r="BM688" s="116"/>
      <c r="BN688" s="116"/>
      <c r="BO688" s="116"/>
    </row>
    <row r="689" spans="1:67" ht="16.5">
      <c r="A689" s="305" t="e">
        <v>#N/A</v>
      </c>
      <c r="B689" s="117"/>
      <c r="C689" s="116"/>
      <c r="D689" s="226" t="s">
        <v>3026</v>
      </c>
      <c r="E689" s="117" t="s">
        <v>3027</v>
      </c>
      <c r="F689" s="235"/>
      <c r="G689" s="116"/>
      <c r="H689" s="116"/>
      <c r="I689" s="116"/>
      <c r="J689" s="116"/>
      <c r="K689" s="116"/>
      <c r="L689" s="116"/>
      <c r="M689" s="117" t="s">
        <v>3028</v>
      </c>
      <c r="N689" s="116"/>
      <c r="O689" s="116"/>
      <c r="P689" s="116"/>
      <c r="Q689" s="116"/>
      <c r="R689" s="116"/>
      <c r="S689" s="116"/>
      <c r="T689" s="116"/>
      <c r="U689" s="116"/>
      <c r="V689" s="116"/>
      <c r="W689" s="116"/>
      <c r="X689" s="117" t="s">
        <v>3028</v>
      </c>
      <c r="Y689" s="234">
        <v>3.86</v>
      </c>
      <c r="Z689" s="234">
        <v>4</v>
      </c>
      <c r="AA689" s="117" t="s">
        <v>173</v>
      </c>
      <c r="AB689" s="117" t="s">
        <v>1506</v>
      </c>
      <c r="AC689" s="117" t="s">
        <v>1507</v>
      </c>
      <c r="AD689" s="117" t="s">
        <v>2938</v>
      </c>
      <c r="AE689" s="117" t="s">
        <v>109</v>
      </c>
      <c r="AF689" s="116"/>
      <c r="AG689" s="117" t="s">
        <v>99</v>
      </c>
      <c r="AH689" s="233" t="str">
        <f>VLOOKUP($AD689,'Program-Causes'!$C:$D,2,FALSE)</f>
        <v>Social Welfare &amp; Poverty Alleviation</v>
      </c>
      <c r="AI689" s="117" t="s">
        <v>100</v>
      </c>
      <c r="AJ689" s="117" t="s">
        <v>1484</v>
      </c>
      <c r="AK689" s="117" t="s">
        <v>70</v>
      </c>
      <c r="AL689" s="30" t="str">
        <f t="shared" si="0"/>
        <v>刘二岗-重庆恒千茂科技有限公司-3.86-4-China Guanghua Foundation-中国光华科技基金会</v>
      </c>
      <c r="AM689" s="257" t="s">
        <v>80</v>
      </c>
      <c r="AN689" s="116"/>
      <c r="AO689" s="116"/>
      <c r="AP689" s="116"/>
      <c r="AQ689" s="117" t="s">
        <v>74</v>
      </c>
      <c r="AR689" s="116"/>
      <c r="AS689" s="116"/>
      <c r="AT689" s="116"/>
      <c r="AU689" s="116"/>
      <c r="AV689" s="116"/>
      <c r="AW689" s="116"/>
      <c r="AX689" s="116"/>
      <c r="AY689" s="116"/>
      <c r="AZ689" s="116"/>
      <c r="BA689" s="116"/>
      <c r="BB689" s="116"/>
      <c r="BC689" s="116"/>
      <c r="BD689" s="117" t="s">
        <v>118</v>
      </c>
      <c r="BE689" s="255">
        <v>42744</v>
      </c>
      <c r="BF689" s="116"/>
      <c r="BG689" s="116"/>
      <c r="BH689" s="116"/>
      <c r="BI689" s="116"/>
      <c r="BJ689" s="116"/>
      <c r="BK689" s="116"/>
      <c r="BL689" s="116"/>
      <c r="BM689" s="116"/>
      <c r="BN689" s="116"/>
      <c r="BO689" s="116"/>
    </row>
    <row r="690" spans="1:67" ht="16.5">
      <c r="A690" s="305" t="e">
        <v>#N/A</v>
      </c>
      <c r="B690" s="117"/>
      <c r="C690" s="116"/>
      <c r="D690" s="226" t="s">
        <v>3029</v>
      </c>
      <c r="E690" s="117" t="s">
        <v>3030</v>
      </c>
      <c r="F690" s="235"/>
      <c r="G690" s="116"/>
      <c r="H690" s="116"/>
      <c r="I690" s="116"/>
      <c r="J690" s="116"/>
      <c r="K690" s="116"/>
      <c r="L690" s="116"/>
      <c r="M690" s="117" t="s">
        <v>3031</v>
      </c>
      <c r="N690" s="116"/>
      <c r="O690" s="116"/>
      <c r="P690" s="116"/>
      <c r="Q690" s="116"/>
      <c r="R690" s="116"/>
      <c r="S690" s="116"/>
      <c r="T690" s="116"/>
      <c r="U690" s="116"/>
      <c r="V690" s="116"/>
      <c r="W690" s="116"/>
      <c r="X690" s="117" t="s">
        <v>3031</v>
      </c>
      <c r="Y690" s="234">
        <v>2.42</v>
      </c>
      <c r="Z690" s="234">
        <v>3</v>
      </c>
      <c r="AA690" s="117" t="s">
        <v>173</v>
      </c>
      <c r="AB690" s="117" t="s">
        <v>1506</v>
      </c>
      <c r="AC690" s="117" t="s">
        <v>1507</v>
      </c>
      <c r="AD690" s="117" t="s">
        <v>2938</v>
      </c>
      <c r="AE690" s="117" t="s">
        <v>109</v>
      </c>
      <c r="AF690" s="116"/>
      <c r="AG690" s="117" t="s">
        <v>99</v>
      </c>
      <c r="AH690" s="233" t="str">
        <f>VLOOKUP($AD690,'Program-Causes'!$C:$D,2,FALSE)</f>
        <v>Social Welfare &amp; Poverty Alleviation</v>
      </c>
      <c r="AI690" s="117" t="s">
        <v>100</v>
      </c>
      <c r="AJ690" s="117" t="s">
        <v>1484</v>
      </c>
      <c r="AK690" s="117" t="s">
        <v>70</v>
      </c>
      <c r="AL690" s="30" t="str">
        <f t="shared" si="0"/>
        <v>刘克成-重庆莱帮医疗器械有限公司-2.42-3-China Guanghua Foundation-中国光华科技基金会</v>
      </c>
      <c r="AM690" s="257" t="s">
        <v>80</v>
      </c>
      <c r="AN690" s="116"/>
      <c r="AO690" s="116"/>
      <c r="AP690" s="116"/>
      <c r="AQ690" s="117" t="s">
        <v>74</v>
      </c>
      <c r="AR690" s="116"/>
      <c r="AS690" s="116"/>
      <c r="AT690" s="116"/>
      <c r="AU690" s="116"/>
      <c r="AV690" s="116"/>
      <c r="AW690" s="116"/>
      <c r="AX690" s="116"/>
      <c r="AY690" s="116"/>
      <c r="AZ690" s="116"/>
      <c r="BA690" s="116"/>
      <c r="BB690" s="116"/>
      <c r="BC690" s="116"/>
      <c r="BD690" s="117" t="s">
        <v>118</v>
      </c>
      <c r="BE690" s="255">
        <v>42744</v>
      </c>
      <c r="BF690" s="116"/>
      <c r="BG690" s="116"/>
      <c r="BH690" s="116"/>
      <c r="BI690" s="116"/>
      <c r="BJ690" s="116"/>
      <c r="BK690" s="116"/>
      <c r="BL690" s="116"/>
      <c r="BM690" s="116"/>
      <c r="BN690" s="116"/>
      <c r="BO690" s="116"/>
    </row>
    <row r="691" spans="1:67" ht="16.5">
      <c r="A691" s="305" t="e">
        <v>#N/A</v>
      </c>
      <c r="B691" s="116"/>
      <c r="C691" s="116"/>
      <c r="D691" s="226" t="s">
        <v>3032</v>
      </c>
      <c r="E691" s="227" t="s">
        <v>3033</v>
      </c>
      <c r="F691" s="235"/>
      <c r="G691" s="236"/>
      <c r="H691" s="237">
        <v>55</v>
      </c>
      <c r="I691" s="226" t="s">
        <v>78</v>
      </c>
      <c r="J691" s="227" t="s">
        <v>3034</v>
      </c>
      <c r="K691" s="238" t="s">
        <v>80</v>
      </c>
      <c r="L691" s="229" t="s">
        <v>9</v>
      </c>
      <c r="M691" s="230" t="s">
        <v>3035</v>
      </c>
      <c r="N691" s="229" t="s">
        <v>3036</v>
      </c>
      <c r="O691" s="230" t="s">
        <v>70</v>
      </c>
      <c r="P691" s="229" t="s">
        <v>336</v>
      </c>
      <c r="Q691" s="230" t="s">
        <v>319</v>
      </c>
      <c r="R691" s="229" t="s">
        <v>319</v>
      </c>
      <c r="S691" s="239" t="s">
        <v>80</v>
      </c>
      <c r="T691" s="229" t="s">
        <v>3037</v>
      </c>
      <c r="U691" s="240"/>
      <c r="V691" s="229" t="s">
        <v>3038</v>
      </c>
      <c r="W691" s="239" t="s">
        <v>3039</v>
      </c>
      <c r="X691" s="28"/>
      <c r="Y691" s="29"/>
      <c r="Z691" s="28"/>
      <c r="AA691" s="29"/>
      <c r="AB691" s="28"/>
      <c r="AC691" s="29"/>
      <c r="AD691" s="235"/>
      <c r="AE691" s="28"/>
      <c r="AF691" s="29"/>
      <c r="AG691" s="28"/>
      <c r="AH691" s="233" t="e">
        <f>VLOOKUP($AD691,'Program-Causes'!$C:$D,2,FALSE)</f>
        <v>#N/A</v>
      </c>
      <c r="AI691" s="29"/>
      <c r="AJ691" s="28"/>
      <c r="AK691" s="29"/>
      <c r="AL691" s="30" t="str">
        <f t="shared" si="0"/>
        <v>卢朝康-----</v>
      </c>
      <c r="AM691" s="28"/>
      <c r="AN691" s="29"/>
      <c r="AO691" s="28"/>
      <c r="AP691" s="29"/>
      <c r="AQ691" s="28"/>
      <c r="AR691" s="29"/>
      <c r="AS691" s="28"/>
      <c r="AT691" s="29"/>
      <c r="AU691" s="28"/>
      <c r="AV691" s="29"/>
      <c r="AW691" s="28"/>
      <c r="AX691" s="29"/>
      <c r="AY691" s="244">
        <v>0</v>
      </c>
      <c r="AZ691" s="245"/>
      <c r="BA691" s="245"/>
      <c r="BB691" s="236"/>
      <c r="BC691" s="237">
        <v>220</v>
      </c>
      <c r="BD691" s="117" t="s">
        <v>103</v>
      </c>
      <c r="BE691" s="246">
        <v>42690</v>
      </c>
      <c r="BF691" s="116"/>
      <c r="BG691" s="116"/>
      <c r="BH691" s="116"/>
      <c r="BI691" s="116"/>
      <c r="BJ691" s="116"/>
      <c r="BK691" s="116"/>
      <c r="BL691" s="116"/>
      <c r="BM691" s="116"/>
      <c r="BN691" s="116"/>
      <c r="BO691" s="116"/>
    </row>
    <row r="692" spans="1:67" ht="16.5">
      <c r="A692" s="305" t="e">
        <v>#N/A</v>
      </c>
      <c r="B692" s="116"/>
      <c r="C692" s="116"/>
      <c r="D692" s="226" t="s">
        <v>3040</v>
      </c>
      <c r="E692" s="227" t="s">
        <v>3041</v>
      </c>
      <c r="F692" s="235"/>
      <c r="G692" s="236"/>
      <c r="H692" s="237">
        <v>58</v>
      </c>
      <c r="I692" s="226" t="s">
        <v>78</v>
      </c>
      <c r="J692" s="245"/>
      <c r="K692" s="238" t="s">
        <v>80</v>
      </c>
      <c r="L692" s="229" t="s">
        <v>9</v>
      </c>
      <c r="M692" s="240"/>
      <c r="N692" s="229" t="s">
        <v>3042</v>
      </c>
      <c r="O692" s="230" t="s">
        <v>70</v>
      </c>
      <c r="P692" s="229" t="s">
        <v>3043</v>
      </c>
      <c r="Q692" s="230" t="s">
        <v>3044</v>
      </c>
      <c r="R692" s="229" t="s">
        <v>3045</v>
      </c>
      <c r="S692" s="239" t="s">
        <v>80</v>
      </c>
      <c r="T692" s="229" t="s">
        <v>3046</v>
      </c>
      <c r="U692" s="240"/>
      <c r="V692" s="229" t="s">
        <v>3047</v>
      </c>
      <c r="W692" s="230" t="s">
        <v>3048</v>
      </c>
      <c r="X692" s="28"/>
      <c r="Y692" s="29"/>
      <c r="Z692" s="28"/>
      <c r="AA692" s="29"/>
      <c r="AB692" s="28"/>
      <c r="AC692" s="29"/>
      <c r="AD692" s="235"/>
      <c r="AE692" s="28"/>
      <c r="AF692" s="29"/>
      <c r="AG692" s="28"/>
      <c r="AH692" s="233" t="e">
        <f>VLOOKUP($AD692,'Program-Causes'!$C:$D,2,FALSE)</f>
        <v>#N/A</v>
      </c>
      <c r="AI692" s="29"/>
      <c r="AJ692" s="28"/>
      <c r="AK692" s="29"/>
      <c r="AL692" s="30" t="str">
        <f t="shared" si="0"/>
        <v>卢福明-----</v>
      </c>
      <c r="AM692" s="28"/>
      <c r="AN692" s="29"/>
      <c r="AO692" s="28"/>
      <c r="AP692" s="29"/>
      <c r="AQ692" s="28"/>
      <c r="AR692" s="29"/>
      <c r="AS692" s="28"/>
      <c r="AT692" s="29"/>
      <c r="AU692" s="28"/>
      <c r="AV692" s="29"/>
      <c r="AW692" s="28"/>
      <c r="AX692" s="29"/>
      <c r="AY692" s="244">
        <v>0</v>
      </c>
      <c r="AZ692" s="245"/>
      <c r="BA692" s="245"/>
      <c r="BB692" s="236"/>
      <c r="BC692" s="237">
        <v>4</v>
      </c>
      <c r="BD692" s="117" t="s">
        <v>103</v>
      </c>
      <c r="BE692" s="246">
        <v>42706</v>
      </c>
      <c r="BF692" s="116"/>
      <c r="BG692" s="116"/>
      <c r="BH692" s="247"/>
      <c r="BI692" s="247"/>
      <c r="BJ692" s="247"/>
      <c r="BK692" s="247"/>
      <c r="BL692" s="247"/>
      <c r="BM692" s="247"/>
      <c r="BN692" s="247"/>
      <c r="BO692" s="247"/>
    </row>
    <row r="693" spans="1:67" ht="16.5">
      <c r="A693" s="305" t="e">
        <v>#N/A</v>
      </c>
      <c r="B693" s="116"/>
      <c r="C693" s="117" t="s">
        <v>84</v>
      </c>
      <c r="D693" s="226" t="s">
        <v>1123</v>
      </c>
      <c r="E693" s="301" t="s">
        <v>1124</v>
      </c>
      <c r="F693" s="260"/>
      <c r="G693" s="302">
        <v>1965</v>
      </c>
      <c r="H693" s="302">
        <v>51</v>
      </c>
      <c r="I693" s="301" t="s">
        <v>78</v>
      </c>
      <c r="J693" s="301" t="s">
        <v>79</v>
      </c>
      <c r="K693" s="303" t="s">
        <v>80</v>
      </c>
      <c r="L693" s="301" t="s">
        <v>1736</v>
      </c>
      <c r="M693" s="301" t="s">
        <v>3049</v>
      </c>
      <c r="N693" s="301" t="s">
        <v>1125</v>
      </c>
      <c r="O693" s="275"/>
      <c r="P693" s="301" t="s">
        <v>336</v>
      </c>
      <c r="Q693" s="301" t="s">
        <v>748</v>
      </c>
      <c r="R693" s="301" t="s">
        <v>749</v>
      </c>
      <c r="S693" s="303" t="s">
        <v>80</v>
      </c>
      <c r="T693" s="275"/>
      <c r="U693" s="275"/>
      <c r="V693" s="301" t="s">
        <v>3050</v>
      </c>
      <c r="W693" s="303" t="s">
        <v>3051</v>
      </c>
      <c r="X693" s="301" t="s">
        <v>3049</v>
      </c>
      <c r="Y693" s="302">
        <v>200</v>
      </c>
      <c r="Z693" s="302">
        <v>2</v>
      </c>
      <c r="AA693" s="302">
        <v>1</v>
      </c>
      <c r="AB693" s="301" t="s">
        <v>3052</v>
      </c>
      <c r="AC693" s="301" t="s">
        <v>3053</v>
      </c>
      <c r="AD693" s="235"/>
      <c r="AE693" s="301" t="s">
        <v>138</v>
      </c>
      <c r="AF693" s="275"/>
      <c r="AG693" s="301" t="s">
        <v>67</v>
      </c>
      <c r="AH693" s="233" t="e">
        <f>VLOOKUP($AD693,'Program-Causes'!$C:$D,2,FALSE)</f>
        <v>#N/A</v>
      </c>
      <c r="AI693" s="301" t="s">
        <v>100</v>
      </c>
      <c r="AJ693" s="301" t="s">
        <v>69</v>
      </c>
      <c r="AK693" s="301" t="s">
        <v>70</v>
      </c>
      <c r="AL693" s="30" t="str">
        <f t="shared" si="0"/>
        <v>吕建明-TC Medical-200-2-University of Chinese Academy of Science-中国科学院大学</v>
      </c>
      <c r="AM693" s="303" t="s">
        <v>80</v>
      </c>
      <c r="AN693" s="275"/>
      <c r="AO693" s="275"/>
      <c r="AP693" s="275"/>
      <c r="AQ693" s="301" t="s">
        <v>74</v>
      </c>
      <c r="AR693" s="275"/>
      <c r="AS693" s="275"/>
      <c r="AT693" s="275"/>
      <c r="AU693" s="275"/>
      <c r="AV693" s="301" t="s">
        <v>766</v>
      </c>
      <c r="AW693" s="275"/>
      <c r="AX693" s="301" t="s">
        <v>84</v>
      </c>
      <c r="AY693" s="302">
        <v>2.5299999999999998</v>
      </c>
      <c r="AZ693" s="275"/>
      <c r="BA693" s="275"/>
      <c r="BB693" s="275"/>
      <c r="BC693" s="301" t="s">
        <v>173</v>
      </c>
      <c r="BD693" s="301" t="s">
        <v>103</v>
      </c>
      <c r="BE693" s="304">
        <v>42692</v>
      </c>
      <c r="BF693" s="275"/>
      <c r="BG693" s="275"/>
      <c r="BH693" s="116"/>
      <c r="BI693" s="116"/>
      <c r="BJ693" s="116"/>
      <c r="BK693" s="116"/>
      <c r="BL693" s="116"/>
      <c r="BM693" s="116"/>
      <c r="BN693" s="116"/>
      <c r="BO693" s="116"/>
    </row>
    <row r="694" spans="1:67" ht="16.5">
      <c r="A694" s="305" t="e">
        <v>#N/A</v>
      </c>
      <c r="B694" s="116"/>
      <c r="C694" s="116"/>
      <c r="D694" s="226" t="s">
        <v>3054</v>
      </c>
      <c r="E694" s="227" t="s">
        <v>3055</v>
      </c>
      <c r="F694" s="235"/>
      <c r="G694" s="236"/>
      <c r="H694" s="237">
        <v>75</v>
      </c>
      <c r="I694" s="226" t="s">
        <v>78</v>
      </c>
      <c r="J694" s="245"/>
      <c r="K694" s="238" t="s">
        <v>80</v>
      </c>
      <c r="L694" s="229" t="s">
        <v>122</v>
      </c>
      <c r="M694" s="230" t="s">
        <v>3056</v>
      </c>
      <c r="N694" s="229" t="s">
        <v>3057</v>
      </c>
      <c r="O694" s="230" t="s">
        <v>70</v>
      </c>
      <c r="P694" s="229" t="s">
        <v>336</v>
      </c>
      <c r="Q694" s="230" t="s">
        <v>748</v>
      </c>
      <c r="R694" s="229" t="s">
        <v>1703</v>
      </c>
      <c r="S694" s="239" t="s">
        <v>80</v>
      </c>
      <c r="T694" s="229" t="s">
        <v>3058</v>
      </c>
      <c r="U694" s="240"/>
      <c r="V694" s="229" t="s">
        <v>3059</v>
      </c>
      <c r="W694" s="230" t="s">
        <v>3060</v>
      </c>
      <c r="X694" s="28"/>
      <c r="Y694" s="29"/>
      <c r="Z694" s="28"/>
      <c r="AA694" s="29"/>
      <c r="AB694" s="28"/>
      <c r="AC694" s="29"/>
      <c r="AD694" s="235"/>
      <c r="AE694" s="28"/>
      <c r="AF694" s="29"/>
      <c r="AG694" s="28"/>
      <c r="AH694" s="233" t="e">
        <f>VLOOKUP($AD694,'Program-Causes'!$C:$D,2,FALSE)</f>
        <v>#N/A</v>
      </c>
      <c r="AI694" s="29"/>
      <c r="AJ694" s="28"/>
      <c r="AK694" s="29"/>
      <c r="AL694" s="30" t="str">
        <f t="shared" si="0"/>
        <v>茅理翔-----</v>
      </c>
      <c r="AM694" s="28"/>
      <c r="AN694" s="29"/>
      <c r="AO694" s="28"/>
      <c r="AP694" s="29"/>
      <c r="AQ694" s="28"/>
      <c r="AR694" s="29"/>
      <c r="AS694" s="28"/>
      <c r="AT694" s="29"/>
      <c r="AU694" s="28"/>
      <c r="AV694" s="29"/>
      <c r="AW694" s="28"/>
      <c r="AX694" s="29"/>
      <c r="AY694" s="244">
        <v>0</v>
      </c>
      <c r="AZ694" s="245"/>
      <c r="BA694" s="245"/>
      <c r="BB694" s="236"/>
      <c r="BC694" s="237">
        <v>30</v>
      </c>
      <c r="BD694" s="117" t="s">
        <v>103</v>
      </c>
      <c r="BE694" s="246">
        <v>42691</v>
      </c>
      <c r="BF694" s="116"/>
      <c r="BG694" s="116"/>
      <c r="BH694" s="116"/>
      <c r="BI694" s="116"/>
      <c r="BJ694" s="116"/>
      <c r="BK694" s="116"/>
      <c r="BL694" s="116"/>
      <c r="BM694" s="116"/>
      <c r="BN694" s="116"/>
      <c r="BO694" s="116"/>
    </row>
    <row r="695" spans="1:67" ht="16.5">
      <c r="A695" s="305" t="e">
        <v>#N/A</v>
      </c>
      <c r="B695" s="116"/>
      <c r="C695" s="116"/>
      <c r="D695" s="226" t="s">
        <v>3061</v>
      </c>
      <c r="E695" s="227" t="s">
        <v>3062</v>
      </c>
      <c r="F695" s="235"/>
      <c r="G695" s="236"/>
      <c r="H695" s="237">
        <v>53</v>
      </c>
      <c r="I695" s="226" t="s">
        <v>78</v>
      </c>
      <c r="J695" s="227" t="s">
        <v>79</v>
      </c>
      <c r="K695" s="238" t="s">
        <v>80</v>
      </c>
      <c r="L695" s="229" t="s">
        <v>121</v>
      </c>
      <c r="M695" s="230" t="s">
        <v>3063</v>
      </c>
      <c r="N695" s="229" t="s">
        <v>3064</v>
      </c>
      <c r="O695" s="230" t="s">
        <v>84</v>
      </c>
      <c r="P695" s="229" t="s">
        <v>336</v>
      </c>
      <c r="Q695" s="230" t="s">
        <v>748</v>
      </c>
      <c r="R695" s="229" t="s">
        <v>1947</v>
      </c>
      <c r="S695" s="239" t="s">
        <v>80</v>
      </c>
      <c r="T695" s="229" t="s">
        <v>3065</v>
      </c>
      <c r="U695" s="240"/>
      <c r="V695" s="229" t="s">
        <v>3066</v>
      </c>
      <c r="W695" s="239" t="s">
        <v>3067</v>
      </c>
      <c r="X695" s="30" t="s">
        <v>3063</v>
      </c>
      <c r="Y695" s="194" t="s">
        <v>3068</v>
      </c>
      <c r="Z695" s="242">
        <v>10</v>
      </c>
      <c r="AA695" s="241">
        <v>14</v>
      </c>
      <c r="AB695" s="30" t="s">
        <v>3069</v>
      </c>
      <c r="AC695" s="29"/>
      <c r="AD695" s="235"/>
      <c r="AE695" s="30" t="s">
        <v>137</v>
      </c>
      <c r="AF695" s="29"/>
      <c r="AG695" s="30" t="s">
        <v>131</v>
      </c>
      <c r="AH695" s="233" t="e">
        <f>VLOOKUP($AD695,'Program-Causes'!$C:$D,2,FALSE)</f>
        <v>#N/A</v>
      </c>
      <c r="AI695" s="194" t="s">
        <v>100</v>
      </c>
      <c r="AJ695" s="30" t="s">
        <v>1484</v>
      </c>
      <c r="AK695" s="194" t="s">
        <v>70</v>
      </c>
      <c r="AL695" s="30" t="str">
        <f t="shared" si="0"/>
        <v>南存辉-Chint Group Co., Ltd.-NA-10-New Delhi Northern Railway Center Hospital-</v>
      </c>
      <c r="AM695" s="26" t="s">
        <v>72</v>
      </c>
      <c r="AN695" s="27" t="s">
        <v>73</v>
      </c>
      <c r="AO695" s="28"/>
      <c r="AP695" s="29"/>
      <c r="AQ695" s="30" t="s">
        <v>74</v>
      </c>
      <c r="AR695" s="29"/>
      <c r="AS695" s="28"/>
      <c r="AT695" s="29"/>
      <c r="AU695" s="28"/>
      <c r="AV695" s="194" t="s">
        <v>3070</v>
      </c>
      <c r="AW695" s="28"/>
      <c r="AX695" s="194" t="s">
        <v>84</v>
      </c>
      <c r="AY695" s="226" t="s">
        <v>3068</v>
      </c>
      <c r="AZ695" s="245"/>
      <c r="BA695" s="245"/>
      <c r="BB695" s="236"/>
      <c r="BC695" s="237">
        <v>20</v>
      </c>
      <c r="BD695" s="117" t="s">
        <v>103</v>
      </c>
      <c r="BE695" s="246">
        <v>42706</v>
      </c>
      <c r="BF695" s="116"/>
      <c r="BG695" s="116"/>
      <c r="BH695" s="116"/>
      <c r="BI695" s="116"/>
      <c r="BJ695" s="116"/>
      <c r="BK695" s="116"/>
      <c r="BL695" s="116"/>
      <c r="BM695" s="116"/>
      <c r="BN695" s="116"/>
      <c r="BO695" s="116"/>
    </row>
    <row r="696" spans="1:67" ht="16.5">
      <c r="A696" s="305" t="e">
        <v>#N/A</v>
      </c>
      <c r="B696" s="116"/>
      <c r="C696" s="116"/>
      <c r="D696" s="226" t="s">
        <v>3071</v>
      </c>
      <c r="E696" s="227" t="s">
        <v>3072</v>
      </c>
      <c r="F696" s="235"/>
      <c r="G696" s="236"/>
      <c r="H696" s="237">
        <v>52</v>
      </c>
      <c r="I696" s="226" t="s">
        <v>78</v>
      </c>
      <c r="J696" s="227" t="s">
        <v>79</v>
      </c>
      <c r="K696" s="238" t="s">
        <v>80</v>
      </c>
      <c r="L696" s="229" t="s">
        <v>9</v>
      </c>
      <c r="M696" s="230" t="s">
        <v>3073</v>
      </c>
      <c r="N696" s="229" t="s">
        <v>3074</v>
      </c>
      <c r="O696" s="230" t="s">
        <v>70</v>
      </c>
      <c r="P696" s="229" t="s">
        <v>336</v>
      </c>
      <c r="Q696" s="230" t="s">
        <v>1294</v>
      </c>
      <c r="R696" s="229" t="s">
        <v>1295</v>
      </c>
      <c r="S696" s="239" t="s">
        <v>80</v>
      </c>
      <c r="T696" s="229" t="s">
        <v>3075</v>
      </c>
      <c r="U696" s="240"/>
      <c r="V696" s="229" t="s">
        <v>3076</v>
      </c>
      <c r="W696" s="230" t="s">
        <v>3077</v>
      </c>
      <c r="X696" s="28"/>
      <c r="Y696" s="29"/>
      <c r="Z696" s="28"/>
      <c r="AA696" s="29"/>
      <c r="AB696" s="28"/>
      <c r="AC696" s="29"/>
      <c r="AD696" s="235"/>
      <c r="AE696" s="28"/>
      <c r="AF696" s="29"/>
      <c r="AG696" s="28"/>
      <c r="AH696" s="233" t="e">
        <f>VLOOKUP($AD696,'Program-Causes'!$C:$D,2,FALSE)</f>
        <v>#N/A</v>
      </c>
      <c r="AI696" s="29"/>
      <c r="AJ696" s="28"/>
      <c r="AK696" s="29"/>
      <c r="AL696" s="30" t="str">
        <f t="shared" si="0"/>
        <v>欧宗荣-----</v>
      </c>
      <c r="AM696" s="28"/>
      <c r="AN696" s="29"/>
      <c r="AO696" s="28"/>
      <c r="AP696" s="29"/>
      <c r="AQ696" s="28"/>
      <c r="AR696" s="29"/>
      <c r="AS696" s="28"/>
      <c r="AT696" s="29"/>
      <c r="AU696" s="28"/>
      <c r="AV696" s="29"/>
      <c r="AW696" s="28"/>
      <c r="AX696" s="29"/>
      <c r="AY696" s="244">
        <v>0</v>
      </c>
      <c r="AZ696" s="245"/>
      <c r="BA696" s="245"/>
      <c r="BB696" s="236"/>
      <c r="BC696" s="237">
        <v>2</v>
      </c>
      <c r="BD696" s="117" t="s">
        <v>103</v>
      </c>
      <c r="BE696" s="246">
        <v>42691</v>
      </c>
      <c r="BF696" s="116"/>
      <c r="BG696" s="116"/>
      <c r="BH696" s="116"/>
      <c r="BI696" s="116"/>
      <c r="BJ696" s="116"/>
      <c r="BK696" s="116"/>
      <c r="BL696" s="116"/>
      <c r="BM696" s="116"/>
      <c r="BN696" s="116"/>
      <c r="BO696" s="116"/>
    </row>
    <row r="697" spans="1:67" ht="16.5">
      <c r="A697" s="305" t="e">
        <v>#N/A</v>
      </c>
      <c r="B697" s="117"/>
      <c r="C697" s="116"/>
      <c r="D697" s="226" t="s">
        <v>3078</v>
      </c>
      <c r="E697" s="117" t="s">
        <v>3079</v>
      </c>
      <c r="F697" s="235"/>
      <c r="G697" s="116"/>
      <c r="H697" s="116"/>
      <c r="I697" s="116"/>
      <c r="J697" s="116"/>
      <c r="K697" s="116"/>
      <c r="L697" s="116"/>
      <c r="M697" s="117" t="s">
        <v>3080</v>
      </c>
      <c r="N697" s="116"/>
      <c r="O697" s="116"/>
      <c r="P697" s="116"/>
      <c r="Q697" s="116"/>
      <c r="R697" s="116"/>
      <c r="S697" s="116"/>
      <c r="T697" s="116"/>
      <c r="U697" s="116"/>
      <c r="V697" s="116"/>
      <c r="W697" s="116"/>
      <c r="X697" s="117" t="s">
        <v>3080</v>
      </c>
      <c r="Y697" s="234">
        <v>2.83</v>
      </c>
      <c r="Z697" s="234">
        <v>10</v>
      </c>
      <c r="AA697" s="117" t="s">
        <v>173</v>
      </c>
      <c r="AB697" s="117" t="s">
        <v>1506</v>
      </c>
      <c r="AC697" s="117" t="s">
        <v>1507</v>
      </c>
      <c r="AD697" s="117" t="s">
        <v>2906</v>
      </c>
      <c r="AE697" s="117" t="s">
        <v>109</v>
      </c>
      <c r="AF697" s="116"/>
      <c r="AG697" s="117" t="s">
        <v>67</v>
      </c>
      <c r="AH697" s="233" t="str">
        <f>VLOOKUP($AD697,'Program-Causes'!$C:$D,2,FALSE)</f>
        <v>Education</v>
      </c>
      <c r="AI697" s="117" t="s">
        <v>100</v>
      </c>
      <c r="AJ697" s="117" t="s">
        <v>1484</v>
      </c>
      <c r="AK697" s="117" t="s">
        <v>70</v>
      </c>
      <c r="AL697" s="30" t="str">
        <f t="shared" si="0"/>
        <v>任志鸿-山东世纪天鸿书业有限公司-2.83-10-China Guanghua Foundation-中国光华科技基金会</v>
      </c>
      <c r="AM697" s="257" t="s">
        <v>80</v>
      </c>
      <c r="AN697" s="116"/>
      <c r="AO697" s="116"/>
      <c r="AP697" s="116"/>
      <c r="AQ697" s="117" t="s">
        <v>74</v>
      </c>
      <c r="AR697" s="116"/>
      <c r="AS697" s="116"/>
      <c r="AT697" s="116"/>
      <c r="AU697" s="116"/>
      <c r="AV697" s="116"/>
      <c r="AW697" s="116"/>
      <c r="AX697" s="116"/>
      <c r="AY697" s="116"/>
      <c r="AZ697" s="116"/>
      <c r="BA697" s="116"/>
      <c r="BB697" s="116"/>
      <c r="BC697" s="116"/>
      <c r="BD697" s="117" t="s">
        <v>118</v>
      </c>
      <c r="BE697" s="255">
        <v>42744</v>
      </c>
      <c r="BF697" s="116"/>
      <c r="BG697" s="116"/>
      <c r="BH697" s="116"/>
      <c r="BI697" s="116"/>
      <c r="BJ697" s="116"/>
      <c r="BK697" s="116"/>
      <c r="BL697" s="116"/>
      <c r="BM697" s="116"/>
      <c r="BN697" s="116"/>
      <c r="BO697" s="116"/>
    </row>
    <row r="698" spans="1:67" ht="16.5">
      <c r="A698" s="305" t="e">
        <v>#N/A</v>
      </c>
      <c r="B698" s="116"/>
      <c r="C698" s="116"/>
      <c r="D698" s="226" t="s">
        <v>3081</v>
      </c>
      <c r="E698" s="227" t="s">
        <v>3082</v>
      </c>
      <c r="F698" s="235"/>
      <c r="G698" s="236"/>
      <c r="H698" s="237">
        <v>51</v>
      </c>
      <c r="I698" s="226" t="s">
        <v>78</v>
      </c>
      <c r="J698" s="227" t="s">
        <v>79</v>
      </c>
      <c r="K698" s="238" t="s">
        <v>80</v>
      </c>
      <c r="L698" s="229" t="s">
        <v>9</v>
      </c>
      <c r="M698" s="230" t="s">
        <v>3083</v>
      </c>
      <c r="N698" s="229" t="s">
        <v>3084</v>
      </c>
      <c r="O698" s="240"/>
      <c r="P698" s="229" t="s">
        <v>336</v>
      </c>
      <c r="Q698" s="230" t="s">
        <v>729</v>
      </c>
      <c r="R698" s="229" t="s">
        <v>730</v>
      </c>
      <c r="S698" s="239" t="s">
        <v>80</v>
      </c>
      <c r="T698" s="229" t="s">
        <v>3085</v>
      </c>
      <c r="U698" s="240"/>
      <c r="V698" s="229" t="s">
        <v>3086</v>
      </c>
      <c r="W698" s="239" t="s">
        <v>3087</v>
      </c>
      <c r="X698" s="30" t="s">
        <v>3081</v>
      </c>
      <c r="Y698" s="241">
        <v>1</v>
      </c>
      <c r="Z698" s="242">
        <v>11</v>
      </c>
      <c r="AA698" s="241">
        <v>28</v>
      </c>
      <c r="AB698" s="30" t="s">
        <v>1890</v>
      </c>
      <c r="AC698" s="29"/>
      <c r="AD698" s="235"/>
      <c r="AE698" s="30" t="s">
        <v>1345</v>
      </c>
      <c r="AF698" s="29"/>
      <c r="AG698" s="30" t="s">
        <v>67</v>
      </c>
      <c r="AH698" s="233" t="e">
        <f>VLOOKUP($AD698,'Program-Causes'!$C:$D,2,FALSE)</f>
        <v>#N/A</v>
      </c>
      <c r="AI698" s="194" t="s">
        <v>68</v>
      </c>
      <c r="AJ698" s="30" t="s">
        <v>69</v>
      </c>
      <c r="AK698" s="194" t="s">
        <v>84</v>
      </c>
      <c r="AL698" s="30" t="str">
        <f t="shared" si="0"/>
        <v>史贵禄-Shi Guilu-1-11-Xiamen University Education Development Foundation-</v>
      </c>
      <c r="AM698" s="26" t="s">
        <v>80</v>
      </c>
      <c r="AN698" s="29"/>
      <c r="AO698" s="28"/>
      <c r="AP698" s="29"/>
      <c r="AQ698" s="30" t="s">
        <v>74</v>
      </c>
      <c r="AR698" s="29"/>
      <c r="AS698" s="28"/>
      <c r="AT698" s="29"/>
      <c r="AU698" s="28"/>
      <c r="AV698" s="194" t="s">
        <v>766</v>
      </c>
      <c r="AW698" s="28"/>
      <c r="AX698" s="194" t="s">
        <v>84</v>
      </c>
      <c r="AY698" s="244">
        <v>1</v>
      </c>
      <c r="AZ698" s="245"/>
      <c r="BA698" s="245"/>
      <c r="BB698" s="236"/>
      <c r="BC698" s="245"/>
      <c r="BD698" s="117" t="s">
        <v>103</v>
      </c>
      <c r="BE698" s="246">
        <v>42706</v>
      </c>
      <c r="BF698" s="116"/>
      <c r="BG698" s="116"/>
      <c r="BH698" s="247"/>
      <c r="BI698" s="247"/>
      <c r="BJ698" s="247"/>
      <c r="BK698" s="247"/>
      <c r="BL698" s="247"/>
      <c r="BM698" s="247"/>
      <c r="BN698" s="247"/>
      <c r="BO698" s="247"/>
    </row>
    <row r="699" spans="1:67" ht="16.5">
      <c r="A699" s="305" t="e">
        <v>#N/A</v>
      </c>
      <c r="B699" s="116"/>
      <c r="C699" s="116"/>
      <c r="D699" s="226" t="s">
        <v>3088</v>
      </c>
      <c r="E699" s="227" t="s">
        <v>3089</v>
      </c>
      <c r="F699" s="235"/>
      <c r="G699" s="236"/>
      <c r="H699" s="237">
        <v>75</v>
      </c>
      <c r="I699" s="226" t="s">
        <v>78</v>
      </c>
      <c r="J699" s="227" t="s">
        <v>79</v>
      </c>
      <c r="K699" s="238" t="s">
        <v>80</v>
      </c>
      <c r="L699" s="229" t="s">
        <v>1789</v>
      </c>
      <c r="M699" s="240"/>
      <c r="N699" s="248"/>
      <c r="O699" s="230" t="s">
        <v>70</v>
      </c>
      <c r="P699" s="248"/>
      <c r="Q699" s="240"/>
      <c r="R699" s="248"/>
      <c r="S699" s="240"/>
      <c r="T699" s="248"/>
      <c r="U699" s="240"/>
      <c r="V699" s="248"/>
      <c r="W699" s="230" t="s">
        <v>3090</v>
      </c>
      <c r="X699" s="28"/>
      <c r="Y699" s="29"/>
      <c r="Z699" s="28"/>
      <c r="AA699" s="29"/>
      <c r="AB699" s="28"/>
      <c r="AC699" s="29"/>
      <c r="AD699" s="235"/>
      <c r="AE699" s="28"/>
      <c r="AF699" s="29"/>
      <c r="AG699" s="28"/>
      <c r="AH699" s="233" t="e">
        <f>VLOOKUP($AD699,'Program-Causes'!$C:$D,2,FALSE)</f>
        <v>#N/A</v>
      </c>
      <c r="AI699" s="29"/>
      <c r="AJ699" s="28"/>
      <c r="AK699" s="29"/>
      <c r="AL699" s="30" t="str">
        <f t="shared" si="0"/>
        <v>史世奇-----</v>
      </c>
      <c r="AM699" s="28"/>
      <c r="AN699" s="29"/>
      <c r="AO699" s="28"/>
      <c r="AP699" s="29"/>
      <c r="AQ699" s="28"/>
      <c r="AR699" s="29"/>
      <c r="AS699" s="28"/>
      <c r="AT699" s="29"/>
      <c r="AU699" s="28"/>
      <c r="AV699" s="29"/>
      <c r="AW699" s="28"/>
      <c r="AX699" s="29"/>
      <c r="AY699" s="244">
        <v>0</v>
      </c>
      <c r="AZ699" s="245"/>
      <c r="BA699" s="245"/>
      <c r="BB699" s="236"/>
      <c r="BC699" s="237">
        <v>36</v>
      </c>
      <c r="BD699" s="117" t="s">
        <v>103</v>
      </c>
      <c r="BE699" s="246">
        <v>42691</v>
      </c>
      <c r="BF699" s="116"/>
      <c r="BG699" s="116"/>
      <c r="BH699" s="247"/>
      <c r="BI699" s="247"/>
      <c r="BJ699" s="247"/>
      <c r="BK699" s="247"/>
      <c r="BL699" s="247"/>
      <c r="BM699" s="247"/>
      <c r="BN699" s="247"/>
      <c r="BO699" s="247"/>
    </row>
    <row r="700" spans="1:67" ht="12.75">
      <c r="A700" s="305" t="e">
        <v>#N/A</v>
      </c>
      <c r="B700" s="117" t="s">
        <v>1626</v>
      </c>
      <c r="C700" s="116"/>
      <c r="D700" s="226" t="s">
        <v>3091</v>
      </c>
      <c r="E700" s="227" t="s">
        <v>3092</v>
      </c>
      <c r="F700" s="235"/>
      <c r="G700" s="236"/>
      <c r="H700" s="245"/>
      <c r="I700" s="236"/>
      <c r="J700" s="245"/>
      <c r="K700" s="236"/>
      <c r="L700" s="248"/>
      <c r="M700" s="240"/>
      <c r="N700" s="248"/>
      <c r="O700" s="240"/>
      <c r="P700" s="248"/>
      <c r="Q700" s="240"/>
      <c r="R700" s="248"/>
      <c r="S700" s="240"/>
      <c r="T700" s="248"/>
      <c r="U700" s="240"/>
      <c r="V700" s="248"/>
      <c r="W700" s="240"/>
      <c r="X700" s="30" t="s">
        <v>1998</v>
      </c>
      <c r="Y700" s="241">
        <v>1.2</v>
      </c>
      <c r="Z700" s="242">
        <v>12</v>
      </c>
      <c r="AA700" s="241">
        <v>22</v>
      </c>
      <c r="AB700" s="28"/>
      <c r="AC700" s="29"/>
      <c r="AD700" s="235"/>
      <c r="AE700" s="28"/>
      <c r="AF700" s="29"/>
      <c r="AG700" s="28"/>
      <c r="AH700" s="233" t="e">
        <f>VLOOKUP($AD700,'Program-Causes'!$C:$D,2,FALSE)</f>
        <v>#N/A</v>
      </c>
      <c r="AI700" s="29"/>
      <c r="AJ700" s="28"/>
      <c r="AK700" s="29"/>
      <c r="AL700" s="30" t="str">
        <f t="shared" si="0"/>
        <v>童军-Zhongshe Social Work Development Foundation-1.2-12--</v>
      </c>
      <c r="AM700" s="28"/>
      <c r="AN700" s="29"/>
      <c r="AO700" s="28"/>
      <c r="AP700" s="29"/>
      <c r="AQ700" s="28"/>
      <c r="AR700" s="29"/>
      <c r="AS700" s="28"/>
      <c r="AT700" s="29"/>
      <c r="AU700" s="28"/>
      <c r="AV700" s="29"/>
      <c r="AW700" s="28"/>
      <c r="AX700" s="29"/>
      <c r="AY700" s="236"/>
      <c r="AZ700" s="245"/>
      <c r="BA700" s="245"/>
      <c r="BB700" s="236"/>
      <c r="BC700" s="245"/>
      <c r="BD700" s="116"/>
      <c r="BE700" s="116"/>
      <c r="BF700" s="116"/>
      <c r="BG700" s="116"/>
      <c r="BH700" s="247"/>
      <c r="BI700" s="247"/>
      <c r="BJ700" s="247"/>
      <c r="BK700" s="247"/>
      <c r="BL700" s="247"/>
      <c r="BM700" s="247"/>
      <c r="BN700" s="247"/>
      <c r="BO700" s="247"/>
    </row>
    <row r="701" spans="1:67" ht="16.5">
      <c r="A701" s="305" t="e">
        <v>#N/A</v>
      </c>
      <c r="B701" s="117"/>
      <c r="C701" s="116"/>
      <c r="D701" s="226" t="s">
        <v>3094</v>
      </c>
      <c r="E701" s="117" t="s">
        <v>3095</v>
      </c>
      <c r="F701" s="235"/>
      <c r="G701" s="116"/>
      <c r="H701" s="116"/>
      <c r="I701" s="116"/>
      <c r="J701" s="116"/>
      <c r="K701" s="116"/>
      <c r="L701" s="116"/>
      <c r="M701" s="117" t="s">
        <v>3096</v>
      </c>
      <c r="N701" s="116"/>
      <c r="O701" s="116"/>
      <c r="P701" s="116"/>
      <c r="Q701" s="116"/>
      <c r="R701" s="116"/>
      <c r="S701" s="116"/>
      <c r="T701" s="116"/>
      <c r="U701" s="116"/>
      <c r="V701" s="116"/>
      <c r="W701" s="116"/>
      <c r="X701" s="117" t="s">
        <v>3096</v>
      </c>
      <c r="Y701" s="234">
        <v>2.15</v>
      </c>
      <c r="Z701" s="234">
        <v>2</v>
      </c>
      <c r="AA701" s="117" t="s">
        <v>173</v>
      </c>
      <c r="AB701" s="117" t="s">
        <v>1506</v>
      </c>
      <c r="AC701" s="117" t="s">
        <v>1507</v>
      </c>
      <c r="AD701" s="117" t="s">
        <v>2938</v>
      </c>
      <c r="AE701" s="117" t="s">
        <v>109</v>
      </c>
      <c r="AF701" s="116"/>
      <c r="AG701" s="117" t="s">
        <v>99</v>
      </c>
      <c r="AH701" s="233" t="str">
        <f>VLOOKUP($AD701,'Program-Causes'!$C:$D,2,FALSE)</f>
        <v>Social Welfare &amp; Poverty Alleviation</v>
      </c>
      <c r="AI701" s="117" t="s">
        <v>100</v>
      </c>
      <c r="AJ701" s="117" t="s">
        <v>1484</v>
      </c>
      <c r="AK701" s="117" t="s">
        <v>70</v>
      </c>
      <c r="AL701" s="30" t="str">
        <f t="shared" si="0"/>
        <v>王飞-北京一品盛装服装有限公司-2.15-2-China Guanghua Foundation-中国光华科技基金会</v>
      </c>
      <c r="AM701" s="257" t="s">
        <v>80</v>
      </c>
      <c r="AN701" s="116"/>
      <c r="AO701" s="116"/>
      <c r="AP701" s="116"/>
      <c r="AQ701" s="117" t="s">
        <v>74</v>
      </c>
      <c r="AR701" s="116"/>
      <c r="AS701" s="116"/>
      <c r="AT701" s="116"/>
      <c r="AU701" s="116"/>
      <c r="AV701" s="116"/>
      <c r="AW701" s="116"/>
      <c r="AX701" s="116"/>
      <c r="AY701" s="116"/>
      <c r="AZ701" s="116"/>
      <c r="BA701" s="116"/>
      <c r="BB701" s="116"/>
      <c r="BC701" s="116"/>
      <c r="BD701" s="117" t="s">
        <v>118</v>
      </c>
      <c r="BE701" s="255">
        <v>42744</v>
      </c>
      <c r="BF701" s="116"/>
      <c r="BG701" s="116"/>
      <c r="BH701" s="116"/>
      <c r="BI701" s="116"/>
      <c r="BJ701" s="116"/>
      <c r="BK701" s="116"/>
      <c r="BL701" s="116"/>
      <c r="BM701" s="116"/>
      <c r="BN701" s="116"/>
      <c r="BO701" s="116"/>
    </row>
    <row r="702" spans="1:67" ht="16.5">
      <c r="A702" s="305" t="e">
        <v>#N/A</v>
      </c>
      <c r="B702" s="117"/>
      <c r="C702" s="116"/>
      <c r="D702" s="226" t="s">
        <v>3097</v>
      </c>
      <c r="E702" s="117" t="s">
        <v>3098</v>
      </c>
      <c r="F702" s="235"/>
      <c r="G702" s="116"/>
      <c r="H702" s="116"/>
      <c r="I702" s="116"/>
      <c r="J702" s="116"/>
      <c r="K702" s="116"/>
      <c r="L702" s="116"/>
      <c r="M702" s="117" t="s">
        <v>3099</v>
      </c>
      <c r="N702" s="116"/>
      <c r="O702" s="116"/>
      <c r="P702" s="116"/>
      <c r="Q702" s="116"/>
      <c r="R702" s="116"/>
      <c r="S702" s="116"/>
      <c r="T702" s="116"/>
      <c r="U702" s="116"/>
      <c r="V702" s="116"/>
      <c r="W702" s="116"/>
      <c r="X702" s="117" t="s">
        <v>3099</v>
      </c>
      <c r="Y702" s="234">
        <v>5.27</v>
      </c>
      <c r="Z702" s="234">
        <v>4</v>
      </c>
      <c r="AA702" s="117" t="s">
        <v>173</v>
      </c>
      <c r="AB702" s="117" t="s">
        <v>1506</v>
      </c>
      <c r="AC702" s="117" t="s">
        <v>1507</v>
      </c>
      <c r="AD702" s="117" t="s">
        <v>2938</v>
      </c>
      <c r="AE702" s="117" t="s">
        <v>109</v>
      </c>
      <c r="AF702" s="116"/>
      <c r="AG702" s="117" t="s">
        <v>99</v>
      </c>
      <c r="AH702" s="233" t="str">
        <f>VLOOKUP($AD702,'Program-Causes'!$C:$D,2,FALSE)</f>
        <v>Social Welfare &amp; Poverty Alleviation</v>
      </c>
      <c r="AI702" s="117" t="s">
        <v>100</v>
      </c>
      <c r="AJ702" s="117" t="s">
        <v>1484</v>
      </c>
      <c r="AK702" s="117" t="s">
        <v>70</v>
      </c>
      <c r="AL702" s="30" t="str">
        <f t="shared" si="0"/>
        <v>王钢-重庆市亚中医疗仪器有限公司-5.27-4-China Guanghua Foundation-中国光华科技基金会</v>
      </c>
      <c r="AM702" s="257" t="s">
        <v>80</v>
      </c>
      <c r="AN702" s="116"/>
      <c r="AO702" s="116"/>
      <c r="AP702" s="116"/>
      <c r="AQ702" s="117" t="s">
        <v>74</v>
      </c>
      <c r="AR702" s="116"/>
      <c r="AS702" s="116"/>
      <c r="AT702" s="116"/>
      <c r="AU702" s="116"/>
      <c r="AV702" s="116"/>
      <c r="AW702" s="116"/>
      <c r="AX702" s="116"/>
      <c r="AY702" s="116"/>
      <c r="AZ702" s="116"/>
      <c r="BA702" s="116"/>
      <c r="BB702" s="116"/>
      <c r="BC702" s="116"/>
      <c r="BD702" s="117" t="s">
        <v>118</v>
      </c>
      <c r="BE702" s="255">
        <v>42744</v>
      </c>
      <c r="BF702" s="116"/>
      <c r="BG702" s="116"/>
      <c r="BH702" s="116"/>
      <c r="BI702" s="116"/>
      <c r="BJ702" s="116"/>
      <c r="BK702" s="116"/>
      <c r="BL702" s="116"/>
      <c r="BM702" s="116"/>
      <c r="BN702" s="116"/>
      <c r="BO702" s="116"/>
    </row>
    <row r="703" spans="1:67" ht="16.5">
      <c r="A703" s="305" t="e">
        <v>#N/A</v>
      </c>
      <c r="B703" s="117"/>
      <c r="C703" s="116"/>
      <c r="D703" s="226" t="s">
        <v>3100</v>
      </c>
      <c r="E703" s="117" t="s">
        <v>3101</v>
      </c>
      <c r="F703" s="235"/>
      <c r="G703" s="116"/>
      <c r="H703" s="116"/>
      <c r="I703" s="116"/>
      <c r="J703" s="116"/>
      <c r="K703" s="116"/>
      <c r="L703" s="116"/>
      <c r="M703" s="117" t="s">
        <v>3102</v>
      </c>
      <c r="N703" s="116"/>
      <c r="O703" s="116"/>
      <c r="P703" s="116"/>
      <c r="Q703" s="116"/>
      <c r="R703" s="116"/>
      <c r="S703" s="116"/>
      <c r="T703" s="116"/>
      <c r="U703" s="116"/>
      <c r="V703" s="116"/>
      <c r="W703" s="116"/>
      <c r="X703" s="117" t="s">
        <v>3102</v>
      </c>
      <c r="Y703" s="234">
        <v>9.75</v>
      </c>
      <c r="Z703" s="234">
        <v>6</v>
      </c>
      <c r="AA703" s="117" t="s">
        <v>173</v>
      </c>
      <c r="AB703" s="117" t="s">
        <v>1506</v>
      </c>
      <c r="AC703" s="117" t="s">
        <v>1507</v>
      </c>
      <c r="AD703" s="117" t="s">
        <v>2906</v>
      </c>
      <c r="AE703" s="117" t="s">
        <v>109</v>
      </c>
      <c r="AF703" s="116"/>
      <c r="AG703" s="117" t="s">
        <v>67</v>
      </c>
      <c r="AH703" s="233" t="str">
        <f>VLOOKUP($AD703,'Program-Causes'!$C:$D,2,FALSE)</f>
        <v>Education</v>
      </c>
      <c r="AI703" s="117" t="s">
        <v>100</v>
      </c>
      <c r="AJ703" s="117" t="s">
        <v>1484</v>
      </c>
      <c r="AK703" s="117" t="s">
        <v>70</v>
      </c>
      <c r="AL703" s="30" t="str">
        <f t="shared" si="0"/>
        <v>王宏宇-北京圣文昕图书有限公司-9.75-6-China Guanghua Foundation-中国光华科技基金会</v>
      </c>
      <c r="AM703" s="257" t="s">
        <v>80</v>
      </c>
      <c r="AN703" s="116"/>
      <c r="AO703" s="116"/>
      <c r="AP703" s="116"/>
      <c r="AQ703" s="117" t="s">
        <v>74</v>
      </c>
      <c r="AR703" s="116"/>
      <c r="AS703" s="116"/>
      <c r="AT703" s="116"/>
      <c r="AU703" s="116"/>
      <c r="AV703" s="116"/>
      <c r="AW703" s="116"/>
      <c r="AX703" s="116"/>
      <c r="AY703" s="116"/>
      <c r="AZ703" s="116"/>
      <c r="BA703" s="116"/>
      <c r="BB703" s="116"/>
      <c r="BC703" s="116"/>
      <c r="BD703" s="117" t="s">
        <v>118</v>
      </c>
      <c r="BE703" s="255">
        <v>42744</v>
      </c>
      <c r="BF703" s="116"/>
      <c r="BG703" s="116"/>
      <c r="BH703" s="116"/>
      <c r="BI703" s="116"/>
      <c r="BJ703" s="116"/>
      <c r="BK703" s="116"/>
      <c r="BL703" s="116"/>
      <c r="BM703" s="116"/>
      <c r="BN703" s="116"/>
      <c r="BO703" s="116"/>
    </row>
    <row r="704" spans="1:67" ht="16.5">
      <c r="A704" s="305" t="e">
        <v>#N/A</v>
      </c>
      <c r="B704" s="117"/>
      <c r="C704" s="116"/>
      <c r="D704" s="226" t="s">
        <v>3100</v>
      </c>
      <c r="E704" s="117" t="s">
        <v>3101</v>
      </c>
      <c r="F704" s="235"/>
      <c r="G704" s="116"/>
      <c r="H704" s="116"/>
      <c r="I704" s="116"/>
      <c r="J704" s="116"/>
      <c r="K704" s="116"/>
      <c r="L704" s="116"/>
      <c r="M704" s="117" t="s">
        <v>3102</v>
      </c>
      <c r="N704" s="116"/>
      <c r="O704" s="116"/>
      <c r="P704" s="116"/>
      <c r="Q704" s="116"/>
      <c r="R704" s="116"/>
      <c r="S704" s="116"/>
      <c r="T704" s="116"/>
      <c r="U704" s="116"/>
      <c r="V704" s="116"/>
      <c r="W704" s="116"/>
      <c r="X704" s="117" t="s">
        <v>3102</v>
      </c>
      <c r="Y704" s="234">
        <v>2.4300000000000002</v>
      </c>
      <c r="Z704" s="234">
        <v>7</v>
      </c>
      <c r="AA704" s="117" t="s">
        <v>173</v>
      </c>
      <c r="AB704" s="117" t="s">
        <v>1506</v>
      </c>
      <c r="AC704" s="117" t="s">
        <v>1507</v>
      </c>
      <c r="AD704" s="117" t="s">
        <v>2906</v>
      </c>
      <c r="AE704" s="117" t="s">
        <v>109</v>
      </c>
      <c r="AF704" s="116"/>
      <c r="AG704" s="117" t="s">
        <v>67</v>
      </c>
      <c r="AH704" s="233" t="str">
        <f>VLOOKUP($AD704,'Program-Causes'!$C:$D,2,FALSE)</f>
        <v>Education</v>
      </c>
      <c r="AI704" s="117" t="s">
        <v>100</v>
      </c>
      <c r="AJ704" s="117" t="s">
        <v>1484</v>
      </c>
      <c r="AK704" s="117" t="s">
        <v>70</v>
      </c>
      <c r="AL704" s="30" t="str">
        <f t="shared" si="0"/>
        <v>王宏宇-北京圣文昕图书有限公司-2.43-7-China Guanghua Foundation-中国光华科技基金会</v>
      </c>
      <c r="AM704" s="257" t="s">
        <v>80</v>
      </c>
      <c r="AN704" s="116"/>
      <c r="AO704" s="116"/>
      <c r="AP704" s="116"/>
      <c r="AQ704" s="117" t="s">
        <v>74</v>
      </c>
      <c r="AR704" s="116"/>
      <c r="AS704" s="116"/>
      <c r="AT704" s="116"/>
      <c r="AU704" s="116"/>
      <c r="AV704" s="116"/>
      <c r="AW704" s="116"/>
      <c r="AX704" s="116"/>
      <c r="AY704" s="116"/>
      <c r="AZ704" s="116"/>
      <c r="BA704" s="116"/>
      <c r="BB704" s="116"/>
      <c r="BC704" s="116"/>
      <c r="BD704" s="117" t="s">
        <v>118</v>
      </c>
      <c r="BE704" s="255">
        <v>42744</v>
      </c>
      <c r="BF704" s="116"/>
      <c r="BG704" s="116"/>
      <c r="BH704" s="116"/>
      <c r="BI704" s="116"/>
      <c r="BJ704" s="116"/>
      <c r="BK704" s="116"/>
      <c r="BL704" s="116"/>
      <c r="BM704" s="116"/>
      <c r="BN704" s="116"/>
      <c r="BO704" s="116"/>
    </row>
    <row r="705" spans="1:67" ht="16.5">
      <c r="A705" s="305" t="e">
        <v>#N/A</v>
      </c>
      <c r="B705" s="117"/>
      <c r="C705" s="116"/>
      <c r="D705" s="226" t="s">
        <v>3105</v>
      </c>
      <c r="E705" s="117" t="s">
        <v>3106</v>
      </c>
      <c r="F705" s="235"/>
      <c r="G705" s="116"/>
      <c r="H705" s="116"/>
      <c r="I705" s="116"/>
      <c r="J705" s="116"/>
      <c r="K705" s="116"/>
      <c r="L705" s="116"/>
      <c r="M705" s="117" t="s">
        <v>3107</v>
      </c>
      <c r="N705" s="116"/>
      <c r="O705" s="116"/>
      <c r="P705" s="116"/>
      <c r="Q705" s="116"/>
      <c r="R705" s="116"/>
      <c r="S705" s="116"/>
      <c r="T705" s="116"/>
      <c r="U705" s="116"/>
      <c r="V705" s="116"/>
      <c r="W705" s="116"/>
      <c r="X705" s="117" t="s">
        <v>3107</v>
      </c>
      <c r="Y705" s="234">
        <v>4.28</v>
      </c>
      <c r="Z705" s="234">
        <v>4</v>
      </c>
      <c r="AA705" s="117" t="s">
        <v>173</v>
      </c>
      <c r="AB705" s="117" t="s">
        <v>1506</v>
      </c>
      <c r="AC705" s="117" t="s">
        <v>1507</v>
      </c>
      <c r="AD705" s="117" t="s">
        <v>2938</v>
      </c>
      <c r="AE705" s="117" t="s">
        <v>109</v>
      </c>
      <c r="AF705" s="116"/>
      <c r="AG705" s="117" t="s">
        <v>99</v>
      </c>
      <c r="AH705" s="233" t="str">
        <f>VLOOKUP($AD705,'Program-Causes'!$C:$D,2,FALSE)</f>
        <v>Social Welfare &amp; Poverty Alleviation</v>
      </c>
      <c r="AI705" s="117" t="s">
        <v>100</v>
      </c>
      <c r="AJ705" s="117" t="s">
        <v>1484</v>
      </c>
      <c r="AK705" s="117" t="s">
        <v>70</v>
      </c>
      <c r="AL705" s="30" t="str">
        <f t="shared" si="0"/>
        <v>王娟-重庆市鼎力医疗器械有限公司-4.28-4-China Guanghua Foundation-中国光华科技基金会</v>
      </c>
      <c r="AM705" s="257" t="s">
        <v>80</v>
      </c>
      <c r="AN705" s="116"/>
      <c r="AO705" s="116"/>
      <c r="AP705" s="116"/>
      <c r="AQ705" s="117" t="s">
        <v>74</v>
      </c>
      <c r="AR705" s="116"/>
      <c r="AS705" s="116"/>
      <c r="AT705" s="116"/>
      <c r="AU705" s="116"/>
      <c r="AV705" s="116"/>
      <c r="AW705" s="116"/>
      <c r="AX705" s="116"/>
      <c r="AY705" s="116"/>
      <c r="AZ705" s="116"/>
      <c r="BA705" s="116"/>
      <c r="BB705" s="116"/>
      <c r="BC705" s="116"/>
      <c r="BD705" s="117" t="s">
        <v>118</v>
      </c>
      <c r="BE705" s="255">
        <v>42744</v>
      </c>
      <c r="BF705" s="116"/>
      <c r="BG705" s="116"/>
      <c r="BH705" s="247"/>
      <c r="BI705" s="247"/>
      <c r="BJ705" s="247"/>
      <c r="BK705" s="247"/>
      <c r="BL705" s="247"/>
      <c r="BM705" s="247"/>
      <c r="BN705" s="247"/>
      <c r="BO705" s="247"/>
    </row>
    <row r="706" spans="1:67" ht="16.5">
      <c r="A706" s="305" t="e">
        <v>#N/A</v>
      </c>
      <c r="B706" s="116"/>
      <c r="C706" s="116"/>
      <c r="D706" s="226" t="s">
        <v>3110</v>
      </c>
      <c r="E706" s="227" t="s">
        <v>3112</v>
      </c>
      <c r="F706" s="235"/>
      <c r="G706" s="236"/>
      <c r="H706" s="237">
        <v>59</v>
      </c>
      <c r="I706" s="226" t="s">
        <v>78</v>
      </c>
      <c r="J706" s="245"/>
      <c r="K706" s="238" t="s">
        <v>80</v>
      </c>
      <c r="L706" s="229" t="s">
        <v>121</v>
      </c>
      <c r="M706" s="230" t="s">
        <v>3113</v>
      </c>
      <c r="N706" s="229" t="s">
        <v>3114</v>
      </c>
      <c r="O706" s="230" t="s">
        <v>84</v>
      </c>
      <c r="P706" s="229" t="s">
        <v>1550</v>
      </c>
      <c r="Q706" s="230" t="s">
        <v>748</v>
      </c>
      <c r="R706" s="229" t="s">
        <v>1915</v>
      </c>
      <c r="S706" s="239" t="s">
        <v>80</v>
      </c>
      <c r="T706" s="229" t="s">
        <v>3115</v>
      </c>
      <c r="U706" s="240"/>
      <c r="V706" s="229" t="s">
        <v>3116</v>
      </c>
      <c r="W706" s="239" t="s">
        <v>3117</v>
      </c>
      <c r="X706" s="28"/>
      <c r="Y706" s="29"/>
      <c r="Z706" s="28"/>
      <c r="AA706" s="29"/>
      <c r="AB706" s="28"/>
      <c r="AC706" s="29"/>
      <c r="AD706" s="235"/>
      <c r="AE706" s="28"/>
      <c r="AF706" s="29"/>
      <c r="AG706" s="28"/>
      <c r="AH706" s="233" t="e">
        <f>VLOOKUP($AD706,'Program-Causes'!$C:$D,2,FALSE)</f>
        <v>#N/A</v>
      </c>
      <c r="AI706" s="29"/>
      <c r="AJ706" s="28"/>
      <c r="AK706" s="29"/>
      <c r="AL706" s="30" t="str">
        <f t="shared" si="0"/>
        <v>王苗通-----</v>
      </c>
      <c r="AM706" s="28"/>
      <c r="AN706" s="29"/>
      <c r="AO706" s="28"/>
      <c r="AP706" s="29"/>
      <c r="AQ706" s="28"/>
      <c r="AR706" s="29"/>
      <c r="AS706" s="28"/>
      <c r="AT706" s="29"/>
      <c r="AU706" s="28"/>
      <c r="AV706" s="29"/>
      <c r="AW706" s="28"/>
      <c r="AX706" s="29"/>
      <c r="AY706" s="244">
        <v>0</v>
      </c>
      <c r="AZ706" s="245"/>
      <c r="BA706" s="245"/>
      <c r="BB706" s="236"/>
      <c r="BC706" s="237">
        <v>101</v>
      </c>
      <c r="BD706" s="117" t="s">
        <v>103</v>
      </c>
      <c r="BE706" s="246">
        <v>42691</v>
      </c>
      <c r="BF706" s="116"/>
      <c r="BG706" s="116"/>
      <c r="BH706" s="116"/>
      <c r="BI706" s="116"/>
      <c r="BJ706" s="116"/>
      <c r="BK706" s="116"/>
      <c r="BL706" s="116"/>
      <c r="BM706" s="116"/>
      <c r="BN706" s="116"/>
      <c r="BO706" s="116"/>
    </row>
    <row r="707" spans="1:67" ht="16.5">
      <c r="A707" s="305" t="e">
        <v>#N/A</v>
      </c>
      <c r="B707" s="116"/>
      <c r="C707" s="116"/>
      <c r="D707" s="226" t="s">
        <v>3118</v>
      </c>
      <c r="E707" s="227" t="s">
        <v>3119</v>
      </c>
      <c r="F707" s="235"/>
      <c r="G707" s="236"/>
      <c r="H707" s="237">
        <v>48</v>
      </c>
      <c r="I707" s="226" t="s">
        <v>78</v>
      </c>
      <c r="J707" s="227" t="s">
        <v>79</v>
      </c>
      <c r="K707" s="238" t="s">
        <v>80</v>
      </c>
      <c r="L707" s="229" t="s">
        <v>122</v>
      </c>
      <c r="M707" s="230" t="s">
        <v>3120</v>
      </c>
      <c r="N707" s="229" t="s">
        <v>3121</v>
      </c>
      <c r="O707" s="230" t="s">
        <v>70</v>
      </c>
      <c r="P707" s="229" t="s">
        <v>194</v>
      </c>
      <c r="Q707" s="230" t="s">
        <v>968</v>
      </c>
      <c r="R707" s="229" t="s">
        <v>2210</v>
      </c>
      <c r="S707" s="239" t="s">
        <v>80</v>
      </c>
      <c r="T707" s="248"/>
      <c r="U707" s="240"/>
      <c r="V707" s="229" t="s">
        <v>3122</v>
      </c>
      <c r="W707" s="252" t="s">
        <v>3123</v>
      </c>
      <c r="X707" s="28"/>
      <c r="Y707" s="29"/>
      <c r="Z707" s="28"/>
      <c r="AA707" s="29"/>
      <c r="AB707" s="28"/>
      <c r="AC707" s="29"/>
      <c r="AD707" s="235"/>
      <c r="AE707" s="28"/>
      <c r="AF707" s="29"/>
      <c r="AG707" s="28"/>
      <c r="AH707" s="233" t="e">
        <f>VLOOKUP($AD707,'Program-Causes'!$C:$D,2,FALSE)</f>
        <v>#N/A</v>
      </c>
      <c r="AI707" s="29"/>
      <c r="AJ707" s="28"/>
      <c r="AK707" s="29"/>
      <c r="AL707" s="30" t="str">
        <f t="shared" si="0"/>
        <v>王填-----</v>
      </c>
      <c r="AM707" s="28"/>
      <c r="AN707" s="29"/>
      <c r="AO707" s="28"/>
      <c r="AP707" s="29"/>
      <c r="AQ707" s="28"/>
      <c r="AR707" s="29"/>
      <c r="AS707" s="28"/>
      <c r="AT707" s="29"/>
      <c r="AU707" s="28"/>
      <c r="AV707" s="29"/>
      <c r="AW707" s="28"/>
      <c r="AX707" s="29"/>
      <c r="AY707" s="244">
        <v>0</v>
      </c>
      <c r="AZ707" s="245"/>
      <c r="BA707" s="245"/>
      <c r="BB707" s="236"/>
      <c r="BC707" s="237">
        <v>20</v>
      </c>
      <c r="BD707" s="117" t="s">
        <v>103</v>
      </c>
      <c r="BE707" s="246">
        <v>42692</v>
      </c>
      <c r="BF707" s="116"/>
      <c r="BG707" s="116"/>
      <c r="BH707" s="116"/>
      <c r="BI707" s="116"/>
      <c r="BJ707" s="116"/>
      <c r="BK707" s="116"/>
      <c r="BL707" s="116"/>
      <c r="BM707" s="116"/>
      <c r="BN707" s="116"/>
      <c r="BO707" s="116"/>
    </row>
    <row r="708" spans="1:67" ht="16.5">
      <c r="A708" s="305" t="e">
        <v>#N/A</v>
      </c>
      <c r="B708" s="116"/>
      <c r="C708" s="116"/>
      <c r="D708" s="226" t="s">
        <v>3124</v>
      </c>
      <c r="E708" s="227" t="s">
        <v>3125</v>
      </c>
      <c r="F708" s="235"/>
      <c r="G708" s="236"/>
      <c r="H708" s="237">
        <v>52</v>
      </c>
      <c r="I708" s="226" t="s">
        <v>703</v>
      </c>
      <c r="J708" s="227" t="s">
        <v>79</v>
      </c>
      <c r="K708" s="238" t="s">
        <v>80</v>
      </c>
      <c r="L708" s="229" t="s">
        <v>9</v>
      </c>
      <c r="M708" s="230" t="s">
        <v>3126</v>
      </c>
      <c r="N708" s="229" t="s">
        <v>3127</v>
      </c>
      <c r="O708" s="230" t="s">
        <v>84</v>
      </c>
      <c r="P708" s="229" t="s">
        <v>336</v>
      </c>
      <c r="Q708" s="230" t="s">
        <v>222</v>
      </c>
      <c r="R708" s="229" t="s">
        <v>222</v>
      </c>
      <c r="S708" s="239" t="s">
        <v>80</v>
      </c>
      <c r="T708" s="229" t="s">
        <v>3128</v>
      </c>
      <c r="U708" s="240"/>
      <c r="V708" s="229" t="s">
        <v>3129</v>
      </c>
      <c r="W708" s="252" t="s">
        <v>3130</v>
      </c>
      <c r="X708" s="30" t="s">
        <v>3124</v>
      </c>
      <c r="Y708" s="29"/>
      <c r="Z708" s="28"/>
      <c r="AA708" s="29"/>
      <c r="AB708" s="28"/>
      <c r="AC708" s="29"/>
      <c r="AD708" s="235"/>
      <c r="AE708" s="28"/>
      <c r="AF708" s="29"/>
      <c r="AG708" s="28"/>
      <c r="AH708" s="233" t="e">
        <f>VLOOKUP($AD708,'Program-Causes'!$C:$D,2,FALSE)</f>
        <v>#N/A</v>
      </c>
      <c r="AI708" s="29"/>
      <c r="AJ708" s="28"/>
      <c r="AK708" s="29"/>
      <c r="AL708" s="30" t="str">
        <f t="shared" si="0"/>
        <v>吴亚军-Wu Yajun----</v>
      </c>
      <c r="AM708" s="28"/>
      <c r="AN708" s="29"/>
      <c r="AO708" s="28"/>
      <c r="AP708" s="29"/>
      <c r="AQ708" s="28"/>
      <c r="AR708" s="29"/>
      <c r="AS708" s="28"/>
      <c r="AT708" s="29"/>
      <c r="AU708" s="28"/>
      <c r="AV708" s="29"/>
      <c r="AW708" s="28"/>
      <c r="AX708" s="29"/>
      <c r="AY708" s="244">
        <v>0</v>
      </c>
      <c r="AZ708" s="245"/>
      <c r="BA708" s="245"/>
      <c r="BB708" s="236"/>
      <c r="BC708" s="237">
        <v>5</v>
      </c>
      <c r="BD708" s="117" t="s">
        <v>103</v>
      </c>
      <c r="BE708" s="246">
        <v>42691</v>
      </c>
      <c r="BF708" s="116"/>
      <c r="BG708" s="116"/>
      <c r="BH708" s="116"/>
      <c r="BI708" s="116"/>
      <c r="BJ708" s="116"/>
      <c r="BK708" s="116"/>
      <c r="BL708" s="116"/>
      <c r="BM708" s="116"/>
      <c r="BN708" s="116"/>
      <c r="BO708" s="116"/>
    </row>
    <row r="709" spans="1:67" ht="16.5">
      <c r="A709" s="305" t="e">
        <v>#N/A</v>
      </c>
      <c r="B709" s="116"/>
      <c r="C709" s="116"/>
      <c r="D709" s="226" t="s">
        <v>3131</v>
      </c>
      <c r="E709" s="227" t="s">
        <v>3132</v>
      </c>
      <c r="F709" s="235"/>
      <c r="G709" s="236"/>
      <c r="H709" s="245"/>
      <c r="I709" s="236"/>
      <c r="J709" s="245"/>
      <c r="K709" s="236"/>
      <c r="L709" s="248"/>
      <c r="M709" s="240"/>
      <c r="N709" s="229" t="s">
        <v>3133</v>
      </c>
      <c r="O709" s="240"/>
      <c r="P709" s="229" t="s">
        <v>336</v>
      </c>
      <c r="Q709" s="230" t="s">
        <v>223</v>
      </c>
      <c r="R709" s="229" t="s">
        <v>223</v>
      </c>
      <c r="S709" s="240"/>
      <c r="T709" s="248"/>
      <c r="U709" s="240"/>
      <c r="V709" s="248"/>
      <c r="W709" s="240"/>
      <c r="X709" s="30" t="s">
        <v>3133</v>
      </c>
      <c r="Y709" s="241">
        <v>50</v>
      </c>
      <c r="Z709" s="242">
        <v>4</v>
      </c>
      <c r="AA709" s="241">
        <v>25</v>
      </c>
      <c r="AB709" s="28"/>
      <c r="AC709" s="194" t="s">
        <v>2064</v>
      </c>
      <c r="AD709" s="235"/>
      <c r="AE709" s="30" t="s">
        <v>136</v>
      </c>
      <c r="AF709" s="29"/>
      <c r="AG709" s="30" t="s">
        <v>67</v>
      </c>
      <c r="AH709" s="233" t="e">
        <f>VLOOKUP($AD709,'Program-Causes'!$C:$D,2,FALSE)</f>
        <v>#N/A</v>
      </c>
      <c r="AI709" s="194" t="s">
        <v>100</v>
      </c>
      <c r="AJ709" s="30" t="s">
        <v>69</v>
      </c>
      <c r="AK709" s="194" t="s">
        <v>84</v>
      </c>
      <c r="AL709" s="30" t="str">
        <f t="shared" si="0"/>
        <v>吴岳瀚-上海瀚叶财富管理顾问有限公司-50-4--上海宋庆龄基金会</v>
      </c>
      <c r="AM709" s="26" t="s">
        <v>80</v>
      </c>
      <c r="AN709" s="29"/>
      <c r="AO709" s="28"/>
      <c r="AP709" s="29"/>
      <c r="AQ709" s="28"/>
      <c r="AR709" s="29"/>
      <c r="AS709" s="28"/>
      <c r="AT709" s="29"/>
      <c r="AU709" s="28"/>
      <c r="AV709" s="194" t="s">
        <v>280</v>
      </c>
      <c r="AW709" s="28"/>
      <c r="AX709" s="194" t="s">
        <v>3135</v>
      </c>
      <c r="AY709" s="244">
        <v>50</v>
      </c>
      <c r="AZ709" s="245"/>
      <c r="BA709" s="245"/>
      <c r="BB709" s="236"/>
      <c r="BC709" s="245"/>
      <c r="BD709" s="117" t="s">
        <v>103</v>
      </c>
      <c r="BE709" s="246">
        <v>42711</v>
      </c>
      <c r="BF709" s="116"/>
      <c r="BG709" s="116"/>
      <c r="BH709" s="116"/>
      <c r="BI709" s="116"/>
      <c r="BJ709" s="116"/>
      <c r="BK709" s="116"/>
      <c r="BL709" s="116"/>
      <c r="BM709" s="116"/>
      <c r="BN709" s="116"/>
      <c r="BO709" s="116"/>
    </row>
    <row r="710" spans="1:67" ht="16.5">
      <c r="A710" s="305" t="e">
        <v>#N/A</v>
      </c>
      <c r="B710" s="117" t="s">
        <v>1626</v>
      </c>
      <c r="C710" s="116"/>
      <c r="D710" s="226" t="s">
        <v>3136</v>
      </c>
      <c r="E710" s="227" t="s">
        <v>3137</v>
      </c>
      <c r="F710" s="235"/>
      <c r="G710" s="236"/>
      <c r="H710" s="245"/>
      <c r="I710" s="226" t="s">
        <v>78</v>
      </c>
      <c r="J710" s="245"/>
      <c r="K710" s="236"/>
      <c r="L710" s="229" t="s">
        <v>9</v>
      </c>
      <c r="M710" s="230" t="s">
        <v>3138</v>
      </c>
      <c r="N710" s="229" t="s">
        <v>3139</v>
      </c>
      <c r="O710" s="230" t="s">
        <v>70</v>
      </c>
      <c r="P710" s="229" t="s">
        <v>336</v>
      </c>
      <c r="Q710" s="230" t="s">
        <v>2763</v>
      </c>
      <c r="R710" s="229" t="s">
        <v>3141</v>
      </c>
      <c r="S710" s="239" t="s">
        <v>80</v>
      </c>
      <c r="T710" s="229" t="s">
        <v>3142</v>
      </c>
      <c r="U710" s="240"/>
      <c r="V710" s="229" t="s">
        <v>3143</v>
      </c>
      <c r="W710" s="230" t="s">
        <v>3144</v>
      </c>
      <c r="X710" s="28"/>
      <c r="Y710" s="29"/>
      <c r="Z710" s="28"/>
      <c r="AA710" s="29"/>
      <c r="AB710" s="28"/>
      <c r="AC710" s="29"/>
      <c r="AD710" s="235"/>
      <c r="AE710" s="28"/>
      <c r="AF710" s="29"/>
      <c r="AG710" s="28"/>
      <c r="AH710" s="233" t="e">
        <f>VLOOKUP($AD710,'Program-Causes'!$C:$D,2,FALSE)</f>
        <v>#N/A</v>
      </c>
      <c r="AI710" s="29"/>
      <c r="AJ710" s="28"/>
      <c r="AK710" s="29"/>
      <c r="AL710" s="30" t="str">
        <f t="shared" si="0"/>
        <v>邢福平-----</v>
      </c>
      <c r="AM710" s="28"/>
      <c r="AN710" s="29"/>
      <c r="AO710" s="28"/>
      <c r="AP710" s="29"/>
      <c r="AQ710" s="28"/>
      <c r="AR710" s="29"/>
      <c r="AS710" s="28"/>
      <c r="AT710" s="29"/>
      <c r="AU710" s="28"/>
      <c r="AV710" s="29"/>
      <c r="AW710" s="28"/>
      <c r="AX710" s="29"/>
      <c r="AY710" s="244">
        <v>0</v>
      </c>
      <c r="AZ710" s="245"/>
      <c r="BA710" s="245"/>
      <c r="BB710" s="236"/>
      <c r="BC710" s="237">
        <v>310</v>
      </c>
      <c r="BD710" s="117" t="s">
        <v>103</v>
      </c>
      <c r="BE710" s="246">
        <v>42691</v>
      </c>
      <c r="BF710" s="116"/>
      <c r="BG710" s="116"/>
      <c r="BH710" s="116"/>
      <c r="BI710" s="116"/>
      <c r="BJ710" s="116"/>
      <c r="BK710" s="116"/>
      <c r="BL710" s="116"/>
      <c r="BM710" s="116"/>
      <c r="BN710" s="116"/>
      <c r="BO710" s="116"/>
    </row>
    <row r="711" spans="1:67" ht="16.5">
      <c r="A711" s="305" t="e">
        <v>#N/A</v>
      </c>
      <c r="B711" s="116"/>
      <c r="C711" s="116"/>
      <c r="D711" s="226" t="s">
        <v>3145</v>
      </c>
      <c r="E711" s="227" t="s">
        <v>3146</v>
      </c>
      <c r="F711" s="235"/>
      <c r="G711" s="236"/>
      <c r="H711" s="237">
        <v>54</v>
      </c>
      <c r="I711" s="226" t="s">
        <v>78</v>
      </c>
      <c r="J711" s="227" t="s">
        <v>79</v>
      </c>
      <c r="K711" s="238" t="s">
        <v>80</v>
      </c>
      <c r="L711" s="229" t="s">
        <v>123</v>
      </c>
      <c r="M711" s="230" t="s">
        <v>3147</v>
      </c>
      <c r="N711" s="229" t="s">
        <v>3148</v>
      </c>
      <c r="O711" s="230" t="s">
        <v>84</v>
      </c>
      <c r="P711" s="229" t="s">
        <v>336</v>
      </c>
      <c r="Q711" s="230" t="s">
        <v>63</v>
      </c>
      <c r="R711" s="229" t="s">
        <v>64</v>
      </c>
      <c r="S711" s="239" t="s">
        <v>80</v>
      </c>
      <c r="T711" s="229" t="s">
        <v>3149</v>
      </c>
      <c r="U711" s="240"/>
      <c r="V711" s="229" t="s">
        <v>3150</v>
      </c>
      <c r="W711" s="230" t="s">
        <v>3151</v>
      </c>
      <c r="X711" s="28"/>
      <c r="Y711" s="29"/>
      <c r="Z711" s="28"/>
      <c r="AA711" s="29"/>
      <c r="AB711" s="28"/>
      <c r="AC711" s="29"/>
      <c r="AD711" s="235"/>
      <c r="AE711" s="28"/>
      <c r="AF711" s="29"/>
      <c r="AG711" s="28"/>
      <c r="AH711" s="233" t="e">
        <f>VLOOKUP($AD711,'Program-Causes'!$C:$D,2,FALSE)</f>
        <v>#N/A</v>
      </c>
      <c r="AI711" s="29"/>
      <c r="AJ711" s="28"/>
      <c r="AK711" s="29"/>
      <c r="AL711" s="30" t="str">
        <f t="shared" si="0"/>
        <v>徐航-----</v>
      </c>
      <c r="AM711" s="28"/>
      <c r="AN711" s="29"/>
      <c r="AO711" s="28"/>
      <c r="AP711" s="29"/>
      <c r="AQ711" s="28"/>
      <c r="AR711" s="29"/>
      <c r="AS711" s="28"/>
      <c r="AT711" s="29"/>
      <c r="AU711" s="28"/>
      <c r="AV711" s="29"/>
      <c r="AW711" s="28"/>
      <c r="AX711" s="29"/>
      <c r="AY711" s="244">
        <v>0</v>
      </c>
      <c r="AZ711" s="245"/>
      <c r="BA711" s="245"/>
      <c r="BB711" s="236"/>
      <c r="BC711" s="237">
        <v>50</v>
      </c>
      <c r="BD711" s="117" t="s">
        <v>103</v>
      </c>
      <c r="BE711" s="246">
        <v>42691</v>
      </c>
      <c r="BF711" s="116"/>
      <c r="BG711" s="116"/>
      <c r="BH711" s="116"/>
      <c r="BI711" s="116"/>
      <c r="BJ711" s="116"/>
      <c r="BK711" s="116"/>
      <c r="BL711" s="116"/>
      <c r="BM711" s="116"/>
      <c r="BN711" s="116"/>
      <c r="BO711" s="116"/>
    </row>
    <row r="712" spans="1:67" ht="16.5">
      <c r="A712" s="305" t="e">
        <v>#N/A</v>
      </c>
      <c r="B712" s="116"/>
      <c r="C712" s="117" t="s">
        <v>84</v>
      </c>
      <c r="D712" s="226" t="s">
        <v>672</v>
      </c>
      <c r="E712" s="308" t="s">
        <v>673</v>
      </c>
      <c r="F712" s="235"/>
      <c r="G712" s="272"/>
      <c r="H712" s="272"/>
      <c r="I712" s="272"/>
      <c r="J712" s="272"/>
      <c r="K712" s="272"/>
      <c r="L712" s="272"/>
      <c r="M712" s="272"/>
      <c r="N712" s="272"/>
      <c r="O712" s="272"/>
      <c r="P712" s="272"/>
      <c r="Q712" s="272"/>
      <c r="R712" s="272"/>
      <c r="S712" s="272"/>
      <c r="T712" s="272"/>
      <c r="U712" s="272"/>
      <c r="V712" s="272"/>
      <c r="W712" s="272"/>
      <c r="X712" s="272"/>
      <c r="Y712" s="309">
        <v>2</v>
      </c>
      <c r="Z712" s="309">
        <v>9</v>
      </c>
      <c r="AA712" s="309">
        <v>30</v>
      </c>
      <c r="AB712" s="272"/>
      <c r="AC712" s="308" t="s">
        <v>3152</v>
      </c>
      <c r="AD712" s="272"/>
      <c r="AE712" s="308" t="s">
        <v>136</v>
      </c>
      <c r="AF712" s="272"/>
      <c r="AG712" s="308" t="s">
        <v>132</v>
      </c>
      <c r="AH712" s="233" t="e">
        <f>VLOOKUP($AD712,'Program-Causes'!$C:$D,2,FALSE)</f>
        <v>#N/A</v>
      </c>
      <c r="AI712" s="308" t="s">
        <v>68</v>
      </c>
      <c r="AJ712" s="308" t="s">
        <v>69</v>
      </c>
      <c r="AK712" s="308" t="s">
        <v>70</v>
      </c>
      <c r="AL712" s="30" t="str">
        <f t="shared" si="0"/>
        <v>许华--2-9--广东省无量光慈善基金会</v>
      </c>
      <c r="AM712" s="310" t="s">
        <v>80</v>
      </c>
      <c r="AN712" s="272"/>
      <c r="AO712" s="272"/>
      <c r="AP712" s="272"/>
      <c r="AQ712" s="308" t="s">
        <v>74</v>
      </c>
      <c r="AR712" s="272"/>
      <c r="AS712" s="272"/>
      <c r="AT712" s="272"/>
      <c r="AU712" s="272"/>
      <c r="AV712" s="308" t="s">
        <v>3153</v>
      </c>
      <c r="AW712" s="272"/>
      <c r="AX712" s="308" t="s">
        <v>84</v>
      </c>
      <c r="AY712" s="309">
        <v>2</v>
      </c>
      <c r="AZ712" s="272"/>
      <c r="BA712" s="272"/>
      <c r="BB712" s="272"/>
      <c r="BC712" s="272"/>
      <c r="BD712" s="272"/>
      <c r="BE712" s="272"/>
      <c r="BF712" s="272"/>
      <c r="BG712" s="272"/>
      <c r="BH712" s="116"/>
      <c r="BI712" s="116"/>
      <c r="BJ712" s="116"/>
      <c r="BK712" s="116"/>
      <c r="BL712" s="116"/>
      <c r="BM712" s="116"/>
      <c r="BN712" s="116"/>
      <c r="BO712" s="116"/>
    </row>
    <row r="713" spans="1:67" ht="16.5">
      <c r="A713" s="305" t="e">
        <v>#N/A</v>
      </c>
      <c r="B713" s="116"/>
      <c r="C713" s="116"/>
      <c r="D713" s="226" t="s">
        <v>3154</v>
      </c>
      <c r="E713" s="227" t="s">
        <v>3155</v>
      </c>
      <c r="F713" s="235"/>
      <c r="G713" s="236"/>
      <c r="H713" s="237">
        <v>54</v>
      </c>
      <c r="I713" s="226" t="s">
        <v>78</v>
      </c>
      <c r="J713" s="245"/>
      <c r="K713" s="238" t="s">
        <v>80</v>
      </c>
      <c r="L713" s="229" t="s">
        <v>122</v>
      </c>
      <c r="M713" s="230" t="s">
        <v>3156</v>
      </c>
      <c r="N713" s="229" t="s">
        <v>3157</v>
      </c>
      <c r="O713" s="230" t="s">
        <v>70</v>
      </c>
      <c r="P713" s="229" t="s">
        <v>953</v>
      </c>
      <c r="Q713" s="230" t="s">
        <v>1294</v>
      </c>
      <c r="R713" s="229" t="s">
        <v>1295</v>
      </c>
      <c r="S713" s="240"/>
      <c r="T713" s="229" t="s">
        <v>3158</v>
      </c>
      <c r="U713" s="240"/>
      <c r="V713" s="229" t="s">
        <v>3159</v>
      </c>
      <c r="W713" s="230" t="s">
        <v>3160</v>
      </c>
      <c r="X713" s="28"/>
      <c r="Y713" s="29"/>
      <c r="Z713" s="28"/>
      <c r="AA713" s="29"/>
      <c r="AB713" s="28"/>
      <c r="AC713" s="29"/>
      <c r="AD713" s="235"/>
      <c r="AE713" s="28"/>
      <c r="AF713" s="29"/>
      <c r="AG713" s="28"/>
      <c r="AH713" s="233" t="e">
        <f>VLOOKUP($AD713,'Program-Causes'!$C:$D,2,FALSE)</f>
        <v>#N/A</v>
      </c>
      <c r="AI713" s="29"/>
      <c r="AJ713" s="28"/>
      <c r="AK713" s="29"/>
      <c r="AL713" s="30" t="str">
        <f t="shared" si="0"/>
        <v>薛行远-----</v>
      </c>
      <c r="AM713" s="28"/>
      <c r="AN713" s="29"/>
      <c r="AO713" s="28"/>
      <c r="AP713" s="29"/>
      <c r="AQ713" s="28"/>
      <c r="AR713" s="29"/>
      <c r="AS713" s="28"/>
      <c r="AT713" s="29"/>
      <c r="AU713" s="28"/>
      <c r="AV713" s="29"/>
      <c r="AW713" s="28"/>
      <c r="AX713" s="29"/>
      <c r="AY713" s="244">
        <v>0</v>
      </c>
      <c r="AZ713" s="245"/>
      <c r="BA713" s="245"/>
      <c r="BB713" s="236"/>
      <c r="BC713" s="237">
        <v>82</v>
      </c>
      <c r="BD713" s="117" t="s">
        <v>103</v>
      </c>
      <c r="BE713" s="246">
        <v>42691</v>
      </c>
      <c r="BF713" s="116"/>
      <c r="BG713" s="116"/>
      <c r="BH713" s="116"/>
      <c r="BI713" s="116"/>
      <c r="BJ713" s="116"/>
      <c r="BK713" s="116"/>
      <c r="BL713" s="116"/>
      <c r="BM713" s="116"/>
      <c r="BN713" s="116"/>
      <c r="BO713" s="116"/>
    </row>
    <row r="714" spans="1:67" ht="16.5">
      <c r="A714" s="305" t="e">
        <v>#N/A</v>
      </c>
      <c r="B714" s="116"/>
      <c r="C714" s="116"/>
      <c r="D714" s="226" t="s">
        <v>3162</v>
      </c>
      <c r="E714" s="227" t="s">
        <v>3163</v>
      </c>
      <c r="F714" s="235"/>
      <c r="G714" s="236"/>
      <c r="H714" s="237">
        <v>42</v>
      </c>
      <c r="I714" s="226" t="s">
        <v>78</v>
      </c>
      <c r="J714" s="245"/>
      <c r="K714" s="238" t="s">
        <v>80</v>
      </c>
      <c r="L714" s="229" t="s">
        <v>119</v>
      </c>
      <c r="M714" s="230" t="s">
        <v>3164</v>
      </c>
      <c r="N714" s="229" t="s">
        <v>3165</v>
      </c>
      <c r="O714" s="230" t="s">
        <v>70</v>
      </c>
      <c r="P714" s="229" t="s">
        <v>336</v>
      </c>
      <c r="Q714" s="230" t="s">
        <v>223</v>
      </c>
      <c r="R714" s="229" t="s">
        <v>223</v>
      </c>
      <c r="S714" s="239" t="s">
        <v>80</v>
      </c>
      <c r="T714" s="229" t="s">
        <v>3166</v>
      </c>
      <c r="U714" s="240"/>
      <c r="V714" s="229" t="s">
        <v>3167</v>
      </c>
      <c r="W714" s="239" t="s">
        <v>3168</v>
      </c>
      <c r="X714" s="28"/>
      <c r="Y714" s="29"/>
      <c r="Z714" s="28"/>
      <c r="AA714" s="29"/>
      <c r="AB714" s="28"/>
      <c r="AC714" s="29"/>
      <c r="AD714" s="235"/>
      <c r="AE714" s="28"/>
      <c r="AF714" s="29"/>
      <c r="AG714" s="28"/>
      <c r="AH714" s="233" t="e">
        <f>VLOOKUP($AD714,'Program-Causes'!$C:$D,2,FALSE)</f>
        <v>#N/A</v>
      </c>
      <c r="AI714" s="29"/>
      <c r="AJ714" s="28"/>
      <c r="AK714" s="29"/>
      <c r="AL714" s="30" t="str">
        <f t="shared" si="0"/>
        <v>薛中行-----</v>
      </c>
      <c r="AM714" s="28"/>
      <c r="AN714" s="29"/>
      <c r="AO714" s="28"/>
      <c r="AP714" s="29"/>
      <c r="AQ714" s="28"/>
      <c r="AR714" s="29"/>
      <c r="AS714" s="28"/>
      <c r="AT714" s="29"/>
      <c r="AU714" s="28"/>
      <c r="AV714" s="29"/>
      <c r="AW714" s="28"/>
      <c r="AX714" s="29"/>
      <c r="AY714" s="244">
        <v>0</v>
      </c>
      <c r="AZ714" s="245"/>
      <c r="BA714" s="245"/>
      <c r="BB714" s="236"/>
      <c r="BC714" s="237">
        <v>20</v>
      </c>
      <c r="BD714" s="117" t="s">
        <v>103</v>
      </c>
      <c r="BE714" s="246">
        <v>42691</v>
      </c>
      <c r="BF714" s="116"/>
      <c r="BG714" s="116"/>
      <c r="BH714" s="116"/>
      <c r="BI714" s="116"/>
      <c r="BJ714" s="116"/>
      <c r="BK714" s="116"/>
      <c r="BL714" s="116"/>
      <c r="BM714" s="116"/>
      <c r="BN714" s="116"/>
      <c r="BO714" s="116"/>
    </row>
    <row r="715" spans="1:67" ht="16.5">
      <c r="A715" s="305" t="e">
        <v>#N/A</v>
      </c>
      <c r="B715" s="116"/>
      <c r="C715" s="116"/>
      <c r="D715" s="226" t="s">
        <v>3169</v>
      </c>
      <c r="E715" s="227" t="s">
        <v>3170</v>
      </c>
      <c r="F715" s="235"/>
      <c r="G715" s="236"/>
      <c r="H715" s="237">
        <v>63</v>
      </c>
      <c r="I715" s="226" t="s">
        <v>78</v>
      </c>
      <c r="J715" s="227" t="s">
        <v>79</v>
      </c>
      <c r="K715" s="238" t="s">
        <v>80</v>
      </c>
      <c r="L715" s="229" t="s">
        <v>123</v>
      </c>
      <c r="M715" s="230" t="s">
        <v>3171</v>
      </c>
      <c r="N715" s="229" t="s">
        <v>3172</v>
      </c>
      <c r="O715" s="230" t="s">
        <v>70</v>
      </c>
      <c r="P715" s="229" t="s">
        <v>953</v>
      </c>
      <c r="Q715" s="230" t="s">
        <v>1337</v>
      </c>
      <c r="R715" s="229" t="s">
        <v>1337</v>
      </c>
      <c r="S715" s="239" t="s">
        <v>80</v>
      </c>
      <c r="T715" s="229" t="s">
        <v>3173</v>
      </c>
      <c r="U715" s="240"/>
      <c r="V715" s="229" t="s">
        <v>3174</v>
      </c>
      <c r="W715" s="239" t="s">
        <v>3175</v>
      </c>
      <c r="X715" s="28"/>
      <c r="Y715" s="29"/>
      <c r="Z715" s="28"/>
      <c r="AA715" s="29"/>
      <c r="AB715" s="28"/>
      <c r="AC715" s="29"/>
      <c r="AD715" s="235"/>
      <c r="AE715" s="28"/>
      <c r="AF715" s="29"/>
      <c r="AG715" s="28"/>
      <c r="AH715" s="233" t="e">
        <f>VLOOKUP($AD715,'Program-Causes'!$C:$D,2,FALSE)</f>
        <v>#N/A</v>
      </c>
      <c r="AI715" s="29"/>
      <c r="AJ715" s="28"/>
      <c r="AK715" s="29"/>
      <c r="AL715" s="30" t="str">
        <f t="shared" si="0"/>
        <v>闫希军-----</v>
      </c>
      <c r="AM715" s="28"/>
      <c r="AN715" s="29"/>
      <c r="AO715" s="28"/>
      <c r="AP715" s="29"/>
      <c r="AQ715" s="28"/>
      <c r="AR715" s="29"/>
      <c r="AS715" s="28"/>
      <c r="AT715" s="29"/>
      <c r="AU715" s="28"/>
      <c r="AV715" s="29"/>
      <c r="AW715" s="28"/>
      <c r="AX715" s="29"/>
      <c r="AY715" s="244">
        <v>0</v>
      </c>
      <c r="AZ715" s="245"/>
      <c r="BA715" s="245"/>
      <c r="BB715" s="236"/>
      <c r="BC715" s="237">
        <v>2</v>
      </c>
      <c r="BD715" s="117" t="s">
        <v>103</v>
      </c>
      <c r="BE715" s="246">
        <v>42691</v>
      </c>
      <c r="BF715" s="116"/>
      <c r="BG715" s="116"/>
      <c r="BH715" s="116"/>
      <c r="BI715" s="116"/>
      <c r="BJ715" s="116"/>
      <c r="BK715" s="116"/>
      <c r="BL715" s="116"/>
      <c r="BM715" s="116"/>
      <c r="BN715" s="116"/>
      <c r="BO715" s="116"/>
    </row>
    <row r="716" spans="1:67" ht="16.5">
      <c r="A716" s="305" t="e">
        <v>#N/A</v>
      </c>
      <c r="B716" s="116"/>
      <c r="C716" s="116"/>
      <c r="D716" s="226" t="s">
        <v>3176</v>
      </c>
      <c r="E716" s="227" t="s">
        <v>3177</v>
      </c>
      <c r="F716" s="235"/>
      <c r="G716" s="236"/>
      <c r="H716" s="237">
        <v>65</v>
      </c>
      <c r="I716" s="226" t="s">
        <v>78</v>
      </c>
      <c r="J716" s="227" t="s">
        <v>79</v>
      </c>
      <c r="K716" s="238" t="s">
        <v>80</v>
      </c>
      <c r="L716" s="229" t="s">
        <v>125</v>
      </c>
      <c r="M716" s="230" t="s">
        <v>3178</v>
      </c>
      <c r="N716" s="229" t="s">
        <v>3179</v>
      </c>
      <c r="O716" s="230" t="s">
        <v>84</v>
      </c>
      <c r="P716" s="229" t="s">
        <v>336</v>
      </c>
      <c r="Q716" s="230" t="s">
        <v>63</v>
      </c>
      <c r="R716" s="229" t="s">
        <v>94</v>
      </c>
      <c r="S716" s="239" t="s">
        <v>80</v>
      </c>
      <c r="T716" s="229" t="s">
        <v>3180</v>
      </c>
      <c r="U716" s="240"/>
      <c r="V716" s="229" t="s">
        <v>3181</v>
      </c>
      <c r="W716" s="230" t="s">
        <v>3182</v>
      </c>
      <c r="X716" s="28"/>
      <c r="Y716" s="29"/>
      <c r="Z716" s="28"/>
      <c r="AA716" s="29"/>
      <c r="AB716" s="28"/>
      <c r="AC716" s="29"/>
      <c r="AD716" s="235"/>
      <c r="AE716" s="28"/>
      <c r="AF716" s="29"/>
      <c r="AG716" s="28"/>
      <c r="AH716" s="233" t="e">
        <f>VLOOKUP($AD716,'Program-Causes'!$C:$D,2,FALSE)</f>
        <v>#N/A</v>
      </c>
      <c r="AI716" s="29"/>
      <c r="AJ716" s="28"/>
      <c r="AK716" s="29"/>
      <c r="AL716" s="30" t="str">
        <f t="shared" si="0"/>
        <v>叶华能-----</v>
      </c>
      <c r="AM716" s="28"/>
      <c r="AN716" s="29"/>
      <c r="AO716" s="28"/>
      <c r="AP716" s="29"/>
      <c r="AQ716" s="28"/>
      <c r="AR716" s="29"/>
      <c r="AS716" s="28"/>
      <c r="AT716" s="29"/>
      <c r="AU716" s="28"/>
      <c r="AV716" s="29"/>
      <c r="AW716" s="28"/>
      <c r="AX716" s="29"/>
      <c r="AY716" s="244">
        <v>0</v>
      </c>
      <c r="AZ716" s="245"/>
      <c r="BA716" s="245"/>
      <c r="BB716" s="236"/>
      <c r="BC716" s="237">
        <v>7</v>
      </c>
      <c r="BD716" s="117" t="s">
        <v>103</v>
      </c>
      <c r="BE716" s="246">
        <v>42691</v>
      </c>
      <c r="BF716" s="116"/>
      <c r="BG716" s="116"/>
      <c r="BH716" s="116"/>
      <c r="BI716" s="116"/>
      <c r="BJ716" s="116"/>
      <c r="BK716" s="116"/>
      <c r="BL716" s="116"/>
      <c r="BM716" s="116"/>
      <c r="BN716" s="116"/>
      <c r="BO716" s="116"/>
    </row>
    <row r="717" spans="1:67" ht="16.5">
      <c r="A717" s="305" t="e">
        <v>#N/A</v>
      </c>
      <c r="B717" s="116"/>
      <c r="C717" s="116"/>
      <c r="D717" s="226" t="s">
        <v>3183</v>
      </c>
      <c r="E717" s="227" t="s">
        <v>3184</v>
      </c>
      <c r="F717" s="235"/>
      <c r="G717" s="236"/>
      <c r="H717" s="237">
        <v>51</v>
      </c>
      <c r="I717" s="226" t="s">
        <v>78</v>
      </c>
      <c r="J717" s="245"/>
      <c r="K717" s="238" t="s">
        <v>80</v>
      </c>
      <c r="L717" s="229" t="s">
        <v>9</v>
      </c>
      <c r="M717" s="230" t="s">
        <v>3185</v>
      </c>
      <c r="N717" s="229" t="s">
        <v>3186</v>
      </c>
      <c r="O717" s="230" t="s">
        <v>70</v>
      </c>
      <c r="P717" s="229" t="s">
        <v>336</v>
      </c>
      <c r="Q717" s="230" t="s">
        <v>63</v>
      </c>
      <c r="R717" s="229" t="s">
        <v>94</v>
      </c>
      <c r="S717" s="239" t="s">
        <v>80</v>
      </c>
      <c r="T717" s="229" t="s">
        <v>3187</v>
      </c>
      <c r="U717" s="240"/>
      <c r="V717" s="229" t="s">
        <v>3188</v>
      </c>
      <c r="W717" s="230" t="s">
        <v>3189</v>
      </c>
      <c r="X717" s="28"/>
      <c r="Y717" s="29"/>
      <c r="Z717" s="28"/>
      <c r="AA717" s="29"/>
      <c r="AB717" s="28"/>
      <c r="AC717" s="29"/>
      <c r="AD717" s="235"/>
      <c r="AE717" s="28"/>
      <c r="AF717" s="29"/>
      <c r="AG717" s="28"/>
      <c r="AH717" s="233" t="e">
        <f>VLOOKUP($AD717,'Program-Causes'!$C:$D,2,FALSE)</f>
        <v>#N/A</v>
      </c>
      <c r="AI717" s="29"/>
      <c r="AJ717" s="28"/>
      <c r="AK717" s="29"/>
      <c r="AL717" s="30" t="str">
        <f t="shared" si="0"/>
        <v>余斌-----</v>
      </c>
      <c r="AM717" s="28"/>
      <c r="AN717" s="29"/>
      <c r="AO717" s="28"/>
      <c r="AP717" s="29"/>
      <c r="AQ717" s="28"/>
      <c r="AR717" s="29"/>
      <c r="AS717" s="28"/>
      <c r="AT717" s="29"/>
      <c r="AU717" s="28"/>
      <c r="AV717" s="29"/>
      <c r="AW717" s="28"/>
      <c r="AX717" s="29"/>
      <c r="AY717" s="244">
        <v>0.45</v>
      </c>
      <c r="AZ717" s="245"/>
      <c r="BA717" s="245"/>
      <c r="BB717" s="236"/>
      <c r="BC717" s="237">
        <v>10</v>
      </c>
      <c r="BD717" s="117" t="s">
        <v>77</v>
      </c>
      <c r="BE717" s="246">
        <v>42472</v>
      </c>
      <c r="BF717" s="116"/>
      <c r="BG717" s="116"/>
      <c r="BH717" s="116"/>
      <c r="BI717" s="116"/>
      <c r="BJ717" s="116"/>
      <c r="BK717" s="116"/>
      <c r="BL717" s="116"/>
      <c r="BM717" s="116"/>
      <c r="BN717" s="116"/>
      <c r="BO717" s="116"/>
    </row>
    <row r="718" spans="1:67" ht="16.5">
      <c r="A718" s="305" t="e">
        <v>#N/A</v>
      </c>
      <c r="B718" s="116"/>
      <c r="C718" s="116"/>
      <c r="D718" s="226" t="s">
        <v>3190</v>
      </c>
      <c r="E718" s="227" t="s">
        <v>3191</v>
      </c>
      <c r="F718" s="235"/>
      <c r="G718" s="236"/>
      <c r="H718" s="245"/>
      <c r="I718" s="226" t="s">
        <v>78</v>
      </c>
      <c r="J718" s="245"/>
      <c r="K718" s="238" t="s">
        <v>80</v>
      </c>
      <c r="L718" s="229" t="s">
        <v>121</v>
      </c>
      <c r="M718" s="230" t="s">
        <v>3192</v>
      </c>
      <c r="N718" s="229" t="s">
        <v>3193</v>
      </c>
      <c r="O718" s="230" t="s">
        <v>70</v>
      </c>
      <c r="P718" s="229" t="s">
        <v>336</v>
      </c>
      <c r="Q718" s="230" t="s">
        <v>105</v>
      </c>
      <c r="R718" s="229" t="s">
        <v>2147</v>
      </c>
      <c r="S718" s="239" t="s">
        <v>80</v>
      </c>
      <c r="T718" s="229" t="s">
        <v>3194</v>
      </c>
      <c r="U718" s="240"/>
      <c r="V718" s="229" t="s">
        <v>3195</v>
      </c>
      <c r="W718" s="239" t="s">
        <v>3196</v>
      </c>
      <c r="X718" s="28"/>
      <c r="Y718" s="29"/>
      <c r="Z718" s="28"/>
      <c r="AA718" s="29"/>
      <c r="AB718" s="28"/>
      <c r="AC718" s="29"/>
      <c r="AD718" s="235"/>
      <c r="AE718" s="28"/>
      <c r="AF718" s="29"/>
      <c r="AG718" s="28"/>
      <c r="AH718" s="233" t="e">
        <f>VLOOKUP($AD718,'Program-Causes'!$C:$D,2,FALSE)</f>
        <v>#N/A</v>
      </c>
      <c r="AI718" s="29"/>
      <c r="AJ718" s="28"/>
      <c r="AK718" s="29"/>
      <c r="AL718" s="30" t="str">
        <f t="shared" si="0"/>
        <v>喻四海-----</v>
      </c>
      <c r="AM718" s="28"/>
      <c r="AN718" s="29"/>
      <c r="AO718" s="28"/>
      <c r="AP718" s="29"/>
      <c r="AQ718" s="28"/>
      <c r="AR718" s="29"/>
      <c r="AS718" s="28"/>
      <c r="AT718" s="29"/>
      <c r="AU718" s="28"/>
      <c r="AV718" s="29"/>
      <c r="AW718" s="28"/>
      <c r="AX718" s="29"/>
      <c r="AY718" s="244">
        <v>0</v>
      </c>
      <c r="AZ718" s="245"/>
      <c r="BA718" s="245"/>
      <c r="BB718" s="236"/>
      <c r="BC718" s="237">
        <v>1</v>
      </c>
      <c r="BD718" s="117" t="s">
        <v>103</v>
      </c>
      <c r="BE718" s="246">
        <v>42691</v>
      </c>
      <c r="BF718" s="116"/>
      <c r="BG718" s="116"/>
      <c r="BH718" s="116"/>
      <c r="BI718" s="116"/>
      <c r="BJ718" s="116"/>
      <c r="BK718" s="116"/>
      <c r="BL718" s="116"/>
      <c r="BM718" s="116"/>
      <c r="BN718" s="116"/>
      <c r="BO718" s="116"/>
    </row>
    <row r="719" spans="1:67" ht="16.5">
      <c r="A719" s="305" t="e">
        <v>#N/A</v>
      </c>
      <c r="B719" s="116"/>
      <c r="C719" s="116"/>
      <c r="D719" s="226" t="s">
        <v>3197</v>
      </c>
      <c r="E719" s="227" t="s">
        <v>3198</v>
      </c>
      <c r="F719" s="235"/>
      <c r="G719" s="236"/>
      <c r="H719" s="245"/>
      <c r="I719" s="226" t="s">
        <v>78</v>
      </c>
      <c r="J719" s="227" t="s">
        <v>79</v>
      </c>
      <c r="K719" s="238" t="s">
        <v>80</v>
      </c>
      <c r="L719" s="229" t="s">
        <v>121</v>
      </c>
      <c r="M719" s="230" t="s">
        <v>3199</v>
      </c>
      <c r="N719" s="229" t="s">
        <v>3200</v>
      </c>
      <c r="O719" s="230" t="s">
        <v>84</v>
      </c>
      <c r="P719" s="229" t="s">
        <v>336</v>
      </c>
      <c r="Q719" s="230" t="s">
        <v>276</v>
      </c>
      <c r="R719" s="229" t="s">
        <v>3201</v>
      </c>
      <c r="S719" s="239" t="s">
        <v>80</v>
      </c>
      <c r="T719" s="229" t="s">
        <v>3202</v>
      </c>
      <c r="U719" s="240"/>
      <c r="V719" s="229" t="s">
        <v>3203</v>
      </c>
      <c r="W719" s="239" t="s">
        <v>80</v>
      </c>
      <c r="X719" s="28"/>
      <c r="Y719" s="29"/>
      <c r="Z719" s="28"/>
      <c r="AA719" s="29"/>
      <c r="AB719" s="28"/>
      <c r="AC719" s="29"/>
      <c r="AD719" s="235"/>
      <c r="AE719" s="28"/>
      <c r="AF719" s="29"/>
      <c r="AG719" s="28"/>
      <c r="AH719" s="233" t="e">
        <f>VLOOKUP($AD719,'Program-Causes'!$C:$D,2,FALSE)</f>
        <v>#N/A</v>
      </c>
      <c r="AI719" s="29"/>
      <c r="AJ719" s="28"/>
      <c r="AK719" s="29"/>
      <c r="AL719" s="30" t="str">
        <f t="shared" si="0"/>
        <v>张士平-----</v>
      </c>
      <c r="AM719" s="28"/>
      <c r="AN719" s="29"/>
      <c r="AO719" s="28"/>
      <c r="AP719" s="29"/>
      <c r="AQ719" s="28"/>
      <c r="AR719" s="29"/>
      <c r="AS719" s="28"/>
      <c r="AT719" s="29"/>
      <c r="AU719" s="28"/>
      <c r="AV719" s="29"/>
      <c r="AW719" s="28"/>
      <c r="AX719" s="29"/>
      <c r="AY719" s="244">
        <v>0</v>
      </c>
      <c r="AZ719" s="245"/>
      <c r="BA719" s="245"/>
      <c r="BB719" s="236"/>
      <c r="BC719" s="237">
        <v>10</v>
      </c>
      <c r="BD719" s="117" t="s">
        <v>103</v>
      </c>
      <c r="BE719" s="246">
        <v>42692</v>
      </c>
      <c r="BF719" s="116"/>
      <c r="BG719" s="116"/>
      <c r="BH719" s="116"/>
      <c r="BI719" s="116"/>
      <c r="BJ719" s="116"/>
      <c r="BK719" s="116"/>
      <c r="BL719" s="116"/>
      <c r="BM719" s="116"/>
      <c r="BN719" s="116"/>
      <c r="BO719" s="116"/>
    </row>
    <row r="720" spans="1:67" ht="16.5">
      <c r="A720" s="305" t="e">
        <v>#N/A</v>
      </c>
      <c r="B720" s="116"/>
      <c r="C720" s="116"/>
      <c r="D720" s="226" t="s">
        <v>3204</v>
      </c>
      <c r="E720" s="227" t="s">
        <v>3205</v>
      </c>
      <c r="F720" s="235"/>
      <c r="G720" s="236"/>
      <c r="H720" s="237">
        <v>51</v>
      </c>
      <c r="I720" s="226" t="s">
        <v>703</v>
      </c>
      <c r="J720" s="227" t="s">
        <v>79</v>
      </c>
      <c r="K720" s="238" t="s">
        <v>80</v>
      </c>
      <c r="L720" s="229" t="s">
        <v>9</v>
      </c>
      <c r="M720" s="230" t="s">
        <v>3206</v>
      </c>
      <c r="N720" s="229" t="s">
        <v>3207</v>
      </c>
      <c r="O720" s="230" t="s">
        <v>84</v>
      </c>
      <c r="P720" s="229" t="s">
        <v>3208</v>
      </c>
      <c r="Q720" s="230" t="s">
        <v>222</v>
      </c>
      <c r="R720" s="229" t="s">
        <v>222</v>
      </c>
      <c r="S720" s="239" t="s">
        <v>80</v>
      </c>
      <c r="T720" s="229" t="s">
        <v>3209</v>
      </c>
      <c r="U720" s="240"/>
      <c r="V720" s="229" t="s">
        <v>3210</v>
      </c>
      <c r="W720" s="239" t="s">
        <v>3211</v>
      </c>
      <c r="X720" s="30" t="s">
        <v>3206</v>
      </c>
      <c r="Y720" s="241">
        <v>1</v>
      </c>
      <c r="Z720" s="242">
        <v>7</v>
      </c>
      <c r="AA720" s="241">
        <v>13</v>
      </c>
      <c r="AB720" s="30" t="s">
        <v>3212</v>
      </c>
      <c r="AC720" s="194" t="s">
        <v>3213</v>
      </c>
      <c r="AD720" s="235"/>
      <c r="AE720" s="30" t="s">
        <v>138</v>
      </c>
      <c r="AF720" s="29"/>
      <c r="AG720" s="30" t="s">
        <v>67</v>
      </c>
      <c r="AH720" s="233" t="e">
        <f>VLOOKUP($AD720,'Program-Causes'!$C:$D,2,FALSE)</f>
        <v>#N/A</v>
      </c>
      <c r="AI720" s="194" t="s">
        <v>100</v>
      </c>
      <c r="AJ720" s="30" t="s">
        <v>1484</v>
      </c>
      <c r="AK720" s="194" t="s">
        <v>70</v>
      </c>
      <c r="AL720" s="30" t="str">
        <f t="shared" si="0"/>
        <v>张欣-SOHO China Ltd.-1-7-Pan Ji Zhai School-潘集寨学校</v>
      </c>
      <c r="AM720" s="26" t="s">
        <v>72</v>
      </c>
      <c r="AN720" s="29"/>
      <c r="AO720" s="28"/>
      <c r="AP720" s="29"/>
      <c r="AQ720" s="30" t="s">
        <v>74</v>
      </c>
      <c r="AR720" s="29"/>
      <c r="AS720" s="28"/>
      <c r="AT720" s="29"/>
      <c r="AU720" s="28"/>
      <c r="AV720" s="194" t="s">
        <v>3214</v>
      </c>
      <c r="AW720" s="28"/>
      <c r="AX720" s="194" t="s">
        <v>84</v>
      </c>
      <c r="AY720" s="244">
        <v>1</v>
      </c>
      <c r="AZ720" s="245"/>
      <c r="BA720" s="245"/>
      <c r="BB720" s="236"/>
      <c r="BC720" s="237">
        <v>62</v>
      </c>
      <c r="BD720" s="117" t="s">
        <v>103</v>
      </c>
      <c r="BE720" s="246">
        <v>42706</v>
      </c>
      <c r="BF720" s="116"/>
      <c r="BG720" s="116"/>
      <c r="BH720" s="116"/>
      <c r="BI720" s="116"/>
      <c r="BJ720" s="116"/>
      <c r="BK720" s="116"/>
      <c r="BL720" s="116"/>
      <c r="BM720" s="116"/>
      <c r="BN720" s="116"/>
      <c r="BO720" s="116"/>
    </row>
    <row r="721" spans="1:67" ht="16.5">
      <c r="A721" s="305" t="e">
        <v>#N/A</v>
      </c>
      <c r="B721" s="116"/>
      <c r="C721" s="116"/>
      <c r="D721" s="226" t="s">
        <v>3215</v>
      </c>
      <c r="E721" s="227" t="s">
        <v>3216</v>
      </c>
      <c r="F721" s="235"/>
      <c r="G721" s="236"/>
      <c r="H721" s="245"/>
      <c r="I721" s="226" t="s">
        <v>78</v>
      </c>
      <c r="J721" s="245"/>
      <c r="K721" s="238" t="s">
        <v>80</v>
      </c>
      <c r="L721" s="229" t="s">
        <v>123</v>
      </c>
      <c r="M721" s="230" t="s">
        <v>3217</v>
      </c>
      <c r="N721" s="229" t="s">
        <v>3218</v>
      </c>
      <c r="O721" s="230" t="s">
        <v>70</v>
      </c>
      <c r="P721" s="229" t="s">
        <v>1756</v>
      </c>
      <c r="Q721" s="230" t="s">
        <v>292</v>
      </c>
      <c r="R721" s="229" t="s">
        <v>1565</v>
      </c>
      <c r="S721" s="239" t="s">
        <v>80</v>
      </c>
      <c r="T721" s="248"/>
      <c r="U721" s="240"/>
      <c r="V721" s="229" t="s">
        <v>3219</v>
      </c>
      <c r="W721" s="239" t="s">
        <v>3220</v>
      </c>
      <c r="X721" s="28"/>
      <c r="Y721" s="29"/>
      <c r="Z721" s="28"/>
      <c r="AA721" s="29"/>
      <c r="AB721" s="28"/>
      <c r="AC721" s="29"/>
      <c r="AD721" s="235"/>
      <c r="AE721" s="28"/>
      <c r="AF721" s="29"/>
      <c r="AG721" s="28"/>
      <c r="AH721" s="233" t="e">
        <f>VLOOKUP($AD721,'Program-Causes'!$C:$D,2,FALSE)</f>
        <v>#N/A</v>
      </c>
      <c r="AI721" s="29"/>
      <c r="AJ721" s="28"/>
      <c r="AK721" s="29"/>
      <c r="AL721" s="30" t="str">
        <f t="shared" si="0"/>
        <v>赵春华-----</v>
      </c>
      <c r="AM721" s="28"/>
      <c r="AN721" s="29"/>
      <c r="AO721" s="28"/>
      <c r="AP721" s="29"/>
      <c r="AQ721" s="28"/>
      <c r="AR721" s="29"/>
      <c r="AS721" s="28"/>
      <c r="AT721" s="29"/>
      <c r="AU721" s="28"/>
      <c r="AV721" s="29"/>
      <c r="AW721" s="28"/>
      <c r="AX721" s="29"/>
      <c r="AY721" s="244">
        <v>0</v>
      </c>
      <c r="AZ721" s="245"/>
      <c r="BA721" s="245"/>
      <c r="BB721" s="236"/>
      <c r="BC721" s="237">
        <v>10</v>
      </c>
      <c r="BD721" s="117" t="s">
        <v>103</v>
      </c>
      <c r="BE721" s="246">
        <v>42692</v>
      </c>
      <c r="BF721" s="116"/>
      <c r="BG721" s="116"/>
      <c r="BH721" s="116"/>
      <c r="BI721" s="116"/>
      <c r="BJ721" s="116"/>
      <c r="BK721" s="116"/>
      <c r="BL721" s="116"/>
      <c r="BM721" s="116"/>
      <c r="BN721" s="116"/>
      <c r="BO721" s="116"/>
    </row>
    <row r="722" spans="1:67" ht="16.5">
      <c r="A722" s="305" t="e">
        <v>#N/A</v>
      </c>
      <c r="B722" s="116"/>
      <c r="C722" s="116"/>
      <c r="D722" s="226" t="s">
        <v>3221</v>
      </c>
      <c r="E722" s="227" t="s">
        <v>3222</v>
      </c>
      <c r="F722" s="235"/>
      <c r="G722" s="236"/>
      <c r="H722" s="245"/>
      <c r="I722" s="226" t="s">
        <v>703</v>
      </c>
      <c r="J722" s="227" t="s">
        <v>79</v>
      </c>
      <c r="K722" s="238" t="s">
        <v>80</v>
      </c>
      <c r="L722" s="229" t="s">
        <v>121</v>
      </c>
      <c r="M722" s="230" t="s">
        <v>3223</v>
      </c>
      <c r="N722" s="229" t="s">
        <v>3224</v>
      </c>
      <c r="O722" s="230" t="s">
        <v>70</v>
      </c>
      <c r="P722" s="229" t="s">
        <v>336</v>
      </c>
      <c r="Q722" s="230" t="s">
        <v>1337</v>
      </c>
      <c r="R722" s="229" t="s">
        <v>1337</v>
      </c>
      <c r="S722" s="239" t="s">
        <v>80</v>
      </c>
      <c r="T722" s="229" t="s">
        <v>3225</v>
      </c>
      <c r="U722" s="240"/>
      <c r="V722" s="229" t="s">
        <v>3226</v>
      </c>
      <c r="W722" s="239" t="s">
        <v>3227</v>
      </c>
      <c r="X722" s="28"/>
      <c r="Y722" s="29"/>
      <c r="Z722" s="28"/>
      <c r="AA722" s="29"/>
      <c r="AB722" s="28"/>
      <c r="AC722" s="29"/>
      <c r="AD722" s="235"/>
      <c r="AE722" s="28"/>
      <c r="AF722" s="29"/>
      <c r="AG722" s="28"/>
      <c r="AH722" s="233" t="e">
        <f>VLOOKUP($AD722,'Program-Causes'!$C:$D,2,FALSE)</f>
        <v>#N/A</v>
      </c>
      <c r="AI722" s="29"/>
      <c r="AJ722" s="28"/>
      <c r="AK722" s="29"/>
      <c r="AL722" s="30" t="str">
        <f t="shared" si="0"/>
        <v>赵军屹-----</v>
      </c>
      <c r="AM722" s="28"/>
      <c r="AN722" s="29"/>
      <c r="AO722" s="28"/>
      <c r="AP722" s="29"/>
      <c r="AQ722" s="28"/>
      <c r="AR722" s="29"/>
      <c r="AS722" s="28"/>
      <c r="AT722" s="30" t="s">
        <v>74</v>
      </c>
      <c r="AU722" s="28"/>
      <c r="AV722" s="29"/>
      <c r="AW722" s="28"/>
      <c r="AX722" s="29"/>
      <c r="AY722" s="244">
        <v>0</v>
      </c>
      <c r="AZ722" s="245"/>
      <c r="BA722" s="245"/>
      <c r="BB722" s="236"/>
      <c r="BC722" s="237">
        <v>10</v>
      </c>
      <c r="BD722" s="117" t="s">
        <v>103</v>
      </c>
      <c r="BE722" s="246">
        <v>42692</v>
      </c>
      <c r="BF722" s="116"/>
      <c r="BG722" s="116"/>
      <c r="BH722" s="116"/>
      <c r="BI722" s="116"/>
      <c r="BJ722" s="116"/>
      <c r="BK722" s="116"/>
      <c r="BL722" s="116"/>
      <c r="BM722" s="116"/>
      <c r="BN722" s="116"/>
      <c r="BO722" s="116"/>
    </row>
    <row r="723" spans="1:67" ht="16.5">
      <c r="A723" s="305" t="e">
        <v>#N/A</v>
      </c>
      <c r="B723" s="116"/>
      <c r="C723" s="116"/>
      <c r="D723" s="226" t="s">
        <v>3228</v>
      </c>
      <c r="E723" s="227" t="s">
        <v>3229</v>
      </c>
      <c r="F723" s="235"/>
      <c r="G723" s="236"/>
      <c r="H723" s="245"/>
      <c r="I723" s="226" t="s">
        <v>78</v>
      </c>
      <c r="J723" s="245"/>
      <c r="K723" s="238" t="s">
        <v>80</v>
      </c>
      <c r="L723" s="229" t="s">
        <v>119</v>
      </c>
      <c r="M723" s="240"/>
      <c r="N723" s="248"/>
      <c r="O723" s="230" t="s">
        <v>70</v>
      </c>
      <c r="P723" s="248"/>
      <c r="Q723" s="240"/>
      <c r="R723" s="248"/>
      <c r="S723" s="240"/>
      <c r="T723" s="248"/>
      <c r="U723" s="240"/>
      <c r="V723" s="248"/>
      <c r="W723" s="240"/>
      <c r="X723" s="28"/>
      <c r="Y723" s="29"/>
      <c r="Z723" s="28"/>
      <c r="AA723" s="29"/>
      <c r="AB723" s="28"/>
      <c r="AC723" s="29"/>
      <c r="AD723" s="235"/>
      <c r="AE723" s="28"/>
      <c r="AF723" s="29"/>
      <c r="AG723" s="28"/>
      <c r="AH723" s="233" t="e">
        <f>VLOOKUP($AD723,'Program-Causes'!$C:$D,2,FALSE)</f>
        <v>#N/A</v>
      </c>
      <c r="AI723" s="29"/>
      <c r="AJ723" s="28"/>
      <c r="AK723" s="29"/>
      <c r="AL723" s="30" t="str">
        <f t="shared" si="0"/>
        <v>郑东-----</v>
      </c>
      <c r="AM723" s="28"/>
      <c r="AN723" s="29"/>
      <c r="AO723" s="28"/>
      <c r="AP723" s="29"/>
      <c r="AQ723" s="28"/>
      <c r="AR723" s="29"/>
      <c r="AS723" s="28"/>
      <c r="AT723" s="29"/>
      <c r="AU723" s="28"/>
      <c r="AV723" s="29"/>
      <c r="AW723" s="28"/>
      <c r="AX723" s="29"/>
      <c r="AY723" s="244">
        <v>0</v>
      </c>
      <c r="AZ723" s="245"/>
      <c r="BA723" s="245"/>
      <c r="BB723" s="236"/>
      <c r="BC723" s="237">
        <v>50</v>
      </c>
      <c r="BD723" s="117" t="s">
        <v>103</v>
      </c>
      <c r="BE723" s="246">
        <v>42692</v>
      </c>
      <c r="BF723" s="116"/>
      <c r="BG723" s="116"/>
      <c r="BH723" s="116"/>
      <c r="BI723" s="116"/>
      <c r="BJ723" s="116"/>
      <c r="BK723" s="116"/>
      <c r="BL723" s="116"/>
      <c r="BM723" s="116"/>
      <c r="BN723" s="116"/>
      <c r="BO723" s="116"/>
    </row>
    <row r="724" spans="1:67" ht="16.5">
      <c r="A724" s="305" t="e">
        <v>#N/A</v>
      </c>
      <c r="B724" s="116"/>
      <c r="C724" s="116"/>
      <c r="D724" s="226" t="s">
        <v>3230</v>
      </c>
      <c r="E724" s="227" t="s">
        <v>3231</v>
      </c>
      <c r="F724" s="235"/>
      <c r="G724" s="236"/>
      <c r="H724" s="237">
        <v>52</v>
      </c>
      <c r="I724" s="226" t="s">
        <v>78</v>
      </c>
      <c r="J724" s="245"/>
      <c r="K724" s="238" t="s">
        <v>80</v>
      </c>
      <c r="L724" s="229" t="s">
        <v>121</v>
      </c>
      <c r="M724" s="230" t="s">
        <v>3232</v>
      </c>
      <c r="N724" s="229" t="s">
        <v>3233</v>
      </c>
      <c r="O724" s="230" t="s">
        <v>84</v>
      </c>
      <c r="P724" s="229" t="s">
        <v>336</v>
      </c>
      <c r="Q724" s="230" t="s">
        <v>748</v>
      </c>
      <c r="R724" s="229" t="s">
        <v>1703</v>
      </c>
      <c r="S724" s="239" t="s">
        <v>80</v>
      </c>
      <c r="T724" s="229" t="s">
        <v>3234</v>
      </c>
      <c r="U724" s="240"/>
      <c r="V724" s="229">
        <v>4008269696</v>
      </c>
      <c r="W724" s="239" t="s">
        <v>3235</v>
      </c>
      <c r="X724" s="28"/>
      <c r="Y724" s="29"/>
      <c r="Z724" s="28"/>
      <c r="AA724" s="29"/>
      <c r="AB724" s="28"/>
      <c r="AC724" s="29"/>
      <c r="AD724" s="235"/>
      <c r="AE724" s="28"/>
      <c r="AF724" s="29"/>
      <c r="AG724" s="28"/>
      <c r="AH724" s="233" t="e">
        <f>VLOOKUP($AD724,'Program-Causes'!$C:$D,2,FALSE)</f>
        <v>#N/A</v>
      </c>
      <c r="AI724" s="29"/>
      <c r="AJ724" s="28"/>
      <c r="AK724" s="29"/>
      <c r="AL724" s="30" t="str">
        <f t="shared" si="0"/>
        <v>周方洁-----</v>
      </c>
      <c r="AM724" s="28"/>
      <c r="AN724" s="29"/>
      <c r="AO724" s="28"/>
      <c r="AP724" s="29"/>
      <c r="AQ724" s="28"/>
      <c r="AR724" s="29"/>
      <c r="AS724" s="28"/>
      <c r="AT724" s="29"/>
      <c r="AU724" s="28"/>
      <c r="AV724" s="29"/>
      <c r="AW724" s="28"/>
      <c r="AX724" s="29"/>
      <c r="AY724" s="244">
        <v>0</v>
      </c>
      <c r="AZ724" s="245"/>
      <c r="BA724" s="245"/>
      <c r="BB724" s="236"/>
      <c r="BC724" s="237">
        <v>15</v>
      </c>
      <c r="BD724" s="117" t="s">
        <v>103</v>
      </c>
      <c r="BE724" s="246">
        <v>42692</v>
      </c>
      <c r="BF724" s="116"/>
      <c r="BG724" s="116"/>
      <c r="BH724" s="116"/>
      <c r="BI724" s="116"/>
      <c r="BJ724" s="116"/>
      <c r="BK724" s="116"/>
      <c r="BL724" s="116"/>
      <c r="BM724" s="116"/>
      <c r="BN724" s="116"/>
      <c r="BO724" s="116"/>
    </row>
    <row r="725" spans="1:67" ht="16.5">
      <c r="A725" s="305" t="e">
        <v>#N/A</v>
      </c>
      <c r="B725" s="116"/>
      <c r="C725" s="116"/>
      <c r="D725" s="226" t="s">
        <v>3236</v>
      </c>
      <c r="E725" s="227" t="s">
        <v>3237</v>
      </c>
      <c r="F725" s="235"/>
      <c r="G725" s="236"/>
      <c r="H725" s="237">
        <v>56</v>
      </c>
      <c r="I725" s="226" t="s">
        <v>78</v>
      </c>
      <c r="J725" s="227" t="s">
        <v>79</v>
      </c>
      <c r="K725" s="238" t="s">
        <v>80</v>
      </c>
      <c r="L725" s="229" t="s">
        <v>122</v>
      </c>
      <c r="M725" s="230" t="s">
        <v>3238</v>
      </c>
      <c r="N725" s="229" t="s">
        <v>3239</v>
      </c>
      <c r="O725" s="230" t="s">
        <v>84</v>
      </c>
      <c r="P725" s="229" t="s">
        <v>336</v>
      </c>
      <c r="Q725" s="230" t="s">
        <v>105</v>
      </c>
      <c r="R725" s="229" t="s">
        <v>738</v>
      </c>
      <c r="S725" s="239" t="s">
        <v>80</v>
      </c>
      <c r="T725" s="229" t="s">
        <v>3241</v>
      </c>
      <c r="U725" s="240"/>
      <c r="V725" s="229" t="s">
        <v>3242</v>
      </c>
      <c r="W725" s="230" t="s">
        <v>3243</v>
      </c>
      <c r="X725" s="28"/>
      <c r="Y725" s="29"/>
      <c r="Z725" s="28"/>
      <c r="AA725" s="29"/>
      <c r="AB725" s="28"/>
      <c r="AC725" s="29"/>
      <c r="AD725" s="235"/>
      <c r="AE725" s="28"/>
      <c r="AF725" s="29"/>
      <c r="AG725" s="28"/>
      <c r="AH725" s="233" t="e">
        <f>VLOOKUP($AD725,'Program-Causes'!$C:$D,2,FALSE)</f>
        <v>#N/A</v>
      </c>
      <c r="AI725" s="29"/>
      <c r="AJ725" s="28"/>
      <c r="AK725" s="29"/>
      <c r="AL725" s="30" t="str">
        <f t="shared" si="0"/>
        <v>周建平-----</v>
      </c>
      <c r="AM725" s="28"/>
      <c r="AN725" s="29"/>
      <c r="AO725" s="28"/>
      <c r="AP725" s="29"/>
      <c r="AQ725" s="28"/>
      <c r="AR725" s="29"/>
      <c r="AS725" s="28"/>
      <c r="AT725" s="29"/>
      <c r="AU725" s="28"/>
      <c r="AV725" s="29"/>
      <c r="AW725" s="28"/>
      <c r="AX725" s="29"/>
      <c r="AY725" s="244">
        <v>0</v>
      </c>
      <c r="AZ725" s="245"/>
      <c r="BA725" s="245"/>
      <c r="BB725" s="236"/>
      <c r="BC725" s="237">
        <v>1</v>
      </c>
      <c r="BD725" s="117" t="s">
        <v>103</v>
      </c>
      <c r="BE725" s="246">
        <v>42692</v>
      </c>
      <c r="BF725" s="116"/>
      <c r="BG725" s="116"/>
      <c r="BH725" s="116"/>
      <c r="BI725" s="116"/>
      <c r="BJ725" s="116"/>
      <c r="BK725" s="116"/>
      <c r="BL725" s="116"/>
      <c r="BM725" s="116"/>
      <c r="BN725" s="116"/>
      <c r="BO725" s="116"/>
    </row>
    <row r="726" spans="1:67" ht="16.5">
      <c r="A726" s="305" t="e">
        <v>#N/A</v>
      </c>
      <c r="B726" s="117"/>
      <c r="C726" s="116"/>
      <c r="D726" s="226" t="s">
        <v>3244</v>
      </c>
      <c r="E726" s="117" t="s">
        <v>3245</v>
      </c>
      <c r="F726" s="235"/>
      <c r="G726" s="116"/>
      <c r="H726" s="116"/>
      <c r="I726" s="116"/>
      <c r="J726" s="116"/>
      <c r="K726" s="116"/>
      <c r="L726" s="116"/>
      <c r="M726" s="117" t="s">
        <v>3246</v>
      </c>
      <c r="N726" s="116"/>
      <c r="O726" s="116"/>
      <c r="P726" s="116"/>
      <c r="Q726" s="116"/>
      <c r="R726" s="116"/>
      <c r="S726" s="116"/>
      <c r="T726" s="116"/>
      <c r="U726" s="116"/>
      <c r="V726" s="116"/>
      <c r="W726" s="116"/>
      <c r="X726" s="117" t="s">
        <v>3246</v>
      </c>
      <c r="Y726" s="234">
        <v>7.13</v>
      </c>
      <c r="Z726" s="234">
        <v>2</v>
      </c>
      <c r="AA726" s="117" t="s">
        <v>173</v>
      </c>
      <c r="AB726" s="117" t="s">
        <v>1506</v>
      </c>
      <c r="AC726" s="117" t="s">
        <v>1507</v>
      </c>
      <c r="AD726" s="117" t="s">
        <v>2938</v>
      </c>
      <c r="AE726" s="117" t="s">
        <v>109</v>
      </c>
      <c r="AF726" s="116"/>
      <c r="AG726" s="117" t="s">
        <v>99</v>
      </c>
      <c r="AH726" s="233" t="str">
        <f>VLOOKUP($AD726,'Program-Causes'!$C:$D,2,FALSE)</f>
        <v>Social Welfare &amp; Poverty Alleviation</v>
      </c>
      <c r="AI726" s="117" t="s">
        <v>100</v>
      </c>
      <c r="AJ726" s="117" t="s">
        <v>1484</v>
      </c>
      <c r="AK726" s="117" t="s">
        <v>70</v>
      </c>
      <c r="AL726" s="30" t="str">
        <f t="shared" si="0"/>
        <v>周晓杰-威海共享服装有限公司-7.13-2-China Guanghua Foundation-中国光华科技基金会</v>
      </c>
      <c r="AM726" s="257" t="s">
        <v>80</v>
      </c>
      <c r="AN726" s="116"/>
      <c r="AO726" s="116"/>
      <c r="AP726" s="116"/>
      <c r="AQ726" s="117" t="s">
        <v>74</v>
      </c>
      <c r="AR726" s="116"/>
      <c r="AS726" s="116"/>
      <c r="AT726" s="116"/>
      <c r="AU726" s="116"/>
      <c r="AV726" s="116"/>
      <c r="AW726" s="116"/>
      <c r="AX726" s="116"/>
      <c r="AY726" s="116"/>
      <c r="AZ726" s="116"/>
      <c r="BA726" s="116"/>
      <c r="BB726" s="116"/>
      <c r="BC726" s="116"/>
      <c r="BD726" s="117" t="s">
        <v>118</v>
      </c>
      <c r="BE726" s="255">
        <v>42744</v>
      </c>
      <c r="BF726" s="116"/>
      <c r="BG726" s="116"/>
      <c r="BH726" s="116"/>
      <c r="BI726" s="116"/>
      <c r="BJ726" s="116"/>
      <c r="BK726" s="116"/>
      <c r="BL726" s="116"/>
      <c r="BM726" s="116"/>
      <c r="BN726" s="116"/>
      <c r="BO726" s="116"/>
    </row>
    <row r="727" spans="1:67" ht="16.5">
      <c r="A727" s="305" t="e">
        <v>#N/A</v>
      </c>
      <c r="B727" s="116"/>
      <c r="C727" s="117" t="s">
        <v>84</v>
      </c>
      <c r="D727" s="226" t="s">
        <v>528</v>
      </c>
      <c r="E727" s="227" t="s">
        <v>529</v>
      </c>
      <c r="F727" s="235"/>
      <c r="G727" s="236"/>
      <c r="H727" s="245"/>
      <c r="I727" s="226" t="s">
        <v>78</v>
      </c>
      <c r="J727" s="245"/>
      <c r="K727" s="238" t="s">
        <v>80</v>
      </c>
      <c r="L727" s="229" t="s">
        <v>9</v>
      </c>
      <c r="M727" s="230" t="s">
        <v>3247</v>
      </c>
      <c r="N727" s="229" t="s">
        <v>3248</v>
      </c>
      <c r="O727" s="230" t="s">
        <v>84</v>
      </c>
      <c r="P727" s="229" t="s">
        <v>1550</v>
      </c>
      <c r="Q727" s="230" t="s">
        <v>1824</v>
      </c>
      <c r="R727" s="229" t="s">
        <v>1824</v>
      </c>
      <c r="S727" s="239" t="s">
        <v>80</v>
      </c>
      <c r="T727" s="229" t="s">
        <v>3249</v>
      </c>
      <c r="U727" s="240"/>
      <c r="V727" s="229" t="s">
        <v>3250</v>
      </c>
      <c r="W727" s="239" t="s">
        <v>3251</v>
      </c>
      <c r="X727" s="30" t="s">
        <v>3247</v>
      </c>
      <c r="Y727" s="241">
        <v>1</v>
      </c>
      <c r="Z727" s="242">
        <v>6</v>
      </c>
      <c r="AA727" s="241">
        <v>7</v>
      </c>
      <c r="AB727" s="30" t="s">
        <v>3252</v>
      </c>
      <c r="AC727" s="29"/>
      <c r="AD727" s="235"/>
      <c r="AE727" s="30" t="s">
        <v>98</v>
      </c>
      <c r="AF727" s="29"/>
      <c r="AG727" s="30" t="s">
        <v>134</v>
      </c>
      <c r="AH727" s="233" t="e">
        <f>VLOOKUP($AD727,'Program-Causes'!$C:$D,2,FALSE)</f>
        <v>#N/A</v>
      </c>
      <c r="AI727" s="194" t="s">
        <v>100</v>
      </c>
      <c r="AJ727" s="30" t="s">
        <v>69</v>
      </c>
      <c r="AK727" s="194" t="s">
        <v>70</v>
      </c>
      <c r="AL727" s="30" t="str">
        <f t="shared" si="0"/>
        <v>周旭洲-U-Home Group Holdings Ltd.-1-6-Wuhu City-</v>
      </c>
      <c r="AM727" s="26" t="s">
        <v>80</v>
      </c>
      <c r="AN727" s="29"/>
      <c r="AO727" s="28"/>
      <c r="AP727" s="29"/>
      <c r="AQ727" s="30" t="s">
        <v>74</v>
      </c>
      <c r="AR727" s="29"/>
      <c r="AS727" s="28"/>
      <c r="AT727" s="29"/>
      <c r="AU727" s="28"/>
      <c r="AV727" s="194" t="s">
        <v>421</v>
      </c>
      <c r="AW727" s="28"/>
      <c r="AX727" s="194" t="s">
        <v>76</v>
      </c>
      <c r="AY727" s="244">
        <v>1</v>
      </c>
      <c r="AZ727" s="245"/>
      <c r="BA727" s="245"/>
      <c r="BB727" s="236"/>
      <c r="BC727" s="237">
        <v>13</v>
      </c>
      <c r="BD727" s="117" t="s">
        <v>103</v>
      </c>
      <c r="BE727" s="246">
        <v>42706</v>
      </c>
      <c r="BF727" s="116"/>
      <c r="BG727" s="116"/>
      <c r="BH727" s="116"/>
      <c r="BI727" s="116"/>
      <c r="BJ727" s="116"/>
      <c r="BK727" s="116"/>
      <c r="BL727" s="116"/>
      <c r="BM727" s="116"/>
      <c r="BN727" s="116"/>
      <c r="BO727" s="116"/>
    </row>
    <row r="728" spans="1:67" ht="16.5">
      <c r="A728" s="305" t="e">
        <v>#N/A</v>
      </c>
      <c r="B728" s="116"/>
      <c r="C728" s="116"/>
      <c r="D728" s="226" t="s">
        <v>3253</v>
      </c>
      <c r="E728" s="227" t="s">
        <v>3254</v>
      </c>
      <c r="F728" s="235"/>
      <c r="G728" s="236"/>
      <c r="H728" s="237">
        <v>71</v>
      </c>
      <c r="I728" s="226" t="s">
        <v>78</v>
      </c>
      <c r="J728" s="227" t="s">
        <v>79</v>
      </c>
      <c r="K728" s="238" t="s">
        <v>80</v>
      </c>
      <c r="L728" s="229" t="s">
        <v>122</v>
      </c>
      <c r="M728" s="230" t="s">
        <v>3255</v>
      </c>
      <c r="N728" s="229" t="s">
        <v>3256</v>
      </c>
      <c r="O728" s="230" t="s">
        <v>70</v>
      </c>
      <c r="P728" s="229" t="s">
        <v>336</v>
      </c>
      <c r="Q728" s="230" t="s">
        <v>748</v>
      </c>
      <c r="R728" s="229" t="s">
        <v>749</v>
      </c>
      <c r="S728" s="239" t="s">
        <v>80</v>
      </c>
      <c r="T728" s="229" t="s">
        <v>3257</v>
      </c>
      <c r="U728" s="240"/>
      <c r="V728" s="229" t="s">
        <v>3258</v>
      </c>
      <c r="W728" s="239" t="s">
        <v>3259</v>
      </c>
      <c r="X728" s="28"/>
      <c r="Y728" s="29"/>
      <c r="Z728" s="28"/>
      <c r="AA728" s="29"/>
      <c r="AB728" s="28"/>
      <c r="AC728" s="29"/>
      <c r="AD728" s="235"/>
      <c r="AE728" s="28"/>
      <c r="AF728" s="29"/>
      <c r="AG728" s="28"/>
      <c r="AH728" s="233" t="e">
        <f>VLOOKUP($AD728,'Program-Causes'!$C:$D,2,FALSE)</f>
        <v>#N/A</v>
      </c>
      <c r="AI728" s="29"/>
      <c r="AJ728" s="28"/>
      <c r="AK728" s="29"/>
      <c r="AL728" s="30" t="str">
        <f t="shared" si="0"/>
        <v>宗庆后-----</v>
      </c>
      <c r="AM728" s="28"/>
      <c r="AN728" s="29"/>
      <c r="AO728" s="28"/>
      <c r="AP728" s="29"/>
      <c r="AQ728" s="28"/>
      <c r="AR728" s="29"/>
      <c r="AS728" s="28"/>
      <c r="AT728" s="29"/>
      <c r="AU728" s="28"/>
      <c r="AV728" s="29"/>
      <c r="AW728" s="28"/>
      <c r="AX728" s="29"/>
      <c r="AY728" s="244">
        <v>0</v>
      </c>
      <c r="AZ728" s="245"/>
      <c r="BA728" s="245"/>
      <c r="BB728" s="236"/>
      <c r="BC728" s="237">
        <v>13</v>
      </c>
      <c r="BD728" s="117" t="s">
        <v>103</v>
      </c>
      <c r="BE728" s="246">
        <v>42706</v>
      </c>
      <c r="BF728" s="116"/>
      <c r="BG728" s="116"/>
      <c r="BH728" s="116"/>
      <c r="BI728" s="116"/>
      <c r="BJ728" s="116"/>
      <c r="BK728" s="116"/>
      <c r="BL728" s="116"/>
      <c r="BM728" s="116"/>
      <c r="BN728" s="116"/>
      <c r="BO728" s="116"/>
    </row>
    <row r="729" spans="1:67" ht="16.5">
      <c r="A729" s="305" t="e">
        <v>#N/A</v>
      </c>
      <c r="B729" s="117"/>
      <c r="C729" s="116"/>
      <c r="D729" s="236"/>
      <c r="E729" s="117" t="s">
        <v>3260</v>
      </c>
      <c r="F729" s="235"/>
      <c r="G729" s="116"/>
      <c r="H729" s="116"/>
      <c r="I729" s="116"/>
      <c r="J729" s="116"/>
      <c r="K729" s="116"/>
      <c r="L729" s="116"/>
      <c r="M729" s="117" t="s">
        <v>3261</v>
      </c>
      <c r="N729" s="116"/>
      <c r="O729" s="116"/>
      <c r="P729" s="116"/>
      <c r="Q729" s="116"/>
      <c r="R729" s="116"/>
      <c r="S729" s="116"/>
      <c r="T729" s="116"/>
      <c r="U729" s="116"/>
      <c r="V729" s="116"/>
      <c r="W729" s="116"/>
      <c r="X729" s="117" t="s">
        <v>3261</v>
      </c>
      <c r="Y729" s="234">
        <v>3</v>
      </c>
      <c r="Z729" s="234">
        <v>7</v>
      </c>
      <c r="AA729" s="234">
        <v>19</v>
      </c>
      <c r="AB729" s="117" t="s">
        <v>2567</v>
      </c>
      <c r="AC729" s="117" t="s">
        <v>2568</v>
      </c>
      <c r="AD729" s="117" t="s">
        <v>3262</v>
      </c>
      <c r="AE729" s="117" t="s">
        <v>109</v>
      </c>
      <c r="AF729" s="116"/>
      <c r="AG729" s="117" t="s">
        <v>67</v>
      </c>
      <c r="AH729" s="233" t="str">
        <f>VLOOKUP($AD729,'Program-Causes'!$C:$D,2,FALSE)</f>
        <v>Education</v>
      </c>
      <c r="AI729" s="117" t="s">
        <v>100</v>
      </c>
      <c r="AJ729" s="117" t="s">
        <v>1484</v>
      </c>
      <c r="AK729" s="117" t="s">
        <v>70</v>
      </c>
      <c r="AL729" s="30" t="str">
        <f t="shared" si="0"/>
        <v>夏捷-宝利至诚(北京)软件有限公司-3-7-China Next Generation Education Foundation-中国下一代教育基金会</v>
      </c>
      <c r="AM729" s="257" t="s">
        <v>80</v>
      </c>
      <c r="AN729" s="116"/>
      <c r="AO729" s="116"/>
      <c r="AP729" s="116"/>
      <c r="AQ729" s="117" t="s">
        <v>74</v>
      </c>
      <c r="AR729" s="116"/>
      <c r="AS729" s="116"/>
      <c r="AT729" s="116"/>
      <c r="AU729" s="116"/>
      <c r="AV729" s="116"/>
      <c r="AW729" s="116"/>
      <c r="AX729" s="116"/>
      <c r="AY729" s="116"/>
      <c r="AZ729" s="116"/>
      <c r="BA729" s="116"/>
      <c r="BB729" s="116"/>
      <c r="BC729" s="116"/>
      <c r="BD729" s="117" t="s">
        <v>118</v>
      </c>
      <c r="BE729" s="255">
        <v>42744</v>
      </c>
      <c r="BF729" s="116"/>
      <c r="BG729" s="116"/>
      <c r="BH729" s="247"/>
      <c r="BI729" s="247"/>
      <c r="BJ729" s="247"/>
      <c r="BK729" s="247"/>
      <c r="BL729" s="247"/>
      <c r="BM729" s="247"/>
      <c r="BN729" s="247"/>
      <c r="BO729" s="247"/>
    </row>
    <row r="730" spans="1:67" ht="16.5">
      <c r="A730" s="305" t="e">
        <v>#N/A</v>
      </c>
      <c r="B730" s="117"/>
      <c r="C730" s="116"/>
      <c r="D730" s="236"/>
      <c r="E730" s="117" t="s">
        <v>3264</v>
      </c>
      <c r="F730" s="235"/>
      <c r="G730" s="116"/>
      <c r="H730" s="116"/>
      <c r="I730" s="116"/>
      <c r="J730" s="116"/>
      <c r="K730" s="116"/>
      <c r="L730" s="116"/>
      <c r="M730" s="117" t="s">
        <v>3265</v>
      </c>
      <c r="N730" s="116"/>
      <c r="O730" s="116"/>
      <c r="P730" s="116"/>
      <c r="Q730" s="116"/>
      <c r="R730" s="116"/>
      <c r="S730" s="116"/>
      <c r="T730" s="116"/>
      <c r="U730" s="116"/>
      <c r="V730" s="116"/>
      <c r="W730" s="116"/>
      <c r="X730" s="117" t="s">
        <v>3265</v>
      </c>
      <c r="Y730" s="234">
        <v>3</v>
      </c>
      <c r="Z730" s="234">
        <v>9</v>
      </c>
      <c r="AA730" s="234">
        <v>17</v>
      </c>
      <c r="AB730" s="117" t="s">
        <v>2567</v>
      </c>
      <c r="AC730" s="117" t="s">
        <v>2568</v>
      </c>
      <c r="AD730" s="117" t="s">
        <v>3266</v>
      </c>
      <c r="AE730" s="117" t="s">
        <v>109</v>
      </c>
      <c r="AF730" s="116"/>
      <c r="AG730" s="117" t="s">
        <v>67</v>
      </c>
      <c r="AH730" s="233" t="str">
        <f>VLOOKUP($AD730,'Program-Causes'!$C:$D,2,FALSE)</f>
        <v>Education</v>
      </c>
      <c r="AI730" s="117" t="s">
        <v>100</v>
      </c>
      <c r="AJ730" s="117" t="s">
        <v>1484</v>
      </c>
      <c r="AK730" s="117" t="s">
        <v>70</v>
      </c>
      <c r="AL730" s="30" t="str">
        <f t="shared" si="0"/>
        <v>李萍-北京雷明顿传媒广告有限公司-3-9-China Next Generation Education Foundation-中国下一代教育基金会</v>
      </c>
      <c r="AM730" s="257" t="s">
        <v>80</v>
      </c>
      <c r="AN730" s="116"/>
      <c r="AO730" s="116"/>
      <c r="AP730" s="116"/>
      <c r="AQ730" s="117" t="s">
        <v>74</v>
      </c>
      <c r="AR730" s="116"/>
      <c r="AS730" s="116"/>
      <c r="AT730" s="116"/>
      <c r="AU730" s="116"/>
      <c r="AV730" s="116"/>
      <c r="AW730" s="116"/>
      <c r="AX730" s="116"/>
      <c r="AY730" s="116"/>
      <c r="AZ730" s="116"/>
      <c r="BA730" s="116"/>
      <c r="BB730" s="116"/>
      <c r="BC730" s="116"/>
      <c r="BD730" s="117" t="s">
        <v>118</v>
      </c>
      <c r="BE730" s="255">
        <v>42744</v>
      </c>
      <c r="BF730" s="116"/>
      <c r="BG730" s="116"/>
      <c r="BH730" s="116"/>
      <c r="BI730" s="116"/>
      <c r="BJ730" s="116"/>
      <c r="BK730" s="116"/>
      <c r="BL730" s="116"/>
      <c r="BM730" s="116"/>
      <c r="BN730" s="116"/>
      <c r="BO730" s="116"/>
    </row>
    <row r="731" spans="1:67" ht="16.5">
      <c r="A731" s="305" t="e">
        <v>#N/A</v>
      </c>
      <c r="B731" s="117"/>
      <c r="C731" s="116"/>
      <c r="D731" s="236"/>
      <c r="E731" s="117" t="s">
        <v>3267</v>
      </c>
      <c r="F731" s="235"/>
      <c r="G731" s="116"/>
      <c r="H731" s="116"/>
      <c r="I731" s="116"/>
      <c r="J731" s="116"/>
      <c r="K731" s="116"/>
      <c r="L731" s="116"/>
      <c r="M731" s="117" t="s">
        <v>3268</v>
      </c>
      <c r="N731" s="116"/>
      <c r="O731" s="116"/>
      <c r="P731" s="116"/>
      <c r="Q731" s="116"/>
      <c r="R731" s="116"/>
      <c r="S731" s="116"/>
      <c r="T731" s="116"/>
      <c r="U731" s="116"/>
      <c r="V731" s="116"/>
      <c r="W731" s="116"/>
      <c r="X731" s="117" t="s">
        <v>3268</v>
      </c>
      <c r="Y731" s="234">
        <v>14.04</v>
      </c>
      <c r="Z731" s="234">
        <v>7</v>
      </c>
      <c r="AA731" s="117" t="s">
        <v>173</v>
      </c>
      <c r="AB731" s="117" t="s">
        <v>1506</v>
      </c>
      <c r="AC731" s="117" t="s">
        <v>1507</v>
      </c>
      <c r="AD731" s="117" t="s">
        <v>2906</v>
      </c>
      <c r="AE731" s="117" t="s">
        <v>109</v>
      </c>
      <c r="AF731" s="116"/>
      <c r="AG731" s="117" t="s">
        <v>67</v>
      </c>
      <c r="AH731" s="233" t="str">
        <f>VLOOKUP($AD731,'Program-Causes'!$C:$D,2,FALSE)</f>
        <v>Education</v>
      </c>
      <c r="AI731" s="117" t="s">
        <v>100</v>
      </c>
      <c r="AJ731" s="117" t="s">
        <v>1484</v>
      </c>
      <c r="AK731" s="117" t="s">
        <v>70</v>
      </c>
      <c r="AL731" s="30" t="str">
        <f t="shared" si="0"/>
        <v>瞿芳-北京欣而达图书中心-14.04-7-China Guanghua Foundation-中国光华科技基金会</v>
      </c>
      <c r="AM731" s="257" t="s">
        <v>80</v>
      </c>
      <c r="AN731" s="116"/>
      <c r="AO731" s="116"/>
      <c r="AP731" s="116"/>
      <c r="AQ731" s="117" t="s">
        <v>74</v>
      </c>
      <c r="AR731" s="116"/>
      <c r="AS731" s="116"/>
      <c r="AT731" s="116"/>
      <c r="AU731" s="116"/>
      <c r="AV731" s="116"/>
      <c r="AW731" s="116"/>
      <c r="AX731" s="116"/>
      <c r="AY731" s="116"/>
      <c r="AZ731" s="116"/>
      <c r="BA731" s="116"/>
      <c r="BB731" s="116"/>
      <c r="BC731" s="116"/>
      <c r="BD731" s="117" t="s">
        <v>118</v>
      </c>
      <c r="BE731" s="255">
        <v>42744</v>
      </c>
      <c r="BF731" s="116"/>
      <c r="BG731" s="116"/>
      <c r="BH731" s="116"/>
      <c r="BI731" s="116"/>
      <c r="BJ731" s="116"/>
      <c r="BK731" s="116"/>
      <c r="BL731" s="116"/>
      <c r="BM731" s="116"/>
      <c r="BN731" s="116"/>
      <c r="BO731" s="116"/>
    </row>
    <row r="732" spans="1:67" ht="16.5">
      <c r="A732" s="305" t="e">
        <v>#N/A</v>
      </c>
      <c r="B732" s="117"/>
      <c r="C732" s="116"/>
      <c r="D732" s="236"/>
      <c r="E732" s="117" t="s">
        <v>3269</v>
      </c>
      <c r="F732" s="235"/>
      <c r="G732" s="116"/>
      <c r="H732" s="116"/>
      <c r="I732" s="116"/>
      <c r="J732" s="116"/>
      <c r="K732" s="116"/>
      <c r="L732" s="116"/>
      <c r="M732" s="510" t="s">
        <v>3270</v>
      </c>
      <c r="N732" s="506"/>
      <c r="O732" s="116"/>
      <c r="P732" s="116"/>
      <c r="Q732" s="116"/>
      <c r="R732" s="116"/>
      <c r="S732" s="116"/>
      <c r="T732" s="116"/>
      <c r="U732" s="116"/>
      <c r="V732" s="116"/>
      <c r="W732" s="116"/>
      <c r="X732" s="117" t="s">
        <v>3270</v>
      </c>
      <c r="Y732" s="234">
        <v>4.8</v>
      </c>
      <c r="Z732" s="234">
        <v>12</v>
      </c>
      <c r="AA732" s="234">
        <v>15</v>
      </c>
      <c r="AB732" s="117" t="s">
        <v>2567</v>
      </c>
      <c r="AC732" s="117" t="s">
        <v>2568</v>
      </c>
      <c r="AD732" s="117" t="s">
        <v>3271</v>
      </c>
      <c r="AE732" s="117" t="s">
        <v>109</v>
      </c>
      <c r="AF732" s="116"/>
      <c r="AG732" s="117" t="s">
        <v>67</v>
      </c>
      <c r="AH732" s="233" t="str">
        <f>VLOOKUP($AD732,'Program-Causes'!$C:$D,2,FALSE)</f>
        <v>Education</v>
      </c>
      <c r="AI732" s="117" t="s">
        <v>100</v>
      </c>
      <c r="AJ732" s="117" t="s">
        <v>1484</v>
      </c>
      <c r="AK732" s="117" t="s">
        <v>70</v>
      </c>
      <c r="AL732" s="30" t="str">
        <f t="shared" si="0"/>
        <v>刘汉斌-北京中科华强教育科学发展有限公司-4.8-12-China Next Generation Education Foundation-中国下一代教育基金会</v>
      </c>
      <c r="AM732" s="257" t="s">
        <v>80</v>
      </c>
      <c r="AN732" s="116"/>
      <c r="AO732" s="116"/>
      <c r="AP732" s="116"/>
      <c r="AQ732" s="117" t="s">
        <v>74</v>
      </c>
      <c r="AR732" s="116"/>
      <c r="AS732" s="116"/>
      <c r="AT732" s="116"/>
      <c r="AU732" s="116"/>
      <c r="AV732" s="116"/>
      <c r="AW732" s="116"/>
      <c r="AX732" s="116"/>
      <c r="AY732" s="116"/>
      <c r="AZ732" s="116"/>
      <c r="BA732" s="116"/>
      <c r="BB732" s="116"/>
      <c r="BC732" s="116"/>
      <c r="BD732" s="117" t="s">
        <v>118</v>
      </c>
      <c r="BE732" s="255">
        <v>42744</v>
      </c>
      <c r="BF732" s="116"/>
      <c r="BG732" s="116"/>
      <c r="BH732" s="116"/>
      <c r="BI732" s="116"/>
      <c r="BJ732" s="116"/>
      <c r="BK732" s="116"/>
      <c r="BL732" s="116"/>
      <c r="BM732" s="116"/>
      <c r="BN732" s="116"/>
      <c r="BO732" s="116"/>
    </row>
    <row r="733" spans="1:67" ht="16.5">
      <c r="A733" s="305" t="e">
        <v>#N/A</v>
      </c>
      <c r="B733" s="117"/>
      <c r="C733" s="116"/>
      <c r="D733" s="236"/>
      <c r="E733" s="117" t="s">
        <v>3272</v>
      </c>
      <c r="F733" s="235"/>
      <c r="G733" s="116"/>
      <c r="H733" s="116"/>
      <c r="I733" s="116"/>
      <c r="J733" s="116"/>
      <c r="K733" s="116"/>
      <c r="L733" s="116"/>
      <c r="M733" s="117" t="s">
        <v>3273</v>
      </c>
      <c r="N733" s="116"/>
      <c r="O733" s="116"/>
      <c r="P733" s="116"/>
      <c r="Q733" s="116"/>
      <c r="R733" s="116"/>
      <c r="S733" s="116"/>
      <c r="T733" s="116"/>
      <c r="U733" s="116"/>
      <c r="V733" s="116"/>
      <c r="W733" s="116"/>
      <c r="X733" s="117" t="s">
        <v>3273</v>
      </c>
      <c r="Y733" s="234">
        <v>2</v>
      </c>
      <c r="Z733" s="234">
        <v>12</v>
      </c>
      <c r="AA733" s="234">
        <v>16</v>
      </c>
      <c r="AB733" s="117" t="s">
        <v>2567</v>
      </c>
      <c r="AC733" s="117" t="s">
        <v>2568</v>
      </c>
      <c r="AD733" s="117" t="s">
        <v>3274</v>
      </c>
      <c r="AE733" s="117" t="s">
        <v>109</v>
      </c>
      <c r="AF733" s="116"/>
      <c r="AG733" s="117" t="s">
        <v>67</v>
      </c>
      <c r="AH733" s="233" t="str">
        <f>VLOOKUP($AD733,'Program-Causes'!$C:$D,2,FALSE)</f>
        <v>Education</v>
      </c>
      <c r="AI733" s="117" t="s">
        <v>100</v>
      </c>
      <c r="AJ733" s="117" t="s">
        <v>1484</v>
      </c>
      <c r="AK733" s="117" t="s">
        <v>70</v>
      </c>
      <c r="AL733" s="30" t="str">
        <f t="shared" si="0"/>
        <v>胡烜-北京中文时代教育投资有限公司-2-12-China Next Generation Education Foundation-中国下一代教育基金会</v>
      </c>
      <c r="AM733" s="257" t="s">
        <v>80</v>
      </c>
      <c r="AN733" s="116"/>
      <c r="AO733" s="116"/>
      <c r="AP733" s="116"/>
      <c r="AQ733" s="117" t="s">
        <v>74</v>
      </c>
      <c r="AR733" s="116"/>
      <c r="AS733" s="116"/>
      <c r="AT733" s="116"/>
      <c r="AU733" s="116"/>
      <c r="AV733" s="116"/>
      <c r="AW733" s="116"/>
      <c r="AX733" s="116"/>
      <c r="AY733" s="116"/>
      <c r="AZ733" s="116"/>
      <c r="BA733" s="116"/>
      <c r="BB733" s="116"/>
      <c r="BC733" s="116"/>
      <c r="BD733" s="117" t="s">
        <v>118</v>
      </c>
      <c r="BE733" s="255">
        <v>42744</v>
      </c>
      <c r="BF733" s="116"/>
      <c r="BG733" s="116"/>
      <c r="BH733" s="116"/>
      <c r="BI733" s="116"/>
      <c r="BJ733" s="116"/>
      <c r="BK733" s="116"/>
      <c r="BL733" s="116"/>
      <c r="BM733" s="116"/>
      <c r="BN733" s="116"/>
      <c r="BO733" s="116"/>
    </row>
    <row r="734" spans="1:67" ht="16.5">
      <c r="A734" s="305" t="e">
        <v>#N/A</v>
      </c>
      <c r="B734" s="117"/>
      <c r="C734" s="116"/>
      <c r="D734" s="236"/>
      <c r="E734" s="117" t="s">
        <v>3276</v>
      </c>
      <c r="F734" s="235"/>
      <c r="G734" s="116"/>
      <c r="H734" s="116"/>
      <c r="I734" s="116"/>
      <c r="J734" s="116"/>
      <c r="K734" s="116"/>
      <c r="L734" s="116"/>
      <c r="M734" s="117" t="s">
        <v>3277</v>
      </c>
      <c r="N734" s="116"/>
      <c r="O734" s="116"/>
      <c r="P734" s="116"/>
      <c r="Q734" s="116"/>
      <c r="R734" s="116"/>
      <c r="S734" s="116"/>
      <c r="T734" s="116"/>
      <c r="U734" s="116"/>
      <c r="V734" s="116"/>
      <c r="W734" s="116"/>
      <c r="X734" s="117" t="s">
        <v>3277</v>
      </c>
      <c r="Y734" s="234">
        <v>23.52</v>
      </c>
      <c r="Z734" s="234">
        <v>12</v>
      </c>
      <c r="AA734" s="234">
        <v>15</v>
      </c>
      <c r="AB734" s="117" t="s">
        <v>2567</v>
      </c>
      <c r="AC734" s="117" t="s">
        <v>2568</v>
      </c>
      <c r="AD734" s="117" t="s">
        <v>3278</v>
      </c>
      <c r="AE734" s="117" t="s">
        <v>109</v>
      </c>
      <c r="AF734" s="116"/>
      <c r="AG734" s="117" t="s">
        <v>67</v>
      </c>
      <c r="AH734" s="233" t="str">
        <f>VLOOKUP($AD734,'Program-Causes'!$C:$D,2,FALSE)</f>
        <v>Education</v>
      </c>
      <c r="AI734" s="117" t="s">
        <v>100</v>
      </c>
      <c r="AJ734" s="117" t="s">
        <v>1484</v>
      </c>
      <c r="AK734" s="117" t="s">
        <v>70</v>
      </c>
      <c r="AL734" s="30" t="str">
        <f t="shared" si="0"/>
        <v>阳绪少-广东守护宝网络有限公司-23.52-12-China Next Generation Education Foundation-中国下一代教育基金会</v>
      </c>
      <c r="AM734" s="257" t="s">
        <v>80</v>
      </c>
      <c r="AN734" s="116"/>
      <c r="AO734" s="116"/>
      <c r="AP734" s="116"/>
      <c r="AQ734" s="117" t="s">
        <v>74</v>
      </c>
      <c r="AR734" s="116"/>
      <c r="AS734" s="116"/>
      <c r="AT734" s="116"/>
      <c r="AU734" s="116"/>
      <c r="AV734" s="116"/>
      <c r="AW734" s="116"/>
      <c r="AX734" s="116"/>
      <c r="AY734" s="116"/>
      <c r="AZ734" s="116"/>
      <c r="BA734" s="116"/>
      <c r="BB734" s="116"/>
      <c r="BC734" s="116"/>
      <c r="BD734" s="117" t="s">
        <v>118</v>
      </c>
      <c r="BE734" s="255">
        <v>42744</v>
      </c>
      <c r="BF734" s="116"/>
      <c r="BG734" s="116"/>
      <c r="BH734" s="116"/>
      <c r="BI734" s="116"/>
      <c r="BJ734" s="116"/>
      <c r="BK734" s="116"/>
      <c r="BL734" s="116"/>
      <c r="BM734" s="116"/>
      <c r="BN734" s="116"/>
      <c r="BO734" s="116"/>
    </row>
    <row r="735" spans="1:67" ht="16.5">
      <c r="A735" s="305" t="e">
        <v>#N/A</v>
      </c>
      <c r="B735" s="117"/>
      <c r="C735" s="116"/>
      <c r="D735" s="236"/>
      <c r="E735" s="117" t="s">
        <v>3279</v>
      </c>
      <c r="F735" s="235"/>
      <c r="G735" s="116"/>
      <c r="H735" s="116"/>
      <c r="I735" s="116"/>
      <c r="J735" s="116"/>
      <c r="K735" s="116"/>
      <c r="L735" s="116"/>
      <c r="M735" s="117" t="s">
        <v>3280</v>
      </c>
      <c r="N735" s="116"/>
      <c r="O735" s="116"/>
      <c r="P735" s="116"/>
      <c r="Q735" s="116"/>
      <c r="R735" s="116"/>
      <c r="S735" s="116"/>
      <c r="T735" s="116"/>
      <c r="U735" s="116"/>
      <c r="V735" s="116"/>
      <c r="W735" s="116"/>
      <c r="X735" s="117" t="s">
        <v>3280</v>
      </c>
      <c r="Y735" s="234">
        <v>2.5299999999999998</v>
      </c>
      <c r="Z735" s="234">
        <v>6</v>
      </c>
      <c r="AA735" s="117" t="s">
        <v>173</v>
      </c>
      <c r="AB735" s="117" t="s">
        <v>1506</v>
      </c>
      <c r="AC735" s="117" t="s">
        <v>1507</v>
      </c>
      <c r="AD735" s="117" t="s">
        <v>2938</v>
      </c>
      <c r="AE735" s="117" t="s">
        <v>109</v>
      </c>
      <c r="AF735" s="116"/>
      <c r="AG735" s="117" t="s">
        <v>99</v>
      </c>
      <c r="AH735" s="233" t="str">
        <f>VLOOKUP($AD735,'Program-Causes'!$C:$D,2,FALSE)</f>
        <v>Social Welfare &amp; Poverty Alleviation</v>
      </c>
      <c r="AI735" s="117" t="s">
        <v>100</v>
      </c>
      <c r="AJ735" s="117" t="s">
        <v>1484</v>
      </c>
      <c r="AK735" s="117" t="s">
        <v>70</v>
      </c>
      <c r="AL735" s="30" t="str">
        <f t="shared" si="0"/>
        <v>吕利刚-四川省迈克实业有限公司-2.53-6-China Guanghua Foundation-中国光华科技基金会</v>
      </c>
      <c r="AM735" s="257" t="s">
        <v>80</v>
      </c>
      <c r="AN735" s="116"/>
      <c r="AO735" s="116"/>
      <c r="AP735" s="116"/>
      <c r="AQ735" s="117" t="s">
        <v>74</v>
      </c>
      <c r="AR735" s="116"/>
      <c r="AS735" s="116"/>
      <c r="AT735" s="116"/>
      <c r="AU735" s="116"/>
      <c r="AV735" s="116"/>
      <c r="AW735" s="116"/>
      <c r="AX735" s="116"/>
      <c r="AY735" s="116"/>
      <c r="AZ735" s="116"/>
      <c r="BA735" s="116"/>
      <c r="BB735" s="116"/>
      <c r="BC735" s="116"/>
      <c r="BD735" s="117" t="s">
        <v>118</v>
      </c>
      <c r="BE735" s="255">
        <v>42744</v>
      </c>
      <c r="BF735" s="116"/>
      <c r="BG735" s="116"/>
      <c r="BH735" s="116"/>
      <c r="BI735" s="116"/>
      <c r="BJ735" s="116"/>
      <c r="BK735" s="116"/>
      <c r="BL735" s="116"/>
      <c r="BM735" s="116"/>
      <c r="BN735" s="116"/>
      <c r="BO735" s="116"/>
    </row>
    <row r="736" spans="1:67" ht="16.5">
      <c r="A736" s="305" t="e">
        <v>#N/A</v>
      </c>
      <c r="B736" s="117"/>
      <c r="C736" s="116"/>
      <c r="D736" s="236"/>
      <c r="E736" s="117" t="s">
        <v>3281</v>
      </c>
      <c r="F736" s="235"/>
      <c r="G736" s="116"/>
      <c r="H736" s="116"/>
      <c r="I736" s="116"/>
      <c r="J736" s="116"/>
      <c r="K736" s="116"/>
      <c r="L736" s="116"/>
      <c r="M736" s="117" t="s">
        <v>3282</v>
      </c>
      <c r="N736" s="116"/>
      <c r="O736" s="116"/>
      <c r="P736" s="116"/>
      <c r="Q736" s="116"/>
      <c r="R736" s="116"/>
      <c r="S736" s="116"/>
      <c r="T736" s="116"/>
      <c r="U736" s="116"/>
      <c r="V736" s="116"/>
      <c r="W736" s="116"/>
      <c r="X736" s="117" t="s">
        <v>3282</v>
      </c>
      <c r="Y736" s="234">
        <v>5.4</v>
      </c>
      <c r="Z736" s="234">
        <v>12</v>
      </c>
      <c r="AA736" s="234">
        <v>8</v>
      </c>
      <c r="AB736" s="117" t="s">
        <v>2567</v>
      </c>
      <c r="AC736" s="117" t="s">
        <v>2568</v>
      </c>
      <c r="AD736" s="117" t="s">
        <v>3283</v>
      </c>
      <c r="AE736" s="117" t="s">
        <v>109</v>
      </c>
      <c r="AF736" s="116"/>
      <c r="AG736" s="117" t="s">
        <v>67</v>
      </c>
      <c r="AH736" s="233" t="str">
        <f>VLOOKUP($AD736,'Program-Causes'!$C:$D,2,FALSE)</f>
        <v>Education</v>
      </c>
      <c r="AI736" s="117" t="s">
        <v>100</v>
      </c>
      <c r="AJ736" s="117" t="s">
        <v>1484</v>
      </c>
      <c r="AK736" s="117" t="s">
        <v>70</v>
      </c>
      <c r="AL736" s="30" t="str">
        <f t="shared" si="0"/>
        <v>王辉-天津启橙文化交流有限公司-5.4-12-China Next Generation Education Foundation-中国下一代教育基金会</v>
      </c>
      <c r="AM736" s="257" t="s">
        <v>80</v>
      </c>
      <c r="AN736" s="116"/>
      <c r="AO736" s="116"/>
      <c r="AP736" s="116"/>
      <c r="AQ736" s="117" t="s">
        <v>74</v>
      </c>
      <c r="AR736" s="116"/>
      <c r="AS736" s="116"/>
      <c r="AT736" s="116"/>
      <c r="AU736" s="116"/>
      <c r="AV736" s="116"/>
      <c r="AW736" s="116"/>
      <c r="AX736" s="116"/>
      <c r="AY736" s="116"/>
      <c r="AZ736" s="116"/>
      <c r="BA736" s="116"/>
      <c r="BB736" s="116"/>
      <c r="BC736" s="116"/>
      <c r="BD736" s="117" t="s">
        <v>118</v>
      </c>
      <c r="BE736" s="255">
        <v>42744</v>
      </c>
      <c r="BF736" s="116"/>
      <c r="BG736" s="116"/>
      <c r="BH736" s="116"/>
      <c r="BI736" s="116"/>
      <c r="BJ736" s="116"/>
      <c r="BK736" s="116"/>
      <c r="BL736" s="116"/>
      <c r="BM736" s="116"/>
      <c r="BN736" s="116"/>
      <c r="BO736" s="116"/>
    </row>
    <row r="737" spans="1:67" ht="16.5">
      <c r="A737" s="305" t="e">
        <v>#N/A</v>
      </c>
      <c r="B737" s="117"/>
      <c r="C737" s="116"/>
      <c r="D737" s="236"/>
      <c r="E737" s="117" t="s">
        <v>3284</v>
      </c>
      <c r="F737" s="235"/>
      <c r="G737" s="116"/>
      <c r="H737" s="116"/>
      <c r="I737" s="116"/>
      <c r="J737" s="116"/>
      <c r="K737" s="116"/>
      <c r="L737" s="116"/>
      <c r="M737" s="117" t="s">
        <v>3285</v>
      </c>
      <c r="N737" s="116"/>
      <c r="O737" s="116"/>
      <c r="P737" s="116"/>
      <c r="Q737" s="116"/>
      <c r="R737" s="116"/>
      <c r="S737" s="116"/>
      <c r="T737" s="116"/>
      <c r="U737" s="116"/>
      <c r="V737" s="116"/>
      <c r="W737" s="116"/>
      <c r="X737" s="117" t="s">
        <v>3285</v>
      </c>
      <c r="Y737" s="234">
        <v>39.200000000000003</v>
      </c>
      <c r="Z737" s="234">
        <v>12</v>
      </c>
      <c r="AA737" s="234">
        <v>8</v>
      </c>
      <c r="AB737" s="117" t="s">
        <v>2567</v>
      </c>
      <c r="AC737" s="117" t="s">
        <v>2568</v>
      </c>
      <c r="AD737" s="117" t="s">
        <v>3283</v>
      </c>
      <c r="AE737" s="117" t="s">
        <v>109</v>
      </c>
      <c r="AF737" s="116"/>
      <c r="AG737" s="117" t="s">
        <v>67</v>
      </c>
      <c r="AH737" s="233" t="str">
        <f>VLOOKUP($AD737,'Program-Causes'!$C:$D,2,FALSE)</f>
        <v>Education</v>
      </c>
      <c r="AI737" s="117" t="s">
        <v>100</v>
      </c>
      <c r="AJ737" s="117" t="s">
        <v>1484</v>
      </c>
      <c r="AK737" s="117" t="s">
        <v>70</v>
      </c>
      <c r="AL737" s="30" t="str">
        <f t="shared" si="0"/>
        <v>杨东华-维坊德勤育英软件科技有限公司-39.2-12-China Next Generation Education Foundation-中国下一代教育基金会</v>
      </c>
      <c r="AM737" s="257" t="s">
        <v>80</v>
      </c>
      <c r="AN737" s="116"/>
      <c r="AO737" s="116"/>
      <c r="AP737" s="116"/>
      <c r="AQ737" s="117" t="s">
        <v>74</v>
      </c>
      <c r="AR737" s="116"/>
      <c r="AS737" s="116"/>
      <c r="AT737" s="116"/>
      <c r="AU737" s="116"/>
      <c r="AV737" s="116"/>
      <c r="AW737" s="116"/>
      <c r="AX737" s="116"/>
      <c r="AY737" s="116"/>
      <c r="AZ737" s="116"/>
      <c r="BA737" s="116"/>
      <c r="BB737" s="116"/>
      <c r="BC737" s="116"/>
      <c r="BD737" s="117" t="s">
        <v>118</v>
      </c>
      <c r="BE737" s="255">
        <v>42744</v>
      </c>
      <c r="BF737" s="116"/>
      <c r="BG737" s="116"/>
      <c r="BH737" s="116"/>
      <c r="BI737" s="116"/>
      <c r="BJ737" s="116"/>
      <c r="BK737" s="116"/>
      <c r="BL737" s="116"/>
      <c r="BM737" s="116"/>
      <c r="BN737" s="116"/>
      <c r="BO737" s="116"/>
    </row>
    <row r="738" spans="1:67" ht="16.5">
      <c r="A738" s="305" t="e">
        <v>#N/A</v>
      </c>
      <c r="B738" s="117"/>
      <c r="C738" s="116"/>
      <c r="D738" s="236"/>
      <c r="E738" s="117" t="s">
        <v>3284</v>
      </c>
      <c r="F738" s="235"/>
      <c r="G738" s="116"/>
      <c r="H738" s="116"/>
      <c r="I738" s="116"/>
      <c r="J738" s="116"/>
      <c r="K738" s="116"/>
      <c r="L738" s="116"/>
      <c r="M738" s="117" t="s">
        <v>3286</v>
      </c>
      <c r="N738" s="116"/>
      <c r="O738" s="116"/>
      <c r="P738" s="116"/>
      <c r="Q738" s="116"/>
      <c r="R738" s="116"/>
      <c r="S738" s="116"/>
      <c r="T738" s="116"/>
      <c r="U738" s="116"/>
      <c r="V738" s="116"/>
      <c r="W738" s="116"/>
      <c r="X738" s="117" t="s">
        <v>3286</v>
      </c>
      <c r="Y738" s="234">
        <v>29.4</v>
      </c>
      <c r="Z738" s="234">
        <v>12</v>
      </c>
      <c r="AA738" s="234">
        <v>15</v>
      </c>
      <c r="AB738" s="117" t="s">
        <v>2567</v>
      </c>
      <c r="AC738" s="117" t="s">
        <v>2568</v>
      </c>
      <c r="AD738" s="117" t="s">
        <v>3287</v>
      </c>
      <c r="AE738" s="117" t="s">
        <v>109</v>
      </c>
      <c r="AF738" s="116"/>
      <c r="AG738" s="117" t="s">
        <v>67</v>
      </c>
      <c r="AH738" s="233" t="str">
        <f>VLOOKUP($AD738,'Program-Causes'!$C:$D,2,FALSE)</f>
        <v>Education</v>
      </c>
      <c r="AI738" s="117" t="s">
        <v>100</v>
      </c>
      <c r="AJ738" s="117" t="s">
        <v>1484</v>
      </c>
      <c r="AK738" s="117" t="s">
        <v>70</v>
      </c>
      <c r="AL738" s="30" t="str">
        <f t="shared" si="0"/>
        <v>杨东华-潍坊德勤育英科技有限公司-29.4-12-China Next Generation Education Foundation-中国下一代教育基金会</v>
      </c>
      <c r="AM738" s="257" t="s">
        <v>80</v>
      </c>
      <c r="AN738" s="116"/>
      <c r="AO738" s="116"/>
      <c r="AP738" s="116"/>
      <c r="AQ738" s="117" t="s">
        <v>74</v>
      </c>
      <c r="AR738" s="116"/>
      <c r="AS738" s="116"/>
      <c r="AT738" s="116"/>
      <c r="AU738" s="116"/>
      <c r="AV738" s="116"/>
      <c r="AW738" s="116"/>
      <c r="AX738" s="116"/>
      <c r="AY738" s="116"/>
      <c r="AZ738" s="116"/>
      <c r="BA738" s="116"/>
      <c r="BB738" s="116"/>
      <c r="BC738" s="116"/>
      <c r="BD738" s="117" t="s">
        <v>118</v>
      </c>
      <c r="BE738" s="255">
        <v>42744</v>
      </c>
      <c r="BF738" s="116"/>
      <c r="BG738" s="116"/>
      <c r="BH738" s="116"/>
      <c r="BI738" s="116"/>
      <c r="BJ738" s="116"/>
      <c r="BK738" s="116"/>
      <c r="BL738" s="116"/>
      <c r="BM738" s="116"/>
      <c r="BN738" s="116"/>
      <c r="BO738" s="116"/>
    </row>
    <row r="739" spans="1:67" ht="12.75">
      <c r="A739" s="116"/>
      <c r="B739" s="116"/>
      <c r="C739" s="116"/>
      <c r="D739" s="116"/>
      <c r="E739" s="116"/>
      <c r="F739" s="235"/>
      <c r="G739" s="116"/>
      <c r="H739" s="116"/>
      <c r="I739" s="116"/>
      <c r="J739" s="116"/>
      <c r="K739" s="116"/>
      <c r="L739" s="116"/>
      <c r="M739" s="116"/>
      <c r="N739" s="116"/>
      <c r="O739" s="116"/>
      <c r="P739" s="116"/>
      <c r="Q739" s="116"/>
      <c r="R739" s="116"/>
      <c r="S739" s="116"/>
      <c r="T739" s="116"/>
      <c r="U739" s="116"/>
      <c r="V739" s="116"/>
      <c r="W739" s="116"/>
      <c r="X739" s="116"/>
      <c r="Y739" s="116"/>
      <c r="Z739" s="116"/>
      <c r="AA739" s="116"/>
      <c r="AB739" s="116"/>
      <c r="AC739" s="116"/>
      <c r="AD739" s="116"/>
      <c r="AE739" s="116"/>
      <c r="AF739" s="116"/>
      <c r="AG739" s="116"/>
      <c r="AH739" s="311"/>
      <c r="AI739" s="116"/>
      <c r="AJ739" s="116"/>
      <c r="AK739" s="116"/>
      <c r="AL739" s="116"/>
      <c r="AM739" s="116"/>
      <c r="AN739" s="116"/>
      <c r="AO739" s="116"/>
      <c r="AP739" s="116"/>
      <c r="AQ739" s="116"/>
      <c r="AR739" s="116"/>
      <c r="AS739" s="116"/>
      <c r="AT739" s="116"/>
      <c r="AU739" s="116"/>
      <c r="AV739" s="116"/>
      <c r="AW739" s="116"/>
      <c r="AX739" s="116"/>
      <c r="AY739" s="116"/>
      <c r="AZ739" s="116"/>
      <c r="BA739" s="116"/>
      <c r="BB739" s="116"/>
      <c r="BC739" s="116"/>
      <c r="BD739" s="116"/>
      <c r="BE739" s="116"/>
      <c r="BF739" s="116"/>
      <c r="BG739" s="116"/>
      <c r="BH739" s="116"/>
      <c r="BI739" s="116"/>
      <c r="BJ739" s="116"/>
      <c r="BK739" s="116"/>
      <c r="BL739" s="116"/>
      <c r="BM739" s="116"/>
      <c r="BN739" s="116"/>
      <c r="BO739" s="116"/>
    </row>
    <row r="740" spans="1:67" ht="12.75">
      <c r="A740" s="116"/>
      <c r="B740" s="116"/>
      <c r="C740" s="116"/>
      <c r="D740" s="116"/>
      <c r="E740" s="116"/>
      <c r="F740" s="235"/>
      <c r="G740" s="116"/>
      <c r="H740" s="116"/>
      <c r="I740" s="116"/>
      <c r="J740" s="116"/>
      <c r="K740" s="116"/>
      <c r="L740" s="116"/>
      <c r="M740" s="116"/>
      <c r="N740" s="116"/>
      <c r="O740" s="116"/>
      <c r="P740" s="116"/>
      <c r="Q740" s="116"/>
      <c r="R740" s="116"/>
      <c r="S740" s="116"/>
      <c r="T740" s="116"/>
      <c r="U740" s="116"/>
      <c r="V740" s="116"/>
      <c r="W740" s="116"/>
      <c r="X740" s="116"/>
      <c r="Y740" s="116"/>
      <c r="Z740" s="116"/>
      <c r="AA740" s="116"/>
      <c r="AB740" s="116"/>
      <c r="AC740" s="116"/>
      <c r="AD740" s="116"/>
      <c r="AE740" s="116"/>
      <c r="AF740" s="116"/>
      <c r="AG740" s="116"/>
      <c r="AH740" s="311"/>
      <c r="AI740" s="116"/>
      <c r="AJ740" s="116"/>
      <c r="AK740" s="116"/>
      <c r="AL740" s="116"/>
      <c r="AM740" s="116"/>
      <c r="AN740" s="116"/>
      <c r="AO740" s="116"/>
      <c r="AP740" s="116"/>
      <c r="AQ740" s="116"/>
      <c r="AR740" s="116"/>
      <c r="AS740" s="116"/>
      <c r="AT740" s="116"/>
      <c r="AU740" s="116"/>
      <c r="AV740" s="116"/>
      <c r="AW740" s="116"/>
      <c r="AX740" s="116"/>
      <c r="AY740" s="116"/>
      <c r="AZ740" s="116"/>
      <c r="BA740" s="116"/>
      <c r="BB740" s="116"/>
      <c r="BC740" s="116"/>
      <c r="BD740" s="116"/>
      <c r="BE740" s="116"/>
      <c r="BF740" s="116"/>
      <c r="BG740" s="116"/>
      <c r="BH740" s="116"/>
      <c r="BI740" s="116"/>
      <c r="BJ740" s="116"/>
      <c r="BK740" s="116"/>
      <c r="BL740" s="116"/>
      <c r="BM740" s="116"/>
      <c r="BN740" s="116"/>
      <c r="BO740" s="116"/>
    </row>
    <row r="741" spans="1:67" ht="12.75">
      <c r="A741" s="116"/>
      <c r="B741" s="116"/>
      <c r="C741" s="116"/>
      <c r="D741" s="116"/>
      <c r="E741" s="116"/>
      <c r="F741" s="235"/>
      <c r="G741" s="116"/>
      <c r="H741" s="116"/>
      <c r="I741" s="116"/>
      <c r="J741" s="116"/>
      <c r="K741" s="116"/>
      <c r="L741" s="116"/>
      <c r="M741" s="116"/>
      <c r="N741" s="116"/>
      <c r="O741" s="116"/>
      <c r="P741" s="116"/>
      <c r="Q741" s="116"/>
      <c r="R741" s="116"/>
      <c r="S741" s="116"/>
      <c r="T741" s="116"/>
      <c r="U741" s="116"/>
      <c r="V741" s="116"/>
      <c r="W741" s="116"/>
      <c r="X741" s="116"/>
      <c r="Y741" s="116"/>
      <c r="Z741" s="116"/>
      <c r="AA741" s="116"/>
      <c r="AB741" s="116"/>
      <c r="AC741" s="116"/>
      <c r="AD741" s="116"/>
      <c r="AE741" s="116"/>
      <c r="AF741" s="116"/>
      <c r="AG741" s="116"/>
      <c r="AH741" s="311"/>
      <c r="AI741" s="116"/>
      <c r="AJ741" s="116"/>
      <c r="AK741" s="116"/>
      <c r="AL741" s="116"/>
      <c r="AM741" s="116"/>
      <c r="AN741" s="116"/>
      <c r="AO741" s="116"/>
      <c r="AP741" s="116"/>
      <c r="AQ741" s="116"/>
      <c r="AR741" s="116"/>
      <c r="AS741" s="116"/>
      <c r="AT741" s="116"/>
      <c r="AU741" s="116"/>
      <c r="AV741" s="116"/>
      <c r="AW741" s="116"/>
      <c r="AX741" s="116"/>
      <c r="AY741" s="116"/>
      <c r="AZ741" s="116"/>
      <c r="BA741" s="116"/>
      <c r="BB741" s="116"/>
      <c r="BC741" s="116"/>
      <c r="BD741" s="116"/>
      <c r="BE741" s="116"/>
      <c r="BF741" s="116"/>
      <c r="BG741" s="116"/>
      <c r="BH741" s="116"/>
      <c r="BI741" s="116"/>
      <c r="BJ741" s="116"/>
      <c r="BK741" s="116"/>
      <c r="BL741" s="116"/>
      <c r="BM741" s="116"/>
      <c r="BN741" s="116"/>
      <c r="BO741" s="116"/>
    </row>
    <row r="742" spans="1:67" ht="12.75">
      <c r="A742" s="116"/>
      <c r="B742" s="116"/>
      <c r="C742" s="116"/>
      <c r="D742" s="116"/>
      <c r="E742" s="116"/>
      <c r="F742" s="235"/>
      <c r="G742" s="116"/>
      <c r="H742" s="116"/>
      <c r="I742" s="116"/>
      <c r="J742" s="116"/>
      <c r="K742" s="116"/>
      <c r="L742" s="116"/>
      <c r="M742" s="116"/>
      <c r="N742" s="116"/>
      <c r="O742" s="116"/>
      <c r="P742" s="116"/>
      <c r="Q742" s="116"/>
      <c r="R742" s="116"/>
      <c r="S742" s="116"/>
      <c r="T742" s="116"/>
      <c r="U742" s="116"/>
      <c r="V742" s="116"/>
      <c r="W742" s="116"/>
      <c r="X742" s="116"/>
      <c r="Y742" s="116"/>
      <c r="Z742" s="116"/>
      <c r="AA742" s="116"/>
      <c r="AB742" s="116"/>
      <c r="AC742" s="116"/>
      <c r="AD742" s="116"/>
      <c r="AE742" s="116"/>
      <c r="AF742" s="116"/>
      <c r="AG742" s="116"/>
      <c r="AH742" s="311"/>
      <c r="AI742" s="116"/>
      <c r="AJ742" s="116"/>
      <c r="AK742" s="116"/>
      <c r="AL742" s="116"/>
      <c r="AM742" s="116"/>
      <c r="AN742" s="116"/>
      <c r="AO742" s="116"/>
      <c r="AP742" s="116"/>
      <c r="AQ742" s="116"/>
      <c r="AR742" s="116"/>
      <c r="AS742" s="116"/>
      <c r="AT742" s="116"/>
      <c r="AU742" s="116"/>
      <c r="AV742" s="116"/>
      <c r="AW742" s="116"/>
      <c r="AX742" s="116"/>
      <c r="AY742" s="116"/>
      <c r="AZ742" s="116"/>
      <c r="BA742" s="116"/>
      <c r="BB742" s="116"/>
      <c r="BC742" s="116"/>
      <c r="BD742" s="116"/>
      <c r="BE742" s="116"/>
      <c r="BF742" s="116"/>
      <c r="BG742" s="116"/>
      <c r="BH742" s="116"/>
      <c r="BI742" s="116"/>
      <c r="BJ742" s="116"/>
      <c r="BK742" s="116"/>
      <c r="BL742" s="116"/>
      <c r="BM742" s="116"/>
      <c r="BN742" s="116"/>
      <c r="BO742" s="116"/>
    </row>
    <row r="743" spans="1:67" ht="12.75">
      <c r="A743" s="116"/>
      <c r="B743" s="116"/>
      <c r="C743" s="116"/>
      <c r="D743" s="116"/>
      <c r="E743" s="116"/>
      <c r="F743" s="235"/>
      <c r="G743" s="116"/>
      <c r="H743" s="116"/>
      <c r="I743" s="116"/>
      <c r="J743" s="116"/>
      <c r="K743" s="116"/>
      <c r="L743" s="116"/>
      <c r="M743" s="116"/>
      <c r="N743" s="116"/>
      <c r="O743" s="116"/>
      <c r="P743" s="116"/>
      <c r="Q743" s="116"/>
      <c r="R743" s="116"/>
      <c r="S743" s="116"/>
      <c r="T743" s="116"/>
      <c r="U743" s="116"/>
      <c r="V743" s="116"/>
      <c r="W743" s="116"/>
      <c r="X743" s="116"/>
      <c r="Y743" s="116"/>
      <c r="Z743" s="116"/>
      <c r="AA743" s="116"/>
      <c r="AB743" s="116"/>
      <c r="AC743" s="116"/>
      <c r="AD743" s="116"/>
      <c r="AE743" s="116"/>
      <c r="AF743" s="116"/>
      <c r="AG743" s="116"/>
      <c r="AH743" s="311"/>
      <c r="AI743" s="116"/>
      <c r="AJ743" s="116"/>
      <c r="AK743" s="116"/>
      <c r="AL743" s="116"/>
      <c r="AM743" s="116"/>
      <c r="AN743" s="116"/>
      <c r="AO743" s="116"/>
      <c r="AP743" s="116"/>
      <c r="AQ743" s="116"/>
      <c r="AR743" s="116"/>
      <c r="AS743" s="116"/>
      <c r="AT743" s="116"/>
      <c r="AU743" s="116"/>
      <c r="AV743" s="116"/>
      <c r="AW743" s="116"/>
      <c r="AX743" s="116"/>
      <c r="AY743" s="116"/>
      <c r="AZ743" s="116"/>
      <c r="BA743" s="116"/>
      <c r="BB743" s="116"/>
      <c r="BC743" s="116"/>
      <c r="BD743" s="116"/>
      <c r="BE743" s="116"/>
      <c r="BF743" s="116"/>
      <c r="BG743" s="116"/>
      <c r="BH743" s="116"/>
      <c r="BI743" s="116"/>
      <c r="BJ743" s="116"/>
      <c r="BK743" s="116"/>
      <c r="BL743" s="116"/>
      <c r="BM743" s="116"/>
      <c r="BN743" s="116"/>
      <c r="BO743" s="116"/>
    </row>
    <row r="744" spans="1:67" ht="12.75">
      <c r="A744" s="116"/>
      <c r="B744" s="116"/>
      <c r="C744" s="116"/>
      <c r="D744" s="116"/>
      <c r="E744" s="116"/>
      <c r="F744" s="235"/>
      <c r="G744" s="116"/>
      <c r="H744" s="116"/>
      <c r="I744" s="116"/>
      <c r="J744" s="116"/>
      <c r="K744" s="116"/>
      <c r="L744" s="116"/>
      <c r="M744" s="116"/>
      <c r="N744" s="116"/>
      <c r="O744" s="116"/>
      <c r="P744" s="116"/>
      <c r="Q744" s="116"/>
      <c r="R744" s="116"/>
      <c r="S744" s="116"/>
      <c r="T744" s="116"/>
      <c r="U744" s="116"/>
      <c r="V744" s="116"/>
      <c r="W744" s="116"/>
      <c r="X744" s="116"/>
      <c r="Y744" s="116"/>
      <c r="Z744" s="116"/>
      <c r="AA744" s="116"/>
      <c r="AB744" s="116"/>
      <c r="AC744" s="116"/>
      <c r="AD744" s="116"/>
      <c r="AE744" s="116"/>
      <c r="AF744" s="116"/>
      <c r="AG744" s="116"/>
      <c r="AH744" s="311"/>
      <c r="AI744" s="116"/>
      <c r="AJ744" s="116"/>
      <c r="AK744" s="116"/>
      <c r="AL744" s="116"/>
      <c r="AM744" s="116"/>
      <c r="AN744" s="116"/>
      <c r="AO744" s="116"/>
      <c r="AP744" s="116"/>
      <c r="AQ744" s="116"/>
      <c r="AR744" s="116"/>
      <c r="AS744" s="116"/>
      <c r="AT744" s="116"/>
      <c r="AU744" s="116"/>
      <c r="AV744" s="116"/>
      <c r="AW744" s="116"/>
      <c r="AX744" s="116"/>
      <c r="AY744" s="116"/>
      <c r="AZ744" s="116"/>
      <c r="BA744" s="116"/>
      <c r="BB744" s="116"/>
      <c r="BC744" s="116"/>
      <c r="BD744" s="116"/>
      <c r="BE744" s="116"/>
      <c r="BF744" s="116"/>
      <c r="BG744" s="116"/>
      <c r="BH744" s="116"/>
      <c r="BI744" s="116"/>
      <c r="BJ744" s="116"/>
      <c r="BK744" s="116"/>
      <c r="BL744" s="116"/>
      <c r="BM744" s="116"/>
      <c r="BN744" s="116"/>
      <c r="BO744" s="116"/>
    </row>
    <row r="745" spans="1:67" ht="12.75">
      <c r="A745" s="116"/>
      <c r="B745" s="116"/>
      <c r="C745" s="116"/>
      <c r="D745" s="116"/>
      <c r="E745" s="116"/>
      <c r="F745" s="235"/>
      <c r="G745" s="116"/>
      <c r="H745" s="116"/>
      <c r="I745" s="116"/>
      <c r="J745" s="116"/>
      <c r="K745" s="116"/>
      <c r="L745" s="116"/>
      <c r="M745" s="116"/>
      <c r="N745" s="116"/>
      <c r="O745" s="116"/>
      <c r="P745" s="116"/>
      <c r="Q745" s="116"/>
      <c r="R745" s="116"/>
      <c r="S745" s="116"/>
      <c r="T745" s="116"/>
      <c r="U745" s="116"/>
      <c r="V745" s="116"/>
      <c r="W745" s="116"/>
      <c r="X745" s="116"/>
      <c r="Y745" s="116"/>
      <c r="Z745" s="116"/>
      <c r="AA745" s="116"/>
      <c r="AB745" s="116"/>
      <c r="AC745" s="116"/>
      <c r="AD745" s="116"/>
      <c r="AE745" s="116"/>
      <c r="AF745" s="116"/>
      <c r="AG745" s="116"/>
      <c r="AH745" s="311"/>
      <c r="AI745" s="116"/>
      <c r="AJ745" s="116"/>
      <c r="AK745" s="116"/>
      <c r="AL745" s="116"/>
      <c r="AM745" s="116"/>
      <c r="AN745" s="116"/>
      <c r="AO745" s="116"/>
      <c r="AP745" s="116"/>
      <c r="AQ745" s="116"/>
      <c r="AR745" s="116"/>
      <c r="AS745" s="116"/>
      <c r="AT745" s="116"/>
      <c r="AU745" s="116"/>
      <c r="AV745" s="116"/>
      <c r="AW745" s="116"/>
      <c r="AX745" s="116"/>
      <c r="AY745" s="116"/>
      <c r="AZ745" s="116"/>
      <c r="BA745" s="116"/>
      <c r="BB745" s="116"/>
      <c r="BC745" s="116"/>
      <c r="BD745" s="116"/>
      <c r="BE745" s="116"/>
      <c r="BF745" s="116"/>
      <c r="BG745" s="116"/>
      <c r="BH745" s="116"/>
      <c r="BI745" s="116"/>
      <c r="BJ745" s="116"/>
      <c r="BK745" s="116"/>
      <c r="BL745" s="116"/>
      <c r="BM745" s="116"/>
      <c r="BN745" s="116"/>
      <c r="BO745" s="116"/>
    </row>
    <row r="746" spans="1:67" ht="12.75">
      <c r="A746" s="116"/>
      <c r="B746" s="116"/>
      <c r="C746" s="116"/>
      <c r="D746" s="116"/>
      <c r="E746" s="116"/>
      <c r="F746" s="235"/>
      <c r="G746" s="116"/>
      <c r="H746" s="116"/>
      <c r="I746" s="116"/>
      <c r="J746" s="116"/>
      <c r="K746" s="116"/>
      <c r="L746" s="116"/>
      <c r="M746" s="116"/>
      <c r="N746" s="116"/>
      <c r="O746" s="116"/>
      <c r="P746" s="116"/>
      <c r="Q746" s="116"/>
      <c r="R746" s="116"/>
      <c r="S746" s="116"/>
      <c r="T746" s="116"/>
      <c r="U746" s="116"/>
      <c r="V746" s="116"/>
      <c r="W746" s="116"/>
      <c r="X746" s="116"/>
      <c r="Y746" s="116"/>
      <c r="Z746" s="116"/>
      <c r="AA746" s="116"/>
      <c r="AB746" s="116"/>
      <c r="AC746" s="116"/>
      <c r="AD746" s="116"/>
      <c r="AE746" s="116"/>
      <c r="AF746" s="116"/>
      <c r="AG746" s="116"/>
      <c r="AH746" s="311"/>
      <c r="AI746" s="116"/>
      <c r="AJ746" s="116"/>
      <c r="AK746" s="116"/>
      <c r="AL746" s="116"/>
      <c r="AM746" s="116"/>
      <c r="AN746" s="116"/>
      <c r="AO746" s="116"/>
      <c r="AP746" s="116"/>
      <c r="AQ746" s="116"/>
      <c r="AR746" s="116"/>
      <c r="AS746" s="116"/>
      <c r="AT746" s="116"/>
      <c r="AU746" s="116"/>
      <c r="AV746" s="116"/>
      <c r="AW746" s="116"/>
      <c r="AX746" s="116"/>
      <c r="AY746" s="116"/>
      <c r="AZ746" s="116"/>
      <c r="BA746" s="116"/>
      <c r="BB746" s="116"/>
      <c r="BC746" s="116"/>
      <c r="BD746" s="116"/>
      <c r="BE746" s="116"/>
      <c r="BF746" s="116"/>
      <c r="BG746" s="116"/>
      <c r="BH746" s="116"/>
      <c r="BI746" s="116"/>
      <c r="BJ746" s="116"/>
      <c r="BK746" s="116"/>
      <c r="BL746" s="116"/>
      <c r="BM746" s="116"/>
      <c r="BN746" s="116"/>
      <c r="BO746" s="116"/>
    </row>
    <row r="747" spans="1:67" ht="12.75">
      <c r="A747" s="116"/>
      <c r="B747" s="116"/>
      <c r="C747" s="116"/>
      <c r="D747" s="116"/>
      <c r="E747" s="116"/>
      <c r="F747" s="235"/>
      <c r="G747" s="116"/>
      <c r="H747" s="116"/>
      <c r="I747" s="116"/>
      <c r="J747" s="116"/>
      <c r="K747" s="116"/>
      <c r="L747" s="116"/>
      <c r="M747" s="116"/>
      <c r="N747" s="116"/>
      <c r="O747" s="116"/>
      <c r="P747" s="116"/>
      <c r="Q747" s="116"/>
      <c r="R747" s="116"/>
      <c r="S747" s="116"/>
      <c r="T747" s="116"/>
      <c r="U747" s="116"/>
      <c r="V747" s="116"/>
      <c r="W747" s="116"/>
      <c r="X747" s="116"/>
      <c r="Y747" s="116"/>
      <c r="Z747" s="116"/>
      <c r="AA747" s="116"/>
      <c r="AB747" s="116"/>
      <c r="AC747" s="116"/>
      <c r="AD747" s="116"/>
      <c r="AE747" s="116"/>
      <c r="AF747" s="116"/>
      <c r="AG747" s="116"/>
      <c r="AH747" s="311"/>
      <c r="AI747" s="116"/>
      <c r="AJ747" s="116"/>
      <c r="AK747" s="116"/>
      <c r="AL747" s="116"/>
      <c r="AM747" s="116"/>
      <c r="AN747" s="116"/>
      <c r="AO747" s="116"/>
      <c r="AP747" s="116"/>
      <c r="AQ747" s="116"/>
      <c r="AR747" s="116"/>
      <c r="AS747" s="116"/>
      <c r="AT747" s="116"/>
      <c r="AU747" s="116"/>
      <c r="AV747" s="116"/>
      <c r="AW747" s="116"/>
      <c r="AX747" s="116"/>
      <c r="AY747" s="116"/>
      <c r="AZ747" s="116"/>
      <c r="BA747" s="116"/>
      <c r="BB747" s="116"/>
      <c r="BC747" s="116"/>
      <c r="BD747" s="116"/>
      <c r="BE747" s="116"/>
      <c r="BF747" s="116"/>
      <c r="BG747" s="116"/>
      <c r="BH747" s="116"/>
      <c r="BI747" s="116"/>
      <c r="BJ747" s="116"/>
      <c r="BK747" s="116"/>
      <c r="BL747" s="116"/>
      <c r="BM747" s="116"/>
      <c r="BN747" s="116"/>
      <c r="BO747" s="116"/>
    </row>
    <row r="748" spans="1:67" ht="12.75">
      <c r="A748" s="116"/>
      <c r="B748" s="116"/>
      <c r="C748" s="116"/>
      <c r="D748" s="116"/>
      <c r="E748" s="116"/>
      <c r="F748" s="235"/>
      <c r="G748" s="116"/>
      <c r="H748" s="116"/>
      <c r="I748" s="116"/>
      <c r="J748" s="116"/>
      <c r="K748" s="116"/>
      <c r="L748" s="116"/>
      <c r="M748" s="116"/>
      <c r="N748" s="116"/>
      <c r="O748" s="116"/>
      <c r="P748" s="116"/>
      <c r="Q748" s="116"/>
      <c r="R748" s="116"/>
      <c r="S748" s="116"/>
      <c r="T748" s="116"/>
      <c r="U748" s="116"/>
      <c r="V748" s="116"/>
      <c r="W748" s="116"/>
      <c r="X748" s="116"/>
      <c r="Y748" s="116"/>
      <c r="Z748" s="116"/>
      <c r="AA748" s="116"/>
      <c r="AB748" s="116"/>
      <c r="AC748" s="116"/>
      <c r="AD748" s="116"/>
      <c r="AE748" s="116"/>
      <c r="AF748" s="116"/>
      <c r="AG748" s="116"/>
      <c r="AH748" s="311"/>
      <c r="AI748" s="116"/>
      <c r="AJ748" s="116"/>
      <c r="AK748" s="116"/>
      <c r="AL748" s="116"/>
      <c r="AM748" s="116"/>
      <c r="AN748" s="116"/>
      <c r="AO748" s="116"/>
      <c r="AP748" s="116"/>
      <c r="AQ748" s="116"/>
      <c r="AR748" s="116"/>
      <c r="AS748" s="116"/>
      <c r="AT748" s="116"/>
      <c r="AU748" s="116"/>
      <c r="AV748" s="116"/>
      <c r="AW748" s="116"/>
      <c r="AX748" s="116"/>
      <c r="AY748" s="116"/>
      <c r="AZ748" s="116"/>
      <c r="BA748" s="116"/>
      <c r="BB748" s="116"/>
      <c r="BC748" s="116"/>
      <c r="BD748" s="116"/>
      <c r="BE748" s="116"/>
      <c r="BF748" s="116"/>
      <c r="BG748" s="116"/>
      <c r="BH748" s="116"/>
      <c r="BI748" s="116"/>
      <c r="BJ748" s="116"/>
      <c r="BK748" s="116"/>
      <c r="BL748" s="116"/>
      <c r="BM748" s="116"/>
      <c r="BN748" s="116"/>
      <c r="BO748" s="116"/>
    </row>
    <row r="749" spans="1:67" ht="12.75">
      <c r="A749" s="116"/>
      <c r="B749" s="116"/>
      <c r="C749" s="116"/>
      <c r="D749" s="116"/>
      <c r="E749" s="116"/>
      <c r="F749" s="235"/>
      <c r="G749" s="116"/>
      <c r="H749" s="116"/>
      <c r="I749" s="116"/>
      <c r="J749" s="116"/>
      <c r="K749" s="116"/>
      <c r="L749" s="116"/>
      <c r="M749" s="116"/>
      <c r="N749" s="116"/>
      <c r="O749" s="116"/>
      <c r="P749" s="116"/>
      <c r="Q749" s="116"/>
      <c r="R749" s="116"/>
      <c r="S749" s="116"/>
      <c r="T749" s="116"/>
      <c r="U749" s="116"/>
      <c r="V749" s="116"/>
      <c r="W749" s="116"/>
      <c r="X749" s="116"/>
      <c r="Y749" s="116"/>
      <c r="Z749" s="116"/>
      <c r="AA749" s="116"/>
      <c r="AB749" s="116"/>
      <c r="AC749" s="116"/>
      <c r="AD749" s="116"/>
      <c r="AE749" s="116"/>
      <c r="AF749" s="116"/>
      <c r="AG749" s="116"/>
      <c r="AH749" s="311"/>
      <c r="AI749" s="116"/>
      <c r="AJ749" s="116"/>
      <c r="AK749" s="116"/>
      <c r="AL749" s="116"/>
      <c r="AM749" s="116"/>
      <c r="AN749" s="116"/>
      <c r="AO749" s="116"/>
      <c r="AP749" s="116"/>
      <c r="AQ749" s="116"/>
      <c r="AR749" s="116"/>
      <c r="AS749" s="116"/>
      <c r="AT749" s="116"/>
      <c r="AU749" s="116"/>
      <c r="AV749" s="116"/>
      <c r="AW749" s="116"/>
      <c r="AX749" s="116"/>
      <c r="AY749" s="116"/>
      <c r="AZ749" s="116"/>
      <c r="BA749" s="116"/>
      <c r="BB749" s="116"/>
      <c r="BC749" s="116"/>
      <c r="BD749" s="116"/>
      <c r="BE749" s="116"/>
      <c r="BF749" s="116"/>
      <c r="BG749" s="116"/>
      <c r="BH749" s="116"/>
      <c r="BI749" s="116"/>
      <c r="BJ749" s="116"/>
      <c r="BK749" s="116"/>
      <c r="BL749" s="116"/>
      <c r="BM749" s="116"/>
      <c r="BN749" s="116"/>
      <c r="BO749" s="116"/>
    </row>
    <row r="750" spans="1:67" ht="12.75">
      <c r="A750" s="116"/>
      <c r="B750" s="116"/>
      <c r="C750" s="116"/>
      <c r="D750" s="116"/>
      <c r="E750" s="116"/>
      <c r="F750" s="235"/>
      <c r="G750" s="116"/>
      <c r="H750" s="116"/>
      <c r="I750" s="116"/>
      <c r="J750" s="116"/>
      <c r="K750" s="116"/>
      <c r="L750" s="116"/>
      <c r="M750" s="116"/>
      <c r="N750" s="116"/>
      <c r="O750" s="116"/>
      <c r="P750" s="116"/>
      <c r="Q750" s="116"/>
      <c r="R750" s="116"/>
      <c r="S750" s="116"/>
      <c r="T750" s="116"/>
      <c r="U750" s="116"/>
      <c r="V750" s="116"/>
      <c r="W750" s="116"/>
      <c r="X750" s="116"/>
      <c r="Y750" s="116"/>
      <c r="Z750" s="116"/>
      <c r="AA750" s="116"/>
      <c r="AB750" s="116"/>
      <c r="AC750" s="116"/>
      <c r="AD750" s="116"/>
      <c r="AE750" s="116"/>
      <c r="AF750" s="116"/>
      <c r="AG750" s="116"/>
      <c r="AH750" s="311"/>
      <c r="AI750" s="116"/>
      <c r="AJ750" s="116"/>
      <c r="AK750" s="116"/>
      <c r="AL750" s="116"/>
      <c r="AM750" s="116"/>
      <c r="AN750" s="116"/>
      <c r="AO750" s="116"/>
      <c r="AP750" s="116"/>
      <c r="AQ750" s="116"/>
      <c r="AR750" s="116"/>
      <c r="AS750" s="116"/>
      <c r="AT750" s="116"/>
      <c r="AU750" s="116"/>
      <c r="AV750" s="116"/>
      <c r="AW750" s="116"/>
      <c r="AX750" s="116"/>
      <c r="AY750" s="116"/>
      <c r="AZ750" s="116"/>
      <c r="BA750" s="116"/>
      <c r="BB750" s="116"/>
      <c r="BC750" s="116"/>
      <c r="BD750" s="116"/>
      <c r="BE750" s="116"/>
      <c r="BF750" s="116"/>
      <c r="BG750" s="116"/>
      <c r="BH750" s="116"/>
      <c r="BI750" s="116"/>
      <c r="BJ750" s="116"/>
      <c r="BK750" s="116"/>
      <c r="BL750" s="116"/>
      <c r="BM750" s="116"/>
      <c r="BN750" s="116"/>
      <c r="BO750" s="116"/>
    </row>
    <row r="751" spans="1:67" ht="12.75">
      <c r="A751" s="116"/>
      <c r="B751" s="116"/>
      <c r="C751" s="116"/>
      <c r="D751" s="116"/>
      <c r="E751" s="116"/>
      <c r="F751" s="235"/>
      <c r="G751" s="116"/>
      <c r="H751" s="116"/>
      <c r="I751" s="116"/>
      <c r="J751" s="116"/>
      <c r="K751" s="116"/>
      <c r="L751" s="116"/>
      <c r="M751" s="116"/>
      <c r="N751" s="116"/>
      <c r="O751" s="116"/>
      <c r="P751" s="116"/>
      <c r="Q751" s="116"/>
      <c r="R751" s="116"/>
      <c r="S751" s="116"/>
      <c r="T751" s="116"/>
      <c r="U751" s="116"/>
      <c r="V751" s="116"/>
      <c r="W751" s="116"/>
      <c r="X751" s="116"/>
      <c r="Y751" s="116"/>
      <c r="Z751" s="116"/>
      <c r="AA751" s="116"/>
      <c r="AB751" s="116"/>
      <c r="AC751" s="116"/>
      <c r="AD751" s="116"/>
      <c r="AE751" s="116"/>
      <c r="AF751" s="116"/>
      <c r="AG751" s="116"/>
      <c r="AH751" s="311"/>
      <c r="AI751" s="116"/>
      <c r="AJ751" s="116"/>
      <c r="AK751" s="116"/>
      <c r="AL751" s="116"/>
      <c r="AM751" s="116"/>
      <c r="AN751" s="116"/>
      <c r="AO751" s="116"/>
      <c r="AP751" s="116"/>
      <c r="AQ751" s="116"/>
      <c r="AR751" s="116"/>
      <c r="AS751" s="116"/>
      <c r="AT751" s="116"/>
      <c r="AU751" s="116"/>
      <c r="AV751" s="116"/>
      <c r="AW751" s="116"/>
      <c r="AX751" s="116"/>
      <c r="AY751" s="116"/>
      <c r="AZ751" s="116"/>
      <c r="BA751" s="116"/>
      <c r="BB751" s="116"/>
      <c r="BC751" s="116"/>
      <c r="BD751" s="116"/>
      <c r="BE751" s="116"/>
      <c r="BF751" s="116"/>
      <c r="BG751" s="116"/>
      <c r="BH751" s="116"/>
      <c r="BI751" s="116"/>
      <c r="BJ751" s="116"/>
      <c r="BK751" s="116"/>
      <c r="BL751" s="116"/>
      <c r="BM751" s="116"/>
      <c r="BN751" s="116"/>
      <c r="BO751" s="116"/>
    </row>
    <row r="752" spans="1:67" ht="12.75">
      <c r="A752" s="116"/>
      <c r="B752" s="116"/>
      <c r="C752" s="116"/>
      <c r="D752" s="116"/>
      <c r="E752" s="116"/>
      <c r="F752" s="235"/>
      <c r="G752" s="116"/>
      <c r="H752" s="116"/>
      <c r="I752" s="116"/>
      <c r="J752" s="116"/>
      <c r="K752" s="116"/>
      <c r="L752" s="116"/>
      <c r="M752" s="116"/>
      <c r="N752" s="116"/>
      <c r="O752" s="116"/>
      <c r="P752" s="116"/>
      <c r="Q752" s="116"/>
      <c r="R752" s="116"/>
      <c r="S752" s="116"/>
      <c r="T752" s="116"/>
      <c r="U752" s="116"/>
      <c r="V752" s="116"/>
      <c r="W752" s="116"/>
      <c r="X752" s="116"/>
      <c r="Y752" s="116"/>
      <c r="Z752" s="116"/>
      <c r="AA752" s="116"/>
      <c r="AB752" s="116"/>
      <c r="AC752" s="116"/>
      <c r="AD752" s="116"/>
      <c r="AE752" s="116"/>
      <c r="AF752" s="116"/>
      <c r="AG752" s="116"/>
      <c r="AH752" s="311"/>
      <c r="AI752" s="116"/>
      <c r="AJ752" s="116"/>
      <c r="AK752" s="116"/>
      <c r="AL752" s="116"/>
      <c r="AM752" s="116"/>
      <c r="AN752" s="116"/>
      <c r="AO752" s="116"/>
      <c r="AP752" s="116"/>
      <c r="AQ752" s="116"/>
      <c r="AR752" s="116"/>
      <c r="AS752" s="116"/>
      <c r="AT752" s="116"/>
      <c r="AU752" s="116"/>
      <c r="AV752" s="116"/>
      <c r="AW752" s="116"/>
      <c r="AX752" s="116"/>
      <c r="AY752" s="116"/>
      <c r="AZ752" s="116"/>
      <c r="BA752" s="116"/>
      <c r="BB752" s="116"/>
      <c r="BC752" s="116"/>
      <c r="BD752" s="116"/>
      <c r="BE752" s="116"/>
      <c r="BF752" s="116"/>
      <c r="BG752" s="116"/>
      <c r="BH752" s="116"/>
      <c r="BI752" s="116"/>
      <c r="BJ752" s="116"/>
      <c r="BK752" s="116"/>
      <c r="BL752" s="116"/>
      <c r="BM752" s="116"/>
      <c r="BN752" s="116"/>
      <c r="BO752" s="116"/>
    </row>
    <row r="753" spans="1:67" ht="12.75">
      <c r="A753" s="116"/>
      <c r="B753" s="116"/>
      <c r="C753" s="116"/>
      <c r="D753" s="116"/>
      <c r="E753" s="116"/>
      <c r="F753" s="235"/>
      <c r="G753" s="116"/>
      <c r="H753" s="116"/>
      <c r="I753" s="116"/>
      <c r="J753" s="116"/>
      <c r="K753" s="116"/>
      <c r="L753" s="116"/>
      <c r="M753" s="116"/>
      <c r="N753" s="116"/>
      <c r="O753" s="116"/>
      <c r="P753" s="116"/>
      <c r="Q753" s="116"/>
      <c r="R753" s="116"/>
      <c r="S753" s="116"/>
      <c r="T753" s="116"/>
      <c r="U753" s="116"/>
      <c r="V753" s="116"/>
      <c r="W753" s="116"/>
      <c r="X753" s="116"/>
      <c r="Y753" s="116"/>
      <c r="Z753" s="116"/>
      <c r="AA753" s="116"/>
      <c r="AB753" s="116"/>
      <c r="AC753" s="116"/>
      <c r="AD753" s="116"/>
      <c r="AE753" s="116"/>
      <c r="AF753" s="116"/>
      <c r="AG753" s="116"/>
      <c r="AH753" s="311"/>
      <c r="AI753" s="116"/>
      <c r="AJ753" s="116"/>
      <c r="AK753" s="116"/>
      <c r="AL753" s="116"/>
      <c r="AM753" s="116"/>
      <c r="AN753" s="116"/>
      <c r="AO753" s="116"/>
      <c r="AP753" s="116"/>
      <c r="AQ753" s="116"/>
      <c r="AR753" s="116"/>
      <c r="AS753" s="116"/>
      <c r="AT753" s="116"/>
      <c r="AU753" s="116"/>
      <c r="AV753" s="116"/>
      <c r="AW753" s="116"/>
      <c r="AX753" s="116"/>
      <c r="AY753" s="116"/>
      <c r="AZ753" s="116"/>
      <c r="BA753" s="116"/>
      <c r="BB753" s="116"/>
      <c r="BC753" s="116"/>
      <c r="BD753" s="116"/>
      <c r="BE753" s="116"/>
      <c r="BF753" s="116"/>
      <c r="BG753" s="116"/>
      <c r="BH753" s="116"/>
      <c r="BI753" s="116"/>
      <c r="BJ753" s="116"/>
      <c r="BK753" s="116"/>
      <c r="BL753" s="116"/>
      <c r="BM753" s="116"/>
      <c r="BN753" s="116"/>
      <c r="BO753" s="116"/>
    </row>
    <row r="754" spans="1:67" ht="12.75">
      <c r="A754" s="116"/>
      <c r="B754" s="116"/>
      <c r="C754" s="116"/>
      <c r="D754" s="116"/>
      <c r="E754" s="116"/>
      <c r="F754" s="235"/>
      <c r="G754" s="116"/>
      <c r="H754" s="116"/>
      <c r="I754" s="116"/>
      <c r="J754" s="116"/>
      <c r="K754" s="116"/>
      <c r="L754" s="116"/>
      <c r="M754" s="116"/>
      <c r="N754" s="116"/>
      <c r="O754" s="116"/>
      <c r="P754" s="116"/>
      <c r="Q754" s="116"/>
      <c r="R754" s="116"/>
      <c r="S754" s="116"/>
      <c r="T754" s="116"/>
      <c r="U754" s="116"/>
      <c r="V754" s="116"/>
      <c r="W754" s="116"/>
      <c r="X754" s="116"/>
      <c r="Y754" s="116"/>
      <c r="Z754" s="116"/>
      <c r="AA754" s="116"/>
      <c r="AB754" s="116"/>
      <c r="AC754" s="116"/>
      <c r="AD754" s="116"/>
      <c r="AE754" s="116"/>
      <c r="AF754" s="116"/>
      <c r="AG754" s="116"/>
      <c r="AH754" s="311"/>
      <c r="AI754" s="116"/>
      <c r="AJ754" s="116"/>
      <c r="AK754" s="116"/>
      <c r="AL754" s="116"/>
      <c r="AM754" s="116"/>
      <c r="AN754" s="116"/>
      <c r="AO754" s="116"/>
      <c r="AP754" s="116"/>
      <c r="AQ754" s="116"/>
      <c r="AR754" s="116"/>
      <c r="AS754" s="116"/>
      <c r="AT754" s="116"/>
      <c r="AU754" s="116"/>
      <c r="AV754" s="116"/>
      <c r="AW754" s="116"/>
      <c r="AX754" s="116"/>
      <c r="AY754" s="116"/>
      <c r="AZ754" s="116"/>
      <c r="BA754" s="116"/>
      <c r="BB754" s="116"/>
      <c r="BC754" s="116"/>
      <c r="BD754" s="116"/>
      <c r="BE754" s="116"/>
      <c r="BF754" s="116"/>
      <c r="BG754" s="116"/>
      <c r="BH754" s="116"/>
      <c r="BI754" s="116"/>
      <c r="BJ754" s="116"/>
      <c r="BK754" s="116"/>
      <c r="BL754" s="116"/>
      <c r="BM754" s="116"/>
      <c r="BN754" s="116"/>
      <c r="BO754" s="116"/>
    </row>
    <row r="755" spans="1:67" ht="12.75">
      <c r="A755" s="116"/>
      <c r="B755" s="116"/>
      <c r="C755" s="116"/>
      <c r="D755" s="116"/>
      <c r="E755" s="116"/>
      <c r="F755" s="235"/>
      <c r="G755" s="116"/>
      <c r="H755" s="116"/>
      <c r="I755" s="116"/>
      <c r="J755" s="116"/>
      <c r="K755" s="116"/>
      <c r="L755" s="116"/>
      <c r="M755" s="116"/>
      <c r="N755" s="116"/>
      <c r="O755" s="116"/>
      <c r="P755" s="116"/>
      <c r="Q755" s="116"/>
      <c r="R755" s="116"/>
      <c r="S755" s="116"/>
      <c r="T755" s="116"/>
      <c r="U755" s="116"/>
      <c r="V755" s="116"/>
      <c r="W755" s="116"/>
      <c r="X755" s="116"/>
      <c r="Y755" s="116"/>
      <c r="Z755" s="116"/>
      <c r="AA755" s="116"/>
      <c r="AB755" s="116"/>
      <c r="AC755" s="116"/>
      <c r="AD755" s="116"/>
      <c r="AE755" s="116"/>
      <c r="AF755" s="116"/>
      <c r="AG755" s="116"/>
      <c r="AH755" s="311"/>
      <c r="AI755" s="116"/>
      <c r="AJ755" s="116"/>
      <c r="AK755" s="116"/>
      <c r="AL755" s="116"/>
      <c r="AM755" s="116"/>
      <c r="AN755" s="116"/>
      <c r="AO755" s="116"/>
      <c r="AP755" s="116"/>
      <c r="AQ755" s="116"/>
      <c r="AR755" s="116"/>
      <c r="AS755" s="116"/>
      <c r="AT755" s="116"/>
      <c r="AU755" s="116"/>
      <c r="AV755" s="116"/>
      <c r="AW755" s="116"/>
      <c r="AX755" s="116"/>
      <c r="AY755" s="116"/>
      <c r="AZ755" s="116"/>
      <c r="BA755" s="116"/>
      <c r="BB755" s="116"/>
      <c r="BC755" s="116"/>
      <c r="BD755" s="116"/>
      <c r="BE755" s="116"/>
      <c r="BF755" s="116"/>
      <c r="BG755" s="116"/>
      <c r="BH755" s="116"/>
      <c r="BI755" s="116"/>
      <c r="BJ755" s="116"/>
      <c r="BK755" s="116"/>
      <c r="BL755" s="116"/>
      <c r="BM755" s="116"/>
      <c r="BN755" s="116"/>
      <c r="BO755" s="116"/>
    </row>
    <row r="756" spans="1:67" ht="12.75">
      <c r="A756" s="116"/>
      <c r="B756" s="116"/>
      <c r="C756" s="116"/>
      <c r="D756" s="116"/>
      <c r="E756" s="116"/>
      <c r="F756" s="235"/>
      <c r="G756" s="116"/>
      <c r="H756" s="116"/>
      <c r="I756" s="116"/>
      <c r="J756" s="116"/>
      <c r="K756" s="116"/>
      <c r="L756" s="116"/>
      <c r="M756" s="116"/>
      <c r="N756" s="116"/>
      <c r="O756" s="116"/>
      <c r="P756" s="116"/>
      <c r="Q756" s="116"/>
      <c r="R756" s="116"/>
      <c r="S756" s="116"/>
      <c r="T756" s="116"/>
      <c r="U756" s="116"/>
      <c r="V756" s="116"/>
      <c r="W756" s="116"/>
      <c r="X756" s="116"/>
      <c r="Y756" s="116"/>
      <c r="Z756" s="116"/>
      <c r="AA756" s="116"/>
      <c r="AB756" s="116"/>
      <c r="AC756" s="116"/>
      <c r="AD756" s="116"/>
      <c r="AE756" s="116"/>
      <c r="AF756" s="116"/>
      <c r="AG756" s="116"/>
      <c r="AH756" s="311"/>
      <c r="AI756" s="116"/>
      <c r="AJ756" s="116"/>
      <c r="AK756" s="116"/>
      <c r="AL756" s="116"/>
      <c r="AM756" s="116"/>
      <c r="AN756" s="116"/>
      <c r="AO756" s="116"/>
      <c r="AP756" s="116"/>
      <c r="AQ756" s="116"/>
      <c r="AR756" s="116"/>
      <c r="AS756" s="116"/>
      <c r="AT756" s="116"/>
      <c r="AU756" s="116"/>
      <c r="AV756" s="116"/>
      <c r="AW756" s="116"/>
      <c r="AX756" s="116"/>
      <c r="AY756" s="116"/>
      <c r="AZ756" s="116"/>
      <c r="BA756" s="116"/>
      <c r="BB756" s="116"/>
      <c r="BC756" s="116"/>
      <c r="BD756" s="116"/>
      <c r="BE756" s="116"/>
      <c r="BF756" s="116"/>
      <c r="BG756" s="116"/>
      <c r="BH756" s="116"/>
      <c r="BI756" s="116"/>
      <c r="BJ756" s="116"/>
      <c r="BK756" s="116"/>
      <c r="BL756" s="116"/>
      <c r="BM756" s="116"/>
      <c r="BN756" s="116"/>
      <c r="BO756" s="116"/>
    </row>
    <row r="757" spans="1:67" ht="12.75">
      <c r="A757" s="116"/>
      <c r="B757" s="116"/>
      <c r="C757" s="116"/>
      <c r="D757" s="116"/>
      <c r="E757" s="116"/>
      <c r="F757" s="235"/>
      <c r="G757" s="116"/>
      <c r="H757" s="116"/>
      <c r="I757" s="116"/>
      <c r="J757" s="116"/>
      <c r="K757" s="116"/>
      <c r="L757" s="116"/>
      <c r="M757" s="116"/>
      <c r="N757" s="116"/>
      <c r="O757" s="116"/>
      <c r="P757" s="116"/>
      <c r="Q757" s="116"/>
      <c r="R757" s="116"/>
      <c r="S757" s="116"/>
      <c r="T757" s="116"/>
      <c r="U757" s="116"/>
      <c r="V757" s="116"/>
      <c r="W757" s="116"/>
      <c r="X757" s="116"/>
      <c r="Y757" s="116"/>
      <c r="Z757" s="116"/>
      <c r="AA757" s="116"/>
      <c r="AB757" s="116"/>
      <c r="AC757" s="116"/>
      <c r="AD757" s="116"/>
      <c r="AE757" s="116"/>
      <c r="AF757" s="116"/>
      <c r="AG757" s="116"/>
      <c r="AH757" s="311"/>
      <c r="AI757" s="116"/>
      <c r="AJ757" s="116"/>
      <c r="AK757" s="116"/>
      <c r="AL757" s="116"/>
      <c r="AM757" s="116"/>
      <c r="AN757" s="116"/>
      <c r="AO757" s="116"/>
      <c r="AP757" s="116"/>
      <c r="AQ757" s="116"/>
      <c r="AR757" s="116"/>
      <c r="AS757" s="116"/>
      <c r="AT757" s="116"/>
      <c r="AU757" s="116"/>
      <c r="AV757" s="116"/>
      <c r="AW757" s="116"/>
      <c r="AX757" s="116"/>
      <c r="AY757" s="116"/>
      <c r="AZ757" s="116"/>
      <c r="BA757" s="116"/>
      <c r="BB757" s="116"/>
      <c r="BC757" s="116"/>
      <c r="BD757" s="116"/>
      <c r="BE757" s="116"/>
      <c r="BF757" s="116"/>
      <c r="BG757" s="116"/>
      <c r="BH757" s="116"/>
      <c r="BI757" s="116"/>
      <c r="BJ757" s="116"/>
      <c r="BK757" s="116"/>
      <c r="BL757" s="116"/>
      <c r="BM757" s="116"/>
      <c r="BN757" s="116"/>
      <c r="BO757" s="116"/>
    </row>
    <row r="758" spans="1:67" ht="12.75">
      <c r="F758" s="312"/>
      <c r="AH758" s="313"/>
    </row>
    <row r="759" spans="1:67" ht="12.75">
      <c r="F759" s="312"/>
      <c r="AH759" s="313"/>
    </row>
    <row r="760" spans="1:67" ht="12.75">
      <c r="F760" s="312"/>
      <c r="AH760" s="313"/>
    </row>
    <row r="761" spans="1:67" ht="12.75">
      <c r="F761" s="312"/>
      <c r="AH761" s="313"/>
    </row>
    <row r="762" spans="1:67" ht="12.75">
      <c r="F762" s="312"/>
      <c r="AH762" s="313"/>
    </row>
    <row r="763" spans="1:67" ht="12.75">
      <c r="F763" s="312"/>
      <c r="AH763" s="313"/>
    </row>
    <row r="764" spans="1:67" ht="12.75">
      <c r="F764" s="312"/>
      <c r="AH764" s="313"/>
    </row>
    <row r="765" spans="1:67" ht="12.75">
      <c r="F765" s="312"/>
      <c r="AH765" s="313"/>
    </row>
    <row r="766" spans="1:67" ht="12.75">
      <c r="F766" s="312"/>
      <c r="AH766" s="313"/>
    </row>
    <row r="767" spans="1:67" ht="12.75">
      <c r="F767" s="312"/>
      <c r="AH767" s="313"/>
    </row>
    <row r="768" spans="1:67" ht="12.75">
      <c r="F768" s="312"/>
      <c r="AH768" s="313"/>
    </row>
    <row r="769" spans="6:34" ht="12.75">
      <c r="F769" s="312"/>
      <c r="AH769" s="313"/>
    </row>
    <row r="770" spans="6:34" ht="12.75">
      <c r="F770" s="312"/>
      <c r="AH770" s="313"/>
    </row>
    <row r="771" spans="6:34" ht="12.75">
      <c r="F771" s="312"/>
      <c r="AH771" s="313"/>
    </row>
    <row r="772" spans="6:34" ht="12.75">
      <c r="F772" s="312"/>
      <c r="AH772" s="313"/>
    </row>
    <row r="773" spans="6:34" ht="12.75">
      <c r="F773" s="312"/>
      <c r="AH773" s="313"/>
    </row>
    <row r="774" spans="6:34" ht="12.75">
      <c r="F774" s="312"/>
      <c r="AH774" s="313"/>
    </row>
    <row r="775" spans="6:34" ht="12.75">
      <c r="F775" s="312"/>
      <c r="AH775" s="313"/>
    </row>
    <row r="776" spans="6:34" ht="12.75">
      <c r="F776" s="312"/>
      <c r="AH776" s="313"/>
    </row>
    <row r="777" spans="6:34" ht="12.75">
      <c r="F777" s="312"/>
      <c r="AH777" s="313"/>
    </row>
    <row r="778" spans="6:34" ht="12.75">
      <c r="F778" s="312"/>
      <c r="AH778" s="313"/>
    </row>
    <row r="779" spans="6:34" ht="12.75">
      <c r="F779" s="312"/>
      <c r="AH779" s="313"/>
    </row>
    <row r="780" spans="6:34" ht="12.75">
      <c r="F780" s="312"/>
      <c r="AH780" s="313"/>
    </row>
    <row r="781" spans="6:34" ht="12.75">
      <c r="F781" s="312"/>
      <c r="AH781" s="313"/>
    </row>
    <row r="782" spans="6:34" ht="12.75">
      <c r="F782" s="312"/>
      <c r="AH782" s="313"/>
    </row>
    <row r="783" spans="6:34" ht="12.75">
      <c r="F783" s="312"/>
      <c r="AH783" s="313"/>
    </row>
    <row r="784" spans="6:34" ht="12.75">
      <c r="F784" s="312"/>
      <c r="AH784" s="313"/>
    </row>
    <row r="785" spans="6:34" ht="12.75">
      <c r="F785" s="312"/>
      <c r="AH785" s="313"/>
    </row>
    <row r="786" spans="6:34" ht="12.75">
      <c r="F786" s="312"/>
      <c r="AH786" s="313"/>
    </row>
    <row r="787" spans="6:34" ht="12.75">
      <c r="F787" s="312"/>
      <c r="AH787" s="313"/>
    </row>
    <row r="788" spans="6:34" ht="12.75">
      <c r="F788" s="312"/>
      <c r="AH788" s="313"/>
    </row>
    <row r="789" spans="6:34" ht="12.75">
      <c r="F789" s="312"/>
      <c r="AH789" s="313"/>
    </row>
    <row r="790" spans="6:34" ht="12.75">
      <c r="F790" s="312"/>
      <c r="AH790" s="313"/>
    </row>
    <row r="791" spans="6:34" ht="12.75">
      <c r="F791" s="312"/>
      <c r="AH791" s="313"/>
    </row>
    <row r="792" spans="6:34" ht="12.75">
      <c r="F792" s="312"/>
      <c r="AH792" s="313"/>
    </row>
    <row r="793" spans="6:34" ht="12.75">
      <c r="F793" s="312"/>
      <c r="AH793" s="313"/>
    </row>
    <row r="794" spans="6:34" ht="12.75">
      <c r="F794" s="312"/>
      <c r="AH794" s="313"/>
    </row>
    <row r="795" spans="6:34" ht="12.75">
      <c r="F795" s="312"/>
      <c r="AH795" s="313"/>
    </row>
    <row r="796" spans="6:34" ht="12.75">
      <c r="F796" s="312"/>
      <c r="AH796" s="313"/>
    </row>
    <row r="797" spans="6:34" ht="12.75">
      <c r="F797" s="312"/>
      <c r="AH797" s="313"/>
    </row>
    <row r="798" spans="6:34" ht="12.75">
      <c r="F798" s="312"/>
      <c r="AH798" s="313"/>
    </row>
    <row r="799" spans="6:34" ht="12.75">
      <c r="F799" s="312"/>
      <c r="AH799" s="313"/>
    </row>
    <row r="800" spans="6:34" ht="12.75">
      <c r="F800" s="312"/>
      <c r="AH800" s="313"/>
    </row>
    <row r="801" spans="6:34" ht="12.75">
      <c r="F801" s="312"/>
      <c r="AH801" s="313"/>
    </row>
    <row r="802" spans="6:34" ht="12.75">
      <c r="F802" s="312"/>
      <c r="AH802" s="313"/>
    </row>
    <row r="803" spans="6:34" ht="12.75">
      <c r="F803" s="312"/>
      <c r="AH803" s="313"/>
    </row>
    <row r="804" spans="6:34" ht="12.75">
      <c r="F804" s="312"/>
      <c r="AH804" s="313"/>
    </row>
    <row r="805" spans="6:34" ht="12.75">
      <c r="F805" s="312"/>
      <c r="AH805" s="313"/>
    </row>
    <row r="806" spans="6:34" ht="12.75">
      <c r="F806" s="312"/>
      <c r="AH806" s="313"/>
    </row>
    <row r="807" spans="6:34" ht="12.75">
      <c r="F807" s="312"/>
      <c r="AH807" s="313"/>
    </row>
    <row r="808" spans="6:34" ht="12.75">
      <c r="F808" s="312"/>
      <c r="AH808" s="313"/>
    </row>
    <row r="809" spans="6:34" ht="12.75">
      <c r="F809" s="312"/>
      <c r="AH809" s="313"/>
    </row>
    <row r="810" spans="6:34" ht="12.75">
      <c r="F810" s="312"/>
      <c r="AH810" s="313"/>
    </row>
    <row r="811" spans="6:34" ht="12.75">
      <c r="F811" s="312"/>
      <c r="AH811" s="313"/>
    </row>
    <row r="812" spans="6:34" ht="12.75">
      <c r="F812" s="312"/>
      <c r="AH812" s="313"/>
    </row>
    <row r="813" spans="6:34" ht="12.75">
      <c r="F813" s="312"/>
      <c r="AH813" s="313"/>
    </row>
    <row r="814" spans="6:34" ht="12.75">
      <c r="F814" s="312"/>
      <c r="AH814" s="313"/>
    </row>
    <row r="815" spans="6:34" ht="12.75">
      <c r="F815" s="312"/>
      <c r="AH815" s="313"/>
    </row>
    <row r="816" spans="6:34" ht="12.75">
      <c r="F816" s="312"/>
      <c r="AH816" s="313"/>
    </row>
    <row r="817" spans="6:34" ht="12.75">
      <c r="F817" s="312"/>
      <c r="AH817" s="313"/>
    </row>
    <row r="818" spans="6:34" ht="12.75">
      <c r="F818" s="312"/>
      <c r="AH818" s="313"/>
    </row>
    <row r="819" spans="6:34" ht="12.75">
      <c r="F819" s="312"/>
      <c r="AH819" s="313"/>
    </row>
    <row r="820" spans="6:34" ht="12.75">
      <c r="F820" s="312"/>
      <c r="AH820" s="313"/>
    </row>
    <row r="821" spans="6:34" ht="12.75">
      <c r="F821" s="312"/>
      <c r="AH821" s="313"/>
    </row>
    <row r="822" spans="6:34" ht="12.75">
      <c r="F822" s="312"/>
      <c r="AH822" s="313"/>
    </row>
    <row r="823" spans="6:34" ht="12.75">
      <c r="F823" s="312"/>
      <c r="AH823" s="313"/>
    </row>
    <row r="824" spans="6:34" ht="12.75">
      <c r="F824" s="312"/>
      <c r="AH824" s="313"/>
    </row>
    <row r="825" spans="6:34" ht="12.75">
      <c r="F825" s="312"/>
      <c r="AH825" s="313"/>
    </row>
    <row r="826" spans="6:34" ht="12.75">
      <c r="F826" s="312"/>
      <c r="AH826" s="313"/>
    </row>
    <row r="827" spans="6:34" ht="12.75">
      <c r="F827" s="312"/>
      <c r="AH827" s="313"/>
    </row>
    <row r="828" spans="6:34" ht="12.75">
      <c r="F828" s="312"/>
      <c r="AH828" s="313"/>
    </row>
    <row r="829" spans="6:34" ht="12.75">
      <c r="F829" s="312"/>
      <c r="AH829" s="313"/>
    </row>
    <row r="830" spans="6:34" ht="12.75">
      <c r="F830" s="312"/>
      <c r="AH830" s="313"/>
    </row>
    <row r="831" spans="6:34" ht="12.75">
      <c r="F831" s="312"/>
      <c r="AH831" s="313"/>
    </row>
    <row r="832" spans="6:34" ht="12.75">
      <c r="F832" s="312"/>
      <c r="AH832" s="313"/>
    </row>
    <row r="833" spans="6:34" ht="12.75">
      <c r="F833" s="312"/>
      <c r="AH833" s="313"/>
    </row>
    <row r="834" spans="6:34" ht="12.75">
      <c r="F834" s="312"/>
      <c r="AH834" s="313"/>
    </row>
    <row r="835" spans="6:34" ht="12.75">
      <c r="F835" s="312"/>
      <c r="AH835" s="313"/>
    </row>
    <row r="836" spans="6:34" ht="12.75">
      <c r="F836" s="312"/>
      <c r="AH836" s="313"/>
    </row>
    <row r="837" spans="6:34" ht="12.75">
      <c r="F837" s="312"/>
      <c r="AH837" s="313"/>
    </row>
    <row r="838" spans="6:34" ht="12.75">
      <c r="F838" s="312"/>
      <c r="AH838" s="313"/>
    </row>
    <row r="839" spans="6:34" ht="12.75">
      <c r="F839" s="312"/>
      <c r="AH839" s="313"/>
    </row>
    <row r="840" spans="6:34" ht="12.75">
      <c r="F840" s="312"/>
      <c r="AH840" s="313"/>
    </row>
    <row r="841" spans="6:34" ht="12.75">
      <c r="F841" s="312"/>
      <c r="AH841" s="313"/>
    </row>
    <row r="842" spans="6:34" ht="12.75">
      <c r="F842" s="312"/>
      <c r="AH842" s="313"/>
    </row>
    <row r="843" spans="6:34" ht="12.75">
      <c r="F843" s="312"/>
      <c r="AH843" s="313"/>
    </row>
    <row r="844" spans="6:34" ht="12.75">
      <c r="F844" s="312"/>
      <c r="AH844" s="313"/>
    </row>
    <row r="845" spans="6:34" ht="12.75">
      <c r="F845" s="312"/>
      <c r="AH845" s="313"/>
    </row>
    <row r="846" spans="6:34" ht="12.75">
      <c r="F846" s="312"/>
      <c r="AH846" s="313"/>
    </row>
    <row r="847" spans="6:34" ht="12.75">
      <c r="F847" s="312"/>
      <c r="AH847" s="313"/>
    </row>
    <row r="848" spans="6:34" ht="12.75">
      <c r="F848" s="312"/>
      <c r="AH848" s="313"/>
    </row>
    <row r="849" spans="6:34" ht="12.75">
      <c r="F849" s="312"/>
      <c r="AH849" s="313"/>
    </row>
    <row r="850" spans="6:34" ht="12.75">
      <c r="F850" s="312"/>
      <c r="AH850" s="313"/>
    </row>
    <row r="851" spans="6:34" ht="12.75">
      <c r="F851" s="312"/>
      <c r="AH851" s="313"/>
    </row>
    <row r="852" spans="6:34" ht="12.75">
      <c r="F852" s="312"/>
      <c r="AH852" s="313"/>
    </row>
    <row r="853" spans="6:34" ht="12.75">
      <c r="F853" s="312"/>
      <c r="AH853" s="313"/>
    </row>
    <row r="854" spans="6:34" ht="12.75">
      <c r="F854" s="312"/>
      <c r="AH854" s="313"/>
    </row>
    <row r="855" spans="6:34" ht="12.75">
      <c r="F855" s="312"/>
      <c r="AH855" s="313"/>
    </row>
    <row r="856" spans="6:34" ht="12.75">
      <c r="F856" s="312"/>
      <c r="AH856" s="313"/>
    </row>
    <row r="857" spans="6:34" ht="12.75">
      <c r="F857" s="312"/>
      <c r="AH857" s="313"/>
    </row>
    <row r="858" spans="6:34" ht="12.75">
      <c r="F858" s="312"/>
      <c r="AH858" s="313"/>
    </row>
    <row r="859" spans="6:34" ht="12.75">
      <c r="F859" s="312"/>
      <c r="AH859" s="313"/>
    </row>
    <row r="860" spans="6:34" ht="12.75">
      <c r="F860" s="312"/>
      <c r="AH860" s="313"/>
    </row>
    <row r="861" spans="6:34" ht="12.75">
      <c r="F861" s="312"/>
      <c r="AH861" s="313"/>
    </row>
    <row r="862" spans="6:34" ht="12.75">
      <c r="F862" s="312"/>
      <c r="AH862" s="313"/>
    </row>
    <row r="863" spans="6:34" ht="12.75">
      <c r="F863" s="312"/>
      <c r="AH863" s="313"/>
    </row>
    <row r="864" spans="6:34" ht="12.75">
      <c r="F864" s="312"/>
      <c r="AH864" s="313"/>
    </row>
    <row r="865" spans="6:34" ht="12.75">
      <c r="F865" s="312"/>
      <c r="AH865" s="313"/>
    </row>
    <row r="866" spans="6:34" ht="12.75">
      <c r="F866" s="312"/>
      <c r="AH866" s="313"/>
    </row>
    <row r="867" spans="6:34" ht="12.75">
      <c r="F867" s="312"/>
      <c r="AH867" s="313"/>
    </row>
    <row r="868" spans="6:34" ht="12.75">
      <c r="F868" s="312"/>
      <c r="AH868" s="313"/>
    </row>
    <row r="869" spans="6:34" ht="12.75">
      <c r="F869" s="312"/>
      <c r="AH869" s="313"/>
    </row>
    <row r="870" spans="6:34" ht="12.75">
      <c r="F870" s="312"/>
      <c r="AH870" s="313"/>
    </row>
    <row r="871" spans="6:34" ht="12.75">
      <c r="F871" s="312"/>
      <c r="AH871" s="313"/>
    </row>
    <row r="872" spans="6:34" ht="12.75">
      <c r="F872" s="312"/>
      <c r="AH872" s="313"/>
    </row>
    <row r="873" spans="6:34" ht="12.75">
      <c r="F873" s="312"/>
      <c r="AH873" s="313"/>
    </row>
    <row r="874" spans="6:34" ht="12.75">
      <c r="F874" s="312"/>
      <c r="AH874" s="313"/>
    </row>
    <row r="875" spans="6:34" ht="12.75">
      <c r="F875" s="312"/>
      <c r="AH875" s="313"/>
    </row>
    <row r="876" spans="6:34" ht="12.75">
      <c r="F876" s="312"/>
      <c r="AH876" s="313"/>
    </row>
    <row r="877" spans="6:34" ht="12.75">
      <c r="F877" s="312"/>
      <c r="AH877" s="313"/>
    </row>
    <row r="878" spans="6:34" ht="12.75">
      <c r="F878" s="312"/>
      <c r="AH878" s="313"/>
    </row>
    <row r="879" spans="6:34" ht="12.75">
      <c r="F879" s="312"/>
      <c r="AH879" s="313"/>
    </row>
    <row r="880" spans="6:34" ht="12.75">
      <c r="F880" s="312"/>
      <c r="AH880" s="313"/>
    </row>
    <row r="881" spans="6:34" ht="12.75">
      <c r="F881" s="312"/>
      <c r="AH881" s="313"/>
    </row>
    <row r="882" spans="6:34" ht="12.75">
      <c r="F882" s="312"/>
      <c r="AH882" s="313"/>
    </row>
    <row r="883" spans="6:34" ht="12.75">
      <c r="F883" s="312"/>
      <c r="AH883" s="313"/>
    </row>
    <row r="884" spans="6:34" ht="12.75">
      <c r="F884" s="312"/>
      <c r="AH884" s="313"/>
    </row>
    <row r="885" spans="6:34" ht="12.75">
      <c r="F885" s="312"/>
      <c r="AH885" s="313"/>
    </row>
    <row r="886" spans="6:34" ht="12.75">
      <c r="F886" s="312"/>
      <c r="AH886" s="313"/>
    </row>
    <row r="887" spans="6:34" ht="12.75">
      <c r="F887" s="312"/>
      <c r="AH887" s="313"/>
    </row>
    <row r="888" spans="6:34" ht="12.75">
      <c r="F888" s="312"/>
      <c r="AH888" s="313"/>
    </row>
    <row r="889" spans="6:34" ht="12.75">
      <c r="F889" s="312"/>
      <c r="AH889" s="313"/>
    </row>
    <row r="890" spans="6:34" ht="12.75">
      <c r="F890" s="312"/>
      <c r="AH890" s="313"/>
    </row>
    <row r="891" spans="6:34" ht="12.75">
      <c r="F891" s="312"/>
      <c r="AH891" s="313"/>
    </row>
    <row r="892" spans="6:34" ht="12.75">
      <c r="F892" s="312"/>
      <c r="AH892" s="313"/>
    </row>
    <row r="893" spans="6:34" ht="12.75">
      <c r="F893" s="312"/>
      <c r="AH893" s="313"/>
    </row>
    <row r="894" spans="6:34" ht="12.75">
      <c r="F894" s="312"/>
      <c r="AH894" s="313"/>
    </row>
    <row r="895" spans="6:34" ht="12.75">
      <c r="F895" s="312"/>
      <c r="AH895" s="313"/>
    </row>
    <row r="896" spans="6:34" ht="12.75">
      <c r="F896" s="312"/>
      <c r="AH896" s="313"/>
    </row>
    <row r="897" spans="6:34" ht="12.75">
      <c r="F897" s="312"/>
      <c r="AH897" s="313"/>
    </row>
    <row r="898" spans="6:34" ht="12.75">
      <c r="F898" s="312"/>
      <c r="AH898" s="313"/>
    </row>
    <row r="899" spans="6:34" ht="12.75">
      <c r="F899" s="312"/>
      <c r="AH899" s="313"/>
    </row>
    <row r="900" spans="6:34" ht="12.75">
      <c r="F900" s="312"/>
      <c r="AH900" s="313"/>
    </row>
    <row r="901" spans="6:34" ht="12.75">
      <c r="F901" s="312"/>
      <c r="AH901" s="313"/>
    </row>
    <row r="902" spans="6:34" ht="12.75">
      <c r="F902" s="312"/>
      <c r="AH902" s="313"/>
    </row>
    <row r="903" spans="6:34" ht="12.75">
      <c r="F903" s="312"/>
      <c r="AH903" s="313"/>
    </row>
    <row r="904" spans="6:34" ht="12.75">
      <c r="F904" s="312"/>
      <c r="AH904" s="313"/>
    </row>
    <row r="905" spans="6:34" ht="12.75">
      <c r="F905" s="312"/>
      <c r="AH905" s="313"/>
    </row>
    <row r="906" spans="6:34" ht="12.75">
      <c r="F906" s="312"/>
      <c r="AH906" s="313"/>
    </row>
    <row r="907" spans="6:34" ht="12.75">
      <c r="F907" s="312"/>
      <c r="AH907" s="313"/>
    </row>
    <row r="908" spans="6:34" ht="12.75">
      <c r="F908" s="312"/>
      <c r="AH908" s="313"/>
    </row>
    <row r="909" spans="6:34" ht="12.75">
      <c r="F909" s="312"/>
      <c r="AH909" s="313"/>
    </row>
    <row r="910" spans="6:34" ht="12.75">
      <c r="F910" s="312"/>
      <c r="AH910" s="313"/>
    </row>
    <row r="911" spans="6:34" ht="12.75">
      <c r="F911" s="312"/>
      <c r="AH911" s="313"/>
    </row>
    <row r="912" spans="6:34" ht="12.75">
      <c r="F912" s="312"/>
      <c r="AH912" s="313"/>
    </row>
    <row r="913" spans="6:34" ht="12.75">
      <c r="F913" s="312"/>
      <c r="AH913" s="313"/>
    </row>
    <row r="914" spans="6:34" ht="12.75">
      <c r="F914" s="312"/>
      <c r="AH914" s="313"/>
    </row>
    <row r="915" spans="6:34" ht="12.75">
      <c r="F915" s="312"/>
      <c r="AH915" s="313"/>
    </row>
    <row r="916" spans="6:34" ht="12.75">
      <c r="F916" s="312"/>
      <c r="AH916" s="313"/>
    </row>
    <row r="917" spans="6:34" ht="12.75">
      <c r="F917" s="312"/>
      <c r="AH917" s="313"/>
    </row>
    <row r="918" spans="6:34" ht="12.75">
      <c r="F918" s="312"/>
      <c r="AH918" s="313"/>
    </row>
    <row r="919" spans="6:34" ht="12.75">
      <c r="F919" s="312"/>
      <c r="AH919" s="313"/>
    </row>
    <row r="920" spans="6:34" ht="12.75">
      <c r="F920" s="312"/>
      <c r="AH920" s="313"/>
    </row>
    <row r="921" spans="6:34" ht="12.75">
      <c r="F921" s="312"/>
      <c r="AH921" s="313"/>
    </row>
    <row r="922" spans="6:34" ht="12.75">
      <c r="F922" s="312"/>
      <c r="AH922" s="313"/>
    </row>
    <row r="923" spans="6:34" ht="12.75">
      <c r="F923" s="312"/>
      <c r="AH923" s="313"/>
    </row>
    <row r="924" spans="6:34" ht="12.75">
      <c r="F924" s="312"/>
      <c r="AH924" s="313"/>
    </row>
    <row r="925" spans="6:34" ht="12.75">
      <c r="F925" s="312"/>
      <c r="AH925" s="313"/>
    </row>
    <row r="926" spans="6:34" ht="12.75">
      <c r="F926" s="312"/>
      <c r="AH926" s="313"/>
    </row>
    <row r="927" spans="6:34" ht="12.75">
      <c r="F927" s="312"/>
      <c r="AH927" s="313"/>
    </row>
    <row r="928" spans="6:34" ht="12.75">
      <c r="F928" s="312"/>
      <c r="AH928" s="313"/>
    </row>
    <row r="929" spans="6:34" ht="12.75">
      <c r="F929" s="312"/>
      <c r="AH929" s="313"/>
    </row>
    <row r="930" spans="6:34" ht="12.75">
      <c r="F930" s="312"/>
      <c r="AH930" s="313"/>
    </row>
    <row r="931" spans="6:34" ht="12.75">
      <c r="F931" s="312"/>
      <c r="AH931" s="313"/>
    </row>
    <row r="932" spans="6:34" ht="12.75">
      <c r="F932" s="312"/>
      <c r="AH932" s="313"/>
    </row>
    <row r="933" spans="6:34" ht="12.75">
      <c r="F933" s="312"/>
      <c r="AH933" s="313"/>
    </row>
    <row r="934" spans="6:34" ht="12.75">
      <c r="F934" s="312"/>
      <c r="AH934" s="313"/>
    </row>
    <row r="935" spans="6:34" ht="12.75">
      <c r="F935" s="312"/>
      <c r="AH935" s="313"/>
    </row>
    <row r="936" spans="6:34" ht="12.75">
      <c r="F936" s="312"/>
      <c r="AH936" s="313"/>
    </row>
    <row r="937" spans="6:34" ht="12.75">
      <c r="F937" s="312"/>
      <c r="AH937" s="313"/>
    </row>
    <row r="938" spans="6:34" ht="12.75">
      <c r="F938" s="312"/>
      <c r="AH938" s="313"/>
    </row>
    <row r="939" spans="6:34" ht="12.75">
      <c r="F939" s="312"/>
      <c r="AH939" s="313"/>
    </row>
    <row r="940" spans="6:34" ht="12.75">
      <c r="F940" s="312"/>
      <c r="AH940" s="313"/>
    </row>
    <row r="941" spans="6:34" ht="12.75">
      <c r="F941" s="312"/>
      <c r="AH941" s="313"/>
    </row>
    <row r="942" spans="6:34" ht="12.75">
      <c r="F942" s="312"/>
      <c r="AH942" s="313"/>
    </row>
    <row r="943" spans="6:34" ht="12.75">
      <c r="F943" s="312"/>
      <c r="AH943" s="313"/>
    </row>
    <row r="944" spans="6:34" ht="12.75">
      <c r="F944" s="312"/>
      <c r="AH944" s="313"/>
    </row>
    <row r="945" spans="6:34" ht="12.75">
      <c r="F945" s="312"/>
      <c r="AH945" s="313"/>
    </row>
    <row r="946" spans="6:34" ht="12.75">
      <c r="F946" s="312"/>
      <c r="AH946" s="313"/>
    </row>
    <row r="947" spans="6:34" ht="12.75">
      <c r="F947" s="312"/>
      <c r="AH947" s="313"/>
    </row>
    <row r="948" spans="6:34" ht="12.75">
      <c r="F948" s="312"/>
      <c r="AH948" s="313"/>
    </row>
    <row r="949" spans="6:34" ht="12.75">
      <c r="F949" s="312"/>
      <c r="AH949" s="313"/>
    </row>
    <row r="950" spans="6:34" ht="12.75">
      <c r="F950" s="312"/>
      <c r="AH950" s="313"/>
    </row>
    <row r="951" spans="6:34" ht="12.75">
      <c r="F951" s="312"/>
      <c r="AH951" s="313"/>
    </row>
    <row r="952" spans="6:34" ht="12.75">
      <c r="F952" s="312"/>
      <c r="AH952" s="313"/>
    </row>
    <row r="953" spans="6:34" ht="12.75">
      <c r="F953" s="312"/>
      <c r="AH953" s="313"/>
    </row>
    <row r="954" spans="6:34" ht="12.75">
      <c r="F954" s="312"/>
      <c r="AH954" s="313"/>
    </row>
    <row r="955" spans="6:34" ht="12.75">
      <c r="F955" s="312"/>
      <c r="AH955" s="313"/>
    </row>
    <row r="956" spans="6:34" ht="12.75">
      <c r="F956" s="312"/>
      <c r="AH956" s="313"/>
    </row>
    <row r="957" spans="6:34" ht="12.75">
      <c r="F957" s="312"/>
      <c r="AH957" s="313"/>
    </row>
    <row r="958" spans="6:34" ht="12.75">
      <c r="F958" s="312"/>
      <c r="AH958" s="313"/>
    </row>
    <row r="959" spans="6:34" ht="12.75">
      <c r="F959" s="312"/>
      <c r="AH959" s="313"/>
    </row>
    <row r="960" spans="6:34" ht="12.75">
      <c r="F960" s="312"/>
      <c r="AH960" s="313"/>
    </row>
    <row r="961" spans="6:34" ht="12.75">
      <c r="F961" s="312"/>
      <c r="AH961" s="313"/>
    </row>
    <row r="962" spans="6:34" ht="12.75">
      <c r="F962" s="312"/>
      <c r="AH962" s="313"/>
    </row>
    <row r="963" spans="6:34" ht="12.75">
      <c r="F963" s="312"/>
      <c r="AH963" s="313"/>
    </row>
    <row r="964" spans="6:34" ht="12.75">
      <c r="F964" s="312"/>
      <c r="AH964" s="313"/>
    </row>
    <row r="965" spans="6:34" ht="12.75">
      <c r="F965" s="312"/>
      <c r="AH965" s="313"/>
    </row>
    <row r="966" spans="6:34" ht="12.75">
      <c r="F966" s="312"/>
      <c r="AH966" s="313"/>
    </row>
    <row r="967" spans="6:34" ht="12.75">
      <c r="F967" s="312"/>
      <c r="AH967" s="313"/>
    </row>
    <row r="968" spans="6:34" ht="12.75">
      <c r="F968" s="312"/>
      <c r="AH968" s="313"/>
    </row>
    <row r="969" spans="6:34" ht="12.75">
      <c r="F969" s="312"/>
      <c r="AH969" s="313"/>
    </row>
    <row r="970" spans="6:34" ht="12.75">
      <c r="F970" s="312"/>
      <c r="AH970" s="313"/>
    </row>
    <row r="971" spans="6:34" ht="12.75">
      <c r="F971" s="312"/>
      <c r="AH971" s="313"/>
    </row>
    <row r="972" spans="6:34" ht="12.75">
      <c r="F972" s="312"/>
      <c r="AH972" s="313"/>
    </row>
    <row r="973" spans="6:34" ht="12.75">
      <c r="F973" s="312"/>
      <c r="AH973" s="313"/>
    </row>
    <row r="974" spans="6:34" ht="12.75">
      <c r="F974" s="312"/>
      <c r="AH974" s="313"/>
    </row>
    <row r="975" spans="6:34" ht="12.75">
      <c r="F975" s="312"/>
      <c r="AH975" s="313"/>
    </row>
    <row r="976" spans="6:34" ht="12.75">
      <c r="F976" s="312"/>
      <c r="AH976" s="313"/>
    </row>
    <row r="977" spans="6:34" ht="12.75">
      <c r="F977" s="312"/>
      <c r="AH977" s="313"/>
    </row>
    <row r="978" spans="6:34" ht="12.75">
      <c r="F978" s="312"/>
      <c r="AH978" s="313"/>
    </row>
    <row r="979" spans="6:34" ht="12.75">
      <c r="F979" s="312"/>
      <c r="AH979" s="313"/>
    </row>
    <row r="980" spans="6:34" ht="12.75">
      <c r="F980" s="312"/>
      <c r="AH980" s="313"/>
    </row>
    <row r="981" spans="6:34" ht="12.75">
      <c r="F981" s="312"/>
      <c r="AH981" s="313"/>
    </row>
    <row r="982" spans="6:34" ht="12.75">
      <c r="F982" s="312"/>
      <c r="AH982" s="313"/>
    </row>
    <row r="983" spans="6:34" ht="12.75">
      <c r="F983" s="312"/>
      <c r="AH983" s="313"/>
    </row>
    <row r="984" spans="6:34" ht="12.75">
      <c r="F984" s="312"/>
      <c r="AH984" s="313"/>
    </row>
    <row r="985" spans="6:34" ht="12.75">
      <c r="F985" s="312"/>
      <c r="AH985" s="313"/>
    </row>
    <row r="986" spans="6:34" ht="12.75">
      <c r="F986" s="312"/>
      <c r="AH986" s="313"/>
    </row>
    <row r="987" spans="6:34" ht="12.75">
      <c r="F987" s="312"/>
      <c r="AH987" s="313"/>
    </row>
    <row r="988" spans="6:34" ht="12.75">
      <c r="F988" s="312"/>
      <c r="AH988" s="313"/>
    </row>
    <row r="989" spans="6:34" ht="12.75">
      <c r="F989" s="312"/>
      <c r="AH989" s="313"/>
    </row>
    <row r="990" spans="6:34" ht="12.75">
      <c r="F990" s="312"/>
      <c r="AH990" s="313"/>
    </row>
    <row r="991" spans="6:34" ht="12.75">
      <c r="F991" s="312"/>
      <c r="AH991" s="313"/>
    </row>
    <row r="992" spans="6:34" ht="12.75">
      <c r="F992" s="312"/>
      <c r="AH992" s="313"/>
    </row>
    <row r="993" spans="6:34" ht="12.75">
      <c r="F993" s="312"/>
      <c r="AH993" s="313"/>
    </row>
    <row r="994" spans="6:34" ht="12.75">
      <c r="F994" s="312"/>
      <c r="AH994" s="313"/>
    </row>
    <row r="995" spans="6:34" ht="12.75">
      <c r="F995" s="312"/>
      <c r="AH995" s="313"/>
    </row>
    <row r="996" spans="6:34" ht="12.75">
      <c r="F996" s="312"/>
      <c r="AH996" s="313"/>
    </row>
    <row r="997" spans="6:34" ht="12.75">
      <c r="F997" s="312"/>
      <c r="AH997" s="313"/>
    </row>
    <row r="998" spans="6:34" ht="12.75">
      <c r="F998" s="312"/>
      <c r="AH998" s="313"/>
    </row>
    <row r="999" spans="6:34" ht="12.75">
      <c r="F999" s="312"/>
      <c r="AH999" s="313"/>
    </row>
    <row r="1000" spans="6:34" ht="12.75">
      <c r="F1000" s="312"/>
      <c r="AH1000" s="313"/>
    </row>
    <row r="1001" spans="6:34" ht="12.75">
      <c r="F1001" s="312"/>
      <c r="AH1001" s="313"/>
    </row>
  </sheetData>
  <mergeCells count="36">
    <mergeCell ref="AX664:AY664"/>
    <mergeCell ref="AV487:AW487"/>
    <mergeCell ref="AV680:AW680"/>
    <mergeCell ref="AV681:AW681"/>
    <mergeCell ref="AV682:AW682"/>
    <mergeCell ref="W687:X687"/>
    <mergeCell ref="AB683:AC683"/>
    <mergeCell ref="M732:N732"/>
    <mergeCell ref="E471:G471"/>
    <mergeCell ref="M444:N444"/>
    <mergeCell ref="L487:M487"/>
    <mergeCell ref="M565:N565"/>
    <mergeCell ref="T664:U664"/>
    <mergeCell ref="T680:U680"/>
    <mergeCell ref="AV645:AW645"/>
    <mergeCell ref="AV653:AW653"/>
    <mergeCell ref="AX390:AY390"/>
    <mergeCell ref="AN391:AO391"/>
    <mergeCell ref="T653:U653"/>
    <mergeCell ref="T438:U438"/>
    <mergeCell ref="AX286:AY286"/>
    <mergeCell ref="AV283:AW283"/>
    <mergeCell ref="M160:N160"/>
    <mergeCell ref="M164:N164"/>
    <mergeCell ref="M163:N163"/>
    <mergeCell ref="AN275:AQ275"/>
    <mergeCell ref="AV30:AW30"/>
    <mergeCell ref="M159:N159"/>
    <mergeCell ref="M158:N158"/>
    <mergeCell ref="M280:N280"/>
    <mergeCell ref="AX285:AY285"/>
    <mergeCell ref="M161:N161"/>
    <mergeCell ref="M162:N162"/>
    <mergeCell ref="M157:N157"/>
    <mergeCell ref="T30:U30"/>
    <mergeCell ref="S62:T62"/>
  </mergeCells>
  <hyperlinks>
    <hyperlink ref="K2" r:id="rId1" location="Lu%20Zhiqiang,%20Bio&amp;section-id={E512E2D3-99FA-5A44-8AD3-1366C8A72603}&amp;page-id={1E3AEC56-9FFE-D14D-938C-F64F13946725}&amp;end"/>
    <hyperlink ref="S2" r:id="rId2"/>
    <hyperlink ref="AM2" r:id="rId3"/>
    <hyperlink ref="AN2" r:id="rId4"/>
    <hyperlink ref="AM3" r:id="rId5"/>
    <hyperlink ref="AM4" r:id="rId6"/>
    <hyperlink ref="AM5" r:id="rId7"/>
    <hyperlink ref="AN5" r:id="rId8"/>
    <hyperlink ref="K6" r:id="rId9"/>
    <hyperlink ref="S6" r:id="rId10"/>
    <hyperlink ref="W6" r:id="rId11"/>
    <hyperlink ref="AM6" r:id="rId12"/>
    <hyperlink ref="AN7" r:id="rId13"/>
    <hyperlink ref="AN8" r:id="rId14"/>
    <hyperlink ref="AM9" r:id="rId15"/>
    <hyperlink ref="AM10" r:id="rId16"/>
    <hyperlink ref="K11" r:id="rId17" location="Xu%20Jiayin,%20Bio&amp;section-id={E512E2D3-99FA-5A44-8AD3-1366C8A72603}&amp;page-id={45ACEE58-0C01-8643-A2C2-27122042544E}&amp;end"/>
    <hyperlink ref="S11" r:id="rId18" location="Xu%20Jiayin,%20Company&amp;section-id={E512E2D3-99FA-5A44-8AD3-1366C8A72603}&amp;page-id={782B83B1-C8E7-3942-B1BA-6DE5E8F5B52E}&amp;end"/>
    <hyperlink ref="AM11" r:id="rId19" location="Xu%20Jiayin,%20Donation&amp;section-id={E512E2D3-99FA-5A44-8AD3-1366C8A72603}&amp;page-id={68986CF2-AA16-8D4C-A062-402FF5D59453}&amp;end"/>
    <hyperlink ref="AN11" r:id="rId20"/>
    <hyperlink ref="AO11" r:id="rId21"/>
    <hyperlink ref="AM12" r:id="rId22"/>
    <hyperlink ref="AM13" r:id="rId23"/>
    <hyperlink ref="AM14" r:id="rId24"/>
    <hyperlink ref="AM15" r:id="rId25"/>
    <hyperlink ref="AM16" r:id="rId26"/>
    <hyperlink ref="K17" r:id="rId27"/>
    <hyperlink ref="S17" r:id="rId28"/>
    <hyperlink ref="AM17" r:id="rId29"/>
    <hyperlink ref="AN17" r:id="rId30"/>
    <hyperlink ref="AO17" r:id="rId31"/>
    <hyperlink ref="AM18" r:id="rId32"/>
    <hyperlink ref="AM19" r:id="rId33"/>
    <hyperlink ref="AM20" r:id="rId34"/>
    <hyperlink ref="AM21" r:id="rId35"/>
    <hyperlink ref="AM22" r:id="rId36"/>
    <hyperlink ref="AM23" r:id="rId37"/>
    <hyperlink ref="AM24" r:id="rId38"/>
    <hyperlink ref="AM25" r:id="rId39"/>
    <hyperlink ref="K26" r:id="rId40" location="Ren%20Yuanlin,%20Bio&amp;section-id={E512E2D3-99FA-5A44-8AD3-1366C8A72603}&amp;page-id={0B38E252-FF7C-F046-B6BE-68EE0ABB4496}&amp;end"/>
    <hyperlink ref="S26" r:id="rId41" location="Ren%20Yuanlin,%20Company&amp;section-id={E512E2D3-99FA-5A44-8AD3-1366C8A72603}&amp;page-id={946F2D24-A1C6-BF4C-BB2D-BE6ECA8264B3}&amp;object-id={4FC7AE7C-BB19-B508-0D27-238FC48A590D}&amp;19"/>
    <hyperlink ref="W26" r:id="rId42"/>
    <hyperlink ref="AM26" r:id="rId43" location="Ren%20Yuanlin,%20Donation&amp;section-id={E512E2D3-99FA-5A44-8AD3-1366C8A72603}&amp;page-id={4A96A0D2-108A-624C-8FCB-802F0967AF6C}&amp;end"/>
    <hyperlink ref="AN26" r:id="rId44"/>
    <hyperlink ref="K27" r:id="rId45" location="Chen%20Yidan,%20Bio&amp;section-id={E512E2D3-99FA-5A44-8AD3-1366C8A72603}&amp;page-id={B1974DA6-969A-374B-8D37-274C64009304}&amp;end"/>
    <hyperlink ref="S27" r:id="rId46" location="Chen%20Yidan,%20Company&amp;section-id={E512E2D3-99FA-5A44-8AD3-1366C8A72603}&amp;page-id={C9B10445-CFA2-9245-8847-81E5AEE35ACC}&amp;end"/>
    <hyperlink ref="W27" r:id="rId47"/>
    <hyperlink ref="AM27" r:id="rId48" location="Chen%20Yidan,%20Donation&amp;section-id={E512E2D3-99FA-5A44-8AD3-1366C8A72603}&amp;page-id={7D175567-7BE4-454A-8FAF-85084B9ABE07}&amp;end"/>
    <hyperlink ref="AN27" r:id="rId49"/>
    <hyperlink ref="AM28" r:id="rId50"/>
    <hyperlink ref="AN28" r:id="rId51"/>
    <hyperlink ref="AM29" r:id="rId52"/>
    <hyperlink ref="AN29" r:id="rId53"/>
    <hyperlink ref="K30" r:id="rId54" location="Shao%20Genhuo,%20Bio&amp;section-id={E512E2D3-99FA-5A44-8AD3-1366C8A72603}&amp;page-id={7AB4D921-EB1E-1D40-96C3-51760A68F914}&amp;end"/>
    <hyperlink ref="S30" r:id="rId55" location="Shao%20Genhuo,%20Company&amp;section-id={E512E2D3-99FA-5A44-8AD3-1366C8A72603}&amp;page-id={8E9389B8-D631-3440-B35E-9DE461078C3B}&amp;end"/>
    <hyperlink ref="AM30" r:id="rId56" location="Shao%20Genhuo,%20Donation&amp;section-id={E512E2D3-99FA-5A44-8AD3-1366C8A72603}&amp;page-id={BCA147F9-69CF-024E-8754-CCED6119E8DC}&amp;end"/>
    <hyperlink ref="AN30" r:id="rId57"/>
    <hyperlink ref="K31" r:id="rId58" location="Shao%20Genhuo,%20Bio&amp;section-id={E512E2D3-99FA-5A44-8AD3-1366C8A72603}&amp;page-id={7AB4D921-EB1E-1D40-96C3-51760A68F914}&amp;end"/>
    <hyperlink ref="S31" r:id="rId59" location="Shao%20Genhuo,%20Company&amp;section-id={E512E2D3-99FA-5A44-8AD3-1366C8A72603}&amp;page-id={8E9389B8-D631-3440-B35E-9DE461078C3B}&amp;end"/>
    <hyperlink ref="AM31" r:id="rId60" location="Shao%20Genhuo,%20Donation&amp;section-id={E512E2D3-99FA-5A44-8AD3-1366C8A72603}&amp;page-id={BCA147F9-69CF-024E-8754-CCED6119E8DC}&amp;end"/>
    <hyperlink ref="AN31" r:id="rId61"/>
    <hyperlink ref="AM32" r:id="rId62"/>
    <hyperlink ref="AM33" r:id="rId63" location="Shao%20Genhuo,%20Donation&amp;section-id={E512E2D3-99FA-5A44-8AD3-1366C8A72603}&amp;page-id={BCA147F9-69CF-024E-8754-CCED6119E8DC}&amp;end"/>
    <hyperlink ref="AN33" r:id="rId64"/>
    <hyperlink ref="AM34" r:id="rId65" location="Shao%20Genhuo,%20Donation&amp;section-id={E512E2D3-99FA-5A44-8AD3-1366C8A72603}&amp;page-id={BCA147F9-69CF-024E-8754-CCED6119E8DC}&amp;end"/>
    <hyperlink ref="AN34" r:id="rId66"/>
    <hyperlink ref="AM35" r:id="rId67" location="Shao%20Genhuo,%20Donation&amp;section-id={E512E2D3-99FA-5A44-8AD3-1366C8A72603}&amp;page-id={BCA147F9-69CF-024E-8754-CCED6119E8DC}&amp;end"/>
    <hyperlink ref="AN35" r:id="rId68"/>
    <hyperlink ref="AM36" r:id="rId69" location="Shao%20Genhuo,%20Donation&amp;section-id={E512E2D3-99FA-5A44-8AD3-1366C8A72603}&amp;page-id={BCA147F9-69CF-024E-8754-CCED6119E8DC}&amp;end"/>
    <hyperlink ref="AM37" r:id="rId70" location="Shao%20Genhuo,%20Donation&amp;section-id={E512E2D3-99FA-5A44-8AD3-1366C8A72603}&amp;page-id={BCA147F9-69CF-024E-8754-CCED6119E8DC}&amp;end"/>
    <hyperlink ref="AN37" r:id="rId71"/>
    <hyperlink ref="K38" r:id="rId72"/>
    <hyperlink ref="S38" r:id="rId73"/>
    <hyperlink ref="AM38" r:id="rId74"/>
    <hyperlink ref="AN38" r:id="rId75"/>
    <hyperlink ref="AM39" r:id="rId76"/>
    <hyperlink ref="AN39" r:id="rId77"/>
    <hyperlink ref="AO39" r:id="rId78"/>
    <hyperlink ref="AM40" r:id="rId79"/>
    <hyperlink ref="AN40" r:id="rId80"/>
    <hyperlink ref="AO40" r:id="rId81"/>
    <hyperlink ref="AM41" r:id="rId82"/>
    <hyperlink ref="AN41" r:id="rId83"/>
    <hyperlink ref="AO41" r:id="rId84"/>
    <hyperlink ref="K42" r:id="rId85" location="Jiang%20Bin,%20Bio&amp;section-id={E512E2D3-99FA-5A44-8AD3-1366C8A72603}&amp;page-id={C0B4E3FF-E7D6-F448-9308-A9F13BF68BC0}&amp;end"/>
    <hyperlink ref="S42" r:id="rId86"/>
    <hyperlink ref="W42" r:id="rId87"/>
    <hyperlink ref="AM42" r:id="rId88"/>
    <hyperlink ref="AN42" r:id="rId89"/>
    <hyperlink ref="K43" r:id="rId90" location="Zhang%20Chaoyang,%20Bio&amp;section-id={E512E2D3-99FA-5A44-8AD3-1366C8A72603}&amp;page-id={B6361762-700B-244E-92C1-69EBD63F296E}&amp;end"/>
    <hyperlink ref="S43" r:id="rId91"/>
    <hyperlink ref="AM43" r:id="rId92"/>
    <hyperlink ref="AN43" r:id="rId93"/>
    <hyperlink ref="K44" r:id="rId94"/>
    <hyperlink ref="S44" r:id="rId95"/>
    <hyperlink ref="W44" r:id="rId96" location="slide_media"/>
    <hyperlink ref="AM44" r:id="rId97"/>
    <hyperlink ref="AN44" r:id="rId98"/>
    <hyperlink ref="AM45" r:id="rId99"/>
    <hyperlink ref="AM46" r:id="rId100"/>
    <hyperlink ref="AM47" r:id="rId101"/>
    <hyperlink ref="AM48" r:id="rId102"/>
    <hyperlink ref="AM49" r:id="rId103"/>
    <hyperlink ref="K50" r:id="rId104"/>
    <hyperlink ref="AM50" r:id="rId105"/>
    <hyperlink ref="K51" r:id="rId106" location="Liu%20Ruyin,%20Company&amp;section-id={E512E2D3-99FA-5A44-8AD3-1366C8A72603}&amp;page-id={B37BB10B-C67D-AE4F-A59B-40CA4F42ACF8}&amp;end"/>
    <hyperlink ref="S51" r:id="rId107"/>
    <hyperlink ref="W51" r:id="rId108"/>
    <hyperlink ref="AM51" r:id="rId109"/>
    <hyperlink ref="AN51" r:id="rId110"/>
    <hyperlink ref="AO51" r:id="rId111"/>
    <hyperlink ref="K52" r:id="rId112"/>
    <hyperlink ref="S52" r:id="rId113"/>
    <hyperlink ref="AM52" r:id="rId114"/>
    <hyperlink ref="AN52" r:id="rId115"/>
    <hyperlink ref="AM53" r:id="rId116"/>
    <hyperlink ref="AM54" r:id="rId117"/>
    <hyperlink ref="AM55" r:id="rId118"/>
    <hyperlink ref="AM56" r:id="rId119"/>
    <hyperlink ref="K57" r:id="rId120"/>
    <hyperlink ref="S57" r:id="rId121"/>
    <hyperlink ref="AM57" r:id="rId122"/>
    <hyperlink ref="AN57" r:id="rId123"/>
    <hyperlink ref="K58" r:id="rId124"/>
    <hyperlink ref="S58" r:id="rId125"/>
    <hyperlink ref="W58" r:id="rId126"/>
    <hyperlink ref="AM58" r:id="rId127"/>
    <hyperlink ref="K59" r:id="rId128"/>
    <hyperlink ref="S59" r:id="rId129"/>
    <hyperlink ref="W59" r:id="rId130"/>
    <hyperlink ref="AM59" r:id="rId131"/>
    <hyperlink ref="K60" r:id="rId132"/>
    <hyperlink ref="S60" r:id="rId133"/>
    <hyperlink ref="W60" r:id="rId134"/>
    <hyperlink ref="AM60" r:id="rId135"/>
    <hyperlink ref="AN60" r:id="rId136"/>
    <hyperlink ref="K61" r:id="rId137"/>
    <hyperlink ref="S61" r:id="rId138"/>
    <hyperlink ref="AM61" r:id="rId139"/>
    <hyperlink ref="S62" r:id="rId140"/>
    <hyperlink ref="K67" r:id="rId141" location="Liu%20Shui,%20Bio&amp;section-id={E512E2D3-99FA-5A44-8AD3-1366C8A72603}&amp;page-id={1330C0FB-A98C-944C-B9B2-BDF4AD015033}&amp;end"/>
    <hyperlink ref="S67" r:id="rId142" location="Liu%20Shui,%20Company&amp;section-id={E512E2D3-99FA-5A44-8AD3-1366C8A72603}&amp;page-id={E5AB4045-D158-064C-9236-DD6988525B04}&amp;end"/>
    <hyperlink ref="W67" r:id="rId143"/>
    <hyperlink ref="AM67" r:id="rId144" location="Liu%20Shui,%20Donation&amp;section-id={E512E2D3-99FA-5A44-8AD3-1366C8A72603}&amp;page-id={AD9DA23F-530B-AE4A-893F-907F1451A26D}&amp;object-id={D2B73B6A-C463-BF06-00DA-056FA44D9F79}&amp;46"/>
    <hyperlink ref="AN67" r:id="rId145"/>
    <hyperlink ref="K68" r:id="rId146" location="Liu%20Yi,%20Bio&amp;section-id={E512E2D3-99FA-5A44-8AD3-1366C8A72603}&amp;page-id={DB36BD38-489B-634E-8C45-4D548603E00C}&amp;end"/>
    <hyperlink ref="S68" r:id="rId147" location="Liu%20Yi,%20Company&amp;section-id={E512E2D3-99FA-5A44-8AD3-1366C8A72603}&amp;page-id={B60D9EF9-16C6-7B4F-A8F5-44541C14E19F}&amp;end"/>
    <hyperlink ref="W68" r:id="rId148"/>
    <hyperlink ref="AM68" r:id="rId149" location="Liu%20Yi,%20Donation&amp;section-id={E512E2D3-99FA-5A44-8AD3-1366C8A72603}&amp;page-id={29897945-66F9-E34C-BCD0-558B596A76F7}&amp;end"/>
    <hyperlink ref="AN68" r:id="rId150"/>
    <hyperlink ref="AM69" r:id="rId151"/>
    <hyperlink ref="AM70" r:id="rId152"/>
    <hyperlink ref="AM71" r:id="rId153"/>
    <hyperlink ref="AM72" r:id="rId154"/>
    <hyperlink ref="AM73" r:id="rId155"/>
    <hyperlink ref="AM74" r:id="rId156"/>
    <hyperlink ref="AM75" r:id="rId157"/>
    <hyperlink ref="AM76" r:id="rId158"/>
    <hyperlink ref="AM77" r:id="rId159"/>
    <hyperlink ref="AM78" r:id="rId160"/>
    <hyperlink ref="AM79" r:id="rId161"/>
    <hyperlink ref="AM80" r:id="rId162"/>
    <hyperlink ref="AM81" r:id="rId163"/>
    <hyperlink ref="AM82" r:id="rId164"/>
    <hyperlink ref="AM83" r:id="rId165"/>
    <hyperlink ref="AM84" r:id="rId166"/>
    <hyperlink ref="K85" r:id="rId167"/>
    <hyperlink ref="S85" r:id="rId168"/>
    <hyperlink ref="AM85" r:id="rId169"/>
    <hyperlink ref="K86" r:id="rId170"/>
    <hyperlink ref="S86" r:id="rId171"/>
    <hyperlink ref="AM86" r:id="rId172"/>
    <hyperlink ref="AN86" r:id="rId173"/>
    <hyperlink ref="AO86" r:id="rId174"/>
    <hyperlink ref="AM87" r:id="rId175"/>
    <hyperlink ref="AN88" r:id="rId176"/>
    <hyperlink ref="AN89" r:id="rId177"/>
    <hyperlink ref="AN90" r:id="rId178"/>
    <hyperlink ref="AN91" r:id="rId179"/>
    <hyperlink ref="AN92" r:id="rId180"/>
    <hyperlink ref="AN93" r:id="rId181"/>
    <hyperlink ref="AN94" r:id="rId182"/>
    <hyperlink ref="AN95" r:id="rId183"/>
    <hyperlink ref="AN96" r:id="rId184"/>
    <hyperlink ref="AN97" r:id="rId185"/>
    <hyperlink ref="AN98" r:id="rId186"/>
    <hyperlink ref="AN99" r:id="rId187"/>
    <hyperlink ref="AN100" r:id="rId188"/>
    <hyperlink ref="AN101" r:id="rId189"/>
    <hyperlink ref="AN102" r:id="rId190"/>
    <hyperlink ref="AN103" r:id="rId191"/>
    <hyperlink ref="AN104" r:id="rId192"/>
    <hyperlink ref="AN105" r:id="rId193"/>
    <hyperlink ref="AN106" r:id="rId194"/>
    <hyperlink ref="AN107" r:id="rId195"/>
    <hyperlink ref="AN108" r:id="rId196"/>
    <hyperlink ref="AN109" r:id="rId197"/>
    <hyperlink ref="AM110" r:id="rId198"/>
    <hyperlink ref="AM111" r:id="rId199"/>
    <hyperlink ref="AN111" r:id="rId200"/>
    <hyperlink ref="AM112" r:id="rId201"/>
    <hyperlink ref="AM113" r:id="rId202"/>
    <hyperlink ref="AM114" r:id="rId203"/>
    <hyperlink ref="AM115" r:id="rId204"/>
    <hyperlink ref="AM116" r:id="rId205"/>
    <hyperlink ref="AM117" r:id="rId206" location="love-list-form"/>
    <hyperlink ref="AM118" r:id="rId207"/>
    <hyperlink ref="AM119" r:id="rId208"/>
    <hyperlink ref="AM120" r:id="rId209"/>
    <hyperlink ref="AM121" r:id="rId210"/>
    <hyperlink ref="AM122" r:id="rId211"/>
    <hyperlink ref="K123" r:id="rId212" location="You%20Zhisheng,%20Bio&amp;section-id={E512E2D3-99FA-5A44-8AD3-1366C8A72603}&amp;page-id={4D8BDF5B-181E-EB45-8B93-2DF7CA0709EF}&amp;end"/>
    <hyperlink ref="S123" r:id="rId213" location="You%20Zhisheng,%20Company&amp;section-id={E512E2D3-99FA-5A44-8AD3-1366C8A72603}&amp;page-id={0F07C7A8-D7DB-2944-A742-2E9EEC14E9D7}&amp;end"/>
    <hyperlink ref="AM123" r:id="rId214"/>
    <hyperlink ref="AN123" r:id="rId215"/>
    <hyperlink ref="K124" r:id="rId216" location="Dang%20Yanbao,%20Bio&amp;section-id={E512E2D3-99FA-5A44-8AD3-1366C8A72603}&amp;page-id={33F38F81-5258-704C-8BEB-0EFD0587B22D}&amp;end"/>
    <hyperlink ref="S124" r:id="rId217" location="Dang%20Yanbao,%20Company&amp;section-id={E512E2D3-99FA-5A44-8AD3-1366C8A72603}&amp;page-id={B2B1CBA6-184C-7A48-BFBD-41A2CBFC8D6A}&amp;end"/>
    <hyperlink ref="AM124" r:id="rId218" location="Dang%20Yanbao,%20Donation&amp;section-id={E512E2D3-99FA-5A44-8AD3-1366C8A72603}&amp;page-id={D13AF062-7CFE-9040-A67E-7F228945A2D3}&amp;end"/>
    <hyperlink ref="AM125" r:id="rId219"/>
    <hyperlink ref="AM126" r:id="rId220"/>
    <hyperlink ref="AM127" r:id="rId221"/>
    <hyperlink ref="AM128" r:id="rId222"/>
    <hyperlink ref="AM129" r:id="rId223"/>
    <hyperlink ref="AM130" r:id="rId224"/>
    <hyperlink ref="K131" r:id="rId225"/>
    <hyperlink ref="S131" r:id="rId226"/>
    <hyperlink ref="AM131" r:id="rId227"/>
    <hyperlink ref="K133" r:id="rId228"/>
    <hyperlink ref="S133" r:id="rId229"/>
    <hyperlink ref="W133" r:id="rId230"/>
    <hyperlink ref="AM133" r:id="rId231"/>
    <hyperlink ref="AN133" r:id="rId232"/>
    <hyperlink ref="K134" r:id="rId233" location="Zhang%20Jindong,%20Bio&amp;section-id={E512E2D3-99FA-5A44-8AD3-1366C8A72603}&amp;page-id={4082E2C6-060B-2941-A360-CE604C72A936}&amp;object-id={AF918C3C-8566-5F0F-39B8-ACDBE31925B6}&amp;52"/>
    <hyperlink ref="S134" r:id="rId234" location="Zhang%20Jindong,%20Company&amp;section-id={E512E2D3-99FA-5A44-8AD3-1366C8A72603}&amp;page-id={695E525D-F3DC-D645-8E4E-904BF7A25213}&amp;object-id={BE5AA9CC-D7C3-4104-192F-072AE8483677}&amp;62"/>
    <hyperlink ref="AM134" r:id="rId235"/>
    <hyperlink ref="AN134" r:id="rId236" location="Zhang%20Jindong,%20Donation&amp;section-id={E512E2D3-99FA-5A44-8AD3-1366C8A72603}&amp;page-id={95D270F6-8823-1641-801C-E2D2222890EC}&amp;object-id={57EBF3DD-822F-C60E-3FC6-624F17B7025F}&amp;3C"/>
    <hyperlink ref="AM135" r:id="rId237"/>
    <hyperlink ref="AM136" r:id="rId238"/>
    <hyperlink ref="AN136" r:id="rId239" location="Zhang%20Jindong,%20Donation&amp;section-id={E512E2D3-99FA-5A44-8AD3-1366C8A72603}&amp;page-id={95D270F6-8823-1641-801C-E2D2222890EC}&amp;object-id={57EBF3DD-822F-C60E-3FC6-624F17B7025F}&amp;B5"/>
    <hyperlink ref="AM137" r:id="rId240"/>
    <hyperlink ref="AM138" r:id="rId241"/>
    <hyperlink ref="AM139" r:id="rId242"/>
    <hyperlink ref="AM140" r:id="rId243" location="love-list-form"/>
    <hyperlink ref="AM141" r:id="rId244"/>
    <hyperlink ref="AM142" r:id="rId245"/>
    <hyperlink ref="K143" r:id="rId246" location="Yang%20Zhuoshu,%20Bio&amp;section-id={E512E2D3-99FA-5A44-8AD3-1366C8A72603}&amp;page-id={F882CEB0-F1CE-934C-A137-BE733054187B}&amp;object-id={F46F443F-6D3F-4706-3C1B-4B51891F4688}&amp;4C"/>
    <hyperlink ref="S143" r:id="rId247" location="Yang%20Zhuoshu,%20Company&amp;section-id={E512E2D3-99FA-5A44-8AD3-1366C8A72603}&amp;page-id={1A5E748E-6638-8646-83CD-D4A3355BC1F8}&amp;object-id={87722556-CB7C-D90C-0F29-B4E860055843}&amp;5B"/>
    <hyperlink ref="AM143" r:id="rId248" location="Yang%20Zhuoshu,%20Donation&amp;section-id={E512E2D3-99FA-5A44-8AD3-1366C8A72603}&amp;page-id={AEE04D19-976C-904D-9224-00C024B6CDAB}&amp;object-id={17F42471-C371-2A04-0FD1-7031243C7C7D}&amp;B5"/>
    <hyperlink ref="AN143" r:id="rId249"/>
    <hyperlink ref="AM144" r:id="rId250"/>
    <hyperlink ref="K145" r:id="rId251"/>
    <hyperlink ref="S145" r:id="rId252"/>
    <hyperlink ref="AM145" r:id="rId253"/>
    <hyperlink ref="S146" r:id="rId254" location="Li%20Jie,%20Company&amp;section-id={E512E2D3-99FA-5A44-8AD3-1366C8A72603}&amp;page-id={765C1212-6D49-594B-BC33-EE630F1D798A}&amp;end"/>
    <hyperlink ref="W146" r:id="rId255"/>
    <hyperlink ref="AM146" r:id="rId256" location="Li%20Jie,%20Donation%20&amp;section-id={E512E2D3-99FA-5A44-8AD3-1366C8A72603}&amp;page-id={47B88A0C-542A-0E44-BCFB-E78DE84DD9E3}&amp;end"/>
    <hyperlink ref="AN146" r:id="rId257"/>
    <hyperlink ref="AO146" r:id="rId258"/>
    <hyperlink ref="AM147" r:id="rId259" location="Li%20Jie,%20Donation%20&amp;section-id={E512E2D3-99FA-5A44-8AD3-1366C8A72603}&amp;page-id={47B88A0C-542A-0E44-BCFB-E78DE84DD9E3}&amp;end"/>
    <hyperlink ref="AM148" r:id="rId260"/>
    <hyperlink ref="AM149" r:id="rId261"/>
    <hyperlink ref="AN149" r:id="rId262"/>
    <hyperlink ref="AM150" r:id="rId263"/>
    <hyperlink ref="AM151" r:id="rId264" location="Li%20Jie,%20Donation%20&amp;section-id={E512E2D3-99FA-5A44-8AD3-1366C8A72603}&amp;page-id={47B88A0C-542A-0E44-BCFB-E78DE84DD9E3}&amp;end"/>
    <hyperlink ref="K152" r:id="rId265" location="Deng%20Wei,%20Bio&amp;section-id={E512E2D3-99FA-5A44-8AD3-1366C8A72603}&amp;page-id={503655E9-1A5A-184E-9593-4DDD60749872}&amp;end"/>
    <hyperlink ref="S152" r:id="rId266" location="Deng%20Wei,%20Company&amp;section-id={E512E2D3-99FA-5A44-8AD3-1366C8A72603}&amp;page-id={FB3486E9-783A-A946-93CA-0AF51B1B0863}&amp;end"/>
    <hyperlink ref="W152" r:id="rId267"/>
    <hyperlink ref="AM152" r:id="rId268" location="Deng%20Wei,%20Donation&amp;section-id={E512E2D3-99FA-5A44-8AD3-1366C8A72603}&amp;page-id={EC8EB39B-691D-184C-A579-759B6AADB053}&amp;object-id={D3F42BCC-5E33-520B-30DE-88FF0365BA3F}&amp;37"/>
    <hyperlink ref="AN152" r:id="rId269"/>
    <hyperlink ref="AM153" r:id="rId270"/>
    <hyperlink ref="AM154" r:id="rId271"/>
    <hyperlink ref="AM155" r:id="rId272"/>
    <hyperlink ref="AN155" r:id="rId273"/>
    <hyperlink ref="AM156" r:id="rId274"/>
    <hyperlink ref="AN156" r:id="rId275"/>
    <hyperlink ref="AM157" r:id="rId276"/>
    <hyperlink ref="AM158" r:id="rId277"/>
    <hyperlink ref="AM159" r:id="rId278"/>
    <hyperlink ref="AM160" r:id="rId279"/>
    <hyperlink ref="AM161" r:id="rId280"/>
    <hyperlink ref="AM162" r:id="rId281"/>
    <hyperlink ref="AM163" r:id="rId282"/>
    <hyperlink ref="AM164" r:id="rId283"/>
    <hyperlink ref="K165" r:id="rId284" location="Xiao%20Jicheng,%20Bio&amp;section-id={E512E2D3-99FA-5A44-8AD3-1366C8A72603}&amp;page-id={06528E24-891A-7C4F-A869-0075E4BF8194}&amp;end"/>
    <hyperlink ref="S165" r:id="rId285" location="Xiao%20Jicheng,%20Company&amp;section-id={E512E2D3-99FA-5A44-8AD3-1366C8A72603}&amp;page-id={9C45BED2-BCFD-4241-A980-97E36D79DDDE}&amp;end"/>
    <hyperlink ref="AM165" r:id="rId286" location="Xiao%20Jicheng,%20Donation&amp;section-id={E512E2D3-99FA-5A44-8AD3-1366C8A72603}&amp;page-id={85D88488-9A8C-FF49-AA3C-D32849390B56}&amp;end"/>
    <hyperlink ref="AN165" r:id="rId287"/>
    <hyperlink ref="K166" r:id="rId288"/>
    <hyperlink ref="S166" r:id="rId289"/>
    <hyperlink ref="W166" r:id="rId290"/>
    <hyperlink ref="AM166" r:id="rId291"/>
    <hyperlink ref="AN166" r:id="rId292"/>
    <hyperlink ref="AN169" r:id="rId293"/>
    <hyperlink ref="AN170" r:id="rId294"/>
    <hyperlink ref="AM171" r:id="rId295"/>
    <hyperlink ref="AM172" r:id="rId296"/>
    <hyperlink ref="AM173" r:id="rId297"/>
    <hyperlink ref="AN174" r:id="rId298"/>
    <hyperlink ref="AM175" r:id="rId299"/>
    <hyperlink ref="AM176" r:id="rId300"/>
    <hyperlink ref="AM177" r:id="rId301"/>
    <hyperlink ref="AM178" r:id="rId302"/>
    <hyperlink ref="AM179" r:id="rId303"/>
    <hyperlink ref="AM180" r:id="rId304"/>
    <hyperlink ref="AM181" r:id="rId305"/>
    <hyperlink ref="AM182" r:id="rId306"/>
    <hyperlink ref="AM183" r:id="rId307"/>
    <hyperlink ref="AM184" r:id="rId308"/>
    <hyperlink ref="AM185" r:id="rId309"/>
    <hyperlink ref="AM186" r:id="rId310"/>
    <hyperlink ref="AM187" r:id="rId311"/>
    <hyperlink ref="AM188" r:id="rId312"/>
    <hyperlink ref="AM189" r:id="rId313"/>
    <hyperlink ref="AM190" r:id="rId314"/>
    <hyperlink ref="AM191" r:id="rId315"/>
    <hyperlink ref="AM192" r:id="rId316"/>
    <hyperlink ref="AM193" r:id="rId317"/>
    <hyperlink ref="AM194" r:id="rId318"/>
    <hyperlink ref="AM195" r:id="rId319"/>
    <hyperlink ref="AM196" r:id="rId320"/>
    <hyperlink ref="AM197" r:id="rId321"/>
    <hyperlink ref="AM198" r:id="rId322"/>
    <hyperlink ref="AM199" r:id="rId323"/>
    <hyperlink ref="AM200" r:id="rId324"/>
    <hyperlink ref="AM201" r:id="rId325"/>
    <hyperlink ref="AM202" r:id="rId326"/>
    <hyperlink ref="AM203" r:id="rId327"/>
    <hyperlink ref="AM204" r:id="rId328"/>
    <hyperlink ref="AM205" r:id="rId329"/>
    <hyperlink ref="AM206" r:id="rId330"/>
    <hyperlink ref="AM207" r:id="rId331"/>
    <hyperlink ref="K208" r:id="rId332"/>
    <hyperlink ref="S208" r:id="rId333"/>
    <hyperlink ref="W208" r:id="rId334"/>
    <hyperlink ref="AM208" r:id="rId335"/>
    <hyperlink ref="K209" r:id="rId336"/>
    <hyperlink ref="S209" r:id="rId337"/>
    <hyperlink ref="W209" r:id="rId338"/>
    <hyperlink ref="AM209" r:id="rId339"/>
    <hyperlink ref="AM210" r:id="rId340"/>
    <hyperlink ref="AM211" r:id="rId341"/>
    <hyperlink ref="AM212" r:id="rId342"/>
    <hyperlink ref="AM213" r:id="rId343"/>
    <hyperlink ref="K214" r:id="rId344" location="Gao%20Qingshou,%20Bio&amp;section-id={E512E2D3-99FA-5A44-8AD3-1366C8A72603}&amp;page-id={D6ACD10E-F276-3149-82CD-6E070C5DC530}&amp;end"/>
    <hyperlink ref="S214" r:id="rId345" location="Gao%20Qingshou,%20Company&amp;section-id={E512E2D3-99FA-5A44-8AD3-1366C8A72603}&amp;page-id={B46AB561-3BA3-DE4D-A244-94CD381AA22F}&amp;end"/>
    <hyperlink ref="W214" r:id="rId346"/>
    <hyperlink ref="AM214" r:id="rId347" location="Gao%20Qingshou,%20Donation&amp;section-id={E512E2D3-99FA-5A44-8AD3-1366C8A72603}&amp;page-id={6BA43DDB-824D-1045-BC07-9F2A679A487E}&amp;end"/>
    <hyperlink ref="AN214" r:id="rId348"/>
    <hyperlink ref="K215" r:id="rId349"/>
    <hyperlink ref="S215" r:id="rId350"/>
    <hyperlink ref="W215" r:id="rId351"/>
    <hyperlink ref="AM215" r:id="rId352"/>
    <hyperlink ref="W216" r:id="rId353"/>
    <hyperlink ref="AM216" r:id="rId354"/>
    <hyperlink ref="AN216" r:id="rId355"/>
    <hyperlink ref="K217" r:id="rId356"/>
    <hyperlink ref="S217" r:id="rId357"/>
    <hyperlink ref="W217" r:id="rId358"/>
    <hyperlink ref="AM217" r:id="rId359"/>
    <hyperlink ref="AN217" r:id="rId360"/>
    <hyperlink ref="K218" r:id="rId361"/>
    <hyperlink ref="S218" r:id="rId362"/>
    <hyperlink ref="AM218" r:id="rId363"/>
    <hyperlink ref="K219" r:id="rId364" location="Ye%20Jianrong,%20Bio&amp;section-id={E512E2D3-99FA-5A44-8AD3-1366C8A72603}&amp;page-id={44AFF48E-E4E4-8E42-8C39-F1B198CC1586}&amp;end"/>
    <hyperlink ref="S219" r:id="rId365"/>
    <hyperlink ref="AM219" r:id="rId366"/>
    <hyperlink ref="AN219" r:id="rId367"/>
    <hyperlink ref="AO219" r:id="rId368"/>
    <hyperlink ref="K220" r:id="rId369"/>
    <hyperlink ref="S220" r:id="rId370"/>
    <hyperlink ref="AM220" r:id="rId371"/>
    <hyperlink ref="K221" r:id="rId372" location="Huang%20Hongyun,%20Bio&amp;section-id={E512E2D3-99FA-5A44-8AD3-1366C8A72603}&amp;page-id={94C539FC-7395-1544-8702-38815DE2E21E}&amp;end"/>
    <hyperlink ref="S221" r:id="rId373" location="Huang%20Hongyun,%20Company&amp;section-id={E512E2D3-99FA-5A44-8AD3-1366C8A72603}&amp;page-id={6D9D1B49-812B-4F41-A2DC-A76D89F1882A}&amp;end"/>
    <hyperlink ref="W221" r:id="rId374"/>
    <hyperlink ref="AM221" r:id="rId375"/>
    <hyperlink ref="K222" r:id="rId376"/>
    <hyperlink ref="S222" r:id="rId377"/>
    <hyperlink ref="W222" r:id="rId378"/>
    <hyperlink ref="AM222" r:id="rId379"/>
    <hyperlink ref="AN222" r:id="rId380"/>
    <hyperlink ref="AM223" r:id="rId381"/>
    <hyperlink ref="AM224" r:id="rId382"/>
    <hyperlink ref="AN225" r:id="rId383"/>
    <hyperlink ref="AM226" r:id="rId384"/>
    <hyperlink ref="AM227" r:id="rId385"/>
    <hyperlink ref="K228" r:id="rId386"/>
    <hyperlink ref="S228" r:id="rId387"/>
    <hyperlink ref="AM228" r:id="rId388"/>
    <hyperlink ref="K229" r:id="rId389" location="Li%20Jinyuan,%20Bio&amp;section-id={E512E2D3-99FA-5A44-8AD3-1366C8A72603}&amp;page-id={9650B8CD-B3AC-3C48-BCFE-9DB9E5E1CBBD}&amp;end"/>
    <hyperlink ref="S229" r:id="rId390" location="Li%20Jinyuan,%20Company&amp;section-id={E512E2D3-99FA-5A44-8AD3-1366C8A72603}&amp;page-id={FCDF145D-37FB-F14E-ABA0-9CB38B581718}&amp;end"/>
    <hyperlink ref="AM229" r:id="rId391" location="Li%20Jinyuan,%20Donation&amp;section-id={E512E2D3-99FA-5A44-8AD3-1366C8A72603}&amp;page-id={6E5F1487-1075-D548-AB6A-17A8A9F4E64F}&amp;end"/>
    <hyperlink ref="AM230" r:id="rId392"/>
    <hyperlink ref="K231" r:id="rId393" location="Lu%20Guangxiu,%20Bio&amp;section-id={E512E2D3-99FA-5A44-8AD3-1366C8A72603}&amp;page-id={9D2CA78D-4A19-8A46-AC8F-54676BFDF509}&amp;object-id={6CC0A4D0-667E-8A09-008E-D0CAE1A47D32}&amp;2A"/>
    <hyperlink ref="S231" r:id="rId394" location="Lu%20Guangxiu,%20Company&amp;section-id={E512E2D3-99FA-5A44-8AD3-1366C8A72603}&amp;page-id={A91BA9A5-8890-B74A-99B0-39AED320F424}&amp;end"/>
    <hyperlink ref="AM231" r:id="rId395" location="Lu%20Guangxiu,%20Donation&amp;section-id={E512E2D3-99FA-5A44-8AD3-1366C8A72603}&amp;page-id={42E310A2-F305-C94B-871C-D4CD32829AA4}&amp;object-id={1F2CB5E8-B051-4706-287F-2C79C6493990}&amp;4F"/>
    <hyperlink ref="AM232" r:id="rId396"/>
    <hyperlink ref="K233" r:id="rId397"/>
    <hyperlink ref="S233" r:id="rId398"/>
    <hyperlink ref="W233" r:id="rId399"/>
    <hyperlink ref="AM233" r:id="rId400"/>
    <hyperlink ref="K235" r:id="rId401" location="Li%20Guozhang,%20Bio&amp;section-id={E512E2D3-99FA-5A44-8AD3-1366C8A72603}&amp;page-id={6A58409A-0DCB-804B-B252-05223DB61056}&amp;end"/>
    <hyperlink ref="S235" r:id="rId402" location="Li%20Guozhang,%20Company&amp;section-id={E512E2D3-99FA-5A44-8AD3-1366C8A72603}&amp;page-id={E8A71242-8634-C546-AE81-8D3CAC15098C}&amp;end"/>
    <hyperlink ref="W235" r:id="rId403"/>
    <hyperlink ref="AM235" r:id="rId404" location="Li%20Guozhang,%20Donation&amp;section-id={E512E2D3-99FA-5A44-8AD3-1366C8A72603}&amp;page-id={551A8E93-3F56-FD49-9B19-AC901479D522}&amp;end"/>
    <hyperlink ref="AN235" r:id="rId405"/>
    <hyperlink ref="K236" r:id="rId406"/>
    <hyperlink ref="S236" r:id="rId407"/>
    <hyperlink ref="W236" r:id="rId408"/>
    <hyperlink ref="AM236" r:id="rId409"/>
    <hyperlink ref="K237" r:id="rId410"/>
    <hyperlink ref="S237" r:id="rId411"/>
    <hyperlink ref="W237" r:id="rId412"/>
    <hyperlink ref="AM237" r:id="rId413"/>
    <hyperlink ref="AM238" r:id="rId414"/>
    <hyperlink ref="AM239" r:id="rId415"/>
    <hyperlink ref="AM240" r:id="rId416"/>
    <hyperlink ref="AM241" r:id="rId417"/>
    <hyperlink ref="W242" r:id="rId418"/>
    <hyperlink ref="AM242" r:id="rId419"/>
    <hyperlink ref="AN243" r:id="rId420"/>
    <hyperlink ref="AN244" r:id="rId421"/>
    <hyperlink ref="K245" r:id="rId422" location="Chen%20Hongdao,%20Bio&amp;section-id={E512E2D3-99FA-5A44-8AD3-1366C8A72603}&amp;page-id={B14FDBCB-5341-9247-8EAE-003369179A9F}&amp;end"/>
    <hyperlink ref="S245" r:id="rId423" location="Chen%20Hongdao,%20Company&amp;section-id={E512E2D3-99FA-5A44-8AD3-1366C8A72603}&amp;page-id={F0734A85-5C56-074C-8C08-DF76D29F69AF}&amp;end"/>
    <hyperlink ref="AM245" r:id="rId424"/>
    <hyperlink ref="AN245" r:id="rId425"/>
    <hyperlink ref="AO245" r:id="rId426"/>
    <hyperlink ref="AM246" r:id="rId427"/>
    <hyperlink ref="K247" r:id="rId428" location="Liu%20Qiangdong,%20Bio&amp;section-id={E512E2D3-99FA-5A44-8AD3-1366C8A72603}&amp;page-id={640B98C4-0BC4-5944-9C92-1CB712064103}&amp;object-id={26245195-498C-1807-09F2-966583090DDA}&amp;51"/>
    <hyperlink ref="S247" r:id="rId429" location="Liu%20Qiangdong,%20Company&amp;section-id={E512E2D3-99FA-5A44-8AD3-1366C8A72603}&amp;page-id={8FA4EECF-0663-8949-AB1C-584634AABFF7}&amp;end"/>
    <hyperlink ref="AM248" r:id="rId430"/>
    <hyperlink ref="AM252" r:id="rId431"/>
    <hyperlink ref="AM258" r:id="rId432"/>
    <hyperlink ref="AM268" r:id="rId433"/>
    <hyperlink ref="AM269" r:id="rId434"/>
    <hyperlink ref="AM270" r:id="rId435"/>
    <hyperlink ref="K271" r:id="rId436" location="Shan%20Xiangshuang,%20Bio&amp;section-id={E512E2D3-99FA-5A44-8AD3-1366C8A72603}&amp;page-id={DD4BD8B6-C334-9645-96F8-4D8B5E2239D0}&amp;end"/>
    <hyperlink ref="S271" r:id="rId437" location="Shan%20Xiangshuang,%20Company&amp;section-id={E512E2D3-99FA-5A44-8AD3-1366C8A72603}&amp;page-id={92191192-9100-7B42-A0A8-4DD423E4523A}&amp;end"/>
    <hyperlink ref="W271" r:id="rId438"/>
    <hyperlink ref="AM271" r:id="rId439" location="Shan%20Xiangshuang,%20Donation&amp;section-id={E512E2D3-99FA-5A44-8AD3-1366C8A72603}&amp;page-id={25539F18-729F-304D-9259-75664755F545}&amp;object-id={3F0368B0-B7A5-DC05-2C50-D59AAB4463D5}&amp;35"/>
    <hyperlink ref="AN271" r:id="rId440"/>
    <hyperlink ref="AN272" r:id="rId441"/>
    <hyperlink ref="AN273" r:id="rId442"/>
    <hyperlink ref="AM274" r:id="rId443"/>
    <hyperlink ref="AN275" r:id="rId444"/>
    <hyperlink ref="K276" r:id="rId445"/>
    <hyperlink ref="S276" r:id="rId446" location="Cen%20Zhaoxiong,%20Company&amp;section-id={E512E2D3-99FA-5A44-8AD3-1366C8A72603}&amp;page-id={31596AA5-04E3-E64A-925A-2854553094CF}&amp;object-id={5A74CEF1-9612-7208-3205-02CB354E7C81}&amp;54"/>
    <hyperlink ref="AM276" r:id="rId447" location="Cen%20Zhaoxiong,%20Donation&amp;section-id={E512E2D3-99FA-5A44-8AD3-1366C8A72603}&amp;page-id={393764C2-0743-7B45-BA99-B749F27231EC}&amp;object-id={218429B4-2291-2E0B-0F48-79E7CEA72410}&amp;19"/>
    <hyperlink ref="AM277" r:id="rId448"/>
    <hyperlink ref="K278" r:id="rId449" location="Chen%20Ailian,%20Bio&amp;section-id={E512E2D3-99FA-5A44-8AD3-1366C8A72603}&amp;page-id={0F1E9429-2A7C-1945-949B-7BCAC4BE7DA2}&amp;end"/>
    <hyperlink ref="S278" r:id="rId450" location="Chen%20Ailian,%20Company&amp;section-id={E512E2D3-99FA-5A44-8AD3-1366C8A72603}&amp;page-id={1FD3506E-F0A0-6D41-9AD3-0102D6D9AE8C}&amp;end"/>
    <hyperlink ref="W278" r:id="rId451"/>
    <hyperlink ref="AM278" r:id="rId452"/>
    <hyperlink ref="AM279" r:id="rId453"/>
    <hyperlink ref="AM280" r:id="rId454"/>
    <hyperlink ref="AN281" r:id="rId455"/>
    <hyperlink ref="K282" r:id="rId456" location="Liu%20Guoyao,%20Bio&amp;section-id={E512E2D3-99FA-5A44-8AD3-1366C8A72603}&amp;page-id={1E968515-1BF3-AB43-BA70-C629A03A0D02}&amp;end"/>
    <hyperlink ref="S282" r:id="rId457"/>
    <hyperlink ref="W282" r:id="rId458"/>
    <hyperlink ref="AM282" r:id="rId459"/>
    <hyperlink ref="AN282" r:id="rId460"/>
    <hyperlink ref="AO282" r:id="rId461"/>
    <hyperlink ref="K283" r:id="rId462" location="Wang%20Zhentao,%20Bio&amp;section-id={E512E2D3-99FA-5A44-8AD3-1366C8A72603}&amp;page-id={D00B6A55-1644-C740-8306-E58B105A0B88}&amp;end"/>
    <hyperlink ref="S283" r:id="rId463" location="Wang%20Zhentao,%20Company&amp;section-id={E512E2D3-99FA-5A44-8AD3-1366C8A72603}&amp;page-id={6F47F73C-850E-A748-BF54-3C3261F79B44}&amp;end"/>
    <hyperlink ref="AM283" r:id="rId464" location="Wang%20Zhentao,%20Donation&amp;section-id={E512E2D3-99FA-5A44-8AD3-1366C8A72603}&amp;page-id={FA4E2E2E-F03B-8E40-9E3A-6109B292FF97}&amp;end"/>
    <hyperlink ref="AN283" r:id="rId465"/>
    <hyperlink ref="AM284" r:id="rId466"/>
    <hyperlink ref="AM285" r:id="rId467" location="Wang%20Zhentao,%20Donation&amp;section-id={E512E2D3-99FA-5A44-8AD3-1366C8A72603}&amp;page-id={FA4E2E2E-F03B-8E40-9E3A-6109B292FF97}&amp;end"/>
    <hyperlink ref="AN285" r:id="rId468"/>
    <hyperlink ref="AM286" r:id="rId469"/>
    <hyperlink ref="AN286" r:id="rId470"/>
    <hyperlink ref="K287" r:id="rId471" location="Zhang%20Yin,%20Bio&amp;section-id={E512E2D3-99FA-5A44-8AD3-1366C8A72603}&amp;page-id={541C02C1-1505-F641-97F4-52D4E4A5A49A}&amp;end"/>
    <hyperlink ref="S287" r:id="rId472" location="Zhang%20Yin,%20Company&amp;section-id={E512E2D3-99FA-5A44-8AD3-1366C8A72603}&amp;page-id={5B001A81-1CC4-5145-88B4-CA9A52A7B031}&amp;end"/>
    <hyperlink ref="W287" r:id="rId473"/>
    <hyperlink ref="AM288" r:id="rId474"/>
    <hyperlink ref="AM289" r:id="rId475"/>
    <hyperlink ref="AM290" r:id="rId476"/>
    <hyperlink ref="K291" r:id="rId477"/>
    <hyperlink ref="S291" r:id="rId478" location="jtjj"/>
    <hyperlink ref="AM291" r:id="rId479"/>
    <hyperlink ref="AM292" r:id="rId480"/>
    <hyperlink ref="AM293" r:id="rId481"/>
    <hyperlink ref="AM294" r:id="rId482"/>
    <hyperlink ref="AM295" r:id="rId483"/>
    <hyperlink ref="AM296" r:id="rId484"/>
    <hyperlink ref="K297" r:id="rId485" location="Dai%20Jianliang,%20Bio&amp;section-id={E512E2D3-99FA-5A44-8AD3-1366C8A72603}&amp;page-id={EDE20724-AB2B-6042-BDC0-742CD24813A4}&amp;end"/>
    <hyperlink ref="S297" r:id="rId486" location="Dai%20Jianliang,%20Company&amp;section-id={E512E2D3-99FA-5A44-8AD3-1366C8A72603}&amp;page-id={EFA4D509-59DF-974C-9925-7E678BBDB2C5}&amp;end"/>
    <hyperlink ref="W297" r:id="rId487"/>
    <hyperlink ref="AM297" r:id="rId488"/>
    <hyperlink ref="AN297" r:id="rId489"/>
    <hyperlink ref="AM298" r:id="rId490"/>
    <hyperlink ref="AN298" r:id="rId491"/>
    <hyperlink ref="AM299" r:id="rId492"/>
    <hyperlink ref="AN299" r:id="rId493"/>
    <hyperlink ref="AN300" r:id="rId494"/>
    <hyperlink ref="K301" r:id="rId495"/>
    <hyperlink ref="S301" r:id="rId496"/>
    <hyperlink ref="AM301" r:id="rId497"/>
    <hyperlink ref="AM302" r:id="rId498"/>
    <hyperlink ref="AM303" r:id="rId499"/>
    <hyperlink ref="K304" r:id="rId500"/>
    <hyperlink ref="S304" r:id="rId501"/>
    <hyperlink ref="W304" r:id="rId502"/>
    <hyperlink ref="AM304" r:id="rId503"/>
    <hyperlink ref="AM305" r:id="rId504"/>
    <hyperlink ref="AM306" r:id="rId505"/>
    <hyperlink ref="K310" r:id="rId506"/>
    <hyperlink ref="S310" r:id="rId507" location="Chen%20Feng,%20Company&amp;section-id={E512E2D3-99FA-5A44-8AD3-1366C8A72603}&amp;page-id={2EF85AE8-FA5A-0842-874C-4F5E56DD74C9}&amp;end"/>
    <hyperlink ref="W310" r:id="rId508"/>
    <hyperlink ref="AM310" r:id="rId509"/>
    <hyperlink ref="AN310" r:id="rId510"/>
    <hyperlink ref="AM311" r:id="rId511"/>
    <hyperlink ref="AN311" r:id="rId512"/>
    <hyperlink ref="AM312" r:id="rId513"/>
    <hyperlink ref="AN312" r:id="rId514"/>
    <hyperlink ref="AN313" r:id="rId515"/>
    <hyperlink ref="K365" r:id="rId516" location="Ao%20Xiaoqiang,%20Bio&amp;section-id={E512E2D3-99FA-5A44-8AD3-1366C8A72603}&amp;page-id={55542C9E-8F10-224D-A104-5A9CE9555E80}&amp;end"/>
    <hyperlink ref="S365" r:id="rId517" location="Ao%20Xiaoqiang,%20Company&amp;section-id={E512E2D3-99FA-5A44-8AD3-1366C8A72603}&amp;page-id={32F5225A-F790-9646-8233-E7B880FC530E}&amp;end"/>
    <hyperlink ref="W365" r:id="rId518"/>
    <hyperlink ref="AM365" r:id="rId519" location="Ao%20Xiaoqiang,%20Donation&amp;section-id={E512E2D3-99FA-5A44-8AD3-1366C8A72603}&amp;page-id={4BE60F09-6C47-9941-B123-D4BF1E59F82D}&amp;end"/>
    <hyperlink ref="AN365" r:id="rId520"/>
    <hyperlink ref="K366" r:id="rId521"/>
    <hyperlink ref="S366" r:id="rId522"/>
    <hyperlink ref="AM366" r:id="rId523"/>
    <hyperlink ref="AM367" r:id="rId524"/>
    <hyperlink ref="AM368" r:id="rId525"/>
    <hyperlink ref="AM369" r:id="rId526"/>
    <hyperlink ref="AM370" r:id="rId527"/>
    <hyperlink ref="AM371" r:id="rId528"/>
    <hyperlink ref="AN372" r:id="rId529"/>
    <hyperlink ref="AM373" r:id="rId530"/>
    <hyperlink ref="AN374" r:id="rId531"/>
    <hyperlink ref="K375" r:id="rId532" location="Liu%20Baolin,%20Bio&amp;section-id={E512E2D3-99FA-5A44-8AD3-1366C8A72603}&amp;page-id={5CA64CA4-8CB6-8B4E-BB77-FA6353D1AC70}&amp;end"/>
    <hyperlink ref="S375" r:id="rId533" location="Liu%20Baolin,%20Company&amp;section-id={E512E2D3-99FA-5A44-8AD3-1366C8A72603}&amp;page-id={AF14B6DE-ECE0-CD4D-BD93-4B810AA545C9}&amp;end"/>
    <hyperlink ref="AM375" r:id="rId534" location="Liu%20Baolin,%20Donation&amp;section-id={E512E2D3-99FA-5A44-8AD3-1366C8A72603}&amp;page-id={749FC869-C949-FE48-A182-C79814D52C46}&amp;end"/>
    <hyperlink ref="AM376" r:id="rId535" location="Liu%20Baolin,%20Donation&amp;section-id={E512E2D3-99FA-5A44-8AD3-1366C8A72603}&amp;page-id={749FC869-C949-FE48-A182-C79814D52C46}&amp;end"/>
    <hyperlink ref="K378" r:id="rId536"/>
    <hyperlink ref="N378" r:id="rId537"/>
    <hyperlink ref="S378" r:id="rId538"/>
    <hyperlink ref="AM378" r:id="rId539"/>
    <hyperlink ref="AM380" r:id="rId540"/>
    <hyperlink ref="AM381" r:id="rId541"/>
    <hyperlink ref="AN382" r:id="rId542"/>
    <hyperlink ref="AN383" r:id="rId543"/>
    <hyperlink ref="K384" r:id="rId544" location="Yao%20Zhenhua,%20Bio&amp;section-id={E512E2D3-99FA-5A44-8AD3-1366C8A72603}&amp;page-id={981C9DA4-62AB-FC4F-BBF2-1202BBB65B80}&amp;end"/>
    <hyperlink ref="S384" r:id="rId545" location="Yao%20Zhenhua,%20Company&amp;section-id={E512E2D3-99FA-5A44-8AD3-1366C8A72603}&amp;page-id={BCFBB495-2DB5-244B-A159-D19E21BCE199}&amp;end"/>
    <hyperlink ref="W384" r:id="rId546"/>
    <hyperlink ref="AM384" r:id="rId547" location="Yao%20Zhenhua,%20Donation&amp;section-id={E512E2D3-99FA-5A44-8AD3-1366C8A72603}&amp;page-id={0B2C816D-8D7C-3040-B56D-B7FA16B7D171}&amp;end"/>
    <hyperlink ref="AN384" r:id="rId548"/>
    <hyperlink ref="AO384" r:id="rId549"/>
    <hyperlink ref="AM385" r:id="rId550" location="Yao%20Zhenhua,%20Donation&amp;section-id={E512E2D3-99FA-5A44-8AD3-1366C8A72603}&amp;page-id={0B2C816D-8D7C-3040-B56D-B7FA16B7D171}&amp;end"/>
    <hyperlink ref="AN385" r:id="rId551"/>
    <hyperlink ref="K386" r:id="rId552" location="Zhu%20Gongshan,%20Bio&amp;section-id={E512E2D3-99FA-5A44-8AD3-1366C8A72603}&amp;page-id={9D44AB6B-44C9-654E-927F-E6B640F17291}&amp;end"/>
    <hyperlink ref="S386" r:id="rId553" location="Zhu%20Gongshan,%20Company&amp;section-id={E512E2D3-99FA-5A44-8AD3-1366C8A72603}&amp;page-id={531BEC76-DE21-4047-A4F0-7FE8D0B80EB9}&amp;end"/>
    <hyperlink ref="W386" r:id="rId554"/>
    <hyperlink ref="AM386" r:id="rId555"/>
    <hyperlink ref="AM388" r:id="rId556"/>
    <hyperlink ref="AN388" r:id="rId557"/>
    <hyperlink ref="K389" r:id="rId558"/>
    <hyperlink ref="S389" r:id="rId559"/>
    <hyperlink ref="W389" r:id="rId560"/>
    <hyperlink ref="AM389" r:id="rId561"/>
    <hyperlink ref="AN389" r:id="rId562"/>
    <hyperlink ref="K390" r:id="rId563"/>
    <hyperlink ref="S390" r:id="rId564"/>
    <hyperlink ref="W390" r:id="rId565"/>
    <hyperlink ref="AM390" r:id="rId566"/>
    <hyperlink ref="K391" r:id="rId567"/>
    <hyperlink ref="S391" r:id="rId568"/>
    <hyperlink ref="W391" r:id="rId569"/>
    <hyperlink ref="AM391" r:id="rId570"/>
    <hyperlink ref="AN391" r:id="rId571"/>
    <hyperlink ref="K392" r:id="rId572" location="Sun%20Yinhuan,%20Bio&amp;section-id={E512E2D3-99FA-5A44-8AD3-1366C8A72603}&amp;page-id={008EB249-44DB-2746-81CC-2509479C2FEB}&amp;end"/>
    <hyperlink ref="S392" r:id="rId573" location="Sun%20Yinhuan,%20Company&amp;section-id={E512E2D3-99FA-5A44-8AD3-1366C8A72603}&amp;page-id={96F90259-8851-2E43-B62C-0DC2E4A0169A}&amp;end"/>
    <hyperlink ref="W392" r:id="rId574"/>
    <hyperlink ref="AM392" r:id="rId575"/>
    <hyperlink ref="AN393" r:id="rId576"/>
    <hyperlink ref="AM394" r:id="rId577"/>
    <hyperlink ref="AN394" r:id="rId578"/>
    <hyperlink ref="K395" r:id="rId579" location="Shen%20Xiaoping,%20Bio&amp;section-id={E512E2D3-99FA-5A44-8AD3-1366C8A72603}&amp;page-id={1DE7FCEB-1211-614F-920E-F2B99D22352A}&amp;object-id={252494FE-7320-2E05-2E03-778E6E6936C2}&amp;22"/>
    <hyperlink ref="S395" r:id="rId580" location="Shen%20Xiaoping,%20Company&amp;section-id={E512E2D3-99FA-5A44-8AD3-1366C8A72603}&amp;page-id={823F0DF7-DFE5-EC46-8743-9F62B40B3BC9}&amp;object-id={101B7A8E-E2D1-3D0C-357B-66EFAC118079}&amp;56"/>
    <hyperlink ref="W395" r:id="rId581"/>
    <hyperlink ref="AM395" r:id="rId582"/>
    <hyperlink ref="AM396" r:id="rId583"/>
    <hyperlink ref="AN396" r:id="rId584"/>
    <hyperlink ref="AM397" r:id="rId585"/>
    <hyperlink ref="AM398" r:id="rId586"/>
    <hyperlink ref="AN398" r:id="rId587"/>
    <hyperlink ref="AM399" r:id="rId588"/>
    <hyperlink ref="AM400" r:id="rId589"/>
    <hyperlink ref="K401" r:id="rId590" location="Chen%20Dongsheng,%20Bio&amp;section-id={E512E2D3-99FA-5A44-8AD3-1366C8A72603}&amp;page-id={FAD1F804-B264-D943-A228-B699CC4194E9}&amp;end"/>
    <hyperlink ref="S401" r:id="rId591" location="Chen%20Dongsheng,%20Company&amp;section-id={E512E2D3-99FA-5A44-8AD3-1366C8A72603}&amp;page-id={71C0D555-D3A0-6344-9588-ED5CED374ED4}&amp;end"/>
    <hyperlink ref="AM401" r:id="rId592"/>
    <hyperlink ref="K402" r:id="rId593" location="Chen%20Dongsheng,%20Bio&amp;section-id={E512E2D3-99FA-5A44-8AD3-1366C8A72603}&amp;page-id={FAD1F804-B264-D943-A228-B699CC4194E9}&amp;end"/>
    <hyperlink ref="S402" r:id="rId594" location="Chen%20Dongsheng,%20Company&amp;section-id={E512E2D3-99FA-5A44-8AD3-1366C8A72603}&amp;page-id={71C0D555-D3A0-6344-9588-ED5CED374ED4}&amp;end"/>
    <hyperlink ref="AM402" r:id="rId595"/>
    <hyperlink ref="AM403" r:id="rId596"/>
    <hyperlink ref="AM404" r:id="rId597"/>
    <hyperlink ref="K405" r:id="rId598" location="Xu%20Shihui,%20Bio&amp;section-id={E512E2D3-99FA-5A44-8AD3-1366C8A72603}&amp;page-id={7CD8CF61-BB56-1F4F-B47A-C1E5F97C0A6A}&amp;object-id={90CEB9A4-CB48-5103-2A11-DCF816176720}&amp;28"/>
    <hyperlink ref="S405" r:id="rId599" location="Xu%20Shihui,%20Company&amp;section-id={E512E2D3-99FA-5A44-8AD3-1366C8A72603}&amp;page-id={FF79F600-B827-7C49-B056-2E09EA73DC34}&amp;object-id={0143FADA-657B-040D-1693-51AA28D950C1}&amp;23"/>
    <hyperlink ref="AM405" r:id="rId600" location="Xu%20Shihui,%20Donation&amp;section-id={E512E2D3-99FA-5A44-8AD3-1366C8A72603}&amp;page-id={C3A7286B-5206-3843-A5CE-61D3847AC5E0}&amp;object-id={814BCD8F-27F5-F104-314B-F95EC0BC37BB}&amp;8C"/>
    <hyperlink ref="AN405" r:id="rId601"/>
    <hyperlink ref="AM406" r:id="rId602"/>
    <hyperlink ref="AM407" r:id="rId603"/>
    <hyperlink ref="AN408" r:id="rId604"/>
    <hyperlink ref="AN409" r:id="rId605"/>
    <hyperlink ref="K410" r:id="rId606"/>
    <hyperlink ref="S410" r:id="rId607"/>
    <hyperlink ref="AM410" r:id="rId608"/>
    <hyperlink ref="AM411" r:id="rId609"/>
    <hyperlink ref="AM412" r:id="rId610"/>
    <hyperlink ref="AM413" r:id="rId611"/>
    <hyperlink ref="AM414" r:id="rId612"/>
    <hyperlink ref="AM415" r:id="rId613"/>
    <hyperlink ref="AM416" r:id="rId614"/>
    <hyperlink ref="AM417" r:id="rId615"/>
    <hyperlink ref="AM418" r:id="rId616"/>
    <hyperlink ref="AM419" r:id="rId617"/>
    <hyperlink ref="AM420" r:id="rId618"/>
    <hyperlink ref="S421" r:id="rId619"/>
    <hyperlink ref="AM421" r:id="rId620"/>
    <hyperlink ref="AN421" r:id="rId621"/>
    <hyperlink ref="AO421" r:id="rId622"/>
    <hyperlink ref="AN422" r:id="rId623"/>
    <hyperlink ref="AM423" r:id="rId624"/>
    <hyperlink ref="K424" r:id="rId625" location="Cheng%20Licai,%20Bio&amp;section-id={E512E2D3-99FA-5A44-8AD3-1366C8A72603}&amp;page-id={BD100761-FEC3-C149-B9A9-3FF1820E6F5A}&amp;end"/>
    <hyperlink ref="S424" r:id="rId626" location="Cheng%20Licai,%20Company&amp;section-id={E512E2D3-99FA-5A44-8AD3-1366C8A72603}&amp;page-id={A3C116FE-9762-D242-9C34-CB12DCABEFAE}&amp;end"/>
    <hyperlink ref="W424" r:id="rId627"/>
    <hyperlink ref="AM424" r:id="rId628" location="Cheng%20Licai,%20Donation&amp;section-id={E512E2D3-99FA-5A44-8AD3-1366C8A72603}&amp;page-id={FB73688C-5705-CD45-A0AA-847F74F97252}&amp;object-id={92181AFA-2B30-BB0E-3A4A-A0201F8012B1}&amp;35"/>
    <hyperlink ref="AN424" r:id="rId629"/>
    <hyperlink ref="AM425" r:id="rId630"/>
    <hyperlink ref="AM426" r:id="rId631"/>
    <hyperlink ref="K428" r:id="rId632" location="Chen%20Kaixuan,%20Bio&amp;section-id={E512E2D3-99FA-5A44-8AD3-1366C8A72603}&amp;page-id={7117722C-754B-644C-9F8A-F9BB03DBF924}&amp;object-id={ED614319-4214-9A05-1531-137F1AABFCF0}&amp;46"/>
    <hyperlink ref="S428" r:id="rId633" location="Chen%20Kaixuan,%20Company&amp;section-id={E512E2D3-99FA-5A44-8AD3-1366C8A72603}&amp;page-id={8DBEA4AA-3E3A-3A41-8D40-5B748B099B85}&amp;object-id={3789949B-077B-CD07-0ED9-776D238474B5}&amp;68"/>
    <hyperlink ref="AM428" r:id="rId634"/>
    <hyperlink ref="AN428" r:id="rId635"/>
    <hyperlink ref="AM429" r:id="rId636"/>
    <hyperlink ref="AM430" r:id="rId637"/>
    <hyperlink ref="AM431" r:id="rId638"/>
    <hyperlink ref="AM432" r:id="rId639"/>
    <hyperlink ref="AM433" r:id="rId640"/>
    <hyperlink ref="AM434" r:id="rId641"/>
    <hyperlink ref="AM435" r:id="rId642"/>
    <hyperlink ref="AM436" r:id="rId643"/>
    <hyperlink ref="K437" r:id="rId644" location="Zhou%20Xijian,%20Bio&amp;section-id={E512E2D3-99FA-5A44-8AD3-1366C8A72603}&amp;page-id={CE8F3BFC-04A4-8B41-B5F1-396CEDF08E05}&amp;end"/>
    <hyperlink ref="S437" r:id="rId645" location="Zhou%20Xijian,%20Company&amp;section-id={E512E2D3-99FA-5A44-8AD3-1366C8A72603}&amp;page-id={4BFE79EB-A25A-0446-8D38-C3316BB04823}&amp;end"/>
    <hyperlink ref="W437" r:id="rId646" location="num3"/>
    <hyperlink ref="AM437" r:id="rId647"/>
    <hyperlink ref="AN437" r:id="rId648"/>
    <hyperlink ref="K438" r:id="rId649" location="Zhou%20Xijian,%20Bio&amp;section-id={E512E2D3-99FA-5A44-8AD3-1366C8A72603}&amp;page-id={CE8F3BFC-04A4-8B41-B5F1-396CEDF08E05}&amp;end"/>
    <hyperlink ref="S438" r:id="rId650" location="Zhou%20Xijian,%20Company&amp;section-id={E512E2D3-99FA-5A44-8AD3-1366C8A72603}&amp;page-id={4BFE79EB-A25A-0446-8D38-C3316BB04823}&amp;end"/>
    <hyperlink ref="W438" r:id="rId651" location="num3"/>
    <hyperlink ref="AM438" r:id="rId652"/>
    <hyperlink ref="AN438" r:id="rId653"/>
    <hyperlink ref="AM439" r:id="rId654"/>
    <hyperlink ref="AN439" r:id="rId655"/>
    <hyperlink ref="AM440" r:id="rId656"/>
    <hyperlink ref="AM441" r:id="rId657"/>
    <hyperlink ref="AM442" r:id="rId658"/>
    <hyperlink ref="AM443" r:id="rId659"/>
    <hyperlink ref="AM444" r:id="rId660"/>
    <hyperlink ref="AM445" r:id="rId661"/>
    <hyperlink ref="K446" r:id="rId662"/>
    <hyperlink ref="S446" r:id="rId663"/>
    <hyperlink ref="AM446" r:id="rId664"/>
    <hyperlink ref="AM447" r:id="rId665"/>
    <hyperlink ref="AN447" r:id="rId666"/>
    <hyperlink ref="AN448" r:id="rId667"/>
    <hyperlink ref="AN449" r:id="rId668"/>
    <hyperlink ref="AM450" r:id="rId669"/>
    <hyperlink ref="AM451" r:id="rId670"/>
    <hyperlink ref="K452" r:id="rId671"/>
    <hyperlink ref="S452" r:id="rId672"/>
    <hyperlink ref="AM452" r:id="rId673"/>
    <hyperlink ref="S453" r:id="rId674"/>
    <hyperlink ref="AM453" r:id="rId675"/>
    <hyperlink ref="K454" r:id="rId676"/>
    <hyperlink ref="S454" r:id="rId677"/>
    <hyperlink ref="AM454" r:id="rId678"/>
    <hyperlink ref="AM455" r:id="rId679"/>
    <hyperlink ref="AM456" r:id="rId680"/>
    <hyperlink ref="AM457" r:id="rId681"/>
    <hyperlink ref="AM458" r:id="rId682"/>
    <hyperlink ref="K459" r:id="rId683" location="Cui%20Genliang,%20Bio&amp;section-id={E512E2D3-99FA-5A44-8AD3-1366C8A72603}&amp;page-id={EE2C5793-4715-2A4A-B812-3EDA25011A12}&amp;object-id={770A5B89-D833-9E0F-0475-92652633A4CF}&amp;34"/>
    <hyperlink ref="S459" r:id="rId684" location="Cui%20Genliang,%20Company&amp;section-id={E512E2D3-99FA-5A44-8AD3-1366C8A72603}&amp;page-id={00DE8F67-69B7-0643-87E9-CCF8A44330E3}&amp;end"/>
    <hyperlink ref="AM459" r:id="rId685" location="Cui%20Genliang,%20Donation&amp;section-id={E512E2D3-99FA-5A44-8AD3-1366C8A72603}&amp;page-id={63DE9174-5E18-2643-A1B3-AFA2AE3C7316}&amp;end"/>
    <hyperlink ref="AN459" r:id="rId686"/>
    <hyperlink ref="AM460" r:id="rId687" location="Cui%20Genliang,%20Donation&amp;section-id={E512E2D3-99FA-5A44-8AD3-1366C8A72603}&amp;page-id={63DE9174-5E18-2643-A1B3-AFA2AE3C7316}&amp;object-id={970096E3-1C14-1D05-222E-FF60DDF921EF}&amp;9A"/>
    <hyperlink ref="AN460" r:id="rId688"/>
    <hyperlink ref="K461" r:id="rId689"/>
    <hyperlink ref="S461" r:id="rId690"/>
    <hyperlink ref="AM461" r:id="rId691"/>
    <hyperlink ref="AN461" r:id="rId692"/>
    <hyperlink ref="AO461" r:id="rId693"/>
    <hyperlink ref="AP461" r:id="rId694"/>
    <hyperlink ref="S462" r:id="rId695" location="Yuan%20Yanming,%20Company&amp;section-id={E512E2D3-99FA-5A44-8AD3-1366C8A72603}&amp;page-id={2638D8A5-63A9-9748-8BBA-DB2A37C4712B}&amp;end"/>
    <hyperlink ref="AM462" r:id="rId696"/>
    <hyperlink ref="AM463" r:id="rId697"/>
    <hyperlink ref="K464" r:id="rId698" location="Zhao%20Haijun,%20Bio&amp;section-id={E512E2D3-99FA-5A44-8AD3-1366C8A72603}&amp;page-id={26D17FD5-D759-0A4E-9406-10D08D280F58}&amp;end"/>
    <hyperlink ref="S464" r:id="rId699" location="Zhao%20Haijun,%20Company&amp;section-id={E512E2D3-99FA-5A44-8AD3-1366C8A72603}&amp;page-id={20237DDE-D2F0-1D44-94E8-9816C0BE0029}&amp;end"/>
    <hyperlink ref="W464" r:id="rId700"/>
    <hyperlink ref="AM464" r:id="rId701" location="Zhao%20Haijun,%20Donation&amp;section-id={E512E2D3-99FA-5A44-8AD3-1366C8A72603}&amp;page-id={D9471F2B-D4A9-7C4D-8867-2ACE6B6A922E}&amp;end"/>
    <hyperlink ref="AM465" r:id="rId702"/>
    <hyperlink ref="AM466" r:id="rId703"/>
    <hyperlink ref="AM467" r:id="rId704"/>
    <hyperlink ref="AM468" r:id="rId705"/>
    <hyperlink ref="AM469" r:id="rId706"/>
    <hyperlink ref="AN471" r:id="rId707"/>
    <hyperlink ref="AN472" r:id="rId708"/>
    <hyperlink ref="AN473" r:id="rId709"/>
    <hyperlink ref="AM474" r:id="rId710"/>
    <hyperlink ref="AM475" r:id="rId711"/>
    <hyperlink ref="AM476" r:id="rId712"/>
    <hyperlink ref="K477" r:id="rId713"/>
    <hyperlink ref="S477" r:id="rId714"/>
    <hyperlink ref="AM477" r:id="rId715"/>
    <hyperlink ref="S478" r:id="rId716"/>
    <hyperlink ref="AM478" r:id="rId717"/>
    <hyperlink ref="AM479" r:id="rId718"/>
    <hyperlink ref="AM480" r:id="rId719"/>
    <hyperlink ref="AM481" r:id="rId720"/>
    <hyperlink ref="AM482" r:id="rId721"/>
    <hyperlink ref="K483" r:id="rId722" location="Lin%20Tengjiao,%20Bio&amp;section-id={E512E2D3-99FA-5A44-8AD3-1366C8A72603}&amp;page-id={117BDB95-F487-2C4F-9A44-06986BE40F09}&amp;end"/>
    <hyperlink ref="S483" r:id="rId723" location="Lin%20Tengjiao,%20Company&amp;section-id={E512E2D3-99FA-5A44-8AD3-1366C8A72603}&amp;page-id={CC3D6A7E-6407-884D-8DD2-A80FBB0B7126}&amp;end"/>
    <hyperlink ref="AM483" r:id="rId724"/>
    <hyperlink ref="AN483" r:id="rId725"/>
    <hyperlink ref="AM484" r:id="rId726"/>
    <hyperlink ref="S485" r:id="rId727"/>
    <hyperlink ref="AM485" r:id="rId728"/>
    <hyperlink ref="K486" r:id="rId729" location="Zhang%20Rugeng,%20Bio&amp;section-id={E512E2D3-99FA-5A44-8AD3-1366C8A72603}&amp;page-id={4D0FCFAD-7FF6-D64E-B6EE-95399115C2BC}&amp;object-id={4F45B286-874F-8B0F-240E-FC36C75AC96C}&amp;4D"/>
    <hyperlink ref="S486" r:id="rId730" location="Zhang%20Rugeng,%20Company&amp;section-id={E512E2D3-99FA-5A44-8AD3-1366C8A72603}&amp;page-id={4A8F3532-3DBD-3E42-A0A2-323697701BBA}&amp;object-id={ADC046BF-FE4A-8A09-16FC-F06C56FD60B9}&amp;15"/>
    <hyperlink ref="W486" r:id="rId731" location="Zhang%20Rugeng,%20Company&amp;section-id={E512E2D3-99FA-5A44-8AD3-1366C8A72603}&amp;page-id={4A8F3532-3DBD-3E42-A0A2-323697701BBA}&amp;object-id={ADC046BF-FE4A-8A09-16FC-F06C56FD60B9}&amp;15"/>
    <hyperlink ref="AM486" r:id="rId732" location="Zhang%20Rugeng,%20Donation&amp;section-id={E512E2D3-99FA-5A44-8AD3-1366C8A72603}&amp;page-id={162EDA38-4552-9D4E-8759-012F9865F879}&amp;object-id={5CFCFCC3-7654-320B-010D-549210324289}&amp;3E"/>
    <hyperlink ref="AN486" r:id="rId733"/>
    <hyperlink ref="K487" r:id="rId734" location="Zhang%20Rugeng,%20Bio&amp;section-id={E512E2D3-99FA-5A44-8AD3-1366C8A72603}&amp;page-id={4D0FCFAD-7FF6-D64E-B6EE-95399115C2BC}&amp;object-id={4F45B286-874F-8B0F-240E-FC36C75AC96C}&amp;4D"/>
    <hyperlink ref="S487" r:id="rId735" location="Zhang%20Rugeng,%20Company&amp;section-id={E512E2D3-99FA-5A44-8AD3-1366C8A72603}&amp;page-id={4A8F3532-3DBD-3E42-A0A2-323697701BBA}&amp;object-id={ADC046BF-FE4A-8A09-16FC-F06C56FD60B9}&amp;15"/>
    <hyperlink ref="W487" r:id="rId736" location="Zhang%20Rugeng,%20Company&amp;section-id={E512E2D3-99FA-5A44-8AD3-1366C8A72603}&amp;page-id={4A8F3532-3DBD-3E42-A0A2-323697701BBA}&amp;object-id={ADC046BF-FE4A-8A09-16FC-F06C56FD60B9}&amp;15"/>
    <hyperlink ref="AM487" r:id="rId737" location="Zhang%20Rugeng,%20Donation&amp;section-id={E512E2D3-99FA-5A44-8AD3-1366C8A72603}&amp;page-id={162EDA38-4552-9D4E-8759-012F9865F879}&amp;object-id={5CFCFCC3-7654-320B-010D-549210324289}&amp;3E"/>
    <hyperlink ref="AN487" r:id="rId738"/>
    <hyperlink ref="AM488" r:id="rId739" location="Zhang%20Rugeng,%20Donation&amp;section-id={E512E2D3-99FA-5A44-8AD3-1366C8A72603}&amp;page-id={162EDA38-4552-9D4E-8759-012F9865F879}&amp;object-id={5CFCFCC3-7654-320B-010D-549210324289}&amp;3E"/>
    <hyperlink ref="AN488" r:id="rId740"/>
    <hyperlink ref="AM489" r:id="rId741"/>
    <hyperlink ref="AM490" r:id="rId742"/>
    <hyperlink ref="AM491" r:id="rId743"/>
    <hyperlink ref="AM492" r:id="rId744"/>
    <hyperlink ref="AM493" r:id="rId745"/>
    <hyperlink ref="AN494" r:id="rId746"/>
    <hyperlink ref="AN495" r:id="rId747"/>
    <hyperlink ref="K496" r:id="rId748" location="Yang%20Yuanqing,%20Bio&amp;section-id={E512E2D3-99FA-5A44-8AD3-1366C8A72603}&amp;page-id={A26BDE91-AB96-8E4B-B1CB-B247944F1616}&amp;object-id={02156207-D2EA-DD07-04E8-A218B891667F}&amp;34"/>
    <hyperlink ref="S496" r:id="rId749" location="Yang%20Yuanqing,%20Company&amp;section-id={E512E2D3-99FA-5A44-8AD3-1366C8A72603}&amp;page-id={F70B4549-6685-9A48-8B57-FFE4DF9CFD00}&amp;object-id={51D663B1-2C25-5302-333C-4EF7A03987F8}&amp;B0"/>
    <hyperlink ref="W496" r:id="rId750"/>
    <hyperlink ref="AM496" r:id="rId751" location="Yang%20Yuanqing,%20Donation&amp;section-id={E512E2D3-99FA-5A44-8AD3-1366C8A72603}&amp;page-id={DE346F98-0866-A94F-A96A-FCE2A2FE2B22}&amp;object-id={139188AB-2A42-7B0F-22C5-DA83468FF753}&amp;45"/>
    <hyperlink ref="AN496" r:id="rId752"/>
    <hyperlink ref="AM497" r:id="rId753"/>
    <hyperlink ref="AN497" r:id="rId754"/>
    <hyperlink ref="AN498" r:id="rId755"/>
    <hyperlink ref="AN499" r:id="rId756"/>
    <hyperlink ref="AN500" r:id="rId757"/>
    <hyperlink ref="AN501" r:id="rId758"/>
    <hyperlink ref="K502" r:id="rId759"/>
    <hyperlink ref="N502" r:id="rId760"/>
    <hyperlink ref="S502" r:id="rId761"/>
    <hyperlink ref="X502" r:id="rId762"/>
    <hyperlink ref="AM502" r:id="rId763"/>
    <hyperlink ref="AM503" r:id="rId764" location="love-list-form"/>
    <hyperlink ref="AM504" r:id="rId765"/>
    <hyperlink ref="K505" r:id="rId766"/>
    <hyperlink ref="S505" r:id="rId767"/>
    <hyperlink ref="AM505" r:id="rId768"/>
    <hyperlink ref="AM506" r:id="rId769"/>
    <hyperlink ref="K507" r:id="rId770"/>
    <hyperlink ref="S507" r:id="rId771"/>
    <hyperlink ref="AM507" r:id="rId772"/>
    <hyperlink ref="K508" r:id="rId773" location="Wang%20Shaohua,%20Bio&amp;section-id={E512E2D3-99FA-5A44-8AD3-1366C8A72603}&amp;page-id={8C991999-5CB4-7A48-B1A3-84FCD9C5C951}&amp;end"/>
    <hyperlink ref="AM508" r:id="rId774" location="Wang%20Shaohua,%20Donation&amp;section-id={E512E2D3-99FA-5A44-8AD3-1366C8A72603}&amp;page-id={5E4E07AD-2A16-1F40-B2FF-A3F5355985E8}&amp;object-id={247D44FF-052B-B50F-308A-46E8012E84CD}&amp;38"/>
    <hyperlink ref="AN508" r:id="rId775"/>
    <hyperlink ref="AM509" r:id="rId776"/>
    <hyperlink ref="S510" r:id="rId777"/>
    <hyperlink ref="AM510" r:id="rId778"/>
    <hyperlink ref="AN511" r:id="rId779"/>
    <hyperlink ref="AN512" r:id="rId780"/>
    <hyperlink ref="AN513" r:id="rId781"/>
    <hyperlink ref="AN514" r:id="rId782"/>
    <hyperlink ref="AN515" r:id="rId783"/>
    <hyperlink ref="K516" r:id="rId784" location="Ke%20Xiping,%20Bio&amp;section-id={E512E2D3-99FA-5A44-8AD3-1366C8A72603}&amp;page-id={700369F6-5E2D-A64B-88CA-796841E98E4A}&amp;object-id={7E7954A0-6F38-A70F-2CE8-898CD588DA5D}&amp;16"/>
    <hyperlink ref="S516" r:id="rId785" location="Ke%20Xiping,%20Company&amp;section-id={E512E2D3-99FA-5A44-8AD3-1366C8A72603}&amp;page-id={DF17A2AA-CFBB-724A-98BA-65FDD1944FB6}&amp;end"/>
    <hyperlink ref="W516" r:id="rId786"/>
    <hyperlink ref="AM516" r:id="rId787" location="Ke%20Xiping,%20Donation&amp;section-id={E512E2D3-99FA-5A44-8AD3-1366C8A72603}&amp;page-id={AC042104-BCF7-E240-9486-5106CA09E3DA}&amp;end"/>
    <hyperlink ref="AN516" r:id="rId788"/>
    <hyperlink ref="AM518" r:id="rId789"/>
    <hyperlink ref="K519" r:id="rId790"/>
    <hyperlink ref="S519" r:id="rId791"/>
    <hyperlink ref="W519" r:id="rId792"/>
    <hyperlink ref="AM519" r:id="rId793"/>
    <hyperlink ref="K520" r:id="rId794"/>
    <hyperlink ref="S520" r:id="rId795"/>
    <hyperlink ref="AM520" r:id="rId796"/>
    <hyperlink ref="AM521" r:id="rId797"/>
    <hyperlink ref="AM522" r:id="rId798"/>
    <hyperlink ref="S523" r:id="rId799"/>
    <hyperlink ref="AM523" r:id="rId800"/>
    <hyperlink ref="AM524" r:id="rId801"/>
    <hyperlink ref="K525" r:id="rId802"/>
    <hyperlink ref="S525" r:id="rId803"/>
    <hyperlink ref="AM525" r:id="rId804"/>
    <hyperlink ref="K526" r:id="rId805" location="Niu%20Gang,%20Bio&amp;section-id={E512E2D3-99FA-5A44-8AD3-1366C8A72603}&amp;page-id={BB2B863E-3E71-AC4D-96B6-589435557F6E}&amp;end"/>
    <hyperlink ref="S526" r:id="rId806" location="Niu%20Gang,%20Company&amp;section-id={E512E2D3-99FA-5A44-8AD3-1366C8A72603}&amp;page-id={41EB1806-C4C9-1840-8E58-393F28C064A7}&amp;end"/>
    <hyperlink ref="W526" r:id="rId807"/>
    <hyperlink ref="AM526" r:id="rId808"/>
    <hyperlink ref="K527" r:id="rId809"/>
    <hyperlink ref="S527" r:id="rId810"/>
    <hyperlink ref="AM527" r:id="rId811"/>
    <hyperlink ref="S528" r:id="rId812"/>
    <hyperlink ref="AM528" r:id="rId813"/>
    <hyperlink ref="AM529" r:id="rId814"/>
    <hyperlink ref="AC530" r:id="rId815"/>
    <hyperlink ref="AM530" r:id="rId816"/>
    <hyperlink ref="K531" r:id="rId817"/>
    <hyperlink ref="S531" r:id="rId818"/>
    <hyperlink ref="AM531" r:id="rId819"/>
    <hyperlink ref="K532" r:id="rId820"/>
    <hyperlink ref="S532" r:id="rId821"/>
    <hyperlink ref="AM532" r:id="rId822"/>
    <hyperlink ref="AM533" r:id="rId823"/>
    <hyperlink ref="AM534" r:id="rId824"/>
    <hyperlink ref="AM535" r:id="rId825"/>
    <hyperlink ref="AM536" r:id="rId826"/>
    <hyperlink ref="AM537" r:id="rId827"/>
    <hyperlink ref="AN538" r:id="rId828"/>
    <hyperlink ref="AN539" r:id="rId829"/>
    <hyperlink ref="AN540" r:id="rId830"/>
    <hyperlink ref="AN541" r:id="rId831"/>
    <hyperlink ref="AN542" r:id="rId832"/>
    <hyperlink ref="AM543" r:id="rId833"/>
    <hyperlink ref="AN544" r:id="rId834"/>
    <hyperlink ref="AN545" r:id="rId835"/>
    <hyperlink ref="AN546" r:id="rId836"/>
    <hyperlink ref="AM547" r:id="rId837"/>
    <hyperlink ref="AN548" r:id="rId838"/>
    <hyperlink ref="AN549" r:id="rId839"/>
    <hyperlink ref="AN550" r:id="rId840"/>
    <hyperlink ref="S551" r:id="rId841"/>
    <hyperlink ref="AM551" r:id="rId842"/>
    <hyperlink ref="AM552" r:id="rId843"/>
    <hyperlink ref="AM553" r:id="rId844"/>
    <hyperlink ref="AN554" r:id="rId845"/>
    <hyperlink ref="AN555" r:id="rId846"/>
    <hyperlink ref="AN558" r:id="rId847"/>
    <hyperlink ref="K559" r:id="rId848"/>
    <hyperlink ref="S559" r:id="rId849"/>
    <hyperlink ref="AM559" r:id="rId850"/>
    <hyperlink ref="AM560" r:id="rId851"/>
    <hyperlink ref="AM561" r:id="rId852"/>
    <hyperlink ref="K562" r:id="rId853"/>
    <hyperlink ref="S562" r:id="rId854"/>
    <hyperlink ref="AM562" r:id="rId855"/>
    <hyperlink ref="AM563" r:id="rId856"/>
    <hyperlink ref="AM564" r:id="rId857"/>
    <hyperlink ref="AM565" r:id="rId858"/>
    <hyperlink ref="K566" r:id="rId859" location="Chen%20Jinshi,%20Bio&amp;section-id={E512E2D3-99FA-5A44-8AD3-1366C8A72603}&amp;page-id={440FAF7C-48E2-C94D-92D7-CD56220EAB2D}&amp;end"/>
    <hyperlink ref="S566" r:id="rId860" location="Chen%20Jinshi,%20Company&amp;section-id={E512E2D3-99FA-5A44-8AD3-1366C8A72603}&amp;page-id={F768D4B7-0216-6E4B-8E99-B641BBE307D5}&amp;end"/>
    <hyperlink ref="AM566" r:id="rId861"/>
    <hyperlink ref="AM567" r:id="rId862"/>
    <hyperlink ref="K568" r:id="rId863"/>
    <hyperlink ref="S568" r:id="rId864"/>
    <hyperlink ref="AM568" r:id="rId865"/>
    <hyperlink ref="AM569" r:id="rId866"/>
    <hyperlink ref="K570" r:id="rId867"/>
    <hyperlink ref="S570" r:id="rId868"/>
    <hyperlink ref="AM570" r:id="rId869"/>
    <hyperlink ref="AM571" r:id="rId870"/>
    <hyperlink ref="K572" r:id="rId871"/>
    <hyperlink ref="S572" r:id="rId872"/>
    <hyperlink ref="W572" r:id="rId873"/>
    <hyperlink ref="AM572" r:id="rId874"/>
    <hyperlink ref="AN572" r:id="rId875"/>
    <hyperlink ref="AM573" r:id="rId876"/>
    <hyperlink ref="AC574" r:id="rId877"/>
    <hyperlink ref="AM574" r:id="rId878"/>
    <hyperlink ref="AC575" r:id="rId879"/>
    <hyperlink ref="AM575" r:id="rId880"/>
    <hyperlink ref="AM576" r:id="rId881"/>
    <hyperlink ref="AM577" r:id="rId882"/>
    <hyperlink ref="K578" r:id="rId883"/>
    <hyperlink ref="S578" r:id="rId884"/>
    <hyperlink ref="AM578" r:id="rId885"/>
    <hyperlink ref="S579" r:id="rId886"/>
    <hyperlink ref="T579" r:id="rId887"/>
    <hyperlink ref="W579" r:id="rId888"/>
    <hyperlink ref="AM579" r:id="rId889"/>
    <hyperlink ref="AM580" r:id="rId890"/>
    <hyperlink ref="AM581" r:id="rId891"/>
    <hyperlink ref="K582" r:id="rId892" location="q=%E7%8E%8B%E5%BC%80%E5%9B%BD"/>
    <hyperlink ref="S582" r:id="rId893"/>
    <hyperlink ref="AM582" r:id="rId894"/>
    <hyperlink ref="AM583" r:id="rId895"/>
    <hyperlink ref="AM584" r:id="rId896"/>
    <hyperlink ref="AM585" r:id="rId897"/>
    <hyperlink ref="AM586" r:id="rId898"/>
    <hyperlink ref="K587" r:id="rId899"/>
    <hyperlink ref="S587" r:id="rId900"/>
    <hyperlink ref="AM587" r:id="rId901"/>
    <hyperlink ref="K588" r:id="rId902"/>
    <hyperlink ref="S588" r:id="rId903"/>
    <hyperlink ref="AM588" r:id="rId904"/>
    <hyperlink ref="AM589" r:id="rId905"/>
    <hyperlink ref="AM590" r:id="rId906"/>
    <hyperlink ref="AM591" r:id="rId907"/>
    <hyperlink ref="AM592" r:id="rId908"/>
    <hyperlink ref="AM593" r:id="rId909"/>
    <hyperlink ref="AM594" r:id="rId910"/>
    <hyperlink ref="AM595" r:id="rId911"/>
    <hyperlink ref="AM596" r:id="rId912"/>
    <hyperlink ref="AM597" r:id="rId913"/>
    <hyperlink ref="AM598" r:id="rId914"/>
    <hyperlink ref="AM599" r:id="rId915"/>
    <hyperlink ref="AM600" r:id="rId916"/>
    <hyperlink ref="AN601" r:id="rId917"/>
    <hyperlink ref="AN602" r:id="rId918"/>
    <hyperlink ref="AN603" r:id="rId919"/>
    <hyperlink ref="AN604" r:id="rId920"/>
    <hyperlink ref="AN605" r:id="rId921"/>
    <hyperlink ref="AN606" r:id="rId922"/>
    <hyperlink ref="AN607" r:id="rId923"/>
    <hyperlink ref="AN608" r:id="rId924"/>
    <hyperlink ref="AN609" r:id="rId925"/>
    <hyperlink ref="AN610" r:id="rId926"/>
    <hyperlink ref="AN611" r:id="rId927"/>
    <hyperlink ref="AN612" r:id="rId928"/>
    <hyperlink ref="AN613" r:id="rId929"/>
    <hyperlink ref="AN614" r:id="rId930"/>
    <hyperlink ref="AN615" r:id="rId931"/>
    <hyperlink ref="AN616" r:id="rId932"/>
    <hyperlink ref="AN617" r:id="rId933"/>
    <hyperlink ref="AN618" r:id="rId934"/>
    <hyperlink ref="AN619" r:id="rId935"/>
    <hyperlink ref="AM620" r:id="rId936"/>
    <hyperlink ref="AM621" r:id="rId937"/>
    <hyperlink ref="AM622" r:id="rId938"/>
    <hyperlink ref="K623" r:id="rId939" location="Wang%20Jianyi,%20Bio&amp;section-id={E512E2D3-99FA-5A44-8AD3-1366C8A72603}&amp;page-id={E3628B54-7C04-074D-B3F9-5D0E2A34243C}&amp;end"/>
    <hyperlink ref="S623" r:id="rId940" location="Wang%20Jianyi,%20Company&amp;section-id={E512E2D3-99FA-5A44-8AD3-1366C8A72603}&amp;page-id={2CE8587D-D670-A749-B153-36FE04A378F1}&amp;end"/>
    <hyperlink ref="AM623" r:id="rId941"/>
    <hyperlink ref="AM624" r:id="rId942"/>
    <hyperlink ref="AN624" r:id="rId943"/>
    <hyperlink ref="AM625" r:id="rId944"/>
    <hyperlink ref="AC626" r:id="rId945"/>
    <hyperlink ref="AM626" r:id="rId946"/>
    <hyperlink ref="AM627" r:id="rId947"/>
    <hyperlink ref="AN627" r:id="rId948"/>
    <hyperlink ref="AM628" r:id="rId949"/>
    <hyperlink ref="K629" r:id="rId950" location="Ma%20Xingtian,%20Bio&amp;section-id={E512E2D3-99FA-5A44-8AD3-1366C8A72603}&amp;page-id={13501AA7-5848-7C46-B4AD-A3EF6C50E0FE}&amp;object-id={DAFF3AA6-6A52-7D01-20F2-4CF035F65FAC}&amp;7E"/>
    <hyperlink ref="S629" r:id="rId951" location="Ma%20Xingtian,%20Company&amp;section-id={E512E2D3-99FA-5A44-8AD3-1366C8A72603}&amp;page-id={EDE24CAB-AA24-734A-AFA6-9D23852D4433}&amp;object-id={E2B6D216-9086-6209-3FAC-86E90EA7FB35}&amp;87"/>
    <hyperlink ref="W629" r:id="rId952"/>
    <hyperlink ref="AM629" r:id="rId953" location="Ma%20Xingtian,%20Donation&amp;section-id={E512E2D3-99FA-5A44-8AD3-1366C8A72603}&amp;page-id={4F78CA47-1CB0-294D-AF07-09BE7006FBA4}&amp;end"/>
    <hyperlink ref="AM630" r:id="rId954" location="Ma%20Xingtian,%20Donation&amp;section-id={E512E2D3-99FA-5A44-8AD3-1366C8A72603}&amp;page-id={4F78CA47-1CB0-294D-AF07-09BE7006FBA4}&amp;end"/>
    <hyperlink ref="K631" r:id="rId955" location="Yan%20Zhi,%20Bio&amp;section-id={E512E2D3-99FA-5A44-8AD3-1366C8A72603}&amp;page-id={D9CD5BC3-62B2-6A46-AAFD-FF4B7CC88FA3}&amp;end"/>
    <hyperlink ref="S631" r:id="rId956" location="Yan%20Zhi,%20Company&amp;section-id={E512E2D3-99FA-5A44-8AD3-1366C8A72603}&amp;page-id={32F22695-E8EE-6145-BBE7-EB8BFEB61822}&amp;end"/>
    <hyperlink ref="W631" r:id="rId957"/>
    <hyperlink ref="AM631" r:id="rId958"/>
    <hyperlink ref="AN631" r:id="rId959"/>
    <hyperlink ref="K632" r:id="rId960"/>
    <hyperlink ref="S632" r:id="rId961"/>
    <hyperlink ref="W632" r:id="rId962"/>
    <hyperlink ref="AM632" r:id="rId963"/>
    <hyperlink ref="AN632" r:id="rId964"/>
    <hyperlink ref="AO632" r:id="rId965"/>
    <hyperlink ref="K633" r:id="rId966"/>
    <hyperlink ref="AM633" r:id="rId967"/>
    <hyperlink ref="K634" r:id="rId968"/>
    <hyperlink ref="S634" r:id="rId969"/>
    <hyperlink ref="AM634" r:id="rId970"/>
    <hyperlink ref="K635" r:id="rId971"/>
    <hyperlink ref="AM635" r:id="rId972"/>
    <hyperlink ref="S636" r:id="rId973"/>
    <hyperlink ref="AM636" r:id="rId974"/>
    <hyperlink ref="K637" r:id="rId975" location="Wang%20Junjie,%20Bio&amp;section-id={E512E2D3-99FA-5A44-8AD3-1366C8A72603}&amp;page-id={D4588B39-C534-8644-8A69-CCC673BFF140}&amp;end"/>
    <hyperlink ref="S637" r:id="rId976" location="Wang%20Junjie,%20Company&amp;section-id={E512E2D3-99FA-5A44-8AD3-1366C8A72603}&amp;page-id={F344F264-8710-A64B-B10A-4429889D4212}&amp;end"/>
    <hyperlink ref="W637" r:id="rId977"/>
    <hyperlink ref="AM637" r:id="rId978"/>
    <hyperlink ref="AN637" r:id="rId979"/>
    <hyperlink ref="AM638" r:id="rId980"/>
    <hyperlink ref="K639" r:id="rId981" location="Zhang%20Feng,%20Bio&amp;section-id={E512E2D3-99FA-5A44-8AD3-1366C8A72603}&amp;page-id={1715B5A3-CB14-4D42-9B04-93841F88A6C1}&amp;end"/>
    <hyperlink ref="S639" r:id="rId982" location="Zhang%20Feng,%20Company&amp;section-id={E512E2D3-99FA-5A44-8AD3-1366C8A72603}&amp;page-id={42BCB1D9-ADED-BD4B-BB6E-AB1E68BEA972}&amp;end"/>
    <hyperlink ref="W639" r:id="rId983"/>
    <hyperlink ref="AM639" r:id="rId984" location="Zhang%20Feng,%20Donation&amp;section-id={E512E2D3-99FA-5A44-8AD3-1366C8A72603}&amp;page-id={78CB81BC-B53A-9B46-A36A-D9067B69A25D}&amp;end"/>
    <hyperlink ref="AN639" r:id="rId985"/>
    <hyperlink ref="K640" r:id="rId986"/>
    <hyperlink ref="S640" r:id="rId987"/>
    <hyperlink ref="AM640" r:id="rId988"/>
    <hyperlink ref="K641" r:id="rId989"/>
    <hyperlink ref="S641" r:id="rId990"/>
    <hyperlink ref="AM641" r:id="rId991"/>
    <hyperlink ref="K642" r:id="rId992" location="Cui%20Weixing,%20Bio&amp;section-id={E512E2D3-99FA-5A44-8AD3-1366C8A72603}&amp;page-id={1AED9FEA-9C15-8E48-8A65-75083B367C38}&amp;end"/>
    <hyperlink ref="S642" r:id="rId993" location="Cui%20Weixing,%20Company&amp;section-id={E512E2D3-99FA-5A44-8AD3-1366C8A72603}&amp;page-id={BC086903-F73E-FA42-A27F-0EDBBD419BED}&amp;object-id={EE101D9C-D0B5-9E06-34A2-DEE01FF4B5C0}&amp;5A"/>
    <hyperlink ref="W642" r:id="rId994"/>
    <hyperlink ref="AM642" r:id="rId995" location="Cui%20Weixing,%20Donation&amp;section-id={E512E2D3-99FA-5A44-8AD3-1366C8A72603}&amp;page-id={E209FFE1-0FC0-4340-AF40-EBF079978982}&amp;object-id={D5D029EF-35D8-4B02-1DFA-FD7368305A4A}&amp;21"/>
    <hyperlink ref="AN642" r:id="rId996"/>
    <hyperlink ref="K643" r:id="rId997"/>
    <hyperlink ref="S643" r:id="rId998"/>
    <hyperlink ref="AM643" r:id="rId999"/>
    <hyperlink ref="K644" r:id="rId1000" location="Yu%20Lirong,%20Bio&amp;section-id={E512E2D3-99FA-5A44-8AD3-1366C8A72603}&amp;page-id={11BE3517-3276-524F-B0A3-36FA1C3CA3A2}&amp;end"/>
    <hyperlink ref="S644" r:id="rId1001" location="Yu%20Lirong,%20Company&amp;section-id={E512E2D3-99FA-5A44-8AD3-1366C8A72603}&amp;page-id={746A7C78-9532-B74C-81BE-510B6C5D1C7F}&amp;object-id={3E97C3AA-E3C0-140F-1A2C-8A5EBD607FB3}&amp;28"/>
    <hyperlink ref="W644" r:id="rId1002"/>
    <hyperlink ref="AM644" r:id="rId1003" location="Yu%20Lirong,%20Donation&amp;section-id={E512E2D3-99FA-5A44-8AD3-1366C8A72603}&amp;page-id={6F9EF3E2-479B-AF41-AF85-8EA666CAEB8C}&amp;end"/>
    <hyperlink ref="AN644" r:id="rId1004"/>
    <hyperlink ref="AO644" r:id="rId1005"/>
    <hyperlink ref="K645" r:id="rId1006" location="Yu%20Lirong,%20Bio&amp;section-id={E512E2D3-99FA-5A44-8AD3-1366C8A72603}&amp;page-id={11BE3517-3276-524F-B0A3-36FA1C3CA3A2}&amp;end"/>
    <hyperlink ref="S645" r:id="rId1007" location="Yu%20Lirong,%20Company&amp;section-id={E512E2D3-99FA-5A44-8AD3-1366C8A72603}&amp;page-id={746A7C78-9532-B74C-81BE-510B6C5D1C7F}&amp;object-id={3E97C3AA-E3C0-140F-1A2C-8A5EBD607FB3}&amp;28"/>
    <hyperlink ref="W645" r:id="rId1008"/>
    <hyperlink ref="AM645" r:id="rId1009" location="Yu%20Lirong,%20Donation&amp;section-id={E512E2D3-99FA-5A44-8AD3-1366C8A72603}&amp;page-id={6F9EF3E2-479B-AF41-AF85-8EA666CAEB8C}&amp;end"/>
    <hyperlink ref="AN645" r:id="rId1010"/>
    <hyperlink ref="AO645" r:id="rId1011"/>
    <hyperlink ref="AM646" r:id="rId1012"/>
    <hyperlink ref="K647" r:id="rId1013"/>
    <hyperlink ref="S647" r:id="rId1014"/>
    <hyperlink ref="AM647" r:id="rId1015"/>
    <hyperlink ref="S648" r:id="rId1016" location="Luo%20Yong,%20Company&amp;section-id={E512E2D3-99FA-5A44-8AD3-1366C8A72603}&amp;page-id={9C155AA3-7B3D-B84E-B8D2-C8A078B4FD18}&amp;end"/>
    <hyperlink ref="W648" r:id="rId1017"/>
    <hyperlink ref="AM648" r:id="rId1018"/>
    <hyperlink ref="AM649" r:id="rId1019"/>
    <hyperlink ref="K650" r:id="rId1020" location="Lou%20Youliang,%20Bio&amp;section-id={E512E2D3-99FA-5A44-8AD3-1366C8A72603}&amp;page-id={0C058374-2A84-4467-ACA9-73295467BACD}&amp;end"/>
    <hyperlink ref="S650" r:id="rId1021"/>
    <hyperlink ref="W650" r:id="rId1022"/>
    <hyperlink ref="AM650" r:id="rId1023"/>
    <hyperlink ref="AM651" r:id="rId1024"/>
    <hyperlink ref="K652" r:id="rId1025" location="5_4"/>
    <hyperlink ref="S652" r:id="rId1026"/>
    <hyperlink ref="AM652" r:id="rId1027"/>
    <hyperlink ref="K653" r:id="rId1028"/>
    <hyperlink ref="S653" r:id="rId1029"/>
    <hyperlink ref="AM653" r:id="rId1030"/>
    <hyperlink ref="AN653" r:id="rId1031"/>
    <hyperlink ref="K654" r:id="rId1032" location="Lin%20Weiguang,%20Bio&amp;section-id={E512E2D3-99FA-5A44-8AD3-1366C8A72603}&amp;page-id={A701EF0F-13EE-0849-A1FD-4DB41A8D1A42}&amp;object-id={C8791923-7FCE-0E0F-06E7-1285467CFE46}&amp;BD"/>
    <hyperlink ref="S654" r:id="rId1033" location="Lin%20Weiguang,%20Company&amp;section-id={E512E2D3-99FA-5A44-8AD3-1366C8A72603}&amp;page-id={11EFEFAB-C615-D446-A70C-BE1F98B0D210}&amp;end"/>
    <hyperlink ref="AM654" r:id="rId1034" location="Lin%20Weiguang,%20Donation&amp;section-id={E512E2D3-99FA-5A44-8AD3-1366C8A72603}&amp;page-id={E7D492B1-10AE-8441-BED3-C1A2BFD0AAC9}&amp;end"/>
    <hyperlink ref="AN654" r:id="rId1035"/>
    <hyperlink ref="K655" r:id="rId1036" location="Zhang%20Rongming,%20Bio&amp;section-id={E512E2D3-99FA-5A44-8AD3-1366C8A72603}&amp;page-id={6A02972A-4F5A-E04C-82CA-9844E2781C3B}&amp;object-id={D7B64E4E-7B67-2A0B-25B6-248FC9789681}&amp;27"/>
    <hyperlink ref="S655" r:id="rId1037" location="Zhang%20Rongming,%20Company&amp;section-id={E512E2D3-99FA-5A44-8AD3-1366C8A72603}&amp;page-id={EF1ADB26-66EB-9748-8E9A-517297F883A3}&amp;end"/>
    <hyperlink ref="W655" r:id="rId1038"/>
    <hyperlink ref="AM655" r:id="rId1039"/>
    <hyperlink ref="AM656" r:id="rId1040"/>
    <hyperlink ref="AM657" r:id="rId1041"/>
    <hyperlink ref="K659" r:id="rId1042"/>
    <hyperlink ref="S659" r:id="rId1043"/>
    <hyperlink ref="W659" r:id="rId1044"/>
    <hyperlink ref="AM659" r:id="rId1045"/>
    <hyperlink ref="AM660" r:id="rId1046"/>
    <hyperlink ref="AM661" r:id="rId1047"/>
    <hyperlink ref="AM662" r:id="rId1048"/>
    <hyperlink ref="K663" r:id="rId1049" location="Chen%20Chichang,%20Bio&amp;section-id={E512E2D3-99FA-5A44-8AD3-1366C8A72603}&amp;page-id={AD173797-9F60-8D4A-818F-B81CF3558095}&amp;object-id={32191639-A237-790E-0478-8804E7D5275D}&amp;98"/>
    <hyperlink ref="S663" r:id="rId1050" location="Chen%20Chichang,%20Company&amp;section-id={E512E2D3-99FA-5A44-8AD3-1366C8A72603}&amp;page-id={5CF5C8E9-EB8E-C847-BF92-2FDC01CD6339}&amp;object-id={B392ABA5-1512-CC0E-1506-CFA0C0108CE9}&amp;3E"/>
    <hyperlink ref="W663" r:id="rId1051"/>
    <hyperlink ref="K664" r:id="rId1052" location="Chen%20Hui,%20Bio&amp;section-id={E512E2D3-99FA-5A44-8AD3-1366C8A72603}&amp;page-id={423111BC-9896-8E4D-8EE7-B9AEB3546462}&amp;end"/>
    <hyperlink ref="S664" r:id="rId1053" location="Chen%20Hui,%20Company&amp;section-id={E512E2D3-99FA-5A44-8AD3-1366C8A72603}&amp;page-id={F13656C3-32C4-B24C-9AD6-32FF6C4BD360}&amp;end"/>
    <hyperlink ref="W664" r:id="rId1054"/>
    <hyperlink ref="AM664" r:id="rId1055" location="Chen%20Hui,%20Donation&amp;section-id={E512E2D3-99FA-5A44-8AD3-1366C8A72603}&amp;page-id={BD8877EF-B6F4-7142-B854-5BFA7DB2ACC6}&amp;end"/>
    <hyperlink ref="AN664" r:id="rId1056"/>
    <hyperlink ref="K665" r:id="rId1057" location="Chen%20Ke,%20Bio&amp;section-id={E512E2D3-99FA-5A44-8AD3-1366C8A72603}&amp;page-id={D3912255-D044-A14E-AB89-6A01A35F6EC8}&amp;end"/>
    <hyperlink ref="W665" r:id="rId1058" location="/info"/>
    <hyperlink ref="AM666" r:id="rId1059"/>
    <hyperlink ref="AM667" r:id="rId1060"/>
    <hyperlink ref="K668" r:id="rId1061"/>
    <hyperlink ref="S668" r:id="rId1062"/>
    <hyperlink ref="AM669" r:id="rId1063"/>
    <hyperlink ref="K670" r:id="rId1064" location="Feng%20Weimin,%20Bio&amp;section-id={E512E2D3-99FA-5A44-8AD3-1366C8A72603}&amp;page-id={2DACC4EF-326C-B248-887A-BF8597405B4E}&amp;end"/>
    <hyperlink ref="S670" r:id="rId1065" location="Feng%20Weimin,%20Company&amp;section-id={E512E2D3-99FA-5A44-8AD3-1366C8A72603}&amp;page-id={B8C33EE5-ECF7-CD47-AA71-D3D13A806015}&amp;end"/>
    <hyperlink ref="W670" r:id="rId1066"/>
    <hyperlink ref="K671" r:id="rId1067" location="Feng%20Xijian,%20Bio&amp;section-id={E512E2D3-99FA-5A44-8AD3-1366C8A72603}&amp;page-id={02C64F19-F94B-854F-9B35-C1BBD351DF34}&amp;end"/>
    <hyperlink ref="S671" r:id="rId1068" location="Feng%20Xijian,%20Company&amp;section-id={E512E2D3-99FA-5A44-8AD3-1366C8A72603}&amp;page-id={726F1F0C-3DAC-EB4B-B560-3C0F6816754A}&amp;end"/>
    <hyperlink ref="W671" r:id="rId1069"/>
    <hyperlink ref="K672" r:id="rId1070" location="Guo%20Guangchang,%20Bio&amp;section-id={E512E2D3-99FA-5A44-8AD3-1366C8A72603}&amp;page-id={1420AA4E-C020-4F71-8D0C-9A313D32414F}&amp;end"/>
    <hyperlink ref="S672" r:id="rId1071" location="Guo%20Guangchang,%20Company&amp;section-id={E512E2D3-99FA-5A44-8AD3-1366C8A72603}&amp;page-id={1420AA4E-C020-4F71-8D0C-9A313D32414F}&amp;end"/>
    <hyperlink ref="W672" r:id="rId1072"/>
    <hyperlink ref="AM673" r:id="rId1073"/>
    <hyperlink ref="AM674" r:id="rId1074"/>
    <hyperlink ref="AM675" r:id="rId1075"/>
    <hyperlink ref="K676" r:id="rId1076"/>
    <hyperlink ref="S676" r:id="rId1077"/>
    <hyperlink ref="W676" r:id="rId1078"/>
    <hyperlink ref="AM676" r:id="rId1079"/>
    <hyperlink ref="AN676" r:id="rId1080"/>
    <hyperlink ref="K677" r:id="rId1081" location="Jiang%20Rensheng,%20Bio&amp;section-id={E512E2D3-99FA-5A44-8AD3-1366C8A72603}&amp;page-id={87336129-5359-7C47-88A0-65DBA842265A}&amp;end"/>
    <hyperlink ref="S677" r:id="rId1082" location="Jiang%20Rensheng,%20Company&amp;section-id={E512E2D3-99FA-5A44-8AD3-1366C8A72603}&amp;page-id={5471F392-815C-BF45-A405-019886BA48CE}&amp;end"/>
    <hyperlink ref="W677" r:id="rId1083"/>
    <hyperlink ref="AM678" r:id="rId1084"/>
    <hyperlink ref="AM679" r:id="rId1085"/>
    <hyperlink ref="K680" r:id="rId1086" location="Li%20Dasan,%20Bio&amp;section-id={E512E2D3-99FA-5A44-8AD3-1366C8A72603}&amp;page-id={5E9277E1-30AA-5A4C-BE19-128CB4CD05E8}&amp;end"/>
    <hyperlink ref="W680" r:id="rId1087"/>
    <hyperlink ref="AM680" r:id="rId1088" location="Li%20Dasan,%20Donation&amp;section-id={E512E2D3-99FA-5A44-8AD3-1366C8A72603}&amp;page-id={6172EAEE-BA2D-5949-AF3C-61D8AFDEE1BF}&amp;end"/>
    <hyperlink ref="AN680" r:id="rId1089"/>
    <hyperlink ref="AM681" r:id="rId1090" location="Li%20Dasan,%20Donation&amp;section-id={E512E2D3-99FA-5A44-8AD3-1366C8A72603}&amp;page-id={6172EAEE-BA2D-5949-AF3C-61D8AFDEE1BF}&amp;end"/>
    <hyperlink ref="AN681" r:id="rId1091"/>
    <hyperlink ref="AM682" r:id="rId1092" location="Li%20Dasan,%20Donation&amp;section-id={E512E2D3-99FA-5A44-8AD3-1366C8A72603}&amp;page-id={6172EAEE-BA2D-5949-AF3C-61D8AFDEE1BF}&amp;end"/>
    <hyperlink ref="AM683" r:id="rId1093" location="Li%20Dasan,%20Donation&amp;section-id={E512E2D3-99FA-5A44-8AD3-1366C8A72603}&amp;page-id={6172EAEE-BA2D-5949-AF3C-61D8AFDEE1BF}&amp;end"/>
    <hyperlink ref="K684" r:id="rId1094"/>
    <hyperlink ref="S684" r:id="rId1095"/>
    <hyperlink ref="W684" r:id="rId1096"/>
    <hyperlink ref="S685" r:id="rId1097" location="Li%20Guangzhong,%20Company&amp;section-id={E512E2D3-99FA-5A44-8AD3-1366C8A72603}&amp;page-id={C3FC2952-5B76-294D-9111-6B0412170C3F}&amp;end"/>
    <hyperlink ref="K686" r:id="rId1098" location="Li%20Hejun,%20Bio&amp;section-id={E512E2D3-99FA-5A44-8AD3-1366C8A72603}&amp;page-id={29D8EA80-7533-7043-AE31-A6BDB927D010}&amp;object-id={486F7440-B175-EB06-3D85-58D83466B019}&amp;32"/>
    <hyperlink ref="S686" r:id="rId1099" location="Li%20Hejun,%20Bio&amp;section-id={E512E2D3-99FA-5A44-8AD3-1366C8A72603}&amp;page-id={29D8EA80-7533-7043-AE31-A6BDB927D010}&amp;object-id={DACD0BAB-9CB1-6709-08AD-A6D85441E23D}&amp;1C"/>
    <hyperlink ref="K687" r:id="rId1100" location="Li%20Xianyi,%20Bio&amp;section-id={E512E2D3-99FA-5A44-8AD3-1366C8A72603}&amp;page-id={1B8DECD2-1673-C143-A204-E6FC7774DCAB}&amp;end"/>
    <hyperlink ref="S687" r:id="rId1101" location="Li%20Xianyi,%20Company&amp;section-id={E512E2D3-99FA-5A44-8AD3-1366C8A72603}&amp;page-id={2A52E106-9BDF-764C-8530-98AE7D7EB802}&amp;end"/>
    <hyperlink ref="W687" r:id="rId1102"/>
    <hyperlink ref="K688" r:id="rId1103" location="Liao%20Xin,%20Bio&amp;section-id={E512E2D3-99FA-5A44-8AD3-1366C8A72603}&amp;page-id={15FAB52E-7D28-544D-9F4C-70D363F8C82D}&amp;end"/>
    <hyperlink ref="S688" r:id="rId1104" location="Liao%20Xin,%20Bio&amp;section-id={E512E2D3-99FA-5A44-8AD3-1366C8A72603}&amp;page-id={15FAB52E-7D28-544D-9F4C-70D363F8C82D}&amp;end"/>
    <hyperlink ref="W688" r:id="rId1105"/>
    <hyperlink ref="AM689" r:id="rId1106"/>
    <hyperlink ref="AM690" r:id="rId1107"/>
    <hyperlink ref="K691" r:id="rId1108"/>
    <hyperlink ref="S691" r:id="rId1109"/>
    <hyperlink ref="W691" r:id="rId1110"/>
    <hyperlink ref="K692" r:id="rId1111" location="Lu%20Fuming,%20Bio&amp;section-id={E512E2D3-99FA-5A44-8AD3-1366C8A72603}&amp;page-id={6859FC44-0E15-7942-A578-8C12811A9C1C}&amp;object-id={DE60885B-FCEB-FA0A-2F22-6AA930F1B4F3}&amp;82"/>
    <hyperlink ref="S692" r:id="rId1112" location="Lu%20Fuming,%20Company&amp;section-id={E512E2D3-99FA-5A44-8AD3-1366C8A72603}&amp;page-id={B9BF8F2C-B44A-D94C-8A31-AF71BBB7ED7B}&amp;object-id={6A287525-D346-EA06-3BD3-4263BC6ECA30}&amp;15"/>
    <hyperlink ref="K693" r:id="rId1113"/>
    <hyperlink ref="S693" r:id="rId1114"/>
    <hyperlink ref="W693" r:id="rId1115"/>
    <hyperlink ref="AM693" r:id="rId1116"/>
    <hyperlink ref="K694" r:id="rId1117"/>
    <hyperlink ref="S694" r:id="rId1118"/>
    <hyperlink ref="K695" r:id="rId1119" location="Nan%20Cunhui,%20Bio&amp;section-id={E512E2D3-99FA-5A44-8AD3-1366C8A72603}&amp;page-id={B0B5DDF4-424C-8F47-8D27-5DE00FCC147C}&amp;end"/>
    <hyperlink ref="S695" r:id="rId1120" location="Nan%20Cunhui,%20Company&amp;section-id={E512E2D3-99FA-5A44-8AD3-1366C8A72603}&amp;page-id={B2130B83-B9BA-E14F-8F56-511780CBCA47}&amp;end"/>
    <hyperlink ref="W695" r:id="rId1121"/>
    <hyperlink ref="AM695" r:id="rId1122"/>
    <hyperlink ref="AN695" r:id="rId1123"/>
    <hyperlink ref="K696" r:id="rId1124" location="Ou%20Zongrong,%20Bio&amp;section-id={E512E2D3-99FA-5A44-8AD3-1366C8A72603}&amp;page-id={4E27212A-DF47-7148-BFF1-27A498485C49}&amp;end"/>
    <hyperlink ref="S696" r:id="rId1125" location="Ou%20Zongrong,%20Company&amp;section-id={E512E2D3-99FA-5A44-8AD3-1366C8A72603}&amp;page-id={0E2B53CC-1DEC-3F47-BDE5-C5AF1D30658E}&amp;object-id={F7C8B2BF-82BC-C107-373D-91524B95BC7B}&amp;39"/>
    <hyperlink ref="AM697" r:id="rId1126"/>
    <hyperlink ref="K698" r:id="rId1127" location="Shi%20Guilu&amp;section-id={E512E2D3-99FA-5A44-8AD3-1366C8A72603}&amp;page-id={9DD082A8-9364-3A4B-B1E7-F27248178C8C}&amp;object-id={BA82BBA7-796D-490C-31D6-A52E47C9B6B4}&amp;5D"/>
    <hyperlink ref="S698" r:id="rId1128" location="Shi%20Guilu,%20Company&amp;section-id={E512E2D3-99FA-5A44-8AD3-1366C8A72603}&amp;page-id={DEDCD71D-B293-7D4B-92E1-D2CB42463383}&amp;end"/>
    <hyperlink ref="W698" r:id="rId1129"/>
    <hyperlink ref="AM698" r:id="rId1130" location="Shi%20Guilu,%20Donation&amp;section-id={E512E2D3-99FA-5A44-8AD3-1366C8A72603}&amp;page-id={C559B3D6-D0E4-264F-B933-978668F900AE}&amp;object-id={3FF8B562-6DF8-C801-1F5F-D7842D444612}&amp;3B"/>
    <hyperlink ref="K699" r:id="rId1131" location="Shi%20Shiqi,%20Bio&amp;section-id={E512E2D3-99FA-5A44-8AD3-1366C8A72603}&amp;page-id={51B340A2-C56E-0543-8988-E0EF518E996B}&amp;end"/>
    <hyperlink ref="AM701" r:id="rId1132"/>
    <hyperlink ref="AM702" r:id="rId1133"/>
    <hyperlink ref="AM703" r:id="rId1134"/>
    <hyperlink ref="AM704" r:id="rId1135"/>
    <hyperlink ref="AM705" r:id="rId1136"/>
    <hyperlink ref="K706" r:id="rId1137"/>
    <hyperlink ref="S706" r:id="rId1138"/>
    <hyperlink ref="W706" r:id="rId1139"/>
    <hyperlink ref="K707" r:id="rId1140" location="Wang%20Tian,%20Bio&amp;section-id={E512E2D3-99FA-5A44-8AD3-1366C8A72603}&amp;page-id={C445C8E9-9530-0244-A377-59ADA5AE107E}&amp;end"/>
    <hyperlink ref="S707" r:id="rId1141" location="Wang%20Tian,%20Company&amp;section-id={E512E2D3-99FA-5A44-8AD3-1366C8A72603}&amp;page-id={24CD06D5-57BB-8C4B-AD02-BD32A35B69F4}&amp;end"/>
    <hyperlink ref="W707" r:id="rId1142"/>
    <hyperlink ref="K708" r:id="rId1143" location="Wu%20Yajun,%20Bio&amp;section-id={E512E2D3-99FA-5A44-8AD3-1366C8A72603}&amp;page-id={FA3C3ADA-E4A7-6848-81F6-7AF966A9609A}&amp;object-id={B75BC757-14C1-C60F-3FE0-CEA29DBDFA7C}&amp;32"/>
    <hyperlink ref="S708" r:id="rId1144" location="Wu%20Yajun,%20Company&amp;section-id={E512E2D3-99FA-5A44-8AD3-1366C8A72603}&amp;page-id={B9CA1CE1-0486-494F-AD16-5A0B92C46669}&amp;object-id={8A33E73A-E965-0002-0DA4-6F69D3B6960E}&amp;C0"/>
    <hyperlink ref="W708" r:id="rId1145"/>
    <hyperlink ref="AM709" r:id="rId1146"/>
    <hyperlink ref="S710" r:id="rId1147"/>
    <hyperlink ref="K711" r:id="rId1148" location="Xu%20Hang,%20Bio&amp;section-id={E512E2D3-99FA-5A44-8AD3-1366C8A72603}&amp;page-id={90FD556B-371D-3848-A462-EC4CBBB18784}&amp;end"/>
    <hyperlink ref="S711" r:id="rId1149" location="Xu%20Hang,%20Company&amp;section-id={E512E2D3-99FA-5A44-8AD3-1366C8A72603}&amp;page-id={738B523C-E104-4B42-88F1-818410950490}&amp;end"/>
    <hyperlink ref="AM712" r:id="rId1150"/>
    <hyperlink ref="K713" r:id="rId1151" location="Xue%20Xingyuan,%20Bio&amp;section-id={E512E2D3-99FA-5A44-8AD3-1366C8A72603}&amp;page-id={86108787-50CB-1845-A0C7-162D5AA4D55D}&amp;end"/>
    <hyperlink ref="K714" r:id="rId1152" location="Xue%20Zhongxing,%20Bio&amp;section-id={E512E2D3-99FA-5A44-8AD3-1366C8A72603}&amp;page-id={8FBD637A-6E81-2C40-A344-49AFC378C0F4}&amp;end"/>
    <hyperlink ref="S714" r:id="rId1153" location="Xue%20Zhongxing,%20Company&amp;section-id={E512E2D3-99FA-5A44-8AD3-1366C8A72603}&amp;page-id={63A0E25B-7B02-574E-A521-A344C17F7DBD}&amp;end"/>
    <hyperlink ref="W714" r:id="rId1154"/>
    <hyperlink ref="K715" r:id="rId1155" location="Yan%20Xijun,%20Bio&amp;section-id={E512E2D3-99FA-5A44-8AD3-1366C8A72603}&amp;page-id={8A890F00-8D85-1747-BAD3-0D20922FC327}&amp;end"/>
    <hyperlink ref="S715" r:id="rId1156" location="Yan%20Xijun,%20Company&amp;section-id={E512E2D3-99FA-5A44-8AD3-1366C8A72603}&amp;page-id={3258C017-AF47-4644-BB98-79ABE0AAE61C}&amp;object-id={CC197658-1742-3503-1558-1899F5A4DDBC}&amp;75"/>
    <hyperlink ref="W715" r:id="rId1157"/>
    <hyperlink ref="K716" r:id="rId1158" location="Ye%20Huaneng,%20Bio&amp;section-id={E512E2D3-99FA-5A44-8AD3-1366C8A72603}&amp;page-id={2F7D344E-2922-8945-B9E0-81410866DC3E}&amp;end"/>
    <hyperlink ref="S716" r:id="rId1159" location="Ye%20Huaneng,%20Company&amp;section-id={E512E2D3-99FA-5A44-8AD3-1366C8A72603}&amp;page-id={9AE35744-7DED-1241-B0BE-905E4BD5B021}&amp;object-id={D509E3B7-8794-8F0C-1ABF-9EB266E7C168}&amp;73"/>
    <hyperlink ref="K717" r:id="rId1160" location="Yu%20Bin,%20Bio&amp;section-id={E512E2D3-99FA-5A44-8AD3-1366C8A72603}&amp;page-id={9E220F30-2CF8-9B48-A510-4B0F99B06085}&amp;object-id={0A7EDF37-0B1F-D70D-1D7E-26F96305D006}&amp;10"/>
    <hyperlink ref="S717" r:id="rId1161" location="Yu%20Bin,%20Company&amp;section-id={E512E2D3-99FA-5A44-8AD3-1366C8A72603}&amp;page-id={CA22830C-1051-E848-84E3-A69FD3A16E4F}&amp;object-id={57E0885C-43D0-8D0C-1543-B310AF128D7D}&amp;7A"/>
    <hyperlink ref="K718" r:id="rId1162" location="Yu%20Sihai,%20Bio&amp;section-id={E512E2D3-99FA-5A44-8AD3-1366C8A72603}&amp;page-id={0A638FBE-8C5E-E54C-8228-08DA24D01A74}&amp;object-id={11C01DF4-2855-BB05-3A3D-43566033545E}&amp;38"/>
    <hyperlink ref="S718" r:id="rId1163" location="Yu%20Sihai,%20Company&amp;section-id={E512E2D3-99FA-5A44-8AD3-1366C8A72603}&amp;page-id={3308B85A-558B-3244-8E4A-1221A768D67D}&amp;object-id={EF939DF8-7CE5-9C09-2BFF-1F0C94CC38D8}&amp;79"/>
    <hyperlink ref="W718" r:id="rId1164"/>
    <hyperlink ref="K719" r:id="rId1165" location="Zhang%20Shiping,%20Bio&amp;section-id={E512E2D3-99FA-5A44-8AD3-1366C8A72603}&amp;page-id={2B1ED7B7-014E-4045-91EE-93D9F71B72FA}&amp;end"/>
    <hyperlink ref="S719" r:id="rId1166" location="Zhang%20Shiping,%20Company&amp;section-id={E512E2D3-99FA-5A44-8AD3-1366C8A72603}&amp;page-id={934E7D96-3366-C04B-9DBB-05C66FD14D3D}&amp;end"/>
    <hyperlink ref="W719" r:id="rId1167" location="Zhang%20Shiping,%20Company&amp;section-id={E512E2D3-99FA-5A44-8AD3-1366C8A72603}&amp;page-id={934E7D96-3366-C04B-9DBB-05C66FD14D3D}&amp;end"/>
    <hyperlink ref="K720" r:id="rId1168" location="Zhang%20Xin,%20Bio&amp;section-id={E512E2D3-99FA-5A44-8AD3-1366C8A72603}&amp;page-id={CAB51812-D722-9E4F-B286-8A70DF4ADFEC}&amp;end"/>
    <hyperlink ref="S720" r:id="rId1169" location="Zhang%20Xin,%20Company&amp;section-id={E512E2D3-99FA-5A44-8AD3-1366C8A72603}&amp;page-id={DD250362-FE3D-344F-A0E4-0C05D7F1E726}&amp;end"/>
    <hyperlink ref="W720" r:id="rId1170"/>
    <hyperlink ref="AM720" r:id="rId1171"/>
    <hyperlink ref="K721" r:id="rId1172" location="Zhao%20Chunhua,%20Bio&amp;section-id={E512E2D3-99FA-5A44-8AD3-1366C8A72603}&amp;page-id={803B410B-D553-694C-82B9-F7B7D492F8F3}&amp;object-id={EB4EB744-479A-9900-20EE-F20F3A3A5310}&amp;13"/>
    <hyperlink ref="S721" r:id="rId1173" location="Zhao%20Chunhua,%20Company&amp;section-id={E512E2D3-99FA-5A44-8AD3-1366C8A72603}&amp;page-id={7592ABFE-E6F2-CC4F-AB12-DFE334A8C0D8}&amp;end"/>
    <hyperlink ref="W721" r:id="rId1174"/>
    <hyperlink ref="K722" r:id="rId1175" location="Zhao%20Junyi,%20Bio&amp;section-id={E512E2D3-99FA-5A44-8AD3-1366C8A72603}&amp;page-id={0C18ED3D-3C09-D449-A6DA-CAEDCA872155}&amp;end"/>
    <hyperlink ref="S722" r:id="rId1176" location="Zhao%20Junyi,%20Company&amp;section-id={E512E2D3-99FA-5A44-8AD3-1366C8A72603}&amp;page-id={B582B5E1-87B2-0042-973C-C26286999E47}&amp;end"/>
    <hyperlink ref="W722" r:id="rId1177"/>
    <hyperlink ref="K723" r:id="rId1178" location="Zheng%20Dong,%20Bio&amp;section-id={E512E2D3-99FA-5A44-8AD3-1366C8A72603}&amp;page-id={7F41AD93-A295-EA4B-AF24-CA41A4005057}&amp;end"/>
    <hyperlink ref="K724" r:id="rId1179" location="Zhou%20Fangjie,%20Bio&amp;section-id={E512E2D3-99FA-5A44-8AD3-1366C8A72603}&amp;page-id={8E3AC868-EAE3-4444-A555-D1E4CC5FF7C9}&amp;end"/>
    <hyperlink ref="S724" r:id="rId1180" location="Zhou%20Fangjie,%20Company&amp;section-id={E512E2D3-99FA-5A44-8AD3-1366C8A72603}&amp;page-id={ED35AA46-2E69-A64E-B3A7-105A80D64D23}&amp;end"/>
    <hyperlink ref="W724" r:id="rId1181"/>
    <hyperlink ref="K725" r:id="rId1182" location="Zhou%20Jianping,%20Bio&amp;section-id={E512E2D3-99FA-5A44-8AD3-1366C8A72603}&amp;page-id={C88BA267-2A99-4F48-B131-6F996F0173A8}&amp;object-id={5C84B982-E6A1-8603-10FE-54FA1392EE86}&amp;74"/>
    <hyperlink ref="S725" r:id="rId1183" location="Zhou%20Jianping,%20Company&amp;section-id={E512E2D3-99FA-5A44-8AD3-1366C8A72603}&amp;page-id={E8117C29-11D9-8A47-ACFF-54AEF9CB9BEC}&amp;end"/>
    <hyperlink ref="AM726" r:id="rId1184"/>
    <hyperlink ref="K727" r:id="rId1185" location="Zhou%20Xuzhou,%20Bio&amp;section-id={E512E2D3-99FA-5A44-8AD3-1366C8A72603}&amp;page-id={99067205-B7E8-D84D-8614-96EC6682684C}&amp;end"/>
    <hyperlink ref="S727" r:id="rId1186" location="Zhou%20Xuzhou,%20Company&amp;section-id={E512E2D3-99FA-5A44-8AD3-1366C8A72603}&amp;page-id={E789E451-6EA1-C742-B25C-D33DC1EA094E}&amp;object-id={EF0ADE73-8D57-2405-3CAC-D40AA6D26FD8}&amp;11"/>
    <hyperlink ref="W727" r:id="rId1187"/>
    <hyperlink ref="AM727" r:id="rId1188"/>
    <hyperlink ref="K728" r:id="rId1189" location="Zong%20Qinghou,%20Bio&amp;section-id={E512E2D3-99FA-5A44-8AD3-1366C8A72603}&amp;page-id={DB4904C6-1B18-D94C-94A4-7A1299BE4932}&amp;end"/>
    <hyperlink ref="S728" r:id="rId1190" location="Zong%20Qinghou,%20Company&amp;section-id={E512E2D3-99FA-5A44-8AD3-1366C8A72603}&amp;page-id={98EE1C60-403A-9142-B530-B1169701D2AB}&amp;end"/>
    <hyperlink ref="W728" r:id="rId1191"/>
    <hyperlink ref="AM729" r:id="rId1192"/>
    <hyperlink ref="AM730" r:id="rId1193"/>
    <hyperlink ref="AM731" r:id="rId1194"/>
    <hyperlink ref="AM732" r:id="rId1195"/>
    <hyperlink ref="AM733" r:id="rId1196"/>
    <hyperlink ref="AM734" r:id="rId1197"/>
    <hyperlink ref="AM735" r:id="rId1198"/>
    <hyperlink ref="AM736" r:id="rId1199"/>
    <hyperlink ref="AM737" r:id="rId1200"/>
    <hyperlink ref="AM738" r:id="rId1201"/>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6"/>
  <sheetViews>
    <sheetView workbookViewId="0"/>
  </sheetViews>
  <sheetFormatPr defaultColWidth="14.42578125" defaultRowHeight="15.75" customHeight="1"/>
  <cols>
    <col min="3" max="3" width="29" customWidth="1"/>
    <col min="4" max="4" width="27.28515625" customWidth="1"/>
    <col min="5" max="5" width="26.140625" customWidth="1"/>
    <col min="6" max="6" width="23" customWidth="1"/>
  </cols>
  <sheetData>
    <row r="1" spans="1:7" ht="15.75" customHeight="1">
      <c r="A1" s="515" t="s">
        <v>3292</v>
      </c>
      <c r="B1" s="506"/>
      <c r="C1" s="506"/>
      <c r="D1" s="506"/>
      <c r="E1" s="506"/>
      <c r="F1" s="506"/>
    </row>
    <row r="2" spans="1:7" ht="15.75" customHeight="1">
      <c r="A2" s="314"/>
      <c r="B2" s="314"/>
      <c r="C2" s="314"/>
      <c r="D2" s="315"/>
      <c r="E2" s="315"/>
      <c r="F2" s="3"/>
    </row>
    <row r="3" spans="1:7" ht="15.75" customHeight="1">
      <c r="A3" s="515" t="s">
        <v>3293</v>
      </c>
      <c r="B3" s="506"/>
      <c r="C3" s="506"/>
      <c r="D3" s="506"/>
      <c r="E3" s="506"/>
      <c r="F3" s="506"/>
    </row>
    <row r="4" spans="1:7" ht="15.75" customHeight="1">
      <c r="A4" s="316"/>
      <c r="B4" s="316"/>
      <c r="C4" s="316"/>
      <c r="D4" s="315"/>
      <c r="E4" s="315"/>
      <c r="F4" s="3"/>
    </row>
    <row r="5" spans="1:7" ht="15.75" customHeight="1">
      <c r="A5" s="315"/>
      <c r="B5" s="315"/>
      <c r="C5" s="315"/>
      <c r="D5" s="315"/>
      <c r="E5" s="315"/>
      <c r="F5" s="3"/>
    </row>
    <row r="6" spans="1:7" ht="15.75" customHeight="1">
      <c r="A6" s="315"/>
      <c r="B6" s="315"/>
      <c r="C6" s="315"/>
      <c r="D6" s="315"/>
      <c r="E6" s="315"/>
      <c r="F6" s="3"/>
    </row>
    <row r="7" spans="1:7" ht="15.75" customHeight="1">
      <c r="A7" s="315"/>
      <c r="B7" s="315"/>
      <c r="C7" s="315"/>
      <c r="D7" s="315"/>
      <c r="E7" s="315"/>
      <c r="F7" s="3"/>
    </row>
    <row r="8" spans="1:7" ht="15.75" customHeight="1">
      <c r="A8" s="317" t="s">
        <v>4</v>
      </c>
      <c r="B8" s="317" t="s">
        <v>11</v>
      </c>
      <c r="C8" s="318" t="s">
        <v>3295</v>
      </c>
      <c r="D8" s="319" t="s">
        <v>3296</v>
      </c>
      <c r="E8" s="320" t="s">
        <v>18</v>
      </c>
      <c r="F8" s="10" t="s">
        <v>19</v>
      </c>
      <c r="G8" s="321" t="s">
        <v>3297</v>
      </c>
    </row>
    <row r="9" spans="1:7" ht="15.75" customHeight="1">
      <c r="A9" s="317" t="s">
        <v>265</v>
      </c>
      <c r="B9" s="317" t="s">
        <v>266</v>
      </c>
      <c r="C9" s="318" t="s">
        <v>122</v>
      </c>
      <c r="D9" s="322" t="s">
        <v>122</v>
      </c>
      <c r="E9" s="320" t="s">
        <v>2312</v>
      </c>
      <c r="F9" s="10" t="s">
        <v>2313</v>
      </c>
      <c r="G9" s="323" t="s">
        <v>3298</v>
      </c>
    </row>
    <row r="10" spans="1:7" ht="15.75" customHeight="1">
      <c r="A10" s="317" t="s">
        <v>166</v>
      </c>
      <c r="B10" s="317" t="s">
        <v>167</v>
      </c>
      <c r="C10" s="318" t="s">
        <v>126</v>
      </c>
      <c r="D10" s="319" t="s">
        <v>121</v>
      </c>
      <c r="E10" s="320" t="s">
        <v>2038</v>
      </c>
      <c r="F10" s="10" t="s">
        <v>2039</v>
      </c>
      <c r="G10" s="321" t="s">
        <v>3299</v>
      </c>
    </row>
    <row r="11" spans="1:7" ht="15.75" customHeight="1">
      <c r="A11" s="317" t="s">
        <v>257</v>
      </c>
      <c r="B11" s="317" t="s">
        <v>258</v>
      </c>
      <c r="C11" s="318" t="s">
        <v>121</v>
      </c>
      <c r="D11" s="319" t="s">
        <v>3300</v>
      </c>
      <c r="E11" s="320" t="s">
        <v>789</v>
      </c>
      <c r="F11" s="10" t="s">
        <v>790</v>
      </c>
      <c r="G11" s="321" t="s">
        <v>3301</v>
      </c>
    </row>
    <row r="12" spans="1:7" ht="15.75" customHeight="1">
      <c r="A12" s="317" t="s">
        <v>587</v>
      </c>
      <c r="B12" s="317" t="s">
        <v>588</v>
      </c>
      <c r="C12" s="318" t="s">
        <v>121</v>
      </c>
      <c r="D12" s="324"/>
      <c r="E12" s="320" t="s">
        <v>2125</v>
      </c>
      <c r="F12" s="325" t="s">
        <v>3302</v>
      </c>
      <c r="G12" s="326" t="s">
        <v>3303</v>
      </c>
    </row>
    <row r="13" spans="1:7" ht="15.75" customHeight="1">
      <c r="A13" s="317" t="s">
        <v>307</v>
      </c>
      <c r="B13" s="317" t="s">
        <v>308</v>
      </c>
      <c r="C13" s="318" t="s">
        <v>81</v>
      </c>
      <c r="D13" s="327" t="s">
        <v>3304</v>
      </c>
      <c r="E13" s="320" t="s">
        <v>1835</v>
      </c>
      <c r="F13" s="10" t="s">
        <v>1836</v>
      </c>
      <c r="G13" s="328" t="s">
        <v>3305</v>
      </c>
    </row>
    <row r="14" spans="1:7" ht="15.75" customHeight="1">
      <c r="A14" s="317" t="s">
        <v>447</v>
      </c>
      <c r="B14" s="317" t="s">
        <v>448</v>
      </c>
      <c r="C14" s="318" t="s">
        <v>81</v>
      </c>
      <c r="D14" s="319" t="s">
        <v>3304</v>
      </c>
      <c r="E14" s="320" t="s">
        <v>1493</v>
      </c>
      <c r="F14" s="10" t="s">
        <v>1536</v>
      </c>
      <c r="G14" s="321" t="s">
        <v>3307</v>
      </c>
    </row>
    <row r="15" spans="1:7" ht="15.75" customHeight="1">
      <c r="A15" s="317" t="s">
        <v>250</v>
      </c>
      <c r="B15" s="317" t="s">
        <v>251</v>
      </c>
      <c r="C15" s="318" t="s">
        <v>81</v>
      </c>
      <c r="D15" s="319" t="s">
        <v>3308</v>
      </c>
      <c r="E15" s="320" t="s">
        <v>946</v>
      </c>
      <c r="F15" s="10" t="s">
        <v>952</v>
      </c>
      <c r="G15" s="321" t="s">
        <v>3309</v>
      </c>
    </row>
    <row r="16" spans="1:7" ht="15.75" customHeight="1">
      <c r="A16" s="317" t="s">
        <v>441</v>
      </c>
      <c r="B16" s="317" t="s">
        <v>442</v>
      </c>
      <c r="C16" s="318" t="s">
        <v>81</v>
      </c>
      <c r="D16" s="319" t="s">
        <v>3310</v>
      </c>
      <c r="E16" s="320" t="s">
        <v>794</v>
      </c>
      <c r="F16" s="10" t="s">
        <v>795</v>
      </c>
      <c r="G16" s="321" t="s">
        <v>3312</v>
      </c>
    </row>
    <row r="17" spans="1:7" ht="15.75" customHeight="1">
      <c r="A17" s="329" t="s">
        <v>431</v>
      </c>
      <c r="B17" s="329" t="s">
        <v>432</v>
      </c>
      <c r="C17" s="318" t="s">
        <v>81</v>
      </c>
      <c r="D17" s="324" t="s">
        <v>3313</v>
      </c>
      <c r="E17" s="330" t="s">
        <v>2025</v>
      </c>
      <c r="F17" s="330" t="s">
        <v>3314</v>
      </c>
      <c r="G17" s="326" t="s">
        <v>3315</v>
      </c>
    </row>
    <row r="18" spans="1:7" ht="15.75" customHeight="1">
      <c r="A18" s="317" t="s">
        <v>274</v>
      </c>
      <c r="B18" s="317" t="s">
        <v>275</v>
      </c>
      <c r="C18" s="318" t="s">
        <v>81</v>
      </c>
      <c r="D18" s="319" t="s">
        <v>3313</v>
      </c>
      <c r="E18" s="320" t="s">
        <v>1691</v>
      </c>
      <c r="F18" s="10" t="s">
        <v>1692</v>
      </c>
      <c r="G18" s="321" t="s">
        <v>3316</v>
      </c>
    </row>
    <row r="19" spans="1:7" ht="15.75" customHeight="1">
      <c r="A19" s="317" t="s">
        <v>614</v>
      </c>
      <c r="B19" s="317" t="s">
        <v>615</v>
      </c>
      <c r="C19" s="318" t="s">
        <v>81</v>
      </c>
      <c r="D19" s="319" t="s">
        <v>3317</v>
      </c>
      <c r="E19" s="320" t="s">
        <v>1646</v>
      </c>
      <c r="F19" s="10" t="s">
        <v>1647</v>
      </c>
      <c r="G19" s="321" t="s">
        <v>3318</v>
      </c>
    </row>
    <row r="20" spans="1:7" ht="15.75" customHeight="1">
      <c r="A20" s="317" t="s">
        <v>209</v>
      </c>
      <c r="B20" s="317" t="s">
        <v>210</v>
      </c>
      <c r="C20" s="318" t="s">
        <v>81</v>
      </c>
      <c r="D20" s="327" t="s">
        <v>3319</v>
      </c>
      <c r="E20" s="320" t="s">
        <v>1577</v>
      </c>
      <c r="F20" s="10" t="s">
        <v>1583</v>
      </c>
      <c r="G20" s="331" t="s">
        <v>3320</v>
      </c>
    </row>
    <row r="21" spans="1:7" ht="15.75" customHeight="1">
      <c r="A21" s="317" t="s">
        <v>303</v>
      </c>
      <c r="B21" s="317" t="s">
        <v>304</v>
      </c>
      <c r="C21" s="318" t="s">
        <v>81</v>
      </c>
      <c r="D21" s="327" t="s">
        <v>3319</v>
      </c>
      <c r="E21" s="320" t="s">
        <v>1933</v>
      </c>
      <c r="F21" s="10" t="s">
        <v>1934</v>
      </c>
      <c r="G21" s="331" t="s">
        <v>3321</v>
      </c>
    </row>
    <row r="22" spans="1:7" ht="15.75" customHeight="1">
      <c r="A22" s="317" t="s">
        <v>315</v>
      </c>
      <c r="B22" s="317" t="s">
        <v>316</v>
      </c>
      <c r="C22" s="318" t="s">
        <v>81</v>
      </c>
      <c r="D22" s="332" t="s">
        <v>3319</v>
      </c>
      <c r="E22" s="320" t="s">
        <v>1699</v>
      </c>
      <c r="F22" s="10" t="s">
        <v>1700</v>
      </c>
      <c r="G22" s="333" t="s">
        <v>3322</v>
      </c>
    </row>
    <row r="23" spans="1:7" ht="15.75" customHeight="1">
      <c r="A23" s="317" t="s">
        <v>328</v>
      </c>
      <c r="B23" s="317" t="s">
        <v>329</v>
      </c>
      <c r="C23" s="318" t="s">
        <v>81</v>
      </c>
      <c r="D23" s="319" t="s">
        <v>3319</v>
      </c>
      <c r="E23" s="320" t="s">
        <v>82</v>
      </c>
      <c r="F23" s="10" t="s">
        <v>83</v>
      </c>
      <c r="G23" s="321" t="s">
        <v>3323</v>
      </c>
    </row>
    <row r="24" spans="1:7" ht="15.75" customHeight="1">
      <c r="A24" s="317" t="s">
        <v>59</v>
      </c>
      <c r="B24" s="317" t="s">
        <v>60</v>
      </c>
      <c r="C24" s="318" t="s">
        <v>81</v>
      </c>
      <c r="D24" s="319" t="s">
        <v>3319</v>
      </c>
      <c r="E24" s="320" t="s">
        <v>82</v>
      </c>
      <c r="F24" s="10" t="s">
        <v>83</v>
      </c>
      <c r="G24" s="334"/>
    </row>
    <row r="25" spans="1:7" ht="15.75" customHeight="1">
      <c r="A25" s="317" t="s">
        <v>435</v>
      </c>
      <c r="B25" s="317" t="s">
        <v>436</v>
      </c>
      <c r="C25" s="318" t="s">
        <v>81</v>
      </c>
      <c r="D25" s="324" t="s">
        <v>3319</v>
      </c>
      <c r="E25" s="320" t="s">
        <v>1510</v>
      </c>
      <c r="F25" s="10" t="s">
        <v>1511</v>
      </c>
      <c r="G25" s="326" t="s">
        <v>3324</v>
      </c>
    </row>
    <row r="26" spans="1:7" ht="15.75" customHeight="1">
      <c r="A26" s="317" t="s">
        <v>270</v>
      </c>
      <c r="B26" s="317" t="s">
        <v>271</v>
      </c>
      <c r="C26" s="318" t="s">
        <v>81</v>
      </c>
      <c r="D26" s="324" t="s">
        <v>3325</v>
      </c>
      <c r="E26" s="320" t="s">
        <v>1682</v>
      </c>
      <c r="F26" s="10" t="s">
        <v>1683</v>
      </c>
      <c r="G26" s="326" t="s">
        <v>3326</v>
      </c>
    </row>
  </sheetData>
  <mergeCells count="2">
    <mergeCell ref="A1:F1"/>
    <mergeCell ref="A3:F3"/>
  </mergeCells>
  <dataValidations count="1">
    <dataValidation type="list" allowBlank="1" sqref="C5:C26">
      <formula1>"Real Estate,Manufacturing,Energy,Tech/IT,Finance,Education,Consumer,Healthcare,Transportation and Logistics,Entertainment,Biotechnology,Construction and Civil Engineering,Service,Environment"</formula1>
    </dataValidation>
  </dataValidations>
  <hyperlinks>
    <hyperlink ref="G13" r:id="rId1"/>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05"/>
  <sheetViews>
    <sheetView workbookViewId="0"/>
  </sheetViews>
  <sheetFormatPr defaultColWidth="14.42578125" defaultRowHeight="15.75" customHeight="1"/>
  <sheetData>
    <row r="1" spans="1:3" ht="15.75" customHeight="1">
      <c r="A1" s="215" t="s">
        <v>11</v>
      </c>
      <c r="B1" s="215" t="s">
        <v>19</v>
      </c>
      <c r="C1" s="215" t="s">
        <v>11</v>
      </c>
    </row>
    <row r="2" spans="1:3" ht="15.75" customHeight="1">
      <c r="A2" s="215" t="s">
        <v>432</v>
      </c>
      <c r="B2" s="215" t="s">
        <v>2025</v>
      </c>
      <c r="C2" s="215" t="s">
        <v>432</v>
      </c>
    </row>
    <row r="3" spans="1:3" ht="15.75" customHeight="1">
      <c r="A3" s="215" t="s">
        <v>186</v>
      </c>
      <c r="B3" s="215" t="s">
        <v>1601</v>
      </c>
      <c r="C3" s="215" t="s">
        <v>186</v>
      </c>
    </row>
    <row r="4" spans="1:3" ht="15.75" customHeight="1">
      <c r="A4" s="215" t="s">
        <v>251</v>
      </c>
      <c r="B4" s="215" t="s">
        <v>946</v>
      </c>
      <c r="C4" s="215" t="s">
        <v>251</v>
      </c>
    </row>
    <row r="5" spans="1:3" ht="15.75" customHeight="1">
      <c r="A5" s="215" t="s">
        <v>566</v>
      </c>
      <c r="B5" s="215" t="s">
        <v>1527</v>
      </c>
      <c r="C5" s="215" t="s">
        <v>566</v>
      </c>
    </row>
    <row r="6" spans="1:3" ht="15.75" customHeight="1">
      <c r="A6" s="215" t="s">
        <v>167</v>
      </c>
      <c r="B6" s="215" t="s">
        <v>166</v>
      </c>
      <c r="C6" s="215" t="s">
        <v>167</v>
      </c>
    </row>
    <row r="7" spans="1:3" ht="15.75" customHeight="1">
      <c r="A7" s="215" t="s">
        <v>380</v>
      </c>
      <c r="B7" s="215" t="s">
        <v>1952</v>
      </c>
      <c r="C7" s="215" t="s">
        <v>380</v>
      </c>
    </row>
    <row r="8" spans="1:3" ht="15.75" customHeight="1">
      <c r="A8" s="215" t="s">
        <v>584</v>
      </c>
      <c r="B8" s="215" t="s">
        <v>1798</v>
      </c>
      <c r="C8" s="215" t="s">
        <v>584</v>
      </c>
    </row>
    <row r="9" spans="1:3" ht="15.75" customHeight="1">
      <c r="A9" s="215" t="s">
        <v>594</v>
      </c>
      <c r="B9" s="215" t="s">
        <v>2104</v>
      </c>
      <c r="C9" s="215" t="s">
        <v>594</v>
      </c>
    </row>
    <row r="10" spans="1:3" ht="15.75" customHeight="1">
      <c r="A10" s="215" t="s">
        <v>349</v>
      </c>
      <c r="B10" s="215" t="s">
        <v>745</v>
      </c>
      <c r="C10" s="215" t="s">
        <v>349</v>
      </c>
    </row>
    <row r="11" spans="1:3" ht="15.75" customHeight="1">
      <c r="A11" s="215" t="s">
        <v>931</v>
      </c>
      <c r="B11" s="215" t="s">
        <v>2830</v>
      </c>
      <c r="C11" s="215" t="s">
        <v>931</v>
      </c>
    </row>
    <row r="12" spans="1:3" ht="15.75" customHeight="1">
      <c r="A12" s="215" t="s">
        <v>931</v>
      </c>
      <c r="B12" s="215" t="s">
        <v>2828</v>
      </c>
      <c r="C12" s="215" t="s">
        <v>931</v>
      </c>
    </row>
    <row r="13" spans="1:3" ht="15.75" customHeight="1">
      <c r="A13" s="215" t="s">
        <v>933</v>
      </c>
      <c r="B13" s="215" t="s">
        <v>2842</v>
      </c>
      <c r="C13" s="215" t="s">
        <v>933</v>
      </c>
    </row>
    <row r="14" spans="1:3" ht="15.75" customHeight="1">
      <c r="A14" s="215" t="s">
        <v>210</v>
      </c>
      <c r="B14" s="215" t="s">
        <v>1577</v>
      </c>
      <c r="C14" s="215" t="s">
        <v>210</v>
      </c>
    </row>
    <row r="15" spans="1:3" ht="15.75" customHeight="1">
      <c r="A15" s="215" t="s">
        <v>578</v>
      </c>
      <c r="B15" s="215" t="s">
        <v>577</v>
      </c>
      <c r="C15" s="215" t="s">
        <v>578</v>
      </c>
    </row>
    <row r="16" spans="1:3" ht="15.75" customHeight="1">
      <c r="A16" s="215" t="s">
        <v>1082</v>
      </c>
      <c r="B16" s="215" t="s">
        <v>1081</v>
      </c>
      <c r="C16" s="215" t="s">
        <v>1082</v>
      </c>
    </row>
    <row r="17" spans="1:3" ht="15.75" customHeight="1">
      <c r="A17" s="215" t="s">
        <v>562</v>
      </c>
      <c r="B17" s="215" t="s">
        <v>561</v>
      </c>
      <c r="C17" s="215" t="s">
        <v>562</v>
      </c>
    </row>
    <row r="18" spans="1:3" ht="15.75" customHeight="1">
      <c r="A18" s="215" t="s">
        <v>60</v>
      </c>
      <c r="B18" s="215" t="s">
        <v>59</v>
      </c>
      <c r="C18" s="215" t="s">
        <v>60</v>
      </c>
    </row>
    <row r="19" spans="1:3" ht="15.75" customHeight="1">
      <c r="A19" s="215" t="s">
        <v>592</v>
      </c>
      <c r="B19" s="215" t="s">
        <v>1885</v>
      </c>
      <c r="C19" s="215" t="s">
        <v>592</v>
      </c>
    </row>
    <row r="20" spans="1:3" ht="15.75" customHeight="1">
      <c r="A20" s="215" t="s">
        <v>3062</v>
      </c>
      <c r="B20" s="215" t="s">
        <v>3063</v>
      </c>
      <c r="C20" s="215" t="s">
        <v>3062</v>
      </c>
    </row>
    <row r="21" spans="1:3" ht="15.75" customHeight="1">
      <c r="A21" s="215" t="s">
        <v>418</v>
      </c>
      <c r="B21" s="215" t="s">
        <v>728</v>
      </c>
      <c r="C21" s="215" t="s">
        <v>418</v>
      </c>
    </row>
    <row r="22" spans="1:3" ht="15.75" customHeight="1">
      <c r="A22" s="215" t="s">
        <v>893</v>
      </c>
      <c r="B22" s="215" t="s">
        <v>2606</v>
      </c>
      <c r="C22" s="215" t="s">
        <v>893</v>
      </c>
    </row>
    <row r="23" spans="1:3" ht="15.75" customHeight="1">
      <c r="A23" s="215" t="s">
        <v>414</v>
      </c>
      <c r="B23" s="215" t="s">
        <v>2177</v>
      </c>
      <c r="C23" s="215" t="s">
        <v>414</v>
      </c>
    </row>
    <row r="24" spans="1:3" ht="15.75" customHeight="1">
      <c r="A24" s="215" t="s">
        <v>361</v>
      </c>
      <c r="B24" s="215" t="s">
        <v>371</v>
      </c>
      <c r="C24" s="215" t="s">
        <v>361</v>
      </c>
    </row>
    <row r="25" spans="1:3" ht="15.75" customHeight="1">
      <c r="A25" s="215" t="s">
        <v>466</v>
      </c>
      <c r="B25" s="215" t="s">
        <v>2247</v>
      </c>
      <c r="C25" s="215" t="s">
        <v>466</v>
      </c>
    </row>
    <row r="26" spans="1:3" ht="15.75" customHeight="1">
      <c r="A26" s="215" t="s">
        <v>510</v>
      </c>
      <c r="B26" s="215" t="s">
        <v>2487</v>
      </c>
      <c r="C26" s="215" t="s">
        <v>510</v>
      </c>
    </row>
    <row r="27" spans="1:3" ht="15.75" customHeight="1">
      <c r="A27" s="215" t="s">
        <v>590</v>
      </c>
      <c r="B27" s="215" t="s">
        <v>1992</v>
      </c>
      <c r="C27" s="215" t="s">
        <v>590</v>
      </c>
    </row>
    <row r="28" spans="1:3" ht="15.75" customHeight="1">
      <c r="A28" s="215" t="s">
        <v>929</v>
      </c>
      <c r="B28" s="215" t="s">
        <v>2816</v>
      </c>
      <c r="C28" s="215" t="s">
        <v>929</v>
      </c>
    </row>
    <row r="29" spans="1:3" ht="15.75" customHeight="1">
      <c r="A29" s="215" t="s">
        <v>609</v>
      </c>
      <c r="B29" s="215" t="s">
        <v>2501</v>
      </c>
      <c r="C29" s="215" t="s">
        <v>609</v>
      </c>
    </row>
    <row r="30" spans="1:3" ht="15.75" customHeight="1">
      <c r="A30" s="215" t="s">
        <v>92</v>
      </c>
      <c r="B30" s="215" t="s">
        <v>93</v>
      </c>
      <c r="C30" s="215" t="s">
        <v>92</v>
      </c>
    </row>
    <row r="31" spans="1:3" ht="15.75" customHeight="1">
      <c r="A31" s="215" t="s">
        <v>572</v>
      </c>
      <c r="B31" s="215" t="s">
        <v>1659</v>
      </c>
      <c r="C31" s="215" t="s">
        <v>572</v>
      </c>
    </row>
    <row r="32" spans="1:3" ht="15.75" customHeight="1">
      <c r="A32" s="215" t="s">
        <v>191</v>
      </c>
      <c r="B32" s="215" t="s">
        <v>1296</v>
      </c>
      <c r="C32" s="215" t="s">
        <v>191</v>
      </c>
    </row>
    <row r="33" spans="1:3" ht="15.75" customHeight="1">
      <c r="A33" s="215" t="s">
        <v>915</v>
      </c>
      <c r="B33" s="215" t="s">
        <v>2713</v>
      </c>
      <c r="C33" s="215" t="s">
        <v>915</v>
      </c>
    </row>
    <row r="34" spans="1:3" ht="15.75" customHeight="1">
      <c r="A34" s="215" t="s">
        <v>475</v>
      </c>
      <c r="B34" s="215" t="s">
        <v>2107</v>
      </c>
      <c r="C34" s="215" t="s">
        <v>475</v>
      </c>
    </row>
    <row r="35" spans="1:3" ht="15.75" customHeight="1">
      <c r="A35" s="215" t="s">
        <v>815</v>
      </c>
      <c r="B35" s="215" t="s">
        <v>2326</v>
      </c>
      <c r="C35" s="215" t="s">
        <v>815</v>
      </c>
    </row>
    <row r="36" spans="1:3" ht="15.75" customHeight="1">
      <c r="A36" s="215" t="s">
        <v>774</v>
      </c>
      <c r="B36" s="215" t="s">
        <v>1910</v>
      </c>
      <c r="C36" s="215" t="s">
        <v>774</v>
      </c>
    </row>
    <row r="37" spans="1:3" ht="15.75" customHeight="1">
      <c r="A37" s="215" t="s">
        <v>547</v>
      </c>
      <c r="B37" s="215" t="s">
        <v>1979</v>
      </c>
      <c r="C37" s="215" t="s">
        <v>547</v>
      </c>
    </row>
    <row r="38" spans="1:3" ht="15.75" customHeight="1">
      <c r="A38" s="215" t="s">
        <v>232</v>
      </c>
      <c r="B38" s="215" t="s">
        <v>231</v>
      </c>
      <c r="C38" s="215" t="s">
        <v>232</v>
      </c>
    </row>
    <row r="39" spans="1:3" ht="15.75" customHeight="1">
      <c r="A39" s="215" t="s">
        <v>236</v>
      </c>
      <c r="B39" s="215" t="s">
        <v>1001</v>
      </c>
      <c r="C39" s="215" t="s">
        <v>236</v>
      </c>
    </row>
    <row r="40" spans="1:3" ht="15.75" customHeight="1">
      <c r="A40" s="215" t="s">
        <v>937</v>
      </c>
      <c r="B40" s="215" t="s">
        <v>2861</v>
      </c>
      <c r="C40" s="215" t="s">
        <v>937</v>
      </c>
    </row>
    <row r="41" spans="1:3" ht="15.75" customHeight="1">
      <c r="A41" s="215" t="s">
        <v>204</v>
      </c>
      <c r="B41" s="215" t="s">
        <v>2307</v>
      </c>
      <c r="C41" s="215" t="s">
        <v>204</v>
      </c>
    </row>
    <row r="42" spans="1:3" ht="15.75" customHeight="1">
      <c r="A42" s="215" t="s">
        <v>204</v>
      </c>
      <c r="B42" s="215" t="s">
        <v>2302</v>
      </c>
      <c r="C42" s="215" t="s">
        <v>204</v>
      </c>
    </row>
    <row r="43" spans="1:3" ht="15.75" customHeight="1">
      <c r="A43" s="215" t="s">
        <v>841</v>
      </c>
      <c r="B43" s="215" t="s">
        <v>2453</v>
      </c>
      <c r="C43" s="215" t="s">
        <v>841</v>
      </c>
    </row>
    <row r="44" spans="1:3" ht="15.75" customHeight="1">
      <c r="A44" s="215" t="s">
        <v>570</v>
      </c>
      <c r="B44" s="215" t="s">
        <v>1652</v>
      </c>
      <c r="C44" s="215" t="s">
        <v>570</v>
      </c>
    </row>
    <row r="45" spans="1:3" ht="15.75" customHeight="1">
      <c r="A45" s="215" t="s">
        <v>519</v>
      </c>
      <c r="B45" s="215" t="s">
        <v>2013</v>
      </c>
      <c r="C45" s="215" t="s">
        <v>519</v>
      </c>
    </row>
    <row r="46" spans="1:3" ht="15.75" customHeight="1">
      <c r="A46" s="215" t="s">
        <v>588</v>
      </c>
      <c r="B46" s="215" t="s">
        <v>2125</v>
      </c>
      <c r="C46" s="215" t="s">
        <v>588</v>
      </c>
    </row>
    <row r="47" spans="1:3" ht="15.75" customHeight="1">
      <c r="A47" s="215" t="s">
        <v>1086</v>
      </c>
      <c r="B47" s="215" t="s">
        <v>2921</v>
      </c>
      <c r="C47" s="215" t="s">
        <v>1086</v>
      </c>
    </row>
    <row r="48" spans="1:3" ht="15.75" customHeight="1">
      <c r="A48" s="215" t="s">
        <v>227</v>
      </c>
      <c r="B48" s="215" t="s">
        <v>1673</v>
      </c>
      <c r="C48" s="215" t="s">
        <v>227</v>
      </c>
    </row>
    <row r="49" spans="1:3" ht="15.75" customHeight="1">
      <c r="A49" s="215" t="s">
        <v>524</v>
      </c>
      <c r="B49" s="215" t="s">
        <v>2799</v>
      </c>
      <c r="C49" s="215" t="s">
        <v>524</v>
      </c>
    </row>
    <row r="50" spans="1:3" ht="15.75" customHeight="1">
      <c r="A50" s="215" t="s">
        <v>574</v>
      </c>
      <c r="B50" s="215" t="s">
        <v>1674</v>
      </c>
      <c r="C50" s="215" t="s">
        <v>574</v>
      </c>
    </row>
    <row r="51" spans="1:3" ht="15.75" customHeight="1">
      <c r="A51" s="215" t="s">
        <v>251</v>
      </c>
      <c r="B51" s="215" t="s">
        <v>954</v>
      </c>
      <c r="C51" s="215" t="s">
        <v>251</v>
      </c>
    </row>
    <row r="52" spans="1:3" ht="15.75" customHeight="1">
      <c r="A52" s="215" t="s">
        <v>308</v>
      </c>
      <c r="B52" s="215" t="s">
        <v>1875</v>
      </c>
      <c r="C52" s="215" t="s">
        <v>308</v>
      </c>
    </row>
    <row r="53" spans="1:3" ht="15.75" customHeight="1">
      <c r="A53" s="215" t="s">
        <v>308</v>
      </c>
      <c r="B53" s="215" t="s">
        <v>1835</v>
      </c>
      <c r="C53" s="215" t="s">
        <v>308</v>
      </c>
    </row>
    <row r="54" spans="1:3" ht="15.75" customHeight="1">
      <c r="A54" s="215" t="s">
        <v>545</v>
      </c>
      <c r="B54" s="215" t="s">
        <v>1822</v>
      </c>
      <c r="C54" s="215" t="s">
        <v>545</v>
      </c>
    </row>
    <row r="55" spans="1:3" ht="15.75" customHeight="1">
      <c r="A55" s="215" t="s">
        <v>2965</v>
      </c>
      <c r="B55" s="215" t="s">
        <v>2964</v>
      </c>
      <c r="C55" s="215" t="s">
        <v>2965</v>
      </c>
    </row>
    <row r="56" spans="1:3" ht="15.75" customHeight="1">
      <c r="A56" s="215" t="s">
        <v>919</v>
      </c>
      <c r="B56" s="215" t="s">
        <v>2731</v>
      </c>
      <c r="C56" s="215" t="s">
        <v>919</v>
      </c>
    </row>
    <row r="57" spans="1:3" ht="15.75" customHeight="1">
      <c r="A57" s="215" t="s">
        <v>533</v>
      </c>
      <c r="B57" s="215" t="s">
        <v>781</v>
      </c>
      <c r="C57" s="215" t="s">
        <v>533</v>
      </c>
    </row>
    <row r="58" spans="1:3" ht="15.75" customHeight="1">
      <c r="A58" s="215" t="s">
        <v>242</v>
      </c>
      <c r="B58" s="215" t="s">
        <v>1711</v>
      </c>
      <c r="C58" s="215" t="s">
        <v>242</v>
      </c>
    </row>
    <row r="59" spans="1:3" ht="14.25">
      <c r="A59" s="215" t="s">
        <v>299</v>
      </c>
      <c r="B59" s="215" t="s">
        <v>2077</v>
      </c>
      <c r="C59" s="215" t="s">
        <v>299</v>
      </c>
    </row>
    <row r="60" spans="1:3" ht="14.25">
      <c r="A60" s="215" t="s">
        <v>920</v>
      </c>
      <c r="B60" s="215" t="s">
        <v>2734</v>
      </c>
      <c r="C60" s="215" t="s">
        <v>920</v>
      </c>
    </row>
    <row r="61" spans="1:3" ht="14.25">
      <c r="A61" s="215" t="s">
        <v>425</v>
      </c>
      <c r="B61" s="215" t="s">
        <v>2410</v>
      </c>
      <c r="C61" s="215" t="s">
        <v>425</v>
      </c>
    </row>
    <row r="62" spans="1:3" ht="14.25">
      <c r="A62" s="215" t="s">
        <v>1112</v>
      </c>
      <c r="B62" s="215" t="s">
        <v>1109</v>
      </c>
      <c r="C62" s="215" t="s">
        <v>1112</v>
      </c>
    </row>
    <row r="63" spans="1:3" ht="14.25">
      <c r="A63" s="215" t="s">
        <v>271</v>
      </c>
      <c r="B63" s="215" t="s">
        <v>270</v>
      </c>
      <c r="C63" s="215" t="s">
        <v>271</v>
      </c>
    </row>
    <row r="64" spans="1:3" ht="14.25">
      <c r="A64" s="215" t="s">
        <v>275</v>
      </c>
      <c r="B64" s="215" t="s">
        <v>274</v>
      </c>
      <c r="C64" s="215" t="s">
        <v>275</v>
      </c>
    </row>
    <row r="65" spans="1:3" ht="14.25">
      <c r="A65" s="215" t="s">
        <v>582</v>
      </c>
      <c r="B65" s="215" t="s">
        <v>581</v>
      </c>
      <c r="C65" s="215" t="s">
        <v>582</v>
      </c>
    </row>
    <row r="66" spans="1:3" ht="14.25">
      <c r="A66" s="215" t="s">
        <v>357</v>
      </c>
      <c r="B66" s="215" t="s">
        <v>2141</v>
      </c>
      <c r="C66" s="215" t="s">
        <v>357</v>
      </c>
    </row>
    <row r="67" spans="1:3" ht="14.25">
      <c r="A67" s="215" t="s">
        <v>308</v>
      </c>
      <c r="B67" s="215" t="s">
        <v>307</v>
      </c>
      <c r="C67" s="215" t="s">
        <v>308</v>
      </c>
    </row>
    <row r="68" spans="1:3" ht="14.25">
      <c r="A68" s="215" t="s">
        <v>312</v>
      </c>
      <c r="B68" s="215" t="s">
        <v>311</v>
      </c>
      <c r="C68" s="215" t="s">
        <v>312</v>
      </c>
    </row>
    <row r="69" spans="1:3" ht="14.25">
      <c r="A69" s="215" t="s">
        <v>321</v>
      </c>
      <c r="B69" s="215" t="s">
        <v>320</v>
      </c>
      <c r="C69" s="215" t="s">
        <v>321</v>
      </c>
    </row>
    <row r="70" spans="1:3" ht="14.25">
      <c r="A70" s="215" t="s">
        <v>1753</v>
      </c>
      <c r="B70" s="215" t="s">
        <v>1752</v>
      </c>
      <c r="C70" s="215" t="s">
        <v>1753</v>
      </c>
    </row>
    <row r="71" spans="1:3" ht="14.25">
      <c r="A71" s="215" t="s">
        <v>251</v>
      </c>
      <c r="B71" s="215" t="s">
        <v>941</v>
      </c>
      <c r="C71" s="215" t="s">
        <v>251</v>
      </c>
    </row>
    <row r="72" spans="1:3" ht="14.25">
      <c r="A72" s="215" t="s">
        <v>236</v>
      </c>
      <c r="B72" s="215" t="s">
        <v>1717</v>
      </c>
      <c r="C72" s="215" t="s">
        <v>236</v>
      </c>
    </row>
    <row r="73" spans="1:3" ht="14.25">
      <c r="A73" s="215" t="s">
        <v>538</v>
      </c>
      <c r="B73" s="215" t="s">
        <v>979</v>
      </c>
      <c r="C73" s="215" t="s">
        <v>538</v>
      </c>
    </row>
    <row r="74" spans="1:3" ht="14.25">
      <c r="A74" s="215" t="s">
        <v>219</v>
      </c>
      <c r="B74" s="215" t="s">
        <v>221</v>
      </c>
      <c r="C74" s="215" t="s">
        <v>219</v>
      </c>
    </row>
    <row r="75" spans="1:3" ht="14.25">
      <c r="A75" s="215" t="s">
        <v>316</v>
      </c>
      <c r="B75" s="215" t="s">
        <v>1699</v>
      </c>
      <c r="C75" s="215" t="s">
        <v>316</v>
      </c>
    </row>
    <row r="76" spans="1:3" ht="14.25">
      <c r="A76" s="215" t="s">
        <v>549</v>
      </c>
      <c r="B76" s="215" t="s">
        <v>2000</v>
      </c>
      <c r="C76" s="215" t="s">
        <v>549</v>
      </c>
    </row>
    <row r="77" spans="1:3" ht="14.25">
      <c r="A77" s="215" t="s">
        <v>1753</v>
      </c>
      <c r="B77" s="215" t="s">
        <v>1754</v>
      </c>
      <c r="C77" s="215" t="s">
        <v>1753</v>
      </c>
    </row>
    <row r="78" spans="1:3" ht="14.25">
      <c r="A78" s="215" t="s">
        <v>938</v>
      </c>
      <c r="B78" s="215" t="s">
        <v>2873</v>
      </c>
      <c r="C78" s="215" t="s">
        <v>938</v>
      </c>
    </row>
    <row r="79" spans="1:3" ht="14.25">
      <c r="A79" s="215" t="s">
        <v>604</v>
      </c>
      <c r="B79" s="215" t="s">
        <v>2337</v>
      </c>
      <c r="C79" s="215" t="s">
        <v>604</v>
      </c>
    </row>
    <row r="80" spans="1:3" ht="14.25">
      <c r="A80" s="215" t="s">
        <v>592</v>
      </c>
      <c r="B80" s="215" t="s">
        <v>591</v>
      </c>
      <c r="C80" s="215" t="s">
        <v>592</v>
      </c>
    </row>
    <row r="81" spans="1:3" ht="14.25">
      <c r="A81" s="215" t="s">
        <v>186</v>
      </c>
      <c r="B81" s="215" t="s">
        <v>1623</v>
      </c>
      <c r="C81" s="215" t="s">
        <v>186</v>
      </c>
    </row>
    <row r="82" spans="1:3" ht="14.25">
      <c r="A82" s="215" t="s">
        <v>598</v>
      </c>
      <c r="B82" s="215" t="s">
        <v>2227</v>
      </c>
      <c r="C82" s="215" t="s">
        <v>598</v>
      </c>
    </row>
    <row r="83" spans="1:3" ht="14.25">
      <c r="A83" s="215" t="s">
        <v>349</v>
      </c>
      <c r="B83" s="215" t="s">
        <v>348</v>
      </c>
      <c r="C83" s="215" t="s">
        <v>349</v>
      </c>
    </row>
    <row r="84" spans="1:3" ht="14.25">
      <c r="A84" s="215" t="s">
        <v>564</v>
      </c>
      <c r="B84" s="215" t="s">
        <v>563</v>
      </c>
      <c r="C84" s="215" t="s">
        <v>564</v>
      </c>
    </row>
    <row r="85" spans="1:3" ht="14.25">
      <c r="A85" s="215" t="s">
        <v>353</v>
      </c>
      <c r="B85" s="215" t="s">
        <v>2157</v>
      </c>
      <c r="C85" s="215" t="s">
        <v>353</v>
      </c>
    </row>
    <row r="86" spans="1:3" ht="14.25">
      <c r="A86" s="215" t="s">
        <v>667</v>
      </c>
      <c r="B86" s="215" t="s">
        <v>666</v>
      </c>
      <c r="C86" s="215" t="s">
        <v>667</v>
      </c>
    </row>
    <row r="87" spans="1:3" ht="14.25">
      <c r="A87" s="215" t="s">
        <v>3082</v>
      </c>
      <c r="B87" s="215" t="s">
        <v>3081</v>
      </c>
      <c r="C87" s="215" t="s">
        <v>3082</v>
      </c>
    </row>
    <row r="88" spans="1:3" ht="14.25">
      <c r="A88" s="215" t="s">
        <v>395</v>
      </c>
      <c r="B88" s="215" t="s">
        <v>2087</v>
      </c>
      <c r="C88" s="215" t="s">
        <v>395</v>
      </c>
    </row>
    <row r="89" spans="1:3" ht="14.25">
      <c r="A89" s="215" t="s">
        <v>924</v>
      </c>
      <c r="B89" s="215" t="s">
        <v>2786</v>
      </c>
      <c r="C89" s="215" t="s">
        <v>924</v>
      </c>
    </row>
    <row r="90" spans="1:3" ht="14.25">
      <c r="A90" s="215" t="s">
        <v>442</v>
      </c>
      <c r="B90" s="215" t="s">
        <v>796</v>
      </c>
      <c r="C90" s="215" t="s">
        <v>442</v>
      </c>
    </row>
    <row r="91" spans="1:3" ht="14.25">
      <c r="A91" s="215" t="s">
        <v>3205</v>
      </c>
      <c r="B91" s="215" t="s">
        <v>3206</v>
      </c>
      <c r="C91" s="215" t="s">
        <v>3205</v>
      </c>
    </row>
    <row r="92" spans="1:3" ht="14.25">
      <c r="A92" s="215" t="s">
        <v>3205</v>
      </c>
      <c r="B92" s="215" t="s">
        <v>3207</v>
      </c>
      <c r="C92" s="215" t="s">
        <v>3205</v>
      </c>
    </row>
    <row r="93" spans="1:3" ht="14.25">
      <c r="A93" s="215" t="s">
        <v>448</v>
      </c>
      <c r="B93" s="215" t="s">
        <v>1493</v>
      </c>
      <c r="C93" s="215" t="s">
        <v>448</v>
      </c>
    </row>
    <row r="94" spans="1:3" ht="14.25">
      <c r="A94" s="215" t="s">
        <v>650</v>
      </c>
      <c r="B94" s="215" t="s">
        <v>2171</v>
      </c>
      <c r="C94" s="215" t="s">
        <v>650</v>
      </c>
    </row>
    <row r="95" spans="1:3" ht="14.25">
      <c r="A95" s="215" t="s">
        <v>536</v>
      </c>
      <c r="B95" s="215" t="s">
        <v>535</v>
      </c>
      <c r="C95" s="215" t="s">
        <v>536</v>
      </c>
    </row>
    <row r="96" spans="1:3" ht="14.25">
      <c r="A96" s="215" t="s">
        <v>536</v>
      </c>
      <c r="B96" s="215" t="s">
        <v>994</v>
      </c>
      <c r="C96" s="215" t="s">
        <v>536</v>
      </c>
    </row>
    <row r="97" spans="1:3" ht="14.25">
      <c r="A97" s="215" t="s">
        <v>1124</v>
      </c>
      <c r="B97" s="215" t="s">
        <v>3049</v>
      </c>
      <c r="C97" s="215" t="s">
        <v>1124</v>
      </c>
    </row>
    <row r="98" spans="1:3" ht="14.25">
      <c r="A98" s="215" t="s">
        <v>60</v>
      </c>
      <c r="B98" s="215" t="s">
        <v>1405</v>
      </c>
      <c r="C98" s="215" t="s">
        <v>60</v>
      </c>
    </row>
    <row r="99" spans="1:3" ht="14.25">
      <c r="A99" s="215" t="s">
        <v>329</v>
      </c>
      <c r="B99" s="215" t="s">
        <v>82</v>
      </c>
      <c r="C99" s="215" t="s">
        <v>329</v>
      </c>
    </row>
    <row r="100" spans="1:3" ht="14.25">
      <c r="A100" s="215" t="s">
        <v>554</v>
      </c>
      <c r="B100" s="215" t="s">
        <v>1283</v>
      </c>
      <c r="C100" s="215" t="s">
        <v>554</v>
      </c>
    </row>
    <row r="101" spans="1:3" ht="14.25">
      <c r="A101" s="215" t="s">
        <v>543</v>
      </c>
      <c r="B101" s="215" t="s">
        <v>1746</v>
      </c>
      <c r="C101" s="215" t="s">
        <v>543</v>
      </c>
    </row>
    <row r="102" spans="1:3" ht="14.25">
      <c r="A102" s="215" t="s">
        <v>353</v>
      </c>
      <c r="B102" s="215" t="s">
        <v>2145</v>
      </c>
      <c r="C102" s="215" t="s">
        <v>353</v>
      </c>
    </row>
    <row r="103" spans="1:3" ht="14.25">
      <c r="A103" s="215" t="s">
        <v>558</v>
      </c>
      <c r="B103" s="215" t="s">
        <v>1108</v>
      </c>
      <c r="C103" s="215" t="s">
        <v>558</v>
      </c>
    </row>
    <row r="104" spans="1:3" ht="14.25">
      <c r="A104" s="215" t="s">
        <v>529</v>
      </c>
      <c r="B104" s="215" t="s">
        <v>3247</v>
      </c>
      <c r="C104" s="215" t="s">
        <v>529</v>
      </c>
    </row>
    <row r="105" spans="1:3" ht="14.25">
      <c r="A105" s="215" t="s">
        <v>556</v>
      </c>
      <c r="B105" s="215" t="s">
        <v>555</v>
      </c>
      <c r="C105" s="215" t="s">
        <v>556</v>
      </c>
    </row>
    <row r="106" spans="1:3" ht="14.25">
      <c r="A106" s="215" t="s">
        <v>665</v>
      </c>
      <c r="B106" s="215" t="s">
        <v>664</v>
      </c>
      <c r="C106" s="215" t="s">
        <v>665</v>
      </c>
    </row>
    <row r="107" spans="1:3" ht="14.25">
      <c r="A107" s="215" t="s">
        <v>380</v>
      </c>
      <c r="B107" s="215" t="s">
        <v>1951</v>
      </c>
      <c r="C107" s="215" t="s">
        <v>380</v>
      </c>
    </row>
    <row r="108" spans="1:3" ht="14.25">
      <c r="A108" s="215" t="s">
        <v>939</v>
      </c>
      <c r="B108" s="215" t="s">
        <v>2879</v>
      </c>
      <c r="C108" s="215" t="s">
        <v>939</v>
      </c>
    </row>
    <row r="109" spans="1:3" ht="14.25">
      <c r="A109" s="215" t="s">
        <v>466</v>
      </c>
      <c r="B109" s="215" t="s">
        <v>2255</v>
      </c>
      <c r="C109" s="215" t="s">
        <v>466</v>
      </c>
    </row>
    <row r="110" spans="1:3" ht="14.25">
      <c r="A110" s="215" t="s">
        <v>770</v>
      </c>
      <c r="B110" s="215" t="s">
        <v>1301</v>
      </c>
      <c r="C110" s="215" t="s">
        <v>770</v>
      </c>
    </row>
    <row r="111" spans="1:3" ht="14.25">
      <c r="A111" s="215" t="s">
        <v>533</v>
      </c>
      <c r="B111" s="215" t="s">
        <v>532</v>
      </c>
      <c r="C111" s="215" t="s">
        <v>533</v>
      </c>
    </row>
    <row r="112" spans="1:3" ht="14.25">
      <c r="A112" s="215" t="s">
        <v>602</v>
      </c>
      <c r="B112" s="215" t="s">
        <v>993</v>
      </c>
      <c r="C112" s="215" t="s">
        <v>602</v>
      </c>
    </row>
    <row r="113" spans="1:3" ht="14.25">
      <c r="A113" s="215" t="s">
        <v>3125</v>
      </c>
      <c r="B113" s="215" t="s">
        <v>3124</v>
      </c>
      <c r="C113" s="215" t="s">
        <v>3125</v>
      </c>
    </row>
    <row r="114" spans="1:3" ht="14.25">
      <c r="A114" s="215" t="s">
        <v>771</v>
      </c>
      <c r="B114" s="215" t="s">
        <v>1557</v>
      </c>
      <c r="C114" s="215" t="s">
        <v>771</v>
      </c>
    </row>
    <row r="115" spans="1:3" ht="14.25">
      <c r="A115" s="215" t="s">
        <v>917</v>
      </c>
      <c r="B115" s="215" t="s">
        <v>2724</v>
      </c>
      <c r="C115" s="215" t="s">
        <v>917</v>
      </c>
    </row>
    <row r="116" spans="1:3" ht="14.25">
      <c r="A116" s="215" t="s">
        <v>605</v>
      </c>
      <c r="B116" s="215" t="s">
        <v>398</v>
      </c>
      <c r="C116" s="215" t="s">
        <v>605</v>
      </c>
    </row>
    <row r="117" spans="1:3" ht="14.25">
      <c r="A117" s="215" t="s">
        <v>536</v>
      </c>
      <c r="B117" s="215" t="s">
        <v>1441</v>
      </c>
      <c r="C117" s="215" t="s">
        <v>536</v>
      </c>
    </row>
    <row r="118" spans="1:3" ht="14.25">
      <c r="A118" s="215" t="s">
        <v>514</v>
      </c>
      <c r="B118" s="215" t="s">
        <v>2751</v>
      </c>
      <c r="C118" s="215" t="s">
        <v>514</v>
      </c>
    </row>
    <row r="119" spans="1:3" ht="14.25">
      <c r="A119" s="215" t="s">
        <v>418</v>
      </c>
      <c r="B119" s="215" t="s">
        <v>462</v>
      </c>
      <c r="C119" s="215" t="s">
        <v>418</v>
      </c>
    </row>
    <row r="120" spans="1:3" ht="14.25">
      <c r="A120" s="215" t="s">
        <v>294</v>
      </c>
      <c r="B120" s="215" t="s">
        <v>2374</v>
      </c>
      <c r="C120" s="215" t="s">
        <v>294</v>
      </c>
    </row>
    <row r="121" spans="1:3" ht="14.25">
      <c r="A121" s="215" t="s">
        <v>576</v>
      </c>
      <c r="B121" s="215" t="s">
        <v>575</v>
      </c>
      <c r="C121" s="215" t="s">
        <v>576</v>
      </c>
    </row>
    <row r="122" spans="1:3" ht="14.25">
      <c r="A122" s="215" t="s">
        <v>771</v>
      </c>
      <c r="B122" s="215" t="s">
        <v>1569</v>
      </c>
      <c r="C122" s="215" t="s">
        <v>771</v>
      </c>
    </row>
    <row r="123" spans="1:3" ht="14.25">
      <c r="A123" s="215" t="s">
        <v>580</v>
      </c>
      <c r="B123" s="215" t="s">
        <v>1786</v>
      </c>
      <c r="C123" s="215" t="s">
        <v>580</v>
      </c>
    </row>
    <row r="124" spans="1:3" ht="14.25">
      <c r="A124" s="215" t="s">
        <v>357</v>
      </c>
      <c r="B124" s="215" t="s">
        <v>2133</v>
      </c>
      <c r="C124" s="215" t="s">
        <v>357</v>
      </c>
    </row>
    <row r="125" spans="1:3" ht="14.25">
      <c r="A125" s="215" t="s">
        <v>436</v>
      </c>
      <c r="B125" s="215" t="s">
        <v>435</v>
      </c>
      <c r="C125" s="215" t="s">
        <v>436</v>
      </c>
    </row>
    <row r="126" spans="1:3" ht="14.25">
      <c r="A126" s="215" t="s">
        <v>338</v>
      </c>
      <c r="B126" s="215" t="s">
        <v>737</v>
      </c>
      <c r="C126" s="215" t="s">
        <v>338</v>
      </c>
    </row>
    <row r="127" spans="1:3" ht="14.25">
      <c r="A127" s="215" t="s">
        <v>921</v>
      </c>
      <c r="B127" s="215" t="s">
        <v>2746</v>
      </c>
      <c r="C127" s="215" t="s">
        <v>921</v>
      </c>
    </row>
    <row r="128" spans="1:3" ht="14.25">
      <c r="A128" s="215" t="s">
        <v>940</v>
      </c>
      <c r="B128" s="215" t="s">
        <v>2885</v>
      </c>
      <c r="C128" s="215" t="s">
        <v>940</v>
      </c>
    </row>
    <row r="129" spans="1:3" ht="14.25">
      <c r="A129" s="215" t="s">
        <v>828</v>
      </c>
      <c r="B129" s="215" t="s">
        <v>2392</v>
      </c>
      <c r="C129" s="215" t="s">
        <v>828</v>
      </c>
    </row>
    <row r="130" spans="1:3" ht="14.25">
      <c r="A130" s="215" t="s">
        <v>918</v>
      </c>
      <c r="B130" s="215" t="s">
        <v>2728</v>
      </c>
      <c r="C130" s="215" t="s">
        <v>918</v>
      </c>
    </row>
    <row r="131" spans="1:3" ht="14.25">
      <c r="A131" s="215" t="s">
        <v>676</v>
      </c>
      <c r="B131" s="215" t="s">
        <v>675</v>
      </c>
      <c r="C131" s="215" t="s">
        <v>676</v>
      </c>
    </row>
    <row r="132" spans="1:3" ht="14.25">
      <c r="A132" s="215" t="s">
        <v>586</v>
      </c>
      <c r="B132" s="215" t="s">
        <v>585</v>
      </c>
      <c r="C132" s="215" t="s">
        <v>586</v>
      </c>
    </row>
    <row r="133" spans="1:3" ht="14.25">
      <c r="A133" s="215" t="s">
        <v>466</v>
      </c>
      <c r="B133" s="215" t="s">
        <v>2252</v>
      </c>
      <c r="C133" s="215" t="s">
        <v>466</v>
      </c>
    </row>
    <row r="134" spans="1:3" ht="14.25">
      <c r="A134" s="215" t="s">
        <v>199</v>
      </c>
      <c r="B134" s="215" t="s">
        <v>2582</v>
      </c>
      <c r="C134" s="215" t="s">
        <v>199</v>
      </c>
    </row>
    <row r="135" spans="1:3" ht="14.25">
      <c r="A135" s="215" t="s">
        <v>3092</v>
      </c>
      <c r="B135" s="215" t="s">
        <v>1998</v>
      </c>
      <c r="C135" s="215" t="s">
        <v>3092</v>
      </c>
    </row>
    <row r="136" spans="1:3" ht="14.25">
      <c r="A136" s="215" t="s">
        <v>936</v>
      </c>
      <c r="B136" s="215" t="s">
        <v>2856</v>
      </c>
      <c r="C136" s="215" t="s">
        <v>936</v>
      </c>
    </row>
    <row r="137" spans="1:3" ht="14.25">
      <c r="A137" s="215" t="s">
        <v>466</v>
      </c>
      <c r="B137" s="215" t="s">
        <v>2256</v>
      </c>
      <c r="C137" s="215" t="s">
        <v>466</v>
      </c>
    </row>
    <row r="138" spans="1:3" ht="14.25">
      <c r="A138" s="215" t="s">
        <v>541</v>
      </c>
      <c r="B138" s="215" t="s">
        <v>1548</v>
      </c>
      <c r="C138" s="215" t="s">
        <v>541</v>
      </c>
    </row>
    <row r="139" spans="1:3" ht="14.25">
      <c r="A139" s="215" t="s">
        <v>800</v>
      </c>
      <c r="B139" s="215" t="s">
        <v>2207</v>
      </c>
      <c r="C139" s="215" t="s">
        <v>800</v>
      </c>
    </row>
    <row r="140" spans="1:3" ht="14.25">
      <c r="A140" s="215" t="s">
        <v>251</v>
      </c>
      <c r="B140" s="215" t="s">
        <v>962</v>
      </c>
      <c r="C140" s="215" t="s">
        <v>251</v>
      </c>
    </row>
    <row r="141" spans="1:3" ht="14.25">
      <c r="A141" s="215" t="s">
        <v>251</v>
      </c>
      <c r="B141" s="215" t="s">
        <v>952</v>
      </c>
      <c r="C141" s="215" t="s">
        <v>251</v>
      </c>
    </row>
    <row r="142" spans="1:3" ht="14.25">
      <c r="A142" s="215" t="s">
        <v>186</v>
      </c>
      <c r="B142" s="215" t="s">
        <v>1602</v>
      </c>
      <c r="C142" s="215" t="s">
        <v>186</v>
      </c>
    </row>
    <row r="143" spans="1:3" ht="14.25">
      <c r="A143" s="215" t="s">
        <v>566</v>
      </c>
      <c r="B143" s="215" t="s">
        <v>1528</v>
      </c>
      <c r="C143" s="215" t="s">
        <v>566</v>
      </c>
    </row>
    <row r="144" spans="1:3" ht="14.25">
      <c r="A144" s="215" t="s">
        <v>671</v>
      </c>
      <c r="B144" s="215" t="s">
        <v>2640</v>
      </c>
      <c r="C144" s="215" t="s">
        <v>671</v>
      </c>
    </row>
    <row r="145" spans="1:3" ht="14.25">
      <c r="A145" s="215" t="s">
        <v>275</v>
      </c>
      <c r="B145" s="215" t="s">
        <v>1692</v>
      </c>
      <c r="C145" s="215" t="s">
        <v>275</v>
      </c>
    </row>
    <row r="146" spans="1:3" ht="14.25">
      <c r="A146" s="215" t="s">
        <v>926</v>
      </c>
      <c r="B146" s="215" t="s">
        <v>2762</v>
      </c>
      <c r="C146" s="215" t="s">
        <v>926</v>
      </c>
    </row>
    <row r="147" spans="1:3" ht="14.25">
      <c r="A147" s="215" t="s">
        <v>860</v>
      </c>
      <c r="B147" s="215" t="s">
        <v>2541</v>
      </c>
      <c r="C147" s="215" t="s">
        <v>860</v>
      </c>
    </row>
    <row r="148" spans="1:3" ht="14.25">
      <c r="A148" s="215" t="s">
        <v>933</v>
      </c>
      <c r="B148" s="215" t="s">
        <v>2843</v>
      </c>
      <c r="C148" s="215" t="s">
        <v>933</v>
      </c>
    </row>
    <row r="149" spans="1:3" ht="14.25">
      <c r="A149" s="215" t="s">
        <v>2945</v>
      </c>
      <c r="B149" s="215" t="s">
        <v>2946</v>
      </c>
      <c r="C149" s="215" t="s">
        <v>2945</v>
      </c>
    </row>
    <row r="150" spans="1:3" ht="14.25">
      <c r="A150" s="215" t="s">
        <v>3260</v>
      </c>
      <c r="B150" s="215" t="s">
        <v>3261</v>
      </c>
      <c r="C150" s="215" t="s">
        <v>3260</v>
      </c>
    </row>
    <row r="151" spans="1:3" ht="14.25">
      <c r="A151" s="215" t="s">
        <v>594</v>
      </c>
      <c r="B151" s="215" t="s">
        <v>2100</v>
      </c>
      <c r="C151" s="215" t="s">
        <v>594</v>
      </c>
    </row>
    <row r="152" spans="1:3" ht="14.25">
      <c r="A152" s="215" t="s">
        <v>475</v>
      </c>
      <c r="B152" s="215" t="s">
        <v>2108</v>
      </c>
      <c r="C152" s="215" t="s">
        <v>475</v>
      </c>
    </row>
    <row r="153" spans="1:3" ht="14.25">
      <c r="A153" s="215" t="s">
        <v>867</v>
      </c>
      <c r="B153" s="215" t="s">
        <v>2566</v>
      </c>
      <c r="C153" s="215" t="s">
        <v>867</v>
      </c>
    </row>
    <row r="154" spans="1:3" ht="14.25">
      <c r="A154" s="215" t="s">
        <v>940</v>
      </c>
      <c r="B154" s="215" t="s">
        <v>2887</v>
      </c>
      <c r="C154" s="215" t="s">
        <v>940</v>
      </c>
    </row>
    <row r="155" spans="1:3" ht="14.25">
      <c r="A155" s="215" t="s">
        <v>940</v>
      </c>
      <c r="B155" s="215" t="s">
        <v>2894</v>
      </c>
      <c r="C155" s="215" t="s">
        <v>940</v>
      </c>
    </row>
    <row r="156" spans="1:3" ht="14.25">
      <c r="A156" s="215" t="s">
        <v>866</v>
      </c>
      <c r="B156" s="215" t="s">
        <v>2563</v>
      </c>
      <c r="C156" s="215" t="s">
        <v>866</v>
      </c>
    </row>
    <row r="157" spans="1:3" ht="14.25">
      <c r="A157" s="215" t="s">
        <v>646</v>
      </c>
      <c r="B157" s="215" t="s">
        <v>2095</v>
      </c>
      <c r="C157" s="215" t="s">
        <v>646</v>
      </c>
    </row>
    <row r="158" spans="1:3" ht="14.25">
      <c r="A158" s="215" t="s">
        <v>349</v>
      </c>
      <c r="B158" s="215" t="s">
        <v>755</v>
      </c>
      <c r="C158" s="215" t="s">
        <v>349</v>
      </c>
    </row>
    <row r="159" spans="1:3" ht="14.25">
      <c r="A159" s="215" t="s">
        <v>912</v>
      </c>
      <c r="B159" s="215" t="s">
        <v>2643</v>
      </c>
      <c r="C159" s="215" t="s">
        <v>912</v>
      </c>
    </row>
    <row r="160" spans="1:3" ht="14.25">
      <c r="A160" s="215" t="s">
        <v>271</v>
      </c>
      <c r="B160" s="215" t="s">
        <v>1683</v>
      </c>
      <c r="C160" s="215" t="s">
        <v>271</v>
      </c>
    </row>
    <row r="161" spans="1:3" ht="14.25">
      <c r="A161" s="215" t="s">
        <v>813</v>
      </c>
      <c r="B161" s="215" t="s">
        <v>2339</v>
      </c>
      <c r="C161" s="215" t="s">
        <v>813</v>
      </c>
    </row>
    <row r="162" spans="1:3" ht="14.25">
      <c r="A162" s="215" t="s">
        <v>856</v>
      </c>
      <c r="B162" s="215" t="s">
        <v>2531</v>
      </c>
      <c r="C162" s="215" t="s">
        <v>856</v>
      </c>
    </row>
    <row r="163" spans="1:3" ht="14.25">
      <c r="A163" s="215" t="s">
        <v>3264</v>
      </c>
      <c r="B163" s="215" t="s">
        <v>3265</v>
      </c>
      <c r="C163" s="215" t="s">
        <v>3264</v>
      </c>
    </row>
    <row r="164" spans="1:3" ht="14.25">
      <c r="A164" s="215" t="s">
        <v>822</v>
      </c>
      <c r="B164" s="215" t="s">
        <v>2357</v>
      </c>
      <c r="C164" s="215" t="s">
        <v>822</v>
      </c>
    </row>
    <row r="165" spans="1:3" ht="14.25">
      <c r="A165" s="215" t="s">
        <v>931</v>
      </c>
      <c r="B165" s="215" t="s">
        <v>2825</v>
      </c>
      <c r="C165" s="215" t="s">
        <v>931</v>
      </c>
    </row>
    <row r="166" spans="1:3" ht="14.25">
      <c r="A166" s="215" t="s">
        <v>2940</v>
      </c>
      <c r="B166" s="215" t="s">
        <v>2941</v>
      </c>
      <c r="C166" s="215" t="s">
        <v>2940</v>
      </c>
    </row>
    <row r="167" spans="1:3" ht="14.25">
      <c r="A167" s="215" t="s">
        <v>907</v>
      </c>
      <c r="B167" s="215" t="s">
        <v>2655</v>
      </c>
      <c r="C167" s="215" t="s">
        <v>907</v>
      </c>
    </row>
    <row r="168" spans="1:3" ht="14.25">
      <c r="A168" s="215" t="s">
        <v>904</v>
      </c>
      <c r="B168" s="215" t="s">
        <v>2708</v>
      </c>
      <c r="C168" s="215" t="s">
        <v>904</v>
      </c>
    </row>
    <row r="169" spans="1:3" ht="14.25">
      <c r="A169" s="215" t="s">
        <v>3101</v>
      </c>
      <c r="B169" s="215" t="s">
        <v>3102</v>
      </c>
      <c r="C169" s="215" t="s">
        <v>3101</v>
      </c>
    </row>
    <row r="170" spans="1:3" ht="14.25">
      <c r="A170" s="215" t="s">
        <v>2959</v>
      </c>
      <c r="B170" s="215" t="s">
        <v>2960</v>
      </c>
      <c r="C170" s="215" t="s">
        <v>2959</v>
      </c>
    </row>
    <row r="171" spans="1:3" ht="14.25">
      <c r="A171" s="215" t="s">
        <v>849</v>
      </c>
      <c r="B171" s="215" t="s">
        <v>2516</v>
      </c>
      <c r="C171" s="215" t="s">
        <v>849</v>
      </c>
    </row>
    <row r="172" spans="1:3" ht="14.25">
      <c r="A172" s="215" t="s">
        <v>2983</v>
      </c>
      <c r="B172" s="215" t="s">
        <v>2984</v>
      </c>
      <c r="C172" s="215" t="s">
        <v>2983</v>
      </c>
    </row>
    <row r="173" spans="1:3" ht="14.25">
      <c r="A173" s="215" t="s">
        <v>3267</v>
      </c>
      <c r="B173" s="215" t="s">
        <v>3268</v>
      </c>
      <c r="C173" s="215" t="s">
        <v>3267</v>
      </c>
    </row>
    <row r="174" spans="1:3" ht="14.25">
      <c r="A174" s="215" t="s">
        <v>869</v>
      </c>
      <c r="B174" s="215" t="s">
        <v>2580</v>
      </c>
      <c r="C174" s="215" t="s">
        <v>869</v>
      </c>
    </row>
    <row r="175" spans="1:3" ht="14.25">
      <c r="A175" s="215" t="s">
        <v>167</v>
      </c>
      <c r="B175" s="215" t="s">
        <v>2039</v>
      </c>
      <c r="C175" s="215" t="s">
        <v>167</v>
      </c>
    </row>
    <row r="176" spans="1:3" ht="14.25">
      <c r="A176" s="215" t="s">
        <v>3095</v>
      </c>
      <c r="B176" s="215" t="s">
        <v>3096</v>
      </c>
      <c r="C176" s="215" t="s">
        <v>3095</v>
      </c>
    </row>
    <row r="177" spans="1:3" ht="14.25">
      <c r="A177" s="215" t="s">
        <v>884</v>
      </c>
      <c r="B177" s="215" t="s">
        <v>2657</v>
      </c>
      <c r="C177" s="215" t="s">
        <v>884</v>
      </c>
    </row>
    <row r="178" spans="1:3" ht="14.25">
      <c r="A178" s="215" t="s">
        <v>879</v>
      </c>
      <c r="B178" s="215" t="s">
        <v>2679</v>
      </c>
      <c r="C178" s="215" t="s">
        <v>879</v>
      </c>
    </row>
    <row r="179" spans="1:3" ht="14.25">
      <c r="A179" s="215" t="s">
        <v>882</v>
      </c>
      <c r="B179" s="215" t="s">
        <v>2696</v>
      </c>
      <c r="C179" s="215" t="s">
        <v>882</v>
      </c>
    </row>
    <row r="180" spans="1:3" ht="14.25">
      <c r="A180" s="215" t="s">
        <v>844</v>
      </c>
      <c r="B180" s="215" t="s">
        <v>2519</v>
      </c>
      <c r="C180" s="215" t="s">
        <v>844</v>
      </c>
    </row>
    <row r="181" spans="1:3" ht="14.25">
      <c r="A181" s="215" t="s">
        <v>592</v>
      </c>
      <c r="B181" s="215" t="s">
        <v>1891</v>
      </c>
      <c r="C181" s="215" t="s">
        <v>592</v>
      </c>
    </row>
    <row r="182" spans="1:3" ht="14.25">
      <c r="A182" s="215" t="s">
        <v>3269</v>
      </c>
      <c r="B182" s="215" t="s">
        <v>3270</v>
      </c>
      <c r="C182" s="215" t="s">
        <v>3269</v>
      </c>
    </row>
    <row r="183" spans="1:3" ht="14.25">
      <c r="A183" s="215" t="s">
        <v>3272</v>
      </c>
      <c r="B183" s="215" t="s">
        <v>3273</v>
      </c>
      <c r="C183" s="215" t="s">
        <v>3272</v>
      </c>
    </row>
    <row r="184" spans="1:3" ht="14.25">
      <c r="A184" s="215" t="s">
        <v>418</v>
      </c>
      <c r="B184" s="215" t="s">
        <v>1385</v>
      </c>
      <c r="C184" s="215" t="s">
        <v>418</v>
      </c>
    </row>
    <row r="185" spans="1:3" ht="14.25">
      <c r="A185" s="215" t="s">
        <v>3119</v>
      </c>
      <c r="B185" s="215" t="s">
        <v>3121</v>
      </c>
      <c r="C185" s="215" t="s">
        <v>3119</v>
      </c>
    </row>
    <row r="186" spans="1:3" ht="14.25">
      <c r="A186" s="215" t="s">
        <v>909</v>
      </c>
      <c r="B186" s="215" t="s">
        <v>2618</v>
      </c>
      <c r="C186" s="215" t="s">
        <v>909</v>
      </c>
    </row>
    <row r="187" spans="1:3" ht="14.25">
      <c r="A187" s="215" t="s">
        <v>906</v>
      </c>
      <c r="B187" s="215" t="s">
        <v>2658</v>
      </c>
      <c r="C187" s="215" t="s">
        <v>906</v>
      </c>
    </row>
    <row r="188" spans="1:3" ht="14.25">
      <c r="A188" s="215" t="s">
        <v>578</v>
      </c>
      <c r="B188" s="215" t="s">
        <v>1765</v>
      </c>
      <c r="C188" s="215" t="s">
        <v>578</v>
      </c>
    </row>
    <row r="189" spans="1:3" ht="14.25">
      <c r="A189" s="215" t="s">
        <v>2936</v>
      </c>
      <c r="B189" s="215" t="s">
        <v>2937</v>
      </c>
      <c r="C189" s="215" t="s">
        <v>2936</v>
      </c>
    </row>
    <row r="190" spans="1:3" ht="14.25">
      <c r="A190" s="215" t="s">
        <v>2923</v>
      </c>
      <c r="B190" s="215" t="s">
        <v>2924</v>
      </c>
      <c r="C190" s="215" t="s">
        <v>2923</v>
      </c>
    </row>
    <row r="191" spans="1:3" ht="14.25">
      <c r="A191" s="215" t="s">
        <v>536</v>
      </c>
      <c r="B191" s="215" t="s">
        <v>1069</v>
      </c>
      <c r="C191" s="215" t="s">
        <v>536</v>
      </c>
    </row>
    <row r="192" spans="1:3" ht="14.25">
      <c r="A192" s="215" t="s">
        <v>935</v>
      </c>
      <c r="B192" s="215" t="s">
        <v>2839</v>
      </c>
      <c r="C192" s="215" t="s">
        <v>935</v>
      </c>
    </row>
    <row r="193" spans="1:3" ht="14.25">
      <c r="A193" s="215" t="s">
        <v>926</v>
      </c>
      <c r="B193" s="215" t="s">
        <v>926</v>
      </c>
      <c r="C193" s="215" t="s">
        <v>926</v>
      </c>
    </row>
    <row r="194" spans="1:3" ht="14.25">
      <c r="A194" s="215" t="s">
        <v>414</v>
      </c>
      <c r="B194" s="215" t="s">
        <v>2178</v>
      </c>
      <c r="C194" s="215" t="s">
        <v>414</v>
      </c>
    </row>
    <row r="195" spans="1:3" ht="14.25">
      <c r="A195" s="215" t="s">
        <v>893</v>
      </c>
      <c r="B195" s="215" t="s">
        <v>2602</v>
      </c>
      <c r="C195" s="215" t="s">
        <v>893</v>
      </c>
    </row>
    <row r="196" spans="1:3" ht="14.25">
      <c r="A196" s="215" t="s">
        <v>847</v>
      </c>
      <c r="B196" s="215" t="s">
        <v>2521</v>
      </c>
      <c r="C196" s="215" t="s">
        <v>847</v>
      </c>
    </row>
    <row r="197" spans="1:3" ht="14.25">
      <c r="A197" s="215" t="s">
        <v>357</v>
      </c>
      <c r="B197" s="215" t="s">
        <v>2139</v>
      </c>
      <c r="C197" s="215" t="s">
        <v>357</v>
      </c>
    </row>
    <row r="198" spans="1:3" ht="14.25">
      <c r="A198" s="215" t="s">
        <v>361</v>
      </c>
      <c r="B198" s="215" t="s">
        <v>404</v>
      </c>
      <c r="C198" s="215" t="s">
        <v>361</v>
      </c>
    </row>
    <row r="199" spans="1:3" ht="14.25">
      <c r="A199" s="215" t="s">
        <v>883</v>
      </c>
      <c r="B199" s="215" t="s">
        <v>2697</v>
      </c>
      <c r="C199" s="215" t="s">
        <v>883</v>
      </c>
    </row>
    <row r="200" spans="1:3" ht="14.25">
      <c r="A200" s="215" t="s">
        <v>510</v>
      </c>
      <c r="B200" s="215" t="s">
        <v>2488</v>
      </c>
      <c r="C200" s="215" t="s">
        <v>510</v>
      </c>
    </row>
    <row r="201" spans="1:3" ht="14.25">
      <c r="A201" s="215" t="s">
        <v>590</v>
      </c>
      <c r="B201" s="215" t="s">
        <v>1993</v>
      </c>
      <c r="C201" s="215" t="s">
        <v>590</v>
      </c>
    </row>
    <row r="202" spans="1:3" ht="14.25">
      <c r="A202" s="215" t="s">
        <v>806</v>
      </c>
      <c r="B202" s="215" t="s">
        <v>2266</v>
      </c>
      <c r="C202" s="215" t="s">
        <v>806</v>
      </c>
    </row>
    <row r="203" spans="1:3" ht="14.25">
      <c r="A203" s="215" t="s">
        <v>863</v>
      </c>
      <c r="B203" s="215" t="s">
        <v>2555</v>
      </c>
      <c r="C203" s="215" t="s">
        <v>863</v>
      </c>
    </row>
    <row r="204" spans="1:3" ht="14.25">
      <c r="A204" s="215" t="s">
        <v>466</v>
      </c>
      <c r="B204" s="215" t="s">
        <v>2248</v>
      </c>
      <c r="C204" s="215" t="s">
        <v>466</v>
      </c>
    </row>
    <row r="205" spans="1:3" ht="14.25">
      <c r="A205" s="215" t="s">
        <v>929</v>
      </c>
      <c r="B205" s="215" t="s">
        <v>2812</v>
      </c>
      <c r="C205" s="215" t="s">
        <v>929</v>
      </c>
    </row>
    <row r="206" spans="1:3" ht="14.25">
      <c r="A206" s="215" t="s">
        <v>644</v>
      </c>
      <c r="B206" s="215" t="s">
        <v>2067</v>
      </c>
      <c r="C206" s="215" t="s">
        <v>644</v>
      </c>
    </row>
    <row r="207" spans="1:3" ht="14.25">
      <c r="A207" s="215" t="s">
        <v>831</v>
      </c>
      <c r="B207" s="215" t="s">
        <v>2403</v>
      </c>
      <c r="C207" s="215" t="s">
        <v>831</v>
      </c>
    </row>
    <row r="208" spans="1:3" ht="14.25">
      <c r="A208" s="215" t="s">
        <v>894</v>
      </c>
      <c r="B208" s="215" t="s">
        <v>2683</v>
      </c>
      <c r="C208" s="215" t="s">
        <v>894</v>
      </c>
    </row>
    <row r="209" spans="1:3" ht="14.25">
      <c r="A209" s="215" t="s">
        <v>609</v>
      </c>
      <c r="B209" s="215" t="s">
        <v>2499</v>
      </c>
      <c r="C209" s="215" t="s">
        <v>609</v>
      </c>
    </row>
    <row r="210" spans="1:3" ht="14.25">
      <c r="A210" s="215" t="s">
        <v>232</v>
      </c>
      <c r="B210" s="215" t="s">
        <v>2116</v>
      </c>
      <c r="C210" s="215" t="s">
        <v>232</v>
      </c>
    </row>
    <row r="211" spans="1:3" ht="14.25">
      <c r="A211" s="215" t="s">
        <v>459</v>
      </c>
      <c r="B211" s="215" t="s">
        <v>1962</v>
      </c>
      <c r="C211" s="215" t="s">
        <v>459</v>
      </c>
    </row>
    <row r="212" spans="1:3" ht="14.25">
      <c r="A212" s="215" t="s">
        <v>219</v>
      </c>
      <c r="B212" s="215" t="s">
        <v>1340</v>
      </c>
      <c r="C212" s="215" t="s">
        <v>219</v>
      </c>
    </row>
    <row r="213" spans="1:3" ht="14.25">
      <c r="A213" s="215" t="s">
        <v>3055</v>
      </c>
      <c r="B213" s="215" t="s">
        <v>3057</v>
      </c>
      <c r="C213" s="215" t="s">
        <v>3055</v>
      </c>
    </row>
    <row r="214" spans="1:3" ht="14.25">
      <c r="A214" s="215" t="s">
        <v>572</v>
      </c>
      <c r="B214" s="215" t="s">
        <v>1660</v>
      </c>
      <c r="C214" s="215" t="s">
        <v>572</v>
      </c>
    </row>
    <row r="215" spans="1:3" ht="14.25">
      <c r="A215" s="215" t="s">
        <v>770</v>
      </c>
      <c r="B215" s="215" t="s">
        <v>1304</v>
      </c>
      <c r="C215" s="215" t="s">
        <v>770</v>
      </c>
    </row>
    <row r="216" spans="1:3" ht="14.25">
      <c r="A216" s="215" t="s">
        <v>619</v>
      </c>
      <c r="B216" s="215" t="s">
        <v>1665</v>
      </c>
      <c r="C216" s="215" t="s">
        <v>619</v>
      </c>
    </row>
    <row r="217" spans="1:3" ht="14.25">
      <c r="A217" s="215" t="s">
        <v>562</v>
      </c>
      <c r="B217" s="215" t="s">
        <v>3330</v>
      </c>
      <c r="C217" s="215" t="s">
        <v>562</v>
      </c>
    </row>
    <row r="218" spans="1:3" ht="14.25">
      <c r="A218" s="215" t="s">
        <v>1592</v>
      </c>
      <c r="B218" s="215" t="s">
        <v>725</v>
      </c>
      <c r="C218" s="215" t="s">
        <v>1592</v>
      </c>
    </row>
    <row r="219" spans="1:3" ht="14.25">
      <c r="A219" s="215" t="s">
        <v>821</v>
      </c>
      <c r="B219" s="215" t="s">
        <v>2341</v>
      </c>
      <c r="C219" s="215" t="s">
        <v>821</v>
      </c>
    </row>
    <row r="220" spans="1:3" ht="14.25">
      <c r="A220" s="215" t="s">
        <v>1082</v>
      </c>
      <c r="B220" s="215" t="s">
        <v>1083</v>
      </c>
      <c r="C220" s="215" t="s">
        <v>1082</v>
      </c>
    </row>
    <row r="221" spans="1:3" ht="14.25">
      <c r="A221" s="215" t="s">
        <v>2952</v>
      </c>
      <c r="B221" s="215" t="s">
        <v>2954</v>
      </c>
      <c r="C221" s="215" t="s">
        <v>2952</v>
      </c>
    </row>
    <row r="222" spans="1:3" ht="14.25">
      <c r="A222" s="215" t="s">
        <v>562</v>
      </c>
      <c r="B222" s="215" t="s">
        <v>2463</v>
      </c>
      <c r="C222" s="215" t="s">
        <v>562</v>
      </c>
    </row>
    <row r="223" spans="1:3" ht="14.25">
      <c r="A223" s="215" t="s">
        <v>915</v>
      </c>
      <c r="B223" s="215" t="s">
        <v>2714</v>
      </c>
      <c r="C223" s="215" t="s">
        <v>915</v>
      </c>
    </row>
    <row r="224" spans="1:3" ht="14.25">
      <c r="A224" s="215" t="s">
        <v>258</v>
      </c>
      <c r="B224" s="215" t="s">
        <v>790</v>
      </c>
      <c r="C224" s="215" t="s">
        <v>258</v>
      </c>
    </row>
    <row r="225" spans="1:3" ht="14.25">
      <c r="A225" s="215" t="s">
        <v>409</v>
      </c>
      <c r="B225" s="215" t="s">
        <v>2092</v>
      </c>
      <c r="C225" s="215" t="s">
        <v>409</v>
      </c>
    </row>
    <row r="226" spans="1:3" ht="14.25">
      <c r="A226" s="215" t="s">
        <v>815</v>
      </c>
      <c r="B226" s="215" t="s">
        <v>2327</v>
      </c>
      <c r="C226" s="215" t="s">
        <v>815</v>
      </c>
    </row>
    <row r="227" spans="1:3" ht="14.25">
      <c r="A227" s="215" t="s">
        <v>3177</v>
      </c>
      <c r="B227" s="215" t="s">
        <v>3179</v>
      </c>
      <c r="C227" s="215" t="s">
        <v>3177</v>
      </c>
    </row>
    <row r="228" spans="1:3" ht="14.25">
      <c r="A228" s="215" t="s">
        <v>624</v>
      </c>
      <c r="B228" s="215" t="s">
        <v>1805</v>
      </c>
      <c r="C228" s="215" t="s">
        <v>624</v>
      </c>
    </row>
    <row r="229" spans="1:3" ht="14.25">
      <c r="A229" s="215" t="s">
        <v>642</v>
      </c>
      <c r="B229" s="215" t="s">
        <v>2053</v>
      </c>
      <c r="C229" s="215" t="s">
        <v>642</v>
      </c>
    </row>
    <row r="230" spans="1:3" ht="14.25">
      <c r="A230" s="215" t="s">
        <v>2910</v>
      </c>
      <c r="B230" s="215" t="s">
        <v>2912</v>
      </c>
      <c r="C230" s="215" t="s">
        <v>2910</v>
      </c>
    </row>
    <row r="231" spans="1:3" ht="14.25">
      <c r="A231" s="215" t="s">
        <v>667</v>
      </c>
      <c r="B231" s="215" t="s">
        <v>2626</v>
      </c>
      <c r="C231" s="215" t="s">
        <v>667</v>
      </c>
    </row>
    <row r="232" spans="1:3" ht="14.25">
      <c r="A232" s="215" t="s">
        <v>851</v>
      </c>
      <c r="B232" s="215" t="s">
        <v>2523</v>
      </c>
      <c r="C232" s="215" t="s">
        <v>851</v>
      </c>
    </row>
    <row r="233" spans="1:3" ht="14.25">
      <c r="A233" s="215" t="s">
        <v>836</v>
      </c>
      <c r="B233" s="215" t="s">
        <v>2432</v>
      </c>
      <c r="C233" s="215" t="s">
        <v>836</v>
      </c>
    </row>
    <row r="234" spans="1:3" ht="14.25">
      <c r="A234" s="215" t="s">
        <v>2070</v>
      </c>
      <c r="B234" s="215" t="s">
        <v>2071</v>
      </c>
      <c r="C234" s="215" t="s">
        <v>2070</v>
      </c>
    </row>
    <row r="235" spans="1:3" ht="14.25">
      <c r="A235" s="215" t="s">
        <v>3276</v>
      </c>
      <c r="B235" s="215" t="s">
        <v>3277</v>
      </c>
      <c r="C235" s="215" t="s">
        <v>3276</v>
      </c>
    </row>
    <row r="236" spans="1:3" ht="14.25">
      <c r="A236" s="215" t="s">
        <v>801</v>
      </c>
      <c r="B236" s="215" t="s">
        <v>2220</v>
      </c>
      <c r="C236" s="215" t="s">
        <v>801</v>
      </c>
    </row>
    <row r="237" spans="1:3" ht="14.25">
      <c r="A237" s="215" t="s">
        <v>418</v>
      </c>
      <c r="B237" s="215" t="s">
        <v>714</v>
      </c>
      <c r="C237" s="215" t="s">
        <v>418</v>
      </c>
    </row>
    <row r="238" spans="1:3" ht="14.25">
      <c r="A238" s="215" t="s">
        <v>898</v>
      </c>
      <c r="B238" s="215" t="s">
        <v>2660</v>
      </c>
      <c r="C238" s="215" t="s">
        <v>898</v>
      </c>
    </row>
    <row r="239" spans="1:3" ht="14.25">
      <c r="A239" s="215" t="s">
        <v>805</v>
      </c>
      <c r="B239" s="215" t="s">
        <v>2270</v>
      </c>
      <c r="C239" s="215" t="s">
        <v>805</v>
      </c>
    </row>
    <row r="240" spans="1:3" ht="14.25">
      <c r="A240" s="215" t="s">
        <v>316</v>
      </c>
      <c r="B240" s="215" t="s">
        <v>1700</v>
      </c>
      <c r="C240" s="215" t="s">
        <v>316</v>
      </c>
    </row>
    <row r="241" spans="1:3" ht="14.25">
      <c r="A241" s="215" t="s">
        <v>803</v>
      </c>
      <c r="B241" s="215" t="s">
        <v>2235</v>
      </c>
      <c r="C241" s="215" t="s">
        <v>803</v>
      </c>
    </row>
    <row r="242" spans="1:3" ht="14.25">
      <c r="A242" s="215" t="s">
        <v>850</v>
      </c>
      <c r="B242" s="215" t="s">
        <v>2524</v>
      </c>
      <c r="C242" s="215" t="s">
        <v>850</v>
      </c>
    </row>
    <row r="243" spans="1:3" ht="14.25">
      <c r="A243" s="215" t="s">
        <v>175</v>
      </c>
      <c r="B243" s="215" t="s">
        <v>2342</v>
      </c>
      <c r="C243" s="215" t="s">
        <v>175</v>
      </c>
    </row>
    <row r="244" spans="1:3" ht="14.25">
      <c r="A244" s="215" t="s">
        <v>916</v>
      </c>
      <c r="B244" s="215" t="s">
        <v>2722</v>
      </c>
      <c r="C244" s="215" t="s">
        <v>916</v>
      </c>
    </row>
    <row r="245" spans="1:3" ht="14.25">
      <c r="A245" s="215" t="s">
        <v>628</v>
      </c>
      <c r="B245" s="215" t="s">
        <v>1883</v>
      </c>
      <c r="C245" s="215" t="s">
        <v>628</v>
      </c>
    </row>
    <row r="246" spans="1:3" ht="14.25">
      <c r="A246" s="215" t="s">
        <v>900</v>
      </c>
      <c r="B246" s="215" t="s">
        <v>2647</v>
      </c>
      <c r="C246" s="215" t="s">
        <v>900</v>
      </c>
    </row>
    <row r="247" spans="1:3" ht="14.25">
      <c r="A247" s="215" t="s">
        <v>859</v>
      </c>
      <c r="B247" s="215" t="s">
        <v>2537</v>
      </c>
      <c r="C247" s="215" t="s">
        <v>859</v>
      </c>
    </row>
    <row r="248" spans="1:3" ht="14.25">
      <c r="A248" s="215" t="s">
        <v>814</v>
      </c>
      <c r="B248" s="215" t="s">
        <v>2344</v>
      </c>
      <c r="C248" s="215" t="s">
        <v>814</v>
      </c>
    </row>
    <row r="249" spans="1:3" ht="14.25">
      <c r="A249" s="215" t="s">
        <v>519</v>
      </c>
      <c r="B249" s="215" t="s">
        <v>2014</v>
      </c>
      <c r="C249" s="215" t="s">
        <v>519</v>
      </c>
    </row>
    <row r="250" spans="1:3" ht="14.25">
      <c r="A250" s="215" t="s">
        <v>3237</v>
      </c>
      <c r="B250" s="215" t="s">
        <v>3239</v>
      </c>
      <c r="C250" s="215" t="s">
        <v>3237</v>
      </c>
    </row>
    <row r="251" spans="1:3" ht="14.25">
      <c r="A251" s="215" t="s">
        <v>910</v>
      </c>
      <c r="B251" s="215" t="s">
        <v>2615</v>
      </c>
      <c r="C251" s="215" t="s">
        <v>910</v>
      </c>
    </row>
    <row r="252" spans="1:3" ht="14.25">
      <c r="A252" s="215" t="s">
        <v>887</v>
      </c>
      <c r="B252" s="215" t="s">
        <v>2635</v>
      </c>
      <c r="C252" s="215" t="s">
        <v>887</v>
      </c>
    </row>
    <row r="253" spans="1:3" ht="14.25">
      <c r="A253" s="215" t="s">
        <v>3009</v>
      </c>
      <c r="B253" s="215" t="s">
        <v>3011</v>
      </c>
      <c r="C253" s="215" t="s">
        <v>3009</v>
      </c>
    </row>
    <row r="254" spans="1:3" ht="14.25">
      <c r="A254" s="215" t="s">
        <v>1462</v>
      </c>
      <c r="B254" s="215" t="s">
        <v>1319</v>
      </c>
      <c r="C254" s="215" t="s">
        <v>1462</v>
      </c>
    </row>
    <row r="255" spans="1:3" ht="14.25">
      <c r="A255" s="215" t="s">
        <v>3254</v>
      </c>
      <c r="B255" s="215" t="s">
        <v>3256</v>
      </c>
      <c r="C255" s="215" t="s">
        <v>3254</v>
      </c>
    </row>
    <row r="256" spans="1:3" ht="14.25">
      <c r="A256" s="215" t="s">
        <v>570</v>
      </c>
      <c r="B256" s="215" t="s">
        <v>1653</v>
      </c>
      <c r="C256" s="215" t="s">
        <v>570</v>
      </c>
    </row>
    <row r="257" spans="1:3" ht="14.25">
      <c r="A257" s="215" t="s">
        <v>617</v>
      </c>
      <c r="B257" s="215" t="s">
        <v>1521</v>
      </c>
      <c r="C257" s="215" t="s">
        <v>617</v>
      </c>
    </row>
    <row r="258" spans="1:3" ht="14.25">
      <c r="A258" s="215" t="s">
        <v>890</v>
      </c>
      <c r="B258" s="215" t="s">
        <v>2669</v>
      </c>
      <c r="C258" s="215" t="s">
        <v>890</v>
      </c>
    </row>
    <row r="259" spans="1:3" ht="14.25">
      <c r="A259" s="215" t="s">
        <v>888</v>
      </c>
      <c r="B259" s="215" t="s">
        <v>2699</v>
      </c>
      <c r="C259" s="215" t="s">
        <v>888</v>
      </c>
    </row>
    <row r="260" spans="1:3" ht="14.25">
      <c r="A260" s="215" t="s">
        <v>652</v>
      </c>
      <c r="B260" s="215" t="s">
        <v>2187</v>
      </c>
      <c r="C260" s="215" t="s">
        <v>652</v>
      </c>
    </row>
    <row r="261" spans="1:3" ht="14.25">
      <c r="A261" s="215" t="s">
        <v>1462</v>
      </c>
      <c r="B261" s="215" t="s">
        <v>1309</v>
      </c>
      <c r="C261" s="215" t="s">
        <v>1462</v>
      </c>
    </row>
    <row r="262" spans="1:3" ht="14.25">
      <c r="A262" s="215" t="s">
        <v>204</v>
      </c>
      <c r="B262" s="215" t="s">
        <v>2303</v>
      </c>
      <c r="C262" s="215" t="s">
        <v>204</v>
      </c>
    </row>
    <row r="263" spans="1:3" ht="14.25">
      <c r="A263" s="215" t="s">
        <v>937</v>
      </c>
      <c r="B263" s="215" t="s">
        <v>2862</v>
      </c>
      <c r="C263" s="215" t="s">
        <v>937</v>
      </c>
    </row>
    <row r="264" spans="1:3" ht="14.25">
      <c r="A264" s="215" t="s">
        <v>92</v>
      </c>
      <c r="B264" s="215" t="s">
        <v>144</v>
      </c>
      <c r="C264" s="215" t="s">
        <v>92</v>
      </c>
    </row>
    <row r="265" spans="1:3" ht="14.25">
      <c r="A265" s="215" t="s">
        <v>841</v>
      </c>
      <c r="B265" s="215" t="s">
        <v>2454</v>
      </c>
      <c r="C265" s="215" t="s">
        <v>841</v>
      </c>
    </row>
    <row r="266" spans="1:3" ht="14.25">
      <c r="A266" s="215" t="s">
        <v>564</v>
      </c>
      <c r="B266" s="215" t="s">
        <v>1524</v>
      </c>
      <c r="C266" s="215" t="s">
        <v>564</v>
      </c>
    </row>
    <row r="267" spans="1:3" ht="14.25">
      <c r="A267" s="215" t="s">
        <v>227</v>
      </c>
      <c r="B267" s="215" t="s">
        <v>1669</v>
      </c>
      <c r="C267" s="215" t="s">
        <v>227</v>
      </c>
    </row>
    <row r="268" spans="1:3" ht="14.25">
      <c r="A268" s="215" t="s">
        <v>524</v>
      </c>
      <c r="B268" s="215" t="s">
        <v>2795</v>
      </c>
      <c r="C268" s="215" t="s">
        <v>524</v>
      </c>
    </row>
    <row r="269" spans="1:3" ht="14.25">
      <c r="A269" s="215" t="s">
        <v>574</v>
      </c>
      <c r="B269" s="215" t="s">
        <v>1675</v>
      </c>
      <c r="C269" s="215" t="s">
        <v>574</v>
      </c>
    </row>
    <row r="270" spans="1:3" ht="14.25">
      <c r="A270" s="215" t="s">
        <v>1086</v>
      </c>
      <c r="B270" s="215" t="s">
        <v>1087</v>
      </c>
      <c r="C270" s="215" t="s">
        <v>1086</v>
      </c>
    </row>
    <row r="271" spans="1:3" ht="14.25">
      <c r="A271" s="215" t="s">
        <v>186</v>
      </c>
      <c r="B271" s="215" t="s">
        <v>1608</v>
      </c>
      <c r="C271" s="215" t="s">
        <v>186</v>
      </c>
    </row>
    <row r="272" spans="1:3" ht="14.25">
      <c r="A272" s="215" t="s">
        <v>824</v>
      </c>
      <c r="B272" s="215" t="s">
        <v>2365</v>
      </c>
      <c r="C272" s="215" t="s">
        <v>824</v>
      </c>
    </row>
    <row r="273" spans="1:3" ht="14.25">
      <c r="A273" s="215" t="s">
        <v>829</v>
      </c>
      <c r="B273" s="215" t="s">
        <v>2396</v>
      </c>
      <c r="C273" s="215" t="s">
        <v>829</v>
      </c>
    </row>
    <row r="274" spans="1:3" ht="14.25">
      <c r="A274" s="215" t="s">
        <v>853</v>
      </c>
      <c r="B274" s="215" t="s">
        <v>2511</v>
      </c>
      <c r="C274" s="215" t="s">
        <v>853</v>
      </c>
    </row>
    <row r="275" spans="1:3" ht="14.25">
      <c r="A275" s="215" t="s">
        <v>845</v>
      </c>
      <c r="B275" s="215" t="s">
        <v>2473</v>
      </c>
      <c r="C275" s="215" t="s">
        <v>845</v>
      </c>
    </row>
    <row r="276" spans="1:3" ht="14.25">
      <c r="A276" s="215" t="s">
        <v>845</v>
      </c>
      <c r="B276" s="215" t="s">
        <v>2470</v>
      </c>
      <c r="C276" s="215" t="s">
        <v>845</v>
      </c>
    </row>
    <row r="277" spans="1:3" ht="14.25">
      <c r="A277" s="215" t="s">
        <v>558</v>
      </c>
      <c r="B277" s="215" t="s">
        <v>1110</v>
      </c>
      <c r="C277" s="215" t="s">
        <v>558</v>
      </c>
    </row>
    <row r="278" spans="1:3" ht="14.25">
      <c r="A278" s="215" t="s">
        <v>3001</v>
      </c>
      <c r="B278" s="215" t="s">
        <v>3003</v>
      </c>
      <c r="C278" s="215" t="s">
        <v>3001</v>
      </c>
    </row>
    <row r="279" spans="1:3" ht="14.25">
      <c r="A279" s="215" t="s">
        <v>854</v>
      </c>
      <c r="B279" s="215" t="s">
        <v>2515</v>
      </c>
      <c r="C279" s="215" t="s">
        <v>854</v>
      </c>
    </row>
    <row r="280" spans="1:3" ht="14.25">
      <c r="A280" s="215" t="s">
        <v>823</v>
      </c>
      <c r="B280" s="215" t="s">
        <v>2360</v>
      </c>
      <c r="C280" s="215" t="s">
        <v>823</v>
      </c>
    </row>
    <row r="281" spans="1:3" ht="16.5">
      <c r="A281" s="215" t="s">
        <v>827</v>
      </c>
      <c r="B281" s="335" t="s">
        <v>2425</v>
      </c>
      <c r="C281" s="215" t="s">
        <v>827</v>
      </c>
    </row>
    <row r="282" spans="1:3" ht="14.25">
      <c r="A282" s="215" t="s">
        <v>588</v>
      </c>
      <c r="B282" s="215" t="s">
        <v>2126</v>
      </c>
      <c r="C282" s="215" t="s">
        <v>588</v>
      </c>
    </row>
    <row r="283" spans="1:3" ht="14.25">
      <c r="A283" s="215" t="s">
        <v>582</v>
      </c>
      <c r="B283" s="215" t="s">
        <v>1791</v>
      </c>
      <c r="C283" s="215" t="s">
        <v>582</v>
      </c>
    </row>
    <row r="284" spans="1:3" ht="14.25">
      <c r="A284" s="215" t="s">
        <v>865</v>
      </c>
      <c r="B284" s="215" t="s">
        <v>2571</v>
      </c>
      <c r="C284" s="215" t="s">
        <v>865</v>
      </c>
    </row>
    <row r="285" spans="1:3" ht="14.25">
      <c r="A285" s="215" t="s">
        <v>923</v>
      </c>
      <c r="B285" s="215" t="s">
        <v>2769</v>
      </c>
      <c r="C285" s="215" t="s">
        <v>923</v>
      </c>
    </row>
    <row r="286" spans="1:3" ht="14.25">
      <c r="A286" s="215" t="s">
        <v>687</v>
      </c>
      <c r="B286" s="215" t="s">
        <v>2185</v>
      </c>
      <c r="C286" s="215" t="s">
        <v>687</v>
      </c>
    </row>
    <row r="287" spans="1:3" ht="14.25">
      <c r="A287" s="215" t="s">
        <v>809</v>
      </c>
      <c r="B287" s="215" t="s">
        <v>2281</v>
      </c>
      <c r="C287" s="215" t="s">
        <v>809</v>
      </c>
    </row>
    <row r="288" spans="1:3" ht="14.25">
      <c r="A288" s="215" t="s">
        <v>810</v>
      </c>
      <c r="B288" s="215" t="s">
        <v>2282</v>
      </c>
      <c r="C288" s="215" t="s">
        <v>810</v>
      </c>
    </row>
    <row r="289" spans="1:3" ht="14.25">
      <c r="A289" s="215" t="s">
        <v>545</v>
      </c>
      <c r="B289" s="215" t="s">
        <v>1823</v>
      </c>
      <c r="C289" s="215" t="s">
        <v>545</v>
      </c>
    </row>
    <row r="290" spans="1:3" ht="14.25">
      <c r="A290" s="215" t="s">
        <v>545</v>
      </c>
      <c r="B290" s="215" t="s">
        <v>3332</v>
      </c>
      <c r="C290" s="215" t="s">
        <v>545</v>
      </c>
    </row>
    <row r="291" spans="1:3" ht="14.25">
      <c r="A291" s="215" t="s">
        <v>911</v>
      </c>
      <c r="B291" s="215" t="s">
        <v>2672</v>
      </c>
      <c r="C291" s="215" t="s">
        <v>911</v>
      </c>
    </row>
    <row r="292" spans="1:3" ht="14.25">
      <c r="A292" s="215" t="s">
        <v>876</v>
      </c>
      <c r="B292" s="215" t="s">
        <v>2623</v>
      </c>
      <c r="C292" s="215" t="s">
        <v>876</v>
      </c>
    </row>
    <row r="293" spans="1:3" ht="14.25">
      <c r="A293" s="215" t="s">
        <v>242</v>
      </c>
      <c r="B293" s="215" t="s">
        <v>1712</v>
      </c>
      <c r="C293" s="215" t="s">
        <v>242</v>
      </c>
    </row>
    <row r="294" spans="1:3" ht="14.25">
      <c r="A294" s="215" t="s">
        <v>533</v>
      </c>
      <c r="B294" s="215" t="s">
        <v>786</v>
      </c>
      <c r="C294" s="215" t="s">
        <v>533</v>
      </c>
    </row>
    <row r="295" spans="1:3" ht="14.25">
      <c r="A295" s="215" t="s">
        <v>308</v>
      </c>
      <c r="B295" s="215" t="s">
        <v>1836</v>
      </c>
      <c r="C295" s="215" t="s">
        <v>308</v>
      </c>
    </row>
    <row r="296" spans="1:3" ht="14.25">
      <c r="A296" s="215" t="s">
        <v>2962</v>
      </c>
      <c r="B296" s="215" t="s">
        <v>2963</v>
      </c>
      <c r="C296" s="215" t="s">
        <v>2962</v>
      </c>
    </row>
    <row r="297" spans="1:3" ht="14.25">
      <c r="A297" s="215" t="s">
        <v>1090</v>
      </c>
      <c r="B297" s="215" t="s">
        <v>1091</v>
      </c>
      <c r="C297" s="215" t="s">
        <v>1090</v>
      </c>
    </row>
    <row r="298" spans="1:3" ht="14.25">
      <c r="A298" s="215" t="s">
        <v>299</v>
      </c>
      <c r="B298" s="215" t="s">
        <v>2078</v>
      </c>
      <c r="C298" s="215" t="s">
        <v>299</v>
      </c>
    </row>
    <row r="299" spans="1:3" ht="14.25">
      <c r="A299" s="215" t="s">
        <v>459</v>
      </c>
      <c r="B299" s="215" t="s">
        <v>1956</v>
      </c>
      <c r="C299" s="215" t="s">
        <v>459</v>
      </c>
    </row>
    <row r="300" spans="1:3" ht="14.25">
      <c r="A300" s="215" t="s">
        <v>3033</v>
      </c>
      <c r="B300" s="215" t="s">
        <v>3036</v>
      </c>
      <c r="C300" s="215" t="s">
        <v>3033</v>
      </c>
    </row>
    <row r="301" spans="1:3" ht="14.25">
      <c r="A301" s="215" t="s">
        <v>920</v>
      </c>
      <c r="B301" s="215" t="s">
        <v>2735</v>
      </c>
      <c r="C301" s="215" t="s">
        <v>920</v>
      </c>
    </row>
    <row r="302" spans="1:3" ht="14.25">
      <c r="A302" s="215" t="s">
        <v>874</v>
      </c>
      <c r="B302" s="215" t="s">
        <v>2706</v>
      </c>
      <c r="C302" s="215" t="s">
        <v>874</v>
      </c>
    </row>
    <row r="303" spans="1:3" ht="14.25">
      <c r="A303" s="215" t="s">
        <v>611</v>
      </c>
      <c r="B303" s="215" t="s">
        <v>2475</v>
      </c>
      <c r="C303" s="215" t="s">
        <v>611</v>
      </c>
    </row>
    <row r="304" spans="1:3" ht="14.25">
      <c r="A304" s="215" t="s">
        <v>3191</v>
      </c>
      <c r="B304" s="215" t="s">
        <v>3193</v>
      </c>
      <c r="C304" s="215" t="s">
        <v>3191</v>
      </c>
    </row>
    <row r="305" spans="1:3" ht="14.25">
      <c r="A305" s="215" t="s">
        <v>551</v>
      </c>
      <c r="B305" s="215" t="s">
        <v>1054</v>
      </c>
      <c r="C305" s="215" t="s">
        <v>551</v>
      </c>
    </row>
    <row r="306" spans="1:3" ht="14.25">
      <c r="A306" s="215" t="s">
        <v>872</v>
      </c>
      <c r="B306" s="215" t="s">
        <v>872</v>
      </c>
      <c r="C306" s="215" t="s">
        <v>872</v>
      </c>
    </row>
    <row r="307" spans="1:3" ht="14.25">
      <c r="A307" s="215" t="s">
        <v>871</v>
      </c>
      <c r="B307" s="215" t="s">
        <v>871</v>
      </c>
      <c r="C307" s="215" t="s">
        <v>871</v>
      </c>
    </row>
    <row r="308" spans="1:3" ht="14.25">
      <c r="A308" s="215" t="s">
        <v>689</v>
      </c>
      <c r="B308" s="215" t="s">
        <v>689</v>
      </c>
      <c r="C308" s="215" t="s">
        <v>689</v>
      </c>
    </row>
    <row r="309" spans="1:3" ht="14.25">
      <c r="A309" s="215" t="s">
        <v>3137</v>
      </c>
      <c r="B309" s="215" t="s">
        <v>3139</v>
      </c>
      <c r="C309" s="215" t="s">
        <v>3137</v>
      </c>
    </row>
    <row r="310" spans="1:3" ht="14.25">
      <c r="A310" s="215" t="s">
        <v>925</v>
      </c>
      <c r="B310" s="215" t="s">
        <v>2807</v>
      </c>
      <c r="C310" s="215" t="s">
        <v>925</v>
      </c>
    </row>
    <row r="311" spans="1:3" ht="14.25">
      <c r="A311" s="215" t="s">
        <v>925</v>
      </c>
      <c r="B311" s="215" t="s">
        <v>2809</v>
      </c>
      <c r="C311" s="215" t="s">
        <v>925</v>
      </c>
    </row>
    <row r="312" spans="1:3" ht="14.25">
      <c r="A312" s="215" t="s">
        <v>425</v>
      </c>
      <c r="B312" s="215" t="s">
        <v>2411</v>
      </c>
      <c r="C312" s="215" t="s">
        <v>425</v>
      </c>
    </row>
    <row r="313" spans="1:3" ht="14.25">
      <c r="A313" s="215" t="s">
        <v>630</v>
      </c>
      <c r="B313" s="215" t="s">
        <v>1900</v>
      </c>
      <c r="C313" s="215" t="s">
        <v>630</v>
      </c>
    </row>
    <row r="314" spans="1:3" ht="14.25">
      <c r="A314" s="215" t="s">
        <v>908</v>
      </c>
      <c r="B314" s="215" t="s">
        <v>908</v>
      </c>
      <c r="C314" s="215" t="s">
        <v>908</v>
      </c>
    </row>
    <row r="315" spans="1:3" ht="14.25">
      <c r="A315" s="215" t="s">
        <v>935</v>
      </c>
      <c r="B315" s="215" t="s">
        <v>935</v>
      </c>
      <c r="C315" s="215" t="s">
        <v>935</v>
      </c>
    </row>
    <row r="316" spans="1:3" ht="14.25">
      <c r="A316" s="215" t="s">
        <v>2965</v>
      </c>
      <c r="B316" s="215" t="s">
        <v>2967</v>
      </c>
      <c r="C316" s="215" t="s">
        <v>2965</v>
      </c>
    </row>
    <row r="317" spans="1:3" ht="14.25">
      <c r="A317" s="215" t="s">
        <v>3125</v>
      </c>
      <c r="B317" s="215" t="s">
        <v>3127</v>
      </c>
      <c r="C317" s="215" t="s">
        <v>3125</v>
      </c>
    </row>
    <row r="318" spans="1:3" ht="14.25">
      <c r="A318" s="215" t="s">
        <v>855</v>
      </c>
      <c r="B318" s="215" t="s">
        <v>2483</v>
      </c>
      <c r="C318" s="215" t="s">
        <v>855</v>
      </c>
    </row>
    <row r="319" spans="1:3" ht="14.25">
      <c r="A319" s="215" t="s">
        <v>3184</v>
      </c>
      <c r="B319" s="215" t="s">
        <v>3186</v>
      </c>
      <c r="C319" s="215" t="s">
        <v>3184</v>
      </c>
    </row>
    <row r="320" spans="1:3" ht="14.25">
      <c r="A320" s="215" t="s">
        <v>329</v>
      </c>
      <c r="B320" s="215" t="s">
        <v>329</v>
      </c>
      <c r="C320" s="215" t="s">
        <v>329</v>
      </c>
    </row>
    <row r="321" spans="1:3" ht="14.25">
      <c r="A321" s="215" t="s">
        <v>236</v>
      </c>
      <c r="B321" s="215" t="s">
        <v>1718</v>
      </c>
      <c r="C321" s="215" t="s">
        <v>236</v>
      </c>
    </row>
    <row r="322" spans="1:3" ht="14.25">
      <c r="A322" s="215" t="s">
        <v>837</v>
      </c>
      <c r="B322" s="215" t="s">
        <v>2436</v>
      </c>
      <c r="C322" s="215" t="s">
        <v>837</v>
      </c>
    </row>
    <row r="323" spans="1:3" ht="14.25">
      <c r="A323" s="215" t="s">
        <v>361</v>
      </c>
      <c r="B323" s="215" t="s">
        <v>384</v>
      </c>
      <c r="C323" s="215" t="s">
        <v>361</v>
      </c>
    </row>
    <row r="324" spans="1:3" ht="14.25">
      <c r="A324" s="215" t="s">
        <v>621</v>
      </c>
      <c r="B324" s="215" t="s">
        <v>1709</v>
      </c>
      <c r="C324" s="215" t="s">
        <v>621</v>
      </c>
    </row>
    <row r="325" spans="1:3" ht="14.25">
      <c r="A325" s="215" t="s">
        <v>832</v>
      </c>
      <c r="B325" s="215" t="s">
        <v>2385</v>
      </c>
      <c r="C325" s="215" t="s">
        <v>832</v>
      </c>
    </row>
    <row r="326" spans="1:3" ht="14.25">
      <c r="A326" s="215" t="s">
        <v>304</v>
      </c>
      <c r="B326" s="215" t="s">
        <v>1934</v>
      </c>
      <c r="C326" s="215" t="s">
        <v>304</v>
      </c>
    </row>
    <row r="327" spans="1:3" ht="14.25">
      <c r="A327" s="215" t="s">
        <v>1472</v>
      </c>
      <c r="B327" s="215" t="s">
        <v>104</v>
      </c>
      <c r="C327" s="215" t="s">
        <v>1472</v>
      </c>
    </row>
    <row r="328" spans="1:3" ht="14.25">
      <c r="A328" s="215" t="s">
        <v>1477</v>
      </c>
      <c r="B328" s="215" t="s">
        <v>114</v>
      </c>
      <c r="C328" s="215" t="s">
        <v>1477</v>
      </c>
    </row>
    <row r="329" spans="1:3" ht="14.25">
      <c r="A329" s="215" t="s">
        <v>3231</v>
      </c>
      <c r="B329" s="215" t="s">
        <v>3233</v>
      </c>
      <c r="C329" s="215" t="s">
        <v>3231</v>
      </c>
    </row>
    <row r="330" spans="1:3" ht="14.25">
      <c r="A330" s="215" t="s">
        <v>868</v>
      </c>
      <c r="B330" s="215" t="s">
        <v>2575</v>
      </c>
      <c r="C330" s="215" t="s">
        <v>868</v>
      </c>
    </row>
    <row r="331" spans="1:3" ht="14.25">
      <c r="A331" s="215" t="s">
        <v>538</v>
      </c>
      <c r="B331" s="215" t="s">
        <v>977</v>
      </c>
      <c r="C331" s="215" t="s">
        <v>538</v>
      </c>
    </row>
    <row r="332" spans="1:3" ht="14.25">
      <c r="A332" s="215" t="s">
        <v>654</v>
      </c>
      <c r="B332" s="215" t="s">
        <v>654</v>
      </c>
      <c r="C332" s="215" t="s">
        <v>654</v>
      </c>
    </row>
    <row r="333" spans="1:3" ht="14.25">
      <c r="A333" s="215" t="s">
        <v>846</v>
      </c>
      <c r="B333" s="215" t="s">
        <v>846</v>
      </c>
      <c r="C333" s="215" t="s">
        <v>846</v>
      </c>
    </row>
    <row r="334" spans="1:3" ht="14.25">
      <c r="A334" s="215" t="s">
        <v>817</v>
      </c>
      <c r="B334" s="215" t="s">
        <v>2347</v>
      </c>
      <c r="C334" s="215" t="s">
        <v>817</v>
      </c>
    </row>
    <row r="335" spans="1:3" ht="14.25">
      <c r="A335" s="215" t="s">
        <v>3041</v>
      </c>
      <c r="B335" s="215" t="s">
        <v>3042</v>
      </c>
      <c r="C335" s="215" t="s">
        <v>3041</v>
      </c>
    </row>
    <row r="336" spans="1:3" ht="14.25">
      <c r="A336" s="215" t="s">
        <v>586</v>
      </c>
      <c r="B336" s="215" t="s">
        <v>1809</v>
      </c>
      <c r="C336" s="215" t="s">
        <v>586</v>
      </c>
    </row>
    <row r="337" spans="1:3" ht="14.25">
      <c r="A337" s="215" t="s">
        <v>812</v>
      </c>
      <c r="B337" s="215" t="s">
        <v>2292</v>
      </c>
      <c r="C337" s="215" t="s">
        <v>812</v>
      </c>
    </row>
    <row r="338" spans="1:3" ht="14.25">
      <c r="A338" s="215" t="s">
        <v>3021</v>
      </c>
      <c r="B338" s="215" t="s">
        <v>3023</v>
      </c>
      <c r="C338" s="215" t="s">
        <v>3021</v>
      </c>
    </row>
    <row r="339" spans="1:3" ht="14.25">
      <c r="A339" s="215" t="s">
        <v>576</v>
      </c>
      <c r="B339" s="215" t="s">
        <v>1702</v>
      </c>
      <c r="C339" s="215" t="s">
        <v>576</v>
      </c>
    </row>
    <row r="340" spans="1:3" ht="14.25">
      <c r="A340" s="215" t="s">
        <v>830</v>
      </c>
      <c r="B340" s="215" t="s">
        <v>2397</v>
      </c>
      <c r="C340" s="215" t="s">
        <v>830</v>
      </c>
    </row>
    <row r="341" spans="1:3" ht="14.25">
      <c r="A341" s="215" t="s">
        <v>811</v>
      </c>
      <c r="B341" s="215" t="s">
        <v>2289</v>
      </c>
      <c r="C341" s="215" t="s">
        <v>811</v>
      </c>
    </row>
    <row r="342" spans="1:3" ht="14.25">
      <c r="A342" s="215" t="s">
        <v>811</v>
      </c>
      <c r="B342" s="215" t="s">
        <v>2284</v>
      </c>
      <c r="C342" s="215" t="s">
        <v>811</v>
      </c>
    </row>
    <row r="343" spans="1:3" ht="14.25">
      <c r="A343" s="215" t="s">
        <v>691</v>
      </c>
      <c r="B343" s="215" t="s">
        <v>2093</v>
      </c>
      <c r="C343" s="215" t="s">
        <v>691</v>
      </c>
    </row>
    <row r="344" spans="1:3" ht="14.25">
      <c r="A344" s="215" t="s">
        <v>834</v>
      </c>
      <c r="B344" s="215" t="s">
        <v>2405</v>
      </c>
      <c r="C344" s="215" t="s">
        <v>834</v>
      </c>
    </row>
    <row r="345" spans="1:3" ht="14.25">
      <c r="A345" s="215" t="s">
        <v>549</v>
      </c>
      <c r="B345" s="215" t="s">
        <v>2001</v>
      </c>
      <c r="C345" s="215" t="s">
        <v>549</v>
      </c>
    </row>
    <row r="346" spans="1:3" ht="14.25">
      <c r="A346" s="215" t="s">
        <v>3082</v>
      </c>
      <c r="B346" s="215" t="s">
        <v>3084</v>
      </c>
      <c r="C346" s="215" t="s">
        <v>3082</v>
      </c>
    </row>
    <row r="347" spans="1:3" ht="14.25">
      <c r="A347" s="215" t="s">
        <v>858</v>
      </c>
      <c r="B347" s="215" t="s">
        <v>2536</v>
      </c>
      <c r="C347" s="215" t="s">
        <v>858</v>
      </c>
    </row>
    <row r="348" spans="1:3" ht="14.25">
      <c r="A348" s="215" t="s">
        <v>471</v>
      </c>
      <c r="B348" s="215" t="s">
        <v>1816</v>
      </c>
      <c r="C348" s="215" t="s">
        <v>471</v>
      </c>
    </row>
    <row r="349" spans="1:3" ht="14.25">
      <c r="A349" s="215" t="s">
        <v>886</v>
      </c>
      <c r="B349" s="215" t="s">
        <v>2662</v>
      </c>
      <c r="C349" s="215" t="s">
        <v>886</v>
      </c>
    </row>
    <row r="350" spans="1:3" ht="14.25">
      <c r="A350" s="215" t="s">
        <v>930</v>
      </c>
      <c r="B350" s="215" t="s">
        <v>2821</v>
      </c>
      <c r="C350" s="215" t="s">
        <v>930</v>
      </c>
    </row>
    <row r="351" spans="1:3" ht="14.25">
      <c r="A351" s="215" t="s">
        <v>807</v>
      </c>
      <c r="B351" s="215" t="s">
        <v>2271</v>
      </c>
      <c r="C351" s="215" t="s">
        <v>807</v>
      </c>
    </row>
    <row r="352" spans="1:3" ht="14.25">
      <c r="A352" s="215" t="s">
        <v>841</v>
      </c>
      <c r="B352" s="215" t="s">
        <v>2460</v>
      </c>
      <c r="C352" s="215" t="s">
        <v>841</v>
      </c>
    </row>
    <row r="353" spans="1:3" ht="14.25">
      <c r="A353" s="215" t="s">
        <v>901</v>
      </c>
      <c r="B353" s="215" t="s">
        <v>2688</v>
      </c>
      <c r="C353" s="215" t="s">
        <v>901</v>
      </c>
    </row>
    <row r="354" spans="1:3" ht="14.25">
      <c r="A354" s="215" t="s">
        <v>215</v>
      </c>
      <c r="B354" s="215" t="s">
        <v>2049</v>
      </c>
      <c r="C354" s="215" t="s">
        <v>215</v>
      </c>
    </row>
    <row r="355" spans="1:3" ht="14.25">
      <c r="A355" s="215" t="s">
        <v>2161</v>
      </c>
      <c r="B355" s="215" t="s">
        <v>2162</v>
      </c>
      <c r="C355" s="215" t="s">
        <v>2161</v>
      </c>
    </row>
    <row r="356" spans="1:3" ht="14.25">
      <c r="A356" s="215" t="s">
        <v>2161</v>
      </c>
      <c r="B356" s="215" t="s">
        <v>1164</v>
      </c>
      <c r="C356" s="215" t="s">
        <v>2161</v>
      </c>
    </row>
    <row r="357" spans="1:3" ht="14.25">
      <c r="A357" s="215" t="s">
        <v>819</v>
      </c>
      <c r="B357" s="215" t="s">
        <v>2352</v>
      </c>
      <c r="C357" s="215" t="s">
        <v>819</v>
      </c>
    </row>
    <row r="358" spans="1:3" ht="14.25">
      <c r="A358" s="215" t="s">
        <v>3079</v>
      </c>
      <c r="B358" s="215" t="s">
        <v>3080</v>
      </c>
      <c r="C358" s="215" t="s">
        <v>3079</v>
      </c>
    </row>
    <row r="359" spans="1:3" ht="14.25">
      <c r="A359" s="215" t="s">
        <v>843</v>
      </c>
      <c r="B359" s="215" t="s">
        <v>2525</v>
      </c>
      <c r="C359" s="215" t="s">
        <v>843</v>
      </c>
    </row>
    <row r="360" spans="1:3" ht="14.25">
      <c r="A360" s="215" t="s">
        <v>3198</v>
      </c>
      <c r="B360" s="215" t="s">
        <v>3200</v>
      </c>
      <c r="C360" s="215" t="s">
        <v>3198</v>
      </c>
    </row>
    <row r="361" spans="1:3" ht="14.25">
      <c r="A361" s="215" t="s">
        <v>598</v>
      </c>
      <c r="B361" s="215" t="s">
        <v>2223</v>
      </c>
      <c r="C361" s="215" t="s">
        <v>598</v>
      </c>
    </row>
    <row r="362" spans="1:3" ht="14.25">
      <c r="A362" s="215" t="s">
        <v>186</v>
      </c>
      <c r="B362" s="215" t="s">
        <v>1610</v>
      </c>
      <c r="C362" s="215" t="s">
        <v>186</v>
      </c>
    </row>
    <row r="363" spans="1:3" ht="14.25">
      <c r="A363" s="215" t="s">
        <v>600</v>
      </c>
      <c r="B363" s="215" t="s">
        <v>2275</v>
      </c>
      <c r="C363" s="215" t="s">
        <v>600</v>
      </c>
    </row>
    <row r="364" spans="1:3" ht="14.25">
      <c r="A364" s="215" t="s">
        <v>842</v>
      </c>
      <c r="B364" s="215" t="s">
        <v>2527</v>
      </c>
      <c r="C364" s="215" t="s">
        <v>842</v>
      </c>
    </row>
    <row r="365" spans="1:3" ht="14.25">
      <c r="A365" s="215" t="s">
        <v>861</v>
      </c>
      <c r="B365" s="215" t="s">
        <v>2546</v>
      </c>
      <c r="C365" s="215" t="s">
        <v>861</v>
      </c>
    </row>
    <row r="366" spans="1:3" ht="14.25">
      <c r="A366" s="215" t="s">
        <v>604</v>
      </c>
      <c r="B366" s="215" t="s">
        <v>2334</v>
      </c>
      <c r="C366" s="215" t="s">
        <v>604</v>
      </c>
    </row>
    <row r="367" spans="1:3" ht="14.25">
      <c r="A367" s="215" t="s">
        <v>654</v>
      </c>
      <c r="B367" s="215" t="s">
        <v>2494</v>
      </c>
      <c r="C367" s="215" t="s">
        <v>654</v>
      </c>
    </row>
    <row r="368" spans="1:3" ht="14.25">
      <c r="A368" s="215" t="s">
        <v>626</v>
      </c>
      <c r="B368" s="215" t="s">
        <v>1776</v>
      </c>
      <c r="C368" s="215" t="s">
        <v>626</v>
      </c>
    </row>
    <row r="369" spans="1:3" ht="14.25">
      <c r="A369" s="215" t="s">
        <v>3132</v>
      </c>
      <c r="B369" s="215" t="s">
        <v>3133</v>
      </c>
      <c r="C369" s="215" t="s">
        <v>3132</v>
      </c>
    </row>
    <row r="370" spans="1:3" ht="14.25">
      <c r="A370" s="215" t="s">
        <v>932</v>
      </c>
      <c r="B370" s="215" t="s">
        <v>2835</v>
      </c>
      <c r="C370" s="215" t="s">
        <v>932</v>
      </c>
    </row>
    <row r="371" spans="1:3" ht="14.25">
      <c r="A371" s="215" t="s">
        <v>922</v>
      </c>
      <c r="B371" s="215" t="s">
        <v>2803</v>
      </c>
      <c r="C371" s="215" t="s">
        <v>922</v>
      </c>
    </row>
    <row r="372" spans="1:3" ht="14.25">
      <c r="A372" s="215" t="s">
        <v>864</v>
      </c>
      <c r="B372" s="215" t="s">
        <v>2560</v>
      </c>
      <c r="C372" s="215" t="s">
        <v>864</v>
      </c>
    </row>
    <row r="373" spans="1:3" ht="14.25">
      <c r="A373" s="215" t="s">
        <v>3163</v>
      </c>
      <c r="B373" s="215" t="s">
        <v>3165</v>
      </c>
      <c r="C373" s="215" t="s">
        <v>3163</v>
      </c>
    </row>
    <row r="374" spans="1:3" ht="14.25">
      <c r="A374" s="215" t="s">
        <v>889</v>
      </c>
      <c r="B374" s="215" t="s">
        <v>2677</v>
      </c>
      <c r="C374" s="215" t="s">
        <v>889</v>
      </c>
    </row>
    <row r="375" spans="1:3" ht="14.25">
      <c r="A375" s="215" t="s">
        <v>802</v>
      </c>
      <c r="B375" s="215" t="s">
        <v>2229</v>
      </c>
      <c r="C375" s="215" t="s">
        <v>802</v>
      </c>
    </row>
    <row r="376" spans="1:3" ht="14.25">
      <c r="A376" s="215" t="s">
        <v>870</v>
      </c>
      <c r="B376" s="215" t="s">
        <v>3333</v>
      </c>
      <c r="C376" s="215" t="s">
        <v>870</v>
      </c>
    </row>
    <row r="377" spans="1:3" ht="14.25">
      <c r="A377" s="215" t="s">
        <v>648</v>
      </c>
      <c r="B377" s="215" t="s">
        <v>2084</v>
      </c>
      <c r="C377" s="215" t="s">
        <v>648</v>
      </c>
    </row>
    <row r="378" spans="1:3" ht="14.25">
      <c r="A378" s="215" t="s">
        <v>928</v>
      </c>
      <c r="B378" s="215" t="s">
        <v>2772</v>
      </c>
      <c r="C378" s="215" t="s">
        <v>928</v>
      </c>
    </row>
    <row r="379" spans="1:3" ht="14.25">
      <c r="A379" s="215" t="s">
        <v>816</v>
      </c>
      <c r="B379" s="215" t="s">
        <v>2350</v>
      </c>
      <c r="C379" s="215" t="s">
        <v>816</v>
      </c>
    </row>
    <row r="380" spans="1:3" ht="14.25">
      <c r="A380" s="215" t="s">
        <v>607</v>
      </c>
      <c r="B380" s="215" t="s">
        <v>2388</v>
      </c>
      <c r="C380" s="215" t="s">
        <v>607</v>
      </c>
    </row>
    <row r="381" spans="1:3" ht="14.25">
      <c r="A381" s="215" t="s">
        <v>814</v>
      </c>
      <c r="B381" s="215" t="s">
        <v>2345</v>
      </c>
      <c r="C381" s="215" t="s">
        <v>814</v>
      </c>
    </row>
    <row r="382" spans="1:3" ht="14.25">
      <c r="A382" s="215" t="s">
        <v>283</v>
      </c>
      <c r="B382" s="215" t="s">
        <v>2316</v>
      </c>
      <c r="C382" s="215" t="s">
        <v>283</v>
      </c>
    </row>
    <row r="383" spans="1:3" ht="14.25">
      <c r="A383" s="215" t="s">
        <v>3146</v>
      </c>
      <c r="B383" s="215" t="s">
        <v>3148</v>
      </c>
      <c r="C383" s="215" t="s">
        <v>3146</v>
      </c>
    </row>
    <row r="384" spans="1:3" ht="14.25">
      <c r="A384" s="215" t="s">
        <v>632</v>
      </c>
      <c r="B384" s="215" t="s">
        <v>1997</v>
      </c>
      <c r="C384" s="215" t="s">
        <v>632</v>
      </c>
    </row>
    <row r="385" spans="1:3" ht="14.25">
      <c r="A385" s="215" t="s">
        <v>1504</v>
      </c>
      <c r="B385" s="215" t="s">
        <v>1505</v>
      </c>
      <c r="C385" s="215" t="s">
        <v>1504</v>
      </c>
    </row>
    <row r="386" spans="1:3" ht="14.25">
      <c r="A386" s="215" t="s">
        <v>266</v>
      </c>
      <c r="B386" s="215" t="s">
        <v>1729</v>
      </c>
      <c r="C386" s="215" t="s">
        <v>266</v>
      </c>
    </row>
    <row r="387" spans="1:3" ht="14.25">
      <c r="A387" s="215" t="s">
        <v>636</v>
      </c>
      <c r="B387" s="215" t="s">
        <v>2009</v>
      </c>
      <c r="C387" s="215" t="s">
        <v>636</v>
      </c>
    </row>
    <row r="388" spans="1:3" ht="14.25">
      <c r="A388" s="215" t="s">
        <v>312</v>
      </c>
      <c r="B388" s="215" t="s">
        <v>1348</v>
      </c>
      <c r="C388" s="215" t="s">
        <v>312</v>
      </c>
    </row>
    <row r="389" spans="1:3" ht="14.25">
      <c r="A389" s="215" t="s">
        <v>1112</v>
      </c>
      <c r="B389" s="215" t="s">
        <v>1113</v>
      </c>
      <c r="C389" s="215" t="s">
        <v>1112</v>
      </c>
    </row>
    <row r="390" spans="1:3" ht="14.25">
      <c r="A390" s="215" t="s">
        <v>924</v>
      </c>
      <c r="B390" s="215" t="s">
        <v>2782</v>
      </c>
      <c r="C390" s="215" t="s">
        <v>924</v>
      </c>
    </row>
    <row r="391" spans="1:3" ht="14.25">
      <c r="A391" s="215" t="s">
        <v>568</v>
      </c>
      <c r="B391" s="215" t="s">
        <v>1595</v>
      </c>
      <c r="C391" s="215" t="s">
        <v>568</v>
      </c>
    </row>
    <row r="392" spans="1:3" ht="16.5">
      <c r="A392" s="215" t="s">
        <v>395</v>
      </c>
      <c r="B392" s="335" t="s">
        <v>2088</v>
      </c>
      <c r="C392" s="215" t="s">
        <v>395</v>
      </c>
    </row>
    <row r="393" spans="1:3" ht="14.25">
      <c r="A393" s="215" t="s">
        <v>774</v>
      </c>
      <c r="B393" s="215" t="s">
        <v>1905</v>
      </c>
      <c r="C393" s="215" t="s">
        <v>774</v>
      </c>
    </row>
    <row r="394" spans="1:3" ht="14.25">
      <c r="A394" s="215" t="s">
        <v>938</v>
      </c>
      <c r="B394" s="215" t="s">
        <v>1079</v>
      </c>
      <c r="C394" s="215" t="s">
        <v>938</v>
      </c>
    </row>
    <row r="395" spans="1:3" ht="14.25">
      <c r="A395" s="215" t="s">
        <v>835</v>
      </c>
      <c r="B395" s="215" t="s">
        <v>2418</v>
      </c>
      <c r="C395" s="215" t="s">
        <v>835</v>
      </c>
    </row>
    <row r="396" spans="1:3" ht="14.25">
      <c r="A396" s="215" t="s">
        <v>436</v>
      </c>
      <c r="B396" s="215" t="s">
        <v>1511</v>
      </c>
      <c r="C396" s="215" t="s">
        <v>436</v>
      </c>
    </row>
    <row r="397" spans="1:3" ht="14.25">
      <c r="A397" s="215" t="s">
        <v>3279</v>
      </c>
      <c r="B397" s="215" t="s">
        <v>3280</v>
      </c>
      <c r="C397" s="215" t="s">
        <v>3279</v>
      </c>
    </row>
    <row r="398" spans="1:3" ht="14.25">
      <c r="A398" s="215" t="s">
        <v>895</v>
      </c>
      <c r="B398" s="215" t="s">
        <v>2666</v>
      </c>
      <c r="C398" s="215" t="s">
        <v>895</v>
      </c>
    </row>
    <row r="399" spans="1:3" ht="14.25">
      <c r="A399" s="215" t="s">
        <v>442</v>
      </c>
      <c r="B399" s="215" t="s">
        <v>795</v>
      </c>
      <c r="C399" s="215" t="s">
        <v>442</v>
      </c>
    </row>
    <row r="400" spans="1:3" ht="14.25">
      <c r="A400" s="215" t="s">
        <v>448</v>
      </c>
      <c r="B400" s="215" t="s">
        <v>1500</v>
      </c>
      <c r="C400" s="215" t="s">
        <v>448</v>
      </c>
    </row>
    <row r="401" spans="1:3" ht="14.25">
      <c r="A401" s="215" t="s">
        <v>448</v>
      </c>
      <c r="B401" s="215" t="s">
        <v>1536</v>
      </c>
      <c r="C401" s="215" t="s">
        <v>448</v>
      </c>
    </row>
    <row r="402" spans="1:3" ht="14.25">
      <c r="A402" s="215" t="s">
        <v>448</v>
      </c>
      <c r="B402" s="215" t="s">
        <v>1545</v>
      </c>
      <c r="C402" s="215" t="s">
        <v>448</v>
      </c>
    </row>
    <row r="403" spans="1:3" ht="14.25">
      <c r="A403" s="215" t="s">
        <v>448</v>
      </c>
      <c r="B403" s="215" t="s">
        <v>1537</v>
      </c>
      <c r="C403" s="215" t="s">
        <v>448</v>
      </c>
    </row>
    <row r="404" spans="1:3" ht="14.25">
      <c r="A404" s="215" t="s">
        <v>687</v>
      </c>
      <c r="B404" s="215" t="s">
        <v>2186</v>
      </c>
      <c r="C404" s="215" t="s">
        <v>687</v>
      </c>
    </row>
    <row r="405" spans="1:3" ht="14.25">
      <c r="A405" s="215" t="s">
        <v>650</v>
      </c>
      <c r="B405" s="215" t="s">
        <v>2166</v>
      </c>
      <c r="C405" s="215" t="s">
        <v>650</v>
      </c>
    </row>
    <row r="406" spans="1:3" ht="14.25">
      <c r="A406" s="215" t="s">
        <v>554</v>
      </c>
      <c r="B406" s="215" t="s">
        <v>1284</v>
      </c>
      <c r="C406" s="215" t="s">
        <v>554</v>
      </c>
    </row>
    <row r="407" spans="1:3" ht="14.25">
      <c r="A407" s="215" t="s">
        <v>902</v>
      </c>
      <c r="B407" s="215" t="s">
        <v>902</v>
      </c>
      <c r="C407" s="215" t="s">
        <v>902</v>
      </c>
    </row>
    <row r="408" spans="1:3" ht="14.25">
      <c r="A408" s="215" t="s">
        <v>215</v>
      </c>
      <c r="B408" s="215" t="s">
        <v>2052</v>
      </c>
      <c r="C408" s="215" t="s">
        <v>215</v>
      </c>
    </row>
    <row r="409" spans="1:3" ht="14.25">
      <c r="A409" s="215" t="s">
        <v>329</v>
      </c>
      <c r="B409" s="215" t="s">
        <v>1481</v>
      </c>
      <c r="C409" s="215" t="s">
        <v>329</v>
      </c>
    </row>
    <row r="410" spans="1:3" ht="14.25">
      <c r="A410" s="215" t="s">
        <v>329</v>
      </c>
      <c r="B410" s="215" t="s">
        <v>1357</v>
      </c>
      <c r="C410" s="215" t="s">
        <v>329</v>
      </c>
    </row>
    <row r="411" spans="1:3" ht="14.25">
      <c r="A411" s="215" t="s">
        <v>60</v>
      </c>
      <c r="B411" s="215" t="s">
        <v>83</v>
      </c>
      <c r="C411" s="215" t="s">
        <v>60</v>
      </c>
    </row>
    <row r="412" spans="1:3" ht="14.25">
      <c r="A412" s="215" t="s">
        <v>321</v>
      </c>
      <c r="B412" s="215" t="s">
        <v>1336</v>
      </c>
      <c r="C412" s="215" t="s">
        <v>321</v>
      </c>
    </row>
    <row r="413" spans="1:3" ht="14.25">
      <c r="A413" s="215" t="s">
        <v>820</v>
      </c>
      <c r="B413" s="215" t="s">
        <v>2331</v>
      </c>
      <c r="C413" s="215" t="s">
        <v>820</v>
      </c>
    </row>
    <row r="414" spans="1:3" ht="14.25">
      <c r="A414" s="215" t="s">
        <v>3281</v>
      </c>
      <c r="B414" s="215" t="s">
        <v>3282</v>
      </c>
      <c r="C414" s="215" t="s">
        <v>3281</v>
      </c>
    </row>
    <row r="415" spans="1:3" ht="14.25">
      <c r="A415" s="215" t="s">
        <v>1927</v>
      </c>
      <c r="B415" s="215" t="s">
        <v>1168</v>
      </c>
      <c r="C415" s="215" t="s">
        <v>1927</v>
      </c>
    </row>
    <row r="416" spans="1:3" ht="14.25">
      <c r="A416" s="215" t="s">
        <v>3222</v>
      </c>
      <c r="B416" s="215" t="s">
        <v>3224</v>
      </c>
      <c r="C416" s="215" t="s">
        <v>3222</v>
      </c>
    </row>
    <row r="417" spans="1:3" ht="14.25">
      <c r="A417" s="215" t="s">
        <v>543</v>
      </c>
      <c r="B417" s="215" t="s">
        <v>1738</v>
      </c>
      <c r="C417" s="215" t="s">
        <v>543</v>
      </c>
    </row>
    <row r="418" spans="1:3" ht="14.25">
      <c r="A418" s="215" t="s">
        <v>857</v>
      </c>
      <c r="B418" s="215" t="s">
        <v>2534</v>
      </c>
      <c r="C418" s="215" t="s">
        <v>857</v>
      </c>
    </row>
    <row r="419" spans="1:3" ht="14.25">
      <c r="A419" s="215" t="s">
        <v>1927</v>
      </c>
      <c r="B419" s="215" t="s">
        <v>1931</v>
      </c>
      <c r="C419" s="215" t="s">
        <v>1927</v>
      </c>
    </row>
    <row r="420" spans="1:3" ht="14.25">
      <c r="A420" s="215" t="s">
        <v>543</v>
      </c>
      <c r="B420" s="215" t="s">
        <v>1742</v>
      </c>
      <c r="C420" s="215" t="s">
        <v>543</v>
      </c>
    </row>
    <row r="421" spans="1:3" ht="14.25">
      <c r="A421" s="215" t="s">
        <v>3170</v>
      </c>
      <c r="B421" s="215" t="s">
        <v>3172</v>
      </c>
      <c r="C421" s="215" t="s">
        <v>3170</v>
      </c>
    </row>
    <row r="422" spans="1:3" ht="14.25">
      <c r="A422" s="215" t="s">
        <v>1124</v>
      </c>
      <c r="B422" s="215" t="s">
        <v>1125</v>
      </c>
      <c r="C422" s="215" t="s">
        <v>1124</v>
      </c>
    </row>
    <row r="423" spans="1:3" ht="14.25">
      <c r="A423" s="215" t="s">
        <v>353</v>
      </c>
      <c r="B423" s="215" t="s">
        <v>2146</v>
      </c>
      <c r="C423" s="215" t="s">
        <v>353</v>
      </c>
    </row>
    <row r="424" spans="1:3" ht="14.25">
      <c r="A424" s="215" t="s">
        <v>839</v>
      </c>
      <c r="B424" s="215" t="s">
        <v>2444</v>
      </c>
      <c r="C424" s="215" t="s">
        <v>839</v>
      </c>
    </row>
    <row r="425" spans="1:3" ht="14.25">
      <c r="A425" s="215" t="s">
        <v>361</v>
      </c>
      <c r="B425" s="215" t="s">
        <v>451</v>
      </c>
      <c r="C425" s="215" t="s">
        <v>361</v>
      </c>
    </row>
    <row r="426" spans="1:3" ht="14.25">
      <c r="A426" s="215" t="s">
        <v>181</v>
      </c>
      <c r="B426" s="215" t="s">
        <v>1914</v>
      </c>
      <c r="C426" s="215" t="s">
        <v>181</v>
      </c>
    </row>
    <row r="427" spans="1:3" ht="14.25">
      <c r="A427" s="215" t="s">
        <v>181</v>
      </c>
      <c r="B427" s="215" t="s">
        <v>1922</v>
      </c>
      <c r="C427" s="215" t="s">
        <v>181</v>
      </c>
    </row>
    <row r="428" spans="1:3" ht="14.25">
      <c r="A428" s="215" t="s">
        <v>939</v>
      </c>
      <c r="B428" s="215" t="s">
        <v>2880</v>
      </c>
      <c r="C428" s="215" t="s">
        <v>939</v>
      </c>
    </row>
    <row r="429" spans="1:3" ht="14.25">
      <c r="A429" s="215" t="s">
        <v>885</v>
      </c>
      <c r="B429" s="215" t="s">
        <v>885</v>
      </c>
      <c r="C429" s="215" t="s">
        <v>885</v>
      </c>
    </row>
    <row r="430" spans="1:3" ht="14.25">
      <c r="A430" s="215" t="s">
        <v>881</v>
      </c>
      <c r="B430" s="215" t="s">
        <v>2687</v>
      </c>
      <c r="C430" s="215" t="s">
        <v>881</v>
      </c>
    </row>
    <row r="431" spans="1:3" ht="14.25">
      <c r="A431" s="215" t="s">
        <v>3245</v>
      </c>
      <c r="B431" s="215" t="s">
        <v>3246</v>
      </c>
      <c r="C431" s="215" t="s">
        <v>3245</v>
      </c>
    </row>
    <row r="432" spans="1:3" ht="14.25">
      <c r="A432" s="215" t="s">
        <v>3284</v>
      </c>
      <c r="B432" s="215" t="s">
        <v>3285</v>
      </c>
      <c r="C432" s="215" t="s">
        <v>3284</v>
      </c>
    </row>
    <row r="433" spans="1:3" ht="14.25">
      <c r="A433" s="215" t="s">
        <v>3284</v>
      </c>
      <c r="B433" s="215" t="s">
        <v>3286</v>
      </c>
      <c r="C433" s="215" t="s">
        <v>3284</v>
      </c>
    </row>
    <row r="434" spans="1:3" ht="14.25">
      <c r="A434" s="215" t="s">
        <v>899</v>
      </c>
      <c r="B434" s="215" t="s">
        <v>2650</v>
      </c>
      <c r="C434" s="215" t="s">
        <v>899</v>
      </c>
    </row>
    <row r="435" spans="1:3" ht="14.25">
      <c r="A435" s="215" t="s">
        <v>799</v>
      </c>
      <c r="B435" s="215" t="s">
        <v>2204</v>
      </c>
      <c r="C435" s="215" t="s">
        <v>799</v>
      </c>
    </row>
    <row r="436" spans="1:3" ht="14.25">
      <c r="A436" s="215" t="s">
        <v>799</v>
      </c>
      <c r="B436" s="215" t="s">
        <v>2195</v>
      </c>
      <c r="C436" s="215" t="s">
        <v>799</v>
      </c>
    </row>
    <row r="437" spans="1:3" ht="14.25">
      <c r="A437" s="215" t="s">
        <v>771</v>
      </c>
      <c r="B437" s="215" t="s">
        <v>1558</v>
      </c>
      <c r="C437" s="215" t="s">
        <v>771</v>
      </c>
    </row>
    <row r="438" spans="1:3" ht="14.25">
      <c r="A438" s="215" t="s">
        <v>2931</v>
      </c>
      <c r="B438" s="215" t="s">
        <v>2932</v>
      </c>
      <c r="C438" s="215" t="s">
        <v>2931</v>
      </c>
    </row>
    <row r="439" spans="1:3" ht="14.25">
      <c r="A439" s="215" t="s">
        <v>927</v>
      </c>
      <c r="B439" s="215" t="s">
        <v>2790</v>
      </c>
      <c r="C439" s="215" t="s">
        <v>927</v>
      </c>
    </row>
    <row r="440" spans="1:3" ht="14.25">
      <c r="A440" s="215" t="s">
        <v>833</v>
      </c>
      <c r="B440" s="215" t="s">
        <v>2401</v>
      </c>
      <c r="C440" s="215" t="s">
        <v>833</v>
      </c>
    </row>
    <row r="441" spans="1:3" ht="14.25">
      <c r="A441" s="215" t="s">
        <v>584</v>
      </c>
      <c r="B441" s="215" t="s">
        <v>1799</v>
      </c>
      <c r="C441" s="215" t="s">
        <v>584</v>
      </c>
    </row>
    <row r="442" spans="1:3" ht="14.25">
      <c r="A442" s="215" t="s">
        <v>800</v>
      </c>
      <c r="B442" s="215" t="s">
        <v>2215</v>
      </c>
      <c r="C442" s="215" t="s">
        <v>800</v>
      </c>
    </row>
    <row r="443" spans="1:3" ht="14.25">
      <c r="A443" s="215" t="s">
        <v>3155</v>
      </c>
      <c r="B443" s="215" t="s">
        <v>3157</v>
      </c>
      <c r="C443" s="215" t="s">
        <v>3155</v>
      </c>
    </row>
    <row r="444" spans="1:3" ht="14.25">
      <c r="A444" s="215" t="s">
        <v>191</v>
      </c>
      <c r="B444" s="215" t="s">
        <v>1293</v>
      </c>
      <c r="C444" s="215" t="s">
        <v>191</v>
      </c>
    </row>
    <row r="445" spans="1:3" ht="14.25">
      <c r="A445" s="215" t="s">
        <v>2928</v>
      </c>
      <c r="B445" s="215" t="s">
        <v>2929</v>
      </c>
      <c r="C445" s="215" t="s">
        <v>2928</v>
      </c>
    </row>
    <row r="446" spans="1:3" ht="14.25">
      <c r="A446" s="215" t="s">
        <v>536</v>
      </c>
      <c r="B446" s="215" t="s">
        <v>1066</v>
      </c>
      <c r="C446" s="215" t="s">
        <v>536</v>
      </c>
    </row>
    <row r="447" spans="1:3" ht="14.25">
      <c r="A447" s="215" t="s">
        <v>640</v>
      </c>
      <c r="B447" s="215" t="s">
        <v>2057</v>
      </c>
      <c r="C447" s="215" t="s">
        <v>640</v>
      </c>
    </row>
    <row r="448" spans="1:3" ht="14.25">
      <c r="A448" s="215" t="s">
        <v>1116</v>
      </c>
      <c r="B448" s="215" t="s">
        <v>1118</v>
      </c>
      <c r="C448" s="215" t="s">
        <v>1116</v>
      </c>
    </row>
    <row r="449" spans="1:3" ht="14.25">
      <c r="A449" s="215" t="s">
        <v>556</v>
      </c>
      <c r="B449" s="215" t="s">
        <v>1198</v>
      </c>
      <c r="C449" s="215" t="s">
        <v>556</v>
      </c>
    </row>
    <row r="450" spans="1:3" ht="14.25">
      <c r="A450" s="215" t="s">
        <v>873</v>
      </c>
      <c r="B450" s="215" t="s">
        <v>2668</v>
      </c>
      <c r="C450" s="215" t="s">
        <v>873</v>
      </c>
    </row>
    <row r="451" spans="1:3" ht="14.25">
      <c r="A451" s="215" t="s">
        <v>600</v>
      </c>
      <c r="B451" s="215" t="s">
        <v>600</v>
      </c>
      <c r="C451" s="215" t="s">
        <v>600</v>
      </c>
    </row>
    <row r="452" spans="1:3" ht="14.25">
      <c r="A452" s="215" t="s">
        <v>514</v>
      </c>
      <c r="B452" s="215" t="s">
        <v>2752</v>
      </c>
      <c r="C452" s="215" t="s">
        <v>514</v>
      </c>
    </row>
    <row r="453" spans="1:3" ht="14.25">
      <c r="A453" s="215" t="s">
        <v>914</v>
      </c>
      <c r="B453" s="215" t="s">
        <v>2592</v>
      </c>
      <c r="C453" s="215" t="s">
        <v>914</v>
      </c>
    </row>
    <row r="454" spans="1:3" ht="14.25">
      <c r="A454" s="215" t="s">
        <v>338</v>
      </c>
      <c r="B454" s="215" t="s">
        <v>735</v>
      </c>
      <c r="C454" s="215" t="s">
        <v>338</v>
      </c>
    </row>
    <row r="455" spans="1:3" ht="14.25">
      <c r="A455" s="215" t="s">
        <v>294</v>
      </c>
      <c r="B455" s="215" t="s">
        <v>2375</v>
      </c>
      <c r="C455" s="215" t="s">
        <v>294</v>
      </c>
    </row>
    <row r="456" spans="1:3" ht="14.25">
      <c r="A456" s="215" t="s">
        <v>2904</v>
      </c>
      <c r="B456" s="215" t="s">
        <v>2905</v>
      </c>
      <c r="C456" s="215" t="s">
        <v>2904</v>
      </c>
    </row>
    <row r="457" spans="1:3" ht="14.25">
      <c r="A457" s="215" t="s">
        <v>3216</v>
      </c>
      <c r="B457" s="215" t="s">
        <v>3218</v>
      </c>
      <c r="C457" s="215" t="s">
        <v>3216</v>
      </c>
    </row>
    <row r="458" spans="1:3" ht="14.25">
      <c r="A458" s="215" t="s">
        <v>771</v>
      </c>
      <c r="B458" s="215" t="s">
        <v>1564</v>
      </c>
      <c r="C458" s="215" t="s">
        <v>771</v>
      </c>
    </row>
    <row r="459" spans="1:3" ht="14.25">
      <c r="A459" s="215" t="s">
        <v>580</v>
      </c>
      <c r="B459" s="215" t="s">
        <v>1782</v>
      </c>
      <c r="C459" s="215" t="s">
        <v>580</v>
      </c>
    </row>
    <row r="460" spans="1:3" ht="14.25">
      <c r="A460" s="215" t="s">
        <v>903</v>
      </c>
      <c r="B460" s="215" t="s">
        <v>2694</v>
      </c>
      <c r="C460" s="215" t="s">
        <v>903</v>
      </c>
    </row>
    <row r="461" spans="1:3" ht="14.25">
      <c r="A461" s="215" t="s">
        <v>357</v>
      </c>
      <c r="B461" s="215" t="s">
        <v>2134</v>
      </c>
      <c r="C461" s="215" t="s">
        <v>357</v>
      </c>
    </row>
    <row r="462" spans="1:3" ht="14.25">
      <c r="A462" s="215" t="s">
        <v>210</v>
      </c>
      <c r="B462" s="215" t="s">
        <v>1583</v>
      </c>
      <c r="C462" s="215" t="s">
        <v>210</v>
      </c>
    </row>
    <row r="463" spans="1:3" ht="14.25">
      <c r="A463" s="215" t="s">
        <v>210</v>
      </c>
      <c r="B463" s="215" t="s">
        <v>1578</v>
      </c>
      <c r="C463" s="215" t="s">
        <v>210</v>
      </c>
    </row>
    <row r="464" spans="1:3" ht="14.25">
      <c r="A464" s="215" t="s">
        <v>505</v>
      </c>
      <c r="B464" s="215" t="s">
        <v>2777</v>
      </c>
      <c r="C464" s="215" t="s">
        <v>505</v>
      </c>
    </row>
    <row r="465" spans="1:3" ht="14.25">
      <c r="A465" s="215" t="s">
        <v>529</v>
      </c>
      <c r="B465" s="215" t="s">
        <v>3248</v>
      </c>
      <c r="C465" s="215" t="s">
        <v>529</v>
      </c>
    </row>
    <row r="466" spans="1:3" ht="14.25">
      <c r="A466" s="215" t="s">
        <v>852</v>
      </c>
      <c r="B466" s="215" t="s">
        <v>2530</v>
      </c>
      <c r="C466" s="215" t="s">
        <v>852</v>
      </c>
    </row>
    <row r="467" spans="1:3" ht="14.25">
      <c r="A467" s="215" t="s">
        <v>634</v>
      </c>
      <c r="B467" s="215" t="s">
        <v>1986</v>
      </c>
      <c r="C467" s="215" t="s">
        <v>634</v>
      </c>
    </row>
    <row r="468" spans="1:3" ht="14.25">
      <c r="A468" s="215" t="s">
        <v>928</v>
      </c>
      <c r="B468" s="215" t="s">
        <v>2774</v>
      </c>
      <c r="C468" s="215" t="s">
        <v>928</v>
      </c>
    </row>
    <row r="469" spans="1:3" ht="14.25">
      <c r="A469" s="215" t="s">
        <v>896</v>
      </c>
      <c r="B469" s="215" t="s">
        <v>2686</v>
      </c>
      <c r="C469" s="215" t="s">
        <v>896</v>
      </c>
    </row>
    <row r="470" spans="1:3" ht="14.25">
      <c r="A470" s="215" t="s">
        <v>418</v>
      </c>
      <c r="B470" s="215" t="s">
        <v>501</v>
      </c>
      <c r="C470" s="215" t="s">
        <v>418</v>
      </c>
    </row>
    <row r="471" spans="1:3" ht="14.25">
      <c r="A471" s="215" t="s">
        <v>897</v>
      </c>
      <c r="B471" s="215" t="s">
        <v>897</v>
      </c>
      <c r="C471" s="215" t="s">
        <v>897</v>
      </c>
    </row>
    <row r="472" spans="1:3" ht="14.25">
      <c r="A472" s="215" t="s">
        <v>838</v>
      </c>
      <c r="B472" s="215" t="s">
        <v>2440</v>
      </c>
      <c r="C472" s="215" t="s">
        <v>838</v>
      </c>
    </row>
    <row r="473" spans="1:3" ht="14.25">
      <c r="A473" s="215" t="s">
        <v>892</v>
      </c>
      <c r="B473" s="215" t="s">
        <v>2610</v>
      </c>
      <c r="C473" s="215" t="s">
        <v>892</v>
      </c>
    </row>
    <row r="474" spans="1:3" ht="14.25">
      <c r="A474" s="215" t="s">
        <v>638</v>
      </c>
      <c r="B474" s="215" t="s">
        <v>2026</v>
      </c>
      <c r="C474" s="215" t="s">
        <v>638</v>
      </c>
    </row>
    <row r="475" spans="1:3" ht="14.25">
      <c r="A475" s="215" t="s">
        <v>380</v>
      </c>
      <c r="B475" s="215" t="s">
        <v>1946</v>
      </c>
      <c r="C475" s="215" t="s">
        <v>380</v>
      </c>
    </row>
    <row r="476" spans="1:3" ht="14.25">
      <c r="A476" s="215" t="s">
        <v>862</v>
      </c>
      <c r="B476" s="215" t="s">
        <v>2551</v>
      </c>
      <c r="C476" s="215" t="s">
        <v>862</v>
      </c>
    </row>
    <row r="477" spans="1:3" ht="14.25">
      <c r="A477" s="215" t="s">
        <v>913</v>
      </c>
      <c r="B477" s="215" t="s">
        <v>2597</v>
      </c>
      <c r="C477" s="215" t="s">
        <v>913</v>
      </c>
    </row>
    <row r="478" spans="1:3" ht="14.25">
      <c r="A478" s="215" t="s">
        <v>3112</v>
      </c>
      <c r="B478" s="215" t="s">
        <v>3114</v>
      </c>
      <c r="C478" s="215" t="s">
        <v>3112</v>
      </c>
    </row>
    <row r="479" spans="1:3" ht="14.25">
      <c r="A479" s="215" t="s">
        <v>3072</v>
      </c>
      <c r="B479" s="215" t="s">
        <v>3074</v>
      </c>
      <c r="C479" s="215" t="s">
        <v>3072</v>
      </c>
    </row>
    <row r="480" spans="1:3" ht="14.25">
      <c r="A480" s="215" t="s">
        <v>3062</v>
      </c>
      <c r="B480" s="215" t="s">
        <v>3064</v>
      </c>
      <c r="C480" s="215" t="s">
        <v>3062</v>
      </c>
    </row>
    <row r="481" spans="1:3" ht="14.25">
      <c r="A481" s="215" t="s">
        <v>875</v>
      </c>
      <c r="B481" s="215" t="s">
        <v>875</v>
      </c>
      <c r="C481" s="215" t="s">
        <v>875</v>
      </c>
    </row>
    <row r="482" spans="1:3" ht="14.25">
      <c r="A482" s="215" t="s">
        <v>804</v>
      </c>
      <c r="B482" s="215" t="s">
        <v>2241</v>
      </c>
      <c r="C482" s="215" t="s">
        <v>804</v>
      </c>
    </row>
    <row r="483" spans="1:3" ht="14.25">
      <c r="A483" s="215" t="s">
        <v>491</v>
      </c>
      <c r="B483" s="215" t="s">
        <v>1630</v>
      </c>
      <c r="C483" s="215" t="s">
        <v>491</v>
      </c>
    </row>
    <row r="484" spans="1:3" ht="14.25">
      <c r="A484" s="215" t="s">
        <v>491</v>
      </c>
      <c r="B484" s="215" t="s">
        <v>1636</v>
      </c>
      <c r="C484" s="215" t="s">
        <v>491</v>
      </c>
    </row>
    <row r="485" spans="1:3" ht="14.25">
      <c r="A485" s="215" t="s">
        <v>1965</v>
      </c>
      <c r="B485" s="215" t="s">
        <v>1166</v>
      </c>
      <c r="C485" s="215" t="s">
        <v>1965</v>
      </c>
    </row>
    <row r="486" spans="1:3" ht="14.25">
      <c r="A486" s="215" t="s">
        <v>840</v>
      </c>
      <c r="B486" s="215" t="s">
        <v>2447</v>
      </c>
      <c r="C486" s="215" t="s">
        <v>840</v>
      </c>
    </row>
    <row r="487" spans="1:3" ht="14.25">
      <c r="A487" s="215" t="s">
        <v>547</v>
      </c>
      <c r="B487" s="215" t="s">
        <v>1975</v>
      </c>
      <c r="C487" s="215" t="s">
        <v>547</v>
      </c>
    </row>
    <row r="488" spans="1:3" ht="14.25">
      <c r="A488" s="215" t="s">
        <v>592</v>
      </c>
      <c r="B488" s="215" t="s">
        <v>1886</v>
      </c>
      <c r="C488" s="215" t="s">
        <v>592</v>
      </c>
    </row>
    <row r="489" spans="1:3" ht="14.25">
      <c r="A489" s="215" t="s">
        <v>199</v>
      </c>
      <c r="B489" s="215" t="s">
        <v>2583</v>
      </c>
      <c r="C489" s="215" t="s">
        <v>199</v>
      </c>
    </row>
    <row r="490" spans="1:3" ht="14.25">
      <c r="A490" s="215" t="s">
        <v>505</v>
      </c>
      <c r="B490" s="215" t="s">
        <v>2776</v>
      </c>
      <c r="C490" s="215" t="s">
        <v>505</v>
      </c>
    </row>
    <row r="491" spans="1:3" ht="14.25">
      <c r="A491" s="215" t="s">
        <v>936</v>
      </c>
      <c r="B491" s="215" t="s">
        <v>2852</v>
      </c>
      <c r="C491" s="215" t="s">
        <v>936</v>
      </c>
    </row>
    <row r="492" spans="1:3" ht="14.25">
      <c r="A492" s="215" t="s">
        <v>1753</v>
      </c>
      <c r="B492" s="215" t="s">
        <v>1755</v>
      </c>
      <c r="C492" s="215" t="s">
        <v>1753</v>
      </c>
    </row>
    <row r="493" spans="1:3" ht="14.25">
      <c r="A493" s="215" t="s">
        <v>2994</v>
      </c>
      <c r="B493" s="215" t="s">
        <v>2996</v>
      </c>
      <c r="C493" s="215" t="s">
        <v>2994</v>
      </c>
    </row>
    <row r="494" spans="1:3" ht="14.25">
      <c r="A494" s="215" t="s">
        <v>848</v>
      </c>
      <c r="B494" s="215" t="s">
        <v>2479</v>
      </c>
      <c r="C494" s="215" t="s">
        <v>848</v>
      </c>
    </row>
    <row r="495" spans="1:3" ht="14.25">
      <c r="A495" s="215" t="s">
        <v>3027</v>
      </c>
      <c r="B495" s="215" t="s">
        <v>3028</v>
      </c>
      <c r="C495" s="215" t="s">
        <v>3027</v>
      </c>
    </row>
    <row r="496" spans="1:3" ht="14.25">
      <c r="A496" s="215" t="s">
        <v>3030</v>
      </c>
      <c r="B496" s="215" t="s">
        <v>3031</v>
      </c>
      <c r="C496" s="215" t="s">
        <v>3030</v>
      </c>
    </row>
    <row r="497" spans="1:3" ht="14.25">
      <c r="A497" s="215" t="s">
        <v>2980</v>
      </c>
      <c r="B497" s="215" t="s">
        <v>2981</v>
      </c>
      <c r="C497" s="215" t="s">
        <v>2980</v>
      </c>
    </row>
    <row r="498" spans="1:3" ht="14.25">
      <c r="A498" s="215" t="s">
        <v>3106</v>
      </c>
      <c r="B498" s="215" t="s">
        <v>3107</v>
      </c>
      <c r="C498" s="215" t="s">
        <v>3106</v>
      </c>
    </row>
    <row r="499" spans="1:3" ht="14.25">
      <c r="A499" s="215" t="s">
        <v>3098</v>
      </c>
      <c r="B499" s="215" t="s">
        <v>3099</v>
      </c>
      <c r="C499" s="215" t="s">
        <v>3098</v>
      </c>
    </row>
    <row r="500" spans="1:3" ht="14.25">
      <c r="A500" s="215" t="s">
        <v>2973</v>
      </c>
      <c r="B500" s="215" t="s">
        <v>2975</v>
      </c>
      <c r="C500" s="215" t="s">
        <v>2973</v>
      </c>
    </row>
    <row r="501" spans="1:3" ht="14.25">
      <c r="A501" s="215" t="s">
        <v>905</v>
      </c>
      <c r="B501" s="215" t="s">
        <v>905</v>
      </c>
      <c r="C501" s="215" t="s">
        <v>905</v>
      </c>
    </row>
    <row r="502" spans="1:3" ht="14.25">
      <c r="A502" s="215" t="s">
        <v>541</v>
      </c>
      <c r="B502" s="215" t="s">
        <v>1549</v>
      </c>
      <c r="C502" s="215" t="s">
        <v>541</v>
      </c>
    </row>
    <row r="503" spans="1:3" ht="14.25">
      <c r="A503" s="215" t="s">
        <v>921</v>
      </c>
      <c r="B503" s="215" t="s">
        <v>2747</v>
      </c>
      <c r="C503" s="215" t="s">
        <v>921</v>
      </c>
    </row>
    <row r="504" spans="1:3" ht="14.25">
      <c r="A504" s="215" t="s">
        <v>800</v>
      </c>
      <c r="B504" s="215" t="s">
        <v>2208</v>
      </c>
      <c r="C504" s="215" t="s">
        <v>800</v>
      </c>
    </row>
    <row r="505" spans="1:3" ht="14.25">
      <c r="A505" s="215" t="s">
        <v>818</v>
      </c>
      <c r="B505" s="215" t="s">
        <v>2348</v>
      </c>
      <c r="C505" s="215" t="s">
        <v>818</v>
      </c>
    </row>
  </sheetData>
  <hyperlinks>
    <hyperlink ref="B281" r:id="rId1"/>
    <hyperlink ref="B392" r:id="rId2"/>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16"/>
  <sheetViews>
    <sheetView workbookViewId="0"/>
  </sheetViews>
  <sheetFormatPr defaultColWidth="14.42578125" defaultRowHeight="15.75" customHeight="1"/>
  <sheetData>
    <row r="1" spans="1:5" ht="15.75" customHeight="1">
      <c r="A1" s="215" t="s">
        <v>4</v>
      </c>
      <c r="B1" s="215" t="s">
        <v>11</v>
      </c>
      <c r="C1" s="215" t="s">
        <v>4</v>
      </c>
      <c r="D1" s="116"/>
      <c r="E1" s="116"/>
    </row>
    <row r="2" spans="1:5" ht="15.75" customHeight="1">
      <c r="A2" s="215" t="s">
        <v>479</v>
      </c>
      <c r="B2" s="215" t="s">
        <v>771</v>
      </c>
      <c r="C2" s="215" t="s">
        <v>479</v>
      </c>
      <c r="D2" s="116"/>
      <c r="E2" s="116"/>
    </row>
    <row r="3" spans="1:5" ht="15.75" customHeight="1">
      <c r="A3" s="215" t="s">
        <v>166</v>
      </c>
      <c r="B3" s="215" t="s">
        <v>167</v>
      </c>
      <c r="C3" s="215" t="s">
        <v>166</v>
      </c>
      <c r="D3" s="116"/>
      <c r="E3" s="116"/>
    </row>
    <row r="4" spans="1:5" ht="15.75" customHeight="1">
      <c r="A4" s="215" t="s">
        <v>577</v>
      </c>
      <c r="B4" s="215" t="s">
        <v>578</v>
      </c>
      <c r="C4" s="215" t="s">
        <v>577</v>
      </c>
      <c r="D4" s="116"/>
      <c r="E4" s="116"/>
    </row>
    <row r="5" spans="1:5" ht="15.75" customHeight="1">
      <c r="A5" s="215" t="s">
        <v>1081</v>
      </c>
      <c r="B5" s="215" t="s">
        <v>1082</v>
      </c>
      <c r="C5" s="215" t="s">
        <v>1081</v>
      </c>
      <c r="D5" s="116"/>
      <c r="E5" s="116"/>
    </row>
    <row r="6" spans="1:5" ht="15.75" customHeight="1">
      <c r="A6" s="215" t="s">
        <v>2903</v>
      </c>
      <c r="B6" s="215" t="s">
        <v>2904</v>
      </c>
      <c r="C6" s="215" t="s">
        <v>2903</v>
      </c>
      <c r="D6" s="116"/>
      <c r="E6" s="116"/>
    </row>
    <row r="7" spans="1:5" ht="15.75" customHeight="1">
      <c r="A7" s="215" t="s">
        <v>174</v>
      </c>
      <c r="B7" s="215" t="s">
        <v>774</v>
      </c>
      <c r="C7" s="215" t="s">
        <v>174</v>
      </c>
      <c r="D7" s="116"/>
      <c r="E7" s="116"/>
    </row>
    <row r="8" spans="1:5" ht="15.75" customHeight="1">
      <c r="A8" s="215" t="s">
        <v>180</v>
      </c>
      <c r="B8" s="215" t="s">
        <v>181</v>
      </c>
      <c r="C8" s="215" t="s">
        <v>180</v>
      </c>
      <c r="D8" s="116"/>
      <c r="E8" s="116"/>
    </row>
    <row r="9" spans="1:5" ht="15.75" customHeight="1">
      <c r="A9" s="215" t="s">
        <v>185</v>
      </c>
      <c r="B9" s="215" t="s">
        <v>186</v>
      </c>
      <c r="C9" s="215" t="s">
        <v>185</v>
      </c>
      <c r="D9" s="116"/>
      <c r="E9" s="116"/>
    </row>
    <row r="10" spans="1:5" ht="15.75" customHeight="1">
      <c r="A10" s="215" t="s">
        <v>2909</v>
      </c>
      <c r="B10" s="215" t="s">
        <v>2910</v>
      </c>
      <c r="C10" s="215" t="s">
        <v>2909</v>
      </c>
      <c r="D10" s="116"/>
      <c r="E10" s="116"/>
    </row>
    <row r="11" spans="1:5" ht="15.75" customHeight="1">
      <c r="A11" s="215" t="s">
        <v>649</v>
      </c>
      <c r="B11" s="215" t="s">
        <v>650</v>
      </c>
      <c r="C11" s="215" t="s">
        <v>649</v>
      </c>
      <c r="D11" s="116"/>
      <c r="E11" s="116"/>
    </row>
    <row r="12" spans="1:5" ht="15.75" customHeight="1">
      <c r="A12" s="215" t="s">
        <v>1296</v>
      </c>
      <c r="B12" s="215" t="s">
        <v>191</v>
      </c>
      <c r="C12" s="215" t="s">
        <v>1296</v>
      </c>
      <c r="D12" s="116"/>
      <c r="E12" s="116"/>
    </row>
    <row r="13" spans="1:5" ht="15.75" customHeight="1">
      <c r="A13" s="215" t="s">
        <v>561</v>
      </c>
      <c r="B13" s="215" t="s">
        <v>562</v>
      </c>
      <c r="C13" s="215" t="s">
        <v>561</v>
      </c>
      <c r="D13" s="116"/>
      <c r="E13" s="116"/>
    </row>
    <row r="14" spans="1:5" ht="15.75" customHeight="1">
      <c r="A14" s="215" t="s">
        <v>544</v>
      </c>
      <c r="B14" s="215" t="s">
        <v>545</v>
      </c>
      <c r="C14" s="215" t="s">
        <v>544</v>
      </c>
      <c r="D14" s="116"/>
      <c r="E14" s="116"/>
    </row>
    <row r="15" spans="1:5" ht="15.75" customHeight="1">
      <c r="A15" s="215" t="s">
        <v>1085</v>
      </c>
      <c r="B15" s="215" t="s">
        <v>1086</v>
      </c>
      <c r="C15" s="215" t="s">
        <v>1085</v>
      </c>
      <c r="D15" s="116"/>
      <c r="E15" s="116"/>
    </row>
    <row r="16" spans="1:5" ht="15.75" customHeight="1">
      <c r="A16" s="215" t="s">
        <v>198</v>
      </c>
      <c r="B16" s="215" t="s">
        <v>199</v>
      </c>
      <c r="C16" s="215" t="s">
        <v>198</v>
      </c>
      <c r="D16" s="116"/>
      <c r="E16" s="116"/>
    </row>
    <row r="17" spans="1:5" ht="15.75" customHeight="1">
      <c r="A17" s="215" t="s">
        <v>2233</v>
      </c>
      <c r="B17" s="215" t="s">
        <v>803</v>
      </c>
      <c r="C17" s="215" t="s">
        <v>2233</v>
      </c>
      <c r="D17" s="116"/>
      <c r="E17" s="116"/>
    </row>
    <row r="18" spans="1:5" ht="15.75" customHeight="1">
      <c r="A18" s="215" t="s">
        <v>2922</v>
      </c>
      <c r="B18" s="215" t="s">
        <v>2923</v>
      </c>
      <c r="C18" s="215" t="s">
        <v>2922</v>
      </c>
      <c r="D18" s="116"/>
      <c r="E18" s="116"/>
    </row>
    <row r="19" spans="1:5" ht="15.75" customHeight="1">
      <c r="A19" s="215" t="s">
        <v>569</v>
      </c>
      <c r="B19" s="215" t="s">
        <v>570</v>
      </c>
      <c r="C19" s="215" t="s">
        <v>569</v>
      </c>
      <c r="D19" s="116"/>
      <c r="E19" s="116"/>
    </row>
    <row r="20" spans="1:5" ht="15.75" customHeight="1">
      <c r="A20" s="215" t="s">
        <v>2927</v>
      </c>
      <c r="B20" s="215" t="s">
        <v>2928</v>
      </c>
      <c r="C20" s="215" t="s">
        <v>2927</v>
      </c>
      <c r="D20" s="116"/>
      <c r="E20" s="116"/>
    </row>
    <row r="21" spans="1:5" ht="15.75" customHeight="1">
      <c r="A21" s="215" t="s">
        <v>658</v>
      </c>
      <c r="B21" s="215" t="s">
        <v>659</v>
      </c>
      <c r="C21" s="215" t="s">
        <v>658</v>
      </c>
      <c r="D21" s="116"/>
      <c r="E21" s="116"/>
    </row>
    <row r="22" spans="1:5" ht="15.75" customHeight="1">
      <c r="A22" s="215" t="s">
        <v>2834</v>
      </c>
      <c r="B22" s="215" t="s">
        <v>932</v>
      </c>
      <c r="C22" s="215" t="s">
        <v>2834</v>
      </c>
      <c r="D22" s="116"/>
      <c r="E22" s="116"/>
    </row>
    <row r="23" spans="1:5" ht="15.75" customHeight="1">
      <c r="A23" s="215" t="s">
        <v>660</v>
      </c>
      <c r="B23" s="215" t="s">
        <v>661</v>
      </c>
      <c r="C23" s="215" t="s">
        <v>660</v>
      </c>
      <c r="D23" s="116"/>
      <c r="E23" s="116"/>
    </row>
    <row r="24" spans="1:5" ht="15.75" customHeight="1">
      <c r="A24" s="215" t="s">
        <v>59</v>
      </c>
      <c r="B24" s="215" t="s">
        <v>60</v>
      </c>
      <c r="C24" s="215" t="s">
        <v>59</v>
      </c>
      <c r="D24" s="116"/>
      <c r="E24" s="116"/>
    </row>
    <row r="25" spans="1:5" ht="15.75" customHeight="1">
      <c r="A25" s="215" t="s">
        <v>595</v>
      </c>
      <c r="B25" s="215" t="s">
        <v>596</v>
      </c>
      <c r="C25" s="215" t="s">
        <v>595</v>
      </c>
      <c r="D25" s="116"/>
      <c r="E25" s="116"/>
    </row>
    <row r="26" spans="1:5" ht="15.75" customHeight="1">
      <c r="A26" s="215" t="s">
        <v>612</v>
      </c>
      <c r="B26" s="215" t="s">
        <v>613</v>
      </c>
      <c r="C26" s="215" t="s">
        <v>612</v>
      </c>
      <c r="D26" s="116"/>
      <c r="E26" s="116"/>
    </row>
    <row r="27" spans="1:5" ht="15.75" customHeight="1">
      <c r="A27" s="215" t="s">
        <v>2817</v>
      </c>
      <c r="B27" s="215" t="s">
        <v>930</v>
      </c>
      <c r="C27" s="215" t="s">
        <v>2817</v>
      </c>
      <c r="D27" s="116"/>
      <c r="E27" s="116"/>
    </row>
    <row r="28" spans="1:5" ht="15.75" customHeight="1">
      <c r="A28" s="215" t="s">
        <v>597</v>
      </c>
      <c r="B28" s="215" t="s">
        <v>598</v>
      </c>
      <c r="C28" s="215" t="s">
        <v>597</v>
      </c>
      <c r="D28" s="116"/>
      <c r="E28" s="116"/>
    </row>
    <row r="29" spans="1:5" ht="15.75" customHeight="1">
      <c r="A29" s="215" t="s">
        <v>2930</v>
      </c>
      <c r="B29" s="215" t="s">
        <v>2931</v>
      </c>
      <c r="C29" s="215" t="s">
        <v>2930</v>
      </c>
      <c r="D29" s="116"/>
      <c r="E29" s="116"/>
    </row>
    <row r="30" spans="1:5" ht="15.75" customHeight="1">
      <c r="A30" s="215" t="s">
        <v>2759</v>
      </c>
      <c r="B30" s="215" t="s">
        <v>926</v>
      </c>
      <c r="C30" s="215" t="s">
        <v>2759</v>
      </c>
      <c r="D30" s="116"/>
      <c r="E30" s="116"/>
    </row>
    <row r="31" spans="1:5" ht="15.75" customHeight="1">
      <c r="A31" s="215" t="s">
        <v>203</v>
      </c>
      <c r="B31" s="215" t="s">
        <v>204</v>
      </c>
      <c r="C31" s="215" t="s">
        <v>203</v>
      </c>
      <c r="D31" s="116"/>
      <c r="E31" s="116"/>
    </row>
    <row r="32" spans="1:5" ht="15.75" customHeight="1">
      <c r="A32" s="215" t="s">
        <v>662</v>
      </c>
      <c r="B32" s="215" t="s">
        <v>663</v>
      </c>
      <c r="C32" s="215" t="s">
        <v>662</v>
      </c>
      <c r="D32" s="116"/>
      <c r="E32" s="116"/>
    </row>
    <row r="33" spans="1:5" ht="15.75" customHeight="1">
      <c r="A33" s="215" t="s">
        <v>2810</v>
      </c>
      <c r="B33" s="215" t="s">
        <v>929</v>
      </c>
      <c r="C33" s="215" t="s">
        <v>2810</v>
      </c>
      <c r="D33" s="116"/>
      <c r="E33" s="116"/>
    </row>
    <row r="34" spans="1:5" ht="15.75" customHeight="1">
      <c r="A34" s="215" t="s">
        <v>546</v>
      </c>
      <c r="B34" s="215" t="s">
        <v>547</v>
      </c>
      <c r="C34" s="215" t="s">
        <v>546</v>
      </c>
      <c r="D34" s="116"/>
      <c r="E34" s="116"/>
    </row>
    <row r="35" spans="1:5" ht="15.75" customHeight="1">
      <c r="A35" s="215" t="s">
        <v>591</v>
      </c>
      <c r="B35" s="215" t="s">
        <v>592</v>
      </c>
      <c r="C35" s="215" t="s">
        <v>591</v>
      </c>
      <c r="D35" s="116"/>
      <c r="E35" s="116"/>
    </row>
    <row r="36" spans="1:5" ht="15.75" customHeight="1">
      <c r="A36" s="215" t="s">
        <v>537</v>
      </c>
      <c r="B36" s="215" t="s">
        <v>538</v>
      </c>
      <c r="C36" s="215" t="s">
        <v>537</v>
      </c>
      <c r="D36" s="116"/>
      <c r="E36" s="116"/>
    </row>
    <row r="37" spans="1:5" ht="15.75" customHeight="1">
      <c r="A37" s="215" t="s">
        <v>209</v>
      </c>
      <c r="B37" s="215" t="s">
        <v>210</v>
      </c>
      <c r="C37" s="215" t="s">
        <v>209</v>
      </c>
      <c r="D37" s="116"/>
      <c r="E37" s="116"/>
    </row>
    <row r="38" spans="1:5" ht="15.75" customHeight="1">
      <c r="A38" s="215" t="s">
        <v>2590</v>
      </c>
      <c r="B38" s="215" t="s">
        <v>914</v>
      </c>
      <c r="C38" s="215" t="s">
        <v>2590</v>
      </c>
      <c r="D38" s="116"/>
      <c r="E38" s="116"/>
    </row>
    <row r="39" spans="1:5" ht="15.75" customHeight="1">
      <c r="A39" s="215" t="s">
        <v>214</v>
      </c>
      <c r="B39" s="215" t="s">
        <v>215</v>
      </c>
      <c r="C39" s="215" t="s">
        <v>214</v>
      </c>
      <c r="D39" s="116"/>
      <c r="E39" s="116"/>
    </row>
    <row r="40" spans="1:5" ht="15.75" customHeight="1">
      <c r="A40" s="215" t="s">
        <v>2595</v>
      </c>
      <c r="B40" s="215" t="s">
        <v>913</v>
      </c>
      <c r="C40" s="215" t="s">
        <v>2595</v>
      </c>
      <c r="D40" s="116"/>
      <c r="E40" s="116"/>
    </row>
    <row r="41" spans="1:5" ht="15.75" customHeight="1">
      <c r="A41" s="215" t="s">
        <v>2935</v>
      </c>
      <c r="B41" s="215" t="s">
        <v>2936</v>
      </c>
      <c r="C41" s="215" t="s">
        <v>2935</v>
      </c>
      <c r="D41" s="116"/>
      <c r="E41" s="116"/>
    </row>
    <row r="42" spans="1:5" ht="15.75" customHeight="1">
      <c r="A42" s="215" t="s">
        <v>2435</v>
      </c>
      <c r="B42" s="215" t="s">
        <v>837</v>
      </c>
      <c r="C42" s="215" t="s">
        <v>2435</v>
      </c>
      <c r="D42" s="116"/>
      <c r="E42" s="116"/>
    </row>
    <row r="43" spans="1:5" ht="15.75" customHeight="1">
      <c r="A43" s="215" t="s">
        <v>2767</v>
      </c>
      <c r="B43" s="215" t="s">
        <v>923</v>
      </c>
      <c r="C43" s="215" t="s">
        <v>2767</v>
      </c>
      <c r="D43" s="116"/>
      <c r="E43" s="116"/>
    </row>
    <row r="44" spans="1:5" ht="15.75" customHeight="1">
      <c r="A44" s="215" t="s">
        <v>571</v>
      </c>
      <c r="B44" s="215" t="s">
        <v>572</v>
      </c>
      <c r="C44" s="215" t="s">
        <v>571</v>
      </c>
      <c r="D44" s="116"/>
      <c r="E44" s="116"/>
    </row>
    <row r="45" spans="1:5" ht="15.75" customHeight="1">
      <c r="A45" s="215" t="s">
        <v>2939</v>
      </c>
      <c r="B45" s="215" t="s">
        <v>2940</v>
      </c>
      <c r="C45" s="215" t="s">
        <v>2939</v>
      </c>
      <c r="D45" s="116"/>
      <c r="E45" s="116"/>
    </row>
    <row r="46" spans="1:5" ht="15.75" customHeight="1">
      <c r="A46" s="215" t="s">
        <v>2944</v>
      </c>
      <c r="B46" s="215" t="s">
        <v>2945</v>
      </c>
      <c r="C46" s="215" t="s">
        <v>2944</v>
      </c>
      <c r="D46" s="116"/>
      <c r="E46" s="116"/>
    </row>
    <row r="47" spans="1:5" ht="15.75" customHeight="1">
      <c r="A47" s="215" t="s">
        <v>226</v>
      </c>
      <c r="B47" s="215" t="s">
        <v>227</v>
      </c>
      <c r="C47" s="215" t="s">
        <v>226</v>
      </c>
      <c r="D47" s="116"/>
      <c r="E47" s="116"/>
    </row>
    <row r="48" spans="1:5" ht="15.75" customHeight="1">
      <c r="A48" s="215" t="s">
        <v>2951</v>
      </c>
      <c r="B48" s="215" t="s">
        <v>2952</v>
      </c>
      <c r="C48" s="215" t="s">
        <v>2951</v>
      </c>
      <c r="D48" s="116"/>
      <c r="E48" s="116"/>
    </row>
    <row r="49" spans="1:5" ht="15.75" customHeight="1">
      <c r="A49" s="215" t="s">
        <v>2958</v>
      </c>
      <c r="B49" s="215" t="s">
        <v>2959</v>
      </c>
      <c r="C49" s="215" t="s">
        <v>2958</v>
      </c>
      <c r="D49" s="116"/>
      <c r="E49" s="116"/>
    </row>
    <row r="50" spans="1:5" ht="15.75" customHeight="1">
      <c r="A50" s="215" t="s">
        <v>2961</v>
      </c>
      <c r="B50" s="215" t="s">
        <v>2962</v>
      </c>
      <c r="C50" s="215" t="s">
        <v>2961</v>
      </c>
      <c r="D50" s="116"/>
      <c r="E50" s="116"/>
    </row>
    <row r="51" spans="1:5" ht="15.75" customHeight="1">
      <c r="A51" s="215" t="s">
        <v>231</v>
      </c>
      <c r="B51" s="215" t="s">
        <v>232</v>
      </c>
      <c r="C51" s="215" t="s">
        <v>231</v>
      </c>
      <c r="D51" s="116"/>
      <c r="E51" s="116"/>
    </row>
    <row r="52" spans="1:5" ht="15.75" customHeight="1">
      <c r="A52" s="215" t="s">
        <v>639</v>
      </c>
      <c r="B52" s="215" t="s">
        <v>640</v>
      </c>
      <c r="C52" s="215" t="s">
        <v>639</v>
      </c>
      <c r="D52" s="116"/>
      <c r="E52" s="116"/>
    </row>
    <row r="53" spans="1:5" ht="15.75" customHeight="1">
      <c r="A53" s="215" t="s">
        <v>235</v>
      </c>
      <c r="B53" s="215" t="s">
        <v>236</v>
      </c>
      <c r="C53" s="215" t="s">
        <v>235</v>
      </c>
      <c r="D53" s="116"/>
      <c r="E53" s="116"/>
    </row>
    <row r="54" spans="1:5" ht="15.75" customHeight="1">
      <c r="A54" s="215" t="s">
        <v>677</v>
      </c>
      <c r="B54" s="215" t="s">
        <v>678</v>
      </c>
      <c r="C54" s="215" t="s">
        <v>677</v>
      </c>
      <c r="D54" s="116"/>
      <c r="E54" s="116"/>
    </row>
    <row r="55" spans="1:5" ht="15.75" customHeight="1">
      <c r="A55" s="215" t="s">
        <v>490</v>
      </c>
      <c r="B55" s="215" t="s">
        <v>491</v>
      </c>
      <c r="C55" s="215" t="s">
        <v>490</v>
      </c>
      <c r="D55" s="116"/>
      <c r="E55" s="116"/>
    </row>
    <row r="56" spans="1:5" ht="15.75" customHeight="1">
      <c r="A56" s="215" t="s">
        <v>2770</v>
      </c>
      <c r="B56" s="215" t="s">
        <v>928</v>
      </c>
      <c r="C56" s="215" t="s">
        <v>2770</v>
      </c>
      <c r="D56" s="116"/>
      <c r="E56" s="116"/>
    </row>
    <row r="57" spans="1:5" ht="15.75" customHeight="1">
      <c r="A57" s="215" t="s">
        <v>2468</v>
      </c>
      <c r="B57" s="215" t="s">
        <v>845</v>
      </c>
      <c r="C57" s="215" t="s">
        <v>2468</v>
      </c>
      <c r="D57" s="116"/>
      <c r="E57" s="116"/>
    </row>
    <row r="58" spans="1:5" ht="15.75" customHeight="1">
      <c r="A58" s="215" t="s">
        <v>241</v>
      </c>
      <c r="B58" s="215" t="s">
        <v>242</v>
      </c>
      <c r="C58" s="215" t="s">
        <v>241</v>
      </c>
      <c r="D58" s="116"/>
      <c r="E58" s="116"/>
    </row>
    <row r="59" spans="1:5" ht="14.25">
      <c r="A59" s="215" t="s">
        <v>610</v>
      </c>
      <c r="B59" s="215" t="s">
        <v>611</v>
      </c>
      <c r="C59" s="215" t="s">
        <v>610</v>
      </c>
      <c r="D59" s="116"/>
      <c r="E59" s="116"/>
    </row>
    <row r="60" spans="1:5" ht="14.25">
      <c r="A60" s="215" t="s">
        <v>2964</v>
      </c>
      <c r="B60" s="215" t="s">
        <v>2965</v>
      </c>
      <c r="C60" s="215" t="s">
        <v>2964</v>
      </c>
      <c r="D60" s="116"/>
      <c r="E60" s="116"/>
    </row>
    <row r="61" spans="1:5" ht="14.25">
      <c r="A61" s="215" t="s">
        <v>2979</v>
      </c>
      <c r="B61" s="215" t="s">
        <v>2980</v>
      </c>
      <c r="C61" s="215" t="s">
        <v>2979</v>
      </c>
      <c r="D61" s="116"/>
      <c r="E61" s="116"/>
    </row>
    <row r="62" spans="1:5" ht="14.25">
      <c r="A62" s="215" t="s">
        <v>257</v>
      </c>
      <c r="B62" s="215" t="s">
        <v>258</v>
      </c>
      <c r="C62" s="215" t="s">
        <v>257</v>
      </c>
      <c r="D62" s="116"/>
      <c r="E62" s="116"/>
    </row>
    <row r="63" spans="1:5" ht="14.25">
      <c r="A63" s="215" t="s">
        <v>2972</v>
      </c>
      <c r="B63" s="215" t="s">
        <v>2973</v>
      </c>
      <c r="C63" s="215" t="s">
        <v>2972</v>
      </c>
      <c r="D63" s="116"/>
      <c r="E63" s="116"/>
    </row>
    <row r="64" spans="1:5" ht="14.25">
      <c r="A64" s="215" t="s">
        <v>2982</v>
      </c>
      <c r="B64" s="215" t="s">
        <v>2983</v>
      </c>
      <c r="C64" s="215" t="s">
        <v>2982</v>
      </c>
      <c r="D64" s="116"/>
      <c r="E64" s="116"/>
    </row>
    <row r="65" spans="1:5" ht="14.25">
      <c r="A65" s="215" t="s">
        <v>2731</v>
      </c>
      <c r="B65" s="215" t="s">
        <v>919</v>
      </c>
      <c r="C65" s="215" t="s">
        <v>2731</v>
      </c>
      <c r="D65" s="116"/>
      <c r="E65" s="116"/>
    </row>
    <row r="66" spans="1:5" ht="14.25">
      <c r="A66" s="215" t="s">
        <v>2452</v>
      </c>
      <c r="B66" s="215" t="s">
        <v>841</v>
      </c>
      <c r="C66" s="215" t="s">
        <v>2452</v>
      </c>
      <c r="D66" s="116"/>
      <c r="E66" s="116"/>
    </row>
    <row r="67" spans="1:5" ht="14.25">
      <c r="A67" s="215" t="s">
        <v>2598</v>
      </c>
      <c r="B67" s="215" t="s">
        <v>871</v>
      </c>
      <c r="C67" s="215" t="s">
        <v>2598</v>
      </c>
      <c r="D67" s="116"/>
      <c r="E67" s="116"/>
    </row>
    <row r="68" spans="1:5" ht="14.25">
      <c r="A68" s="215" t="s">
        <v>261</v>
      </c>
      <c r="B68" s="215" t="s">
        <v>262</v>
      </c>
      <c r="C68" s="215" t="s">
        <v>261</v>
      </c>
      <c r="D68" s="116"/>
      <c r="E68" s="116"/>
    </row>
    <row r="69" spans="1:5" ht="14.25">
      <c r="A69" s="215" t="s">
        <v>1109</v>
      </c>
      <c r="B69" s="215" t="s">
        <v>1112</v>
      </c>
      <c r="C69" s="215" t="s">
        <v>1109</v>
      </c>
      <c r="D69" s="116"/>
      <c r="E69" s="116"/>
    </row>
    <row r="70" spans="1:5" ht="14.25">
      <c r="A70" s="215" t="s">
        <v>2600</v>
      </c>
      <c r="B70" s="215" t="s">
        <v>893</v>
      </c>
      <c r="C70" s="215" t="s">
        <v>2600</v>
      </c>
      <c r="D70" s="116"/>
      <c r="E70" s="116"/>
    </row>
    <row r="71" spans="1:5" ht="14.25">
      <c r="A71" s="215" t="s">
        <v>2993</v>
      </c>
      <c r="B71" s="215" t="s">
        <v>2994</v>
      </c>
      <c r="C71" s="215" t="s">
        <v>2993</v>
      </c>
      <c r="D71" s="116"/>
      <c r="E71" s="116"/>
    </row>
    <row r="72" spans="1:5" ht="14.25">
      <c r="A72" s="215" t="s">
        <v>3000</v>
      </c>
      <c r="B72" s="215" t="s">
        <v>3001</v>
      </c>
      <c r="C72" s="215" t="s">
        <v>3000</v>
      </c>
      <c r="D72" s="116"/>
      <c r="E72" s="116"/>
    </row>
    <row r="73" spans="1:5" ht="14.25">
      <c r="A73" s="215" t="s">
        <v>579</v>
      </c>
      <c r="B73" s="215" t="s">
        <v>580</v>
      </c>
      <c r="C73" s="215" t="s">
        <v>579</v>
      </c>
      <c r="D73" s="116"/>
      <c r="E73" s="116"/>
    </row>
    <row r="74" spans="1:5" ht="14.25">
      <c r="A74" s="215" t="s">
        <v>3008</v>
      </c>
      <c r="B74" s="215" t="s">
        <v>3009</v>
      </c>
      <c r="C74" s="215" t="s">
        <v>3008</v>
      </c>
      <c r="D74" s="116"/>
      <c r="E74" s="116"/>
    </row>
    <row r="75" spans="1:5" ht="14.25">
      <c r="A75" s="215" t="s">
        <v>2193</v>
      </c>
      <c r="B75" s="215" t="s">
        <v>799</v>
      </c>
      <c r="C75" s="215" t="s">
        <v>2193</v>
      </c>
      <c r="D75" s="116"/>
      <c r="E75" s="116"/>
    </row>
    <row r="76" spans="1:5" ht="14.25">
      <c r="A76" s="215" t="s">
        <v>643</v>
      </c>
      <c r="B76" s="215" t="s">
        <v>644</v>
      </c>
      <c r="C76" s="215" t="s">
        <v>643</v>
      </c>
      <c r="D76" s="116"/>
      <c r="E76" s="116"/>
    </row>
    <row r="77" spans="1:5" ht="14.25">
      <c r="A77" s="215" t="s">
        <v>2477</v>
      </c>
      <c r="B77" s="215" t="s">
        <v>848</v>
      </c>
      <c r="C77" s="215" t="s">
        <v>2477</v>
      </c>
      <c r="D77" s="116"/>
      <c r="E77" s="116"/>
    </row>
    <row r="78" spans="1:5" ht="14.25">
      <c r="A78" s="215" t="s">
        <v>573</v>
      </c>
      <c r="B78" s="215" t="s">
        <v>574</v>
      </c>
      <c r="C78" s="215" t="s">
        <v>573</v>
      </c>
      <c r="D78" s="116"/>
      <c r="E78" s="116"/>
    </row>
    <row r="79" spans="1:5" ht="14.25">
      <c r="A79" s="215" t="s">
        <v>542</v>
      </c>
      <c r="B79" s="215" t="s">
        <v>543</v>
      </c>
      <c r="C79" s="215" t="s">
        <v>542</v>
      </c>
      <c r="D79" s="116"/>
      <c r="E79" s="116"/>
    </row>
    <row r="80" spans="1:5" ht="14.25">
      <c r="A80" s="215" t="s">
        <v>2609</v>
      </c>
      <c r="B80" s="215" t="s">
        <v>892</v>
      </c>
      <c r="C80" s="215" t="s">
        <v>2609</v>
      </c>
      <c r="D80" s="116"/>
      <c r="E80" s="116"/>
    </row>
    <row r="81" spans="1:5" ht="14.25">
      <c r="A81" s="215" t="s">
        <v>270</v>
      </c>
      <c r="B81" s="215" t="s">
        <v>271</v>
      </c>
      <c r="C81" s="215" t="s">
        <v>270</v>
      </c>
      <c r="D81" s="116"/>
      <c r="E81" s="116"/>
    </row>
    <row r="82" spans="1:5" ht="14.25">
      <c r="A82" s="215" t="s">
        <v>2573</v>
      </c>
      <c r="B82" s="215" t="s">
        <v>868</v>
      </c>
      <c r="C82" s="215" t="s">
        <v>2573</v>
      </c>
      <c r="D82" s="116"/>
      <c r="E82" s="116"/>
    </row>
    <row r="83" spans="1:5" ht="14.25">
      <c r="A83" s="215" t="s">
        <v>497</v>
      </c>
      <c r="B83" s="215" t="s">
        <v>498</v>
      </c>
      <c r="C83" s="215" t="s">
        <v>497</v>
      </c>
      <c r="D83" s="116"/>
      <c r="E83" s="116"/>
    </row>
    <row r="84" spans="1:5" ht="14.25">
      <c r="A84" s="215" t="s">
        <v>1115</v>
      </c>
      <c r="B84" s="215" t="s">
        <v>1116</v>
      </c>
      <c r="C84" s="215" t="s">
        <v>1115</v>
      </c>
      <c r="D84" s="116"/>
      <c r="E84" s="116"/>
    </row>
    <row r="85" spans="1:5" ht="14.25">
      <c r="A85" s="215" t="s">
        <v>274</v>
      </c>
      <c r="B85" s="215" t="s">
        <v>275</v>
      </c>
      <c r="C85" s="215" t="s">
        <v>274</v>
      </c>
      <c r="D85" s="116"/>
      <c r="E85" s="116"/>
    </row>
    <row r="86" spans="1:5" ht="14.25">
      <c r="A86" s="215" t="s">
        <v>581</v>
      </c>
      <c r="B86" s="215" t="s">
        <v>582</v>
      </c>
      <c r="C86" s="215" t="s">
        <v>581</v>
      </c>
      <c r="D86" s="116"/>
      <c r="E86" s="116"/>
    </row>
    <row r="87" spans="1:5" ht="14.25">
      <c r="A87" s="215" t="s">
        <v>589</v>
      </c>
      <c r="B87" s="215" t="s">
        <v>590</v>
      </c>
      <c r="C87" s="215" t="s">
        <v>589</v>
      </c>
      <c r="D87" s="116"/>
      <c r="E87" s="116"/>
    </row>
    <row r="88" spans="1:5" ht="14.25">
      <c r="A88" s="215" t="s">
        <v>282</v>
      </c>
      <c r="B88" s="215" t="s">
        <v>283</v>
      </c>
      <c r="C88" s="215" t="s">
        <v>282</v>
      </c>
      <c r="D88" s="116"/>
      <c r="E88" s="116"/>
    </row>
    <row r="89" spans="1:5" ht="14.25">
      <c r="A89" s="215" t="s">
        <v>3020</v>
      </c>
      <c r="B89" s="215" t="s">
        <v>3021</v>
      </c>
      <c r="C89" s="215" t="s">
        <v>3020</v>
      </c>
      <c r="D89" s="116"/>
      <c r="E89" s="116"/>
    </row>
    <row r="90" spans="1:5" ht="14.25">
      <c r="A90" s="215" t="s">
        <v>293</v>
      </c>
      <c r="B90" s="215" t="s">
        <v>294</v>
      </c>
      <c r="C90" s="215" t="s">
        <v>293</v>
      </c>
      <c r="D90" s="116"/>
      <c r="E90" s="116"/>
    </row>
    <row r="91" spans="1:5" ht="14.25">
      <c r="A91" s="215" t="s">
        <v>2878</v>
      </c>
      <c r="B91" s="215" t="s">
        <v>939</v>
      </c>
      <c r="C91" s="215" t="s">
        <v>2878</v>
      </c>
      <c r="D91" s="116"/>
      <c r="E91" s="116"/>
    </row>
    <row r="92" spans="1:5" ht="14.25">
      <c r="A92" s="215" t="s">
        <v>298</v>
      </c>
      <c r="B92" s="215" t="s">
        <v>299</v>
      </c>
      <c r="C92" s="215" t="s">
        <v>298</v>
      </c>
      <c r="D92" s="116"/>
      <c r="E92" s="116"/>
    </row>
    <row r="93" spans="1:5" ht="14.25">
      <c r="A93" s="215" t="s">
        <v>2363</v>
      </c>
      <c r="B93" s="215" t="s">
        <v>824</v>
      </c>
      <c r="C93" s="215" t="s">
        <v>2363</v>
      </c>
      <c r="D93" s="116"/>
      <c r="E93" s="116"/>
    </row>
    <row r="94" spans="1:5" ht="14.25">
      <c r="A94" s="215" t="s">
        <v>681</v>
      </c>
      <c r="B94" s="215" t="s">
        <v>682</v>
      </c>
      <c r="C94" s="215" t="s">
        <v>681</v>
      </c>
      <c r="D94" s="116"/>
      <c r="E94" s="116"/>
    </row>
    <row r="95" spans="1:5" ht="14.25">
      <c r="A95" s="215" t="s">
        <v>3026</v>
      </c>
      <c r="B95" s="215" t="s">
        <v>3027</v>
      </c>
      <c r="C95" s="215" t="s">
        <v>3026</v>
      </c>
      <c r="D95" s="116"/>
      <c r="E95" s="116"/>
    </row>
    <row r="96" spans="1:5" ht="14.25">
      <c r="A96" s="215" t="s">
        <v>2481</v>
      </c>
      <c r="B96" s="215" t="s">
        <v>855</v>
      </c>
      <c r="C96" s="215" t="s">
        <v>2481</v>
      </c>
      <c r="D96" s="116"/>
      <c r="E96" s="116"/>
    </row>
    <row r="97" spans="1:5" ht="14.25">
      <c r="A97" s="215" t="s">
        <v>303</v>
      </c>
      <c r="B97" s="215" t="s">
        <v>304</v>
      </c>
      <c r="C97" s="215" t="s">
        <v>303</v>
      </c>
      <c r="D97" s="116"/>
      <c r="E97" s="116"/>
    </row>
    <row r="98" spans="1:5" ht="14.25">
      <c r="A98" s="215" t="s">
        <v>3029</v>
      </c>
      <c r="B98" s="215" t="s">
        <v>3030</v>
      </c>
      <c r="C98" s="215" t="s">
        <v>3029</v>
      </c>
      <c r="D98" s="116"/>
      <c r="E98" s="116"/>
    </row>
    <row r="99" spans="1:5" ht="14.25">
      <c r="A99" s="215" t="s">
        <v>307</v>
      </c>
      <c r="B99" s="215" t="s">
        <v>308</v>
      </c>
      <c r="C99" s="215" t="s">
        <v>307</v>
      </c>
      <c r="D99" s="116"/>
      <c r="E99" s="116"/>
    </row>
    <row r="100" spans="1:5" ht="14.25">
      <c r="A100" s="215" t="s">
        <v>550</v>
      </c>
      <c r="B100" s="215" t="s">
        <v>551</v>
      </c>
      <c r="C100" s="215" t="s">
        <v>550</v>
      </c>
      <c r="D100" s="116"/>
      <c r="E100" s="116"/>
    </row>
    <row r="101" spans="1:5" ht="14.25">
      <c r="A101" s="215" t="s">
        <v>311</v>
      </c>
      <c r="B101" s="215" t="s">
        <v>312</v>
      </c>
      <c r="C101" s="215" t="s">
        <v>311</v>
      </c>
      <c r="D101" s="116"/>
      <c r="E101" s="116"/>
    </row>
    <row r="102" spans="1:5" ht="14.25">
      <c r="A102" s="215" t="s">
        <v>315</v>
      </c>
      <c r="B102" s="215" t="s">
        <v>316</v>
      </c>
      <c r="C102" s="215" t="s">
        <v>315</v>
      </c>
      <c r="D102" s="116"/>
      <c r="E102" s="116"/>
    </row>
    <row r="103" spans="1:5" ht="14.25">
      <c r="A103" s="215" t="s">
        <v>2614</v>
      </c>
      <c r="B103" s="215" t="s">
        <v>910</v>
      </c>
      <c r="C103" s="215" t="s">
        <v>2614</v>
      </c>
      <c r="D103" s="116"/>
      <c r="E103" s="116"/>
    </row>
    <row r="104" spans="1:5" ht="14.25">
      <c r="A104" s="215" t="s">
        <v>2617</v>
      </c>
      <c r="B104" s="215" t="s">
        <v>909</v>
      </c>
      <c r="C104" s="215" t="s">
        <v>2617</v>
      </c>
      <c r="D104" s="116"/>
      <c r="E104" s="116"/>
    </row>
    <row r="105" spans="1:5" ht="14.25">
      <c r="A105" s="215" t="s">
        <v>320</v>
      </c>
      <c r="B105" s="215" t="s">
        <v>321</v>
      </c>
      <c r="C105" s="215" t="s">
        <v>320</v>
      </c>
      <c r="D105" s="116"/>
      <c r="E105" s="116"/>
    </row>
    <row r="106" spans="1:5" ht="14.25">
      <c r="A106" s="215" t="s">
        <v>2836</v>
      </c>
      <c r="B106" s="215" t="s">
        <v>935</v>
      </c>
      <c r="C106" s="215" t="s">
        <v>2836</v>
      </c>
      <c r="D106" s="116"/>
      <c r="E106" s="116"/>
    </row>
    <row r="107" spans="1:5" ht="14.25">
      <c r="A107" s="215" t="s">
        <v>583</v>
      </c>
      <c r="B107" s="215" t="s">
        <v>584</v>
      </c>
      <c r="C107" s="215" t="s">
        <v>583</v>
      </c>
      <c r="D107" s="116"/>
      <c r="E107" s="116"/>
    </row>
    <row r="108" spans="1:5" ht="14.25">
      <c r="A108" s="215" t="s">
        <v>2384</v>
      </c>
      <c r="B108" s="215" t="s">
        <v>832</v>
      </c>
      <c r="C108" s="215" t="s">
        <v>2384</v>
      </c>
      <c r="D108" s="116"/>
      <c r="E108" s="116"/>
    </row>
    <row r="109" spans="1:5" ht="14.25">
      <c r="A109" s="215" t="s">
        <v>2850</v>
      </c>
      <c r="B109" s="215" t="s">
        <v>936</v>
      </c>
      <c r="C109" s="215" t="s">
        <v>2850</v>
      </c>
      <c r="D109" s="116"/>
      <c r="E109" s="116"/>
    </row>
    <row r="110" spans="1:5" ht="14.25">
      <c r="A110" s="215" t="s">
        <v>3032</v>
      </c>
      <c r="B110" s="215" t="s">
        <v>3033</v>
      </c>
      <c r="C110" s="215" t="s">
        <v>3032</v>
      </c>
      <c r="D110" s="116"/>
      <c r="E110" s="116"/>
    </row>
    <row r="111" spans="1:5" ht="14.25">
      <c r="A111" s="215" t="s">
        <v>3040</v>
      </c>
      <c r="B111" s="215" t="s">
        <v>3041</v>
      </c>
      <c r="C111" s="215" t="s">
        <v>3040</v>
      </c>
      <c r="D111" s="116"/>
      <c r="E111" s="116"/>
    </row>
    <row r="112" spans="1:5" ht="14.25">
      <c r="A112" s="215" t="s">
        <v>1752</v>
      </c>
      <c r="B112" s="215" t="s">
        <v>1753</v>
      </c>
      <c r="C112" s="215" t="s">
        <v>1752</v>
      </c>
      <c r="D112" s="116"/>
      <c r="E112" s="116"/>
    </row>
    <row r="113" spans="1:5" ht="14.25">
      <c r="A113" s="215" t="s">
        <v>218</v>
      </c>
      <c r="B113" s="215" t="s">
        <v>219</v>
      </c>
      <c r="C113" s="215" t="s">
        <v>218</v>
      </c>
      <c r="D113" s="116"/>
      <c r="E113" s="116"/>
    </row>
    <row r="114" spans="1:5" ht="14.25">
      <c r="A114" s="215" t="s">
        <v>2841</v>
      </c>
      <c r="B114" s="215" t="s">
        <v>933</v>
      </c>
      <c r="C114" s="215" t="s">
        <v>2841</v>
      </c>
      <c r="D114" s="116"/>
      <c r="E114" s="116"/>
    </row>
    <row r="115" spans="1:5" ht="14.25">
      <c r="A115" s="215" t="s">
        <v>504</v>
      </c>
      <c r="B115" s="215" t="s">
        <v>505</v>
      </c>
      <c r="C115" s="215" t="s">
        <v>504</v>
      </c>
      <c r="D115" s="116"/>
      <c r="E115" s="116"/>
    </row>
    <row r="116" spans="1:5" ht="14.25">
      <c r="A116" s="215" t="s">
        <v>1123</v>
      </c>
      <c r="B116" s="215" t="s">
        <v>1124</v>
      </c>
      <c r="C116" s="215" t="s">
        <v>1123</v>
      </c>
      <c r="D116" s="116"/>
      <c r="E116" s="116"/>
    </row>
    <row r="117" spans="1:5" ht="14.25">
      <c r="A117" s="215" t="s">
        <v>328</v>
      </c>
      <c r="B117" s="215" t="s">
        <v>329</v>
      </c>
      <c r="C117" s="215" t="s">
        <v>328</v>
      </c>
      <c r="D117" s="116"/>
      <c r="E117" s="116"/>
    </row>
    <row r="118" spans="1:5" ht="14.25">
      <c r="A118" s="215" t="s">
        <v>2733</v>
      </c>
      <c r="B118" s="215" t="s">
        <v>920</v>
      </c>
      <c r="C118" s="215" t="s">
        <v>2733</v>
      </c>
      <c r="D118" s="116"/>
      <c r="E118" s="116"/>
    </row>
    <row r="119" spans="1:5" ht="14.25">
      <c r="A119" s="215" t="s">
        <v>250</v>
      </c>
      <c r="B119" s="215" t="s">
        <v>251</v>
      </c>
      <c r="C119" s="215" t="s">
        <v>250</v>
      </c>
      <c r="D119" s="116"/>
      <c r="E119" s="116"/>
    </row>
    <row r="120" spans="1:5" ht="14.25">
      <c r="A120" s="215" t="s">
        <v>3054</v>
      </c>
      <c r="B120" s="215" t="s">
        <v>3055</v>
      </c>
      <c r="C120" s="215" t="s">
        <v>3054</v>
      </c>
      <c r="D120" s="116"/>
      <c r="E120" s="116"/>
    </row>
    <row r="121" spans="1:5" ht="14.25">
      <c r="A121" s="215" t="s">
        <v>3061</v>
      </c>
      <c r="B121" s="215" t="s">
        <v>3062</v>
      </c>
      <c r="C121" s="215" t="s">
        <v>3061</v>
      </c>
      <c r="D121" s="116"/>
      <c r="E121" s="116"/>
    </row>
    <row r="122" spans="1:5" ht="14.25">
      <c r="A122" s="215" t="s">
        <v>2290</v>
      </c>
      <c r="B122" s="215" t="s">
        <v>812</v>
      </c>
      <c r="C122" s="215" t="s">
        <v>2290</v>
      </c>
      <c r="D122" s="116"/>
      <c r="E122" s="116"/>
    </row>
    <row r="123" spans="1:5" ht="14.25">
      <c r="A123" s="215" t="s">
        <v>587</v>
      </c>
      <c r="B123" s="215" t="s">
        <v>588</v>
      </c>
      <c r="C123" s="215" t="s">
        <v>587</v>
      </c>
      <c r="D123" s="116"/>
      <c r="E123" s="116"/>
    </row>
    <row r="124" spans="1:5" ht="14.25">
      <c r="A124" s="215" t="s">
        <v>509</v>
      </c>
      <c r="B124" s="215" t="s">
        <v>510</v>
      </c>
      <c r="C124" s="215" t="s">
        <v>509</v>
      </c>
      <c r="D124" s="116"/>
      <c r="E124" s="116"/>
    </row>
    <row r="125" spans="1:5" ht="14.25">
      <c r="A125" s="215" t="s">
        <v>3071</v>
      </c>
      <c r="B125" s="215" t="s">
        <v>3072</v>
      </c>
      <c r="C125" s="215" t="s">
        <v>3071</v>
      </c>
      <c r="D125" s="116"/>
      <c r="E125" s="116"/>
    </row>
    <row r="126" spans="1:5" ht="14.25">
      <c r="A126" s="215" t="s">
        <v>553</v>
      </c>
      <c r="B126" s="215" t="s">
        <v>554</v>
      </c>
      <c r="C126" s="215" t="s">
        <v>553</v>
      </c>
      <c r="D126" s="116"/>
      <c r="E126" s="116"/>
    </row>
    <row r="127" spans="1:5" ht="14.25">
      <c r="A127" s="215" t="s">
        <v>653</v>
      </c>
      <c r="B127" s="215" t="s">
        <v>654</v>
      </c>
      <c r="C127" s="215" t="s">
        <v>653</v>
      </c>
      <c r="D127" s="116"/>
      <c r="E127" s="116"/>
    </row>
    <row r="128" spans="1:5" ht="14.25">
      <c r="A128" s="215" t="s">
        <v>2620</v>
      </c>
      <c r="B128" s="215" t="s">
        <v>876</v>
      </c>
      <c r="C128" s="215" t="s">
        <v>2620</v>
      </c>
      <c r="D128" s="116"/>
      <c r="E128" s="116"/>
    </row>
    <row r="129" spans="1:5" ht="14.25">
      <c r="A129" s="215" t="s">
        <v>2283</v>
      </c>
      <c r="B129" s="215" t="s">
        <v>811</v>
      </c>
      <c r="C129" s="215" t="s">
        <v>2283</v>
      </c>
      <c r="D129" s="116"/>
      <c r="E129" s="116"/>
    </row>
    <row r="130" spans="1:5" ht="14.25">
      <c r="A130" s="215" t="s">
        <v>513</v>
      </c>
      <c r="B130" s="215" t="s">
        <v>514</v>
      </c>
      <c r="C130" s="215" t="s">
        <v>513</v>
      </c>
      <c r="D130" s="116"/>
      <c r="E130" s="116"/>
    </row>
    <row r="131" spans="1:5" ht="14.25">
      <c r="A131" s="215" t="s">
        <v>337</v>
      </c>
      <c r="B131" s="215" t="s">
        <v>338</v>
      </c>
      <c r="C131" s="215" t="s">
        <v>337</v>
      </c>
      <c r="D131" s="116"/>
      <c r="E131" s="116"/>
    </row>
    <row r="132" spans="1:5" ht="14.25">
      <c r="A132" s="215" t="s">
        <v>3078</v>
      </c>
      <c r="B132" s="215" t="s">
        <v>3079</v>
      </c>
      <c r="C132" s="215" t="s">
        <v>3078</v>
      </c>
      <c r="D132" s="116"/>
      <c r="E132" s="116"/>
    </row>
    <row r="133" spans="1:5" ht="14.25">
      <c r="A133" s="215" t="s">
        <v>348</v>
      </c>
      <c r="B133" s="215" t="s">
        <v>349</v>
      </c>
      <c r="C133" s="215" t="s">
        <v>348</v>
      </c>
      <c r="D133" s="116"/>
      <c r="E133" s="116"/>
    </row>
    <row r="134" spans="1:5" ht="14.25">
      <c r="A134" s="215" t="s">
        <v>563</v>
      </c>
      <c r="B134" s="215" t="s">
        <v>564</v>
      </c>
      <c r="C134" s="215" t="s">
        <v>563</v>
      </c>
      <c r="D134" s="116"/>
      <c r="E134" s="116"/>
    </row>
    <row r="135" spans="1:5" ht="14.25">
      <c r="A135" s="215" t="s">
        <v>352</v>
      </c>
      <c r="B135" s="215" t="s">
        <v>353</v>
      </c>
      <c r="C135" s="215" t="s">
        <v>352</v>
      </c>
      <c r="D135" s="116"/>
      <c r="E135" s="116"/>
    </row>
    <row r="136" spans="1:5" ht="14.25">
      <c r="A136" s="215" t="s">
        <v>666</v>
      </c>
      <c r="B136" s="215" t="s">
        <v>667</v>
      </c>
      <c r="C136" s="215" t="s">
        <v>666</v>
      </c>
      <c r="D136" s="116"/>
      <c r="E136" s="116"/>
    </row>
    <row r="137" spans="1:5" ht="14.25">
      <c r="A137" s="215" t="s">
        <v>3081</v>
      </c>
      <c r="B137" s="215" t="s">
        <v>3082</v>
      </c>
      <c r="C137" s="215" t="s">
        <v>3081</v>
      </c>
      <c r="D137" s="116"/>
      <c r="E137" s="116"/>
    </row>
    <row r="138" spans="1:5" ht="14.25">
      <c r="A138" s="215" t="s">
        <v>3088</v>
      </c>
      <c r="B138" s="215" t="s">
        <v>3089</v>
      </c>
      <c r="C138" s="215" t="s">
        <v>3088</v>
      </c>
      <c r="D138" s="116"/>
      <c r="E138" s="116"/>
    </row>
    <row r="139" spans="1:5" ht="14.25">
      <c r="A139" s="215" t="s">
        <v>548</v>
      </c>
      <c r="B139" s="215" t="s">
        <v>549</v>
      </c>
      <c r="C139" s="215" t="s">
        <v>548</v>
      </c>
      <c r="D139" s="116"/>
      <c r="E139" s="116"/>
    </row>
    <row r="140" spans="1:5" ht="14.25">
      <c r="A140" s="215" t="s">
        <v>608</v>
      </c>
      <c r="B140" s="215" t="s">
        <v>609</v>
      </c>
      <c r="C140" s="215" t="s">
        <v>608</v>
      </c>
      <c r="D140" s="116"/>
      <c r="E140" s="116"/>
    </row>
    <row r="141" spans="1:5" ht="14.25">
      <c r="A141" s="215" t="s">
        <v>2423</v>
      </c>
      <c r="B141" s="215" t="s">
        <v>827</v>
      </c>
      <c r="C141" s="215" t="s">
        <v>2423</v>
      </c>
      <c r="D141" s="116"/>
      <c r="E141" s="116"/>
    </row>
    <row r="142" spans="1:5" ht="14.25">
      <c r="A142" s="215" t="s">
        <v>356</v>
      </c>
      <c r="B142" s="215" t="s">
        <v>357</v>
      </c>
      <c r="C142" s="215" t="s">
        <v>356</v>
      </c>
      <c r="D142" s="116"/>
      <c r="E142" s="116"/>
    </row>
    <row r="143" spans="1:5" ht="14.25">
      <c r="A143" s="215" t="s">
        <v>2630</v>
      </c>
      <c r="B143" s="215" t="s">
        <v>902</v>
      </c>
      <c r="C143" s="215" t="s">
        <v>2630</v>
      </c>
      <c r="D143" s="116"/>
      <c r="E143" s="116"/>
    </row>
    <row r="144" spans="1:5" ht="14.25">
      <c r="A144" s="215" t="s">
        <v>535</v>
      </c>
      <c r="B144" s="215" t="s">
        <v>536</v>
      </c>
      <c r="C144" s="215" t="s">
        <v>535</v>
      </c>
      <c r="D144" s="116"/>
      <c r="E144" s="116"/>
    </row>
    <row r="145" spans="1:5" ht="14.25">
      <c r="A145" s="215" t="s">
        <v>3091</v>
      </c>
      <c r="B145" s="215" t="s">
        <v>3092</v>
      </c>
      <c r="C145" s="215" t="s">
        <v>3091</v>
      </c>
      <c r="D145" s="116"/>
      <c r="E145" s="116"/>
    </row>
    <row r="146" spans="1:5" ht="14.25">
      <c r="A146" s="215" t="s">
        <v>555</v>
      </c>
      <c r="B146" s="215" t="s">
        <v>556</v>
      </c>
      <c r="C146" s="215" t="s">
        <v>555</v>
      </c>
      <c r="D146" s="116"/>
      <c r="E146" s="116"/>
    </row>
    <row r="147" spans="1:5" ht="14.25">
      <c r="A147" s="215" t="s">
        <v>565</v>
      </c>
      <c r="B147" s="215" t="s">
        <v>566</v>
      </c>
      <c r="C147" s="215" t="s">
        <v>565</v>
      </c>
      <c r="D147" s="116"/>
      <c r="E147" s="116"/>
    </row>
    <row r="148" spans="1:5" ht="14.25">
      <c r="A148" s="215" t="s">
        <v>3094</v>
      </c>
      <c r="B148" s="215" t="s">
        <v>3095</v>
      </c>
      <c r="C148" s="215" t="s">
        <v>3094</v>
      </c>
      <c r="D148" s="116"/>
      <c r="E148" s="116"/>
    </row>
    <row r="149" spans="1:5" ht="14.25">
      <c r="A149" s="215" t="s">
        <v>3097</v>
      </c>
      <c r="B149" s="215" t="s">
        <v>3098</v>
      </c>
      <c r="C149" s="215" t="s">
        <v>3097</v>
      </c>
      <c r="D149" s="116"/>
      <c r="E149" s="116"/>
    </row>
    <row r="150" spans="1:5" ht="14.25">
      <c r="A150" s="215" t="s">
        <v>3100</v>
      </c>
      <c r="B150" s="215" t="s">
        <v>3101</v>
      </c>
      <c r="C150" s="215" t="s">
        <v>3100</v>
      </c>
      <c r="D150" s="116"/>
      <c r="E150" s="116"/>
    </row>
    <row r="151" spans="1:5" ht="14.25">
      <c r="A151" s="215" t="s">
        <v>2712</v>
      </c>
      <c r="B151" s="215" t="s">
        <v>915</v>
      </c>
      <c r="C151" s="215" t="s">
        <v>2712</v>
      </c>
      <c r="D151" s="116"/>
      <c r="E151" s="116"/>
    </row>
    <row r="152" spans="1:5" ht="14.25">
      <c r="A152" s="215" t="s">
        <v>360</v>
      </c>
      <c r="B152" s="215" t="s">
        <v>361</v>
      </c>
      <c r="C152" s="215" t="s">
        <v>360</v>
      </c>
      <c r="D152" s="116"/>
      <c r="E152" s="116"/>
    </row>
    <row r="153" spans="1:5" ht="14.25">
      <c r="A153" s="215" t="s">
        <v>3105</v>
      </c>
      <c r="B153" s="215" t="s">
        <v>3106</v>
      </c>
      <c r="C153" s="215" t="s">
        <v>3105</v>
      </c>
      <c r="D153" s="116"/>
      <c r="E153" s="116"/>
    </row>
    <row r="154" spans="1:5" ht="14.25">
      <c r="A154" s="215" t="s">
        <v>2779</v>
      </c>
      <c r="B154" s="215" t="s">
        <v>924</v>
      </c>
      <c r="C154" s="215" t="s">
        <v>2779</v>
      </c>
      <c r="D154" s="116"/>
      <c r="E154" s="116"/>
    </row>
    <row r="155" spans="1:5" ht="14.25">
      <c r="A155" s="215" t="s">
        <v>2633</v>
      </c>
      <c r="B155" s="215" t="s">
        <v>887</v>
      </c>
      <c r="C155" s="215" t="s">
        <v>2633</v>
      </c>
      <c r="D155" s="116"/>
      <c r="E155" s="116"/>
    </row>
    <row r="156" spans="1:5" ht="14.25">
      <c r="A156" s="215" t="s">
        <v>3110</v>
      </c>
      <c r="B156" s="215" t="s">
        <v>3112</v>
      </c>
      <c r="C156" s="215" t="s">
        <v>3110</v>
      </c>
      <c r="D156" s="116"/>
      <c r="E156" s="116"/>
    </row>
    <row r="157" spans="1:5" ht="14.25">
      <c r="A157" s="215" t="s">
        <v>664</v>
      </c>
      <c r="B157" s="215" t="s">
        <v>665</v>
      </c>
      <c r="C157" s="215" t="s">
        <v>664</v>
      </c>
      <c r="D157" s="116"/>
      <c r="E157" s="116"/>
    </row>
    <row r="158" spans="1:5" ht="14.25">
      <c r="A158" s="215" t="s">
        <v>3118</v>
      </c>
      <c r="B158" s="215" t="s">
        <v>3119</v>
      </c>
      <c r="C158" s="215" t="s">
        <v>3118</v>
      </c>
      <c r="D158" s="116"/>
      <c r="E158" s="116"/>
    </row>
    <row r="159" spans="1:5" ht="14.25">
      <c r="A159" s="215" t="s">
        <v>1078</v>
      </c>
      <c r="B159" s="215" t="s">
        <v>938</v>
      </c>
      <c r="C159" s="215" t="s">
        <v>1078</v>
      </c>
      <c r="D159" s="116"/>
      <c r="E159" s="116"/>
    </row>
    <row r="160" spans="1:5" ht="14.25">
      <c r="A160" s="215" t="s">
        <v>2637</v>
      </c>
      <c r="B160" s="215" t="s">
        <v>885</v>
      </c>
      <c r="C160" s="215" t="s">
        <v>2637</v>
      </c>
      <c r="D160" s="116"/>
      <c r="E160" s="116"/>
    </row>
    <row r="161" spans="1:5" ht="14.25">
      <c r="A161" s="215" t="s">
        <v>668</v>
      </c>
      <c r="B161" s="215" t="s">
        <v>669</v>
      </c>
      <c r="C161" s="215" t="s">
        <v>668</v>
      </c>
      <c r="D161" s="116"/>
      <c r="E161" s="116"/>
    </row>
    <row r="162" spans="1:5" ht="14.25">
      <c r="A162" s="215" t="s">
        <v>1964</v>
      </c>
      <c r="B162" s="215" t="s">
        <v>1965</v>
      </c>
      <c r="C162" s="215" t="s">
        <v>1964</v>
      </c>
      <c r="D162" s="116"/>
      <c r="E162" s="116"/>
    </row>
    <row r="163" spans="1:5" ht="14.25">
      <c r="A163" s="215" t="s">
        <v>1461</v>
      </c>
      <c r="B163" s="215" t="s">
        <v>1462</v>
      </c>
      <c r="C163" s="215" t="s">
        <v>1461</v>
      </c>
      <c r="D163" s="116"/>
      <c r="E163" s="116"/>
    </row>
    <row r="164" spans="1:5" ht="14.25">
      <c r="A164" s="215" t="s">
        <v>379</v>
      </c>
      <c r="B164" s="215" t="s">
        <v>380</v>
      </c>
      <c r="C164" s="215" t="s">
        <v>379</v>
      </c>
      <c r="D164" s="116"/>
      <c r="E164" s="116"/>
    </row>
    <row r="165" spans="1:5" ht="14.25">
      <c r="A165" s="215" t="s">
        <v>670</v>
      </c>
      <c r="B165" s="215" t="s">
        <v>671</v>
      </c>
      <c r="C165" s="215" t="s">
        <v>670</v>
      </c>
      <c r="D165" s="116"/>
      <c r="E165" s="116"/>
    </row>
    <row r="166" spans="1:5" ht="14.25">
      <c r="A166" s="215" t="s">
        <v>2787</v>
      </c>
      <c r="B166" s="215" t="s">
        <v>927</v>
      </c>
      <c r="C166" s="215" t="s">
        <v>2787</v>
      </c>
      <c r="D166" s="116"/>
      <c r="E166" s="116"/>
    </row>
    <row r="167" spans="1:5" ht="14.25">
      <c r="A167" s="215" t="s">
        <v>1301</v>
      </c>
      <c r="B167" s="215" t="s">
        <v>770</v>
      </c>
      <c r="C167" s="215" t="s">
        <v>1301</v>
      </c>
      <c r="D167" s="116"/>
      <c r="E167" s="116"/>
    </row>
    <row r="168" spans="1:5" ht="14.25">
      <c r="A168" s="215" t="s">
        <v>532</v>
      </c>
      <c r="B168" s="215" t="s">
        <v>533</v>
      </c>
      <c r="C168" s="215" t="s">
        <v>532</v>
      </c>
      <c r="D168" s="116"/>
      <c r="E168" s="116"/>
    </row>
    <row r="169" spans="1:5" ht="14.25">
      <c r="A169" s="215" t="s">
        <v>601</v>
      </c>
      <c r="B169" s="215" t="s">
        <v>602</v>
      </c>
      <c r="C169" s="215" t="s">
        <v>601</v>
      </c>
      <c r="D169" s="116"/>
      <c r="E169" s="116"/>
    </row>
    <row r="170" spans="1:5" ht="14.25">
      <c r="A170" s="215" t="s">
        <v>3124</v>
      </c>
      <c r="B170" s="215" t="s">
        <v>3125</v>
      </c>
      <c r="C170" s="215" t="s">
        <v>3124</v>
      </c>
      <c r="D170" s="116"/>
      <c r="E170" s="116"/>
    </row>
    <row r="171" spans="1:5" ht="14.25">
      <c r="A171" s="215" t="s">
        <v>394</v>
      </c>
      <c r="B171" s="215" t="s">
        <v>395</v>
      </c>
      <c r="C171" s="215" t="s">
        <v>394</v>
      </c>
      <c r="D171" s="116"/>
      <c r="E171" s="116"/>
    </row>
    <row r="172" spans="1:5" ht="14.25">
      <c r="A172" s="215" t="s">
        <v>3131</v>
      </c>
      <c r="B172" s="215" t="s">
        <v>3132</v>
      </c>
      <c r="C172" s="215" t="s">
        <v>3131</v>
      </c>
      <c r="D172" s="116"/>
      <c r="E172" s="116"/>
    </row>
    <row r="173" spans="1:5" ht="14.25">
      <c r="A173" s="215" t="s">
        <v>2724</v>
      </c>
      <c r="B173" s="215" t="s">
        <v>917</v>
      </c>
      <c r="C173" s="215" t="s">
        <v>2724</v>
      </c>
      <c r="D173" s="116"/>
      <c r="E173" s="116"/>
    </row>
    <row r="174" spans="1:5" ht="14.25">
      <c r="A174" s="215" t="s">
        <v>567</v>
      </c>
      <c r="B174" s="215" t="s">
        <v>568</v>
      </c>
      <c r="C174" s="215" t="s">
        <v>567</v>
      </c>
      <c r="D174" s="116"/>
      <c r="E174" s="116"/>
    </row>
    <row r="175" spans="1:5" ht="14.25">
      <c r="A175" s="215" t="s">
        <v>398</v>
      </c>
      <c r="B175" s="215" t="s">
        <v>605</v>
      </c>
      <c r="C175" s="215" t="s">
        <v>398</v>
      </c>
      <c r="D175" s="116"/>
      <c r="E175" s="116"/>
    </row>
    <row r="176" spans="1:5" ht="14.25">
      <c r="A176" s="215" t="s">
        <v>518</v>
      </c>
      <c r="B176" s="215" t="s">
        <v>519</v>
      </c>
      <c r="C176" s="215" t="s">
        <v>518</v>
      </c>
      <c r="D176" s="116"/>
      <c r="E176" s="116"/>
    </row>
    <row r="177" spans="1:5" ht="14.25">
      <c r="A177" s="215" t="s">
        <v>3136</v>
      </c>
      <c r="B177" s="215" t="s">
        <v>3137</v>
      </c>
      <c r="C177" s="215" t="s">
        <v>3136</v>
      </c>
      <c r="D177" s="116"/>
      <c r="E177" s="116"/>
    </row>
    <row r="178" spans="1:5" ht="14.25">
      <c r="A178" s="215" t="s">
        <v>599</v>
      </c>
      <c r="B178" s="215" t="s">
        <v>600</v>
      </c>
      <c r="C178" s="215" t="s">
        <v>599</v>
      </c>
      <c r="D178" s="116"/>
      <c r="E178" s="116"/>
    </row>
    <row r="179" spans="1:5" ht="14.25">
      <c r="A179" s="215" t="s">
        <v>3145</v>
      </c>
      <c r="B179" s="215" t="s">
        <v>3146</v>
      </c>
      <c r="C179" s="215" t="s">
        <v>3145</v>
      </c>
      <c r="D179" s="116"/>
      <c r="E179" s="116"/>
    </row>
    <row r="180" spans="1:5" ht="14.25">
      <c r="A180" s="215" t="s">
        <v>2849</v>
      </c>
      <c r="B180" s="215" t="s">
        <v>934</v>
      </c>
      <c r="C180" s="215" t="s">
        <v>2849</v>
      </c>
      <c r="D180" s="116"/>
      <c r="E180" s="116"/>
    </row>
    <row r="181" spans="1:5" ht="14.25">
      <c r="A181" s="215" t="s">
        <v>672</v>
      </c>
      <c r="B181" s="215" t="s">
        <v>673</v>
      </c>
      <c r="C181" s="215" t="s">
        <v>672</v>
      </c>
      <c r="D181" s="116"/>
      <c r="E181" s="116"/>
    </row>
    <row r="182" spans="1:5" ht="14.25">
      <c r="A182" s="215" t="s">
        <v>91</v>
      </c>
      <c r="B182" s="215" t="s">
        <v>92</v>
      </c>
      <c r="C182" s="215" t="s">
        <v>91</v>
      </c>
      <c r="D182" s="116"/>
      <c r="E182" s="116"/>
    </row>
    <row r="183" spans="1:5" ht="14.25">
      <c r="A183" s="215" t="s">
        <v>2860</v>
      </c>
      <c r="B183" s="215" t="s">
        <v>937</v>
      </c>
      <c r="C183" s="215" t="s">
        <v>2860</v>
      </c>
      <c r="D183" s="116"/>
      <c r="E183" s="116"/>
    </row>
    <row r="184" spans="1:5" ht="14.25">
      <c r="A184" s="215" t="s">
        <v>413</v>
      </c>
      <c r="B184" s="215" t="s">
        <v>414</v>
      </c>
      <c r="C184" s="215" t="s">
        <v>413</v>
      </c>
      <c r="D184" s="116"/>
      <c r="E184" s="116"/>
    </row>
    <row r="185" spans="1:5" ht="14.25">
      <c r="A185" s="215" t="s">
        <v>3154</v>
      </c>
      <c r="B185" s="215" t="s">
        <v>3155</v>
      </c>
      <c r="C185" s="215" t="s">
        <v>3154</v>
      </c>
      <c r="D185" s="116"/>
      <c r="E185" s="116"/>
    </row>
    <row r="186" spans="1:5" ht="14.25">
      <c r="A186" s="215" t="s">
        <v>1503</v>
      </c>
      <c r="B186" s="215" t="s">
        <v>1504</v>
      </c>
      <c r="C186" s="215" t="s">
        <v>1503</v>
      </c>
      <c r="D186" s="116"/>
      <c r="E186" s="116"/>
    </row>
    <row r="187" spans="1:5" ht="14.25">
      <c r="A187" s="215" t="s">
        <v>3162</v>
      </c>
      <c r="B187" s="215" t="s">
        <v>3163</v>
      </c>
      <c r="C187" s="215" t="s">
        <v>3162</v>
      </c>
      <c r="D187" s="116"/>
      <c r="E187" s="116"/>
    </row>
    <row r="188" spans="1:5" ht="14.25">
      <c r="A188" s="215" t="s">
        <v>679</v>
      </c>
      <c r="B188" s="215" t="s">
        <v>680</v>
      </c>
      <c r="C188" s="215" t="s">
        <v>679</v>
      </c>
      <c r="D188" s="116"/>
      <c r="E188" s="116"/>
    </row>
    <row r="189" spans="1:5" ht="14.25">
      <c r="A189" s="215" t="s">
        <v>3169</v>
      </c>
      <c r="B189" s="215" t="s">
        <v>3170</v>
      </c>
      <c r="C189" s="215" t="s">
        <v>3169</v>
      </c>
      <c r="D189" s="116"/>
      <c r="E189" s="116"/>
    </row>
    <row r="190" spans="1:5" ht="14.25">
      <c r="A190" s="215" t="s">
        <v>2745</v>
      </c>
      <c r="B190" s="215" t="s">
        <v>921</v>
      </c>
      <c r="C190" s="215" t="s">
        <v>2745</v>
      </c>
      <c r="D190" s="116"/>
      <c r="E190" s="116"/>
    </row>
    <row r="191" spans="1:5" ht="14.25">
      <c r="A191" s="215" t="s">
        <v>417</v>
      </c>
      <c r="B191" s="215" t="s">
        <v>418</v>
      </c>
      <c r="C191" s="215" t="s">
        <v>417</v>
      </c>
      <c r="D191" s="116"/>
      <c r="E191" s="116"/>
    </row>
    <row r="192" spans="1:5" ht="14.25">
      <c r="A192" s="215" t="s">
        <v>424</v>
      </c>
      <c r="B192" s="215" t="s">
        <v>425</v>
      </c>
      <c r="C192" s="215" t="s">
        <v>424</v>
      </c>
      <c r="D192" s="116"/>
      <c r="E192" s="116"/>
    </row>
    <row r="193" spans="1:5" ht="14.25">
      <c r="A193" s="215" t="s">
        <v>540</v>
      </c>
      <c r="B193" s="215" t="s">
        <v>541</v>
      </c>
      <c r="C193" s="215" t="s">
        <v>540</v>
      </c>
      <c r="D193" s="116"/>
      <c r="E193" s="116"/>
    </row>
    <row r="194" spans="1:5" ht="14.25">
      <c r="A194" s="215" t="s">
        <v>593</v>
      </c>
      <c r="B194" s="215" t="s">
        <v>594</v>
      </c>
      <c r="C194" s="215" t="s">
        <v>593</v>
      </c>
      <c r="D194" s="116"/>
      <c r="E194" s="116"/>
    </row>
    <row r="195" spans="1:5" ht="14.25">
      <c r="A195" s="215" t="s">
        <v>3176</v>
      </c>
      <c r="B195" s="215" t="s">
        <v>3177</v>
      </c>
      <c r="C195" s="215" t="s">
        <v>3176</v>
      </c>
      <c r="D195" s="116"/>
      <c r="E195" s="116"/>
    </row>
    <row r="196" spans="1:5" ht="14.25">
      <c r="A196" s="215" t="s">
        <v>575</v>
      </c>
      <c r="B196" s="215" t="s">
        <v>576</v>
      </c>
      <c r="C196" s="215" t="s">
        <v>575</v>
      </c>
      <c r="D196" s="116"/>
      <c r="E196" s="116"/>
    </row>
    <row r="197" spans="1:5" ht="14.25">
      <c r="A197" s="215" t="s">
        <v>2642</v>
      </c>
      <c r="B197" s="215" t="s">
        <v>912</v>
      </c>
      <c r="C197" s="215" t="s">
        <v>2642</v>
      </c>
      <c r="D197" s="116"/>
      <c r="E197" s="116"/>
    </row>
    <row r="198" spans="1:5" ht="14.25">
      <c r="A198" s="215" t="s">
        <v>435</v>
      </c>
      <c r="B198" s="215" t="s">
        <v>436</v>
      </c>
      <c r="C198" s="215" t="s">
        <v>435</v>
      </c>
      <c r="D198" s="116"/>
      <c r="E198" s="116"/>
    </row>
    <row r="199" spans="1:5" ht="14.25">
      <c r="A199" s="215" t="s">
        <v>2823</v>
      </c>
      <c r="B199" s="215" t="s">
        <v>931</v>
      </c>
      <c r="C199" s="215" t="s">
        <v>2823</v>
      </c>
      <c r="D199" s="116"/>
      <c r="E199" s="116"/>
    </row>
    <row r="200" spans="1:5" ht="14.25">
      <c r="A200" s="215" t="s">
        <v>3183</v>
      </c>
      <c r="B200" s="215" t="s">
        <v>3184</v>
      </c>
      <c r="C200" s="215" t="s">
        <v>3183</v>
      </c>
      <c r="D200" s="116"/>
      <c r="E200" s="116"/>
    </row>
    <row r="201" spans="1:5" ht="14.25">
      <c r="A201" s="215" t="s">
        <v>3190</v>
      </c>
      <c r="B201" s="215" t="s">
        <v>3191</v>
      </c>
      <c r="C201" s="215" t="s">
        <v>3190</v>
      </c>
      <c r="D201" s="116"/>
      <c r="E201" s="116"/>
    </row>
    <row r="202" spans="1:5" ht="14.25">
      <c r="A202" s="215" t="s">
        <v>2325</v>
      </c>
      <c r="B202" s="215" t="s">
        <v>815</v>
      </c>
      <c r="C202" s="215" t="s">
        <v>2325</v>
      </c>
      <c r="D202" s="116"/>
      <c r="E202" s="116"/>
    </row>
    <row r="203" spans="1:5" ht="14.25">
      <c r="A203" s="215" t="s">
        <v>3350</v>
      </c>
      <c r="B203" s="215" t="s">
        <v>3351</v>
      </c>
      <c r="C203" s="215" t="s">
        <v>3350</v>
      </c>
      <c r="D203" s="116"/>
      <c r="E203" s="116"/>
    </row>
    <row r="204" spans="1:5" ht="14.25">
      <c r="A204" s="215" t="s">
        <v>441</v>
      </c>
      <c r="B204" s="215" t="s">
        <v>442</v>
      </c>
      <c r="C204" s="215" t="s">
        <v>441</v>
      </c>
      <c r="D204" s="116"/>
      <c r="E204" s="116"/>
    </row>
    <row r="205" spans="1:5" ht="14.25">
      <c r="A205" s="215" t="s">
        <v>2645</v>
      </c>
      <c r="B205" s="215" t="s">
        <v>900</v>
      </c>
      <c r="C205" s="215" t="s">
        <v>2645</v>
      </c>
      <c r="D205" s="116"/>
      <c r="E205" s="116"/>
    </row>
    <row r="206" spans="1:5" ht="14.25">
      <c r="A206" s="215" t="s">
        <v>656</v>
      </c>
      <c r="B206" s="215" t="s">
        <v>657</v>
      </c>
      <c r="C206" s="215" t="s">
        <v>656</v>
      </c>
      <c r="D206" s="116"/>
      <c r="E206" s="116"/>
    </row>
    <row r="207" spans="1:5" ht="14.25">
      <c r="A207" s="215" t="s">
        <v>606</v>
      </c>
      <c r="B207" s="215" t="s">
        <v>607</v>
      </c>
      <c r="C207" s="215" t="s">
        <v>606</v>
      </c>
      <c r="D207" s="116"/>
      <c r="E207" s="116"/>
    </row>
    <row r="208" spans="1:5" ht="14.25">
      <c r="A208" s="215" t="s">
        <v>447</v>
      </c>
      <c r="B208" s="215" t="s">
        <v>448</v>
      </c>
      <c r="C208" s="215" t="s">
        <v>447</v>
      </c>
      <c r="D208" s="116"/>
      <c r="E208" s="116"/>
    </row>
    <row r="209" spans="1:5" ht="14.25">
      <c r="A209" s="215" t="s">
        <v>2206</v>
      </c>
      <c r="B209" s="215" t="s">
        <v>800</v>
      </c>
      <c r="C209" s="215" t="s">
        <v>2206</v>
      </c>
      <c r="D209" s="116"/>
      <c r="E209" s="116"/>
    </row>
    <row r="210" spans="1:5" ht="14.25">
      <c r="A210" s="215" t="s">
        <v>2649</v>
      </c>
      <c r="B210" s="215" t="s">
        <v>899</v>
      </c>
      <c r="C210" s="215" t="s">
        <v>2649</v>
      </c>
      <c r="D210" s="116"/>
      <c r="E210" s="116"/>
    </row>
    <row r="211" spans="1:5" ht="14.25">
      <c r="A211" s="215" t="s">
        <v>2330</v>
      </c>
      <c r="B211" s="215" t="s">
        <v>820</v>
      </c>
      <c r="C211" s="215" t="s">
        <v>2330</v>
      </c>
      <c r="D211" s="116"/>
      <c r="E211" s="116"/>
    </row>
    <row r="212" spans="1:5" ht="14.25">
      <c r="A212" s="215" t="s">
        <v>2885</v>
      </c>
      <c r="B212" s="215" t="s">
        <v>940</v>
      </c>
      <c r="C212" s="215" t="s">
        <v>2885</v>
      </c>
      <c r="D212" s="116"/>
      <c r="E212" s="116"/>
    </row>
    <row r="213" spans="1:5" ht="14.25">
      <c r="A213" s="215" t="s">
        <v>3197</v>
      </c>
      <c r="B213" s="215" t="s">
        <v>3198</v>
      </c>
      <c r="C213" s="215" t="s">
        <v>3197</v>
      </c>
      <c r="D213" s="116"/>
      <c r="E213" s="116"/>
    </row>
    <row r="214" spans="1:5" ht="14.25">
      <c r="A214" s="215" t="s">
        <v>2728</v>
      </c>
      <c r="B214" s="215" t="s">
        <v>918</v>
      </c>
      <c r="C214" s="215" t="s">
        <v>2728</v>
      </c>
      <c r="D214" s="116"/>
      <c r="E214" s="116"/>
    </row>
    <row r="215" spans="1:5" ht="14.25">
      <c r="A215" s="215" t="s">
        <v>675</v>
      </c>
      <c r="B215" s="215" t="s">
        <v>676</v>
      </c>
      <c r="C215" s="215" t="s">
        <v>675</v>
      </c>
      <c r="D215" s="116"/>
      <c r="E215" s="116"/>
    </row>
    <row r="216" spans="1:5" ht="14.25">
      <c r="A216" s="215" t="s">
        <v>585</v>
      </c>
      <c r="B216" s="215" t="s">
        <v>586</v>
      </c>
      <c r="C216" s="215" t="s">
        <v>585</v>
      </c>
      <c r="D216" s="116"/>
      <c r="E216" s="116"/>
    </row>
    <row r="217" spans="1:5" ht="14.25">
      <c r="A217" s="215" t="s">
        <v>3204</v>
      </c>
      <c r="B217" s="215" t="s">
        <v>3205</v>
      </c>
      <c r="C217" s="215" t="s">
        <v>3204</v>
      </c>
      <c r="D217" s="116"/>
      <c r="E217" s="116"/>
    </row>
    <row r="218" spans="1:5" ht="14.25">
      <c r="A218" s="215" t="s">
        <v>557</v>
      </c>
      <c r="B218" s="215" t="s">
        <v>558</v>
      </c>
      <c r="C218" s="215" t="s">
        <v>557</v>
      </c>
      <c r="D218" s="116"/>
      <c r="E218" s="116"/>
    </row>
    <row r="219" spans="1:5" ht="14.25">
      <c r="A219" s="215" t="s">
        <v>458</v>
      </c>
      <c r="B219" s="215" t="s">
        <v>459</v>
      </c>
      <c r="C219" s="215" t="s">
        <v>458</v>
      </c>
      <c r="D219" s="116"/>
      <c r="E219" s="116"/>
    </row>
    <row r="220" spans="1:5" ht="14.25">
      <c r="A220" s="215" t="s">
        <v>2653</v>
      </c>
      <c r="B220" s="215" t="s">
        <v>897</v>
      </c>
      <c r="C220" s="215" t="s">
        <v>2653</v>
      </c>
      <c r="D220" s="116"/>
      <c r="E220" s="116"/>
    </row>
    <row r="221" spans="1:5" ht="14.25">
      <c r="A221" s="215" t="s">
        <v>631</v>
      </c>
      <c r="B221" s="215" t="s">
        <v>632</v>
      </c>
      <c r="C221" s="215" t="s">
        <v>631</v>
      </c>
      <c r="D221" s="116"/>
      <c r="E221" s="116"/>
    </row>
    <row r="222" spans="1:5" ht="14.25">
      <c r="A222" s="215" t="s">
        <v>2430</v>
      </c>
      <c r="B222" s="215" t="s">
        <v>836</v>
      </c>
      <c r="C222" s="215" t="s">
        <v>2430</v>
      </c>
      <c r="D222" s="116"/>
      <c r="E222" s="116"/>
    </row>
    <row r="223" spans="1:5" ht="14.25">
      <c r="A223" s="215" t="s">
        <v>523</v>
      </c>
      <c r="B223" s="215" t="s">
        <v>524</v>
      </c>
      <c r="C223" s="215" t="s">
        <v>523</v>
      </c>
      <c r="D223" s="116"/>
      <c r="E223" s="116"/>
    </row>
    <row r="224" spans="1:5" ht="14.25">
      <c r="A224" s="215" t="s">
        <v>2389</v>
      </c>
      <c r="B224" s="215" t="s">
        <v>828</v>
      </c>
      <c r="C224" s="215" t="s">
        <v>2389</v>
      </c>
      <c r="D224" s="116"/>
      <c r="E224" s="116"/>
    </row>
    <row r="225" spans="1:5" ht="14.25">
      <c r="A225" s="215" t="s">
        <v>3215</v>
      </c>
      <c r="B225" s="215" t="s">
        <v>3216</v>
      </c>
      <c r="C225" s="215" t="s">
        <v>3215</v>
      </c>
      <c r="D225" s="116"/>
      <c r="E225" s="116"/>
    </row>
    <row r="226" spans="1:5" ht="14.25">
      <c r="A226" s="215" t="s">
        <v>603</v>
      </c>
      <c r="B226" s="215" t="s">
        <v>604</v>
      </c>
      <c r="C226" s="215" t="s">
        <v>603</v>
      </c>
      <c r="D226" s="116"/>
      <c r="E226" s="116"/>
    </row>
    <row r="227" spans="1:5" ht="14.25">
      <c r="A227" s="215" t="s">
        <v>2160</v>
      </c>
      <c r="B227" s="215" t="s">
        <v>2161</v>
      </c>
      <c r="C227" s="215" t="s">
        <v>2160</v>
      </c>
      <c r="D227" s="116"/>
      <c r="E227" s="116"/>
    </row>
    <row r="228" spans="1:5" ht="14.25">
      <c r="A228" s="215" t="s">
        <v>3221</v>
      </c>
      <c r="B228" s="215" t="s">
        <v>3222</v>
      </c>
      <c r="C228" s="215" t="s">
        <v>3221</v>
      </c>
      <c r="D228" s="116"/>
      <c r="E228" s="116"/>
    </row>
    <row r="229" spans="1:5" ht="14.25">
      <c r="A229" s="215" t="s">
        <v>2561</v>
      </c>
      <c r="B229" s="215" t="s">
        <v>866</v>
      </c>
      <c r="C229" s="215" t="s">
        <v>2561</v>
      </c>
      <c r="D229" s="116"/>
      <c r="E229" s="116"/>
    </row>
    <row r="230" spans="1:5" ht="14.25">
      <c r="A230" s="215" t="s">
        <v>3228</v>
      </c>
      <c r="B230" s="215" t="s">
        <v>3229</v>
      </c>
      <c r="C230" s="215" t="s">
        <v>3228</v>
      </c>
      <c r="D230" s="116"/>
      <c r="E230" s="116"/>
    </row>
    <row r="231" spans="1:5" ht="14.25">
      <c r="A231" s="215" t="s">
        <v>2801</v>
      </c>
      <c r="B231" s="215" t="s">
        <v>922</v>
      </c>
      <c r="C231" s="215" t="s">
        <v>2801</v>
      </c>
      <c r="D231" s="116"/>
      <c r="E231" s="116"/>
    </row>
    <row r="232" spans="1:5" ht="14.25">
      <c r="A232" s="215" t="s">
        <v>3230</v>
      </c>
      <c r="B232" s="215" t="s">
        <v>3231</v>
      </c>
      <c r="C232" s="215" t="s">
        <v>3230</v>
      </c>
      <c r="D232" s="116"/>
      <c r="E232" s="116"/>
    </row>
    <row r="233" spans="1:5" ht="14.25">
      <c r="A233" s="215" t="s">
        <v>3236</v>
      </c>
      <c r="B233" s="215" t="s">
        <v>3237</v>
      </c>
      <c r="C233" s="215" t="s">
        <v>3236</v>
      </c>
      <c r="D233" s="116"/>
      <c r="E233" s="116"/>
    </row>
    <row r="234" spans="1:5" ht="14.25">
      <c r="A234" s="215" t="s">
        <v>2509</v>
      </c>
      <c r="B234" s="215" t="s">
        <v>853</v>
      </c>
      <c r="C234" s="215" t="s">
        <v>2509</v>
      </c>
      <c r="D234" s="116"/>
      <c r="E234" s="116"/>
    </row>
    <row r="235" spans="1:5" ht="14.25">
      <c r="A235" s="215" t="s">
        <v>2513</v>
      </c>
      <c r="B235" s="215" t="s">
        <v>854</v>
      </c>
      <c r="C235" s="215" t="s">
        <v>2513</v>
      </c>
      <c r="D235" s="116"/>
      <c r="E235" s="116"/>
    </row>
    <row r="236" spans="1:5" ht="14.25">
      <c r="A236" s="215" t="s">
        <v>2359</v>
      </c>
      <c r="B236" s="215" t="s">
        <v>823</v>
      </c>
      <c r="C236" s="215" t="s">
        <v>2359</v>
      </c>
      <c r="D236" s="116"/>
      <c r="E236" s="116"/>
    </row>
    <row r="237" spans="1:5" ht="14.25">
      <c r="A237" s="215" t="s">
        <v>620</v>
      </c>
      <c r="B237" s="215" t="s">
        <v>621</v>
      </c>
      <c r="C237" s="215" t="s">
        <v>620</v>
      </c>
      <c r="D237" s="116"/>
      <c r="E237" s="116"/>
    </row>
    <row r="238" spans="1:5" ht="14.25">
      <c r="A238" s="215" t="s">
        <v>465</v>
      </c>
      <c r="B238" s="215" t="s">
        <v>466</v>
      </c>
      <c r="C238" s="215" t="s">
        <v>465</v>
      </c>
      <c r="D238" s="116"/>
      <c r="E238" s="116"/>
    </row>
    <row r="239" spans="1:5" ht="14.25">
      <c r="A239" s="215" t="s">
        <v>3244</v>
      </c>
      <c r="B239" s="215" t="s">
        <v>3245</v>
      </c>
      <c r="C239" s="215" t="s">
        <v>3244</v>
      </c>
      <c r="D239" s="116"/>
      <c r="E239" s="116"/>
    </row>
    <row r="240" spans="1:5" ht="14.25">
      <c r="A240" s="215" t="s">
        <v>528</v>
      </c>
      <c r="B240" s="215" t="s">
        <v>529</v>
      </c>
      <c r="C240" s="215" t="s">
        <v>528</v>
      </c>
      <c r="D240" s="116"/>
      <c r="E240" s="116"/>
    </row>
    <row r="241" spans="1:5" ht="14.25">
      <c r="A241" s="215" t="s">
        <v>474</v>
      </c>
      <c r="B241" s="215" t="s">
        <v>475</v>
      </c>
      <c r="C241" s="215" t="s">
        <v>474</v>
      </c>
      <c r="D241" s="116"/>
      <c r="E241" s="116"/>
    </row>
    <row r="242" spans="1:5" ht="14.25">
      <c r="A242" s="215" t="s">
        <v>2805</v>
      </c>
      <c r="B242" s="215" t="s">
        <v>925</v>
      </c>
      <c r="C242" s="215" t="s">
        <v>2805</v>
      </c>
      <c r="D242" s="116"/>
      <c r="E242" s="116"/>
    </row>
    <row r="243" spans="1:5" ht="14.25">
      <c r="A243" s="215" t="s">
        <v>2443</v>
      </c>
      <c r="B243" s="215" t="s">
        <v>839</v>
      </c>
      <c r="C243" s="215" t="s">
        <v>2443</v>
      </c>
      <c r="D243" s="116"/>
      <c r="E243" s="116"/>
    </row>
    <row r="244" spans="1:5" ht="14.25">
      <c r="A244" s="215" t="s">
        <v>2539</v>
      </c>
      <c r="B244" s="215" t="s">
        <v>860</v>
      </c>
      <c r="C244" s="215" t="s">
        <v>2539</v>
      </c>
      <c r="D244" s="116"/>
      <c r="E244" s="116"/>
    </row>
    <row r="245" spans="1:5" ht="14.25">
      <c r="A245" s="215" t="s">
        <v>3253</v>
      </c>
      <c r="B245" s="215" t="s">
        <v>3254</v>
      </c>
      <c r="C245" s="215" t="s">
        <v>3253</v>
      </c>
      <c r="D245" s="116"/>
      <c r="E245" s="116"/>
    </row>
    <row r="246" spans="1:5" ht="14.25">
      <c r="A246" s="215" t="s">
        <v>1471</v>
      </c>
      <c r="B246" s="215" t="s">
        <v>1472</v>
      </c>
      <c r="C246" s="215" t="s">
        <v>1471</v>
      </c>
      <c r="D246" s="116"/>
      <c r="E246" s="116"/>
    </row>
    <row r="247" spans="1:5" ht="14.25">
      <c r="A247" s="215" t="s">
        <v>1476</v>
      </c>
      <c r="B247" s="215" t="s">
        <v>1477</v>
      </c>
      <c r="C247" s="215" t="s">
        <v>1476</v>
      </c>
      <c r="D247" s="116"/>
      <c r="E247" s="116"/>
    </row>
    <row r="248" spans="1:5" ht="14.25">
      <c r="A248" s="215" t="s">
        <v>328</v>
      </c>
      <c r="B248" s="215" t="s">
        <v>1504</v>
      </c>
      <c r="C248" s="215" t="s">
        <v>328</v>
      </c>
      <c r="D248" s="116"/>
      <c r="E248" s="116"/>
    </row>
    <row r="249" spans="1:5" ht="14.25">
      <c r="A249" s="215" t="s">
        <v>616</v>
      </c>
      <c r="B249" s="215" t="s">
        <v>617</v>
      </c>
      <c r="C249" s="215" t="s">
        <v>616</v>
      </c>
      <c r="D249" s="116"/>
      <c r="E249" s="116"/>
    </row>
    <row r="250" spans="1:5" ht="14.25">
      <c r="A250" s="215" t="s">
        <v>1591</v>
      </c>
      <c r="B250" s="215" t="s">
        <v>1592</v>
      </c>
      <c r="C250" s="215" t="s">
        <v>1591</v>
      </c>
      <c r="D250" s="116"/>
      <c r="E250" s="116"/>
    </row>
    <row r="251" spans="1:5" ht="14.25">
      <c r="A251" s="215" t="s">
        <v>618</v>
      </c>
      <c r="B251" s="215" t="s">
        <v>619</v>
      </c>
      <c r="C251" s="215" t="s">
        <v>618</v>
      </c>
      <c r="D251" s="116"/>
      <c r="E251" s="116"/>
    </row>
    <row r="252" spans="1:5" ht="14.25">
      <c r="A252" s="215" t="s">
        <v>1728</v>
      </c>
      <c r="B252" s="215" t="s">
        <v>266</v>
      </c>
      <c r="C252" s="215" t="s">
        <v>1728</v>
      </c>
      <c r="D252" s="116"/>
      <c r="E252" s="116"/>
    </row>
    <row r="253" spans="1:5" ht="14.25">
      <c r="A253" s="215" t="s">
        <v>1158</v>
      </c>
      <c r="B253" s="215" t="s">
        <v>1159</v>
      </c>
      <c r="C253" s="215" t="s">
        <v>1158</v>
      </c>
      <c r="D253" s="116"/>
      <c r="E253" s="116"/>
    </row>
    <row r="254" spans="1:5" ht="14.25">
      <c r="A254" s="215" t="s">
        <v>625</v>
      </c>
      <c r="B254" s="215" t="s">
        <v>626</v>
      </c>
      <c r="C254" s="215" t="s">
        <v>625</v>
      </c>
      <c r="D254" s="116"/>
      <c r="E254" s="116"/>
    </row>
    <row r="255" spans="1:5" ht="14.25">
      <c r="A255" s="215" t="s">
        <v>623</v>
      </c>
      <c r="B255" s="215" t="s">
        <v>624</v>
      </c>
      <c r="C255" s="215" t="s">
        <v>623</v>
      </c>
      <c r="D255" s="116"/>
      <c r="E255" s="116"/>
    </row>
    <row r="256" spans="1:5" ht="14.25">
      <c r="A256" s="215" t="s">
        <v>470</v>
      </c>
      <c r="B256" s="215" t="s">
        <v>471</v>
      </c>
      <c r="C256" s="215" t="s">
        <v>470</v>
      </c>
      <c r="D256" s="116"/>
      <c r="E256" s="116"/>
    </row>
    <row r="257" spans="1:5" ht="14.25">
      <c r="A257" s="215" t="s">
        <v>627</v>
      </c>
      <c r="B257" s="215" t="s">
        <v>628</v>
      </c>
      <c r="C257" s="215" t="s">
        <v>627</v>
      </c>
      <c r="D257" s="116"/>
      <c r="E257" s="116"/>
    </row>
    <row r="258" spans="1:5" ht="14.25">
      <c r="A258" s="215" t="s">
        <v>629</v>
      </c>
      <c r="B258" s="215" t="s">
        <v>630</v>
      </c>
      <c r="C258" s="215" t="s">
        <v>629</v>
      </c>
      <c r="D258" s="116"/>
      <c r="E258" s="116"/>
    </row>
    <row r="259" spans="1:5" ht="14.25">
      <c r="A259" s="215" t="s">
        <v>1926</v>
      </c>
      <c r="B259" s="215" t="s">
        <v>1927</v>
      </c>
      <c r="C259" s="215" t="s">
        <v>1926</v>
      </c>
      <c r="D259" s="116"/>
      <c r="E259" s="116"/>
    </row>
    <row r="260" spans="1:5" ht="14.25">
      <c r="A260" s="215" t="s">
        <v>633</v>
      </c>
      <c r="B260" s="215" t="s">
        <v>634</v>
      </c>
      <c r="C260" s="215" t="s">
        <v>633</v>
      </c>
      <c r="D260" s="116"/>
      <c r="E260" s="116"/>
    </row>
    <row r="261" spans="1:5" ht="14.25">
      <c r="A261" s="215" t="s">
        <v>635</v>
      </c>
      <c r="B261" s="215" t="s">
        <v>636</v>
      </c>
      <c r="C261" s="215" t="s">
        <v>635</v>
      </c>
      <c r="D261" s="116"/>
      <c r="E261" s="116"/>
    </row>
    <row r="262" spans="1:5" ht="14.25">
      <c r="A262" s="215" t="s">
        <v>431</v>
      </c>
      <c r="B262" s="215" t="s">
        <v>432</v>
      </c>
      <c r="C262" s="215" t="s">
        <v>431</v>
      </c>
      <c r="D262" s="116"/>
      <c r="E262" s="116"/>
    </row>
    <row r="263" spans="1:5" ht="14.25">
      <c r="A263" s="215" t="s">
        <v>637</v>
      </c>
      <c r="B263" s="215" t="s">
        <v>638</v>
      </c>
      <c r="C263" s="215" t="s">
        <v>637</v>
      </c>
      <c r="D263" s="116"/>
      <c r="E263" s="116"/>
    </row>
    <row r="264" spans="1:5" ht="14.25">
      <c r="A264" s="215" t="s">
        <v>641</v>
      </c>
      <c r="B264" s="215" t="s">
        <v>642</v>
      </c>
      <c r="C264" s="215" t="s">
        <v>641</v>
      </c>
      <c r="D264" s="116"/>
      <c r="E264" s="116"/>
    </row>
    <row r="265" spans="1:5" ht="14.25">
      <c r="A265" s="215" t="s">
        <v>2062</v>
      </c>
      <c r="B265" s="215" t="s">
        <v>689</v>
      </c>
      <c r="C265" s="215" t="s">
        <v>2062</v>
      </c>
      <c r="D265" s="116"/>
      <c r="E265" s="116"/>
    </row>
    <row r="266" spans="1:5" ht="14.25">
      <c r="A266" s="215" t="s">
        <v>2069</v>
      </c>
      <c r="B266" s="215" t="s">
        <v>2070</v>
      </c>
      <c r="C266" s="215" t="s">
        <v>2069</v>
      </c>
      <c r="D266" s="116"/>
      <c r="E266" s="116"/>
    </row>
    <row r="267" spans="1:5" ht="14.25">
      <c r="A267" s="215" t="s">
        <v>647</v>
      </c>
      <c r="B267" s="215" t="s">
        <v>648</v>
      </c>
      <c r="C267" s="215" t="s">
        <v>647</v>
      </c>
      <c r="D267" s="116"/>
      <c r="E267" s="116"/>
    </row>
    <row r="268" spans="1:5" ht="14.25">
      <c r="A268" s="215" t="s">
        <v>408</v>
      </c>
      <c r="B268" s="215" t="s">
        <v>409</v>
      </c>
      <c r="C268" s="215" t="s">
        <v>408</v>
      </c>
      <c r="D268" s="116"/>
      <c r="E268" s="116"/>
    </row>
    <row r="269" spans="1:5" ht="14.25">
      <c r="A269" s="215" t="s">
        <v>690</v>
      </c>
      <c r="B269" s="215" t="s">
        <v>691</v>
      </c>
      <c r="C269" s="215" t="s">
        <v>690</v>
      </c>
      <c r="D269" s="116"/>
      <c r="E269" s="116"/>
    </row>
    <row r="270" spans="1:5" ht="14.25">
      <c r="A270" s="215" t="s">
        <v>645</v>
      </c>
      <c r="B270" s="215" t="s">
        <v>646</v>
      </c>
      <c r="C270" s="215" t="s">
        <v>645</v>
      </c>
      <c r="D270" s="116"/>
      <c r="E270" s="116"/>
    </row>
    <row r="271" spans="1:5" ht="12.75">
      <c r="A271" s="116"/>
      <c r="B271" s="116"/>
      <c r="C271" s="116"/>
      <c r="D271" s="116"/>
      <c r="E271" s="116"/>
    </row>
    <row r="272" spans="1:5" ht="12.75">
      <c r="A272" s="116"/>
      <c r="B272" s="116"/>
      <c r="C272" s="116"/>
      <c r="D272" s="116"/>
      <c r="E272" s="116"/>
    </row>
    <row r="273" spans="1:5" ht="12.75">
      <c r="A273" s="116"/>
      <c r="B273" s="116"/>
      <c r="C273" s="116"/>
      <c r="D273" s="116"/>
      <c r="E273" s="116"/>
    </row>
    <row r="274" spans="1:5" ht="12.75">
      <c r="A274" s="116"/>
      <c r="B274" s="116"/>
      <c r="C274" s="116"/>
      <c r="D274" s="116"/>
      <c r="E274" s="116"/>
    </row>
    <row r="275" spans="1:5" ht="12.75">
      <c r="A275" s="116"/>
      <c r="B275" s="116"/>
      <c r="C275" s="116"/>
      <c r="D275" s="116"/>
      <c r="E275" s="116"/>
    </row>
    <row r="276" spans="1:5" ht="12.75">
      <c r="A276" s="116"/>
      <c r="B276" s="116"/>
      <c r="C276" s="116"/>
      <c r="D276" s="116"/>
      <c r="E276" s="116"/>
    </row>
    <row r="277" spans="1:5" ht="12.75">
      <c r="A277" s="116"/>
      <c r="B277" s="116"/>
      <c r="C277" s="116"/>
      <c r="D277" s="116"/>
      <c r="E277" s="116"/>
    </row>
    <row r="278" spans="1:5" ht="12.75">
      <c r="A278" s="116"/>
      <c r="B278" s="116"/>
      <c r="C278" s="116"/>
      <c r="D278" s="116"/>
      <c r="E278" s="116"/>
    </row>
    <row r="279" spans="1:5" ht="12.75">
      <c r="A279" s="116"/>
      <c r="B279" s="116"/>
      <c r="C279" s="116"/>
      <c r="D279" s="116"/>
      <c r="E279" s="116"/>
    </row>
    <row r="280" spans="1:5" ht="12.75">
      <c r="A280" s="116"/>
      <c r="B280" s="116"/>
      <c r="C280" s="116"/>
      <c r="D280" s="116"/>
      <c r="E280" s="116"/>
    </row>
    <row r="281" spans="1:5" ht="12.75">
      <c r="A281" s="116"/>
      <c r="B281" s="116"/>
      <c r="C281" s="116"/>
      <c r="D281" s="116"/>
      <c r="E281" s="116"/>
    </row>
    <row r="282" spans="1:5" ht="12.75">
      <c r="A282" s="116"/>
      <c r="B282" s="116"/>
      <c r="C282" s="116"/>
      <c r="D282" s="116"/>
      <c r="E282" s="116"/>
    </row>
    <row r="283" spans="1:5" ht="12.75">
      <c r="A283" s="116"/>
      <c r="B283" s="116"/>
      <c r="C283" s="116"/>
      <c r="D283" s="116"/>
      <c r="E283" s="116"/>
    </row>
    <row r="284" spans="1:5" ht="12.75">
      <c r="A284" s="116"/>
      <c r="B284" s="116"/>
      <c r="C284" s="116"/>
      <c r="D284" s="116"/>
      <c r="E284" s="116"/>
    </row>
    <row r="285" spans="1:5" ht="12.75">
      <c r="A285" s="116"/>
      <c r="B285" s="116"/>
      <c r="C285" s="116"/>
      <c r="D285" s="116"/>
      <c r="E285" s="116"/>
    </row>
    <row r="286" spans="1:5" ht="12.75">
      <c r="A286" s="116"/>
      <c r="B286" s="116"/>
      <c r="C286" s="116"/>
      <c r="D286" s="116"/>
      <c r="E286" s="116"/>
    </row>
    <row r="287" spans="1:5" ht="12.75">
      <c r="A287" s="116"/>
      <c r="B287" s="116"/>
      <c r="C287" s="116"/>
      <c r="D287" s="116"/>
      <c r="E287" s="116"/>
    </row>
    <row r="288" spans="1:5" ht="12.75">
      <c r="A288" s="116"/>
      <c r="B288" s="116"/>
      <c r="C288" s="116"/>
      <c r="D288" s="116"/>
      <c r="E288" s="116"/>
    </row>
    <row r="289" spans="1:5" ht="12.75">
      <c r="A289" s="116"/>
      <c r="B289" s="116"/>
      <c r="C289" s="116"/>
      <c r="D289" s="116"/>
      <c r="E289" s="116"/>
    </row>
    <row r="290" spans="1:5" ht="12.75">
      <c r="A290" s="116"/>
      <c r="B290" s="116"/>
      <c r="C290" s="116"/>
      <c r="D290" s="116"/>
      <c r="E290" s="116"/>
    </row>
    <row r="291" spans="1:5" ht="12.75">
      <c r="A291" s="116"/>
      <c r="B291" s="116"/>
      <c r="C291" s="116"/>
      <c r="D291" s="116"/>
      <c r="E291" s="116"/>
    </row>
    <row r="292" spans="1:5" ht="12.75">
      <c r="A292" s="116"/>
      <c r="B292" s="116"/>
      <c r="C292" s="116"/>
      <c r="D292" s="116"/>
      <c r="E292" s="116"/>
    </row>
    <row r="293" spans="1:5" ht="12.75">
      <c r="A293" s="116"/>
      <c r="B293" s="116"/>
      <c r="C293" s="116"/>
      <c r="D293" s="116"/>
      <c r="E293" s="116"/>
    </row>
    <row r="294" spans="1:5" ht="12.75">
      <c r="A294" s="116"/>
      <c r="B294" s="116"/>
      <c r="C294" s="116"/>
      <c r="D294" s="116"/>
      <c r="E294" s="116"/>
    </row>
    <row r="295" spans="1:5" ht="12.75">
      <c r="A295" s="116"/>
      <c r="B295" s="116"/>
      <c r="C295" s="116"/>
      <c r="D295" s="116"/>
      <c r="E295" s="116"/>
    </row>
    <row r="296" spans="1:5" ht="12.75">
      <c r="A296" s="116"/>
      <c r="B296" s="116"/>
      <c r="C296" s="116"/>
      <c r="D296" s="116"/>
      <c r="E296" s="116"/>
    </row>
    <row r="297" spans="1:5" ht="12.75">
      <c r="A297" s="116"/>
      <c r="B297" s="116"/>
      <c r="C297" s="116"/>
      <c r="D297" s="116"/>
      <c r="E297" s="116"/>
    </row>
    <row r="298" spans="1:5" ht="12.75">
      <c r="A298" s="116"/>
      <c r="B298" s="116"/>
      <c r="C298" s="116"/>
      <c r="D298" s="116"/>
      <c r="E298" s="116"/>
    </row>
    <row r="299" spans="1:5" ht="12.75">
      <c r="A299" s="116"/>
      <c r="B299" s="116"/>
      <c r="C299" s="116"/>
      <c r="D299" s="116"/>
      <c r="E299" s="116"/>
    </row>
    <row r="300" spans="1:5" ht="12.75">
      <c r="A300" s="116"/>
      <c r="B300" s="116"/>
      <c r="C300" s="116"/>
      <c r="D300" s="116"/>
      <c r="E300" s="116"/>
    </row>
    <row r="301" spans="1:5" ht="12.75">
      <c r="A301" s="116"/>
      <c r="B301" s="116"/>
      <c r="C301" s="116"/>
      <c r="D301" s="116"/>
      <c r="E301" s="116"/>
    </row>
    <row r="302" spans="1:5" ht="12.75">
      <c r="A302" s="116"/>
      <c r="B302" s="116"/>
      <c r="C302" s="116"/>
      <c r="D302" s="116"/>
      <c r="E302" s="116"/>
    </row>
    <row r="303" spans="1:5" ht="12.75">
      <c r="A303" s="116"/>
      <c r="B303" s="116"/>
      <c r="C303" s="116"/>
      <c r="D303" s="116"/>
      <c r="E303" s="116"/>
    </row>
    <row r="304" spans="1:5" ht="12.75">
      <c r="A304" s="116"/>
      <c r="B304" s="116"/>
      <c r="C304" s="116"/>
      <c r="D304" s="116"/>
      <c r="E304" s="116"/>
    </row>
    <row r="305" spans="1:5" ht="12.75">
      <c r="A305" s="116"/>
      <c r="B305" s="116"/>
      <c r="C305" s="116"/>
      <c r="D305" s="116"/>
      <c r="E305" s="116"/>
    </row>
    <row r="306" spans="1:5" ht="12.75">
      <c r="A306" s="116"/>
      <c r="B306" s="116"/>
      <c r="C306" s="116"/>
      <c r="D306" s="116"/>
      <c r="E306" s="116"/>
    </row>
    <row r="307" spans="1:5" ht="12.75">
      <c r="A307" s="116"/>
      <c r="B307" s="116"/>
      <c r="C307" s="116"/>
      <c r="D307" s="116"/>
      <c r="E307" s="116"/>
    </row>
    <row r="308" spans="1:5" ht="12.75">
      <c r="A308" s="116"/>
      <c r="B308" s="116"/>
      <c r="C308" s="116"/>
      <c r="D308" s="116"/>
      <c r="E308" s="116"/>
    </row>
    <row r="309" spans="1:5" ht="12.75">
      <c r="A309" s="116"/>
      <c r="B309" s="116"/>
      <c r="C309" s="116"/>
      <c r="D309" s="116"/>
      <c r="E309" s="116"/>
    </row>
    <row r="310" spans="1:5" ht="12.75">
      <c r="A310" s="116"/>
      <c r="B310" s="116"/>
      <c r="C310" s="116"/>
      <c r="D310" s="116"/>
      <c r="E310" s="116"/>
    </row>
    <row r="311" spans="1:5" ht="12.75">
      <c r="A311" s="116"/>
      <c r="B311" s="116"/>
      <c r="C311" s="116"/>
      <c r="D311" s="116"/>
      <c r="E311" s="116"/>
    </row>
    <row r="312" spans="1:5" ht="12.75">
      <c r="A312" s="116"/>
      <c r="B312" s="116"/>
      <c r="C312" s="116"/>
      <c r="D312" s="116"/>
      <c r="E312" s="116"/>
    </row>
    <row r="313" spans="1:5" ht="12.75">
      <c r="A313" s="116"/>
      <c r="B313" s="116"/>
      <c r="C313" s="116"/>
      <c r="D313" s="116"/>
      <c r="E313" s="116"/>
    </row>
    <row r="314" spans="1:5" ht="12.75">
      <c r="A314" s="116"/>
      <c r="B314" s="116"/>
      <c r="C314" s="116"/>
      <c r="D314" s="116"/>
      <c r="E314" s="116"/>
    </row>
    <row r="315" spans="1:5" ht="12.75">
      <c r="A315" s="116"/>
      <c r="B315" s="116"/>
      <c r="C315" s="116"/>
      <c r="D315" s="116"/>
      <c r="E315" s="116"/>
    </row>
    <row r="316" spans="1:5" ht="12.75">
      <c r="A316" s="116"/>
      <c r="B316" s="116"/>
      <c r="C316" s="116"/>
      <c r="D316" s="116"/>
      <c r="E316" s="116"/>
    </row>
    <row r="317" spans="1:5" ht="12.75">
      <c r="A317" s="116"/>
      <c r="B317" s="116"/>
      <c r="C317" s="116"/>
      <c r="D317" s="116"/>
      <c r="E317" s="116"/>
    </row>
    <row r="318" spans="1:5" ht="12.75">
      <c r="A318" s="116"/>
      <c r="B318" s="116"/>
      <c r="C318" s="116"/>
      <c r="D318" s="116"/>
      <c r="E318" s="116"/>
    </row>
    <row r="319" spans="1:5" ht="12.75">
      <c r="A319" s="116"/>
      <c r="B319" s="116"/>
      <c r="C319" s="116"/>
      <c r="D319" s="116"/>
      <c r="E319" s="116"/>
    </row>
    <row r="320" spans="1:5" ht="12.75">
      <c r="A320" s="116"/>
      <c r="B320" s="116"/>
      <c r="C320" s="116"/>
      <c r="D320" s="116"/>
      <c r="E320" s="116"/>
    </row>
    <row r="321" spans="1:5" ht="12.75">
      <c r="A321" s="116"/>
      <c r="B321" s="116"/>
      <c r="C321" s="116"/>
      <c r="D321" s="116"/>
      <c r="E321" s="116"/>
    </row>
    <row r="322" spans="1:5" ht="12.75">
      <c r="A322" s="116"/>
      <c r="B322" s="116"/>
      <c r="C322" s="116"/>
      <c r="D322" s="116"/>
      <c r="E322" s="116"/>
    </row>
    <row r="323" spans="1:5" ht="12.75">
      <c r="A323" s="116"/>
      <c r="B323" s="116"/>
      <c r="C323" s="116"/>
      <c r="D323" s="116"/>
      <c r="E323" s="116"/>
    </row>
    <row r="324" spans="1:5" ht="12.75">
      <c r="A324" s="116"/>
      <c r="B324" s="116"/>
      <c r="C324" s="116"/>
      <c r="D324" s="116"/>
      <c r="E324" s="116"/>
    </row>
    <row r="325" spans="1:5" ht="12.75">
      <c r="A325" s="116"/>
      <c r="B325" s="116"/>
      <c r="C325" s="116"/>
      <c r="D325" s="116"/>
      <c r="E325" s="116"/>
    </row>
    <row r="326" spans="1:5" ht="12.75">
      <c r="A326" s="116"/>
      <c r="B326" s="116"/>
      <c r="C326" s="116"/>
      <c r="D326" s="116"/>
      <c r="E326" s="116"/>
    </row>
    <row r="327" spans="1:5" ht="12.75">
      <c r="A327" s="116"/>
      <c r="B327" s="116"/>
      <c r="C327" s="116"/>
      <c r="D327" s="116"/>
      <c r="E327" s="116"/>
    </row>
    <row r="328" spans="1:5" ht="12.75">
      <c r="A328" s="116"/>
      <c r="B328" s="116"/>
      <c r="C328" s="116"/>
      <c r="D328" s="116"/>
      <c r="E328" s="116"/>
    </row>
    <row r="329" spans="1:5" ht="12.75">
      <c r="A329" s="116"/>
      <c r="B329" s="116"/>
      <c r="C329" s="116"/>
      <c r="D329" s="116"/>
      <c r="E329" s="116"/>
    </row>
    <row r="330" spans="1:5" ht="12.75">
      <c r="A330" s="116"/>
      <c r="B330" s="116"/>
      <c r="C330" s="116"/>
      <c r="D330" s="116"/>
      <c r="E330" s="116"/>
    </row>
    <row r="331" spans="1:5" ht="12.75">
      <c r="A331" s="116"/>
      <c r="B331" s="116"/>
      <c r="C331" s="116"/>
      <c r="D331" s="116"/>
      <c r="E331" s="116"/>
    </row>
    <row r="332" spans="1:5" ht="12.75">
      <c r="A332" s="116"/>
      <c r="B332" s="116"/>
      <c r="C332" s="116"/>
      <c r="D332" s="116"/>
      <c r="E332" s="116"/>
    </row>
    <row r="333" spans="1:5" ht="12.75">
      <c r="A333" s="116"/>
      <c r="B333" s="116"/>
      <c r="C333" s="116"/>
      <c r="D333" s="116"/>
      <c r="E333" s="116"/>
    </row>
    <row r="334" spans="1:5" ht="12.75">
      <c r="A334" s="116"/>
      <c r="B334" s="116"/>
      <c r="C334" s="116"/>
      <c r="D334" s="116"/>
      <c r="E334" s="116"/>
    </row>
    <row r="335" spans="1:5" ht="12.75">
      <c r="A335" s="116"/>
      <c r="B335" s="116"/>
      <c r="C335" s="116"/>
      <c r="D335" s="116"/>
      <c r="E335" s="116"/>
    </row>
    <row r="336" spans="1:5" ht="12.75">
      <c r="A336" s="116"/>
      <c r="B336" s="116"/>
      <c r="C336" s="116"/>
      <c r="D336" s="116"/>
      <c r="E336" s="116"/>
    </row>
    <row r="337" spans="1:5" ht="12.75">
      <c r="A337" s="116"/>
      <c r="B337" s="116"/>
      <c r="C337" s="116"/>
      <c r="D337" s="116"/>
      <c r="E337" s="116"/>
    </row>
    <row r="338" spans="1:5" ht="12.75">
      <c r="A338" s="116"/>
      <c r="B338" s="116"/>
      <c r="C338" s="116"/>
      <c r="D338" s="116"/>
      <c r="E338" s="116"/>
    </row>
    <row r="339" spans="1:5" ht="12.75">
      <c r="A339" s="116"/>
      <c r="B339" s="116"/>
      <c r="C339" s="116"/>
      <c r="D339" s="116"/>
      <c r="E339" s="116"/>
    </row>
    <row r="340" spans="1:5" ht="12.75">
      <c r="A340" s="116"/>
      <c r="B340" s="116"/>
      <c r="C340" s="116"/>
      <c r="D340" s="116"/>
      <c r="E340" s="116"/>
    </row>
    <row r="341" spans="1:5" ht="12.75">
      <c r="A341" s="116"/>
      <c r="B341" s="116"/>
      <c r="C341" s="116"/>
      <c r="D341" s="116"/>
      <c r="E341" s="116"/>
    </row>
    <row r="342" spans="1:5" ht="12.75">
      <c r="A342" s="116"/>
      <c r="B342" s="116"/>
      <c r="C342" s="116"/>
      <c r="D342" s="116"/>
      <c r="E342" s="116"/>
    </row>
    <row r="343" spans="1:5" ht="12.75">
      <c r="A343" s="116"/>
      <c r="B343" s="116"/>
      <c r="C343" s="116"/>
      <c r="D343" s="116"/>
      <c r="E343" s="116"/>
    </row>
    <row r="344" spans="1:5" ht="12.75">
      <c r="A344" s="116"/>
      <c r="B344" s="116"/>
      <c r="C344" s="116"/>
      <c r="D344" s="116"/>
      <c r="E344" s="116"/>
    </row>
    <row r="345" spans="1:5" ht="12.75">
      <c r="A345" s="116"/>
      <c r="B345" s="116"/>
      <c r="C345" s="116"/>
      <c r="D345" s="116"/>
      <c r="E345" s="116"/>
    </row>
    <row r="346" spans="1:5" ht="12.75">
      <c r="A346" s="116"/>
      <c r="B346" s="116"/>
      <c r="C346" s="116"/>
      <c r="D346" s="116"/>
      <c r="E346" s="116"/>
    </row>
    <row r="347" spans="1:5" ht="12.75">
      <c r="A347" s="116"/>
      <c r="B347" s="116"/>
      <c r="C347" s="116"/>
      <c r="D347" s="116"/>
      <c r="E347" s="116"/>
    </row>
    <row r="348" spans="1:5" ht="12.75">
      <c r="A348" s="116"/>
      <c r="B348" s="116"/>
      <c r="C348" s="116"/>
      <c r="D348" s="116"/>
      <c r="E348" s="116"/>
    </row>
    <row r="349" spans="1:5" ht="12.75">
      <c r="A349" s="116"/>
      <c r="B349" s="116"/>
      <c r="C349" s="116"/>
      <c r="D349" s="116"/>
      <c r="E349" s="116"/>
    </row>
    <row r="350" spans="1:5" ht="12.75">
      <c r="A350" s="116"/>
      <c r="B350" s="116"/>
      <c r="C350" s="116"/>
      <c r="D350" s="116"/>
      <c r="E350" s="116"/>
    </row>
    <row r="351" spans="1:5" ht="12.75">
      <c r="A351" s="116"/>
      <c r="B351" s="116"/>
      <c r="C351" s="116"/>
      <c r="D351" s="116"/>
      <c r="E351" s="116"/>
    </row>
    <row r="352" spans="1:5" ht="12.75">
      <c r="A352" s="116"/>
      <c r="B352" s="116"/>
      <c r="C352" s="116"/>
      <c r="D352" s="116"/>
      <c r="E352" s="116"/>
    </row>
    <row r="353" spans="1:5" ht="12.75">
      <c r="A353" s="116"/>
      <c r="B353" s="116"/>
      <c r="C353" s="116"/>
      <c r="D353" s="116"/>
      <c r="E353" s="116"/>
    </row>
    <row r="354" spans="1:5" ht="12.75">
      <c r="A354" s="116"/>
      <c r="B354" s="116"/>
      <c r="C354" s="116"/>
      <c r="D354" s="116"/>
      <c r="E354" s="116"/>
    </row>
    <row r="355" spans="1:5" ht="12.75">
      <c r="A355" s="116"/>
      <c r="B355" s="116"/>
      <c r="C355" s="116"/>
      <c r="D355" s="116"/>
      <c r="E355" s="116"/>
    </row>
    <row r="356" spans="1:5" ht="12.75">
      <c r="A356" s="116"/>
      <c r="B356" s="116"/>
      <c r="C356" s="116"/>
      <c r="D356" s="116"/>
      <c r="E356" s="116"/>
    </row>
    <row r="357" spans="1:5" ht="12.75">
      <c r="A357" s="116"/>
      <c r="B357" s="116"/>
      <c r="C357" s="116"/>
      <c r="D357" s="116"/>
      <c r="E357" s="116"/>
    </row>
    <row r="358" spans="1:5" ht="12.75">
      <c r="A358" s="116"/>
      <c r="B358" s="116"/>
      <c r="C358" s="116"/>
      <c r="D358" s="116"/>
      <c r="E358" s="116"/>
    </row>
    <row r="359" spans="1:5" ht="12.75">
      <c r="A359" s="116"/>
      <c r="B359" s="116"/>
      <c r="C359" s="116"/>
      <c r="D359" s="116"/>
      <c r="E359" s="116"/>
    </row>
    <row r="360" spans="1:5" ht="12.75">
      <c r="A360" s="116"/>
      <c r="B360" s="116"/>
      <c r="C360" s="116"/>
      <c r="D360" s="116"/>
      <c r="E360" s="116"/>
    </row>
    <row r="361" spans="1:5" ht="12.75">
      <c r="A361" s="116"/>
      <c r="B361" s="116"/>
      <c r="C361" s="116"/>
      <c r="D361" s="116"/>
      <c r="E361" s="116"/>
    </row>
    <row r="362" spans="1:5" ht="12.75">
      <c r="A362" s="116"/>
      <c r="B362" s="116"/>
      <c r="C362" s="116"/>
      <c r="D362" s="116"/>
      <c r="E362" s="116"/>
    </row>
    <row r="363" spans="1:5" ht="12.75">
      <c r="A363" s="116"/>
      <c r="B363" s="116"/>
      <c r="C363" s="116"/>
      <c r="D363" s="116"/>
      <c r="E363" s="116"/>
    </row>
    <row r="364" spans="1:5" ht="12.75">
      <c r="A364" s="116"/>
      <c r="B364" s="116"/>
      <c r="C364" s="116"/>
      <c r="D364" s="116"/>
      <c r="E364" s="116"/>
    </row>
    <row r="365" spans="1:5" ht="12.75">
      <c r="A365" s="116"/>
      <c r="B365" s="116"/>
      <c r="C365" s="116"/>
      <c r="D365" s="116"/>
      <c r="E365" s="116"/>
    </row>
    <row r="366" spans="1:5" ht="12.75">
      <c r="A366" s="116"/>
      <c r="B366" s="116"/>
      <c r="C366" s="116"/>
      <c r="D366" s="116"/>
      <c r="E366" s="116"/>
    </row>
    <row r="367" spans="1:5" ht="12.75">
      <c r="A367" s="116"/>
      <c r="B367" s="116"/>
      <c r="C367" s="116"/>
      <c r="D367" s="116"/>
      <c r="E367" s="116"/>
    </row>
    <row r="368" spans="1:5" ht="12.75">
      <c r="A368" s="116"/>
      <c r="B368" s="116"/>
      <c r="C368" s="116"/>
      <c r="D368" s="116"/>
      <c r="E368" s="116"/>
    </row>
    <row r="369" spans="1:5" ht="12.75">
      <c r="A369" s="116"/>
      <c r="B369" s="116"/>
      <c r="C369" s="116"/>
      <c r="D369" s="116"/>
      <c r="E369" s="116"/>
    </row>
    <row r="370" spans="1:5" ht="12.75">
      <c r="A370" s="116"/>
      <c r="B370" s="116"/>
      <c r="C370" s="116"/>
      <c r="D370" s="116"/>
      <c r="E370" s="116"/>
    </row>
    <row r="371" spans="1:5" ht="12.75">
      <c r="A371" s="116"/>
      <c r="B371" s="116"/>
      <c r="C371" s="116"/>
      <c r="D371" s="116"/>
      <c r="E371" s="116"/>
    </row>
    <row r="372" spans="1:5" ht="12.75">
      <c r="A372" s="116"/>
      <c r="B372" s="116"/>
      <c r="C372" s="116"/>
      <c r="D372" s="116"/>
      <c r="E372" s="116"/>
    </row>
    <row r="373" spans="1:5" ht="12.75">
      <c r="A373" s="116"/>
      <c r="B373" s="116"/>
      <c r="C373" s="116"/>
      <c r="D373" s="116"/>
      <c r="E373" s="116"/>
    </row>
    <row r="374" spans="1:5" ht="12.75">
      <c r="A374" s="116"/>
      <c r="B374" s="116"/>
      <c r="C374" s="116"/>
      <c r="D374" s="116"/>
      <c r="E374" s="116"/>
    </row>
    <row r="375" spans="1:5" ht="12.75">
      <c r="A375" s="116"/>
      <c r="B375" s="116"/>
      <c r="C375" s="116"/>
      <c r="D375" s="116"/>
      <c r="E375" s="116"/>
    </row>
    <row r="376" spans="1:5" ht="12.75">
      <c r="A376" s="116"/>
      <c r="B376" s="116"/>
      <c r="C376" s="116"/>
      <c r="D376" s="116"/>
      <c r="E376" s="116"/>
    </row>
    <row r="377" spans="1:5" ht="12.75">
      <c r="A377" s="116"/>
      <c r="B377" s="116"/>
      <c r="C377" s="116"/>
      <c r="D377" s="116"/>
      <c r="E377" s="116"/>
    </row>
    <row r="378" spans="1:5" ht="12.75">
      <c r="A378" s="116"/>
      <c r="B378" s="116"/>
      <c r="C378" s="116"/>
      <c r="D378" s="116"/>
      <c r="E378" s="116"/>
    </row>
    <row r="379" spans="1:5" ht="12.75">
      <c r="A379" s="116"/>
      <c r="B379" s="116"/>
      <c r="C379" s="116"/>
      <c r="D379" s="116"/>
      <c r="E379" s="116"/>
    </row>
    <row r="380" spans="1:5" ht="12.75">
      <c r="A380" s="116"/>
      <c r="B380" s="116"/>
      <c r="C380" s="116"/>
      <c r="D380" s="116"/>
      <c r="E380" s="116"/>
    </row>
    <row r="381" spans="1:5" ht="12.75">
      <c r="A381" s="116"/>
      <c r="B381" s="116"/>
      <c r="C381" s="116"/>
      <c r="D381" s="116"/>
      <c r="E381" s="116"/>
    </row>
    <row r="382" spans="1:5" ht="12.75">
      <c r="A382" s="116"/>
      <c r="B382" s="116"/>
      <c r="C382" s="116"/>
      <c r="D382" s="116"/>
      <c r="E382" s="116"/>
    </row>
    <row r="383" spans="1:5" ht="12.75">
      <c r="A383" s="116"/>
      <c r="B383" s="116"/>
      <c r="C383" s="116"/>
      <c r="D383" s="116"/>
      <c r="E383" s="116"/>
    </row>
    <row r="384" spans="1:5" ht="12.75">
      <c r="A384" s="116"/>
      <c r="B384" s="116"/>
      <c r="C384" s="116"/>
      <c r="D384" s="116"/>
      <c r="E384" s="116"/>
    </row>
    <row r="385" spans="1:5" ht="12.75">
      <c r="A385" s="116"/>
      <c r="B385" s="116"/>
      <c r="C385" s="116"/>
      <c r="D385" s="116"/>
      <c r="E385" s="116"/>
    </row>
    <row r="386" spans="1:5" ht="12.75">
      <c r="A386" s="116"/>
      <c r="B386" s="116"/>
      <c r="C386" s="116"/>
      <c r="D386" s="116"/>
      <c r="E386" s="116"/>
    </row>
    <row r="387" spans="1:5" ht="12.75">
      <c r="A387" s="116"/>
      <c r="B387" s="116"/>
      <c r="C387" s="116"/>
      <c r="D387" s="116"/>
      <c r="E387" s="116"/>
    </row>
    <row r="388" spans="1:5" ht="12.75">
      <c r="A388" s="116"/>
      <c r="B388" s="116"/>
      <c r="C388" s="116"/>
      <c r="D388" s="116"/>
      <c r="E388" s="116"/>
    </row>
    <row r="389" spans="1:5" ht="12.75">
      <c r="A389" s="116"/>
      <c r="B389" s="116"/>
      <c r="C389" s="116"/>
      <c r="D389" s="116"/>
      <c r="E389" s="116"/>
    </row>
    <row r="390" spans="1:5" ht="12.75">
      <c r="A390" s="116"/>
      <c r="B390" s="116"/>
      <c r="C390" s="116"/>
      <c r="D390" s="116"/>
      <c r="E390" s="116"/>
    </row>
    <row r="391" spans="1:5" ht="12.75">
      <c r="A391" s="116"/>
      <c r="B391" s="116"/>
      <c r="C391" s="116"/>
      <c r="D391" s="116"/>
      <c r="E391" s="116"/>
    </row>
    <row r="392" spans="1:5" ht="12.75">
      <c r="A392" s="116"/>
      <c r="B392" s="116"/>
      <c r="C392" s="116"/>
      <c r="D392" s="116"/>
      <c r="E392" s="116"/>
    </row>
    <row r="393" spans="1:5" ht="12.75">
      <c r="A393" s="116"/>
      <c r="B393" s="116"/>
      <c r="C393" s="116"/>
      <c r="D393" s="116"/>
      <c r="E393" s="116"/>
    </row>
    <row r="394" spans="1:5" ht="12.75">
      <c r="A394" s="116"/>
      <c r="B394" s="116"/>
      <c r="C394" s="116"/>
      <c r="D394" s="116"/>
      <c r="E394" s="116"/>
    </row>
    <row r="395" spans="1:5" ht="12.75">
      <c r="A395" s="116"/>
      <c r="B395" s="116"/>
      <c r="C395" s="116"/>
      <c r="D395" s="116"/>
      <c r="E395" s="116"/>
    </row>
    <row r="396" spans="1:5" ht="12.75">
      <c r="A396" s="116"/>
      <c r="B396" s="116"/>
      <c r="C396" s="116"/>
      <c r="D396" s="116"/>
      <c r="E396" s="116"/>
    </row>
    <row r="397" spans="1:5" ht="12.75">
      <c r="A397" s="116"/>
      <c r="B397" s="116"/>
      <c r="C397" s="116"/>
      <c r="D397" s="116"/>
      <c r="E397" s="116"/>
    </row>
    <row r="398" spans="1:5" ht="12.75">
      <c r="A398" s="116"/>
      <c r="B398" s="116"/>
      <c r="C398" s="116"/>
      <c r="D398" s="116"/>
      <c r="E398" s="116"/>
    </row>
    <row r="399" spans="1:5" ht="12.75">
      <c r="A399" s="116"/>
      <c r="B399" s="116"/>
      <c r="C399" s="116"/>
      <c r="D399" s="116"/>
      <c r="E399" s="116"/>
    </row>
    <row r="400" spans="1:5" ht="12.75">
      <c r="A400" s="116"/>
      <c r="B400" s="116"/>
      <c r="C400" s="116"/>
      <c r="D400" s="116"/>
      <c r="E400" s="116"/>
    </row>
    <row r="401" spans="1:5" ht="12.75">
      <c r="A401" s="116"/>
      <c r="B401" s="116"/>
      <c r="C401" s="116"/>
      <c r="D401" s="116"/>
      <c r="E401" s="116"/>
    </row>
    <row r="402" spans="1:5" ht="12.75">
      <c r="A402" s="116"/>
      <c r="B402" s="116"/>
      <c r="C402" s="116"/>
      <c r="D402" s="116"/>
      <c r="E402" s="116"/>
    </row>
    <row r="403" spans="1:5" ht="12.75">
      <c r="A403" s="116"/>
      <c r="B403" s="116"/>
      <c r="C403" s="116"/>
      <c r="D403" s="116"/>
      <c r="E403" s="116"/>
    </row>
    <row r="404" spans="1:5" ht="12.75">
      <c r="A404" s="116"/>
      <c r="B404" s="116"/>
      <c r="C404" s="116"/>
      <c r="D404" s="116"/>
      <c r="E404" s="116"/>
    </row>
    <row r="405" spans="1:5" ht="12.75">
      <c r="A405" s="116"/>
      <c r="B405" s="116"/>
      <c r="C405" s="116"/>
      <c r="D405" s="116"/>
      <c r="E405" s="116"/>
    </row>
    <row r="406" spans="1:5" ht="12.75">
      <c r="A406" s="116"/>
      <c r="B406" s="116"/>
      <c r="C406" s="116"/>
      <c r="D406" s="116"/>
      <c r="E406" s="116"/>
    </row>
    <row r="407" spans="1:5" ht="12.75">
      <c r="A407" s="116"/>
      <c r="B407" s="116"/>
      <c r="C407" s="116"/>
      <c r="D407" s="116"/>
      <c r="E407" s="116"/>
    </row>
    <row r="408" spans="1:5" ht="12.75">
      <c r="A408" s="116"/>
      <c r="B408" s="116"/>
      <c r="C408" s="116"/>
      <c r="D408" s="116"/>
      <c r="E408" s="116"/>
    </row>
    <row r="409" spans="1:5" ht="12.75">
      <c r="A409" s="116"/>
      <c r="B409" s="116"/>
      <c r="C409" s="116"/>
      <c r="D409" s="116"/>
      <c r="E409" s="116"/>
    </row>
    <row r="410" spans="1:5" ht="12.75">
      <c r="A410" s="116"/>
      <c r="B410" s="116"/>
      <c r="C410" s="116"/>
      <c r="D410" s="116"/>
      <c r="E410" s="116"/>
    </row>
    <row r="411" spans="1:5" ht="12.75">
      <c r="A411" s="116"/>
      <c r="B411" s="116"/>
      <c r="C411" s="116"/>
      <c r="D411" s="116"/>
      <c r="E411" s="116"/>
    </row>
    <row r="412" spans="1:5" ht="12.75">
      <c r="A412" s="116"/>
      <c r="B412" s="116"/>
      <c r="C412" s="116"/>
      <c r="D412" s="116"/>
      <c r="E412" s="116"/>
    </row>
    <row r="413" spans="1:5" ht="12.75">
      <c r="A413" s="116"/>
      <c r="B413" s="116"/>
      <c r="C413" s="116"/>
      <c r="D413" s="116"/>
      <c r="E413" s="116"/>
    </row>
    <row r="414" spans="1:5" ht="12.75">
      <c r="A414" s="116"/>
      <c r="B414" s="116"/>
      <c r="C414" s="116"/>
      <c r="D414" s="116"/>
      <c r="E414" s="116"/>
    </row>
    <row r="415" spans="1:5" ht="12.75">
      <c r="A415" s="116"/>
      <c r="B415" s="116"/>
      <c r="C415" s="116"/>
      <c r="D415" s="116"/>
      <c r="E415" s="116"/>
    </row>
    <row r="416" spans="1:5" ht="12.75">
      <c r="A416" s="116"/>
      <c r="B416" s="116"/>
      <c r="C416" s="116"/>
      <c r="D416" s="116"/>
      <c r="E416" s="116"/>
    </row>
    <row r="417" spans="1:5" ht="12.75">
      <c r="A417" s="116"/>
      <c r="B417" s="116"/>
      <c r="C417" s="116"/>
      <c r="D417" s="116"/>
      <c r="E417" s="116"/>
    </row>
    <row r="418" spans="1:5" ht="12.75">
      <c r="A418" s="116"/>
      <c r="B418" s="116"/>
      <c r="C418" s="116"/>
      <c r="D418" s="116"/>
      <c r="E418" s="116"/>
    </row>
    <row r="419" spans="1:5" ht="12.75">
      <c r="A419" s="116"/>
      <c r="B419" s="116"/>
      <c r="C419" s="116"/>
      <c r="D419" s="116"/>
      <c r="E419" s="116"/>
    </row>
    <row r="420" spans="1:5" ht="12.75">
      <c r="A420" s="116"/>
      <c r="B420" s="116"/>
      <c r="C420" s="116"/>
      <c r="D420" s="116"/>
      <c r="E420" s="116"/>
    </row>
    <row r="421" spans="1:5" ht="12.75">
      <c r="A421" s="116"/>
      <c r="B421" s="116"/>
      <c r="C421" s="116"/>
      <c r="D421" s="116"/>
      <c r="E421" s="116"/>
    </row>
    <row r="422" spans="1:5" ht="12.75">
      <c r="A422" s="116"/>
      <c r="B422" s="116"/>
      <c r="C422" s="116"/>
      <c r="D422" s="116"/>
      <c r="E422" s="116"/>
    </row>
    <row r="423" spans="1:5" ht="12.75">
      <c r="A423" s="116"/>
      <c r="B423" s="116"/>
      <c r="C423" s="116"/>
      <c r="D423" s="116"/>
      <c r="E423" s="116"/>
    </row>
    <row r="424" spans="1:5" ht="12.75">
      <c r="A424" s="116"/>
      <c r="B424" s="116"/>
      <c r="C424" s="116"/>
      <c r="D424" s="116"/>
      <c r="E424" s="116"/>
    </row>
    <row r="425" spans="1:5" ht="12.75">
      <c r="A425" s="116"/>
      <c r="B425" s="116"/>
      <c r="C425" s="116"/>
      <c r="D425" s="116"/>
      <c r="E425" s="116"/>
    </row>
    <row r="426" spans="1:5" ht="12.75">
      <c r="A426" s="116"/>
      <c r="B426" s="116"/>
      <c r="C426" s="116"/>
      <c r="D426" s="116"/>
      <c r="E426" s="116"/>
    </row>
    <row r="427" spans="1:5" ht="12.75">
      <c r="A427" s="116"/>
      <c r="B427" s="116"/>
      <c r="C427" s="116"/>
      <c r="D427" s="116"/>
      <c r="E427" s="116"/>
    </row>
    <row r="428" spans="1:5" ht="12.75">
      <c r="A428" s="116"/>
      <c r="B428" s="116"/>
      <c r="C428" s="116"/>
      <c r="D428" s="116"/>
      <c r="E428" s="116"/>
    </row>
    <row r="429" spans="1:5" ht="12.75">
      <c r="A429" s="116"/>
      <c r="B429" s="116"/>
      <c r="C429" s="116"/>
      <c r="D429" s="116"/>
      <c r="E429" s="116"/>
    </row>
    <row r="430" spans="1:5" ht="12.75">
      <c r="A430" s="116"/>
      <c r="B430" s="116"/>
      <c r="C430" s="116"/>
      <c r="D430" s="116"/>
      <c r="E430" s="116"/>
    </row>
    <row r="431" spans="1:5" ht="12.75">
      <c r="A431" s="116"/>
      <c r="B431" s="116"/>
      <c r="C431" s="116"/>
      <c r="D431" s="116"/>
      <c r="E431" s="116"/>
    </row>
    <row r="432" spans="1:5" ht="12.75">
      <c r="A432" s="116"/>
      <c r="B432" s="116"/>
      <c r="C432" s="116"/>
      <c r="D432" s="116"/>
      <c r="E432" s="116"/>
    </row>
    <row r="433" spans="1:5" ht="12.75">
      <c r="A433" s="116"/>
      <c r="B433" s="116"/>
      <c r="C433" s="116"/>
      <c r="D433" s="116"/>
      <c r="E433" s="116"/>
    </row>
    <row r="434" spans="1:5" ht="12.75">
      <c r="A434" s="116"/>
      <c r="B434" s="116"/>
      <c r="C434" s="116"/>
      <c r="D434" s="116"/>
      <c r="E434" s="116"/>
    </row>
    <row r="435" spans="1:5" ht="12.75">
      <c r="A435" s="116"/>
      <c r="B435" s="116"/>
      <c r="C435" s="116"/>
      <c r="D435" s="116"/>
      <c r="E435" s="116"/>
    </row>
    <row r="436" spans="1:5" ht="12.75">
      <c r="A436" s="116"/>
      <c r="B436" s="116"/>
      <c r="C436" s="116"/>
      <c r="D436" s="116"/>
      <c r="E436" s="116"/>
    </row>
    <row r="437" spans="1:5" ht="12.75">
      <c r="A437" s="116"/>
      <c r="B437" s="116"/>
      <c r="C437" s="116"/>
      <c r="D437" s="116"/>
      <c r="E437" s="116"/>
    </row>
    <row r="438" spans="1:5" ht="12.75">
      <c r="A438" s="116"/>
      <c r="B438" s="116"/>
      <c r="C438" s="116"/>
      <c r="D438" s="116"/>
      <c r="E438" s="116"/>
    </row>
    <row r="439" spans="1:5" ht="12.75">
      <c r="A439" s="116"/>
      <c r="B439" s="116"/>
      <c r="C439" s="116"/>
      <c r="D439" s="116"/>
      <c r="E439" s="116"/>
    </row>
    <row r="440" spans="1:5" ht="12.75">
      <c r="A440" s="116"/>
      <c r="B440" s="116"/>
      <c r="C440" s="116"/>
      <c r="D440" s="116"/>
      <c r="E440" s="116"/>
    </row>
    <row r="441" spans="1:5" ht="12.75">
      <c r="A441" s="116"/>
      <c r="B441" s="116"/>
      <c r="C441" s="116"/>
      <c r="D441" s="116"/>
      <c r="E441" s="116"/>
    </row>
    <row r="442" spans="1:5" ht="12.75">
      <c r="A442" s="116"/>
      <c r="B442" s="116"/>
      <c r="C442" s="116"/>
      <c r="D442" s="116"/>
      <c r="E442" s="116"/>
    </row>
    <row r="443" spans="1:5" ht="12.75">
      <c r="A443" s="116"/>
      <c r="B443" s="116"/>
      <c r="C443" s="116"/>
      <c r="D443" s="116"/>
      <c r="E443" s="116"/>
    </row>
    <row r="444" spans="1:5" ht="12.75">
      <c r="A444" s="116"/>
      <c r="B444" s="116"/>
      <c r="C444" s="116"/>
      <c r="D444" s="116"/>
      <c r="E444" s="116"/>
    </row>
    <row r="445" spans="1:5" ht="12.75">
      <c r="A445" s="116"/>
      <c r="B445" s="116"/>
      <c r="C445" s="116"/>
      <c r="D445" s="116"/>
      <c r="E445" s="116"/>
    </row>
    <row r="446" spans="1:5" ht="12.75">
      <c r="A446" s="116"/>
      <c r="B446" s="116"/>
      <c r="C446" s="116"/>
      <c r="D446" s="116"/>
      <c r="E446" s="116"/>
    </row>
    <row r="447" spans="1:5" ht="12.75">
      <c r="A447" s="116"/>
      <c r="B447" s="116"/>
      <c r="C447" s="116"/>
      <c r="D447" s="116"/>
      <c r="E447" s="116"/>
    </row>
    <row r="448" spans="1:5" ht="12.75">
      <c r="A448" s="116"/>
      <c r="B448" s="116"/>
      <c r="C448" s="116"/>
      <c r="D448" s="116"/>
      <c r="E448" s="116"/>
    </row>
    <row r="449" spans="1:5" ht="12.75">
      <c r="A449" s="116"/>
      <c r="B449" s="116"/>
      <c r="C449" s="116"/>
      <c r="D449" s="116"/>
      <c r="E449" s="116"/>
    </row>
    <row r="450" spans="1:5" ht="12.75">
      <c r="A450" s="116"/>
      <c r="B450" s="116"/>
      <c r="C450" s="116"/>
      <c r="D450" s="116"/>
      <c r="E450" s="116"/>
    </row>
    <row r="451" spans="1:5" ht="12.75">
      <c r="A451" s="116"/>
      <c r="B451" s="116"/>
      <c r="C451" s="116"/>
      <c r="D451" s="116"/>
      <c r="E451" s="116"/>
    </row>
    <row r="452" spans="1:5" ht="12.75">
      <c r="A452" s="116"/>
      <c r="B452" s="116"/>
      <c r="C452" s="116"/>
      <c r="D452" s="116"/>
      <c r="E452" s="116"/>
    </row>
    <row r="453" spans="1:5" ht="12.75">
      <c r="A453" s="116"/>
      <c r="B453" s="116"/>
      <c r="C453" s="116"/>
      <c r="D453" s="116"/>
      <c r="E453" s="116"/>
    </row>
    <row r="454" spans="1:5" ht="12.75">
      <c r="A454" s="116"/>
      <c r="B454" s="116"/>
      <c r="C454" s="116"/>
      <c r="D454" s="116"/>
      <c r="E454" s="116"/>
    </row>
    <row r="455" spans="1:5" ht="12.75">
      <c r="A455" s="116"/>
      <c r="B455" s="116"/>
      <c r="C455" s="116"/>
      <c r="D455" s="116"/>
      <c r="E455" s="116"/>
    </row>
    <row r="456" spans="1:5" ht="12.75">
      <c r="A456" s="116"/>
      <c r="B456" s="116"/>
      <c r="C456" s="116"/>
      <c r="D456" s="116"/>
      <c r="E456" s="116"/>
    </row>
    <row r="457" spans="1:5" ht="12.75">
      <c r="A457" s="116"/>
      <c r="B457" s="116"/>
      <c r="C457" s="116"/>
      <c r="D457" s="116"/>
      <c r="E457" s="116"/>
    </row>
    <row r="458" spans="1:5" ht="12.75">
      <c r="A458" s="116"/>
      <c r="B458" s="116"/>
      <c r="C458" s="116"/>
      <c r="D458" s="116"/>
      <c r="E458" s="116"/>
    </row>
    <row r="459" spans="1:5" ht="12.75">
      <c r="A459" s="116"/>
      <c r="B459" s="116"/>
      <c r="C459" s="116"/>
      <c r="D459" s="116"/>
      <c r="E459" s="116"/>
    </row>
    <row r="460" spans="1:5" ht="12.75">
      <c r="A460" s="116"/>
      <c r="B460" s="116"/>
      <c r="C460" s="116"/>
      <c r="D460" s="116"/>
      <c r="E460" s="116"/>
    </row>
    <row r="461" spans="1:5" ht="12.75">
      <c r="A461" s="116"/>
      <c r="B461" s="116"/>
      <c r="C461" s="116"/>
      <c r="D461" s="116"/>
      <c r="E461" s="116"/>
    </row>
    <row r="462" spans="1:5" ht="12.75">
      <c r="A462" s="116"/>
      <c r="B462" s="116"/>
      <c r="C462" s="116"/>
      <c r="D462" s="116"/>
      <c r="E462" s="116"/>
    </row>
    <row r="463" spans="1:5" ht="12.75">
      <c r="A463" s="116"/>
      <c r="B463" s="116"/>
      <c r="C463" s="116"/>
      <c r="D463" s="116"/>
      <c r="E463" s="116"/>
    </row>
    <row r="464" spans="1:5" ht="12.75">
      <c r="A464" s="116"/>
      <c r="B464" s="116"/>
      <c r="C464" s="116"/>
      <c r="D464" s="116"/>
      <c r="E464" s="116"/>
    </row>
    <row r="465" spans="1:5" ht="12.75">
      <c r="A465" s="116"/>
      <c r="B465" s="116"/>
      <c r="C465" s="116"/>
      <c r="D465" s="116"/>
      <c r="E465" s="116"/>
    </row>
    <row r="466" spans="1:5" ht="12.75">
      <c r="A466" s="116"/>
      <c r="B466" s="116"/>
      <c r="C466" s="116"/>
      <c r="D466" s="116"/>
      <c r="E466" s="116"/>
    </row>
    <row r="467" spans="1:5" ht="12.75">
      <c r="A467" s="116"/>
      <c r="B467" s="116"/>
      <c r="C467" s="116"/>
      <c r="D467" s="116"/>
      <c r="E467" s="116"/>
    </row>
    <row r="468" spans="1:5" ht="12.75">
      <c r="A468" s="116"/>
      <c r="B468" s="116"/>
      <c r="C468" s="116"/>
      <c r="D468" s="116"/>
      <c r="E468" s="116"/>
    </row>
    <row r="469" spans="1:5" ht="12.75">
      <c r="A469" s="116"/>
      <c r="B469" s="116"/>
      <c r="C469" s="116"/>
      <c r="D469" s="116"/>
      <c r="E469" s="116"/>
    </row>
    <row r="470" spans="1:5" ht="12.75">
      <c r="A470" s="116"/>
      <c r="B470" s="116"/>
      <c r="C470" s="116"/>
      <c r="D470" s="116"/>
      <c r="E470" s="116"/>
    </row>
    <row r="471" spans="1:5" ht="12.75">
      <c r="A471" s="116"/>
      <c r="B471" s="116"/>
      <c r="C471" s="116"/>
      <c r="D471" s="116"/>
      <c r="E471" s="116"/>
    </row>
    <row r="472" spans="1:5" ht="12.75">
      <c r="A472" s="116"/>
      <c r="B472" s="116"/>
      <c r="C472" s="116"/>
      <c r="D472" s="116"/>
      <c r="E472" s="116"/>
    </row>
    <row r="473" spans="1:5" ht="12.75">
      <c r="A473" s="116"/>
      <c r="B473" s="116"/>
      <c r="C473" s="116"/>
      <c r="D473" s="116"/>
      <c r="E473" s="116"/>
    </row>
    <row r="474" spans="1:5" ht="12.75">
      <c r="A474" s="116"/>
      <c r="B474" s="116"/>
      <c r="C474" s="116"/>
      <c r="D474" s="116"/>
      <c r="E474" s="116"/>
    </row>
    <row r="475" spans="1:5" ht="12.75">
      <c r="A475" s="116"/>
      <c r="B475" s="116"/>
      <c r="C475" s="116"/>
      <c r="D475" s="116"/>
      <c r="E475" s="116"/>
    </row>
    <row r="476" spans="1:5" ht="12.75">
      <c r="A476" s="116"/>
      <c r="B476" s="116"/>
      <c r="C476" s="116"/>
      <c r="D476" s="116"/>
      <c r="E476" s="116"/>
    </row>
    <row r="477" spans="1:5" ht="12.75">
      <c r="A477" s="116"/>
      <c r="B477" s="116"/>
      <c r="C477" s="116"/>
      <c r="D477" s="116"/>
      <c r="E477" s="116"/>
    </row>
    <row r="478" spans="1:5" ht="12.75">
      <c r="A478" s="116"/>
      <c r="B478" s="116"/>
      <c r="C478" s="116"/>
      <c r="D478" s="116"/>
      <c r="E478" s="116"/>
    </row>
    <row r="479" spans="1:5" ht="12.75">
      <c r="A479" s="116"/>
      <c r="B479" s="116"/>
      <c r="C479" s="116"/>
      <c r="D479" s="116"/>
      <c r="E479" s="116"/>
    </row>
    <row r="480" spans="1:5" ht="12.75">
      <c r="A480" s="116"/>
      <c r="B480" s="116"/>
      <c r="C480" s="116"/>
      <c r="D480" s="116"/>
      <c r="E480" s="116"/>
    </row>
    <row r="481" spans="1:5" ht="12.75">
      <c r="A481" s="116"/>
      <c r="B481" s="116"/>
      <c r="C481" s="116"/>
      <c r="D481" s="116"/>
      <c r="E481" s="116"/>
    </row>
    <row r="482" spans="1:5" ht="12.75">
      <c r="A482" s="116"/>
      <c r="B482" s="116"/>
      <c r="C482" s="116"/>
      <c r="D482" s="116"/>
      <c r="E482" s="116"/>
    </row>
    <row r="483" spans="1:5" ht="12.75">
      <c r="A483" s="116"/>
      <c r="B483" s="116"/>
      <c r="C483" s="116"/>
      <c r="D483" s="116"/>
      <c r="E483" s="116"/>
    </row>
    <row r="484" spans="1:5" ht="12.75">
      <c r="A484" s="116"/>
      <c r="B484" s="116"/>
      <c r="C484" s="116"/>
      <c r="D484" s="116"/>
      <c r="E484" s="116"/>
    </row>
    <row r="485" spans="1:5" ht="12.75">
      <c r="A485" s="116"/>
      <c r="B485" s="116"/>
      <c r="C485" s="116"/>
      <c r="D485" s="116"/>
      <c r="E485" s="116"/>
    </row>
    <row r="486" spans="1:5" ht="12.75">
      <c r="A486" s="116"/>
      <c r="B486" s="116"/>
      <c r="C486" s="116"/>
      <c r="D486" s="116"/>
      <c r="E486" s="116"/>
    </row>
    <row r="487" spans="1:5" ht="12.75">
      <c r="A487" s="116"/>
      <c r="B487" s="116"/>
      <c r="C487" s="116"/>
      <c r="D487" s="116"/>
      <c r="E487" s="116"/>
    </row>
    <row r="488" spans="1:5" ht="12.75">
      <c r="A488" s="116"/>
      <c r="B488" s="116"/>
      <c r="C488" s="116"/>
      <c r="D488" s="116"/>
      <c r="E488" s="116"/>
    </row>
    <row r="489" spans="1:5" ht="12.75">
      <c r="A489" s="116"/>
      <c r="B489" s="116"/>
      <c r="C489" s="116"/>
      <c r="D489" s="116"/>
      <c r="E489" s="116"/>
    </row>
    <row r="490" spans="1:5" ht="12.75">
      <c r="A490" s="116"/>
      <c r="B490" s="116"/>
      <c r="C490" s="116"/>
      <c r="D490" s="116"/>
      <c r="E490" s="116"/>
    </row>
    <row r="491" spans="1:5" ht="12.75">
      <c r="A491" s="116"/>
      <c r="B491" s="116"/>
      <c r="C491" s="116"/>
      <c r="D491" s="116"/>
      <c r="E491" s="116"/>
    </row>
    <row r="492" spans="1:5" ht="12.75">
      <c r="A492" s="116"/>
      <c r="B492" s="116"/>
      <c r="C492" s="116"/>
      <c r="D492" s="116"/>
      <c r="E492" s="116"/>
    </row>
    <row r="493" spans="1:5" ht="12.75">
      <c r="A493" s="116"/>
      <c r="B493" s="116"/>
      <c r="C493" s="116"/>
      <c r="D493" s="116"/>
      <c r="E493" s="116"/>
    </row>
    <row r="494" spans="1:5" ht="12.75">
      <c r="A494" s="116"/>
      <c r="B494" s="116"/>
      <c r="C494" s="116"/>
      <c r="D494" s="116"/>
      <c r="E494" s="116"/>
    </row>
    <row r="495" spans="1:5" ht="12.75">
      <c r="A495" s="116"/>
      <c r="B495" s="116"/>
      <c r="C495" s="116"/>
      <c r="D495" s="116"/>
      <c r="E495" s="116"/>
    </row>
    <row r="496" spans="1:5" ht="12.75">
      <c r="A496" s="116"/>
      <c r="B496" s="116"/>
      <c r="C496" s="116"/>
      <c r="D496" s="116"/>
      <c r="E496" s="116"/>
    </row>
    <row r="497" spans="1:5" ht="12.75">
      <c r="A497" s="116"/>
      <c r="B497" s="116"/>
      <c r="C497" s="116"/>
      <c r="D497" s="116"/>
      <c r="E497" s="116"/>
    </row>
    <row r="498" spans="1:5" ht="12.75">
      <c r="A498" s="116"/>
      <c r="B498" s="116"/>
      <c r="C498" s="116"/>
      <c r="D498" s="116"/>
      <c r="E498" s="116"/>
    </row>
    <row r="499" spans="1:5" ht="12.75">
      <c r="A499" s="116"/>
      <c r="B499" s="116"/>
      <c r="C499" s="116"/>
      <c r="D499" s="116"/>
      <c r="E499" s="116"/>
    </row>
    <row r="500" spans="1:5" ht="12.75">
      <c r="A500" s="116"/>
      <c r="B500" s="116"/>
      <c r="C500" s="116"/>
      <c r="D500" s="116"/>
      <c r="E500" s="116"/>
    </row>
    <row r="501" spans="1:5" ht="12.75">
      <c r="A501" s="116"/>
      <c r="B501" s="116"/>
      <c r="C501" s="116"/>
      <c r="D501" s="116"/>
      <c r="E501" s="116"/>
    </row>
    <row r="502" spans="1:5" ht="12.75">
      <c r="A502" s="116"/>
      <c r="B502" s="116"/>
      <c r="C502" s="116"/>
      <c r="D502" s="116"/>
      <c r="E502" s="116"/>
    </row>
    <row r="503" spans="1:5" ht="12.75">
      <c r="A503" s="116"/>
      <c r="B503" s="116"/>
      <c r="C503" s="116"/>
      <c r="D503" s="116"/>
      <c r="E503" s="116"/>
    </row>
    <row r="504" spans="1:5" ht="12.75">
      <c r="A504" s="116"/>
      <c r="B504" s="116"/>
      <c r="C504" s="116"/>
      <c r="D504" s="116"/>
      <c r="E504" s="116"/>
    </row>
    <row r="505" spans="1:5" ht="12.75">
      <c r="A505" s="116"/>
      <c r="B505" s="116"/>
      <c r="C505" s="116"/>
      <c r="D505" s="116"/>
      <c r="E505" s="116"/>
    </row>
    <row r="506" spans="1:5" ht="12.75">
      <c r="A506" s="116"/>
      <c r="B506" s="116"/>
      <c r="C506" s="116"/>
      <c r="D506" s="116"/>
      <c r="E506" s="116"/>
    </row>
    <row r="507" spans="1:5" ht="12.75">
      <c r="A507" s="116"/>
      <c r="B507" s="116"/>
      <c r="C507" s="116"/>
      <c r="D507" s="116"/>
      <c r="E507" s="116"/>
    </row>
    <row r="508" spans="1:5" ht="12.75">
      <c r="A508" s="116"/>
      <c r="B508" s="116"/>
      <c r="C508" s="116"/>
      <c r="D508" s="116"/>
      <c r="E508" s="116"/>
    </row>
    <row r="509" spans="1:5" ht="12.75">
      <c r="A509" s="116"/>
      <c r="B509" s="116"/>
      <c r="C509" s="116"/>
      <c r="D509" s="116"/>
      <c r="E509" s="116"/>
    </row>
    <row r="510" spans="1:5" ht="12.75">
      <c r="A510" s="116"/>
      <c r="B510" s="116"/>
      <c r="C510" s="116"/>
      <c r="D510" s="116"/>
      <c r="E510" s="116"/>
    </row>
    <row r="511" spans="1:5" ht="12.75">
      <c r="A511" s="116"/>
      <c r="B511" s="116"/>
      <c r="C511" s="116"/>
      <c r="D511" s="116"/>
      <c r="E511" s="116"/>
    </row>
    <row r="512" spans="1:5" ht="12.75">
      <c r="A512" s="116"/>
      <c r="B512" s="116"/>
      <c r="C512" s="116"/>
      <c r="D512" s="116"/>
      <c r="E512" s="116"/>
    </row>
    <row r="513" spans="1:5" ht="12.75">
      <c r="A513" s="116"/>
      <c r="B513" s="116"/>
      <c r="C513" s="116"/>
      <c r="D513" s="116"/>
      <c r="E513" s="116"/>
    </row>
    <row r="514" spans="1:5" ht="12.75">
      <c r="A514" s="116"/>
      <c r="B514" s="116"/>
      <c r="C514" s="116"/>
      <c r="D514" s="116"/>
      <c r="E514" s="116"/>
    </row>
    <row r="515" spans="1:5" ht="12.75">
      <c r="A515" s="116"/>
      <c r="B515" s="116"/>
      <c r="C515" s="116"/>
      <c r="D515" s="116"/>
      <c r="E515" s="116"/>
    </row>
    <row r="516" spans="1:5" ht="12.75">
      <c r="A516" s="116"/>
      <c r="B516" s="116"/>
      <c r="C516" s="116"/>
      <c r="D516" s="116"/>
      <c r="E516" s="116"/>
    </row>
    <row r="517" spans="1:5" ht="12.75">
      <c r="A517" s="116"/>
      <c r="B517" s="116"/>
      <c r="C517" s="116"/>
      <c r="D517" s="116"/>
      <c r="E517" s="116"/>
    </row>
    <row r="518" spans="1:5" ht="12.75">
      <c r="A518" s="116"/>
      <c r="B518" s="116"/>
      <c r="C518" s="116"/>
      <c r="D518" s="116"/>
      <c r="E518" s="116"/>
    </row>
    <row r="519" spans="1:5" ht="12.75">
      <c r="A519" s="116"/>
      <c r="B519" s="116"/>
      <c r="C519" s="116"/>
      <c r="D519" s="116"/>
      <c r="E519" s="116"/>
    </row>
    <row r="520" spans="1:5" ht="12.75">
      <c r="A520" s="116"/>
      <c r="B520" s="116"/>
      <c r="C520" s="116"/>
      <c r="D520" s="116"/>
      <c r="E520" s="116"/>
    </row>
    <row r="521" spans="1:5" ht="12.75">
      <c r="A521" s="116"/>
      <c r="B521" s="116"/>
      <c r="C521" s="116"/>
      <c r="D521" s="116"/>
      <c r="E521" s="116"/>
    </row>
    <row r="522" spans="1:5" ht="12.75">
      <c r="A522" s="116"/>
      <c r="B522" s="116"/>
      <c r="C522" s="116"/>
      <c r="D522" s="116"/>
      <c r="E522" s="116"/>
    </row>
    <row r="523" spans="1:5" ht="12.75">
      <c r="A523" s="116"/>
      <c r="B523" s="116"/>
      <c r="C523" s="116"/>
      <c r="D523" s="116"/>
      <c r="E523" s="116"/>
    </row>
    <row r="524" spans="1:5" ht="12.75">
      <c r="A524" s="116"/>
      <c r="B524" s="116"/>
      <c r="C524" s="116"/>
      <c r="D524" s="116"/>
      <c r="E524" s="116"/>
    </row>
    <row r="525" spans="1:5" ht="12.75">
      <c r="A525" s="116"/>
      <c r="B525" s="116"/>
      <c r="C525" s="116"/>
      <c r="D525" s="116"/>
      <c r="E525" s="116"/>
    </row>
    <row r="526" spans="1:5" ht="12.75">
      <c r="A526" s="116"/>
      <c r="B526" s="116"/>
      <c r="C526" s="116"/>
      <c r="D526" s="116"/>
      <c r="E526" s="116"/>
    </row>
    <row r="527" spans="1:5" ht="12.75">
      <c r="A527" s="116"/>
      <c r="B527" s="116"/>
      <c r="C527" s="116"/>
      <c r="D527" s="116"/>
      <c r="E527" s="116"/>
    </row>
    <row r="528" spans="1:5" ht="12.75">
      <c r="A528" s="116"/>
      <c r="B528" s="116"/>
      <c r="C528" s="116"/>
      <c r="D528" s="116"/>
      <c r="E528" s="116"/>
    </row>
    <row r="529" spans="1:5" ht="12.75">
      <c r="A529" s="116"/>
      <c r="B529" s="116"/>
      <c r="C529" s="116"/>
      <c r="D529" s="116"/>
      <c r="E529" s="116"/>
    </row>
    <row r="530" spans="1:5" ht="12.75">
      <c r="A530" s="116"/>
      <c r="B530" s="116"/>
      <c r="C530" s="116"/>
      <c r="D530" s="116"/>
      <c r="E530" s="116"/>
    </row>
    <row r="531" spans="1:5" ht="12.75">
      <c r="A531" s="116"/>
      <c r="B531" s="116"/>
      <c r="C531" s="116"/>
      <c r="D531" s="116"/>
      <c r="E531" s="116"/>
    </row>
    <row r="532" spans="1:5" ht="12.75">
      <c r="A532" s="116"/>
      <c r="B532" s="116"/>
      <c r="C532" s="116"/>
      <c r="D532" s="116"/>
      <c r="E532" s="116"/>
    </row>
    <row r="533" spans="1:5" ht="12.75">
      <c r="A533" s="116"/>
      <c r="B533" s="116"/>
      <c r="C533" s="116"/>
      <c r="D533" s="116"/>
      <c r="E533" s="116"/>
    </row>
    <row r="534" spans="1:5" ht="12.75">
      <c r="A534" s="116"/>
      <c r="B534" s="116"/>
      <c r="C534" s="116"/>
      <c r="D534" s="116"/>
      <c r="E534" s="116"/>
    </row>
    <row r="535" spans="1:5" ht="12.75">
      <c r="A535" s="116"/>
      <c r="B535" s="116"/>
      <c r="C535" s="116"/>
      <c r="D535" s="116"/>
      <c r="E535" s="116"/>
    </row>
    <row r="536" spans="1:5" ht="12.75">
      <c r="A536" s="116"/>
      <c r="B536" s="116"/>
      <c r="C536" s="116"/>
      <c r="D536" s="116"/>
      <c r="E536" s="116"/>
    </row>
    <row r="537" spans="1:5" ht="12.75">
      <c r="A537" s="116"/>
      <c r="B537" s="116"/>
      <c r="C537" s="116"/>
      <c r="D537" s="116"/>
      <c r="E537" s="116"/>
    </row>
    <row r="538" spans="1:5" ht="12.75">
      <c r="A538" s="116"/>
      <c r="B538" s="116"/>
      <c r="C538" s="116"/>
      <c r="D538" s="116"/>
      <c r="E538" s="116"/>
    </row>
    <row r="539" spans="1:5" ht="12.75">
      <c r="A539" s="116"/>
      <c r="B539" s="116"/>
      <c r="C539" s="116"/>
      <c r="D539" s="116"/>
      <c r="E539" s="116"/>
    </row>
    <row r="540" spans="1:5" ht="12.75">
      <c r="A540" s="116"/>
      <c r="B540" s="116"/>
      <c r="C540" s="116"/>
      <c r="D540" s="116"/>
      <c r="E540" s="116"/>
    </row>
    <row r="541" spans="1:5" ht="12.75">
      <c r="A541" s="116"/>
      <c r="B541" s="116"/>
      <c r="C541" s="116"/>
      <c r="D541" s="116"/>
      <c r="E541" s="116"/>
    </row>
    <row r="542" spans="1:5" ht="12.75">
      <c r="A542" s="116"/>
      <c r="B542" s="116"/>
      <c r="C542" s="116"/>
      <c r="D542" s="116"/>
      <c r="E542" s="116"/>
    </row>
    <row r="543" spans="1:5" ht="12.75">
      <c r="A543" s="116"/>
      <c r="B543" s="116"/>
      <c r="C543" s="116"/>
      <c r="D543" s="116"/>
      <c r="E543" s="116"/>
    </row>
    <row r="544" spans="1:5" ht="12.75">
      <c r="A544" s="116"/>
      <c r="B544" s="116"/>
      <c r="C544" s="116"/>
      <c r="D544" s="116"/>
      <c r="E544" s="116"/>
    </row>
    <row r="545" spans="1:5" ht="12.75">
      <c r="A545" s="116"/>
      <c r="B545" s="116"/>
      <c r="C545" s="116"/>
      <c r="D545" s="116"/>
      <c r="E545" s="116"/>
    </row>
    <row r="546" spans="1:5" ht="12.75">
      <c r="A546" s="116"/>
      <c r="B546" s="116"/>
      <c r="C546" s="116"/>
      <c r="D546" s="116"/>
      <c r="E546" s="116"/>
    </row>
    <row r="547" spans="1:5" ht="12.75">
      <c r="A547" s="116"/>
      <c r="B547" s="116"/>
      <c r="C547" s="116"/>
      <c r="D547" s="116"/>
      <c r="E547" s="116"/>
    </row>
    <row r="548" spans="1:5" ht="12.75">
      <c r="A548" s="116"/>
      <c r="B548" s="116"/>
      <c r="C548" s="116"/>
      <c r="D548" s="116"/>
      <c r="E548" s="116"/>
    </row>
    <row r="549" spans="1:5" ht="12.75">
      <c r="A549" s="116"/>
      <c r="B549" s="116"/>
      <c r="C549" s="116"/>
      <c r="D549" s="116"/>
      <c r="E549" s="116"/>
    </row>
    <row r="550" spans="1:5" ht="12.75">
      <c r="A550" s="116"/>
      <c r="B550" s="116"/>
      <c r="C550" s="116"/>
      <c r="D550" s="116"/>
      <c r="E550" s="116"/>
    </row>
    <row r="551" spans="1:5" ht="12.75">
      <c r="A551" s="116"/>
      <c r="B551" s="116"/>
      <c r="C551" s="116"/>
      <c r="D551" s="116"/>
      <c r="E551" s="116"/>
    </row>
    <row r="552" spans="1:5" ht="12.75">
      <c r="A552" s="116"/>
      <c r="B552" s="116"/>
      <c r="C552" s="116"/>
      <c r="D552" s="116"/>
      <c r="E552" s="116"/>
    </row>
    <row r="553" spans="1:5" ht="12.75">
      <c r="A553" s="116"/>
      <c r="B553" s="116"/>
      <c r="C553" s="116"/>
      <c r="D553" s="116"/>
      <c r="E553" s="116"/>
    </row>
    <row r="554" spans="1:5" ht="12.75">
      <c r="A554" s="116"/>
      <c r="B554" s="116"/>
      <c r="C554" s="116"/>
      <c r="D554" s="116"/>
      <c r="E554" s="116"/>
    </row>
    <row r="555" spans="1:5" ht="12.75">
      <c r="A555" s="116"/>
      <c r="B555" s="116"/>
      <c r="C555" s="116"/>
      <c r="D555" s="116"/>
      <c r="E555" s="116"/>
    </row>
    <row r="556" spans="1:5" ht="12.75">
      <c r="A556" s="116"/>
      <c r="B556" s="116"/>
      <c r="C556" s="116"/>
      <c r="D556" s="116"/>
      <c r="E556" s="116"/>
    </row>
    <row r="557" spans="1:5" ht="12.75">
      <c r="A557" s="116"/>
      <c r="B557" s="116"/>
      <c r="C557" s="116"/>
      <c r="D557" s="116"/>
      <c r="E557" s="116"/>
    </row>
    <row r="558" spans="1:5" ht="12.75">
      <c r="A558" s="116"/>
      <c r="B558" s="116"/>
      <c r="C558" s="116"/>
      <c r="D558" s="116"/>
      <c r="E558" s="116"/>
    </row>
    <row r="559" spans="1:5" ht="12.75">
      <c r="A559" s="116"/>
      <c r="B559" s="116"/>
      <c r="C559" s="116"/>
      <c r="D559" s="116"/>
      <c r="E559" s="116"/>
    </row>
    <row r="560" spans="1:5" ht="12.75">
      <c r="A560" s="116"/>
      <c r="B560" s="116"/>
      <c r="C560" s="116"/>
      <c r="D560" s="116"/>
      <c r="E560" s="116"/>
    </row>
    <row r="561" spans="1:5" ht="12.75">
      <c r="A561" s="116"/>
      <c r="B561" s="116"/>
      <c r="C561" s="116"/>
      <c r="D561" s="116"/>
      <c r="E561" s="116"/>
    </row>
    <row r="562" spans="1:5" ht="12.75">
      <c r="A562" s="116"/>
      <c r="B562" s="116"/>
      <c r="C562" s="116"/>
      <c r="D562" s="116"/>
      <c r="E562" s="116"/>
    </row>
    <row r="563" spans="1:5" ht="12.75">
      <c r="A563" s="116"/>
      <c r="B563" s="116"/>
      <c r="C563" s="116"/>
      <c r="D563" s="116"/>
      <c r="E563" s="116"/>
    </row>
    <row r="564" spans="1:5" ht="12.75">
      <c r="A564" s="116"/>
      <c r="B564" s="116"/>
      <c r="C564" s="116"/>
      <c r="D564" s="116"/>
      <c r="E564" s="116"/>
    </row>
    <row r="565" spans="1:5" ht="12.75">
      <c r="A565" s="116"/>
      <c r="B565" s="116"/>
      <c r="C565" s="116"/>
      <c r="D565" s="116"/>
      <c r="E565" s="116"/>
    </row>
    <row r="566" spans="1:5" ht="12.75">
      <c r="A566" s="116"/>
      <c r="B566" s="116"/>
      <c r="C566" s="116"/>
      <c r="D566" s="116"/>
      <c r="E566" s="116"/>
    </row>
    <row r="567" spans="1:5" ht="12.75">
      <c r="A567" s="116"/>
      <c r="B567" s="116"/>
      <c r="C567" s="116"/>
      <c r="D567" s="116"/>
      <c r="E567" s="116"/>
    </row>
    <row r="568" spans="1:5" ht="12.75">
      <c r="A568" s="116"/>
      <c r="B568" s="116"/>
      <c r="C568" s="116"/>
      <c r="D568" s="116"/>
      <c r="E568" s="116"/>
    </row>
    <row r="569" spans="1:5" ht="12.75">
      <c r="A569" s="116"/>
      <c r="B569" s="116"/>
      <c r="C569" s="116"/>
      <c r="D569" s="116"/>
      <c r="E569" s="116"/>
    </row>
    <row r="570" spans="1:5" ht="12.75">
      <c r="A570" s="116"/>
      <c r="B570" s="116"/>
      <c r="C570" s="116"/>
      <c r="D570" s="116"/>
      <c r="E570" s="116"/>
    </row>
    <row r="571" spans="1:5" ht="12.75">
      <c r="A571" s="116"/>
      <c r="B571" s="116"/>
      <c r="C571" s="116"/>
      <c r="D571" s="116"/>
      <c r="E571" s="116"/>
    </row>
    <row r="572" spans="1:5" ht="12.75">
      <c r="A572" s="116"/>
      <c r="B572" s="116"/>
      <c r="C572" s="116"/>
      <c r="D572" s="116"/>
      <c r="E572" s="116"/>
    </row>
    <row r="573" spans="1:5" ht="12.75">
      <c r="A573" s="116"/>
      <c r="B573" s="116"/>
      <c r="C573" s="116"/>
      <c r="D573" s="116"/>
      <c r="E573" s="116"/>
    </row>
    <row r="574" spans="1:5" ht="12.75">
      <c r="A574" s="116"/>
      <c r="B574" s="116"/>
      <c r="C574" s="116"/>
      <c r="D574" s="116"/>
      <c r="E574" s="116"/>
    </row>
    <row r="575" spans="1:5" ht="12.75">
      <c r="A575" s="116"/>
      <c r="B575" s="116"/>
      <c r="C575" s="116"/>
      <c r="D575" s="116"/>
      <c r="E575" s="116"/>
    </row>
    <row r="576" spans="1:5" ht="12.75">
      <c r="A576" s="116"/>
      <c r="B576" s="116"/>
      <c r="C576" s="116"/>
      <c r="D576" s="116"/>
      <c r="E576" s="116"/>
    </row>
    <row r="577" spans="1:5" ht="12.75">
      <c r="A577" s="116"/>
      <c r="B577" s="116"/>
      <c r="C577" s="116"/>
      <c r="D577" s="116"/>
      <c r="E577" s="116"/>
    </row>
    <row r="578" spans="1:5" ht="12.75">
      <c r="A578" s="116"/>
      <c r="B578" s="116"/>
      <c r="C578" s="116"/>
      <c r="D578" s="116"/>
      <c r="E578" s="116"/>
    </row>
    <row r="579" spans="1:5" ht="12.75">
      <c r="A579" s="116"/>
      <c r="B579" s="116"/>
      <c r="C579" s="116"/>
      <c r="D579" s="116"/>
      <c r="E579" s="116"/>
    </row>
    <row r="580" spans="1:5" ht="12.75">
      <c r="A580" s="116"/>
      <c r="B580" s="116"/>
      <c r="C580" s="116"/>
      <c r="D580" s="116"/>
      <c r="E580" s="116"/>
    </row>
    <row r="581" spans="1:5" ht="12.75">
      <c r="A581" s="116"/>
      <c r="B581" s="116"/>
      <c r="C581" s="116"/>
      <c r="D581" s="116"/>
      <c r="E581" s="116"/>
    </row>
    <row r="582" spans="1:5" ht="12.75">
      <c r="A582" s="116"/>
      <c r="B582" s="116"/>
      <c r="C582" s="116"/>
      <c r="D582" s="116"/>
      <c r="E582" s="116"/>
    </row>
    <row r="583" spans="1:5" ht="12.75">
      <c r="A583" s="116"/>
      <c r="B583" s="116"/>
      <c r="C583" s="116"/>
      <c r="D583" s="116"/>
      <c r="E583" s="116"/>
    </row>
    <row r="584" spans="1:5" ht="12.75">
      <c r="A584" s="116"/>
      <c r="B584" s="116"/>
      <c r="C584" s="116"/>
      <c r="D584" s="116"/>
      <c r="E584" s="116"/>
    </row>
    <row r="585" spans="1:5" ht="12.75">
      <c r="A585" s="116"/>
      <c r="B585" s="116"/>
      <c r="C585" s="116"/>
      <c r="D585" s="116"/>
      <c r="E585" s="116"/>
    </row>
    <row r="586" spans="1:5" ht="12.75">
      <c r="A586" s="116"/>
      <c r="B586" s="116"/>
      <c r="C586" s="116"/>
      <c r="D586" s="116"/>
      <c r="E586" s="116"/>
    </row>
    <row r="587" spans="1:5" ht="12.75">
      <c r="A587" s="116"/>
      <c r="B587" s="116"/>
      <c r="C587" s="116"/>
      <c r="D587" s="116"/>
      <c r="E587" s="116"/>
    </row>
    <row r="588" spans="1:5" ht="12.75">
      <c r="A588" s="116"/>
      <c r="B588" s="116"/>
      <c r="C588" s="116"/>
      <c r="D588" s="116"/>
      <c r="E588" s="116"/>
    </row>
    <row r="589" spans="1:5" ht="12.75">
      <c r="A589" s="116"/>
      <c r="B589" s="116"/>
      <c r="C589" s="116"/>
      <c r="D589" s="116"/>
      <c r="E589" s="116"/>
    </row>
    <row r="590" spans="1:5" ht="12.75">
      <c r="A590" s="116"/>
      <c r="B590" s="116"/>
      <c r="C590" s="116"/>
      <c r="D590" s="116"/>
      <c r="E590" s="116"/>
    </row>
    <row r="591" spans="1:5" ht="12.75">
      <c r="A591" s="116"/>
      <c r="B591" s="116"/>
      <c r="C591" s="116"/>
      <c r="D591" s="116"/>
      <c r="E591" s="116"/>
    </row>
    <row r="592" spans="1:5" ht="12.75">
      <c r="A592" s="116"/>
      <c r="B592" s="116"/>
      <c r="C592" s="116"/>
      <c r="D592" s="116"/>
      <c r="E592" s="116"/>
    </row>
    <row r="593" spans="1:5" ht="12.75">
      <c r="A593" s="116"/>
      <c r="B593" s="116"/>
      <c r="C593" s="116"/>
      <c r="D593" s="116"/>
      <c r="E593" s="116"/>
    </row>
    <row r="594" spans="1:5" ht="12.75">
      <c r="A594" s="116"/>
      <c r="B594" s="116"/>
      <c r="C594" s="116"/>
      <c r="D594" s="116"/>
      <c r="E594" s="116"/>
    </row>
    <row r="595" spans="1:5" ht="12.75">
      <c r="A595" s="116"/>
      <c r="B595" s="116"/>
      <c r="C595" s="116"/>
      <c r="D595" s="116"/>
      <c r="E595" s="116"/>
    </row>
    <row r="596" spans="1:5" ht="12.75">
      <c r="A596" s="116"/>
      <c r="B596" s="116"/>
      <c r="C596" s="116"/>
      <c r="D596" s="116"/>
      <c r="E596" s="116"/>
    </row>
    <row r="597" spans="1:5" ht="12.75">
      <c r="A597" s="116"/>
      <c r="B597" s="116"/>
      <c r="C597" s="116"/>
      <c r="D597" s="116"/>
      <c r="E597" s="116"/>
    </row>
    <row r="598" spans="1:5" ht="12.75">
      <c r="A598" s="116"/>
      <c r="B598" s="116"/>
      <c r="C598" s="116"/>
      <c r="D598" s="116"/>
      <c r="E598" s="116"/>
    </row>
    <row r="599" spans="1:5" ht="12.75">
      <c r="A599" s="116"/>
      <c r="B599" s="116"/>
      <c r="C599" s="116"/>
      <c r="D599" s="116"/>
      <c r="E599" s="116"/>
    </row>
    <row r="600" spans="1:5" ht="12.75">
      <c r="A600" s="116"/>
      <c r="B600" s="116"/>
      <c r="C600" s="116"/>
      <c r="D600" s="116"/>
      <c r="E600" s="116"/>
    </row>
    <row r="601" spans="1:5" ht="12.75">
      <c r="A601" s="116"/>
      <c r="B601" s="116"/>
      <c r="C601" s="116"/>
      <c r="D601" s="116"/>
      <c r="E601" s="116"/>
    </row>
    <row r="602" spans="1:5" ht="12.75">
      <c r="A602" s="116"/>
      <c r="B602" s="116"/>
      <c r="C602" s="116"/>
      <c r="D602" s="116"/>
      <c r="E602" s="116"/>
    </row>
    <row r="603" spans="1:5" ht="12.75">
      <c r="A603" s="116"/>
      <c r="B603" s="116"/>
      <c r="C603" s="116"/>
      <c r="D603" s="116"/>
      <c r="E603" s="116"/>
    </row>
    <row r="604" spans="1:5" ht="12.75">
      <c r="A604" s="116"/>
      <c r="B604" s="116"/>
      <c r="C604" s="116"/>
      <c r="D604" s="116"/>
      <c r="E604" s="116"/>
    </row>
    <row r="605" spans="1:5" ht="12.75">
      <c r="A605" s="116"/>
      <c r="B605" s="116"/>
      <c r="C605" s="116"/>
      <c r="D605" s="116"/>
      <c r="E605" s="116"/>
    </row>
    <row r="606" spans="1:5" ht="12.75">
      <c r="A606" s="116"/>
      <c r="B606" s="116"/>
      <c r="C606" s="116"/>
      <c r="D606" s="116"/>
      <c r="E606" s="116"/>
    </row>
    <row r="607" spans="1:5" ht="12.75">
      <c r="A607" s="116"/>
      <c r="B607" s="116"/>
      <c r="C607" s="116"/>
      <c r="D607" s="116"/>
      <c r="E607" s="116"/>
    </row>
    <row r="608" spans="1:5" ht="12.75">
      <c r="A608" s="116"/>
      <c r="B608" s="116"/>
      <c r="C608" s="116"/>
      <c r="D608" s="116"/>
      <c r="E608" s="116"/>
    </row>
    <row r="609" spans="1:5" ht="12.75">
      <c r="A609" s="116"/>
      <c r="B609" s="116"/>
      <c r="C609" s="116"/>
      <c r="D609" s="116"/>
      <c r="E609" s="116"/>
    </row>
    <row r="610" spans="1:5" ht="12.75">
      <c r="A610" s="116"/>
      <c r="B610" s="116"/>
      <c r="C610" s="116"/>
      <c r="D610" s="116"/>
      <c r="E610" s="116"/>
    </row>
    <row r="611" spans="1:5" ht="12.75">
      <c r="A611" s="116"/>
      <c r="B611" s="116"/>
      <c r="C611" s="116"/>
      <c r="D611" s="116"/>
      <c r="E611" s="116"/>
    </row>
    <row r="612" spans="1:5" ht="12.75">
      <c r="A612" s="116"/>
      <c r="B612" s="116"/>
      <c r="C612" s="116"/>
      <c r="D612" s="116"/>
      <c r="E612" s="116"/>
    </row>
    <row r="613" spans="1:5" ht="12.75">
      <c r="A613" s="116"/>
      <c r="B613" s="116"/>
      <c r="C613" s="116"/>
      <c r="D613" s="116"/>
      <c r="E613" s="116"/>
    </row>
    <row r="614" spans="1:5" ht="12.75">
      <c r="A614" s="116"/>
      <c r="B614" s="116"/>
      <c r="C614" s="116"/>
      <c r="D614" s="116"/>
      <c r="E614" s="116"/>
    </row>
    <row r="615" spans="1:5" ht="12.75">
      <c r="A615" s="116"/>
      <c r="B615" s="116"/>
      <c r="C615" s="116"/>
      <c r="D615" s="116"/>
      <c r="E615" s="116"/>
    </row>
    <row r="616" spans="1:5" ht="12.75">
      <c r="A616" s="116"/>
      <c r="B616" s="116"/>
      <c r="C616" s="116"/>
      <c r="D616" s="116"/>
      <c r="E616" s="116"/>
    </row>
    <row r="617" spans="1:5" ht="12.75">
      <c r="A617" s="116"/>
      <c r="B617" s="116"/>
      <c r="C617" s="116"/>
      <c r="D617" s="116"/>
      <c r="E617" s="116"/>
    </row>
    <row r="618" spans="1:5" ht="12.75">
      <c r="A618" s="116"/>
      <c r="B618" s="116"/>
      <c r="C618" s="116"/>
      <c r="D618" s="116"/>
      <c r="E618" s="116"/>
    </row>
    <row r="619" spans="1:5" ht="12.75">
      <c r="A619" s="116"/>
      <c r="B619" s="116"/>
      <c r="C619" s="116"/>
      <c r="D619" s="116"/>
      <c r="E619" s="116"/>
    </row>
    <row r="620" spans="1:5" ht="12.75">
      <c r="A620" s="116"/>
      <c r="B620" s="116"/>
      <c r="C620" s="116"/>
      <c r="D620" s="116"/>
      <c r="E620" s="116"/>
    </row>
    <row r="621" spans="1:5" ht="12.75">
      <c r="A621" s="116"/>
      <c r="B621" s="116"/>
      <c r="C621" s="116"/>
      <c r="D621" s="116"/>
      <c r="E621" s="116"/>
    </row>
    <row r="622" spans="1:5" ht="12.75">
      <c r="A622" s="116"/>
      <c r="B622" s="116"/>
      <c r="C622" s="116"/>
      <c r="D622" s="116"/>
      <c r="E622" s="116"/>
    </row>
    <row r="623" spans="1:5" ht="12.75">
      <c r="A623" s="116"/>
      <c r="B623" s="116"/>
      <c r="C623" s="116"/>
      <c r="D623" s="116"/>
      <c r="E623" s="116"/>
    </row>
    <row r="624" spans="1:5" ht="12.75">
      <c r="A624" s="116"/>
      <c r="B624" s="116"/>
      <c r="C624" s="116"/>
      <c r="D624" s="116"/>
      <c r="E624" s="116"/>
    </row>
    <row r="625" spans="1:5" ht="12.75">
      <c r="A625" s="116"/>
      <c r="B625" s="116"/>
      <c r="C625" s="116"/>
      <c r="D625" s="116"/>
      <c r="E625" s="116"/>
    </row>
    <row r="626" spans="1:5" ht="12.75">
      <c r="A626" s="116"/>
      <c r="B626" s="116"/>
      <c r="C626" s="116"/>
      <c r="D626" s="116"/>
      <c r="E626" s="116"/>
    </row>
    <row r="627" spans="1:5" ht="12.75">
      <c r="A627" s="116"/>
      <c r="B627" s="116"/>
      <c r="C627" s="116"/>
      <c r="D627" s="116"/>
      <c r="E627" s="116"/>
    </row>
    <row r="628" spans="1:5" ht="12.75">
      <c r="A628" s="116"/>
      <c r="B628" s="116"/>
      <c r="C628" s="116"/>
      <c r="D628" s="116"/>
      <c r="E628" s="116"/>
    </row>
    <row r="629" spans="1:5" ht="12.75">
      <c r="A629" s="116"/>
      <c r="B629" s="116"/>
      <c r="C629" s="116"/>
      <c r="D629" s="116"/>
      <c r="E629" s="116"/>
    </row>
    <row r="630" spans="1:5" ht="12.75">
      <c r="A630" s="116"/>
      <c r="B630" s="116"/>
      <c r="C630" s="116"/>
      <c r="D630" s="116"/>
      <c r="E630" s="116"/>
    </row>
    <row r="631" spans="1:5" ht="12.75">
      <c r="A631" s="116"/>
      <c r="B631" s="116"/>
      <c r="C631" s="116"/>
      <c r="D631" s="116"/>
      <c r="E631" s="116"/>
    </row>
    <row r="632" spans="1:5" ht="12.75">
      <c r="A632" s="116"/>
      <c r="B632" s="116"/>
      <c r="C632" s="116"/>
      <c r="D632" s="116"/>
      <c r="E632" s="116"/>
    </row>
    <row r="633" spans="1:5" ht="12.75">
      <c r="A633" s="116"/>
      <c r="B633" s="116"/>
      <c r="C633" s="116"/>
      <c r="D633" s="116"/>
      <c r="E633" s="116"/>
    </row>
    <row r="634" spans="1:5" ht="12.75">
      <c r="A634" s="116"/>
      <c r="B634" s="116"/>
      <c r="C634" s="116"/>
      <c r="D634" s="116"/>
      <c r="E634" s="116"/>
    </row>
    <row r="635" spans="1:5" ht="12.75">
      <c r="A635" s="116"/>
      <c r="B635" s="116"/>
      <c r="C635" s="116"/>
      <c r="D635" s="116"/>
      <c r="E635" s="116"/>
    </row>
    <row r="636" spans="1:5" ht="12.75">
      <c r="A636" s="116"/>
      <c r="B636" s="116"/>
      <c r="C636" s="116"/>
      <c r="D636" s="116"/>
      <c r="E636" s="116"/>
    </row>
    <row r="637" spans="1:5" ht="12.75">
      <c r="A637" s="116"/>
      <c r="B637" s="116"/>
      <c r="C637" s="116"/>
      <c r="D637" s="116"/>
      <c r="E637" s="116"/>
    </row>
    <row r="638" spans="1:5" ht="12.75">
      <c r="A638" s="116"/>
      <c r="B638" s="116"/>
      <c r="C638" s="116"/>
      <c r="D638" s="116"/>
      <c r="E638" s="116"/>
    </row>
    <row r="639" spans="1:5" ht="12.75">
      <c r="A639" s="116"/>
      <c r="B639" s="116"/>
      <c r="C639" s="116"/>
      <c r="D639" s="116"/>
      <c r="E639" s="116"/>
    </row>
    <row r="640" spans="1:5" ht="12.75">
      <c r="A640" s="116"/>
      <c r="B640" s="116"/>
      <c r="C640" s="116"/>
      <c r="D640" s="116"/>
      <c r="E640" s="116"/>
    </row>
    <row r="641" spans="1:5" ht="12.75">
      <c r="A641" s="116"/>
      <c r="B641" s="116"/>
      <c r="C641" s="116"/>
      <c r="D641" s="116"/>
      <c r="E641" s="116"/>
    </row>
    <row r="642" spans="1:5" ht="12.75">
      <c r="A642" s="116"/>
      <c r="B642" s="116"/>
      <c r="C642" s="116"/>
      <c r="D642" s="116"/>
      <c r="E642" s="116"/>
    </row>
    <row r="643" spans="1:5" ht="12.75">
      <c r="A643" s="116"/>
      <c r="B643" s="116"/>
      <c r="C643" s="116"/>
      <c r="D643" s="116"/>
      <c r="E643" s="116"/>
    </row>
    <row r="644" spans="1:5" ht="12.75">
      <c r="A644" s="116"/>
      <c r="B644" s="116"/>
      <c r="C644" s="116"/>
      <c r="D644" s="116"/>
      <c r="E644" s="116"/>
    </row>
    <row r="645" spans="1:5" ht="12.75">
      <c r="A645" s="116"/>
      <c r="B645" s="116"/>
      <c r="C645" s="116"/>
      <c r="D645" s="116"/>
      <c r="E645" s="116"/>
    </row>
    <row r="646" spans="1:5" ht="12.75">
      <c r="A646" s="116"/>
      <c r="B646" s="116"/>
      <c r="C646" s="116"/>
      <c r="D646" s="116"/>
      <c r="E646" s="116"/>
    </row>
    <row r="647" spans="1:5" ht="12.75">
      <c r="A647" s="116"/>
      <c r="B647" s="116"/>
      <c r="C647" s="116"/>
      <c r="D647" s="116"/>
      <c r="E647" s="116"/>
    </row>
    <row r="648" spans="1:5" ht="12.75">
      <c r="A648" s="116"/>
      <c r="B648" s="116"/>
      <c r="C648" s="116"/>
      <c r="D648" s="116"/>
      <c r="E648" s="116"/>
    </row>
    <row r="649" spans="1:5" ht="12.75">
      <c r="A649" s="116"/>
      <c r="B649" s="116"/>
      <c r="C649" s="116"/>
      <c r="D649" s="116"/>
      <c r="E649" s="116"/>
    </row>
    <row r="650" spans="1:5" ht="12.75">
      <c r="A650" s="116"/>
      <c r="B650" s="116"/>
      <c r="C650" s="116"/>
      <c r="D650" s="116"/>
      <c r="E650" s="116"/>
    </row>
    <row r="651" spans="1:5" ht="12.75">
      <c r="A651" s="116"/>
      <c r="B651" s="116"/>
      <c r="C651" s="116"/>
      <c r="D651" s="116"/>
      <c r="E651" s="116"/>
    </row>
    <row r="652" spans="1:5" ht="12.75">
      <c r="A652" s="116"/>
      <c r="B652" s="116"/>
      <c r="C652" s="116"/>
      <c r="D652" s="116"/>
      <c r="E652" s="116"/>
    </row>
    <row r="653" spans="1:5" ht="12.75">
      <c r="A653" s="116"/>
      <c r="B653" s="116"/>
      <c r="C653" s="116"/>
      <c r="D653" s="116"/>
      <c r="E653" s="116"/>
    </row>
    <row r="654" spans="1:5" ht="12.75">
      <c r="A654" s="116"/>
      <c r="B654" s="116"/>
      <c r="C654" s="116"/>
      <c r="D654" s="116"/>
      <c r="E654" s="116"/>
    </row>
    <row r="655" spans="1:5" ht="12.75">
      <c r="A655" s="116"/>
      <c r="B655" s="116"/>
      <c r="C655" s="116"/>
      <c r="D655" s="116"/>
      <c r="E655" s="116"/>
    </row>
    <row r="656" spans="1:5" ht="12.75">
      <c r="A656" s="116"/>
      <c r="B656" s="116"/>
      <c r="C656" s="116"/>
      <c r="D656" s="116"/>
      <c r="E656" s="116"/>
    </row>
    <row r="657" spans="1:5" ht="12.75">
      <c r="A657" s="116"/>
      <c r="B657" s="116"/>
      <c r="C657" s="116"/>
      <c r="D657" s="116"/>
      <c r="E657" s="116"/>
    </row>
    <row r="658" spans="1:5" ht="12.75">
      <c r="A658" s="116"/>
      <c r="B658" s="116"/>
      <c r="C658" s="116"/>
      <c r="D658" s="116"/>
      <c r="E658" s="116"/>
    </row>
    <row r="659" spans="1:5" ht="12.75">
      <c r="A659" s="116"/>
      <c r="B659" s="116"/>
      <c r="C659" s="116"/>
      <c r="D659" s="116"/>
      <c r="E659" s="116"/>
    </row>
    <row r="660" spans="1:5" ht="12.75">
      <c r="A660" s="116"/>
      <c r="B660" s="116"/>
      <c r="C660" s="116"/>
      <c r="D660" s="116"/>
      <c r="E660" s="116"/>
    </row>
    <row r="661" spans="1:5" ht="12.75">
      <c r="A661" s="116"/>
      <c r="B661" s="116"/>
      <c r="C661" s="116"/>
      <c r="D661" s="116"/>
      <c r="E661" s="116"/>
    </row>
    <row r="662" spans="1:5" ht="12.75">
      <c r="A662" s="116"/>
      <c r="B662" s="116"/>
      <c r="C662" s="116"/>
      <c r="D662" s="116"/>
      <c r="E662" s="116"/>
    </row>
    <row r="663" spans="1:5" ht="12.75">
      <c r="A663" s="116"/>
      <c r="B663" s="116"/>
      <c r="C663" s="116"/>
      <c r="D663" s="116"/>
      <c r="E663" s="116"/>
    </row>
    <row r="664" spans="1:5" ht="12.75">
      <c r="A664" s="116"/>
      <c r="B664" s="116"/>
      <c r="C664" s="116"/>
      <c r="D664" s="116"/>
      <c r="E664" s="116"/>
    </row>
    <row r="665" spans="1:5" ht="12.75">
      <c r="A665" s="116"/>
      <c r="B665" s="116"/>
      <c r="C665" s="116"/>
      <c r="D665" s="116"/>
      <c r="E665" s="116"/>
    </row>
    <row r="666" spans="1:5" ht="12.75">
      <c r="A666" s="116"/>
      <c r="B666" s="116"/>
      <c r="C666" s="116"/>
      <c r="D666" s="116"/>
      <c r="E666" s="116"/>
    </row>
    <row r="667" spans="1:5" ht="12.75">
      <c r="A667" s="116"/>
      <c r="B667" s="116"/>
      <c r="C667" s="116"/>
      <c r="D667" s="116"/>
      <c r="E667" s="116"/>
    </row>
    <row r="668" spans="1:5" ht="12.75">
      <c r="A668" s="116"/>
      <c r="B668" s="116"/>
      <c r="C668" s="116"/>
      <c r="D668" s="116"/>
      <c r="E668" s="116"/>
    </row>
    <row r="669" spans="1:5" ht="12.75">
      <c r="A669" s="116"/>
      <c r="B669" s="116"/>
      <c r="C669" s="116"/>
      <c r="D669" s="116"/>
      <c r="E669" s="116"/>
    </row>
    <row r="670" spans="1:5" ht="12.75">
      <c r="A670" s="116"/>
      <c r="B670" s="116"/>
      <c r="C670" s="116"/>
      <c r="D670" s="116"/>
      <c r="E670" s="116"/>
    </row>
    <row r="671" spans="1:5" ht="12.75">
      <c r="A671" s="116"/>
      <c r="B671" s="116"/>
      <c r="C671" s="116"/>
      <c r="D671" s="116"/>
      <c r="E671" s="116"/>
    </row>
    <row r="672" spans="1:5" ht="12.75">
      <c r="A672" s="116"/>
      <c r="B672" s="116"/>
      <c r="C672" s="116"/>
      <c r="D672" s="116"/>
      <c r="E672" s="116"/>
    </row>
    <row r="673" spans="1:5" ht="12.75">
      <c r="A673" s="116"/>
      <c r="B673" s="116"/>
      <c r="C673" s="116"/>
      <c r="D673" s="116"/>
      <c r="E673" s="116"/>
    </row>
    <row r="674" spans="1:5" ht="12.75">
      <c r="A674" s="116"/>
      <c r="B674" s="116"/>
      <c r="C674" s="116"/>
      <c r="D674" s="116"/>
      <c r="E674" s="116"/>
    </row>
    <row r="675" spans="1:5" ht="12.75">
      <c r="A675" s="116"/>
      <c r="B675" s="116"/>
      <c r="C675" s="116"/>
      <c r="D675" s="116"/>
      <c r="E675" s="116"/>
    </row>
    <row r="676" spans="1:5" ht="12.75">
      <c r="A676" s="116"/>
      <c r="B676" s="116"/>
      <c r="C676" s="116"/>
      <c r="D676" s="116"/>
      <c r="E676" s="116"/>
    </row>
    <row r="677" spans="1:5" ht="12.75">
      <c r="A677" s="116"/>
      <c r="B677" s="116"/>
      <c r="C677" s="116"/>
      <c r="D677" s="116"/>
      <c r="E677" s="116"/>
    </row>
    <row r="678" spans="1:5" ht="12.75">
      <c r="A678" s="116"/>
      <c r="B678" s="116"/>
      <c r="C678" s="116"/>
      <c r="D678" s="116"/>
      <c r="E678" s="116"/>
    </row>
    <row r="679" spans="1:5" ht="12.75">
      <c r="A679" s="116"/>
      <c r="B679" s="116"/>
      <c r="C679" s="116"/>
      <c r="D679" s="116"/>
      <c r="E679" s="116"/>
    </row>
    <row r="680" spans="1:5" ht="12.75">
      <c r="A680" s="116"/>
      <c r="B680" s="116"/>
      <c r="C680" s="116"/>
      <c r="D680" s="116"/>
      <c r="E680" s="116"/>
    </row>
    <row r="681" spans="1:5" ht="12.75">
      <c r="A681" s="116"/>
      <c r="B681" s="116"/>
      <c r="C681" s="116"/>
      <c r="D681" s="116"/>
      <c r="E681" s="116"/>
    </row>
    <row r="682" spans="1:5" ht="12.75">
      <c r="A682" s="116"/>
      <c r="B682" s="116"/>
      <c r="C682" s="116"/>
      <c r="D682" s="116"/>
      <c r="E682" s="116"/>
    </row>
    <row r="683" spans="1:5" ht="12.75">
      <c r="A683" s="116"/>
      <c r="B683" s="116"/>
      <c r="C683" s="116"/>
      <c r="D683" s="116"/>
      <c r="E683" s="116"/>
    </row>
    <row r="684" spans="1:5" ht="12.75">
      <c r="A684" s="116"/>
      <c r="B684" s="116"/>
      <c r="C684" s="116"/>
      <c r="D684" s="116"/>
      <c r="E684" s="116"/>
    </row>
    <row r="685" spans="1:5" ht="12.75">
      <c r="A685" s="116"/>
      <c r="B685" s="116"/>
      <c r="C685" s="116"/>
      <c r="D685" s="116"/>
      <c r="E685" s="116"/>
    </row>
    <row r="686" spans="1:5" ht="12.75">
      <c r="A686" s="116"/>
      <c r="B686" s="116"/>
      <c r="C686" s="116"/>
      <c r="D686" s="116"/>
      <c r="E686" s="116"/>
    </row>
    <row r="687" spans="1:5" ht="12.75">
      <c r="A687" s="116"/>
      <c r="B687" s="116"/>
      <c r="C687" s="116"/>
      <c r="D687" s="116"/>
      <c r="E687" s="116"/>
    </row>
    <row r="688" spans="1:5" ht="12.75">
      <c r="A688" s="116"/>
      <c r="B688" s="116"/>
      <c r="C688" s="116"/>
      <c r="D688" s="116"/>
      <c r="E688" s="116"/>
    </row>
    <row r="689" spans="1:5" ht="12.75">
      <c r="A689" s="116"/>
      <c r="B689" s="116"/>
      <c r="C689" s="116"/>
      <c r="D689" s="116"/>
      <c r="E689" s="116"/>
    </row>
    <row r="690" spans="1:5" ht="12.75">
      <c r="A690" s="116"/>
      <c r="B690" s="116"/>
      <c r="C690" s="116"/>
      <c r="D690" s="116"/>
      <c r="E690" s="116"/>
    </row>
    <row r="691" spans="1:5" ht="12.75">
      <c r="A691" s="116"/>
      <c r="B691" s="116"/>
      <c r="C691" s="116"/>
      <c r="D691" s="116"/>
      <c r="E691" s="116"/>
    </row>
    <row r="692" spans="1:5" ht="12.75">
      <c r="A692" s="116"/>
      <c r="B692" s="116"/>
      <c r="C692" s="116"/>
      <c r="D692" s="116"/>
      <c r="E692" s="116"/>
    </row>
    <row r="693" spans="1:5" ht="12.75">
      <c r="A693" s="116"/>
      <c r="B693" s="116"/>
      <c r="C693" s="116"/>
      <c r="D693" s="116"/>
      <c r="E693" s="116"/>
    </row>
    <row r="694" spans="1:5" ht="12.75">
      <c r="A694" s="116"/>
      <c r="B694" s="116"/>
      <c r="C694" s="116"/>
      <c r="D694" s="116"/>
      <c r="E694" s="116"/>
    </row>
    <row r="695" spans="1:5" ht="12.75">
      <c r="A695" s="116"/>
      <c r="B695" s="116"/>
      <c r="C695" s="116"/>
      <c r="D695" s="116"/>
      <c r="E695" s="116"/>
    </row>
    <row r="696" spans="1:5" ht="12.75">
      <c r="A696" s="116"/>
      <c r="B696" s="116"/>
      <c r="C696" s="116"/>
      <c r="D696" s="116"/>
      <c r="E696" s="116"/>
    </row>
    <row r="697" spans="1:5" ht="12.75">
      <c r="A697" s="116"/>
      <c r="B697" s="116"/>
      <c r="C697" s="116"/>
      <c r="D697" s="116"/>
      <c r="E697" s="116"/>
    </row>
    <row r="698" spans="1:5" ht="12.75">
      <c r="A698" s="116"/>
      <c r="B698" s="116"/>
      <c r="C698" s="116"/>
      <c r="D698" s="116"/>
      <c r="E698" s="116"/>
    </row>
    <row r="699" spans="1:5" ht="12.75">
      <c r="A699" s="116"/>
      <c r="B699" s="116"/>
      <c r="C699" s="116"/>
      <c r="D699" s="116"/>
      <c r="E699" s="116"/>
    </row>
    <row r="700" spans="1:5" ht="12.75">
      <c r="A700" s="116"/>
      <c r="B700" s="116"/>
      <c r="C700" s="116"/>
      <c r="D700" s="116"/>
      <c r="E700" s="116"/>
    </row>
    <row r="701" spans="1:5" ht="12.75">
      <c r="A701" s="116"/>
      <c r="B701" s="116"/>
      <c r="C701" s="116"/>
      <c r="D701" s="116"/>
      <c r="E701" s="116"/>
    </row>
    <row r="702" spans="1:5" ht="12.75">
      <c r="A702" s="116"/>
      <c r="B702" s="116"/>
      <c r="C702" s="116"/>
      <c r="D702" s="116"/>
      <c r="E702" s="116"/>
    </row>
    <row r="703" spans="1:5" ht="12.75">
      <c r="A703" s="116"/>
      <c r="B703" s="116"/>
      <c r="C703" s="116"/>
      <c r="D703" s="116"/>
      <c r="E703" s="116"/>
    </row>
    <row r="704" spans="1:5" ht="12.75">
      <c r="A704" s="116"/>
      <c r="B704" s="116"/>
      <c r="C704" s="116"/>
      <c r="D704" s="116"/>
      <c r="E704" s="116"/>
    </row>
    <row r="705" spans="1:5" ht="12.75">
      <c r="A705" s="116"/>
      <c r="B705" s="116"/>
      <c r="C705" s="116"/>
      <c r="D705" s="116"/>
      <c r="E705" s="116"/>
    </row>
    <row r="706" spans="1:5" ht="12.75">
      <c r="A706" s="116"/>
      <c r="B706" s="116"/>
      <c r="C706" s="116"/>
      <c r="D706" s="116"/>
      <c r="E706" s="116"/>
    </row>
    <row r="707" spans="1:5" ht="12.75">
      <c r="A707" s="116"/>
      <c r="B707" s="116"/>
      <c r="C707" s="116"/>
      <c r="D707" s="116"/>
      <c r="E707" s="116"/>
    </row>
    <row r="708" spans="1:5" ht="12.75">
      <c r="A708" s="116"/>
      <c r="B708" s="116"/>
      <c r="C708" s="116"/>
      <c r="D708" s="116"/>
      <c r="E708" s="116"/>
    </row>
    <row r="709" spans="1:5" ht="12.75">
      <c r="A709" s="116"/>
      <c r="B709" s="116"/>
      <c r="C709" s="116"/>
      <c r="D709" s="116"/>
      <c r="E709" s="116"/>
    </row>
    <row r="710" spans="1:5" ht="12.75">
      <c r="A710" s="116"/>
      <c r="B710" s="116"/>
      <c r="C710" s="116"/>
      <c r="D710" s="116"/>
      <c r="E710" s="116"/>
    </row>
    <row r="711" spans="1:5" ht="12.75">
      <c r="A711" s="116"/>
      <c r="B711" s="116"/>
      <c r="C711" s="116"/>
      <c r="D711" s="116"/>
      <c r="E711" s="116"/>
    </row>
    <row r="712" spans="1:5" ht="12.75">
      <c r="A712" s="116"/>
      <c r="B712" s="116"/>
      <c r="C712" s="116"/>
      <c r="D712" s="116"/>
      <c r="E712" s="116"/>
    </row>
    <row r="713" spans="1:5" ht="12.75">
      <c r="A713" s="116"/>
      <c r="B713" s="116"/>
      <c r="C713" s="116"/>
      <c r="D713" s="116"/>
      <c r="E713" s="116"/>
    </row>
    <row r="714" spans="1:5" ht="12.75">
      <c r="A714" s="116"/>
      <c r="B714" s="116"/>
      <c r="C714" s="116"/>
      <c r="D714" s="116"/>
      <c r="E714" s="116"/>
    </row>
    <row r="715" spans="1:5" ht="12.75">
      <c r="A715" s="116"/>
      <c r="B715" s="116"/>
      <c r="C715" s="116"/>
      <c r="D715" s="116"/>
      <c r="E715" s="116"/>
    </row>
    <row r="716" spans="1:5" ht="12.75">
      <c r="A716" s="116"/>
      <c r="B716" s="116"/>
      <c r="C716" s="116"/>
      <c r="D716" s="116"/>
      <c r="E716" s="116"/>
    </row>
    <row r="717" spans="1:5" ht="12.75">
      <c r="A717" s="116"/>
      <c r="B717" s="116"/>
      <c r="C717" s="116"/>
      <c r="D717" s="116"/>
      <c r="E717" s="116"/>
    </row>
    <row r="718" spans="1:5" ht="12.75">
      <c r="A718" s="116"/>
      <c r="B718" s="116"/>
      <c r="C718" s="116"/>
      <c r="D718" s="116"/>
      <c r="E718" s="116"/>
    </row>
    <row r="719" spans="1:5" ht="12.75">
      <c r="A719" s="116"/>
      <c r="B719" s="116"/>
      <c r="C719" s="116"/>
      <c r="D719" s="116"/>
      <c r="E719" s="116"/>
    </row>
    <row r="720" spans="1:5" ht="12.75">
      <c r="A720" s="116"/>
      <c r="B720" s="116"/>
      <c r="C720" s="116"/>
      <c r="D720" s="116"/>
      <c r="E720" s="116"/>
    </row>
    <row r="721" spans="1:5" ht="12.75">
      <c r="A721" s="116"/>
      <c r="B721" s="116"/>
      <c r="C721" s="116"/>
      <c r="D721" s="116"/>
      <c r="E721" s="116"/>
    </row>
    <row r="722" spans="1:5" ht="12.75">
      <c r="A722" s="116"/>
      <c r="B722" s="116"/>
      <c r="C722" s="116"/>
      <c r="D722" s="116"/>
      <c r="E722" s="116"/>
    </row>
    <row r="723" spans="1:5" ht="12.75">
      <c r="A723" s="116"/>
      <c r="B723" s="116"/>
      <c r="C723" s="116"/>
      <c r="D723" s="116"/>
      <c r="E723" s="116"/>
    </row>
    <row r="724" spans="1:5" ht="12.75">
      <c r="A724" s="116"/>
      <c r="B724" s="116"/>
      <c r="C724" s="116"/>
      <c r="D724" s="116"/>
      <c r="E724" s="116"/>
    </row>
    <row r="725" spans="1:5" ht="12.75">
      <c r="A725" s="116"/>
      <c r="B725" s="116"/>
      <c r="C725" s="116"/>
      <c r="D725" s="116"/>
      <c r="E725" s="116"/>
    </row>
    <row r="726" spans="1:5" ht="12.75">
      <c r="A726" s="116"/>
      <c r="B726" s="116"/>
      <c r="C726" s="116"/>
      <c r="D726" s="116"/>
      <c r="E726" s="116"/>
    </row>
    <row r="727" spans="1:5" ht="12.75">
      <c r="A727" s="116"/>
      <c r="B727" s="116"/>
      <c r="C727" s="116"/>
      <c r="D727" s="116"/>
      <c r="E727" s="116"/>
    </row>
    <row r="728" spans="1:5" ht="12.75">
      <c r="A728" s="116"/>
      <c r="B728" s="116"/>
      <c r="C728" s="116"/>
      <c r="D728" s="116"/>
      <c r="E728" s="116"/>
    </row>
    <row r="729" spans="1:5" ht="12.75">
      <c r="A729" s="116"/>
      <c r="B729" s="116"/>
      <c r="C729" s="116"/>
      <c r="D729" s="116"/>
      <c r="E729" s="116"/>
    </row>
    <row r="730" spans="1:5" ht="12.75">
      <c r="A730" s="116"/>
      <c r="B730" s="116"/>
      <c r="C730" s="116"/>
      <c r="D730" s="116"/>
      <c r="E730" s="116"/>
    </row>
    <row r="731" spans="1:5" ht="12.75">
      <c r="A731" s="116"/>
      <c r="B731" s="116"/>
      <c r="C731" s="116"/>
      <c r="D731" s="116"/>
      <c r="E731" s="116"/>
    </row>
    <row r="732" spans="1:5" ht="12.75">
      <c r="A732" s="116"/>
      <c r="B732" s="116"/>
      <c r="C732" s="116"/>
      <c r="D732" s="116"/>
      <c r="E732" s="116"/>
    </row>
    <row r="733" spans="1:5" ht="12.75">
      <c r="A733" s="116"/>
      <c r="B733" s="116"/>
      <c r="C733" s="116"/>
      <c r="D733" s="116"/>
      <c r="E733" s="116"/>
    </row>
    <row r="734" spans="1:5" ht="12.75">
      <c r="A734" s="116"/>
      <c r="B734" s="116"/>
      <c r="C734" s="116"/>
      <c r="D734" s="116"/>
      <c r="E734" s="116"/>
    </row>
    <row r="735" spans="1:5" ht="12.75">
      <c r="A735" s="116"/>
      <c r="B735" s="116"/>
      <c r="C735" s="116"/>
      <c r="D735" s="116"/>
      <c r="E735" s="116"/>
    </row>
    <row r="736" spans="1:5" ht="12.75">
      <c r="A736" s="116"/>
      <c r="B736" s="116"/>
      <c r="C736" s="116"/>
      <c r="D736" s="116"/>
      <c r="E736" s="116"/>
    </row>
    <row r="737" spans="1:5" ht="12.75">
      <c r="A737" s="116"/>
      <c r="B737" s="116"/>
      <c r="C737" s="116"/>
      <c r="D737" s="116"/>
      <c r="E737" s="116"/>
    </row>
    <row r="738" spans="1:5" ht="12.75">
      <c r="A738" s="116"/>
      <c r="B738" s="116"/>
      <c r="C738" s="116"/>
      <c r="D738" s="116"/>
      <c r="E738" s="116"/>
    </row>
    <row r="739" spans="1:5" ht="12.75">
      <c r="A739" s="116"/>
      <c r="B739" s="116"/>
      <c r="C739" s="116"/>
      <c r="D739" s="116"/>
      <c r="E739" s="116"/>
    </row>
    <row r="740" spans="1:5" ht="12.75">
      <c r="A740" s="116"/>
      <c r="B740" s="116"/>
      <c r="C740" s="116"/>
      <c r="D740" s="116"/>
      <c r="E740" s="116"/>
    </row>
    <row r="741" spans="1:5" ht="12.75">
      <c r="A741" s="116"/>
      <c r="B741" s="116"/>
      <c r="C741" s="116"/>
      <c r="D741" s="116"/>
      <c r="E741" s="116"/>
    </row>
    <row r="742" spans="1:5" ht="12.75">
      <c r="A742" s="116"/>
      <c r="B742" s="116"/>
      <c r="C742" s="116"/>
      <c r="D742" s="116"/>
      <c r="E742" s="116"/>
    </row>
    <row r="743" spans="1:5" ht="12.75">
      <c r="A743" s="116"/>
      <c r="B743" s="116"/>
      <c r="C743" s="116"/>
      <c r="D743" s="116"/>
      <c r="E743" s="116"/>
    </row>
    <row r="744" spans="1:5" ht="12.75">
      <c r="A744" s="116"/>
      <c r="B744" s="116"/>
      <c r="C744" s="116"/>
      <c r="D744" s="116"/>
      <c r="E744" s="116"/>
    </row>
    <row r="745" spans="1:5" ht="12.75">
      <c r="A745" s="116"/>
      <c r="B745" s="116"/>
      <c r="C745" s="116"/>
      <c r="D745" s="116"/>
      <c r="E745" s="116"/>
    </row>
    <row r="746" spans="1:5" ht="12.75">
      <c r="A746" s="116"/>
      <c r="B746" s="116"/>
      <c r="C746" s="116"/>
      <c r="D746" s="116"/>
      <c r="E746" s="116"/>
    </row>
    <row r="747" spans="1:5" ht="12.75">
      <c r="A747" s="116"/>
      <c r="B747" s="116"/>
      <c r="C747" s="116"/>
      <c r="D747" s="116"/>
      <c r="E747" s="116"/>
    </row>
    <row r="748" spans="1:5" ht="12.75">
      <c r="A748" s="116"/>
      <c r="B748" s="116"/>
      <c r="C748" s="116"/>
      <c r="D748" s="116"/>
      <c r="E748" s="116"/>
    </row>
    <row r="749" spans="1:5" ht="12.75">
      <c r="A749" s="116"/>
      <c r="B749" s="116"/>
      <c r="C749" s="116"/>
      <c r="D749" s="116"/>
      <c r="E749" s="116"/>
    </row>
    <row r="750" spans="1:5" ht="12.75">
      <c r="A750" s="116"/>
      <c r="B750" s="116"/>
      <c r="C750" s="116"/>
      <c r="D750" s="116"/>
      <c r="E750" s="116"/>
    </row>
    <row r="751" spans="1:5" ht="12.75">
      <c r="A751" s="116"/>
      <c r="B751" s="116"/>
      <c r="C751" s="116"/>
      <c r="D751" s="116"/>
      <c r="E751" s="116"/>
    </row>
    <row r="752" spans="1:5" ht="12.75">
      <c r="A752" s="116"/>
      <c r="B752" s="116"/>
      <c r="C752" s="116"/>
      <c r="D752" s="116"/>
      <c r="E752" s="116"/>
    </row>
    <row r="753" spans="1:5" ht="12.75">
      <c r="A753" s="116"/>
      <c r="B753" s="116"/>
      <c r="C753" s="116"/>
      <c r="D753" s="116"/>
      <c r="E753" s="116"/>
    </row>
    <row r="754" spans="1:5" ht="12.75">
      <c r="A754" s="116"/>
      <c r="B754" s="116"/>
      <c r="C754" s="116"/>
      <c r="D754" s="116"/>
      <c r="E754" s="116"/>
    </row>
    <row r="755" spans="1:5" ht="12.75">
      <c r="A755" s="116"/>
      <c r="B755" s="116"/>
      <c r="C755" s="116"/>
      <c r="D755" s="116"/>
      <c r="E755" s="116"/>
    </row>
    <row r="756" spans="1:5" ht="12.75">
      <c r="A756" s="116"/>
      <c r="B756" s="116"/>
      <c r="C756" s="116"/>
      <c r="D756" s="116"/>
      <c r="E756" s="116"/>
    </row>
    <row r="757" spans="1:5" ht="12.75">
      <c r="A757" s="116"/>
      <c r="B757" s="116"/>
      <c r="C757" s="116"/>
      <c r="D757" s="116"/>
      <c r="E757" s="116"/>
    </row>
    <row r="758" spans="1:5" ht="12.75">
      <c r="A758" s="116"/>
      <c r="B758" s="116"/>
      <c r="C758" s="116"/>
      <c r="D758" s="116"/>
      <c r="E758" s="116"/>
    </row>
    <row r="759" spans="1:5" ht="12.75">
      <c r="A759" s="116"/>
      <c r="B759" s="116"/>
      <c r="C759" s="116"/>
      <c r="D759" s="116"/>
      <c r="E759" s="116"/>
    </row>
    <row r="760" spans="1:5" ht="12.75">
      <c r="A760" s="116"/>
      <c r="B760" s="116"/>
      <c r="C760" s="116"/>
      <c r="D760" s="116"/>
      <c r="E760" s="116"/>
    </row>
    <row r="761" spans="1:5" ht="12.75">
      <c r="A761" s="116"/>
      <c r="B761" s="116"/>
      <c r="C761" s="116"/>
      <c r="D761" s="116"/>
      <c r="E761" s="116"/>
    </row>
    <row r="762" spans="1:5" ht="12.75">
      <c r="A762" s="116"/>
      <c r="B762" s="116"/>
      <c r="C762" s="116"/>
      <c r="D762" s="116"/>
      <c r="E762" s="116"/>
    </row>
    <row r="763" spans="1:5" ht="12.75">
      <c r="A763" s="116"/>
      <c r="B763" s="116"/>
      <c r="C763" s="116"/>
      <c r="D763" s="116"/>
      <c r="E763" s="116"/>
    </row>
    <row r="764" spans="1:5" ht="12.75">
      <c r="A764" s="116"/>
      <c r="B764" s="116"/>
      <c r="C764" s="116"/>
      <c r="D764" s="116"/>
      <c r="E764" s="116"/>
    </row>
    <row r="765" spans="1:5" ht="12.75">
      <c r="A765" s="116"/>
      <c r="B765" s="116"/>
      <c r="C765" s="116"/>
      <c r="D765" s="116"/>
      <c r="E765" s="116"/>
    </row>
    <row r="766" spans="1:5" ht="12.75">
      <c r="A766" s="116"/>
      <c r="B766" s="116"/>
      <c r="C766" s="116"/>
      <c r="D766" s="116"/>
      <c r="E766" s="116"/>
    </row>
    <row r="767" spans="1:5" ht="12.75">
      <c r="A767" s="116"/>
      <c r="B767" s="116"/>
      <c r="C767" s="116"/>
      <c r="D767" s="116"/>
      <c r="E767" s="116"/>
    </row>
    <row r="768" spans="1:5" ht="12.75">
      <c r="A768" s="116"/>
      <c r="B768" s="116"/>
      <c r="C768" s="116"/>
      <c r="D768" s="116"/>
      <c r="E768" s="116"/>
    </row>
    <row r="769" spans="1:5" ht="12.75">
      <c r="A769" s="116"/>
      <c r="B769" s="116"/>
      <c r="C769" s="116"/>
      <c r="D769" s="116"/>
      <c r="E769" s="116"/>
    </row>
    <row r="770" spans="1:5" ht="12.75">
      <c r="A770" s="116"/>
      <c r="B770" s="116"/>
      <c r="C770" s="116"/>
      <c r="D770" s="116"/>
      <c r="E770" s="116"/>
    </row>
    <row r="771" spans="1:5" ht="12.75">
      <c r="A771" s="116"/>
      <c r="B771" s="116"/>
      <c r="C771" s="116"/>
      <c r="D771" s="116"/>
      <c r="E771" s="116"/>
    </row>
    <row r="772" spans="1:5" ht="12.75">
      <c r="A772" s="116"/>
      <c r="B772" s="116"/>
      <c r="C772" s="116"/>
      <c r="D772" s="116"/>
      <c r="E772" s="116"/>
    </row>
    <row r="773" spans="1:5" ht="12.75">
      <c r="A773" s="116"/>
      <c r="B773" s="116"/>
      <c r="C773" s="116"/>
      <c r="D773" s="116"/>
      <c r="E773" s="116"/>
    </row>
    <row r="774" spans="1:5" ht="12.75">
      <c r="A774" s="116"/>
      <c r="B774" s="116"/>
      <c r="C774" s="116"/>
      <c r="D774" s="116"/>
      <c r="E774" s="116"/>
    </row>
    <row r="775" spans="1:5" ht="12.75">
      <c r="A775" s="116"/>
      <c r="B775" s="116"/>
      <c r="C775" s="116"/>
      <c r="D775" s="116"/>
      <c r="E775" s="116"/>
    </row>
    <row r="776" spans="1:5" ht="12.75">
      <c r="A776" s="116"/>
      <c r="B776" s="116"/>
      <c r="C776" s="116"/>
      <c r="D776" s="116"/>
      <c r="E776" s="116"/>
    </row>
    <row r="777" spans="1:5" ht="12.75">
      <c r="A777" s="116"/>
      <c r="B777" s="116"/>
      <c r="C777" s="116"/>
      <c r="D777" s="116"/>
      <c r="E777" s="116"/>
    </row>
    <row r="778" spans="1:5" ht="12.75">
      <c r="A778" s="116"/>
      <c r="B778" s="116"/>
      <c r="C778" s="116"/>
      <c r="D778" s="116"/>
      <c r="E778" s="116"/>
    </row>
    <row r="779" spans="1:5" ht="12.75">
      <c r="A779" s="116"/>
      <c r="B779" s="116"/>
      <c r="C779" s="116"/>
      <c r="D779" s="116"/>
      <c r="E779" s="116"/>
    </row>
    <row r="780" spans="1:5" ht="12.75">
      <c r="A780" s="116"/>
      <c r="B780" s="116"/>
      <c r="C780" s="116"/>
      <c r="D780" s="116"/>
      <c r="E780" s="116"/>
    </row>
    <row r="781" spans="1:5" ht="12.75">
      <c r="A781" s="116"/>
      <c r="B781" s="116"/>
      <c r="C781" s="116"/>
      <c r="D781" s="116"/>
      <c r="E781" s="116"/>
    </row>
    <row r="782" spans="1:5" ht="12.75">
      <c r="A782" s="116"/>
      <c r="B782" s="116"/>
      <c r="C782" s="116"/>
      <c r="D782" s="116"/>
      <c r="E782" s="116"/>
    </row>
    <row r="783" spans="1:5" ht="12.75">
      <c r="A783" s="116"/>
      <c r="B783" s="116"/>
      <c r="C783" s="116"/>
      <c r="D783" s="116"/>
      <c r="E783" s="116"/>
    </row>
    <row r="784" spans="1:5" ht="12.75">
      <c r="A784" s="116"/>
      <c r="B784" s="116"/>
      <c r="C784" s="116"/>
      <c r="D784" s="116"/>
      <c r="E784" s="116"/>
    </row>
    <row r="785" spans="1:5" ht="12.75">
      <c r="A785" s="116"/>
      <c r="B785" s="116"/>
      <c r="C785" s="116"/>
      <c r="D785" s="116"/>
      <c r="E785" s="116"/>
    </row>
    <row r="786" spans="1:5" ht="12.75">
      <c r="A786" s="116"/>
      <c r="B786" s="116"/>
      <c r="C786" s="116"/>
      <c r="D786" s="116"/>
      <c r="E786" s="116"/>
    </row>
    <row r="787" spans="1:5" ht="12.75">
      <c r="A787" s="116"/>
      <c r="B787" s="116"/>
      <c r="C787" s="116"/>
      <c r="D787" s="116"/>
      <c r="E787" s="116"/>
    </row>
    <row r="788" spans="1:5" ht="12.75">
      <c r="A788" s="116"/>
      <c r="B788" s="116"/>
      <c r="C788" s="116"/>
      <c r="D788" s="116"/>
      <c r="E788" s="116"/>
    </row>
    <row r="789" spans="1:5" ht="12.75">
      <c r="A789" s="116"/>
      <c r="B789" s="116"/>
      <c r="C789" s="116"/>
      <c r="D789" s="116"/>
      <c r="E789" s="116"/>
    </row>
    <row r="790" spans="1:5" ht="12.75">
      <c r="A790" s="116"/>
      <c r="B790" s="116"/>
      <c r="C790" s="116"/>
      <c r="D790" s="116"/>
      <c r="E790" s="116"/>
    </row>
    <row r="791" spans="1:5" ht="12.75">
      <c r="A791" s="116"/>
      <c r="B791" s="116"/>
      <c r="C791" s="116"/>
      <c r="D791" s="116"/>
      <c r="E791" s="116"/>
    </row>
    <row r="792" spans="1:5" ht="12.75">
      <c r="A792" s="116"/>
      <c r="B792" s="116"/>
      <c r="C792" s="116"/>
      <c r="D792" s="116"/>
      <c r="E792" s="116"/>
    </row>
    <row r="793" spans="1:5" ht="12.75">
      <c r="A793" s="116"/>
      <c r="B793" s="116"/>
      <c r="C793" s="116"/>
      <c r="D793" s="116"/>
      <c r="E793" s="116"/>
    </row>
    <row r="794" spans="1:5" ht="12.75">
      <c r="A794" s="116"/>
      <c r="B794" s="116"/>
      <c r="C794" s="116"/>
      <c r="D794" s="116"/>
      <c r="E794" s="116"/>
    </row>
    <row r="795" spans="1:5" ht="12.75">
      <c r="A795" s="116"/>
      <c r="B795" s="116"/>
      <c r="C795" s="116"/>
      <c r="D795" s="116"/>
      <c r="E795" s="116"/>
    </row>
    <row r="796" spans="1:5" ht="12.75">
      <c r="A796" s="116"/>
      <c r="B796" s="116"/>
      <c r="C796" s="116"/>
      <c r="D796" s="116"/>
      <c r="E796" s="116"/>
    </row>
    <row r="797" spans="1:5" ht="12.75">
      <c r="A797" s="116"/>
      <c r="B797" s="116"/>
      <c r="C797" s="116"/>
      <c r="D797" s="116"/>
      <c r="E797" s="116"/>
    </row>
    <row r="798" spans="1:5" ht="12.75">
      <c r="A798" s="116"/>
      <c r="B798" s="116"/>
      <c r="C798" s="116"/>
      <c r="D798" s="116"/>
      <c r="E798" s="116"/>
    </row>
    <row r="799" spans="1:5" ht="12.75">
      <c r="A799" s="116"/>
      <c r="B799" s="116"/>
      <c r="C799" s="116"/>
      <c r="D799" s="116"/>
      <c r="E799" s="116"/>
    </row>
    <row r="800" spans="1:5" ht="12.75">
      <c r="A800" s="116"/>
      <c r="B800" s="116"/>
      <c r="C800" s="116"/>
      <c r="D800" s="116"/>
      <c r="E800" s="116"/>
    </row>
    <row r="801" spans="1:5" ht="12.75">
      <c r="A801" s="116"/>
      <c r="B801" s="116"/>
      <c r="C801" s="116"/>
      <c r="D801" s="116"/>
      <c r="E801" s="116"/>
    </row>
    <row r="802" spans="1:5" ht="12.75">
      <c r="A802" s="116"/>
      <c r="B802" s="116"/>
      <c r="C802" s="116"/>
      <c r="D802" s="116"/>
      <c r="E802" s="116"/>
    </row>
    <row r="803" spans="1:5" ht="12.75">
      <c r="A803" s="116"/>
      <c r="B803" s="116"/>
      <c r="C803" s="116"/>
      <c r="D803" s="116"/>
      <c r="E803" s="116"/>
    </row>
    <row r="804" spans="1:5" ht="12.75">
      <c r="A804" s="116"/>
      <c r="B804" s="116"/>
      <c r="C804" s="116"/>
      <c r="D804" s="116"/>
      <c r="E804" s="116"/>
    </row>
    <row r="805" spans="1:5" ht="12.75">
      <c r="A805" s="116"/>
      <c r="B805" s="116"/>
      <c r="C805" s="116"/>
      <c r="D805" s="116"/>
      <c r="E805" s="116"/>
    </row>
    <row r="806" spans="1:5" ht="12.75">
      <c r="A806" s="116"/>
      <c r="B806" s="116"/>
      <c r="C806" s="116"/>
      <c r="D806" s="116"/>
      <c r="E806" s="116"/>
    </row>
    <row r="807" spans="1:5" ht="12.75">
      <c r="A807" s="116"/>
      <c r="B807" s="116"/>
      <c r="C807" s="116"/>
      <c r="D807" s="116"/>
      <c r="E807" s="116"/>
    </row>
    <row r="808" spans="1:5" ht="12.75">
      <c r="A808" s="116"/>
      <c r="B808" s="116"/>
      <c r="C808" s="116"/>
      <c r="D808" s="116"/>
      <c r="E808" s="116"/>
    </row>
    <row r="809" spans="1:5" ht="12.75">
      <c r="A809" s="116"/>
      <c r="B809" s="116"/>
      <c r="C809" s="116"/>
      <c r="D809" s="116"/>
      <c r="E809" s="116"/>
    </row>
    <row r="810" spans="1:5" ht="12.75">
      <c r="A810" s="116"/>
      <c r="B810" s="116"/>
      <c r="C810" s="116"/>
      <c r="D810" s="116"/>
      <c r="E810" s="116"/>
    </row>
    <row r="811" spans="1:5" ht="12.75">
      <c r="A811" s="116"/>
      <c r="B811" s="116"/>
      <c r="C811" s="116"/>
      <c r="D811" s="116"/>
      <c r="E811" s="116"/>
    </row>
    <row r="812" spans="1:5" ht="12.75">
      <c r="A812" s="116"/>
      <c r="B812" s="116"/>
      <c r="C812" s="116"/>
      <c r="D812" s="116"/>
      <c r="E812" s="116"/>
    </row>
    <row r="813" spans="1:5" ht="12.75">
      <c r="A813" s="116"/>
      <c r="B813" s="116"/>
      <c r="C813" s="116"/>
      <c r="D813" s="116"/>
      <c r="E813" s="116"/>
    </row>
    <row r="814" spans="1:5" ht="12.75">
      <c r="A814" s="116"/>
      <c r="B814" s="116"/>
      <c r="C814" s="116"/>
      <c r="D814" s="116"/>
      <c r="E814" s="116"/>
    </row>
    <row r="815" spans="1:5" ht="12.75">
      <c r="A815" s="116"/>
      <c r="B815" s="116"/>
      <c r="C815" s="116"/>
      <c r="D815" s="116"/>
      <c r="E815" s="116"/>
    </row>
    <row r="816" spans="1:5" ht="12.75">
      <c r="A816" s="116"/>
      <c r="B816" s="116"/>
      <c r="C816" s="116"/>
      <c r="D816" s="116"/>
      <c r="E816" s="116"/>
    </row>
    <row r="817" spans="1:5" ht="12.75">
      <c r="A817" s="116"/>
      <c r="B817" s="116"/>
      <c r="C817" s="116"/>
      <c r="D817" s="116"/>
      <c r="E817" s="116"/>
    </row>
    <row r="818" spans="1:5" ht="12.75">
      <c r="A818" s="116"/>
      <c r="B818" s="116"/>
      <c r="C818" s="116"/>
      <c r="D818" s="116"/>
      <c r="E818" s="116"/>
    </row>
    <row r="819" spans="1:5" ht="12.75">
      <c r="A819" s="116"/>
      <c r="B819" s="116"/>
      <c r="C819" s="116"/>
      <c r="D819" s="116"/>
      <c r="E819" s="116"/>
    </row>
    <row r="820" spans="1:5" ht="12.75">
      <c r="A820" s="116"/>
      <c r="B820" s="116"/>
      <c r="C820" s="116"/>
      <c r="D820" s="116"/>
      <c r="E820" s="116"/>
    </row>
    <row r="821" spans="1:5" ht="12.75">
      <c r="A821" s="116"/>
      <c r="B821" s="116"/>
      <c r="C821" s="116"/>
      <c r="D821" s="116"/>
      <c r="E821" s="116"/>
    </row>
    <row r="822" spans="1:5" ht="12.75">
      <c r="A822" s="116"/>
      <c r="B822" s="116"/>
      <c r="C822" s="116"/>
      <c r="D822" s="116"/>
      <c r="E822" s="116"/>
    </row>
    <row r="823" spans="1:5" ht="12.75">
      <c r="A823" s="116"/>
      <c r="B823" s="116"/>
      <c r="C823" s="116"/>
      <c r="D823" s="116"/>
      <c r="E823" s="116"/>
    </row>
    <row r="824" spans="1:5" ht="12.75">
      <c r="A824" s="116"/>
      <c r="B824" s="116"/>
      <c r="C824" s="116"/>
      <c r="D824" s="116"/>
      <c r="E824" s="116"/>
    </row>
    <row r="825" spans="1:5" ht="12.75">
      <c r="A825" s="116"/>
      <c r="B825" s="116"/>
      <c r="C825" s="116"/>
      <c r="D825" s="116"/>
      <c r="E825" s="116"/>
    </row>
    <row r="826" spans="1:5" ht="12.75">
      <c r="A826" s="116"/>
      <c r="B826" s="116"/>
      <c r="C826" s="116"/>
      <c r="D826" s="116"/>
      <c r="E826" s="116"/>
    </row>
    <row r="827" spans="1:5" ht="12.75">
      <c r="A827" s="116"/>
      <c r="B827" s="116"/>
      <c r="C827" s="116"/>
      <c r="D827" s="116"/>
      <c r="E827" s="116"/>
    </row>
    <row r="828" spans="1:5" ht="12.75">
      <c r="A828" s="116"/>
      <c r="B828" s="116"/>
      <c r="C828" s="116"/>
      <c r="D828" s="116"/>
      <c r="E828" s="116"/>
    </row>
    <row r="829" spans="1:5" ht="12.75">
      <c r="A829" s="116"/>
      <c r="B829" s="116"/>
      <c r="C829" s="116"/>
      <c r="D829" s="116"/>
      <c r="E829" s="116"/>
    </row>
    <row r="830" spans="1:5" ht="12.75">
      <c r="A830" s="116"/>
      <c r="B830" s="116"/>
      <c r="C830" s="116"/>
      <c r="D830" s="116"/>
      <c r="E830" s="116"/>
    </row>
    <row r="831" spans="1:5" ht="12.75">
      <c r="A831" s="116"/>
      <c r="B831" s="116"/>
      <c r="C831" s="116"/>
      <c r="D831" s="116"/>
      <c r="E831" s="116"/>
    </row>
    <row r="832" spans="1:5" ht="12.75">
      <c r="A832" s="116"/>
      <c r="B832" s="116"/>
      <c r="C832" s="116"/>
      <c r="D832" s="116"/>
      <c r="E832" s="116"/>
    </row>
    <row r="833" spans="1:5" ht="12.75">
      <c r="A833" s="116"/>
      <c r="B833" s="116"/>
      <c r="C833" s="116"/>
      <c r="D833" s="116"/>
      <c r="E833" s="116"/>
    </row>
    <row r="834" spans="1:5" ht="12.75">
      <c r="A834" s="116"/>
      <c r="B834" s="116"/>
      <c r="C834" s="116"/>
      <c r="D834" s="116"/>
      <c r="E834" s="116"/>
    </row>
    <row r="835" spans="1:5" ht="12.75">
      <c r="A835" s="116"/>
      <c r="B835" s="116"/>
      <c r="C835" s="116"/>
      <c r="D835" s="116"/>
      <c r="E835" s="116"/>
    </row>
    <row r="836" spans="1:5" ht="12.75">
      <c r="A836" s="116"/>
      <c r="B836" s="116"/>
      <c r="C836" s="116"/>
      <c r="D836" s="116"/>
      <c r="E836" s="116"/>
    </row>
    <row r="837" spans="1:5" ht="12.75">
      <c r="A837" s="116"/>
      <c r="B837" s="116"/>
      <c r="C837" s="116"/>
      <c r="D837" s="116"/>
      <c r="E837" s="116"/>
    </row>
    <row r="838" spans="1:5" ht="12.75">
      <c r="A838" s="116"/>
      <c r="B838" s="116"/>
      <c r="C838" s="116"/>
      <c r="D838" s="116"/>
      <c r="E838" s="116"/>
    </row>
    <row r="839" spans="1:5" ht="12.75">
      <c r="A839" s="116"/>
      <c r="B839" s="116"/>
      <c r="C839" s="116"/>
      <c r="D839" s="116"/>
      <c r="E839" s="116"/>
    </row>
    <row r="840" spans="1:5" ht="12.75">
      <c r="A840" s="116"/>
      <c r="B840" s="116"/>
      <c r="C840" s="116"/>
      <c r="D840" s="116"/>
      <c r="E840" s="116"/>
    </row>
    <row r="841" spans="1:5" ht="12.75">
      <c r="A841" s="116"/>
      <c r="B841" s="116"/>
      <c r="C841" s="116"/>
      <c r="D841" s="116"/>
      <c r="E841" s="116"/>
    </row>
    <row r="842" spans="1:5" ht="12.75">
      <c r="A842" s="116"/>
      <c r="B842" s="116"/>
      <c r="C842" s="116"/>
      <c r="D842" s="116"/>
      <c r="E842" s="116"/>
    </row>
    <row r="843" spans="1:5" ht="12.75">
      <c r="A843" s="116"/>
      <c r="B843" s="116"/>
      <c r="C843" s="116"/>
      <c r="D843" s="116"/>
      <c r="E843" s="116"/>
    </row>
    <row r="844" spans="1:5" ht="12.75">
      <c r="A844" s="116"/>
      <c r="B844" s="116"/>
      <c r="C844" s="116"/>
      <c r="D844" s="116"/>
      <c r="E844" s="116"/>
    </row>
    <row r="845" spans="1:5" ht="12.75">
      <c r="A845" s="116"/>
      <c r="B845" s="116"/>
      <c r="C845" s="116"/>
      <c r="D845" s="116"/>
      <c r="E845" s="116"/>
    </row>
    <row r="846" spans="1:5" ht="12.75">
      <c r="A846" s="116"/>
      <c r="B846" s="116"/>
      <c r="C846" s="116"/>
      <c r="D846" s="116"/>
      <c r="E846" s="116"/>
    </row>
    <row r="847" spans="1:5" ht="12.75">
      <c r="A847" s="116"/>
      <c r="B847" s="116"/>
      <c r="C847" s="116"/>
      <c r="D847" s="116"/>
      <c r="E847" s="116"/>
    </row>
    <row r="848" spans="1:5" ht="12.75">
      <c r="A848" s="116"/>
      <c r="B848" s="116"/>
      <c r="C848" s="116"/>
      <c r="D848" s="116"/>
      <c r="E848" s="116"/>
    </row>
    <row r="849" spans="1:5" ht="12.75">
      <c r="A849" s="116"/>
      <c r="B849" s="116"/>
      <c r="C849" s="116"/>
      <c r="D849" s="116"/>
      <c r="E849" s="116"/>
    </row>
    <row r="850" spans="1:5" ht="12.75">
      <c r="A850" s="116"/>
      <c r="B850" s="116"/>
      <c r="C850" s="116"/>
      <c r="D850" s="116"/>
      <c r="E850" s="116"/>
    </row>
    <row r="851" spans="1:5" ht="12.75">
      <c r="A851" s="116"/>
      <c r="B851" s="116"/>
      <c r="C851" s="116"/>
      <c r="D851" s="116"/>
      <c r="E851" s="116"/>
    </row>
    <row r="852" spans="1:5" ht="12.75">
      <c r="A852" s="116"/>
      <c r="B852" s="116"/>
      <c r="C852" s="116"/>
      <c r="D852" s="116"/>
      <c r="E852" s="116"/>
    </row>
    <row r="853" spans="1:5" ht="12.75">
      <c r="A853" s="116"/>
      <c r="B853" s="116"/>
      <c r="C853" s="116"/>
      <c r="D853" s="116"/>
      <c r="E853" s="116"/>
    </row>
    <row r="854" spans="1:5" ht="12.75">
      <c r="A854" s="116"/>
      <c r="B854" s="116"/>
      <c r="C854" s="116"/>
      <c r="D854" s="116"/>
      <c r="E854" s="116"/>
    </row>
    <row r="855" spans="1:5" ht="12.75">
      <c r="A855" s="116"/>
      <c r="B855" s="116"/>
      <c r="C855" s="116"/>
      <c r="D855" s="116"/>
      <c r="E855" s="116"/>
    </row>
    <row r="856" spans="1:5" ht="12.75">
      <c r="A856" s="116"/>
      <c r="B856" s="116"/>
      <c r="C856" s="116"/>
      <c r="D856" s="116"/>
      <c r="E856" s="116"/>
    </row>
    <row r="857" spans="1:5" ht="12.75">
      <c r="A857" s="116"/>
      <c r="B857" s="116"/>
      <c r="C857" s="116"/>
      <c r="D857" s="116"/>
      <c r="E857" s="116"/>
    </row>
    <row r="858" spans="1:5" ht="12.75">
      <c r="A858" s="116"/>
      <c r="B858" s="116"/>
      <c r="C858" s="116"/>
      <c r="D858" s="116"/>
      <c r="E858" s="116"/>
    </row>
    <row r="859" spans="1:5" ht="12.75">
      <c r="A859" s="116"/>
      <c r="B859" s="116"/>
      <c r="C859" s="116"/>
      <c r="D859" s="116"/>
      <c r="E859" s="116"/>
    </row>
    <row r="860" spans="1:5" ht="12.75">
      <c r="A860" s="116"/>
      <c r="B860" s="116"/>
      <c r="C860" s="116"/>
      <c r="D860" s="116"/>
      <c r="E860" s="116"/>
    </row>
    <row r="861" spans="1:5" ht="12.75">
      <c r="A861" s="116"/>
      <c r="B861" s="116"/>
      <c r="C861" s="116"/>
      <c r="D861" s="116"/>
      <c r="E861" s="116"/>
    </row>
    <row r="862" spans="1:5" ht="12.75">
      <c r="A862" s="116"/>
      <c r="B862" s="116"/>
      <c r="C862" s="116"/>
      <c r="D862" s="116"/>
      <c r="E862" s="116"/>
    </row>
    <row r="863" spans="1:5" ht="12.75">
      <c r="A863" s="116"/>
      <c r="B863" s="116"/>
      <c r="C863" s="116"/>
      <c r="D863" s="116"/>
      <c r="E863" s="116"/>
    </row>
    <row r="864" spans="1:5" ht="12.75">
      <c r="A864" s="116"/>
      <c r="B864" s="116"/>
      <c r="C864" s="116"/>
      <c r="D864" s="116"/>
      <c r="E864" s="116"/>
    </row>
    <row r="865" spans="1:5" ht="12.75">
      <c r="A865" s="116"/>
      <c r="B865" s="116"/>
      <c r="C865" s="116"/>
      <c r="D865" s="116"/>
      <c r="E865" s="116"/>
    </row>
    <row r="866" spans="1:5" ht="12.75">
      <c r="A866" s="116"/>
      <c r="B866" s="116"/>
      <c r="C866" s="116"/>
      <c r="D866" s="116"/>
      <c r="E866" s="116"/>
    </row>
    <row r="867" spans="1:5" ht="12.75">
      <c r="A867" s="116"/>
      <c r="B867" s="116"/>
      <c r="C867" s="116"/>
      <c r="D867" s="116"/>
      <c r="E867" s="116"/>
    </row>
    <row r="868" spans="1:5" ht="12.75">
      <c r="A868" s="116"/>
      <c r="B868" s="116"/>
      <c r="C868" s="116"/>
      <c r="D868" s="116"/>
      <c r="E868" s="116"/>
    </row>
    <row r="869" spans="1:5" ht="12.75">
      <c r="A869" s="116"/>
      <c r="B869" s="116"/>
      <c r="C869" s="116"/>
      <c r="D869" s="116"/>
      <c r="E869" s="116"/>
    </row>
    <row r="870" spans="1:5" ht="12.75">
      <c r="A870" s="116"/>
      <c r="B870" s="116"/>
      <c r="C870" s="116"/>
      <c r="D870" s="116"/>
      <c r="E870" s="116"/>
    </row>
    <row r="871" spans="1:5" ht="12.75">
      <c r="A871" s="116"/>
      <c r="B871" s="116"/>
      <c r="C871" s="116"/>
      <c r="D871" s="116"/>
      <c r="E871" s="116"/>
    </row>
    <row r="872" spans="1:5" ht="12.75">
      <c r="A872" s="116"/>
      <c r="B872" s="116"/>
      <c r="C872" s="116"/>
      <c r="D872" s="116"/>
      <c r="E872" s="116"/>
    </row>
    <row r="873" spans="1:5" ht="12.75">
      <c r="A873" s="116"/>
      <c r="B873" s="116"/>
      <c r="C873" s="116"/>
      <c r="D873" s="116"/>
      <c r="E873" s="116"/>
    </row>
    <row r="874" spans="1:5" ht="12.75">
      <c r="A874" s="116"/>
      <c r="B874" s="116"/>
      <c r="C874" s="116"/>
      <c r="D874" s="116"/>
      <c r="E874" s="116"/>
    </row>
    <row r="875" spans="1:5" ht="12.75">
      <c r="A875" s="116"/>
      <c r="B875" s="116"/>
      <c r="C875" s="116"/>
      <c r="D875" s="116"/>
      <c r="E875" s="116"/>
    </row>
    <row r="876" spans="1:5" ht="12.75">
      <c r="A876" s="116"/>
      <c r="B876" s="116"/>
      <c r="C876" s="116"/>
      <c r="D876" s="116"/>
      <c r="E876" s="116"/>
    </row>
    <row r="877" spans="1:5" ht="12.75">
      <c r="A877" s="116"/>
      <c r="B877" s="116"/>
      <c r="C877" s="116"/>
      <c r="D877" s="116"/>
      <c r="E877" s="116"/>
    </row>
    <row r="878" spans="1:5" ht="12.75">
      <c r="A878" s="116"/>
      <c r="B878" s="116"/>
      <c r="C878" s="116"/>
      <c r="D878" s="116"/>
      <c r="E878" s="116"/>
    </row>
    <row r="879" spans="1:5" ht="12.75">
      <c r="A879" s="116"/>
      <c r="B879" s="116"/>
      <c r="C879" s="116"/>
      <c r="D879" s="116"/>
      <c r="E879" s="116"/>
    </row>
    <row r="880" spans="1:5" ht="12.75">
      <c r="A880" s="116"/>
      <c r="B880" s="116"/>
      <c r="C880" s="116"/>
      <c r="D880" s="116"/>
      <c r="E880" s="116"/>
    </row>
    <row r="881" spans="1:5" ht="12.75">
      <c r="A881" s="116"/>
      <c r="B881" s="116"/>
      <c r="C881" s="116"/>
      <c r="D881" s="116"/>
      <c r="E881" s="116"/>
    </row>
    <row r="882" spans="1:5" ht="12.75">
      <c r="A882" s="116"/>
      <c r="B882" s="116"/>
      <c r="C882" s="116"/>
      <c r="D882" s="116"/>
      <c r="E882" s="116"/>
    </row>
    <row r="883" spans="1:5" ht="12.75">
      <c r="A883" s="116"/>
      <c r="B883" s="116"/>
      <c r="C883" s="116"/>
      <c r="D883" s="116"/>
      <c r="E883" s="116"/>
    </row>
    <row r="884" spans="1:5" ht="12.75">
      <c r="A884" s="116"/>
      <c r="B884" s="116"/>
      <c r="C884" s="116"/>
      <c r="D884" s="116"/>
      <c r="E884" s="116"/>
    </row>
    <row r="885" spans="1:5" ht="12.75">
      <c r="A885" s="116"/>
      <c r="B885" s="116"/>
      <c r="C885" s="116"/>
      <c r="D885" s="116"/>
      <c r="E885" s="116"/>
    </row>
    <row r="886" spans="1:5" ht="12.75">
      <c r="A886" s="116"/>
      <c r="B886" s="116"/>
      <c r="C886" s="116"/>
      <c r="D886" s="116"/>
      <c r="E886" s="116"/>
    </row>
    <row r="887" spans="1:5" ht="12.75">
      <c r="A887" s="116"/>
      <c r="B887" s="116"/>
      <c r="C887" s="116"/>
      <c r="D887" s="116"/>
      <c r="E887" s="116"/>
    </row>
    <row r="888" spans="1:5" ht="12.75">
      <c r="A888" s="116"/>
      <c r="B888" s="116"/>
      <c r="C888" s="116"/>
      <c r="D888" s="116"/>
      <c r="E888" s="116"/>
    </row>
    <row r="889" spans="1:5" ht="12.75">
      <c r="A889" s="116"/>
      <c r="B889" s="116"/>
      <c r="C889" s="116"/>
      <c r="D889" s="116"/>
      <c r="E889" s="116"/>
    </row>
    <row r="890" spans="1:5" ht="12.75">
      <c r="A890" s="116"/>
      <c r="B890" s="116"/>
      <c r="C890" s="116"/>
      <c r="D890" s="116"/>
      <c r="E890" s="116"/>
    </row>
    <row r="891" spans="1:5" ht="12.75">
      <c r="A891" s="116"/>
      <c r="B891" s="116"/>
      <c r="C891" s="116"/>
      <c r="D891" s="116"/>
      <c r="E891" s="116"/>
    </row>
    <row r="892" spans="1:5" ht="12.75">
      <c r="A892" s="116"/>
      <c r="B892" s="116"/>
      <c r="C892" s="116"/>
      <c r="D892" s="116"/>
      <c r="E892" s="116"/>
    </row>
    <row r="893" spans="1:5" ht="12.75">
      <c r="A893" s="116"/>
      <c r="B893" s="116"/>
      <c r="C893" s="116"/>
      <c r="D893" s="116"/>
      <c r="E893" s="116"/>
    </row>
    <row r="894" spans="1:5" ht="12.75">
      <c r="A894" s="116"/>
      <c r="B894" s="116"/>
      <c r="C894" s="116"/>
      <c r="D894" s="116"/>
      <c r="E894" s="116"/>
    </row>
    <row r="895" spans="1:5" ht="12.75">
      <c r="A895" s="116"/>
      <c r="B895" s="116"/>
      <c r="C895" s="116"/>
      <c r="D895" s="116"/>
      <c r="E895" s="116"/>
    </row>
    <row r="896" spans="1:5" ht="12.75">
      <c r="A896" s="116"/>
      <c r="B896" s="116"/>
      <c r="C896" s="116"/>
      <c r="D896" s="116"/>
      <c r="E896" s="116"/>
    </row>
    <row r="897" spans="1:5" ht="12.75">
      <c r="A897" s="116"/>
      <c r="B897" s="116"/>
      <c r="C897" s="116"/>
      <c r="D897" s="116"/>
      <c r="E897" s="116"/>
    </row>
    <row r="898" spans="1:5" ht="12.75">
      <c r="A898" s="116"/>
      <c r="B898" s="116"/>
      <c r="C898" s="116"/>
      <c r="D898" s="116"/>
      <c r="E898" s="116"/>
    </row>
    <row r="899" spans="1:5" ht="12.75">
      <c r="A899" s="116"/>
      <c r="B899" s="116"/>
      <c r="C899" s="116"/>
      <c r="D899" s="116"/>
      <c r="E899" s="116"/>
    </row>
    <row r="900" spans="1:5" ht="12.75">
      <c r="A900" s="116"/>
      <c r="B900" s="116"/>
      <c r="C900" s="116"/>
      <c r="D900" s="116"/>
      <c r="E900" s="116"/>
    </row>
    <row r="901" spans="1:5" ht="12.75">
      <c r="A901" s="116"/>
      <c r="B901" s="116"/>
      <c r="C901" s="116"/>
      <c r="D901" s="116"/>
      <c r="E901" s="116"/>
    </row>
    <row r="902" spans="1:5" ht="12.75">
      <c r="A902" s="116"/>
      <c r="B902" s="116"/>
      <c r="C902" s="116"/>
      <c r="D902" s="116"/>
      <c r="E902" s="116"/>
    </row>
    <row r="903" spans="1:5" ht="12.75">
      <c r="A903" s="116"/>
      <c r="B903" s="116"/>
      <c r="C903" s="116"/>
      <c r="D903" s="116"/>
      <c r="E903" s="116"/>
    </row>
    <row r="904" spans="1:5" ht="12.75">
      <c r="A904" s="116"/>
      <c r="B904" s="116"/>
      <c r="C904" s="116"/>
      <c r="D904" s="116"/>
      <c r="E904" s="116"/>
    </row>
    <row r="905" spans="1:5" ht="12.75">
      <c r="A905" s="116"/>
      <c r="B905" s="116"/>
      <c r="C905" s="116"/>
      <c r="D905" s="116"/>
      <c r="E905" s="116"/>
    </row>
    <row r="906" spans="1:5" ht="12.75">
      <c r="A906" s="116"/>
      <c r="B906" s="116"/>
      <c r="C906" s="116"/>
      <c r="D906" s="116"/>
      <c r="E906" s="116"/>
    </row>
    <row r="907" spans="1:5" ht="12.75">
      <c r="A907" s="116"/>
      <c r="B907" s="116"/>
      <c r="C907" s="116"/>
      <c r="D907" s="116"/>
      <c r="E907" s="116"/>
    </row>
    <row r="908" spans="1:5" ht="12.75">
      <c r="A908" s="116"/>
      <c r="B908" s="116"/>
      <c r="C908" s="116"/>
      <c r="D908" s="116"/>
      <c r="E908" s="116"/>
    </row>
    <row r="909" spans="1:5" ht="12.75">
      <c r="A909" s="116"/>
      <c r="B909" s="116"/>
      <c r="C909" s="116"/>
      <c r="D909" s="116"/>
      <c r="E909" s="116"/>
    </row>
    <row r="910" spans="1:5" ht="12.75">
      <c r="A910" s="116"/>
      <c r="B910" s="116"/>
      <c r="C910" s="116"/>
      <c r="D910" s="116"/>
      <c r="E910" s="116"/>
    </row>
    <row r="911" spans="1:5" ht="12.75">
      <c r="A911" s="116"/>
      <c r="B911" s="116"/>
      <c r="C911" s="116"/>
      <c r="D911" s="116"/>
      <c r="E911" s="116"/>
    </row>
    <row r="912" spans="1:5" ht="12.75">
      <c r="A912" s="116"/>
      <c r="B912" s="116"/>
      <c r="C912" s="116"/>
      <c r="D912" s="116"/>
      <c r="E912" s="116"/>
    </row>
    <row r="913" spans="1:5" ht="12.75">
      <c r="A913" s="116"/>
      <c r="B913" s="116"/>
      <c r="C913" s="116"/>
      <c r="D913" s="116"/>
      <c r="E913" s="116"/>
    </row>
    <row r="914" spans="1:5" ht="12.75">
      <c r="A914" s="116"/>
      <c r="B914" s="116"/>
      <c r="C914" s="116"/>
      <c r="D914" s="116"/>
      <c r="E914" s="116"/>
    </row>
    <row r="915" spans="1:5" ht="12.75">
      <c r="A915" s="116"/>
      <c r="B915" s="116"/>
      <c r="C915" s="116"/>
      <c r="D915" s="116"/>
      <c r="E915" s="116"/>
    </row>
    <row r="916" spans="1:5" ht="12.75">
      <c r="A916" s="116"/>
      <c r="B916" s="116"/>
      <c r="C916" s="116"/>
      <c r="D916" s="116"/>
      <c r="E916" s="116"/>
    </row>
    <row r="917" spans="1:5" ht="12.75">
      <c r="A917" s="116"/>
      <c r="B917" s="116"/>
      <c r="C917" s="116"/>
      <c r="D917" s="116"/>
      <c r="E917" s="116"/>
    </row>
    <row r="918" spans="1:5" ht="12.75">
      <c r="A918" s="116"/>
      <c r="B918" s="116"/>
      <c r="C918" s="116"/>
      <c r="D918" s="116"/>
      <c r="E918" s="116"/>
    </row>
    <row r="919" spans="1:5" ht="12.75">
      <c r="A919" s="116"/>
      <c r="B919" s="116"/>
      <c r="C919" s="116"/>
      <c r="D919" s="116"/>
      <c r="E919" s="116"/>
    </row>
    <row r="920" spans="1:5" ht="12.75">
      <c r="A920" s="116"/>
      <c r="B920" s="116"/>
      <c r="C920" s="116"/>
      <c r="D920" s="116"/>
      <c r="E920" s="116"/>
    </row>
    <row r="921" spans="1:5" ht="12.75">
      <c r="A921" s="116"/>
      <c r="B921" s="116"/>
      <c r="C921" s="116"/>
      <c r="D921" s="116"/>
      <c r="E921" s="116"/>
    </row>
    <row r="922" spans="1:5" ht="12.75">
      <c r="A922" s="116"/>
      <c r="B922" s="116"/>
      <c r="C922" s="116"/>
      <c r="D922" s="116"/>
      <c r="E922" s="116"/>
    </row>
    <row r="923" spans="1:5" ht="12.75">
      <c r="A923" s="116"/>
      <c r="B923" s="116"/>
      <c r="C923" s="116"/>
      <c r="D923" s="116"/>
      <c r="E923" s="116"/>
    </row>
    <row r="924" spans="1:5" ht="12.75">
      <c r="A924" s="116"/>
      <c r="B924" s="116"/>
      <c r="C924" s="116"/>
      <c r="D924" s="116"/>
      <c r="E924" s="116"/>
    </row>
    <row r="925" spans="1:5" ht="12.75">
      <c r="A925" s="116"/>
      <c r="B925" s="116"/>
      <c r="C925" s="116"/>
      <c r="D925" s="116"/>
      <c r="E925" s="116"/>
    </row>
    <row r="926" spans="1:5" ht="12.75">
      <c r="A926" s="116"/>
      <c r="B926" s="116"/>
      <c r="C926" s="116"/>
      <c r="D926" s="116"/>
      <c r="E926" s="116"/>
    </row>
    <row r="927" spans="1:5" ht="12.75">
      <c r="A927" s="116"/>
      <c r="B927" s="116"/>
      <c r="C927" s="116"/>
      <c r="D927" s="116"/>
      <c r="E927" s="116"/>
    </row>
    <row r="928" spans="1:5" ht="12.75">
      <c r="A928" s="116"/>
      <c r="B928" s="116"/>
      <c r="C928" s="116"/>
      <c r="D928" s="116"/>
      <c r="E928" s="116"/>
    </row>
    <row r="929" spans="1:5" ht="12.75">
      <c r="A929" s="116"/>
      <c r="B929" s="116"/>
      <c r="C929" s="116"/>
      <c r="D929" s="116"/>
      <c r="E929" s="116"/>
    </row>
    <row r="930" spans="1:5" ht="12.75">
      <c r="A930" s="116"/>
      <c r="B930" s="116"/>
      <c r="C930" s="116"/>
      <c r="D930" s="116"/>
      <c r="E930" s="116"/>
    </row>
    <row r="931" spans="1:5" ht="12.75">
      <c r="A931" s="116"/>
      <c r="B931" s="116"/>
      <c r="C931" s="116"/>
      <c r="D931" s="116"/>
      <c r="E931" s="116"/>
    </row>
    <row r="932" spans="1:5" ht="12.75">
      <c r="A932" s="116"/>
      <c r="B932" s="116"/>
      <c r="C932" s="116"/>
      <c r="D932" s="116"/>
      <c r="E932" s="116"/>
    </row>
    <row r="933" spans="1:5" ht="12.75">
      <c r="A933" s="116"/>
      <c r="B933" s="116"/>
      <c r="C933" s="116"/>
      <c r="D933" s="116"/>
      <c r="E933" s="116"/>
    </row>
    <row r="934" spans="1:5" ht="12.75">
      <c r="A934" s="116"/>
      <c r="B934" s="116"/>
      <c r="C934" s="116"/>
      <c r="D934" s="116"/>
      <c r="E934" s="116"/>
    </row>
    <row r="935" spans="1:5" ht="12.75">
      <c r="A935" s="116"/>
      <c r="B935" s="116"/>
      <c r="C935" s="116"/>
      <c r="D935" s="116"/>
      <c r="E935" s="116"/>
    </row>
    <row r="936" spans="1:5" ht="12.75">
      <c r="A936" s="116"/>
      <c r="B936" s="116"/>
      <c r="C936" s="116"/>
      <c r="D936" s="116"/>
      <c r="E936" s="116"/>
    </row>
    <row r="937" spans="1:5" ht="12.75">
      <c r="A937" s="116"/>
      <c r="B937" s="116"/>
      <c r="C937" s="116"/>
      <c r="D937" s="116"/>
      <c r="E937" s="116"/>
    </row>
    <row r="938" spans="1:5" ht="12.75">
      <c r="A938" s="116"/>
      <c r="B938" s="116"/>
      <c r="C938" s="116"/>
      <c r="D938" s="116"/>
      <c r="E938" s="116"/>
    </row>
    <row r="939" spans="1:5" ht="12.75">
      <c r="A939" s="116"/>
      <c r="B939" s="116"/>
      <c r="C939" s="116"/>
      <c r="D939" s="116"/>
      <c r="E939" s="116"/>
    </row>
    <row r="940" spans="1:5" ht="12.75">
      <c r="A940" s="116"/>
      <c r="B940" s="116"/>
      <c r="C940" s="116"/>
      <c r="D940" s="116"/>
      <c r="E940" s="116"/>
    </row>
    <row r="941" spans="1:5" ht="12.75">
      <c r="A941" s="116"/>
      <c r="B941" s="116"/>
      <c r="C941" s="116"/>
      <c r="D941" s="116"/>
      <c r="E941" s="116"/>
    </row>
    <row r="942" spans="1:5" ht="12.75">
      <c r="A942" s="116"/>
      <c r="B942" s="116"/>
      <c r="C942" s="116"/>
      <c r="D942" s="116"/>
      <c r="E942" s="116"/>
    </row>
    <row r="943" spans="1:5" ht="12.75">
      <c r="A943" s="116"/>
      <c r="B943" s="116"/>
      <c r="C943" s="116"/>
      <c r="D943" s="116"/>
      <c r="E943" s="116"/>
    </row>
    <row r="944" spans="1:5" ht="12.75">
      <c r="A944" s="116"/>
      <c r="B944" s="116"/>
      <c r="C944" s="116"/>
      <c r="D944" s="116"/>
      <c r="E944" s="116"/>
    </row>
    <row r="945" spans="1:5" ht="12.75">
      <c r="A945" s="116"/>
      <c r="B945" s="116"/>
      <c r="C945" s="116"/>
      <c r="D945" s="116"/>
      <c r="E945" s="116"/>
    </row>
    <row r="946" spans="1:5" ht="12.75">
      <c r="A946" s="116"/>
      <c r="B946" s="116"/>
      <c r="C946" s="116"/>
      <c r="D946" s="116"/>
      <c r="E946" s="116"/>
    </row>
    <row r="947" spans="1:5" ht="12.75">
      <c r="A947" s="116"/>
      <c r="B947" s="116"/>
      <c r="C947" s="116"/>
      <c r="D947" s="116"/>
      <c r="E947" s="116"/>
    </row>
    <row r="948" spans="1:5" ht="12.75">
      <c r="A948" s="116"/>
      <c r="B948" s="116"/>
      <c r="C948" s="116"/>
      <c r="D948" s="116"/>
      <c r="E948" s="116"/>
    </row>
    <row r="949" spans="1:5" ht="12.75">
      <c r="A949" s="116"/>
      <c r="B949" s="116"/>
      <c r="C949" s="116"/>
      <c r="D949" s="116"/>
      <c r="E949" s="116"/>
    </row>
    <row r="950" spans="1:5" ht="12.75">
      <c r="A950" s="116"/>
      <c r="B950" s="116"/>
      <c r="C950" s="116"/>
      <c r="D950" s="116"/>
      <c r="E950" s="116"/>
    </row>
    <row r="951" spans="1:5" ht="12.75">
      <c r="A951" s="116"/>
      <c r="B951" s="116"/>
      <c r="C951" s="116"/>
      <c r="D951" s="116"/>
      <c r="E951" s="116"/>
    </row>
    <row r="952" spans="1:5" ht="12.75">
      <c r="A952" s="116"/>
      <c r="B952" s="116"/>
      <c r="C952" s="116"/>
      <c r="D952" s="116"/>
      <c r="E952" s="116"/>
    </row>
    <row r="953" spans="1:5" ht="12.75">
      <c r="A953" s="116"/>
      <c r="B953" s="116"/>
      <c r="C953" s="116"/>
      <c r="D953" s="116"/>
      <c r="E953" s="116"/>
    </row>
    <row r="954" spans="1:5" ht="12.75">
      <c r="A954" s="116"/>
      <c r="B954" s="116"/>
      <c r="C954" s="116"/>
      <c r="D954" s="116"/>
      <c r="E954" s="116"/>
    </row>
    <row r="955" spans="1:5" ht="12.75">
      <c r="A955" s="116"/>
      <c r="B955" s="116"/>
      <c r="C955" s="116"/>
      <c r="D955" s="116"/>
      <c r="E955" s="116"/>
    </row>
    <row r="956" spans="1:5" ht="12.75">
      <c r="A956" s="116"/>
      <c r="B956" s="116"/>
      <c r="C956" s="116"/>
      <c r="D956" s="116"/>
      <c r="E956" s="116"/>
    </row>
    <row r="957" spans="1:5" ht="12.75">
      <c r="A957" s="116"/>
      <c r="B957" s="116"/>
      <c r="C957" s="116"/>
      <c r="D957" s="116"/>
      <c r="E957" s="116"/>
    </row>
    <row r="958" spans="1:5" ht="12.75">
      <c r="A958" s="116"/>
      <c r="B958" s="116"/>
      <c r="C958" s="116"/>
      <c r="D958" s="116"/>
      <c r="E958" s="116"/>
    </row>
    <row r="959" spans="1:5" ht="12.75">
      <c r="A959" s="116"/>
      <c r="B959" s="116"/>
      <c r="C959" s="116"/>
      <c r="D959" s="116"/>
      <c r="E959" s="116"/>
    </row>
    <row r="960" spans="1:5" ht="12.75">
      <c r="A960" s="116"/>
      <c r="B960" s="116"/>
      <c r="C960" s="116"/>
      <c r="D960" s="116"/>
      <c r="E960" s="116"/>
    </row>
    <row r="961" spans="1:5" ht="12.75">
      <c r="A961" s="116"/>
      <c r="B961" s="116"/>
      <c r="C961" s="116"/>
      <c r="D961" s="116"/>
      <c r="E961" s="116"/>
    </row>
    <row r="962" spans="1:5" ht="12.75">
      <c r="A962" s="116"/>
      <c r="B962" s="116"/>
      <c r="C962" s="116"/>
      <c r="D962" s="116"/>
      <c r="E962" s="116"/>
    </row>
    <row r="963" spans="1:5" ht="12.75">
      <c r="A963" s="116"/>
      <c r="B963" s="116"/>
      <c r="C963" s="116"/>
      <c r="D963" s="116"/>
      <c r="E963" s="116"/>
    </row>
    <row r="964" spans="1:5" ht="12.75">
      <c r="A964" s="116"/>
      <c r="B964" s="116"/>
      <c r="C964" s="116"/>
      <c r="D964" s="116"/>
      <c r="E964" s="116"/>
    </row>
    <row r="965" spans="1:5" ht="12.75">
      <c r="A965" s="116"/>
      <c r="B965" s="116"/>
      <c r="C965" s="116"/>
      <c r="D965" s="116"/>
      <c r="E965" s="116"/>
    </row>
    <row r="966" spans="1:5" ht="12.75">
      <c r="A966" s="116"/>
      <c r="B966" s="116"/>
      <c r="C966" s="116"/>
      <c r="D966" s="116"/>
      <c r="E966" s="116"/>
    </row>
    <row r="967" spans="1:5" ht="12.75">
      <c r="A967" s="116"/>
      <c r="B967" s="116"/>
      <c r="C967" s="116"/>
      <c r="D967" s="116"/>
      <c r="E967" s="116"/>
    </row>
    <row r="968" spans="1:5" ht="12.75">
      <c r="A968" s="116"/>
      <c r="B968" s="116"/>
      <c r="C968" s="116"/>
      <c r="D968" s="116"/>
      <c r="E968" s="116"/>
    </row>
    <row r="969" spans="1:5" ht="12.75">
      <c r="A969" s="116"/>
      <c r="B969" s="116"/>
      <c r="C969" s="116"/>
      <c r="D969" s="116"/>
      <c r="E969" s="116"/>
    </row>
    <row r="970" spans="1:5" ht="12.75">
      <c r="A970" s="116"/>
      <c r="B970" s="116"/>
      <c r="C970" s="116"/>
      <c r="D970" s="116"/>
      <c r="E970" s="116"/>
    </row>
    <row r="971" spans="1:5" ht="12.75">
      <c r="A971" s="116"/>
      <c r="B971" s="116"/>
      <c r="C971" s="116"/>
      <c r="D971" s="116"/>
      <c r="E971" s="116"/>
    </row>
    <row r="972" spans="1:5" ht="12.75">
      <c r="A972" s="116"/>
      <c r="B972" s="116"/>
      <c r="C972" s="116"/>
      <c r="D972" s="116"/>
      <c r="E972" s="116"/>
    </row>
    <row r="973" spans="1:5" ht="12.75">
      <c r="A973" s="116"/>
      <c r="B973" s="116"/>
      <c r="C973" s="116"/>
      <c r="D973" s="116"/>
      <c r="E973" s="116"/>
    </row>
    <row r="974" spans="1:5" ht="12.75">
      <c r="A974" s="116"/>
      <c r="B974" s="116"/>
      <c r="C974" s="116"/>
      <c r="D974" s="116"/>
      <c r="E974" s="116"/>
    </row>
    <row r="975" spans="1:5" ht="12.75">
      <c r="A975" s="116"/>
      <c r="B975" s="116"/>
      <c r="C975" s="116"/>
      <c r="D975" s="116"/>
      <c r="E975" s="116"/>
    </row>
    <row r="976" spans="1:5" ht="12.75">
      <c r="A976" s="116"/>
      <c r="B976" s="116"/>
      <c r="C976" s="116"/>
      <c r="D976" s="116"/>
      <c r="E976" s="116"/>
    </row>
    <row r="977" spans="1:5" ht="12.75">
      <c r="A977" s="116"/>
      <c r="B977" s="116"/>
      <c r="C977" s="116"/>
      <c r="D977" s="116"/>
      <c r="E977" s="116"/>
    </row>
    <row r="978" spans="1:5" ht="12.75">
      <c r="A978" s="116"/>
      <c r="B978" s="116"/>
      <c r="C978" s="116"/>
      <c r="D978" s="116"/>
      <c r="E978" s="116"/>
    </row>
    <row r="979" spans="1:5" ht="12.75">
      <c r="A979" s="116"/>
      <c r="B979" s="116"/>
      <c r="C979" s="116"/>
      <c r="D979" s="116"/>
      <c r="E979" s="116"/>
    </row>
    <row r="980" spans="1:5" ht="12.75">
      <c r="A980" s="116"/>
      <c r="B980" s="116"/>
      <c r="C980" s="116"/>
      <c r="D980" s="116"/>
      <c r="E980" s="116"/>
    </row>
    <row r="981" spans="1:5" ht="12.75">
      <c r="A981" s="116"/>
      <c r="B981" s="116"/>
      <c r="C981" s="116"/>
      <c r="D981" s="116"/>
      <c r="E981" s="116"/>
    </row>
    <row r="982" spans="1:5" ht="12.75">
      <c r="A982" s="116"/>
      <c r="B982" s="116"/>
      <c r="C982" s="116"/>
      <c r="D982" s="116"/>
      <c r="E982" s="116"/>
    </row>
    <row r="983" spans="1:5" ht="12.75">
      <c r="A983" s="116"/>
      <c r="B983" s="116"/>
      <c r="C983" s="116"/>
      <c r="D983" s="116"/>
      <c r="E983" s="116"/>
    </row>
    <row r="984" spans="1:5" ht="12.75">
      <c r="A984" s="116"/>
      <c r="B984" s="116"/>
      <c r="C984" s="116"/>
      <c r="D984" s="116"/>
      <c r="E984" s="116"/>
    </row>
    <row r="985" spans="1:5" ht="12.75">
      <c r="A985" s="116"/>
      <c r="B985" s="116"/>
      <c r="C985" s="116"/>
      <c r="D985" s="116"/>
      <c r="E985" s="116"/>
    </row>
    <row r="986" spans="1:5" ht="12.75">
      <c r="A986" s="116"/>
      <c r="B986" s="116"/>
      <c r="C986" s="116"/>
      <c r="D986" s="116"/>
      <c r="E986" s="116"/>
    </row>
    <row r="987" spans="1:5" ht="12.75">
      <c r="A987" s="116"/>
      <c r="B987" s="116"/>
      <c r="C987" s="116"/>
      <c r="D987" s="116"/>
      <c r="E987" s="116"/>
    </row>
    <row r="988" spans="1:5" ht="12.75">
      <c r="A988" s="116"/>
      <c r="B988" s="116"/>
      <c r="C988" s="116"/>
      <c r="D988" s="116"/>
      <c r="E988" s="116"/>
    </row>
    <row r="989" spans="1:5" ht="12.75">
      <c r="A989" s="116"/>
      <c r="B989" s="116"/>
      <c r="C989" s="116"/>
      <c r="D989" s="116"/>
      <c r="E989" s="116"/>
    </row>
    <row r="990" spans="1:5" ht="12.75">
      <c r="A990" s="116"/>
      <c r="B990" s="116"/>
      <c r="C990" s="116"/>
      <c r="D990" s="116"/>
      <c r="E990" s="116"/>
    </row>
    <row r="991" spans="1:5" ht="12.75">
      <c r="A991" s="116"/>
      <c r="B991" s="116"/>
      <c r="C991" s="116"/>
      <c r="D991" s="116"/>
      <c r="E991" s="116"/>
    </row>
    <row r="992" spans="1:5" ht="12.75">
      <c r="A992" s="116"/>
      <c r="B992" s="116"/>
      <c r="C992" s="116"/>
      <c r="D992" s="116"/>
      <c r="E992" s="116"/>
    </row>
    <row r="993" spans="1:5" ht="12.75">
      <c r="A993" s="116"/>
      <c r="B993" s="116"/>
      <c r="C993" s="116"/>
      <c r="D993" s="116"/>
      <c r="E993" s="116"/>
    </row>
    <row r="994" spans="1:5" ht="12.75">
      <c r="A994" s="116"/>
      <c r="B994" s="116"/>
      <c r="C994" s="116"/>
      <c r="D994" s="116"/>
      <c r="E994" s="116"/>
    </row>
    <row r="995" spans="1:5" ht="12.75">
      <c r="A995" s="116"/>
      <c r="B995" s="116"/>
      <c r="C995" s="116"/>
      <c r="D995" s="116"/>
      <c r="E995" s="116"/>
    </row>
    <row r="996" spans="1:5" ht="12.75">
      <c r="A996" s="116"/>
      <c r="B996" s="116"/>
      <c r="C996" s="116"/>
      <c r="D996" s="116"/>
      <c r="E996" s="116"/>
    </row>
    <row r="997" spans="1:5" ht="12.75">
      <c r="A997" s="116"/>
      <c r="B997" s="116"/>
      <c r="C997" s="116"/>
      <c r="D997" s="116"/>
      <c r="E997" s="116"/>
    </row>
    <row r="998" spans="1:5" ht="12.75">
      <c r="A998" s="116"/>
      <c r="B998" s="116"/>
      <c r="C998" s="116"/>
      <c r="D998" s="116"/>
      <c r="E998" s="116"/>
    </row>
    <row r="999" spans="1:5" ht="12.75">
      <c r="A999" s="116"/>
      <c r="B999" s="116"/>
      <c r="C999" s="116"/>
      <c r="D999" s="116"/>
      <c r="E999" s="116"/>
    </row>
    <row r="1000" spans="1:5" ht="12.75">
      <c r="A1000" s="116"/>
      <c r="B1000" s="116"/>
      <c r="C1000" s="116"/>
      <c r="D1000" s="116"/>
      <c r="E1000" s="116"/>
    </row>
    <row r="1001" spans="1:5" ht="12.75">
      <c r="A1001" s="116"/>
      <c r="B1001" s="116"/>
      <c r="C1001" s="116"/>
      <c r="D1001" s="116"/>
      <c r="E1001" s="116"/>
    </row>
    <row r="1002" spans="1:5" ht="12.75">
      <c r="A1002" s="116"/>
      <c r="B1002" s="116"/>
      <c r="C1002" s="116"/>
      <c r="D1002" s="116"/>
      <c r="E1002" s="116"/>
    </row>
    <row r="1003" spans="1:5" ht="12.75">
      <c r="A1003" s="116"/>
      <c r="B1003" s="116"/>
      <c r="C1003" s="116"/>
      <c r="D1003" s="116"/>
      <c r="E1003" s="116"/>
    </row>
    <row r="1004" spans="1:5" ht="12.75">
      <c r="A1004" s="116"/>
      <c r="B1004" s="116"/>
      <c r="C1004" s="116"/>
      <c r="D1004" s="116"/>
      <c r="E1004" s="116"/>
    </row>
    <row r="1005" spans="1:5" ht="12.75">
      <c r="A1005" s="116"/>
      <c r="B1005" s="116"/>
      <c r="C1005" s="116"/>
      <c r="D1005" s="116"/>
      <c r="E1005" s="116"/>
    </row>
    <row r="1006" spans="1:5" ht="12.75">
      <c r="A1006" s="116"/>
      <c r="B1006" s="116"/>
      <c r="C1006" s="116"/>
      <c r="D1006" s="116"/>
      <c r="E1006" s="116"/>
    </row>
    <row r="1007" spans="1:5" ht="12.75">
      <c r="A1007" s="116"/>
      <c r="B1007" s="116"/>
      <c r="C1007" s="116"/>
      <c r="D1007" s="116"/>
      <c r="E1007" s="116"/>
    </row>
    <row r="1008" spans="1:5" ht="12.75">
      <c r="A1008" s="116"/>
      <c r="B1008" s="116"/>
      <c r="C1008" s="116"/>
      <c r="D1008" s="116"/>
      <c r="E1008" s="116"/>
    </row>
    <row r="1009" spans="1:5" ht="12.75">
      <c r="A1009" s="116"/>
      <c r="B1009" s="116"/>
      <c r="C1009" s="116"/>
      <c r="D1009" s="116"/>
      <c r="E1009" s="116"/>
    </row>
    <row r="1010" spans="1:5" ht="12.75">
      <c r="A1010" s="116"/>
      <c r="B1010" s="116"/>
      <c r="C1010" s="116"/>
      <c r="D1010" s="116"/>
      <c r="E1010" s="116"/>
    </row>
    <row r="1011" spans="1:5" ht="12.75">
      <c r="A1011" s="116"/>
      <c r="B1011" s="116"/>
      <c r="C1011" s="116"/>
      <c r="D1011" s="116"/>
      <c r="E1011" s="116"/>
    </row>
    <row r="1012" spans="1:5" ht="12.75">
      <c r="A1012" s="116"/>
      <c r="B1012" s="116"/>
      <c r="C1012" s="116"/>
      <c r="D1012" s="116"/>
      <c r="E1012" s="116"/>
    </row>
    <row r="1013" spans="1:5" ht="12.75">
      <c r="A1013" s="116"/>
      <c r="B1013" s="116"/>
      <c r="C1013" s="116"/>
      <c r="D1013" s="116"/>
      <c r="E1013" s="116"/>
    </row>
    <row r="1014" spans="1:5" ht="12.75">
      <c r="A1014" s="116"/>
      <c r="B1014" s="116"/>
      <c r="C1014" s="116"/>
      <c r="D1014" s="116"/>
      <c r="E1014" s="116"/>
    </row>
    <row r="1015" spans="1:5" ht="12.75">
      <c r="A1015" s="116"/>
      <c r="B1015" s="116"/>
      <c r="C1015" s="116"/>
      <c r="D1015" s="116"/>
      <c r="E1015" s="116"/>
    </row>
    <row r="1016" spans="1:5" ht="12.75">
      <c r="A1016" s="116"/>
      <c r="B1016" s="116"/>
      <c r="C1016" s="116"/>
      <c r="D1016" s="116"/>
      <c r="E1016" s="116"/>
    </row>
    <row r="1017" spans="1:5" ht="12.75">
      <c r="A1017" s="116"/>
      <c r="B1017" s="116"/>
      <c r="C1017" s="116"/>
      <c r="D1017" s="116"/>
      <c r="E1017" s="116"/>
    </row>
    <row r="1018" spans="1:5" ht="12.75">
      <c r="A1018" s="116"/>
      <c r="B1018" s="116"/>
      <c r="C1018" s="116"/>
      <c r="D1018" s="116"/>
      <c r="E1018" s="116"/>
    </row>
    <row r="1019" spans="1:5" ht="12.75">
      <c r="A1019" s="116"/>
      <c r="B1019" s="116"/>
      <c r="C1019" s="116"/>
      <c r="D1019" s="116"/>
      <c r="E1019" s="116"/>
    </row>
    <row r="1020" spans="1:5" ht="12.75">
      <c r="A1020" s="116"/>
      <c r="B1020" s="116"/>
      <c r="C1020" s="116"/>
      <c r="D1020" s="116"/>
      <c r="E1020" s="116"/>
    </row>
    <row r="1021" spans="1:5" ht="12.75">
      <c r="A1021" s="116"/>
      <c r="B1021" s="116"/>
      <c r="C1021" s="116"/>
      <c r="D1021" s="116"/>
      <c r="E1021" s="116"/>
    </row>
    <row r="1022" spans="1:5" ht="12.75">
      <c r="A1022" s="116"/>
      <c r="B1022" s="116"/>
      <c r="C1022" s="116"/>
      <c r="D1022" s="116"/>
      <c r="E1022" s="116"/>
    </row>
    <row r="1023" spans="1:5" ht="12.75">
      <c r="A1023" s="116"/>
      <c r="B1023" s="116"/>
      <c r="C1023" s="116"/>
      <c r="D1023" s="116"/>
      <c r="E1023" s="116"/>
    </row>
    <row r="1024" spans="1:5" ht="12.75">
      <c r="A1024" s="116"/>
      <c r="B1024" s="116"/>
      <c r="C1024" s="116"/>
      <c r="D1024" s="116"/>
      <c r="E1024" s="116"/>
    </row>
    <row r="1025" spans="1:5" ht="12.75">
      <c r="A1025" s="116"/>
      <c r="B1025" s="116"/>
      <c r="C1025" s="116"/>
      <c r="D1025" s="116"/>
      <c r="E1025" s="116"/>
    </row>
    <row r="1026" spans="1:5" ht="12.75">
      <c r="A1026" s="116"/>
      <c r="B1026" s="116"/>
      <c r="C1026" s="116"/>
      <c r="D1026" s="116"/>
      <c r="E1026" s="116"/>
    </row>
    <row r="1027" spans="1:5" ht="12.75">
      <c r="A1027" s="116"/>
      <c r="B1027" s="116"/>
      <c r="C1027" s="116"/>
      <c r="D1027" s="116"/>
      <c r="E1027" s="116"/>
    </row>
    <row r="1028" spans="1:5" ht="12.75">
      <c r="A1028" s="116"/>
      <c r="B1028" s="116"/>
      <c r="C1028" s="116"/>
      <c r="D1028" s="116"/>
      <c r="E1028" s="116"/>
    </row>
    <row r="1029" spans="1:5" ht="12.75">
      <c r="A1029" s="116"/>
      <c r="B1029" s="116"/>
      <c r="C1029" s="116"/>
      <c r="D1029" s="116"/>
      <c r="E1029" s="116"/>
    </row>
    <row r="1030" spans="1:5" ht="12.75">
      <c r="A1030" s="116"/>
      <c r="B1030" s="116"/>
      <c r="C1030" s="116"/>
      <c r="D1030" s="116"/>
      <c r="E1030" s="116"/>
    </row>
    <row r="1031" spans="1:5" ht="12.75">
      <c r="A1031" s="116"/>
      <c r="B1031" s="116"/>
      <c r="C1031" s="116"/>
      <c r="D1031" s="116"/>
      <c r="E1031" s="116"/>
    </row>
    <row r="1032" spans="1:5" ht="12.75">
      <c r="A1032" s="116"/>
      <c r="B1032" s="116"/>
      <c r="C1032" s="116"/>
      <c r="D1032" s="116"/>
      <c r="E1032" s="116"/>
    </row>
    <row r="1033" spans="1:5" ht="12.75">
      <c r="A1033" s="116"/>
      <c r="B1033" s="116"/>
      <c r="C1033" s="116"/>
      <c r="D1033" s="116"/>
      <c r="E1033" s="116"/>
    </row>
    <row r="1034" spans="1:5" ht="12.75">
      <c r="A1034" s="116"/>
      <c r="B1034" s="116"/>
      <c r="C1034" s="116"/>
      <c r="D1034" s="116"/>
      <c r="E1034" s="116"/>
    </row>
    <row r="1035" spans="1:5" ht="12.75">
      <c r="A1035" s="116"/>
      <c r="B1035" s="116"/>
      <c r="C1035" s="116"/>
      <c r="D1035" s="116"/>
      <c r="E1035" s="116"/>
    </row>
    <row r="1036" spans="1:5" ht="12.75">
      <c r="A1036" s="116"/>
      <c r="B1036" s="116"/>
      <c r="C1036" s="116"/>
      <c r="D1036" s="116"/>
      <c r="E1036" s="116"/>
    </row>
    <row r="1037" spans="1:5" ht="12.75">
      <c r="A1037" s="116"/>
      <c r="B1037" s="116"/>
      <c r="C1037" s="116"/>
      <c r="D1037" s="116"/>
      <c r="E1037" s="116"/>
    </row>
    <row r="1038" spans="1:5" ht="12.75">
      <c r="A1038" s="116"/>
      <c r="B1038" s="116"/>
      <c r="C1038" s="116"/>
      <c r="D1038" s="116"/>
      <c r="E1038" s="116"/>
    </row>
    <row r="1039" spans="1:5" ht="12.75">
      <c r="A1039" s="116"/>
      <c r="B1039" s="116"/>
      <c r="C1039" s="116"/>
      <c r="D1039" s="116"/>
      <c r="E1039" s="116"/>
    </row>
    <row r="1040" spans="1:5" ht="12.75">
      <c r="A1040" s="116"/>
      <c r="B1040" s="116"/>
      <c r="C1040" s="116"/>
      <c r="D1040" s="116"/>
      <c r="E1040" s="116"/>
    </row>
    <row r="1041" spans="1:5" ht="12.75">
      <c r="A1041" s="116"/>
      <c r="B1041" s="116"/>
      <c r="C1041" s="116"/>
      <c r="D1041" s="116"/>
      <c r="E1041" s="116"/>
    </row>
    <row r="1042" spans="1:5" ht="12.75">
      <c r="A1042" s="116"/>
      <c r="B1042" s="116"/>
      <c r="C1042" s="116"/>
      <c r="D1042" s="116"/>
      <c r="E1042" s="116"/>
    </row>
    <row r="1043" spans="1:5" ht="12.75">
      <c r="A1043" s="116"/>
      <c r="B1043" s="116"/>
      <c r="C1043" s="116"/>
      <c r="D1043" s="116"/>
      <c r="E1043" s="116"/>
    </row>
    <row r="1044" spans="1:5" ht="12.75">
      <c r="A1044" s="116"/>
      <c r="B1044" s="116"/>
      <c r="C1044" s="116"/>
      <c r="D1044" s="116"/>
      <c r="E1044" s="116"/>
    </row>
    <row r="1045" spans="1:5" ht="12.75">
      <c r="A1045" s="116"/>
      <c r="B1045" s="116"/>
      <c r="C1045" s="116"/>
      <c r="D1045" s="116"/>
      <c r="E1045" s="116"/>
    </row>
    <row r="1046" spans="1:5" ht="12.75">
      <c r="A1046" s="116"/>
      <c r="B1046" s="116"/>
      <c r="C1046" s="116"/>
      <c r="D1046" s="116"/>
      <c r="E1046" s="116"/>
    </row>
    <row r="1047" spans="1:5" ht="12.75">
      <c r="A1047" s="116"/>
      <c r="B1047" s="116"/>
      <c r="C1047" s="116"/>
      <c r="D1047" s="116"/>
      <c r="E1047" s="116"/>
    </row>
    <row r="1048" spans="1:5" ht="12.75">
      <c r="A1048" s="116"/>
      <c r="B1048" s="116"/>
      <c r="C1048" s="116"/>
      <c r="D1048" s="116"/>
      <c r="E1048" s="116"/>
    </row>
    <row r="1049" spans="1:5" ht="12.75">
      <c r="A1049" s="116"/>
      <c r="B1049" s="116"/>
      <c r="C1049" s="116"/>
      <c r="D1049" s="116"/>
      <c r="E1049" s="116"/>
    </row>
    <row r="1050" spans="1:5" ht="12.75">
      <c r="A1050" s="116"/>
      <c r="B1050" s="116"/>
      <c r="C1050" s="116"/>
      <c r="D1050" s="116"/>
      <c r="E1050" s="116"/>
    </row>
    <row r="1051" spans="1:5" ht="12.75">
      <c r="A1051" s="116"/>
      <c r="B1051" s="116"/>
      <c r="C1051" s="116"/>
      <c r="D1051" s="116"/>
      <c r="E1051" s="116"/>
    </row>
    <row r="1052" spans="1:5" ht="12.75">
      <c r="A1052" s="116"/>
      <c r="B1052" s="116"/>
      <c r="C1052" s="116"/>
      <c r="D1052" s="116"/>
      <c r="E1052" s="116"/>
    </row>
    <row r="1053" spans="1:5" ht="12.75">
      <c r="A1053" s="116"/>
      <c r="B1053" s="116"/>
      <c r="C1053" s="116"/>
      <c r="D1053" s="116"/>
      <c r="E1053" s="116"/>
    </row>
    <row r="1054" spans="1:5" ht="12.75">
      <c r="A1054" s="116"/>
      <c r="B1054" s="116"/>
      <c r="C1054" s="116"/>
      <c r="D1054" s="116"/>
      <c r="E1054" s="116"/>
    </row>
    <row r="1055" spans="1:5" ht="12.75">
      <c r="A1055" s="116"/>
      <c r="B1055" s="116"/>
      <c r="C1055" s="116"/>
      <c r="D1055" s="116"/>
      <c r="E1055" s="116"/>
    </row>
    <row r="1056" spans="1:5" ht="12.75">
      <c r="A1056" s="116"/>
      <c r="B1056" s="116"/>
      <c r="C1056" s="116"/>
      <c r="D1056" s="116"/>
      <c r="E1056" s="116"/>
    </row>
    <row r="1057" spans="1:5" ht="12.75">
      <c r="A1057" s="116"/>
      <c r="B1057" s="116"/>
      <c r="C1057" s="116"/>
      <c r="D1057" s="116"/>
      <c r="E1057" s="116"/>
    </row>
    <row r="1058" spans="1:5" ht="12.75">
      <c r="A1058" s="116"/>
      <c r="B1058" s="116"/>
      <c r="C1058" s="116"/>
      <c r="D1058" s="116"/>
      <c r="E1058" s="116"/>
    </row>
    <row r="1059" spans="1:5" ht="12.75">
      <c r="A1059" s="116"/>
      <c r="B1059" s="116"/>
      <c r="C1059" s="116"/>
      <c r="D1059" s="116"/>
      <c r="E1059" s="116"/>
    </row>
    <row r="1060" spans="1:5" ht="12.75">
      <c r="A1060" s="116"/>
      <c r="B1060" s="116"/>
      <c r="C1060" s="116"/>
      <c r="D1060" s="116"/>
      <c r="E1060" s="116"/>
    </row>
    <row r="1061" spans="1:5" ht="12.75">
      <c r="A1061" s="116"/>
      <c r="B1061" s="116"/>
      <c r="C1061" s="116"/>
      <c r="D1061" s="116"/>
      <c r="E1061" s="116"/>
    </row>
    <row r="1062" spans="1:5" ht="12.75">
      <c r="A1062" s="116"/>
      <c r="B1062" s="116"/>
      <c r="C1062" s="116"/>
      <c r="D1062" s="116"/>
      <c r="E1062" s="116"/>
    </row>
    <row r="1063" spans="1:5" ht="12.75">
      <c r="A1063" s="116"/>
      <c r="B1063" s="116"/>
      <c r="C1063" s="116"/>
      <c r="D1063" s="116"/>
      <c r="E1063" s="116"/>
    </row>
    <row r="1064" spans="1:5" ht="12.75">
      <c r="A1064" s="116"/>
      <c r="B1064" s="116"/>
      <c r="C1064" s="116"/>
      <c r="D1064" s="116"/>
      <c r="E1064" s="116"/>
    </row>
    <row r="1065" spans="1:5" ht="12.75">
      <c r="A1065" s="116"/>
      <c r="B1065" s="116"/>
      <c r="C1065" s="116"/>
      <c r="D1065" s="116"/>
      <c r="E1065" s="116"/>
    </row>
    <row r="1066" spans="1:5" ht="12.75">
      <c r="A1066" s="116"/>
      <c r="B1066" s="116"/>
      <c r="C1066" s="116"/>
      <c r="D1066" s="116"/>
      <c r="E1066" s="116"/>
    </row>
    <row r="1067" spans="1:5" ht="12.75">
      <c r="A1067" s="116"/>
      <c r="B1067" s="116"/>
      <c r="C1067" s="116"/>
      <c r="D1067" s="116"/>
      <c r="E1067" s="116"/>
    </row>
    <row r="1068" spans="1:5" ht="12.75">
      <c r="A1068" s="116"/>
      <c r="B1068" s="116"/>
      <c r="C1068" s="116"/>
      <c r="D1068" s="116"/>
      <c r="E1068" s="116"/>
    </row>
    <row r="1069" spans="1:5" ht="12.75">
      <c r="A1069" s="116"/>
      <c r="B1069" s="116"/>
      <c r="C1069" s="116"/>
      <c r="D1069" s="116"/>
      <c r="E1069" s="116"/>
    </row>
    <row r="1070" spans="1:5" ht="12.75">
      <c r="A1070" s="116"/>
      <c r="B1070" s="116"/>
      <c r="C1070" s="116"/>
      <c r="D1070" s="116"/>
      <c r="E1070" s="116"/>
    </row>
    <row r="1071" spans="1:5" ht="12.75">
      <c r="A1071" s="116"/>
      <c r="B1071" s="116"/>
      <c r="C1071" s="116"/>
      <c r="D1071" s="116"/>
      <c r="E1071" s="116"/>
    </row>
    <row r="1072" spans="1:5" ht="12.75">
      <c r="A1072" s="116"/>
      <c r="B1072" s="116"/>
      <c r="C1072" s="116"/>
      <c r="D1072" s="116"/>
      <c r="E1072" s="116"/>
    </row>
    <row r="1073" spans="1:5" ht="12.75">
      <c r="A1073" s="116"/>
      <c r="B1073" s="116"/>
      <c r="C1073" s="116"/>
      <c r="D1073" s="116"/>
      <c r="E1073" s="116"/>
    </row>
    <row r="1074" spans="1:5" ht="12.75">
      <c r="A1074" s="116"/>
      <c r="B1074" s="116"/>
      <c r="C1074" s="116"/>
      <c r="D1074" s="116"/>
      <c r="E1074" s="116"/>
    </row>
    <row r="1075" spans="1:5" ht="12.75">
      <c r="A1075" s="116"/>
      <c r="B1075" s="116"/>
      <c r="C1075" s="116"/>
      <c r="D1075" s="116"/>
      <c r="E1075" s="116"/>
    </row>
    <row r="1076" spans="1:5" ht="12.75">
      <c r="A1076" s="116"/>
      <c r="B1076" s="116"/>
      <c r="C1076" s="116"/>
      <c r="D1076" s="116"/>
      <c r="E1076" s="116"/>
    </row>
    <row r="1077" spans="1:5" ht="12.75">
      <c r="A1077" s="116"/>
      <c r="B1077" s="116"/>
      <c r="C1077" s="116"/>
      <c r="D1077" s="116"/>
      <c r="E1077" s="116"/>
    </row>
    <row r="1078" spans="1:5" ht="12.75">
      <c r="A1078" s="116"/>
      <c r="B1078" s="116"/>
      <c r="C1078" s="116"/>
      <c r="D1078" s="116"/>
      <c r="E1078" s="116"/>
    </row>
    <row r="1079" spans="1:5" ht="12.75">
      <c r="A1079" s="116"/>
      <c r="B1079" s="116"/>
      <c r="C1079" s="116"/>
      <c r="D1079" s="116"/>
      <c r="E1079" s="116"/>
    </row>
    <row r="1080" spans="1:5" ht="12.75">
      <c r="A1080" s="116"/>
      <c r="B1080" s="116"/>
      <c r="C1080" s="116"/>
      <c r="D1080" s="116"/>
      <c r="E1080" s="116"/>
    </row>
    <row r="1081" spans="1:5" ht="12.75">
      <c r="A1081" s="116"/>
      <c r="B1081" s="116"/>
      <c r="C1081" s="116"/>
      <c r="D1081" s="116"/>
      <c r="E1081" s="116"/>
    </row>
    <row r="1082" spans="1:5" ht="12.75">
      <c r="A1082" s="116"/>
      <c r="B1082" s="116"/>
      <c r="C1082" s="116"/>
      <c r="D1082" s="116"/>
      <c r="E1082" s="116"/>
    </row>
    <row r="1083" spans="1:5" ht="12.75">
      <c r="A1083" s="116"/>
      <c r="B1083" s="116"/>
      <c r="C1083" s="116"/>
      <c r="D1083" s="116"/>
      <c r="E1083" s="116"/>
    </row>
    <row r="1084" spans="1:5" ht="12.75">
      <c r="A1084" s="116"/>
      <c r="B1084" s="116"/>
      <c r="C1084" s="116"/>
      <c r="D1084" s="116"/>
      <c r="E1084" s="116"/>
    </row>
    <row r="1085" spans="1:5" ht="12.75">
      <c r="A1085" s="116"/>
      <c r="B1085" s="116"/>
      <c r="C1085" s="116"/>
      <c r="D1085" s="116"/>
      <c r="E1085" s="116"/>
    </row>
    <row r="1086" spans="1:5" ht="12.75">
      <c r="A1086" s="116"/>
      <c r="B1086" s="116"/>
      <c r="C1086" s="116"/>
      <c r="D1086" s="116"/>
      <c r="E1086" s="116"/>
    </row>
    <row r="1087" spans="1:5" ht="12.75">
      <c r="A1087" s="116"/>
      <c r="B1087" s="116"/>
      <c r="C1087" s="116"/>
      <c r="D1087" s="116"/>
      <c r="E1087" s="116"/>
    </row>
    <row r="1088" spans="1:5" ht="12.75">
      <c r="A1088" s="116"/>
      <c r="B1088" s="116"/>
      <c r="C1088" s="116"/>
      <c r="D1088" s="116"/>
      <c r="E1088" s="116"/>
    </row>
    <row r="1089" spans="1:5" ht="12.75">
      <c r="A1089" s="116"/>
      <c r="B1089" s="116"/>
      <c r="C1089" s="116"/>
      <c r="D1089" s="116"/>
      <c r="E1089" s="116"/>
    </row>
    <row r="1090" spans="1:5" ht="12.75">
      <c r="A1090" s="116"/>
      <c r="B1090" s="116"/>
      <c r="C1090" s="116"/>
      <c r="D1090" s="116"/>
      <c r="E1090" s="116"/>
    </row>
    <row r="1091" spans="1:5" ht="12.75">
      <c r="A1091" s="116"/>
      <c r="B1091" s="116"/>
      <c r="C1091" s="116"/>
      <c r="D1091" s="116"/>
      <c r="E1091" s="116"/>
    </row>
    <row r="1092" spans="1:5" ht="12.75">
      <c r="A1092" s="116"/>
      <c r="B1092" s="116"/>
      <c r="C1092" s="116"/>
      <c r="D1092" s="116"/>
      <c r="E1092" s="116"/>
    </row>
    <row r="1093" spans="1:5" ht="12.75">
      <c r="A1093" s="116"/>
      <c r="B1093" s="116"/>
      <c r="C1093" s="116"/>
      <c r="D1093" s="116"/>
      <c r="E1093" s="116"/>
    </row>
    <row r="1094" spans="1:5" ht="12.75">
      <c r="A1094" s="116"/>
      <c r="B1094" s="116"/>
      <c r="C1094" s="116"/>
      <c r="D1094" s="116"/>
      <c r="E1094" s="116"/>
    </row>
    <row r="1095" spans="1:5" ht="12.75">
      <c r="A1095" s="116"/>
      <c r="B1095" s="116"/>
      <c r="C1095" s="116"/>
      <c r="D1095" s="116"/>
      <c r="E1095" s="116"/>
    </row>
    <row r="1096" spans="1:5" ht="12.75">
      <c r="A1096" s="116"/>
      <c r="B1096" s="116"/>
      <c r="C1096" s="116"/>
      <c r="D1096" s="116"/>
      <c r="E1096" s="116"/>
    </row>
    <row r="1097" spans="1:5" ht="12.75">
      <c r="A1097" s="116"/>
      <c r="B1097" s="116"/>
      <c r="C1097" s="116"/>
      <c r="D1097" s="116"/>
      <c r="E1097" s="116"/>
    </row>
    <row r="1098" spans="1:5" ht="12.75">
      <c r="A1098" s="116"/>
      <c r="B1098" s="116"/>
      <c r="C1098" s="116"/>
      <c r="D1098" s="116"/>
      <c r="E1098" s="116"/>
    </row>
    <row r="1099" spans="1:5" ht="12.75">
      <c r="A1099" s="116"/>
      <c r="B1099" s="116"/>
      <c r="C1099" s="116"/>
      <c r="D1099" s="116"/>
      <c r="E1099" s="116"/>
    </row>
    <row r="1100" spans="1:5" ht="12.75">
      <c r="A1100" s="116"/>
      <c r="B1100" s="116"/>
      <c r="C1100" s="116"/>
      <c r="D1100" s="116"/>
      <c r="E1100" s="116"/>
    </row>
    <row r="1101" spans="1:5" ht="12.75">
      <c r="A1101" s="116"/>
      <c r="B1101" s="116"/>
      <c r="C1101" s="116"/>
      <c r="D1101" s="116"/>
      <c r="E1101" s="116"/>
    </row>
    <row r="1102" spans="1:5" ht="12.75">
      <c r="A1102" s="116"/>
      <c r="B1102" s="116"/>
      <c r="C1102" s="116"/>
      <c r="D1102" s="116"/>
      <c r="E1102" s="116"/>
    </row>
    <row r="1103" spans="1:5" ht="12.75">
      <c r="A1103" s="116"/>
      <c r="B1103" s="116"/>
      <c r="C1103" s="116"/>
      <c r="D1103" s="116"/>
      <c r="E1103" s="116"/>
    </row>
    <row r="1104" spans="1:5" ht="12.75">
      <c r="A1104" s="116"/>
      <c r="B1104" s="116"/>
      <c r="C1104" s="116"/>
      <c r="D1104" s="116"/>
      <c r="E1104" s="116"/>
    </row>
    <row r="1105" spans="1:5" ht="12.75">
      <c r="A1105" s="116"/>
      <c r="B1105" s="116"/>
      <c r="C1105" s="116"/>
      <c r="D1105" s="116"/>
      <c r="E1105" s="116"/>
    </row>
    <row r="1106" spans="1:5" ht="12.75">
      <c r="A1106" s="116"/>
      <c r="B1106" s="116"/>
      <c r="C1106" s="116"/>
      <c r="D1106" s="116"/>
      <c r="E1106" s="116"/>
    </row>
    <row r="1107" spans="1:5" ht="12.75">
      <c r="A1107" s="116"/>
      <c r="B1107" s="116"/>
      <c r="C1107" s="116"/>
      <c r="D1107" s="116"/>
      <c r="E1107" s="116"/>
    </row>
    <row r="1108" spans="1:5" ht="12.75">
      <c r="A1108" s="116"/>
      <c r="B1108" s="116"/>
      <c r="C1108" s="116"/>
      <c r="D1108" s="116"/>
      <c r="E1108" s="116"/>
    </row>
    <row r="1109" spans="1:5" ht="12.75">
      <c r="A1109" s="116"/>
      <c r="B1109" s="116"/>
      <c r="C1109" s="116"/>
      <c r="D1109" s="116"/>
      <c r="E1109" s="116"/>
    </row>
    <row r="1110" spans="1:5" ht="12.75">
      <c r="A1110" s="116"/>
      <c r="B1110" s="116"/>
      <c r="C1110" s="116"/>
      <c r="D1110" s="116"/>
      <c r="E1110" s="116"/>
    </row>
    <row r="1111" spans="1:5" ht="12.75">
      <c r="A1111" s="116"/>
      <c r="B1111" s="116"/>
      <c r="C1111" s="116"/>
      <c r="D1111" s="116"/>
      <c r="E1111" s="116"/>
    </row>
    <row r="1112" spans="1:5" ht="12.75">
      <c r="A1112" s="116"/>
      <c r="B1112" s="116"/>
      <c r="C1112" s="116"/>
      <c r="D1112" s="116"/>
      <c r="E1112" s="116"/>
    </row>
    <row r="1113" spans="1:5" ht="12.75">
      <c r="A1113" s="116"/>
      <c r="B1113" s="116"/>
      <c r="C1113" s="116"/>
      <c r="D1113" s="116"/>
      <c r="E1113" s="116"/>
    </row>
    <row r="1114" spans="1:5" ht="12.75">
      <c r="A1114" s="116"/>
      <c r="B1114" s="116"/>
      <c r="C1114" s="116"/>
      <c r="D1114" s="116"/>
      <c r="E1114" s="116"/>
    </row>
    <row r="1115" spans="1:5" ht="12.75">
      <c r="A1115" s="116"/>
      <c r="B1115" s="116"/>
      <c r="C1115" s="116"/>
      <c r="D1115" s="116"/>
      <c r="E1115" s="116"/>
    </row>
    <row r="1116" spans="1:5" ht="12.75">
      <c r="A1116" s="116"/>
      <c r="B1116" s="116"/>
      <c r="C1116" s="116"/>
      <c r="D1116" s="116"/>
      <c r="E1116" s="11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031"/>
  <sheetViews>
    <sheetView workbookViewId="0"/>
  </sheetViews>
  <sheetFormatPr defaultColWidth="14.42578125" defaultRowHeight="15.75" customHeight="1"/>
  <cols>
    <col min="1" max="1" width="18.85546875" customWidth="1"/>
    <col min="2" max="2" width="10.42578125" customWidth="1"/>
  </cols>
  <sheetData>
    <row r="1" spans="1:20" ht="15.75" customHeight="1">
      <c r="A1" s="218" t="s">
        <v>4</v>
      </c>
      <c r="B1" s="219" t="s">
        <v>11</v>
      </c>
      <c r="C1" s="340" t="s">
        <v>12</v>
      </c>
      <c r="D1" s="218" t="s">
        <v>13</v>
      </c>
      <c r="E1" s="219" t="s">
        <v>14</v>
      </c>
      <c r="F1" s="218" t="s">
        <v>15</v>
      </c>
      <c r="G1" s="219" t="s">
        <v>16</v>
      </c>
      <c r="H1" s="218" t="s">
        <v>17</v>
      </c>
      <c r="I1" s="341" t="s">
        <v>5</v>
      </c>
      <c r="J1" s="342" t="s">
        <v>18</v>
      </c>
      <c r="K1" s="341" t="s">
        <v>19</v>
      </c>
      <c r="L1" s="342" t="s">
        <v>22</v>
      </c>
      <c r="M1" s="341" t="s">
        <v>21</v>
      </c>
      <c r="N1" s="342" t="s">
        <v>23</v>
      </c>
      <c r="O1" s="341" t="s">
        <v>24</v>
      </c>
      <c r="P1" s="342" t="s">
        <v>25</v>
      </c>
      <c r="Q1" s="341" t="s">
        <v>1323</v>
      </c>
      <c r="R1" s="342" t="s">
        <v>1324</v>
      </c>
      <c r="S1" s="341" t="s">
        <v>1325</v>
      </c>
      <c r="T1" s="342" t="s">
        <v>1326</v>
      </c>
    </row>
    <row r="2" spans="1:20" ht="15.75" customHeight="1">
      <c r="A2" s="218" t="s">
        <v>218</v>
      </c>
      <c r="B2" s="219" t="s">
        <v>219</v>
      </c>
      <c r="C2" s="343"/>
      <c r="D2" s="218">
        <v>1952</v>
      </c>
      <c r="E2" s="344"/>
      <c r="F2" s="218" t="s">
        <v>78</v>
      </c>
      <c r="G2" s="219" t="s">
        <v>79</v>
      </c>
      <c r="H2" s="345" t="s">
        <v>332</v>
      </c>
      <c r="I2" s="346"/>
      <c r="J2" s="342" t="s">
        <v>334</v>
      </c>
      <c r="K2" s="347" t="s">
        <v>335</v>
      </c>
      <c r="L2" s="348"/>
      <c r="M2" s="341" t="s">
        <v>336</v>
      </c>
      <c r="N2" s="342" t="s">
        <v>222</v>
      </c>
      <c r="O2" s="341" t="s">
        <v>222</v>
      </c>
      <c r="P2" s="349" t="s">
        <v>341</v>
      </c>
      <c r="Q2" s="346"/>
      <c r="R2" s="348"/>
      <c r="S2" s="346"/>
      <c r="T2" s="348"/>
    </row>
    <row r="3" spans="1:20" ht="15.75" customHeight="1">
      <c r="A3" s="218" t="s">
        <v>218</v>
      </c>
      <c r="B3" s="219" t="s">
        <v>219</v>
      </c>
      <c r="C3" s="343"/>
      <c r="D3" s="350"/>
      <c r="E3" s="344"/>
      <c r="F3" s="350"/>
      <c r="G3" s="344"/>
      <c r="H3" s="350"/>
      <c r="I3" s="346"/>
      <c r="J3" s="348"/>
      <c r="K3" s="346"/>
      <c r="L3" s="348"/>
      <c r="M3" s="346"/>
      <c r="N3" s="348"/>
      <c r="O3" s="346"/>
      <c r="P3" s="348"/>
      <c r="Q3" s="346"/>
      <c r="R3" s="348"/>
      <c r="S3" s="346"/>
      <c r="T3" s="348"/>
    </row>
    <row r="4" spans="1:20" ht="15.75" customHeight="1">
      <c r="A4" s="218" t="s">
        <v>218</v>
      </c>
      <c r="B4" s="219" t="s">
        <v>219</v>
      </c>
      <c r="C4" s="343"/>
      <c r="D4" s="350"/>
      <c r="E4" s="344"/>
      <c r="F4" s="350"/>
      <c r="G4" s="344"/>
      <c r="H4" s="350"/>
      <c r="I4" s="346"/>
      <c r="J4" s="348"/>
      <c r="K4" s="346"/>
      <c r="L4" s="348"/>
      <c r="M4" s="346"/>
      <c r="N4" s="348"/>
      <c r="O4" s="346"/>
      <c r="P4" s="348"/>
      <c r="Q4" s="346"/>
      <c r="R4" s="348"/>
      <c r="S4" s="346"/>
      <c r="T4" s="348"/>
    </row>
    <row r="5" spans="1:20" ht="15.75" customHeight="1">
      <c r="A5" s="218" t="s">
        <v>218</v>
      </c>
      <c r="B5" s="219" t="s">
        <v>219</v>
      </c>
      <c r="C5" s="343"/>
      <c r="D5" s="350"/>
      <c r="E5" s="344"/>
      <c r="F5" s="350"/>
      <c r="G5" s="344"/>
      <c r="H5" s="350"/>
      <c r="I5" s="346"/>
      <c r="J5" s="348"/>
      <c r="K5" s="346"/>
      <c r="L5" s="348"/>
      <c r="M5" s="346"/>
      <c r="N5" s="348"/>
      <c r="O5" s="346"/>
      <c r="P5" s="348"/>
      <c r="Q5" s="346"/>
      <c r="R5" s="348"/>
      <c r="S5" s="346"/>
      <c r="T5" s="348"/>
    </row>
    <row r="6" spans="1:20" ht="15.75" customHeight="1">
      <c r="A6" s="218" t="s">
        <v>218</v>
      </c>
      <c r="B6" s="219" t="s">
        <v>219</v>
      </c>
      <c r="C6" s="343"/>
      <c r="D6" s="350"/>
      <c r="E6" s="344"/>
      <c r="F6" s="350"/>
      <c r="G6" s="344"/>
      <c r="H6" s="350"/>
      <c r="I6" s="346"/>
      <c r="J6" s="348"/>
      <c r="K6" s="346"/>
      <c r="L6" s="348"/>
      <c r="M6" s="346"/>
      <c r="N6" s="348"/>
      <c r="O6" s="346"/>
      <c r="P6" s="348"/>
      <c r="Q6" s="346"/>
      <c r="R6" s="348"/>
      <c r="S6" s="346"/>
      <c r="T6" s="348"/>
    </row>
    <row r="7" spans="1:20" ht="15.75" customHeight="1">
      <c r="A7" s="218" t="s">
        <v>218</v>
      </c>
      <c r="B7" s="219" t="s">
        <v>219</v>
      </c>
      <c r="C7" s="343"/>
      <c r="D7" s="350"/>
      <c r="E7" s="344"/>
      <c r="F7" s="350"/>
      <c r="G7" s="344"/>
      <c r="H7" s="350"/>
      <c r="I7" s="346"/>
      <c r="J7" s="348"/>
      <c r="K7" s="346"/>
      <c r="L7" s="348"/>
      <c r="M7" s="346"/>
      <c r="N7" s="348"/>
      <c r="O7" s="346"/>
      <c r="P7" s="348"/>
      <c r="Q7" s="346"/>
      <c r="R7" s="348"/>
      <c r="S7" s="346"/>
      <c r="T7" s="348"/>
    </row>
    <row r="8" spans="1:20" ht="15.75" customHeight="1">
      <c r="A8" s="218" t="s">
        <v>218</v>
      </c>
      <c r="B8" s="219" t="s">
        <v>219</v>
      </c>
      <c r="C8" s="343"/>
      <c r="D8" s="350"/>
      <c r="E8" s="344"/>
      <c r="F8" s="350"/>
      <c r="G8" s="344"/>
      <c r="H8" s="350"/>
      <c r="I8" s="346"/>
      <c r="J8" s="348"/>
      <c r="K8" s="346"/>
      <c r="L8" s="348"/>
      <c r="M8" s="346"/>
      <c r="N8" s="348"/>
      <c r="O8" s="346"/>
      <c r="P8" s="348"/>
      <c r="Q8" s="346"/>
      <c r="R8" s="348"/>
      <c r="S8" s="346"/>
      <c r="T8" s="348"/>
    </row>
    <row r="9" spans="1:20" ht="15.75" customHeight="1">
      <c r="A9" s="218" t="s">
        <v>218</v>
      </c>
      <c r="B9" s="219" t="s">
        <v>219</v>
      </c>
      <c r="C9" s="343"/>
      <c r="D9" s="350"/>
      <c r="E9" s="344"/>
      <c r="F9" s="350"/>
      <c r="G9" s="344"/>
      <c r="H9" s="350"/>
      <c r="I9" s="346"/>
      <c r="J9" s="348"/>
      <c r="K9" s="346"/>
      <c r="L9" s="348"/>
      <c r="M9" s="346"/>
      <c r="N9" s="348"/>
      <c r="O9" s="346"/>
      <c r="P9" s="348"/>
      <c r="Q9" s="346"/>
      <c r="R9" s="348"/>
      <c r="S9" s="346"/>
      <c r="T9" s="348"/>
    </row>
    <row r="10" spans="1:20" ht="15.75" customHeight="1">
      <c r="A10" s="218" t="s">
        <v>218</v>
      </c>
      <c r="B10" s="219" t="s">
        <v>219</v>
      </c>
      <c r="C10" s="343"/>
      <c r="D10" s="350"/>
      <c r="E10" s="219">
        <v>64</v>
      </c>
      <c r="F10" s="218" t="s">
        <v>78</v>
      </c>
      <c r="G10" s="219" t="s">
        <v>79</v>
      </c>
      <c r="H10" s="345" t="s">
        <v>80</v>
      </c>
      <c r="I10" s="341" t="s">
        <v>9</v>
      </c>
      <c r="J10" s="342" t="s">
        <v>1338</v>
      </c>
      <c r="K10" s="341" t="s">
        <v>1340</v>
      </c>
      <c r="L10" s="342" t="s">
        <v>84</v>
      </c>
      <c r="M10" s="341" t="s">
        <v>194</v>
      </c>
      <c r="N10" s="342" t="s">
        <v>222</v>
      </c>
      <c r="O10" s="341" t="s">
        <v>222</v>
      </c>
      <c r="P10" s="349" t="s">
        <v>80</v>
      </c>
      <c r="Q10" s="341" t="s">
        <v>3362</v>
      </c>
      <c r="R10" s="348"/>
      <c r="S10" s="341" t="s">
        <v>3363</v>
      </c>
      <c r="T10" s="342" t="s">
        <v>3364</v>
      </c>
    </row>
    <row r="11" spans="1:20" ht="15.75" customHeight="1">
      <c r="A11" s="218" t="s">
        <v>360</v>
      </c>
      <c r="B11" s="219" t="s">
        <v>361</v>
      </c>
      <c r="C11" s="343"/>
      <c r="D11" s="350"/>
      <c r="E11" s="344"/>
      <c r="F11" s="350"/>
      <c r="G11" s="344"/>
      <c r="H11" s="350"/>
      <c r="I11" s="346"/>
      <c r="J11" s="348"/>
      <c r="K11" s="346"/>
      <c r="L11" s="348"/>
      <c r="M11" s="346"/>
      <c r="N11" s="348"/>
      <c r="O11" s="346"/>
      <c r="P11" s="348"/>
      <c r="Q11" s="346"/>
      <c r="R11" s="348"/>
      <c r="S11" s="346"/>
      <c r="T11" s="348"/>
    </row>
    <row r="12" spans="1:20" ht="15.75" customHeight="1">
      <c r="A12" s="218" t="s">
        <v>360</v>
      </c>
      <c r="B12" s="219" t="s">
        <v>361</v>
      </c>
      <c r="C12" s="343"/>
      <c r="D12" s="218">
        <v>1954</v>
      </c>
      <c r="E12" s="219">
        <v>61</v>
      </c>
      <c r="F12" s="218" t="s">
        <v>78</v>
      </c>
      <c r="G12" s="219" t="s">
        <v>79</v>
      </c>
      <c r="H12" s="345" t="s">
        <v>80</v>
      </c>
      <c r="I12" s="341" t="s">
        <v>9</v>
      </c>
      <c r="J12" s="342" t="s">
        <v>371</v>
      </c>
      <c r="K12" s="341" t="s">
        <v>404</v>
      </c>
      <c r="L12" s="342" t="s">
        <v>84</v>
      </c>
      <c r="M12" s="341" t="s">
        <v>336</v>
      </c>
      <c r="N12" s="342" t="s">
        <v>222</v>
      </c>
      <c r="O12" s="341" t="s">
        <v>222</v>
      </c>
      <c r="P12" s="349" t="s">
        <v>80</v>
      </c>
      <c r="Q12" s="341" t="s">
        <v>1358</v>
      </c>
      <c r="R12" s="348"/>
      <c r="S12" s="341" t="s">
        <v>1360</v>
      </c>
      <c r="T12" s="349" t="s">
        <v>1361</v>
      </c>
    </row>
    <row r="13" spans="1:20" ht="15.75" customHeight="1">
      <c r="A13" s="218" t="s">
        <v>360</v>
      </c>
      <c r="B13" s="219" t="s">
        <v>361</v>
      </c>
      <c r="C13" s="343"/>
      <c r="D13" s="350"/>
      <c r="E13" s="344"/>
      <c r="F13" s="350"/>
      <c r="G13" s="344"/>
      <c r="H13" s="350"/>
      <c r="I13" s="346"/>
      <c r="J13" s="348"/>
      <c r="K13" s="346"/>
      <c r="L13" s="348"/>
      <c r="M13" s="346"/>
      <c r="N13" s="348"/>
      <c r="O13" s="346"/>
      <c r="P13" s="348"/>
      <c r="Q13" s="346"/>
      <c r="R13" s="348"/>
      <c r="S13" s="346"/>
      <c r="T13" s="348"/>
    </row>
    <row r="14" spans="1:20" ht="15.75" customHeight="1">
      <c r="A14" s="218" t="s">
        <v>360</v>
      </c>
      <c r="B14" s="219" t="s">
        <v>361</v>
      </c>
      <c r="C14" s="343"/>
      <c r="D14" s="350"/>
      <c r="E14" s="344"/>
      <c r="F14" s="350"/>
      <c r="G14" s="344"/>
      <c r="H14" s="350"/>
      <c r="I14" s="346"/>
      <c r="J14" s="348"/>
      <c r="K14" s="346"/>
      <c r="L14" s="348"/>
      <c r="M14" s="346"/>
      <c r="N14" s="348"/>
      <c r="O14" s="346"/>
      <c r="P14" s="348"/>
      <c r="Q14" s="346"/>
      <c r="R14" s="348"/>
      <c r="S14" s="346"/>
      <c r="T14" s="348"/>
    </row>
    <row r="15" spans="1:20" ht="15.75" customHeight="1">
      <c r="A15" s="218" t="s">
        <v>360</v>
      </c>
      <c r="B15" s="219" t="s">
        <v>361</v>
      </c>
      <c r="C15" s="343"/>
      <c r="D15" s="350"/>
      <c r="E15" s="344"/>
      <c r="F15" s="350"/>
      <c r="G15" s="344"/>
      <c r="H15" s="350"/>
      <c r="I15" s="346"/>
      <c r="J15" s="348"/>
      <c r="K15" s="346"/>
      <c r="L15" s="348"/>
      <c r="M15" s="346"/>
      <c r="N15" s="348"/>
      <c r="O15" s="346"/>
      <c r="P15" s="348"/>
      <c r="Q15" s="346"/>
      <c r="R15" s="348"/>
      <c r="S15" s="346"/>
      <c r="T15" s="348"/>
    </row>
    <row r="16" spans="1:20" ht="15.75" customHeight="1">
      <c r="A16" s="218" t="s">
        <v>91</v>
      </c>
      <c r="B16" s="219" t="s">
        <v>92</v>
      </c>
      <c r="C16" s="340"/>
      <c r="D16" s="218">
        <v>1958</v>
      </c>
      <c r="E16" s="344"/>
      <c r="F16" s="218" t="s">
        <v>78</v>
      </c>
      <c r="G16" s="219" t="s">
        <v>79</v>
      </c>
      <c r="H16" s="351" t="str">
        <f>HYPERLINK("http://baike.baidu.com/link?url=Fs1upwHDevwO6WXoGnlz9e9x9fiG_b1We2vEM_mGIL2uqJOFGJuBfAmkVTTcNrYvmkOvuRiDX34aE9lnjzD12T8oln0dJrlsx6g9uFvAKRs_g3HoOMHWO9l_ep0leaj4","Link")</f>
        <v>Link</v>
      </c>
      <c r="I16" s="341" t="s">
        <v>9</v>
      </c>
      <c r="J16" s="342" t="s">
        <v>192</v>
      </c>
      <c r="K16" s="341" t="s">
        <v>144</v>
      </c>
      <c r="L16" s="342" t="s">
        <v>84</v>
      </c>
      <c r="M16" s="341" t="s">
        <v>194</v>
      </c>
      <c r="N16" s="342" t="s">
        <v>63</v>
      </c>
      <c r="O16" s="341" t="s">
        <v>94</v>
      </c>
      <c r="P16" s="349" t="s">
        <v>80</v>
      </c>
      <c r="Q16" s="341" t="s">
        <v>3365</v>
      </c>
      <c r="R16" s="348"/>
      <c r="S16" s="341" t="s">
        <v>3366</v>
      </c>
      <c r="T16" s="342" t="s">
        <v>3367</v>
      </c>
    </row>
    <row r="17" spans="1:20" ht="15.75" customHeight="1">
      <c r="A17" s="218" t="s">
        <v>91</v>
      </c>
      <c r="B17" s="219" t="s">
        <v>92</v>
      </c>
      <c r="C17" s="340"/>
      <c r="D17" s="350"/>
      <c r="E17" s="344"/>
      <c r="F17" s="350"/>
      <c r="G17" s="344"/>
      <c r="H17" s="350"/>
      <c r="I17" s="346"/>
      <c r="J17" s="348"/>
      <c r="K17" s="341" t="s">
        <v>144</v>
      </c>
      <c r="L17" s="348"/>
      <c r="M17" s="346"/>
      <c r="N17" s="348"/>
      <c r="O17" s="346"/>
      <c r="P17" s="348"/>
      <c r="Q17" s="346"/>
      <c r="R17" s="348"/>
      <c r="S17" s="346"/>
      <c r="T17" s="348"/>
    </row>
    <row r="18" spans="1:20" ht="15.75" customHeight="1">
      <c r="A18" s="218" t="s">
        <v>91</v>
      </c>
      <c r="B18" s="219" t="s">
        <v>92</v>
      </c>
      <c r="C18" s="340"/>
      <c r="D18" s="350"/>
      <c r="E18" s="344"/>
      <c r="F18" s="350"/>
      <c r="G18" s="344"/>
      <c r="H18" s="350"/>
      <c r="I18" s="346"/>
      <c r="J18" s="348"/>
      <c r="K18" s="341" t="s">
        <v>144</v>
      </c>
      <c r="L18" s="348"/>
      <c r="M18" s="346"/>
      <c r="N18" s="348"/>
      <c r="O18" s="346"/>
      <c r="P18" s="348"/>
      <c r="Q18" s="346"/>
      <c r="R18" s="348"/>
      <c r="S18" s="346"/>
      <c r="T18" s="348"/>
    </row>
    <row r="19" spans="1:20" ht="15.75" customHeight="1">
      <c r="A19" s="218" t="s">
        <v>91</v>
      </c>
      <c r="B19" s="219" t="s">
        <v>92</v>
      </c>
      <c r="C19" s="340"/>
      <c r="D19" s="350"/>
      <c r="E19" s="344"/>
      <c r="F19" s="350"/>
      <c r="G19" s="344"/>
      <c r="H19" s="350"/>
      <c r="I19" s="346"/>
      <c r="J19" s="348"/>
      <c r="K19" s="341" t="s">
        <v>144</v>
      </c>
      <c r="L19" s="348"/>
      <c r="M19" s="346"/>
      <c r="N19" s="348"/>
      <c r="O19" s="346"/>
      <c r="P19" s="348"/>
      <c r="Q19" s="346"/>
      <c r="R19" s="348"/>
      <c r="S19" s="346"/>
      <c r="T19" s="348"/>
    </row>
    <row r="20" spans="1:20" ht="15.75" customHeight="1">
      <c r="A20" s="218" t="s">
        <v>91</v>
      </c>
      <c r="B20" s="219" t="s">
        <v>92</v>
      </c>
      <c r="C20" s="340"/>
      <c r="D20" s="350"/>
      <c r="E20" s="344"/>
      <c r="F20" s="350"/>
      <c r="G20" s="344"/>
      <c r="H20" s="350"/>
      <c r="I20" s="346"/>
      <c r="J20" s="348"/>
      <c r="K20" s="341" t="s">
        <v>144</v>
      </c>
      <c r="L20" s="348"/>
      <c r="M20" s="346"/>
      <c r="N20" s="348"/>
      <c r="O20" s="346"/>
      <c r="P20" s="348"/>
      <c r="Q20" s="346"/>
      <c r="R20" s="348"/>
      <c r="S20" s="346"/>
      <c r="T20" s="348"/>
    </row>
    <row r="21" spans="1:20" ht="15.75" customHeight="1">
      <c r="A21" s="218" t="s">
        <v>91</v>
      </c>
      <c r="B21" s="219" t="s">
        <v>92</v>
      </c>
      <c r="C21" s="343"/>
      <c r="D21" s="350"/>
      <c r="E21" s="219">
        <v>58</v>
      </c>
      <c r="F21" s="218" t="s">
        <v>78</v>
      </c>
      <c r="G21" s="219" t="s">
        <v>79</v>
      </c>
      <c r="H21" s="345" t="s">
        <v>80</v>
      </c>
      <c r="I21" s="341" t="s">
        <v>9</v>
      </c>
      <c r="J21" s="342" t="s">
        <v>1376</v>
      </c>
      <c r="K21" s="341" t="s">
        <v>144</v>
      </c>
      <c r="L21" s="342" t="s">
        <v>84</v>
      </c>
      <c r="M21" s="341" t="s">
        <v>194</v>
      </c>
      <c r="N21" s="342" t="s">
        <v>63</v>
      </c>
      <c r="O21" s="341" t="s">
        <v>94</v>
      </c>
      <c r="P21" s="349" t="s">
        <v>80</v>
      </c>
      <c r="Q21" s="341" t="s">
        <v>3365</v>
      </c>
      <c r="R21" s="348"/>
      <c r="S21" s="341" t="s">
        <v>3366</v>
      </c>
      <c r="T21" s="342" t="s">
        <v>3367</v>
      </c>
    </row>
    <row r="22" spans="1:20" ht="15.75" customHeight="1">
      <c r="A22" s="218" t="s">
        <v>417</v>
      </c>
      <c r="B22" s="219" t="s">
        <v>418</v>
      </c>
      <c r="C22" s="343"/>
      <c r="D22" s="350"/>
      <c r="E22" s="344"/>
      <c r="F22" s="350"/>
      <c r="G22" s="344"/>
      <c r="H22" s="350"/>
      <c r="I22" s="346"/>
      <c r="J22" s="348"/>
      <c r="K22" s="346"/>
      <c r="L22" s="348"/>
      <c r="M22" s="346"/>
      <c r="N22" s="348"/>
      <c r="O22" s="346"/>
      <c r="P22" s="348"/>
      <c r="Q22" s="346"/>
      <c r="R22" s="348"/>
      <c r="S22" s="346"/>
      <c r="T22" s="348"/>
    </row>
    <row r="23" spans="1:20" ht="15.75" customHeight="1">
      <c r="A23" s="218" t="s">
        <v>417</v>
      </c>
      <c r="B23" s="219" t="s">
        <v>418</v>
      </c>
      <c r="C23" s="340"/>
      <c r="D23" s="352"/>
      <c r="E23" s="344"/>
      <c r="F23" s="352"/>
      <c r="G23" s="353"/>
      <c r="H23" s="354"/>
      <c r="I23" s="222"/>
      <c r="J23" s="342"/>
      <c r="K23" s="341"/>
      <c r="L23" s="355"/>
      <c r="M23" s="222"/>
      <c r="N23" s="355"/>
      <c r="O23" s="222"/>
      <c r="P23" s="348"/>
      <c r="Q23" s="222"/>
      <c r="R23" s="348"/>
      <c r="S23" s="222"/>
      <c r="T23" s="342"/>
    </row>
    <row r="24" spans="1:20" ht="15.75" customHeight="1">
      <c r="A24" s="218" t="s">
        <v>417</v>
      </c>
      <c r="B24" s="219" t="s">
        <v>418</v>
      </c>
      <c r="C24" s="340"/>
      <c r="D24" s="350"/>
      <c r="E24" s="344"/>
      <c r="F24" s="350"/>
      <c r="G24" s="344"/>
      <c r="H24" s="350"/>
      <c r="I24" s="346"/>
      <c r="J24" s="348"/>
      <c r="K24" s="341"/>
      <c r="L24" s="348"/>
      <c r="M24" s="346"/>
      <c r="N24" s="348"/>
      <c r="O24" s="346"/>
      <c r="P24" s="348"/>
      <c r="Q24" s="346"/>
      <c r="R24" s="348"/>
      <c r="S24" s="346"/>
      <c r="T24" s="348"/>
    </row>
    <row r="25" spans="1:20" ht="15.75" customHeight="1">
      <c r="A25" s="218" t="s">
        <v>417</v>
      </c>
      <c r="B25" s="219" t="s">
        <v>418</v>
      </c>
      <c r="C25" s="340"/>
      <c r="D25" s="350"/>
      <c r="E25" s="344"/>
      <c r="F25" s="350"/>
      <c r="G25" s="344"/>
      <c r="H25" s="350"/>
      <c r="I25" s="346"/>
      <c r="J25" s="348"/>
      <c r="K25" s="341"/>
      <c r="L25" s="348"/>
      <c r="M25" s="346"/>
      <c r="N25" s="348"/>
      <c r="O25" s="346"/>
      <c r="P25" s="348"/>
      <c r="Q25" s="346"/>
      <c r="R25" s="348"/>
      <c r="S25" s="346"/>
      <c r="T25" s="348"/>
    </row>
    <row r="26" spans="1:20" ht="15.75" customHeight="1">
      <c r="A26" s="218" t="s">
        <v>417</v>
      </c>
      <c r="B26" s="219" t="s">
        <v>418</v>
      </c>
      <c r="C26" s="340"/>
      <c r="D26" s="350"/>
      <c r="E26" s="344"/>
      <c r="F26" s="350"/>
      <c r="G26" s="344"/>
      <c r="H26" s="350"/>
      <c r="I26" s="346"/>
      <c r="J26" s="348"/>
      <c r="K26" s="341"/>
      <c r="L26" s="348"/>
      <c r="M26" s="346"/>
      <c r="N26" s="348"/>
      <c r="O26" s="346"/>
      <c r="P26" s="348"/>
      <c r="Q26" s="346"/>
      <c r="R26" s="348"/>
      <c r="S26" s="346"/>
      <c r="T26" s="348"/>
    </row>
    <row r="27" spans="1:20" ht="15.75" customHeight="1">
      <c r="A27" s="218" t="s">
        <v>417</v>
      </c>
      <c r="B27" s="219" t="s">
        <v>418</v>
      </c>
      <c r="C27" s="340"/>
      <c r="D27" s="352">
        <v>1981</v>
      </c>
      <c r="E27" s="344"/>
      <c r="F27" s="352" t="s">
        <v>703</v>
      </c>
      <c r="G27" s="353" t="s">
        <v>79</v>
      </c>
      <c r="H27" s="356" t="str">
        <f>HYPERLINK("http://baike.baidu.com/link?url=3DIbwRZCbGhtw-OaRFJpcIJLR8m-4GI9F79_XJAhDIHq2rZbzo0sUgnEgGkS5BXv_xGFahjZr5X_2WwFFPOK84DwONdFJjp1haB6Bv6Kl-Kl_uCww2lvjAoNBw3NsDNF","Link")</f>
        <v>Link</v>
      </c>
      <c r="I27" s="222" t="s">
        <v>9</v>
      </c>
      <c r="J27" s="342" t="s">
        <v>711</v>
      </c>
      <c r="K27" s="357" t="s">
        <v>712</v>
      </c>
      <c r="L27" s="342" t="s">
        <v>84</v>
      </c>
      <c r="M27" s="222" t="s">
        <v>336</v>
      </c>
      <c r="N27" s="355" t="s">
        <v>63</v>
      </c>
      <c r="O27" s="222" t="s">
        <v>713</v>
      </c>
      <c r="P27" s="348"/>
      <c r="Q27" s="222" t="s">
        <v>3368</v>
      </c>
      <c r="R27" s="348"/>
      <c r="S27" s="222" t="s">
        <v>3369</v>
      </c>
      <c r="T27" s="349" t="s">
        <v>3370</v>
      </c>
    </row>
    <row r="28" spans="1:20" ht="15.75" customHeight="1">
      <c r="A28" s="218" t="s">
        <v>417</v>
      </c>
      <c r="B28" s="219" t="s">
        <v>418</v>
      </c>
      <c r="C28" s="340"/>
      <c r="D28" s="350"/>
      <c r="E28" s="344"/>
      <c r="F28" s="350"/>
      <c r="G28" s="344"/>
      <c r="H28" s="350"/>
      <c r="I28" s="346"/>
      <c r="J28" s="348"/>
      <c r="K28" s="341"/>
      <c r="L28" s="348"/>
      <c r="M28" s="346"/>
      <c r="N28" s="348"/>
      <c r="O28" s="346"/>
      <c r="P28" s="348"/>
      <c r="Q28" s="346"/>
      <c r="R28" s="348"/>
      <c r="S28" s="346"/>
      <c r="T28" s="348"/>
    </row>
    <row r="29" spans="1:20" ht="15.75" customHeight="1">
      <c r="A29" s="218" t="s">
        <v>417</v>
      </c>
      <c r="B29" s="219" t="s">
        <v>418</v>
      </c>
      <c r="C29" s="340"/>
      <c r="D29" s="352"/>
      <c r="E29" s="344"/>
      <c r="F29" s="352"/>
      <c r="G29" s="353"/>
      <c r="H29" s="354"/>
      <c r="I29" s="222"/>
      <c r="J29" s="342"/>
      <c r="K29" s="222"/>
      <c r="L29" s="342"/>
      <c r="M29" s="341"/>
      <c r="N29" s="355"/>
      <c r="O29" s="222"/>
      <c r="P29" s="348"/>
      <c r="Q29" s="222"/>
      <c r="R29" s="348"/>
      <c r="S29" s="222"/>
      <c r="T29" s="342"/>
    </row>
    <row r="30" spans="1:20" ht="15.75" customHeight="1">
      <c r="A30" s="218" t="s">
        <v>417</v>
      </c>
      <c r="B30" s="219" t="s">
        <v>418</v>
      </c>
      <c r="C30" s="340"/>
      <c r="D30" s="350"/>
      <c r="E30" s="344"/>
      <c r="F30" s="350"/>
      <c r="G30" s="344"/>
      <c r="H30" s="350"/>
      <c r="I30" s="346"/>
      <c r="J30" s="342"/>
      <c r="K30" s="346"/>
      <c r="L30" s="348"/>
      <c r="M30" s="346"/>
      <c r="N30" s="348"/>
      <c r="O30" s="346"/>
      <c r="P30" s="348"/>
      <c r="Q30" s="346"/>
      <c r="R30" s="348"/>
      <c r="S30" s="346"/>
      <c r="T30" s="348"/>
    </row>
    <row r="31" spans="1:20" ht="15.75" customHeight="1">
      <c r="A31" s="218" t="s">
        <v>417</v>
      </c>
      <c r="B31" s="219" t="s">
        <v>418</v>
      </c>
      <c r="C31" s="340"/>
      <c r="D31" s="350"/>
      <c r="E31" s="344"/>
      <c r="F31" s="350"/>
      <c r="G31" s="344"/>
      <c r="H31" s="350"/>
      <c r="I31" s="346"/>
      <c r="J31" s="342"/>
      <c r="K31" s="346"/>
      <c r="L31" s="348"/>
      <c r="M31" s="346"/>
      <c r="N31" s="348"/>
      <c r="O31" s="346"/>
      <c r="P31" s="348"/>
      <c r="Q31" s="346"/>
      <c r="R31" s="348"/>
      <c r="S31" s="346"/>
      <c r="T31" s="348"/>
    </row>
    <row r="32" spans="1:20" ht="15.75" customHeight="1">
      <c r="A32" s="218" t="s">
        <v>417</v>
      </c>
      <c r="B32" s="219" t="s">
        <v>418</v>
      </c>
      <c r="C32" s="340"/>
      <c r="D32" s="350"/>
      <c r="E32" s="344"/>
      <c r="F32" s="350"/>
      <c r="G32" s="344"/>
      <c r="H32" s="350"/>
      <c r="I32" s="346"/>
      <c r="J32" s="342"/>
      <c r="K32" s="346"/>
      <c r="L32" s="348"/>
      <c r="M32" s="346"/>
      <c r="N32" s="348"/>
      <c r="O32" s="346"/>
      <c r="P32" s="348"/>
      <c r="Q32" s="346"/>
      <c r="R32" s="348"/>
      <c r="S32" s="346"/>
      <c r="T32" s="348"/>
    </row>
    <row r="33" spans="1:20" ht="15.75" customHeight="1">
      <c r="A33" s="218" t="s">
        <v>417</v>
      </c>
      <c r="B33" s="219" t="s">
        <v>418</v>
      </c>
      <c r="C33" s="340"/>
      <c r="D33" s="350"/>
      <c r="E33" s="344"/>
      <c r="F33" s="350"/>
      <c r="G33" s="344"/>
      <c r="H33" s="350"/>
      <c r="I33" s="346"/>
      <c r="J33" s="342"/>
      <c r="K33" s="346"/>
      <c r="L33" s="348"/>
      <c r="M33" s="346"/>
      <c r="N33" s="348"/>
      <c r="O33" s="346"/>
      <c r="P33" s="348"/>
      <c r="Q33" s="346"/>
      <c r="R33" s="348"/>
      <c r="S33" s="346"/>
      <c r="T33" s="348"/>
    </row>
    <row r="34" spans="1:20" ht="15.75" customHeight="1">
      <c r="A34" s="218" t="s">
        <v>417</v>
      </c>
      <c r="B34" s="219" t="s">
        <v>418</v>
      </c>
      <c r="C34" s="340"/>
      <c r="D34" s="350"/>
      <c r="E34" s="344"/>
      <c r="F34" s="350"/>
      <c r="G34" s="344"/>
      <c r="H34" s="350"/>
      <c r="I34" s="346"/>
      <c r="J34" s="342"/>
      <c r="K34" s="346"/>
      <c r="L34" s="348"/>
      <c r="M34" s="346"/>
      <c r="N34" s="348"/>
      <c r="O34" s="346"/>
      <c r="P34" s="348"/>
      <c r="Q34" s="346"/>
      <c r="R34" s="348"/>
      <c r="S34" s="346"/>
      <c r="T34" s="348"/>
    </row>
    <row r="35" spans="1:20" ht="15.75" customHeight="1">
      <c r="A35" s="218" t="s">
        <v>417</v>
      </c>
      <c r="B35" s="219" t="s">
        <v>418</v>
      </c>
      <c r="C35" s="340"/>
      <c r="D35" s="350"/>
      <c r="E35" s="344"/>
      <c r="F35" s="350"/>
      <c r="G35" s="344"/>
      <c r="H35" s="350"/>
      <c r="I35" s="346"/>
      <c r="J35" s="342"/>
      <c r="K35" s="346"/>
      <c r="L35" s="348"/>
      <c r="M35" s="346"/>
      <c r="N35" s="348"/>
      <c r="O35" s="346"/>
      <c r="P35" s="348"/>
      <c r="Q35" s="346"/>
      <c r="R35" s="348"/>
      <c r="S35" s="346"/>
      <c r="T35" s="348"/>
    </row>
    <row r="36" spans="1:20" ht="15.75" customHeight="1">
      <c r="A36" s="218" t="s">
        <v>417</v>
      </c>
      <c r="B36" s="219" t="s">
        <v>418</v>
      </c>
      <c r="C36" s="340"/>
      <c r="D36" s="350"/>
      <c r="E36" s="344"/>
      <c r="F36" s="350"/>
      <c r="G36" s="344"/>
      <c r="H36" s="350"/>
      <c r="I36" s="346"/>
      <c r="J36" s="342"/>
      <c r="K36" s="346"/>
      <c r="L36" s="348"/>
      <c r="M36" s="346"/>
      <c r="N36" s="348"/>
      <c r="O36" s="346"/>
      <c r="P36" s="348"/>
      <c r="Q36" s="346"/>
      <c r="R36" s="348"/>
      <c r="S36" s="346"/>
      <c r="T36" s="348"/>
    </row>
    <row r="37" spans="1:20" ht="15.75" customHeight="1">
      <c r="A37" s="218" t="s">
        <v>417</v>
      </c>
      <c r="B37" s="219" t="s">
        <v>418</v>
      </c>
      <c r="C37" s="343"/>
      <c r="D37" s="350"/>
      <c r="E37" s="219">
        <v>35</v>
      </c>
      <c r="F37" s="218" t="s">
        <v>703</v>
      </c>
      <c r="G37" s="219" t="s">
        <v>79</v>
      </c>
      <c r="H37" s="345" t="s">
        <v>80</v>
      </c>
      <c r="I37" s="341" t="s">
        <v>9</v>
      </c>
      <c r="J37" s="342" t="s">
        <v>728</v>
      </c>
      <c r="K37" s="341" t="s">
        <v>1385</v>
      </c>
      <c r="L37" s="342" t="s">
        <v>84</v>
      </c>
      <c r="M37" s="341" t="s">
        <v>1386</v>
      </c>
      <c r="N37" s="342" t="s">
        <v>63</v>
      </c>
      <c r="O37" s="341" t="s">
        <v>463</v>
      </c>
      <c r="P37" s="349" t="s">
        <v>80</v>
      </c>
      <c r="Q37" s="341" t="s">
        <v>3371</v>
      </c>
      <c r="R37" s="348"/>
      <c r="S37" s="341" t="s">
        <v>3372</v>
      </c>
      <c r="T37" s="342" t="s">
        <v>3373</v>
      </c>
    </row>
    <row r="38" spans="1:20" ht="15.75" customHeight="1">
      <c r="A38" s="218" t="s">
        <v>417</v>
      </c>
      <c r="B38" s="219" t="s">
        <v>418</v>
      </c>
      <c r="C38" s="343"/>
      <c r="D38" s="350"/>
      <c r="E38" s="344"/>
      <c r="F38" s="350"/>
      <c r="G38" s="344"/>
      <c r="H38" s="350"/>
      <c r="I38" s="346"/>
      <c r="J38" s="348"/>
      <c r="K38" s="346"/>
      <c r="L38" s="348"/>
      <c r="M38" s="346"/>
      <c r="N38" s="348"/>
      <c r="O38" s="346"/>
      <c r="P38" s="348"/>
      <c r="Q38" s="346"/>
      <c r="R38" s="348"/>
      <c r="S38" s="346"/>
      <c r="T38" s="348"/>
    </row>
    <row r="39" spans="1:20" ht="15.75" customHeight="1">
      <c r="A39" s="218" t="s">
        <v>337</v>
      </c>
      <c r="B39" s="219" t="s">
        <v>338</v>
      </c>
      <c r="C39" s="343"/>
      <c r="D39" s="218">
        <v>1953</v>
      </c>
      <c r="E39" s="219">
        <v>63</v>
      </c>
      <c r="F39" s="218" t="s">
        <v>78</v>
      </c>
      <c r="G39" s="344"/>
      <c r="H39" s="345" t="s">
        <v>80</v>
      </c>
      <c r="I39" s="341" t="s">
        <v>121</v>
      </c>
      <c r="J39" s="342" t="s">
        <v>734</v>
      </c>
      <c r="K39" s="341" t="s">
        <v>735</v>
      </c>
      <c r="L39" s="342" t="s">
        <v>84</v>
      </c>
      <c r="M39" s="341" t="s">
        <v>336</v>
      </c>
      <c r="N39" s="342" t="s">
        <v>105</v>
      </c>
      <c r="O39" s="341" t="s">
        <v>736</v>
      </c>
      <c r="P39" s="349" t="s">
        <v>80</v>
      </c>
      <c r="Q39" s="341" t="s">
        <v>1395</v>
      </c>
      <c r="R39" s="348"/>
      <c r="S39" s="341" t="s">
        <v>1396</v>
      </c>
      <c r="T39" s="349" t="s">
        <v>1397</v>
      </c>
    </row>
    <row r="40" spans="1:20" ht="15.75" customHeight="1">
      <c r="A40" s="218" t="s">
        <v>59</v>
      </c>
      <c r="B40" s="219" t="s">
        <v>60</v>
      </c>
      <c r="C40" s="343"/>
      <c r="D40" s="218">
        <v>1971</v>
      </c>
      <c r="E40" s="219"/>
      <c r="F40" s="218" t="s">
        <v>78</v>
      </c>
      <c r="G40" s="219" t="s">
        <v>79</v>
      </c>
      <c r="H40" s="345" t="s">
        <v>80</v>
      </c>
      <c r="I40" s="341" t="s">
        <v>1400</v>
      </c>
      <c r="J40" s="342" t="s">
        <v>82</v>
      </c>
      <c r="K40" s="341" t="s">
        <v>83</v>
      </c>
      <c r="L40" s="342" t="s">
        <v>84</v>
      </c>
      <c r="M40" s="341" t="s">
        <v>85</v>
      </c>
      <c r="N40" s="342" t="s">
        <v>63</v>
      </c>
      <c r="O40" s="341" t="s">
        <v>64</v>
      </c>
      <c r="P40" s="349" t="s">
        <v>80</v>
      </c>
      <c r="Q40" s="341" t="s">
        <v>3374</v>
      </c>
      <c r="R40" s="348"/>
      <c r="S40" s="341" t="s">
        <v>3375</v>
      </c>
      <c r="T40" s="349" t="s">
        <v>1403</v>
      </c>
    </row>
    <row r="41" spans="1:20" ht="15.75" customHeight="1">
      <c r="A41" s="218" t="s">
        <v>59</v>
      </c>
      <c r="B41" s="219" t="s">
        <v>60</v>
      </c>
      <c r="C41" s="343"/>
      <c r="D41" s="350"/>
      <c r="E41" s="344"/>
      <c r="F41" s="350"/>
      <c r="G41" s="344"/>
      <c r="H41" s="350"/>
      <c r="I41" s="346"/>
      <c r="J41" s="348"/>
      <c r="K41" s="346"/>
      <c r="L41" s="348"/>
      <c r="M41" s="346"/>
      <c r="N41" s="348"/>
      <c r="O41" s="346"/>
      <c r="P41" s="348"/>
      <c r="Q41" s="346"/>
      <c r="R41" s="348"/>
      <c r="S41" s="346"/>
      <c r="T41" s="348"/>
    </row>
    <row r="42" spans="1:20" ht="15.75" customHeight="1">
      <c r="A42" s="218" t="s">
        <v>59</v>
      </c>
      <c r="B42" s="219" t="s">
        <v>60</v>
      </c>
      <c r="C42" s="343"/>
      <c r="D42" s="350"/>
      <c r="E42" s="344"/>
      <c r="F42" s="350"/>
      <c r="G42" s="344"/>
      <c r="H42" s="350"/>
      <c r="I42" s="346"/>
      <c r="J42" s="348"/>
      <c r="K42" s="346"/>
      <c r="L42" s="348"/>
      <c r="M42" s="346"/>
      <c r="N42" s="348"/>
      <c r="O42" s="346"/>
      <c r="P42" s="348"/>
      <c r="Q42" s="346"/>
      <c r="R42" s="348"/>
      <c r="S42" s="346"/>
      <c r="T42" s="348"/>
    </row>
    <row r="43" spans="1:20" ht="15.75" customHeight="1">
      <c r="A43" s="218" t="s">
        <v>348</v>
      </c>
      <c r="B43" s="219" t="s">
        <v>349</v>
      </c>
      <c r="C43" s="343"/>
      <c r="D43" s="350"/>
      <c r="E43" s="344"/>
      <c r="F43" s="350"/>
      <c r="G43" s="344"/>
      <c r="H43" s="350"/>
      <c r="I43" s="346"/>
      <c r="J43" s="348"/>
      <c r="K43" s="346"/>
      <c r="L43" s="348"/>
      <c r="M43" s="346"/>
      <c r="N43" s="348"/>
      <c r="O43" s="346"/>
      <c r="P43" s="348"/>
      <c r="Q43" s="346"/>
      <c r="R43" s="348"/>
      <c r="S43" s="346"/>
      <c r="T43" s="348"/>
    </row>
    <row r="44" spans="1:20" ht="15.75" customHeight="1">
      <c r="A44" s="218" t="s">
        <v>348</v>
      </c>
      <c r="B44" s="219" t="s">
        <v>349</v>
      </c>
      <c r="C44" s="343"/>
      <c r="D44" s="350"/>
      <c r="E44" s="344"/>
      <c r="F44" s="350"/>
      <c r="G44" s="344"/>
      <c r="H44" s="350"/>
      <c r="I44" s="346"/>
      <c r="J44" s="348"/>
      <c r="K44" s="346"/>
      <c r="L44" s="348"/>
      <c r="M44" s="346"/>
      <c r="N44" s="348"/>
      <c r="O44" s="346"/>
      <c r="P44" s="348"/>
      <c r="Q44" s="346"/>
      <c r="R44" s="348"/>
      <c r="S44" s="346"/>
      <c r="T44" s="348"/>
    </row>
    <row r="45" spans="1:20" ht="15.75" customHeight="1">
      <c r="A45" s="218" t="s">
        <v>348</v>
      </c>
      <c r="B45" s="219" t="s">
        <v>349</v>
      </c>
      <c r="C45" s="343"/>
      <c r="D45" s="350"/>
      <c r="E45" s="344"/>
      <c r="F45" s="350"/>
      <c r="G45" s="344"/>
      <c r="H45" s="350"/>
      <c r="I45" s="346"/>
      <c r="J45" s="348"/>
      <c r="K45" s="346"/>
      <c r="L45" s="348"/>
      <c r="M45" s="346"/>
      <c r="N45" s="348"/>
      <c r="O45" s="346"/>
      <c r="P45" s="348"/>
      <c r="Q45" s="346"/>
      <c r="R45" s="348"/>
      <c r="S45" s="346"/>
      <c r="T45" s="348"/>
    </row>
    <row r="46" spans="1:20" ht="15.75" customHeight="1">
      <c r="A46" s="218" t="s">
        <v>348</v>
      </c>
      <c r="B46" s="219" t="s">
        <v>349</v>
      </c>
      <c r="C46" s="343"/>
      <c r="D46" s="218">
        <v>1965</v>
      </c>
      <c r="E46" s="219">
        <v>51</v>
      </c>
      <c r="F46" s="218" t="s">
        <v>78</v>
      </c>
      <c r="G46" s="219" t="s">
        <v>79</v>
      </c>
      <c r="H46" s="345" t="s">
        <v>80</v>
      </c>
      <c r="I46" s="341" t="s">
        <v>121</v>
      </c>
      <c r="J46" s="342" t="s">
        <v>754</v>
      </c>
      <c r="K46" s="341" t="s">
        <v>755</v>
      </c>
      <c r="L46" s="342" t="s">
        <v>84</v>
      </c>
      <c r="M46" s="341" t="s">
        <v>336</v>
      </c>
      <c r="N46" s="342" t="s">
        <v>222</v>
      </c>
      <c r="O46" s="341" t="s">
        <v>222</v>
      </c>
      <c r="P46" s="349" t="s">
        <v>80</v>
      </c>
      <c r="Q46" s="341" t="s">
        <v>3376</v>
      </c>
      <c r="R46" s="348"/>
      <c r="S46" s="341" t="s">
        <v>1408</v>
      </c>
      <c r="T46" s="342" t="s">
        <v>3377</v>
      </c>
    </row>
    <row r="47" spans="1:20" ht="15.75" customHeight="1">
      <c r="A47" s="218" t="s">
        <v>348</v>
      </c>
      <c r="B47" s="219" t="s">
        <v>349</v>
      </c>
      <c r="C47" s="343"/>
      <c r="D47" s="350"/>
      <c r="E47" s="344"/>
      <c r="F47" s="350"/>
      <c r="G47" s="344"/>
      <c r="H47" s="350"/>
      <c r="I47" s="346"/>
      <c r="J47" s="348"/>
      <c r="K47" s="346"/>
      <c r="L47" s="348"/>
      <c r="M47" s="346"/>
      <c r="N47" s="348"/>
      <c r="O47" s="346"/>
      <c r="P47" s="348"/>
      <c r="Q47" s="346"/>
      <c r="R47" s="348"/>
      <c r="S47" s="346"/>
      <c r="T47" s="348"/>
    </row>
    <row r="48" spans="1:20" ht="15.75" customHeight="1">
      <c r="A48" s="218" t="s">
        <v>348</v>
      </c>
      <c r="B48" s="219" t="s">
        <v>349</v>
      </c>
      <c r="C48" s="343"/>
      <c r="D48" s="350"/>
      <c r="E48" s="219"/>
      <c r="F48" s="218"/>
      <c r="G48" s="219"/>
      <c r="H48" s="218"/>
      <c r="I48" s="341"/>
      <c r="J48" s="342"/>
      <c r="K48" s="341"/>
      <c r="L48" s="342"/>
      <c r="M48" s="341"/>
      <c r="N48" s="342"/>
      <c r="O48" s="341"/>
      <c r="P48" s="342"/>
      <c r="Q48" s="341"/>
      <c r="R48" s="342"/>
      <c r="S48" s="341"/>
      <c r="T48" s="358"/>
    </row>
    <row r="49" spans="1:20" ht="15.75" customHeight="1">
      <c r="A49" s="218" t="s">
        <v>348</v>
      </c>
      <c r="B49" s="219" t="s">
        <v>349</v>
      </c>
      <c r="C49" s="343"/>
      <c r="D49" s="350"/>
      <c r="E49" s="344"/>
      <c r="F49" s="350"/>
      <c r="G49" s="344"/>
      <c r="H49" s="350"/>
      <c r="I49" s="346"/>
      <c r="J49" s="348"/>
      <c r="K49" s="346"/>
      <c r="L49" s="348"/>
      <c r="M49" s="346"/>
      <c r="N49" s="348"/>
      <c r="O49" s="346"/>
      <c r="P49" s="348"/>
      <c r="Q49" s="346"/>
      <c r="R49" s="348"/>
      <c r="S49" s="346"/>
      <c r="T49" s="348"/>
    </row>
    <row r="50" spans="1:20" ht="15.75" customHeight="1">
      <c r="A50" s="218" t="s">
        <v>348</v>
      </c>
      <c r="B50" s="219" t="s">
        <v>349</v>
      </c>
      <c r="C50" s="343"/>
      <c r="D50" s="350"/>
      <c r="E50" s="344"/>
      <c r="F50" s="350"/>
      <c r="G50" s="344"/>
      <c r="H50" s="350"/>
      <c r="I50" s="346"/>
      <c r="J50" s="348"/>
      <c r="K50" s="346"/>
      <c r="L50" s="348"/>
      <c r="M50" s="346"/>
      <c r="N50" s="348"/>
      <c r="O50" s="346"/>
      <c r="P50" s="348"/>
      <c r="Q50" s="346"/>
      <c r="R50" s="348"/>
      <c r="S50" s="346"/>
      <c r="T50" s="348"/>
    </row>
    <row r="51" spans="1:20" ht="15.75" customHeight="1">
      <c r="A51" s="218" t="s">
        <v>532</v>
      </c>
      <c r="B51" s="219" t="s">
        <v>533</v>
      </c>
      <c r="C51" s="343"/>
      <c r="D51" s="218">
        <v>1956</v>
      </c>
      <c r="E51" s="219"/>
      <c r="F51" s="218" t="s">
        <v>78</v>
      </c>
      <c r="G51" s="219" t="s">
        <v>79</v>
      </c>
      <c r="H51" s="345" t="s">
        <v>80</v>
      </c>
      <c r="I51" s="341" t="s">
        <v>122</v>
      </c>
      <c r="J51" s="342" t="s">
        <v>781</v>
      </c>
      <c r="K51" s="341" t="s">
        <v>786</v>
      </c>
      <c r="L51" s="342" t="s">
        <v>70</v>
      </c>
      <c r="M51" s="341" t="s">
        <v>336</v>
      </c>
      <c r="N51" s="342" t="s">
        <v>292</v>
      </c>
      <c r="O51" s="341" t="s">
        <v>775</v>
      </c>
      <c r="P51" s="349" t="s">
        <v>80</v>
      </c>
      <c r="Q51" s="341" t="s">
        <v>3378</v>
      </c>
      <c r="R51" s="348"/>
      <c r="S51" s="341" t="s">
        <v>1416</v>
      </c>
      <c r="T51" s="342" t="s">
        <v>3379</v>
      </c>
    </row>
    <row r="52" spans="1:20" ht="15.75" customHeight="1">
      <c r="A52" s="218" t="s">
        <v>532</v>
      </c>
      <c r="B52" s="219" t="s">
        <v>533</v>
      </c>
      <c r="C52" s="343"/>
      <c r="D52" s="350"/>
      <c r="E52" s="344"/>
      <c r="F52" s="350"/>
      <c r="G52" s="344"/>
      <c r="H52" s="350"/>
      <c r="I52" s="346"/>
      <c r="J52" s="348"/>
      <c r="K52" s="346"/>
      <c r="L52" s="348"/>
      <c r="M52" s="346"/>
      <c r="N52" s="348"/>
      <c r="O52" s="346"/>
      <c r="P52" s="348"/>
      <c r="Q52" s="346"/>
      <c r="R52" s="348"/>
      <c r="S52" s="346"/>
      <c r="T52" s="348"/>
    </row>
    <row r="53" spans="1:20" ht="15.75" customHeight="1">
      <c r="A53" s="218" t="s">
        <v>532</v>
      </c>
      <c r="B53" s="219" t="s">
        <v>533</v>
      </c>
      <c r="C53" s="343"/>
      <c r="D53" s="350"/>
      <c r="E53" s="344"/>
      <c r="F53" s="350"/>
      <c r="G53" s="344"/>
      <c r="H53" s="350"/>
      <c r="I53" s="346"/>
      <c r="J53" s="348"/>
      <c r="K53" s="346"/>
      <c r="L53" s="348"/>
      <c r="M53" s="346"/>
      <c r="N53" s="348"/>
      <c r="O53" s="346"/>
      <c r="P53" s="348"/>
      <c r="Q53" s="346"/>
      <c r="R53" s="348"/>
      <c r="S53" s="346"/>
      <c r="T53" s="348"/>
    </row>
    <row r="54" spans="1:20" ht="15.75" customHeight="1">
      <c r="A54" s="218" t="s">
        <v>532</v>
      </c>
      <c r="B54" s="219" t="s">
        <v>533</v>
      </c>
      <c r="C54" s="343"/>
      <c r="D54" s="350"/>
      <c r="E54" s="344"/>
      <c r="F54" s="350"/>
      <c r="G54" s="344"/>
      <c r="H54" s="350"/>
      <c r="I54" s="346"/>
      <c r="J54" s="348"/>
      <c r="K54" s="346"/>
      <c r="L54" s="348"/>
      <c r="M54" s="346"/>
      <c r="N54" s="348"/>
      <c r="O54" s="346"/>
      <c r="P54" s="348"/>
      <c r="Q54" s="346"/>
      <c r="R54" s="348"/>
      <c r="S54" s="346"/>
      <c r="T54" s="348"/>
    </row>
    <row r="55" spans="1:20" ht="15.75" customHeight="1">
      <c r="A55" s="218" t="s">
        <v>257</v>
      </c>
      <c r="B55" s="219" t="s">
        <v>258</v>
      </c>
      <c r="C55" s="340" t="s">
        <v>3380</v>
      </c>
      <c r="D55" s="218">
        <v>1965</v>
      </c>
      <c r="E55" s="219">
        <v>51</v>
      </c>
      <c r="F55" s="218" t="s">
        <v>78</v>
      </c>
      <c r="G55" s="344"/>
      <c r="H55" s="345" t="s">
        <v>80</v>
      </c>
      <c r="I55" s="341" t="s">
        <v>1400</v>
      </c>
      <c r="J55" s="342" t="s">
        <v>789</v>
      </c>
      <c r="K55" s="341" t="s">
        <v>790</v>
      </c>
      <c r="L55" s="348"/>
      <c r="M55" s="341" t="s">
        <v>336</v>
      </c>
      <c r="N55" s="342" t="s">
        <v>63</v>
      </c>
      <c r="O55" s="341" t="s">
        <v>64</v>
      </c>
      <c r="P55" s="349" t="s">
        <v>80</v>
      </c>
      <c r="Q55" s="341" t="s">
        <v>1420</v>
      </c>
      <c r="R55" s="348"/>
      <c r="S55" s="341" t="s">
        <v>1421</v>
      </c>
      <c r="T55" s="349" t="s">
        <v>1422</v>
      </c>
    </row>
    <row r="56" spans="1:20" ht="15.75" customHeight="1">
      <c r="A56" s="218" t="s">
        <v>441</v>
      </c>
      <c r="B56" s="219" t="s">
        <v>442</v>
      </c>
      <c r="C56" s="343"/>
      <c r="D56" s="218">
        <v>1964</v>
      </c>
      <c r="E56" s="219">
        <v>52</v>
      </c>
      <c r="F56" s="218" t="s">
        <v>78</v>
      </c>
      <c r="G56" s="219" t="s">
        <v>79</v>
      </c>
      <c r="H56" s="345" t="s">
        <v>80</v>
      </c>
      <c r="I56" s="341" t="s">
        <v>1400</v>
      </c>
      <c r="J56" s="342" t="s">
        <v>794</v>
      </c>
      <c r="K56" s="341" t="s">
        <v>795</v>
      </c>
      <c r="L56" s="348"/>
      <c r="M56" s="341" t="s">
        <v>336</v>
      </c>
      <c r="N56" s="342" t="s">
        <v>222</v>
      </c>
      <c r="O56" s="341" t="s">
        <v>222</v>
      </c>
      <c r="P56" s="349" t="s">
        <v>80</v>
      </c>
      <c r="Q56" s="341" t="s">
        <v>3381</v>
      </c>
      <c r="R56" s="348"/>
      <c r="S56" s="341" t="s">
        <v>1424</v>
      </c>
      <c r="T56" s="342" t="s">
        <v>3382</v>
      </c>
    </row>
    <row r="57" spans="1:20" ht="15.75" customHeight="1">
      <c r="A57" s="218" t="s">
        <v>250</v>
      </c>
      <c r="B57" s="219" t="s">
        <v>251</v>
      </c>
      <c r="C57" s="343"/>
      <c r="D57" s="350"/>
      <c r="E57" s="344"/>
      <c r="F57" s="350"/>
      <c r="G57" s="344"/>
      <c r="H57" s="350"/>
      <c r="I57" s="346"/>
      <c r="J57" s="348"/>
      <c r="K57" s="346"/>
      <c r="L57" s="348"/>
      <c r="M57" s="346"/>
      <c r="N57" s="348"/>
      <c r="O57" s="346"/>
      <c r="P57" s="348"/>
      <c r="Q57" s="346"/>
      <c r="R57" s="348"/>
      <c r="S57" s="346"/>
      <c r="T57" s="348"/>
    </row>
    <row r="58" spans="1:20" ht="15.75" customHeight="1">
      <c r="A58" s="218" t="s">
        <v>250</v>
      </c>
      <c r="B58" s="219" t="s">
        <v>251</v>
      </c>
      <c r="C58" s="343"/>
      <c r="D58" s="350"/>
      <c r="E58" s="344"/>
      <c r="F58" s="350"/>
      <c r="G58" s="344"/>
      <c r="H58" s="350"/>
      <c r="I58" s="346"/>
      <c r="J58" s="348"/>
      <c r="K58" s="346"/>
      <c r="L58" s="348"/>
      <c r="M58" s="346"/>
      <c r="N58" s="348"/>
      <c r="O58" s="346"/>
      <c r="P58" s="348"/>
      <c r="Q58" s="346"/>
      <c r="R58" s="348"/>
      <c r="S58" s="346"/>
      <c r="T58" s="348"/>
    </row>
    <row r="59" spans="1:20" ht="14.25">
      <c r="A59" s="218" t="s">
        <v>250</v>
      </c>
      <c r="B59" s="219" t="s">
        <v>251</v>
      </c>
      <c r="C59" s="343"/>
      <c r="D59" s="350"/>
      <c r="E59" s="344"/>
      <c r="F59" s="350"/>
      <c r="G59" s="344"/>
      <c r="H59" s="350"/>
      <c r="I59" s="346"/>
      <c r="J59" s="348"/>
      <c r="K59" s="346"/>
      <c r="L59" s="348"/>
      <c r="M59" s="346"/>
      <c r="N59" s="348"/>
      <c r="O59" s="346"/>
      <c r="P59" s="348"/>
      <c r="Q59" s="346"/>
      <c r="R59" s="348"/>
      <c r="S59" s="346"/>
      <c r="T59" s="348"/>
    </row>
    <row r="60" spans="1:20" ht="14.25">
      <c r="A60" s="218" t="s">
        <v>250</v>
      </c>
      <c r="B60" s="219" t="s">
        <v>251</v>
      </c>
      <c r="C60" s="343"/>
      <c r="D60" s="350"/>
      <c r="E60" s="344"/>
      <c r="F60" s="350"/>
      <c r="G60" s="344"/>
      <c r="H60" s="350"/>
      <c r="I60" s="346"/>
      <c r="J60" s="348"/>
      <c r="K60" s="346"/>
      <c r="L60" s="348"/>
      <c r="M60" s="346"/>
      <c r="N60" s="348"/>
      <c r="O60" s="346"/>
      <c r="P60" s="348"/>
      <c r="Q60" s="346"/>
      <c r="R60" s="348"/>
      <c r="S60" s="346"/>
      <c r="T60" s="348"/>
    </row>
    <row r="61" spans="1:20" ht="14.25">
      <c r="A61" s="218" t="s">
        <v>250</v>
      </c>
      <c r="B61" s="219" t="s">
        <v>251</v>
      </c>
      <c r="C61" s="343"/>
      <c r="D61" s="350"/>
      <c r="E61" s="344"/>
      <c r="F61" s="350"/>
      <c r="G61" s="344"/>
      <c r="H61" s="350"/>
      <c r="I61" s="346"/>
      <c r="J61" s="348"/>
      <c r="K61" s="346"/>
      <c r="L61" s="348"/>
      <c r="M61" s="346"/>
      <c r="N61" s="348"/>
      <c r="O61" s="346"/>
      <c r="P61" s="348"/>
      <c r="Q61" s="346"/>
      <c r="R61" s="348"/>
      <c r="S61" s="346"/>
      <c r="T61" s="348"/>
    </row>
    <row r="62" spans="1:20" ht="14.25">
      <c r="A62" s="218" t="s">
        <v>250</v>
      </c>
      <c r="B62" s="219" t="s">
        <v>251</v>
      </c>
      <c r="C62" s="343"/>
      <c r="D62" s="350"/>
      <c r="E62" s="344"/>
      <c r="F62" s="350"/>
      <c r="G62" s="344"/>
      <c r="H62" s="350"/>
      <c r="I62" s="346"/>
      <c r="J62" s="348"/>
      <c r="K62" s="346"/>
      <c r="L62" s="348"/>
      <c r="M62" s="346"/>
      <c r="N62" s="348"/>
      <c r="O62" s="346"/>
      <c r="P62" s="348"/>
      <c r="Q62" s="346"/>
      <c r="R62" s="348"/>
      <c r="S62" s="346"/>
      <c r="T62" s="348"/>
    </row>
    <row r="63" spans="1:20" ht="14.25">
      <c r="A63" s="218" t="s">
        <v>250</v>
      </c>
      <c r="B63" s="219" t="s">
        <v>251</v>
      </c>
      <c r="C63" s="343"/>
      <c r="D63" s="350"/>
      <c r="E63" s="344"/>
      <c r="F63" s="350"/>
      <c r="G63" s="344"/>
      <c r="H63" s="350"/>
      <c r="I63" s="346"/>
      <c r="J63" s="348"/>
      <c r="K63" s="346"/>
      <c r="L63" s="348"/>
      <c r="M63" s="346"/>
      <c r="N63" s="348"/>
      <c r="O63" s="346"/>
      <c r="P63" s="348"/>
      <c r="Q63" s="346"/>
      <c r="R63" s="348"/>
      <c r="S63" s="346"/>
      <c r="T63" s="348"/>
    </row>
    <row r="64" spans="1:20" ht="14.25">
      <c r="A64" s="218" t="s">
        <v>250</v>
      </c>
      <c r="B64" s="219" t="s">
        <v>251</v>
      </c>
      <c r="C64" s="343"/>
      <c r="D64" s="350"/>
      <c r="E64" s="344"/>
      <c r="F64" s="350"/>
      <c r="G64" s="344"/>
      <c r="H64" s="350"/>
      <c r="I64" s="346"/>
      <c r="J64" s="348"/>
      <c r="K64" s="346"/>
      <c r="L64" s="348"/>
      <c r="M64" s="346"/>
      <c r="N64" s="348"/>
      <c r="O64" s="346"/>
      <c r="P64" s="348"/>
      <c r="Q64" s="346"/>
      <c r="R64" s="348"/>
      <c r="S64" s="346"/>
      <c r="T64" s="348"/>
    </row>
    <row r="65" spans="1:20" ht="14.25">
      <c r="A65" s="218" t="s">
        <v>250</v>
      </c>
      <c r="B65" s="219" t="s">
        <v>251</v>
      </c>
      <c r="C65" s="343"/>
      <c r="D65" s="350"/>
      <c r="E65" s="344"/>
      <c r="F65" s="350"/>
      <c r="G65" s="344"/>
      <c r="H65" s="350"/>
      <c r="I65" s="346"/>
      <c r="J65" s="348"/>
      <c r="K65" s="346"/>
      <c r="L65" s="348"/>
      <c r="M65" s="346"/>
      <c r="N65" s="348"/>
      <c r="O65" s="346"/>
      <c r="P65" s="348"/>
      <c r="Q65" s="346"/>
      <c r="R65" s="348"/>
      <c r="S65" s="346"/>
      <c r="T65" s="348"/>
    </row>
    <row r="66" spans="1:20" ht="14.25">
      <c r="A66" s="218" t="s">
        <v>250</v>
      </c>
      <c r="B66" s="219" t="s">
        <v>251</v>
      </c>
      <c r="C66" s="343"/>
      <c r="D66" s="350"/>
      <c r="E66" s="344"/>
      <c r="F66" s="350"/>
      <c r="G66" s="344"/>
      <c r="H66" s="350"/>
      <c r="I66" s="346"/>
      <c r="J66" s="348"/>
      <c r="K66" s="346"/>
      <c r="L66" s="348"/>
      <c r="M66" s="346"/>
      <c r="N66" s="348"/>
      <c r="O66" s="346"/>
      <c r="P66" s="348"/>
      <c r="Q66" s="346"/>
      <c r="R66" s="348"/>
      <c r="S66" s="346"/>
      <c r="T66" s="348"/>
    </row>
    <row r="67" spans="1:20" ht="14.25">
      <c r="A67" s="218" t="s">
        <v>250</v>
      </c>
      <c r="B67" s="219" t="s">
        <v>251</v>
      </c>
      <c r="C67" s="343"/>
      <c r="D67" s="350"/>
      <c r="E67" s="219">
        <v>52</v>
      </c>
      <c r="F67" s="218" t="s">
        <v>78</v>
      </c>
      <c r="G67" s="219" t="s">
        <v>79</v>
      </c>
      <c r="H67" s="345" t="s">
        <v>80</v>
      </c>
      <c r="I67" s="341" t="s">
        <v>1400</v>
      </c>
      <c r="J67" s="342" t="s">
        <v>946</v>
      </c>
      <c r="K67" s="341" t="s">
        <v>952</v>
      </c>
      <c r="L67" s="342" t="s">
        <v>84</v>
      </c>
      <c r="M67" s="341" t="s">
        <v>953</v>
      </c>
      <c r="N67" s="342" t="s">
        <v>748</v>
      </c>
      <c r="O67" s="341" t="s">
        <v>749</v>
      </c>
      <c r="P67" s="349" t="s">
        <v>80</v>
      </c>
      <c r="Q67" s="341" t="s">
        <v>1427</v>
      </c>
      <c r="R67" s="348"/>
      <c r="S67" s="341" t="s">
        <v>1428</v>
      </c>
      <c r="T67" s="349" t="s">
        <v>1429</v>
      </c>
    </row>
    <row r="68" spans="1:20" ht="14.25">
      <c r="A68" s="218" t="s">
        <v>250</v>
      </c>
      <c r="B68" s="219" t="s">
        <v>251</v>
      </c>
      <c r="C68" s="343"/>
      <c r="D68" s="350"/>
      <c r="E68" s="219">
        <v>52</v>
      </c>
      <c r="F68" s="218" t="s">
        <v>78</v>
      </c>
      <c r="G68" s="219" t="s">
        <v>79</v>
      </c>
      <c r="H68" s="345" t="s">
        <v>80</v>
      </c>
      <c r="I68" s="341" t="s">
        <v>1400</v>
      </c>
      <c r="J68" s="342" t="s">
        <v>946</v>
      </c>
      <c r="K68" s="341" t="s">
        <v>952</v>
      </c>
      <c r="L68" s="342" t="s">
        <v>84</v>
      </c>
      <c r="M68" s="341" t="s">
        <v>953</v>
      </c>
      <c r="N68" s="342" t="s">
        <v>748</v>
      </c>
      <c r="O68" s="341" t="s">
        <v>749</v>
      </c>
      <c r="P68" s="349" t="s">
        <v>80</v>
      </c>
      <c r="Q68" s="341" t="s">
        <v>1427</v>
      </c>
      <c r="R68" s="348"/>
      <c r="S68" s="341" t="s">
        <v>1428</v>
      </c>
      <c r="T68" s="349" t="s">
        <v>1429</v>
      </c>
    </row>
    <row r="69" spans="1:20" ht="14.25">
      <c r="A69" s="218" t="s">
        <v>250</v>
      </c>
      <c r="B69" s="219" t="s">
        <v>251</v>
      </c>
      <c r="C69" s="343"/>
      <c r="D69" s="350"/>
      <c r="E69" s="219">
        <v>52</v>
      </c>
      <c r="F69" s="218" t="s">
        <v>78</v>
      </c>
      <c r="G69" s="219" t="s">
        <v>79</v>
      </c>
      <c r="H69" s="345" t="s">
        <v>80</v>
      </c>
      <c r="I69" s="341" t="s">
        <v>1400</v>
      </c>
      <c r="J69" s="342" t="s">
        <v>946</v>
      </c>
      <c r="K69" s="341" t="s">
        <v>952</v>
      </c>
      <c r="L69" s="342" t="s">
        <v>84</v>
      </c>
      <c r="M69" s="341" t="s">
        <v>953</v>
      </c>
      <c r="N69" s="342" t="s">
        <v>748</v>
      </c>
      <c r="O69" s="341" t="s">
        <v>749</v>
      </c>
      <c r="P69" s="349" t="s">
        <v>80</v>
      </c>
      <c r="Q69" s="341" t="s">
        <v>1427</v>
      </c>
      <c r="R69" s="348"/>
      <c r="S69" s="341" t="s">
        <v>1428</v>
      </c>
      <c r="T69" s="349" t="s">
        <v>1429</v>
      </c>
    </row>
    <row r="70" spans="1:20" ht="14.25">
      <c r="A70" s="218" t="s">
        <v>250</v>
      </c>
      <c r="B70" s="219" t="s">
        <v>251</v>
      </c>
      <c r="C70" s="343"/>
      <c r="D70" s="350"/>
      <c r="E70" s="219">
        <v>52</v>
      </c>
      <c r="F70" s="218" t="s">
        <v>78</v>
      </c>
      <c r="G70" s="219" t="s">
        <v>79</v>
      </c>
      <c r="H70" s="345" t="s">
        <v>80</v>
      </c>
      <c r="I70" s="341" t="s">
        <v>1400</v>
      </c>
      <c r="J70" s="342" t="s">
        <v>946</v>
      </c>
      <c r="K70" s="341" t="s">
        <v>952</v>
      </c>
      <c r="L70" s="342" t="s">
        <v>84</v>
      </c>
      <c r="M70" s="341" t="s">
        <v>953</v>
      </c>
      <c r="N70" s="342" t="s">
        <v>748</v>
      </c>
      <c r="O70" s="341" t="s">
        <v>749</v>
      </c>
      <c r="P70" s="349" t="s">
        <v>80</v>
      </c>
      <c r="Q70" s="341" t="s">
        <v>1427</v>
      </c>
      <c r="R70" s="348"/>
      <c r="S70" s="341" t="s">
        <v>1428</v>
      </c>
      <c r="T70" s="349" t="s">
        <v>1429</v>
      </c>
    </row>
    <row r="71" spans="1:20" ht="14.25">
      <c r="A71" s="218" t="s">
        <v>250</v>
      </c>
      <c r="B71" s="219" t="s">
        <v>251</v>
      </c>
      <c r="C71" s="343"/>
      <c r="D71" s="350"/>
      <c r="E71" s="219">
        <v>52</v>
      </c>
      <c r="F71" s="218" t="s">
        <v>78</v>
      </c>
      <c r="G71" s="219" t="s">
        <v>79</v>
      </c>
      <c r="H71" s="345" t="s">
        <v>80</v>
      </c>
      <c r="I71" s="341" t="s">
        <v>1400</v>
      </c>
      <c r="J71" s="342" t="s">
        <v>946</v>
      </c>
      <c r="K71" s="341" t="s">
        <v>952</v>
      </c>
      <c r="L71" s="342" t="s">
        <v>84</v>
      </c>
      <c r="M71" s="341" t="s">
        <v>953</v>
      </c>
      <c r="N71" s="342" t="s">
        <v>748</v>
      </c>
      <c r="O71" s="341" t="s">
        <v>749</v>
      </c>
      <c r="P71" s="349" t="s">
        <v>80</v>
      </c>
      <c r="Q71" s="341" t="s">
        <v>1427</v>
      </c>
      <c r="R71" s="348"/>
      <c r="S71" s="341" t="s">
        <v>1428</v>
      </c>
      <c r="T71" s="349" t="s">
        <v>1429</v>
      </c>
    </row>
    <row r="72" spans="1:20" ht="14.25">
      <c r="A72" s="218" t="s">
        <v>250</v>
      </c>
      <c r="B72" s="219" t="s">
        <v>251</v>
      </c>
      <c r="C72" s="343"/>
      <c r="D72" s="350"/>
      <c r="E72" s="219">
        <v>52</v>
      </c>
      <c r="F72" s="218" t="s">
        <v>78</v>
      </c>
      <c r="G72" s="219" t="s">
        <v>79</v>
      </c>
      <c r="H72" s="345" t="s">
        <v>80</v>
      </c>
      <c r="I72" s="341" t="s">
        <v>1400</v>
      </c>
      <c r="J72" s="342" t="s">
        <v>946</v>
      </c>
      <c r="K72" s="341" t="s">
        <v>952</v>
      </c>
      <c r="L72" s="342" t="s">
        <v>84</v>
      </c>
      <c r="M72" s="341" t="s">
        <v>953</v>
      </c>
      <c r="N72" s="342" t="s">
        <v>748</v>
      </c>
      <c r="O72" s="341" t="s">
        <v>749</v>
      </c>
      <c r="P72" s="349" t="s">
        <v>80</v>
      </c>
      <c r="Q72" s="341" t="s">
        <v>1427</v>
      </c>
      <c r="R72" s="348"/>
      <c r="S72" s="341" t="s">
        <v>1428</v>
      </c>
      <c r="T72" s="349" t="s">
        <v>1429</v>
      </c>
    </row>
    <row r="73" spans="1:20" ht="14.25">
      <c r="A73" s="218" t="s">
        <v>250</v>
      </c>
      <c r="B73" s="219" t="s">
        <v>251</v>
      </c>
      <c r="C73" s="343"/>
      <c r="D73" s="350"/>
      <c r="E73" s="344"/>
      <c r="F73" s="350"/>
      <c r="G73" s="344"/>
      <c r="H73" s="350"/>
      <c r="I73" s="346"/>
      <c r="J73" s="348"/>
      <c r="K73" s="346"/>
      <c r="L73" s="348"/>
      <c r="M73" s="346"/>
      <c r="N73" s="348"/>
      <c r="O73" s="346"/>
      <c r="P73" s="348"/>
      <c r="Q73" s="346"/>
      <c r="R73" s="348"/>
      <c r="S73" s="346"/>
      <c r="T73" s="348"/>
    </row>
    <row r="74" spans="1:20" ht="14.25">
      <c r="A74" s="218" t="s">
        <v>250</v>
      </c>
      <c r="B74" s="219" t="s">
        <v>251</v>
      </c>
      <c r="C74" s="343"/>
      <c r="D74" s="350"/>
      <c r="E74" s="344"/>
      <c r="F74" s="350"/>
      <c r="G74" s="344"/>
      <c r="H74" s="350"/>
      <c r="I74" s="346"/>
      <c r="J74" s="348"/>
      <c r="K74" s="346"/>
      <c r="L74" s="348"/>
      <c r="M74" s="346"/>
      <c r="N74" s="348"/>
      <c r="O74" s="346"/>
      <c r="P74" s="348"/>
      <c r="Q74" s="346"/>
      <c r="R74" s="348"/>
      <c r="S74" s="346"/>
      <c r="T74" s="348"/>
    </row>
    <row r="75" spans="1:20" ht="14.25">
      <c r="A75" s="218" t="s">
        <v>537</v>
      </c>
      <c r="B75" s="219" t="s">
        <v>538</v>
      </c>
      <c r="C75" s="340" t="s">
        <v>975</v>
      </c>
      <c r="D75" s="218">
        <v>1973</v>
      </c>
      <c r="E75" s="219">
        <v>43</v>
      </c>
      <c r="F75" s="218" t="s">
        <v>78</v>
      </c>
      <c r="G75" s="219" t="s">
        <v>79</v>
      </c>
      <c r="H75" s="345" t="s">
        <v>80</v>
      </c>
      <c r="I75" s="341" t="s">
        <v>125</v>
      </c>
      <c r="J75" s="342" t="s">
        <v>976</v>
      </c>
      <c r="K75" s="341" t="s">
        <v>977</v>
      </c>
      <c r="L75" s="342" t="s">
        <v>70</v>
      </c>
      <c r="M75" s="341" t="s">
        <v>953</v>
      </c>
      <c r="N75" s="342" t="s">
        <v>960</v>
      </c>
      <c r="O75" s="341" t="s">
        <v>978</v>
      </c>
      <c r="P75" s="349" t="s">
        <v>80</v>
      </c>
      <c r="Q75" s="341" t="s">
        <v>3383</v>
      </c>
      <c r="R75" s="348"/>
      <c r="S75" s="341" t="s">
        <v>3384</v>
      </c>
      <c r="T75" s="342" t="s">
        <v>3385</v>
      </c>
    </row>
    <row r="76" spans="1:20" ht="14.25">
      <c r="A76" s="218" t="s">
        <v>537</v>
      </c>
      <c r="B76" s="219" t="s">
        <v>538</v>
      </c>
      <c r="C76" s="340" t="s">
        <v>975</v>
      </c>
      <c r="D76" s="350"/>
      <c r="E76" s="219">
        <v>43</v>
      </c>
      <c r="F76" s="218" t="s">
        <v>78</v>
      </c>
      <c r="G76" s="219" t="s">
        <v>79</v>
      </c>
      <c r="H76" s="345" t="s">
        <v>80</v>
      </c>
      <c r="I76" s="341" t="s">
        <v>125</v>
      </c>
      <c r="J76" s="342" t="s">
        <v>976</v>
      </c>
      <c r="K76" s="341" t="s">
        <v>977</v>
      </c>
      <c r="L76" s="342" t="s">
        <v>70</v>
      </c>
      <c r="M76" s="341" t="s">
        <v>953</v>
      </c>
      <c r="N76" s="342" t="s">
        <v>960</v>
      </c>
      <c r="O76" s="341" t="s">
        <v>978</v>
      </c>
      <c r="P76" s="349" t="s">
        <v>80</v>
      </c>
      <c r="Q76" s="341" t="s">
        <v>3383</v>
      </c>
      <c r="R76" s="348"/>
      <c r="S76" s="341" t="s">
        <v>3384</v>
      </c>
      <c r="T76" s="342" t="s">
        <v>3385</v>
      </c>
    </row>
    <row r="77" spans="1:20" ht="14.25">
      <c r="A77" s="218" t="s">
        <v>601</v>
      </c>
      <c r="B77" s="219" t="s">
        <v>602</v>
      </c>
      <c r="C77" s="343"/>
      <c r="D77" s="350"/>
      <c r="E77" s="344"/>
      <c r="F77" s="218" t="s">
        <v>703</v>
      </c>
      <c r="G77" s="219" t="s">
        <v>79</v>
      </c>
      <c r="H77" s="345" t="s">
        <v>80</v>
      </c>
      <c r="I77" s="341" t="s">
        <v>121</v>
      </c>
      <c r="J77" s="348"/>
      <c r="K77" s="346"/>
      <c r="L77" s="348"/>
      <c r="M77" s="346"/>
      <c r="N77" s="342" t="s">
        <v>63</v>
      </c>
      <c r="O77" s="341" t="s">
        <v>64</v>
      </c>
      <c r="P77" s="348"/>
      <c r="Q77" s="346"/>
      <c r="R77" s="348"/>
      <c r="S77" s="346"/>
      <c r="T77" s="348"/>
    </row>
    <row r="78" spans="1:20" ht="14.25">
      <c r="A78" s="218" t="s">
        <v>550</v>
      </c>
      <c r="B78" s="219" t="s">
        <v>551</v>
      </c>
      <c r="C78" s="340" t="s">
        <v>3380</v>
      </c>
      <c r="D78" s="218">
        <v>1963</v>
      </c>
      <c r="E78" s="219">
        <v>53</v>
      </c>
      <c r="F78" s="218" t="s">
        <v>78</v>
      </c>
      <c r="G78" s="344"/>
      <c r="H78" s="345" t="s">
        <v>80</v>
      </c>
      <c r="I78" s="341" t="s">
        <v>119</v>
      </c>
      <c r="J78" s="342" t="s">
        <v>1053</v>
      </c>
      <c r="K78" s="341" t="s">
        <v>1054</v>
      </c>
      <c r="L78" s="348"/>
      <c r="M78" s="341" t="s">
        <v>336</v>
      </c>
      <c r="N78" s="342" t="s">
        <v>222</v>
      </c>
      <c r="O78" s="341" t="s">
        <v>222</v>
      </c>
      <c r="P78" s="349" t="s">
        <v>80</v>
      </c>
      <c r="Q78" s="341" t="s">
        <v>1435</v>
      </c>
      <c r="R78" s="348"/>
      <c r="S78" s="341" t="s">
        <v>1436</v>
      </c>
      <c r="T78" s="349" t="s">
        <v>1437</v>
      </c>
    </row>
    <row r="79" spans="1:20" ht="14.25">
      <c r="A79" s="218" t="s">
        <v>535</v>
      </c>
      <c r="B79" s="219" t="s">
        <v>536</v>
      </c>
      <c r="C79" s="343"/>
      <c r="D79" s="350"/>
      <c r="E79" s="344"/>
      <c r="F79" s="350"/>
      <c r="G79" s="344"/>
      <c r="H79" s="350"/>
      <c r="I79" s="346"/>
      <c r="J79" s="348"/>
      <c r="K79" s="346"/>
      <c r="L79" s="348"/>
      <c r="M79" s="346"/>
      <c r="N79" s="348"/>
      <c r="O79" s="346"/>
      <c r="P79" s="348"/>
      <c r="Q79" s="346"/>
      <c r="R79" s="348"/>
      <c r="S79" s="346"/>
      <c r="T79" s="348"/>
    </row>
    <row r="80" spans="1:20" ht="14.25">
      <c r="A80" s="218" t="s">
        <v>535</v>
      </c>
      <c r="B80" s="219" t="s">
        <v>536</v>
      </c>
      <c r="C80" s="343"/>
      <c r="D80" s="350"/>
      <c r="E80" s="344"/>
      <c r="F80" s="350"/>
      <c r="G80" s="344"/>
      <c r="H80" s="350"/>
      <c r="I80" s="346"/>
      <c r="J80" s="348"/>
      <c r="K80" s="346"/>
      <c r="L80" s="348"/>
      <c r="M80" s="346"/>
      <c r="N80" s="348"/>
      <c r="O80" s="346"/>
      <c r="P80" s="348"/>
      <c r="Q80" s="346"/>
      <c r="R80" s="348"/>
      <c r="S80" s="346"/>
      <c r="T80" s="348"/>
    </row>
    <row r="81" spans="1:20" ht="14.25">
      <c r="A81" s="218" t="s">
        <v>535</v>
      </c>
      <c r="B81" s="219" t="s">
        <v>536</v>
      </c>
      <c r="C81" s="343"/>
      <c r="D81" s="350"/>
      <c r="E81" s="219">
        <v>53</v>
      </c>
      <c r="F81" s="218" t="s">
        <v>78</v>
      </c>
      <c r="G81" s="219" t="s">
        <v>79</v>
      </c>
      <c r="H81" s="345" t="s">
        <v>80</v>
      </c>
      <c r="I81" s="341" t="s">
        <v>9</v>
      </c>
      <c r="J81" s="342" t="s">
        <v>1065</v>
      </c>
      <c r="K81" s="341" t="s">
        <v>1066</v>
      </c>
      <c r="L81" s="342" t="s">
        <v>70</v>
      </c>
      <c r="M81" s="341" t="s">
        <v>336</v>
      </c>
      <c r="N81" s="342" t="s">
        <v>961</v>
      </c>
      <c r="O81" s="341" t="s">
        <v>1058</v>
      </c>
      <c r="P81" s="349" t="s">
        <v>80</v>
      </c>
      <c r="Q81" s="341" t="s">
        <v>3386</v>
      </c>
      <c r="R81" s="348"/>
      <c r="S81" s="341" t="s">
        <v>1439</v>
      </c>
      <c r="T81" s="342" t="s">
        <v>3387</v>
      </c>
    </row>
    <row r="82" spans="1:20" ht="14.25">
      <c r="A82" s="218" t="s">
        <v>535</v>
      </c>
      <c r="B82" s="219" t="s">
        <v>536</v>
      </c>
      <c r="C82" s="343"/>
      <c r="D82" s="350"/>
      <c r="E82" s="344"/>
      <c r="F82" s="350"/>
      <c r="G82" s="344"/>
      <c r="H82" s="350"/>
      <c r="I82" s="346"/>
      <c r="J82" s="348"/>
      <c r="K82" s="346"/>
      <c r="L82" s="348"/>
      <c r="M82" s="346"/>
      <c r="N82" s="348"/>
      <c r="O82" s="346"/>
      <c r="P82" s="348"/>
      <c r="Q82" s="346"/>
      <c r="R82" s="348"/>
      <c r="S82" s="346"/>
      <c r="T82" s="348"/>
    </row>
    <row r="83" spans="1:20" ht="14.25">
      <c r="A83" s="218" t="s">
        <v>535</v>
      </c>
      <c r="B83" s="219" t="s">
        <v>536</v>
      </c>
      <c r="C83" s="343"/>
      <c r="D83" s="350"/>
      <c r="E83" s="344"/>
      <c r="F83" s="350"/>
      <c r="G83" s="344"/>
      <c r="H83" s="350"/>
      <c r="I83" s="346"/>
      <c r="J83" s="348"/>
      <c r="K83" s="346"/>
      <c r="L83" s="348"/>
      <c r="M83" s="346"/>
      <c r="N83" s="348"/>
      <c r="O83" s="346"/>
      <c r="P83" s="348"/>
      <c r="Q83" s="346"/>
      <c r="R83" s="348"/>
      <c r="S83" s="346"/>
      <c r="T83" s="348"/>
    </row>
    <row r="84" spans="1:20" ht="14.25">
      <c r="A84" s="218" t="s">
        <v>557</v>
      </c>
      <c r="B84" s="219" t="s">
        <v>558</v>
      </c>
      <c r="C84" s="343"/>
      <c r="D84" s="350"/>
      <c r="E84" s="344"/>
      <c r="F84" s="218" t="s">
        <v>78</v>
      </c>
      <c r="G84" s="344"/>
      <c r="H84" s="345" t="s">
        <v>80</v>
      </c>
      <c r="I84" s="341" t="s">
        <v>119</v>
      </c>
      <c r="J84" s="342" t="s">
        <v>1108</v>
      </c>
      <c r="K84" s="341" t="s">
        <v>1110</v>
      </c>
      <c r="L84" s="348"/>
      <c r="M84" s="341" t="s">
        <v>336</v>
      </c>
      <c r="N84" s="342" t="s">
        <v>222</v>
      </c>
      <c r="O84" s="341" t="s">
        <v>222</v>
      </c>
      <c r="P84" s="349" t="s">
        <v>80</v>
      </c>
      <c r="Q84" s="341" t="s">
        <v>1457</v>
      </c>
      <c r="R84" s="348"/>
      <c r="S84" s="341" t="s">
        <v>1458</v>
      </c>
      <c r="T84" s="349" t="s">
        <v>1459</v>
      </c>
    </row>
    <row r="85" spans="1:20" ht="14.25">
      <c r="A85" s="218" t="s">
        <v>555</v>
      </c>
      <c r="B85" s="219" t="s">
        <v>556</v>
      </c>
      <c r="C85" s="343"/>
      <c r="D85" s="218">
        <v>1965</v>
      </c>
      <c r="E85" s="219">
        <v>51</v>
      </c>
      <c r="F85" s="218" t="s">
        <v>78</v>
      </c>
      <c r="G85" s="219" t="s">
        <v>79</v>
      </c>
      <c r="H85" s="345" t="s">
        <v>80</v>
      </c>
      <c r="I85" s="341" t="s">
        <v>119</v>
      </c>
      <c r="J85" s="342" t="s">
        <v>1196</v>
      </c>
      <c r="K85" s="341" t="s">
        <v>1198</v>
      </c>
      <c r="L85" s="348"/>
      <c r="M85" s="341" t="s">
        <v>336</v>
      </c>
      <c r="N85" s="342" t="s">
        <v>222</v>
      </c>
      <c r="O85" s="341" t="s">
        <v>222</v>
      </c>
      <c r="P85" s="349" t="s">
        <v>80</v>
      </c>
      <c r="Q85" s="341" t="s">
        <v>1454</v>
      </c>
      <c r="R85" s="348"/>
      <c r="S85" s="341" t="s">
        <v>1455</v>
      </c>
      <c r="T85" s="349" t="s">
        <v>1456</v>
      </c>
    </row>
    <row r="86" spans="1:20" ht="14.25">
      <c r="A86" s="218" t="s">
        <v>553</v>
      </c>
      <c r="B86" s="219" t="s">
        <v>554</v>
      </c>
      <c r="C86" s="343"/>
      <c r="D86" s="218">
        <v>1983</v>
      </c>
      <c r="E86" s="219">
        <v>33</v>
      </c>
      <c r="F86" s="218" t="s">
        <v>78</v>
      </c>
      <c r="G86" s="219" t="s">
        <v>79</v>
      </c>
      <c r="H86" s="345" t="s">
        <v>80</v>
      </c>
      <c r="I86" s="341" t="s">
        <v>119</v>
      </c>
      <c r="J86" s="342" t="s">
        <v>1283</v>
      </c>
      <c r="K86" s="341" t="s">
        <v>1284</v>
      </c>
      <c r="L86" s="348"/>
      <c r="M86" s="341" t="s">
        <v>336</v>
      </c>
      <c r="N86" s="342" t="s">
        <v>223</v>
      </c>
      <c r="O86" s="341" t="s">
        <v>223</v>
      </c>
      <c r="P86" s="349" t="s">
        <v>80</v>
      </c>
      <c r="Q86" s="341" t="s">
        <v>1450</v>
      </c>
      <c r="R86" s="348"/>
      <c r="S86" s="341" t="s">
        <v>1451</v>
      </c>
      <c r="T86" s="349" t="s">
        <v>1452</v>
      </c>
    </row>
    <row r="87" spans="1:20" ht="14.25">
      <c r="A87" s="218" t="s">
        <v>190</v>
      </c>
      <c r="B87" s="219" t="s">
        <v>191</v>
      </c>
      <c r="C87" s="343"/>
      <c r="D87" s="218">
        <v>1961</v>
      </c>
      <c r="E87" s="219">
        <v>55</v>
      </c>
      <c r="F87" s="218" t="s">
        <v>78</v>
      </c>
      <c r="G87" s="219" t="s">
        <v>79</v>
      </c>
      <c r="H87" s="345" t="s">
        <v>80</v>
      </c>
      <c r="I87" s="341" t="s">
        <v>122</v>
      </c>
      <c r="J87" s="342" t="s">
        <v>1292</v>
      </c>
      <c r="K87" s="341" t="s">
        <v>1293</v>
      </c>
      <c r="L87" s="348"/>
      <c r="M87" s="341" t="s">
        <v>336</v>
      </c>
      <c r="N87" s="342" t="s">
        <v>1294</v>
      </c>
      <c r="O87" s="341" t="s">
        <v>1295</v>
      </c>
      <c r="P87" s="349" t="s">
        <v>80</v>
      </c>
      <c r="Q87" s="346"/>
      <c r="R87" s="348"/>
      <c r="S87" s="346"/>
      <c r="T87" s="348"/>
    </row>
    <row r="88" spans="1:20" ht="14.25">
      <c r="A88" s="218" t="s">
        <v>1301</v>
      </c>
      <c r="B88" s="219" t="s">
        <v>770</v>
      </c>
      <c r="C88" s="343"/>
      <c r="D88" s="350"/>
      <c r="E88" s="344"/>
      <c r="F88" s="350"/>
      <c r="G88" s="344"/>
      <c r="H88" s="345" t="s">
        <v>80</v>
      </c>
      <c r="I88" s="341" t="s">
        <v>119</v>
      </c>
      <c r="J88" s="342" t="s">
        <v>1303</v>
      </c>
      <c r="K88" s="341" t="s">
        <v>1304</v>
      </c>
      <c r="L88" s="348"/>
      <c r="M88" s="341" t="s">
        <v>336</v>
      </c>
      <c r="N88" s="342" t="s">
        <v>223</v>
      </c>
      <c r="O88" s="341" t="s">
        <v>223</v>
      </c>
      <c r="P88" s="349" t="s">
        <v>80</v>
      </c>
      <c r="Q88" s="346"/>
      <c r="R88" s="348"/>
      <c r="S88" s="346"/>
      <c r="T88" s="348"/>
    </row>
    <row r="89" spans="1:20" ht="14.25">
      <c r="A89" s="218" t="s">
        <v>3388</v>
      </c>
      <c r="B89" s="219" t="s">
        <v>1462</v>
      </c>
      <c r="C89" s="343"/>
      <c r="D89" s="218">
        <v>1963</v>
      </c>
      <c r="E89" s="344"/>
      <c r="F89" s="218" t="s">
        <v>78</v>
      </c>
      <c r="G89" s="344"/>
      <c r="H89" s="345" t="s">
        <v>3389</v>
      </c>
      <c r="I89" s="341" t="s">
        <v>122</v>
      </c>
      <c r="J89" s="342" t="s">
        <v>1318</v>
      </c>
      <c r="K89" s="341" t="s">
        <v>1319</v>
      </c>
      <c r="L89" s="342" t="s">
        <v>84</v>
      </c>
      <c r="M89" s="341" t="s">
        <v>336</v>
      </c>
      <c r="N89" s="342" t="s">
        <v>748</v>
      </c>
      <c r="O89" s="341" t="s">
        <v>749</v>
      </c>
      <c r="P89" s="349" t="s">
        <v>1320</v>
      </c>
      <c r="Q89" s="346"/>
      <c r="R89" s="348"/>
      <c r="S89" s="346"/>
      <c r="T89" s="358"/>
    </row>
    <row r="90" spans="1:20" ht="14.25">
      <c r="A90" s="218" t="s">
        <v>3388</v>
      </c>
      <c r="B90" s="219" t="s">
        <v>1462</v>
      </c>
      <c r="C90" s="343"/>
      <c r="D90" s="350"/>
      <c r="E90" s="344"/>
      <c r="F90" s="350"/>
      <c r="G90" s="344"/>
      <c r="H90" s="350"/>
      <c r="I90" s="346"/>
      <c r="J90" s="348"/>
      <c r="K90" s="346"/>
      <c r="L90" s="348"/>
      <c r="M90" s="346"/>
      <c r="N90" s="348"/>
      <c r="O90" s="346"/>
      <c r="P90" s="348"/>
      <c r="Q90" s="346"/>
      <c r="R90" s="348"/>
      <c r="S90" s="346"/>
      <c r="T90" s="348"/>
    </row>
    <row r="91" spans="1:20" ht="14.25">
      <c r="A91" s="218" t="s">
        <v>3388</v>
      </c>
      <c r="B91" s="219" t="s">
        <v>1462</v>
      </c>
      <c r="C91" s="343"/>
      <c r="D91" s="350"/>
      <c r="E91" s="344"/>
      <c r="F91" s="350"/>
      <c r="G91" s="344"/>
      <c r="H91" s="350"/>
      <c r="I91" s="346"/>
      <c r="J91" s="348"/>
      <c r="K91" s="346"/>
      <c r="L91" s="348"/>
      <c r="M91" s="346"/>
      <c r="N91" s="348"/>
      <c r="O91" s="346"/>
      <c r="P91" s="348"/>
      <c r="Q91" s="346"/>
      <c r="R91" s="348"/>
      <c r="S91" s="346"/>
      <c r="T91" s="348"/>
    </row>
    <row r="92" spans="1:20" ht="14.25">
      <c r="A92" s="218" t="s">
        <v>3388</v>
      </c>
      <c r="B92" s="219" t="s">
        <v>1462</v>
      </c>
      <c r="C92" s="343"/>
      <c r="D92" s="350"/>
      <c r="E92" s="344"/>
      <c r="F92" s="350"/>
      <c r="G92" s="344"/>
      <c r="H92" s="350"/>
      <c r="I92" s="346"/>
      <c r="J92" s="348"/>
      <c r="K92" s="346"/>
      <c r="L92" s="348"/>
      <c r="M92" s="346"/>
      <c r="N92" s="348"/>
      <c r="O92" s="346"/>
      <c r="P92" s="348"/>
      <c r="Q92" s="346"/>
      <c r="R92" s="348"/>
      <c r="S92" s="346"/>
      <c r="T92" s="348"/>
    </row>
    <row r="93" spans="1:20" ht="14.25">
      <c r="A93" s="218" t="s">
        <v>3388</v>
      </c>
      <c r="B93" s="219" t="s">
        <v>1462</v>
      </c>
      <c r="C93" s="343"/>
      <c r="D93" s="350"/>
      <c r="E93" s="344"/>
      <c r="F93" s="350"/>
      <c r="G93" s="344"/>
      <c r="H93" s="350"/>
      <c r="I93" s="346"/>
      <c r="J93" s="348"/>
      <c r="K93" s="346"/>
      <c r="L93" s="348"/>
      <c r="M93" s="346"/>
      <c r="N93" s="348"/>
      <c r="O93" s="346"/>
      <c r="P93" s="348"/>
      <c r="Q93" s="346"/>
      <c r="R93" s="348"/>
      <c r="S93" s="346"/>
      <c r="T93" s="348"/>
    </row>
    <row r="94" spans="1:20" ht="14.25">
      <c r="A94" s="218" t="s">
        <v>320</v>
      </c>
      <c r="B94" s="219" t="s">
        <v>321</v>
      </c>
      <c r="C94" s="343"/>
      <c r="D94" s="218">
        <v>1967</v>
      </c>
      <c r="E94" s="219">
        <v>49</v>
      </c>
      <c r="F94" s="218" t="s">
        <v>78</v>
      </c>
      <c r="G94" s="344"/>
      <c r="H94" s="345" t="s">
        <v>80</v>
      </c>
      <c r="I94" s="341" t="s">
        <v>123</v>
      </c>
      <c r="J94" s="342" t="s">
        <v>1335</v>
      </c>
      <c r="K94" s="341" t="s">
        <v>1336</v>
      </c>
      <c r="L94" s="348"/>
      <c r="M94" s="341" t="s">
        <v>336</v>
      </c>
      <c r="N94" s="342" t="s">
        <v>1337</v>
      </c>
      <c r="O94" s="341" t="s">
        <v>1337</v>
      </c>
      <c r="P94" s="349" t="s">
        <v>80</v>
      </c>
      <c r="Q94" s="341" t="s">
        <v>1468</v>
      </c>
      <c r="R94" s="348"/>
      <c r="S94" s="341" t="s">
        <v>1469</v>
      </c>
      <c r="T94" s="349" t="s">
        <v>1470</v>
      </c>
    </row>
    <row r="95" spans="1:20" ht="14.25">
      <c r="A95" s="218" t="s">
        <v>311</v>
      </c>
      <c r="B95" s="219" t="s">
        <v>312</v>
      </c>
      <c r="C95" s="343"/>
      <c r="D95" s="218">
        <v>1969</v>
      </c>
      <c r="E95" s="219">
        <v>47</v>
      </c>
      <c r="F95" s="218" t="s">
        <v>78</v>
      </c>
      <c r="G95" s="344"/>
      <c r="H95" s="345" t="s">
        <v>80</v>
      </c>
      <c r="I95" s="341" t="s">
        <v>124</v>
      </c>
      <c r="J95" s="342" t="s">
        <v>1347</v>
      </c>
      <c r="K95" s="341" t="s">
        <v>1348</v>
      </c>
      <c r="L95" s="342" t="s">
        <v>84</v>
      </c>
      <c r="M95" s="341" t="s">
        <v>336</v>
      </c>
      <c r="N95" s="342" t="s">
        <v>63</v>
      </c>
      <c r="O95" s="341" t="s">
        <v>64</v>
      </c>
      <c r="P95" s="349" t="s">
        <v>80</v>
      </c>
      <c r="Q95" s="341" t="s">
        <v>1465</v>
      </c>
      <c r="R95" s="348"/>
      <c r="S95" s="341" t="s">
        <v>1466</v>
      </c>
      <c r="T95" s="349" t="s">
        <v>1467</v>
      </c>
    </row>
    <row r="96" spans="1:20" ht="14.25">
      <c r="A96" s="218" t="s">
        <v>91</v>
      </c>
      <c r="B96" s="219" t="s">
        <v>92</v>
      </c>
      <c r="C96" s="340"/>
      <c r="D96" s="350"/>
      <c r="E96" s="344"/>
      <c r="F96" s="218" t="s">
        <v>78</v>
      </c>
      <c r="G96" s="344"/>
      <c r="H96" s="350"/>
      <c r="I96" s="222"/>
      <c r="J96" s="355"/>
      <c r="K96" s="341"/>
      <c r="L96" s="355"/>
      <c r="M96" s="222"/>
      <c r="N96" s="355"/>
      <c r="O96" s="222"/>
      <c r="P96" s="348"/>
      <c r="Q96" s="222"/>
      <c r="R96" s="348"/>
      <c r="S96" s="222"/>
      <c r="T96" s="342"/>
    </row>
    <row r="97" spans="1:20" ht="14.25">
      <c r="A97" s="218" t="s">
        <v>91</v>
      </c>
      <c r="B97" s="219" t="s">
        <v>92</v>
      </c>
      <c r="C97" s="340"/>
      <c r="D97" s="350"/>
      <c r="E97" s="344"/>
      <c r="F97" s="350"/>
      <c r="G97" s="344"/>
      <c r="H97" s="350"/>
      <c r="I97" s="346"/>
      <c r="J97" s="348"/>
      <c r="K97" s="341"/>
      <c r="L97" s="348"/>
      <c r="M97" s="346"/>
      <c r="N97" s="348"/>
      <c r="O97" s="346"/>
      <c r="P97" s="348"/>
      <c r="Q97" s="346"/>
      <c r="R97" s="348"/>
      <c r="S97" s="346"/>
      <c r="T97" s="348"/>
    </row>
    <row r="98" spans="1:20" ht="14.25">
      <c r="A98" s="218" t="s">
        <v>91</v>
      </c>
      <c r="B98" s="219" t="s">
        <v>92</v>
      </c>
      <c r="C98" s="340"/>
      <c r="D98" s="350"/>
      <c r="E98" s="344"/>
      <c r="F98" s="350"/>
      <c r="G98" s="344"/>
      <c r="H98" s="350"/>
      <c r="I98" s="346"/>
      <c r="J98" s="348"/>
      <c r="K98" s="341"/>
      <c r="L98" s="348"/>
      <c r="M98" s="346"/>
      <c r="N98" s="348"/>
      <c r="O98" s="346"/>
      <c r="P98" s="348"/>
      <c r="Q98" s="346"/>
      <c r="R98" s="348"/>
      <c r="S98" s="346"/>
      <c r="T98" s="348"/>
    </row>
    <row r="99" spans="1:20" ht="14.25">
      <c r="A99" s="218" t="s">
        <v>91</v>
      </c>
      <c r="B99" s="219" t="s">
        <v>92</v>
      </c>
      <c r="C99" s="340"/>
      <c r="D99" s="350"/>
      <c r="E99" s="344"/>
      <c r="F99" s="350"/>
      <c r="G99" s="344"/>
      <c r="H99" s="350"/>
      <c r="I99" s="346"/>
      <c r="J99" s="348"/>
      <c r="K99" s="341"/>
      <c r="L99" s="348"/>
      <c r="M99" s="346"/>
      <c r="N99" s="348"/>
      <c r="O99" s="346"/>
      <c r="P99" s="348"/>
      <c r="Q99" s="346"/>
      <c r="R99" s="348"/>
      <c r="S99" s="346"/>
      <c r="T99" s="348"/>
    </row>
    <row r="100" spans="1:20" ht="14.25">
      <c r="A100" s="218" t="s">
        <v>91</v>
      </c>
      <c r="B100" s="219" t="s">
        <v>92</v>
      </c>
      <c r="C100" s="340"/>
      <c r="D100" s="350"/>
      <c r="E100" s="344"/>
      <c r="F100" s="350"/>
      <c r="G100" s="344"/>
      <c r="H100" s="350"/>
      <c r="I100" s="341"/>
      <c r="J100" s="355"/>
      <c r="K100" s="341"/>
      <c r="L100" s="355"/>
      <c r="M100" s="222"/>
      <c r="N100" s="355"/>
      <c r="O100" s="222"/>
      <c r="P100" s="348"/>
      <c r="Q100" s="222"/>
      <c r="R100" s="348"/>
      <c r="S100" s="222"/>
      <c r="T100" s="342"/>
    </row>
    <row r="101" spans="1:20" ht="14.25">
      <c r="A101" s="218" t="s">
        <v>91</v>
      </c>
      <c r="B101" s="219" t="s">
        <v>92</v>
      </c>
      <c r="C101" s="340"/>
      <c r="D101" s="350"/>
      <c r="E101" s="344"/>
      <c r="F101" s="350"/>
      <c r="G101" s="344"/>
      <c r="H101" s="350"/>
      <c r="I101" s="346"/>
      <c r="J101" s="348"/>
      <c r="K101" s="341"/>
      <c r="L101" s="348"/>
      <c r="M101" s="346"/>
      <c r="N101" s="348"/>
      <c r="O101" s="346"/>
      <c r="P101" s="348"/>
      <c r="Q101" s="346"/>
      <c r="R101" s="348"/>
      <c r="S101" s="346"/>
      <c r="T101" s="348"/>
    </row>
    <row r="102" spans="1:20" ht="14.25">
      <c r="A102" s="218" t="s">
        <v>91</v>
      </c>
      <c r="B102" s="219" t="s">
        <v>92</v>
      </c>
      <c r="C102" s="340"/>
      <c r="D102" s="350"/>
      <c r="E102" s="344"/>
      <c r="F102" s="350"/>
      <c r="G102" s="344"/>
      <c r="H102" s="350"/>
      <c r="I102" s="346"/>
      <c r="J102" s="348"/>
      <c r="K102" s="341"/>
      <c r="L102" s="348"/>
      <c r="M102" s="346"/>
      <c r="N102" s="348"/>
      <c r="O102" s="346"/>
      <c r="P102" s="348"/>
      <c r="Q102" s="346"/>
      <c r="R102" s="348"/>
      <c r="S102" s="346"/>
      <c r="T102" s="348"/>
    </row>
    <row r="103" spans="1:20" ht="14.25">
      <c r="A103" s="218" t="s">
        <v>91</v>
      </c>
      <c r="B103" s="219" t="s">
        <v>92</v>
      </c>
      <c r="C103" s="340"/>
      <c r="D103" s="350"/>
      <c r="E103" s="344"/>
      <c r="F103" s="350"/>
      <c r="G103" s="344"/>
      <c r="H103" s="350"/>
      <c r="I103" s="346"/>
      <c r="J103" s="348"/>
      <c r="K103" s="341"/>
      <c r="L103" s="348"/>
      <c r="M103" s="346"/>
      <c r="N103" s="348"/>
      <c r="O103" s="346"/>
      <c r="P103" s="348"/>
      <c r="Q103" s="346"/>
      <c r="R103" s="348"/>
      <c r="S103" s="346"/>
      <c r="T103" s="348"/>
    </row>
    <row r="104" spans="1:20" ht="14.25">
      <c r="A104" s="218" t="s">
        <v>1476</v>
      </c>
      <c r="B104" s="219" t="s">
        <v>1477</v>
      </c>
      <c r="C104" s="340"/>
      <c r="D104" s="350"/>
      <c r="E104" s="344"/>
      <c r="F104" s="350"/>
      <c r="G104" s="344"/>
      <c r="H104" s="350"/>
      <c r="I104" s="222" t="s">
        <v>9</v>
      </c>
      <c r="J104" s="342" t="s">
        <v>3390</v>
      </c>
      <c r="K104" s="341" t="s">
        <v>114</v>
      </c>
      <c r="L104" s="355" t="s">
        <v>70</v>
      </c>
      <c r="M104" s="222" t="s">
        <v>2287</v>
      </c>
      <c r="N104" s="355" t="s">
        <v>115</v>
      </c>
      <c r="O104" s="222" t="s">
        <v>116</v>
      </c>
      <c r="P104" s="348"/>
      <c r="Q104" s="222" t="s">
        <v>3391</v>
      </c>
      <c r="R104" s="348"/>
      <c r="S104" s="222" t="s">
        <v>3392</v>
      </c>
      <c r="T104" s="349" t="s">
        <v>3393</v>
      </c>
    </row>
    <row r="105" spans="1:20" ht="14.25">
      <c r="A105" s="218" t="s">
        <v>1476</v>
      </c>
      <c r="B105" s="219" t="s">
        <v>1477</v>
      </c>
      <c r="C105" s="340"/>
      <c r="D105" s="350"/>
      <c r="E105" s="344"/>
      <c r="F105" s="350"/>
      <c r="G105" s="344"/>
      <c r="H105" s="350"/>
      <c r="I105" s="346"/>
      <c r="J105" s="348"/>
      <c r="K105" s="341" t="s">
        <v>114</v>
      </c>
      <c r="L105" s="348"/>
      <c r="M105" s="346"/>
      <c r="N105" s="348"/>
      <c r="O105" s="346"/>
      <c r="P105" s="348"/>
      <c r="Q105" s="346"/>
      <c r="R105" s="348"/>
      <c r="S105" s="346"/>
      <c r="T105" s="348"/>
    </row>
    <row r="106" spans="1:20" ht="14.25">
      <c r="A106" s="218" t="s">
        <v>1476</v>
      </c>
      <c r="B106" s="219" t="s">
        <v>1477</v>
      </c>
      <c r="C106" s="340"/>
      <c r="D106" s="350"/>
      <c r="E106" s="344"/>
      <c r="F106" s="350"/>
      <c r="G106" s="344"/>
      <c r="H106" s="350"/>
      <c r="I106" s="346"/>
      <c r="J106" s="348"/>
      <c r="K106" s="341" t="s">
        <v>114</v>
      </c>
      <c r="L106" s="348"/>
      <c r="M106" s="346"/>
      <c r="N106" s="348"/>
      <c r="O106" s="346"/>
      <c r="P106" s="348"/>
      <c r="Q106" s="346"/>
      <c r="R106" s="348"/>
      <c r="S106" s="346"/>
      <c r="T106" s="348"/>
    </row>
    <row r="107" spans="1:20" ht="14.25">
      <c r="A107" s="218" t="s">
        <v>1476</v>
      </c>
      <c r="B107" s="219" t="s">
        <v>1477</v>
      </c>
      <c r="C107" s="340"/>
      <c r="D107" s="350"/>
      <c r="E107" s="344"/>
      <c r="F107" s="350"/>
      <c r="G107" s="344"/>
      <c r="H107" s="350"/>
      <c r="I107" s="346"/>
      <c r="J107" s="348"/>
      <c r="K107" s="341" t="s">
        <v>114</v>
      </c>
      <c r="L107" s="348"/>
      <c r="M107" s="346"/>
      <c r="N107" s="348"/>
      <c r="O107" s="346"/>
      <c r="P107" s="348"/>
      <c r="Q107" s="346"/>
      <c r="R107" s="348"/>
      <c r="S107" s="346"/>
      <c r="T107" s="348"/>
    </row>
    <row r="108" spans="1:20" ht="14.25">
      <c r="A108" s="218" t="s">
        <v>1476</v>
      </c>
      <c r="B108" s="219" t="s">
        <v>1477</v>
      </c>
      <c r="C108" s="340"/>
      <c r="D108" s="350"/>
      <c r="E108" s="344"/>
      <c r="F108" s="350"/>
      <c r="G108" s="344"/>
      <c r="H108" s="350"/>
      <c r="I108" s="346"/>
      <c r="J108" s="348"/>
      <c r="K108" s="341" t="s">
        <v>114</v>
      </c>
      <c r="L108" s="348"/>
      <c r="M108" s="346"/>
      <c r="N108" s="348"/>
      <c r="O108" s="346"/>
      <c r="P108" s="348"/>
      <c r="Q108" s="346"/>
      <c r="R108" s="348"/>
      <c r="S108" s="346"/>
      <c r="T108" s="348"/>
    </row>
    <row r="109" spans="1:20" ht="14.25">
      <c r="A109" s="218" t="s">
        <v>1476</v>
      </c>
      <c r="B109" s="219" t="s">
        <v>1477</v>
      </c>
      <c r="C109" s="340"/>
      <c r="D109" s="350"/>
      <c r="E109" s="344"/>
      <c r="F109" s="350"/>
      <c r="G109" s="344"/>
      <c r="H109" s="350"/>
      <c r="I109" s="346"/>
      <c r="J109" s="348"/>
      <c r="K109" s="341" t="s">
        <v>114</v>
      </c>
      <c r="L109" s="348"/>
      <c r="M109" s="346"/>
      <c r="N109" s="348"/>
      <c r="O109" s="346"/>
      <c r="P109" s="348"/>
      <c r="Q109" s="346"/>
      <c r="R109" s="348"/>
      <c r="S109" s="346"/>
      <c r="T109" s="348"/>
    </row>
    <row r="110" spans="1:20" ht="14.25">
      <c r="A110" s="218" t="s">
        <v>1476</v>
      </c>
      <c r="B110" s="219" t="s">
        <v>1477</v>
      </c>
      <c r="C110" s="340"/>
      <c r="D110" s="350"/>
      <c r="E110" s="344"/>
      <c r="F110" s="350"/>
      <c r="G110" s="344"/>
      <c r="H110" s="350"/>
      <c r="I110" s="346"/>
      <c r="J110" s="348"/>
      <c r="K110" s="341" t="s">
        <v>114</v>
      </c>
      <c r="L110" s="348"/>
      <c r="M110" s="346"/>
      <c r="N110" s="348"/>
      <c r="O110" s="346"/>
      <c r="P110" s="348"/>
      <c r="Q110" s="346"/>
      <c r="R110" s="348"/>
      <c r="S110" s="346"/>
      <c r="T110" s="348"/>
    </row>
    <row r="111" spans="1:20" ht="14.25">
      <c r="A111" s="218" t="s">
        <v>1476</v>
      </c>
      <c r="B111" s="219" t="s">
        <v>1477</v>
      </c>
      <c r="C111" s="340"/>
      <c r="D111" s="350"/>
      <c r="E111" s="344"/>
      <c r="F111" s="350"/>
      <c r="G111" s="344"/>
      <c r="H111" s="350"/>
      <c r="I111" s="346"/>
      <c r="J111" s="348"/>
      <c r="K111" s="341" t="s">
        <v>114</v>
      </c>
      <c r="L111" s="348"/>
      <c r="M111" s="346"/>
      <c r="N111" s="348"/>
      <c r="O111" s="346"/>
      <c r="P111" s="348"/>
      <c r="Q111" s="346"/>
      <c r="R111" s="348"/>
      <c r="S111" s="346"/>
      <c r="T111" s="348"/>
    </row>
    <row r="112" spans="1:20" ht="14.25">
      <c r="A112" s="218" t="s">
        <v>328</v>
      </c>
      <c r="B112" s="219" t="s">
        <v>329</v>
      </c>
      <c r="C112" s="343"/>
      <c r="D112" s="350"/>
      <c r="E112" s="344"/>
      <c r="F112" s="350"/>
      <c r="G112" s="344"/>
      <c r="H112" s="350"/>
      <c r="I112" s="346"/>
      <c r="J112" s="348"/>
      <c r="K112" s="346"/>
      <c r="L112" s="348"/>
      <c r="M112" s="346"/>
      <c r="N112" s="348"/>
      <c r="O112" s="346"/>
      <c r="P112" s="348"/>
      <c r="Q112" s="346"/>
      <c r="R112" s="348"/>
      <c r="S112" s="346"/>
      <c r="T112" s="348"/>
    </row>
    <row r="113" spans="1:20" ht="14.25">
      <c r="A113" s="218" t="s">
        <v>328</v>
      </c>
      <c r="B113" s="219" t="s">
        <v>329</v>
      </c>
      <c r="C113" s="343"/>
      <c r="D113" s="350"/>
      <c r="E113" s="344"/>
      <c r="F113" s="350"/>
      <c r="G113" s="344"/>
      <c r="H113" s="350"/>
      <c r="I113" s="346"/>
      <c r="J113" s="348"/>
      <c r="K113" s="346"/>
      <c r="L113" s="348"/>
      <c r="M113" s="346"/>
      <c r="N113" s="348"/>
      <c r="O113" s="346"/>
      <c r="P113" s="348"/>
      <c r="Q113" s="346"/>
      <c r="R113" s="348"/>
      <c r="S113" s="346"/>
      <c r="T113" s="348"/>
    </row>
    <row r="114" spans="1:20" ht="14.25">
      <c r="A114" s="218" t="s">
        <v>328</v>
      </c>
      <c r="B114" s="219" t="s">
        <v>329</v>
      </c>
      <c r="C114" s="343"/>
      <c r="D114" s="350"/>
      <c r="E114" s="344"/>
      <c r="F114" s="350"/>
      <c r="G114" s="344"/>
      <c r="H114" s="350"/>
      <c r="I114" s="346"/>
      <c r="J114" s="348"/>
      <c r="K114" s="346"/>
      <c r="L114" s="348"/>
      <c r="M114" s="346"/>
      <c r="N114" s="348"/>
      <c r="O114" s="346"/>
      <c r="P114" s="348"/>
      <c r="Q114" s="346"/>
      <c r="R114" s="348"/>
      <c r="S114" s="346"/>
      <c r="T114" s="348"/>
    </row>
    <row r="115" spans="1:20" ht="14.25">
      <c r="A115" s="218" t="s">
        <v>328</v>
      </c>
      <c r="B115" s="219" t="s">
        <v>329</v>
      </c>
      <c r="C115" s="343"/>
      <c r="D115" s="350"/>
      <c r="E115" s="344"/>
      <c r="F115" s="350"/>
      <c r="G115" s="344"/>
      <c r="H115" s="350"/>
      <c r="I115" s="346"/>
      <c r="J115" s="348"/>
      <c r="K115" s="346"/>
      <c r="L115" s="348"/>
      <c r="M115" s="346"/>
      <c r="N115" s="348"/>
      <c r="O115" s="346"/>
      <c r="P115" s="348"/>
      <c r="Q115" s="346"/>
      <c r="R115" s="348"/>
      <c r="S115" s="346"/>
      <c r="T115" s="348"/>
    </row>
    <row r="116" spans="1:20" ht="14.25">
      <c r="A116" s="218" t="s">
        <v>328</v>
      </c>
      <c r="B116" s="219" t="s">
        <v>329</v>
      </c>
      <c r="C116" s="343"/>
      <c r="D116" s="350"/>
      <c r="E116" s="344"/>
      <c r="F116" s="350"/>
      <c r="G116" s="344"/>
      <c r="H116" s="350"/>
      <c r="I116" s="346"/>
      <c r="J116" s="348"/>
      <c r="K116" s="346"/>
      <c r="L116" s="348"/>
      <c r="M116" s="346"/>
      <c r="N116" s="348"/>
      <c r="O116" s="346"/>
      <c r="P116" s="348"/>
      <c r="Q116" s="346"/>
      <c r="R116" s="348"/>
      <c r="S116" s="346"/>
      <c r="T116" s="348"/>
    </row>
    <row r="117" spans="1:20" ht="14.25">
      <c r="A117" s="218" t="s">
        <v>328</v>
      </c>
      <c r="B117" s="219" t="s">
        <v>329</v>
      </c>
      <c r="C117" s="343"/>
      <c r="D117" s="350"/>
      <c r="E117" s="344"/>
      <c r="F117" s="350"/>
      <c r="G117" s="344"/>
      <c r="H117" s="350"/>
      <c r="I117" s="346"/>
      <c r="J117" s="348"/>
      <c r="K117" s="346"/>
      <c r="L117" s="348"/>
      <c r="M117" s="346"/>
      <c r="N117" s="348"/>
      <c r="O117" s="346"/>
      <c r="P117" s="348"/>
      <c r="Q117" s="346"/>
      <c r="R117" s="348"/>
      <c r="S117" s="346"/>
      <c r="T117" s="348"/>
    </row>
    <row r="118" spans="1:20" ht="14.25">
      <c r="A118" s="218" t="s">
        <v>328</v>
      </c>
      <c r="B118" s="219" t="s">
        <v>329</v>
      </c>
      <c r="C118" s="343"/>
      <c r="D118" s="350"/>
      <c r="E118" s="344"/>
      <c r="F118" s="350"/>
      <c r="G118" s="344"/>
      <c r="H118" s="350"/>
      <c r="I118" s="346"/>
      <c r="J118" s="348"/>
      <c r="K118" s="346"/>
      <c r="L118" s="348"/>
      <c r="M118" s="346"/>
      <c r="N118" s="348"/>
      <c r="O118" s="346"/>
      <c r="P118" s="348"/>
      <c r="Q118" s="346"/>
      <c r="R118" s="348"/>
      <c r="S118" s="346"/>
      <c r="T118" s="348"/>
    </row>
    <row r="119" spans="1:20" ht="14.25">
      <c r="A119" s="218" t="s">
        <v>328</v>
      </c>
      <c r="B119" s="219" t="s">
        <v>329</v>
      </c>
      <c r="C119" s="343"/>
      <c r="D119" s="350"/>
      <c r="E119" s="344"/>
      <c r="F119" s="350"/>
      <c r="G119" s="344"/>
      <c r="H119" s="350"/>
      <c r="I119" s="346"/>
      <c r="J119" s="348"/>
      <c r="K119" s="346"/>
      <c r="L119" s="348"/>
      <c r="M119" s="346"/>
      <c r="N119" s="348"/>
      <c r="O119" s="346"/>
      <c r="P119" s="348"/>
      <c r="Q119" s="346"/>
      <c r="R119" s="348"/>
      <c r="S119" s="346"/>
      <c r="T119" s="348"/>
    </row>
    <row r="120" spans="1:20" ht="14.25">
      <c r="A120" s="218" t="s">
        <v>328</v>
      </c>
      <c r="B120" s="219" t="s">
        <v>329</v>
      </c>
      <c r="C120" s="343"/>
      <c r="D120" s="350"/>
      <c r="E120" s="344"/>
      <c r="F120" s="350"/>
      <c r="G120" s="344"/>
      <c r="H120" s="350"/>
      <c r="I120" s="346"/>
      <c r="J120" s="348"/>
      <c r="K120" s="346"/>
      <c r="L120" s="348"/>
      <c r="M120" s="346"/>
      <c r="N120" s="348"/>
      <c r="O120" s="346"/>
      <c r="P120" s="348"/>
      <c r="Q120" s="346"/>
      <c r="R120" s="348"/>
      <c r="S120" s="346"/>
      <c r="T120" s="348"/>
    </row>
    <row r="121" spans="1:20" ht="14.25">
      <c r="A121" s="218" t="s">
        <v>328</v>
      </c>
      <c r="B121" s="219" t="s">
        <v>329</v>
      </c>
      <c r="C121" s="343"/>
      <c r="D121" s="350"/>
      <c r="E121" s="344"/>
      <c r="F121" s="350"/>
      <c r="G121" s="344"/>
      <c r="H121" s="350"/>
      <c r="I121" s="346"/>
      <c r="J121" s="348"/>
      <c r="K121" s="346"/>
      <c r="L121" s="348"/>
      <c r="M121" s="346"/>
      <c r="N121" s="348"/>
      <c r="O121" s="346"/>
      <c r="P121" s="348"/>
      <c r="Q121" s="346"/>
      <c r="R121" s="348"/>
      <c r="S121" s="346"/>
      <c r="T121" s="348"/>
    </row>
    <row r="122" spans="1:20" ht="14.25">
      <c r="A122" s="218" t="s">
        <v>328</v>
      </c>
      <c r="B122" s="219" t="s">
        <v>329</v>
      </c>
      <c r="C122" s="343"/>
      <c r="D122" s="350"/>
      <c r="E122" s="344"/>
      <c r="F122" s="350"/>
      <c r="G122" s="344"/>
      <c r="H122" s="350"/>
      <c r="I122" s="346"/>
      <c r="J122" s="348"/>
      <c r="K122" s="346"/>
      <c r="L122" s="348"/>
      <c r="M122" s="346"/>
      <c r="N122" s="348"/>
      <c r="O122" s="346"/>
      <c r="P122" s="348"/>
      <c r="Q122" s="346"/>
      <c r="R122" s="348"/>
      <c r="S122" s="346"/>
      <c r="T122" s="348"/>
    </row>
    <row r="123" spans="1:20" ht="14.25">
      <c r="A123" s="218" t="s">
        <v>328</v>
      </c>
      <c r="B123" s="219" t="s">
        <v>329</v>
      </c>
      <c r="C123" s="343"/>
      <c r="D123" s="350"/>
      <c r="E123" s="344"/>
      <c r="F123" s="350"/>
      <c r="G123" s="344"/>
      <c r="H123" s="350"/>
      <c r="I123" s="346"/>
      <c r="J123" s="348"/>
      <c r="K123" s="346"/>
      <c r="L123" s="348"/>
      <c r="M123" s="346"/>
      <c r="N123" s="348"/>
      <c r="O123" s="346"/>
      <c r="P123" s="348"/>
      <c r="Q123" s="346"/>
      <c r="R123" s="348"/>
      <c r="S123" s="346"/>
      <c r="T123" s="348"/>
    </row>
    <row r="124" spans="1:20" ht="14.25">
      <c r="A124" s="218" t="s">
        <v>328</v>
      </c>
      <c r="B124" s="219" t="s">
        <v>329</v>
      </c>
      <c r="C124" s="343"/>
      <c r="D124" s="350"/>
      <c r="E124" s="344"/>
      <c r="F124" s="350"/>
      <c r="G124" s="344"/>
      <c r="H124" s="350"/>
      <c r="I124" s="346"/>
      <c r="J124" s="348"/>
      <c r="K124" s="346"/>
      <c r="L124" s="348"/>
      <c r="M124" s="346"/>
      <c r="N124" s="348"/>
      <c r="O124" s="346"/>
      <c r="P124" s="348"/>
      <c r="Q124" s="346"/>
      <c r="R124" s="348"/>
      <c r="S124" s="346"/>
      <c r="T124" s="348"/>
    </row>
    <row r="125" spans="1:20" ht="14.25">
      <c r="A125" s="218" t="s">
        <v>328</v>
      </c>
      <c r="B125" s="219" t="s">
        <v>329</v>
      </c>
      <c r="C125" s="343"/>
      <c r="D125" s="350"/>
      <c r="E125" s="344"/>
      <c r="F125" s="350"/>
      <c r="G125" s="344"/>
      <c r="H125" s="350"/>
      <c r="I125" s="346"/>
      <c r="J125" s="348"/>
      <c r="K125" s="346"/>
      <c r="L125" s="348"/>
      <c r="M125" s="346"/>
      <c r="N125" s="348"/>
      <c r="O125" s="346"/>
      <c r="P125" s="348"/>
      <c r="Q125" s="346"/>
      <c r="R125" s="348"/>
      <c r="S125" s="346"/>
      <c r="T125" s="348"/>
    </row>
    <row r="126" spans="1:20" ht="14.25">
      <c r="A126" s="218" t="s">
        <v>328</v>
      </c>
      <c r="B126" s="219" t="s">
        <v>329</v>
      </c>
      <c r="C126" s="343"/>
      <c r="D126" s="350"/>
      <c r="E126" s="219">
        <v>45</v>
      </c>
      <c r="F126" s="218" t="s">
        <v>78</v>
      </c>
      <c r="G126" s="219" t="s">
        <v>79</v>
      </c>
      <c r="H126" s="345" t="s">
        <v>80</v>
      </c>
      <c r="I126" s="341" t="s">
        <v>1400</v>
      </c>
      <c r="J126" s="342" t="s">
        <v>82</v>
      </c>
      <c r="K126" s="341" t="s">
        <v>1481</v>
      </c>
      <c r="L126" s="342" t="s">
        <v>84</v>
      </c>
      <c r="M126" s="341" t="s">
        <v>1447</v>
      </c>
      <c r="N126" s="342" t="s">
        <v>63</v>
      </c>
      <c r="O126" s="341" t="s">
        <v>64</v>
      </c>
      <c r="P126" s="349" t="s">
        <v>80</v>
      </c>
      <c r="Q126" s="346"/>
      <c r="R126" s="348"/>
      <c r="S126" s="346"/>
      <c r="T126" s="348"/>
    </row>
    <row r="127" spans="1:20" ht="14.25">
      <c r="A127" s="218" t="s">
        <v>328</v>
      </c>
      <c r="B127" s="219" t="s">
        <v>329</v>
      </c>
      <c r="C127" s="343"/>
      <c r="D127" s="350"/>
      <c r="E127" s="344"/>
      <c r="F127" s="350"/>
      <c r="G127" s="344"/>
      <c r="H127" s="350"/>
      <c r="I127" s="346"/>
      <c r="J127" s="348"/>
      <c r="K127" s="346"/>
      <c r="L127" s="348"/>
      <c r="M127" s="346"/>
      <c r="N127" s="348"/>
      <c r="O127" s="346"/>
      <c r="P127" s="348"/>
      <c r="Q127" s="346"/>
      <c r="R127" s="348"/>
      <c r="S127" s="346"/>
      <c r="T127" s="348"/>
    </row>
    <row r="128" spans="1:20" ht="14.25">
      <c r="A128" s="218" t="s">
        <v>328</v>
      </c>
      <c r="B128" s="219" t="s">
        <v>329</v>
      </c>
      <c r="C128" s="343"/>
      <c r="D128" s="350"/>
      <c r="E128" s="344"/>
      <c r="F128" s="350"/>
      <c r="G128" s="344"/>
      <c r="H128" s="350"/>
      <c r="I128" s="346"/>
      <c r="J128" s="348"/>
      <c r="K128" s="346"/>
      <c r="L128" s="348"/>
      <c r="M128" s="346"/>
      <c r="N128" s="348"/>
      <c r="O128" s="346"/>
      <c r="P128" s="348"/>
      <c r="Q128" s="346"/>
      <c r="R128" s="348"/>
      <c r="S128" s="346"/>
      <c r="T128" s="348"/>
    </row>
    <row r="129" spans="1:20" ht="14.25">
      <c r="A129" s="218" t="s">
        <v>328</v>
      </c>
      <c r="B129" s="219" t="s">
        <v>329</v>
      </c>
      <c r="C129" s="343"/>
      <c r="D129" s="350"/>
      <c r="E129" s="344"/>
      <c r="F129" s="350"/>
      <c r="G129" s="344"/>
      <c r="H129" s="350"/>
      <c r="I129" s="346"/>
      <c r="J129" s="348"/>
      <c r="K129" s="346"/>
      <c r="L129" s="348"/>
      <c r="M129" s="346"/>
      <c r="N129" s="348"/>
      <c r="O129" s="346"/>
      <c r="P129" s="348"/>
      <c r="Q129" s="346"/>
      <c r="R129" s="348"/>
      <c r="S129" s="346"/>
      <c r="T129" s="348"/>
    </row>
    <row r="130" spans="1:20" ht="14.25">
      <c r="A130" s="218" t="s">
        <v>328</v>
      </c>
      <c r="B130" s="219" t="s">
        <v>329</v>
      </c>
      <c r="C130" s="343"/>
      <c r="D130" s="350"/>
      <c r="E130" s="344"/>
      <c r="F130" s="350"/>
      <c r="G130" s="344"/>
      <c r="H130" s="350"/>
      <c r="I130" s="346"/>
      <c r="J130" s="348"/>
      <c r="K130" s="346"/>
      <c r="L130" s="348"/>
      <c r="M130" s="346"/>
      <c r="N130" s="348"/>
      <c r="O130" s="346"/>
      <c r="P130" s="348"/>
      <c r="Q130" s="346"/>
      <c r="R130" s="348"/>
      <c r="S130" s="346"/>
      <c r="T130" s="348"/>
    </row>
    <row r="131" spans="1:20" ht="14.25">
      <c r="A131" s="218" t="s">
        <v>328</v>
      </c>
      <c r="B131" s="219" t="s">
        <v>329</v>
      </c>
      <c r="C131" s="343"/>
      <c r="D131" s="350"/>
      <c r="E131" s="344"/>
      <c r="F131" s="350"/>
      <c r="G131" s="344"/>
      <c r="H131" s="350"/>
      <c r="I131" s="346"/>
      <c r="J131" s="348"/>
      <c r="K131" s="346"/>
      <c r="L131" s="348"/>
      <c r="M131" s="346"/>
      <c r="N131" s="348"/>
      <c r="O131" s="346"/>
      <c r="P131" s="348"/>
      <c r="Q131" s="346"/>
      <c r="R131" s="348"/>
      <c r="S131" s="346"/>
      <c r="T131" s="348"/>
    </row>
    <row r="132" spans="1:20" ht="14.25">
      <c r="A132" s="218" t="s">
        <v>328</v>
      </c>
      <c r="B132" s="219" t="s">
        <v>329</v>
      </c>
      <c r="C132" s="343"/>
      <c r="D132" s="350"/>
      <c r="E132" s="344"/>
      <c r="F132" s="350"/>
      <c r="G132" s="344"/>
      <c r="H132" s="350"/>
      <c r="I132" s="346"/>
      <c r="J132" s="348"/>
      <c r="K132" s="346"/>
      <c r="L132" s="348"/>
      <c r="M132" s="346"/>
      <c r="N132" s="348"/>
      <c r="O132" s="346"/>
      <c r="P132" s="348"/>
      <c r="Q132" s="346"/>
      <c r="R132" s="348"/>
      <c r="S132" s="346"/>
      <c r="T132" s="348"/>
    </row>
    <row r="133" spans="1:20" ht="14.25">
      <c r="A133" s="218" t="s">
        <v>328</v>
      </c>
      <c r="B133" s="219" t="s">
        <v>329</v>
      </c>
      <c r="C133" s="343"/>
      <c r="D133" s="350"/>
      <c r="E133" s="344"/>
      <c r="F133" s="350"/>
      <c r="G133" s="344"/>
      <c r="H133" s="350"/>
      <c r="I133" s="346"/>
      <c r="J133" s="348"/>
      <c r="K133" s="346"/>
      <c r="L133" s="348"/>
      <c r="M133" s="346"/>
      <c r="N133" s="348"/>
      <c r="O133" s="346"/>
      <c r="P133" s="348"/>
      <c r="Q133" s="346"/>
      <c r="R133" s="348"/>
      <c r="S133" s="346"/>
      <c r="T133" s="348"/>
    </row>
    <row r="134" spans="1:20" ht="14.25">
      <c r="A134" s="218" t="s">
        <v>328</v>
      </c>
      <c r="B134" s="219" t="s">
        <v>329</v>
      </c>
      <c r="C134" s="343"/>
      <c r="D134" s="350"/>
      <c r="E134" s="344"/>
      <c r="F134" s="350"/>
      <c r="G134" s="344"/>
      <c r="H134" s="350"/>
      <c r="I134" s="346"/>
      <c r="J134" s="348"/>
      <c r="K134" s="346"/>
      <c r="L134" s="348"/>
      <c r="M134" s="346"/>
      <c r="N134" s="348"/>
      <c r="O134" s="346"/>
      <c r="P134" s="348"/>
      <c r="Q134" s="346"/>
      <c r="R134" s="348"/>
      <c r="S134" s="346"/>
      <c r="T134" s="348"/>
    </row>
    <row r="135" spans="1:20" ht="14.25">
      <c r="A135" s="218" t="s">
        <v>328</v>
      </c>
      <c r="B135" s="219" t="s">
        <v>329</v>
      </c>
      <c r="C135" s="343"/>
      <c r="D135" s="350"/>
      <c r="E135" s="344"/>
      <c r="F135" s="350"/>
      <c r="G135" s="344"/>
      <c r="H135" s="350"/>
      <c r="I135" s="346"/>
      <c r="J135" s="348"/>
      <c r="K135" s="346"/>
      <c r="L135" s="348"/>
      <c r="M135" s="346"/>
      <c r="N135" s="348"/>
      <c r="O135" s="346"/>
      <c r="P135" s="348"/>
      <c r="Q135" s="346"/>
      <c r="R135" s="348"/>
      <c r="S135" s="346"/>
      <c r="T135" s="348"/>
    </row>
    <row r="136" spans="1:20" ht="14.25">
      <c r="A136" s="218" t="s">
        <v>328</v>
      </c>
      <c r="B136" s="219" t="s">
        <v>329</v>
      </c>
      <c r="C136" s="340"/>
      <c r="D136" s="350"/>
      <c r="E136" s="344"/>
      <c r="F136" s="350"/>
      <c r="G136" s="344"/>
      <c r="H136" s="350"/>
      <c r="I136" s="341" t="s">
        <v>139</v>
      </c>
      <c r="J136" s="342" t="s">
        <v>1405</v>
      </c>
      <c r="K136" s="222" t="s">
        <v>1357</v>
      </c>
      <c r="L136" s="342" t="s">
        <v>70</v>
      </c>
      <c r="M136" s="341" t="s">
        <v>3394</v>
      </c>
      <c r="N136" s="342" t="s">
        <v>63</v>
      </c>
      <c r="O136" s="341" t="s">
        <v>64</v>
      </c>
      <c r="P136" s="359" t="str">
        <f>HYPERLINK("http://gongyi.qq.com/jjhgy/","Link")</f>
        <v>Link</v>
      </c>
      <c r="Q136" s="346"/>
      <c r="R136" s="348"/>
      <c r="S136" s="346"/>
      <c r="T136" s="348"/>
    </row>
    <row r="137" spans="1:20" ht="14.25">
      <c r="A137" s="218" t="s">
        <v>328</v>
      </c>
      <c r="B137" s="219" t="s">
        <v>329</v>
      </c>
      <c r="C137" s="343"/>
      <c r="D137" s="350"/>
      <c r="E137" s="344"/>
      <c r="F137" s="350"/>
      <c r="G137" s="344"/>
      <c r="H137" s="350"/>
      <c r="I137" s="346"/>
      <c r="J137" s="348"/>
      <c r="K137" s="346"/>
      <c r="L137" s="348"/>
      <c r="M137" s="346"/>
      <c r="N137" s="348"/>
      <c r="O137" s="346"/>
      <c r="P137" s="348"/>
      <c r="Q137" s="346"/>
      <c r="R137" s="348"/>
      <c r="S137" s="346"/>
      <c r="T137" s="348"/>
    </row>
    <row r="138" spans="1:20" ht="14.25">
      <c r="A138" s="218" t="s">
        <v>328</v>
      </c>
      <c r="B138" s="219" t="s">
        <v>329</v>
      </c>
      <c r="C138" s="343"/>
      <c r="D138" s="350"/>
      <c r="E138" s="344"/>
      <c r="F138" s="350"/>
      <c r="G138" s="344"/>
      <c r="H138" s="350"/>
      <c r="I138" s="346"/>
      <c r="J138" s="348"/>
      <c r="K138" s="346"/>
      <c r="L138" s="348"/>
      <c r="M138" s="346"/>
      <c r="N138" s="348"/>
      <c r="O138" s="346"/>
      <c r="P138" s="348"/>
      <c r="Q138" s="346"/>
      <c r="R138" s="348"/>
      <c r="S138" s="346"/>
      <c r="T138" s="348"/>
    </row>
    <row r="139" spans="1:20" ht="14.25">
      <c r="A139" s="218" t="s">
        <v>328</v>
      </c>
      <c r="B139" s="219" t="s">
        <v>329</v>
      </c>
      <c r="C139" s="343"/>
      <c r="D139" s="350"/>
      <c r="E139" s="344"/>
      <c r="F139" s="350"/>
      <c r="G139" s="344"/>
      <c r="H139" s="350"/>
      <c r="I139" s="346"/>
      <c r="J139" s="348"/>
      <c r="K139" s="346"/>
      <c r="L139" s="348"/>
      <c r="M139" s="346"/>
      <c r="N139" s="348"/>
      <c r="O139" s="346"/>
      <c r="P139" s="348"/>
      <c r="Q139" s="346"/>
      <c r="R139" s="348"/>
      <c r="S139" s="346"/>
      <c r="T139" s="348"/>
    </row>
    <row r="140" spans="1:20" ht="14.25">
      <c r="A140" s="218" t="s">
        <v>328</v>
      </c>
      <c r="B140" s="219" t="s">
        <v>329</v>
      </c>
      <c r="C140" s="343"/>
      <c r="D140" s="350"/>
      <c r="E140" s="344"/>
      <c r="F140" s="350"/>
      <c r="G140" s="344"/>
      <c r="H140" s="350"/>
      <c r="I140" s="346"/>
      <c r="J140" s="348"/>
      <c r="K140" s="346"/>
      <c r="L140" s="348"/>
      <c r="M140" s="346"/>
      <c r="N140" s="348"/>
      <c r="O140" s="346"/>
      <c r="P140" s="348"/>
      <c r="Q140" s="346"/>
      <c r="R140" s="348"/>
      <c r="S140" s="346"/>
      <c r="T140" s="348"/>
    </row>
    <row r="141" spans="1:20" ht="14.25">
      <c r="A141" s="218" t="s">
        <v>328</v>
      </c>
      <c r="B141" s="219" t="s">
        <v>329</v>
      </c>
      <c r="C141" s="343"/>
      <c r="D141" s="350"/>
      <c r="E141" s="344"/>
      <c r="F141" s="350"/>
      <c r="G141" s="344"/>
      <c r="H141" s="350"/>
      <c r="I141" s="346"/>
      <c r="J141" s="348"/>
      <c r="K141" s="346"/>
      <c r="L141" s="348"/>
      <c r="M141" s="346"/>
      <c r="N141" s="348"/>
      <c r="O141" s="346"/>
      <c r="P141" s="348"/>
      <c r="Q141" s="346"/>
      <c r="R141" s="348"/>
      <c r="S141" s="346"/>
      <c r="T141" s="348"/>
    </row>
    <row r="142" spans="1:20" ht="14.25">
      <c r="A142" s="218" t="s">
        <v>328</v>
      </c>
      <c r="B142" s="219" t="s">
        <v>329</v>
      </c>
      <c r="C142" s="340"/>
      <c r="D142" s="350"/>
      <c r="E142" s="344"/>
      <c r="F142" s="350"/>
      <c r="G142" s="344"/>
      <c r="H142" s="350"/>
      <c r="I142" s="341" t="s">
        <v>139</v>
      </c>
      <c r="J142" s="342" t="s">
        <v>1405</v>
      </c>
      <c r="K142" s="222" t="s">
        <v>1357</v>
      </c>
      <c r="L142" s="342" t="s">
        <v>70</v>
      </c>
      <c r="M142" s="341" t="s">
        <v>3394</v>
      </c>
      <c r="N142" s="342" t="s">
        <v>63</v>
      </c>
      <c r="O142" s="341" t="s">
        <v>64</v>
      </c>
      <c r="P142" s="359" t="str">
        <f>HYPERLINK("http://gongyi.qq.com/jjhgy/","Link")</f>
        <v>Link</v>
      </c>
      <c r="Q142" s="346"/>
      <c r="R142" s="348"/>
      <c r="S142" s="346"/>
      <c r="T142" s="348"/>
    </row>
    <row r="143" spans="1:20" ht="14.25">
      <c r="A143" s="218" t="s">
        <v>328</v>
      </c>
      <c r="B143" s="219" t="s">
        <v>329</v>
      </c>
      <c r="C143" s="340" t="s">
        <v>3380</v>
      </c>
      <c r="D143" s="350"/>
      <c r="E143" s="344"/>
      <c r="F143" s="350"/>
      <c r="G143" s="344"/>
      <c r="H143" s="350"/>
      <c r="I143" s="346"/>
      <c r="J143" s="348"/>
      <c r="K143" s="346"/>
      <c r="L143" s="348"/>
      <c r="M143" s="346"/>
      <c r="N143" s="348"/>
      <c r="O143" s="346"/>
      <c r="P143" s="348"/>
      <c r="Q143" s="346"/>
      <c r="R143" s="348"/>
      <c r="S143" s="346"/>
      <c r="T143" s="348"/>
    </row>
    <row r="144" spans="1:20" ht="14.25">
      <c r="A144" s="218" t="s">
        <v>328</v>
      </c>
      <c r="B144" s="219" t="s">
        <v>329</v>
      </c>
      <c r="C144" s="340"/>
      <c r="D144" s="350"/>
      <c r="E144" s="219">
        <v>45</v>
      </c>
      <c r="F144" s="218" t="s">
        <v>78</v>
      </c>
      <c r="G144" s="219" t="s">
        <v>79</v>
      </c>
      <c r="H144" s="345" t="s">
        <v>80</v>
      </c>
      <c r="I144" s="341" t="s">
        <v>1400</v>
      </c>
      <c r="J144" s="342" t="s">
        <v>82</v>
      </c>
      <c r="K144" s="341" t="s">
        <v>1481</v>
      </c>
      <c r="L144" s="342" t="s">
        <v>84</v>
      </c>
      <c r="M144" s="341" t="s">
        <v>1447</v>
      </c>
      <c r="N144" s="342" t="s">
        <v>63</v>
      </c>
      <c r="O144" s="341" t="s">
        <v>64</v>
      </c>
      <c r="P144" s="349" t="s">
        <v>80</v>
      </c>
      <c r="Q144" s="346"/>
      <c r="R144" s="348"/>
      <c r="S144" s="346"/>
      <c r="T144" s="348"/>
    </row>
    <row r="145" spans="1:20" ht="14.25">
      <c r="A145" s="218" t="s">
        <v>1503</v>
      </c>
      <c r="B145" s="219" t="s">
        <v>1504</v>
      </c>
      <c r="C145" s="340"/>
      <c r="D145" s="350"/>
      <c r="E145" s="344"/>
      <c r="F145" s="350"/>
      <c r="G145" s="344"/>
      <c r="H145" s="350"/>
      <c r="I145" s="341" t="s">
        <v>1400</v>
      </c>
      <c r="J145" s="342" t="s">
        <v>3395</v>
      </c>
      <c r="K145" s="222" t="s">
        <v>1505</v>
      </c>
      <c r="L145" s="355" t="s">
        <v>70</v>
      </c>
      <c r="M145" s="222" t="s">
        <v>1750</v>
      </c>
      <c r="N145" s="355" t="s">
        <v>63</v>
      </c>
      <c r="O145" s="222" t="s">
        <v>64</v>
      </c>
      <c r="P145" s="348"/>
      <c r="Q145" s="222" t="s">
        <v>3396</v>
      </c>
      <c r="R145" s="348"/>
      <c r="S145" s="222">
        <v>13858956433</v>
      </c>
      <c r="T145" s="349" t="s">
        <v>3397</v>
      </c>
    </row>
    <row r="146" spans="1:20" ht="14.25">
      <c r="A146" s="218" t="s">
        <v>1503</v>
      </c>
      <c r="B146" s="219" t="s">
        <v>1504</v>
      </c>
      <c r="C146" s="340"/>
      <c r="D146" s="350"/>
      <c r="E146" s="344"/>
      <c r="F146" s="350"/>
      <c r="G146" s="344"/>
      <c r="H146" s="350"/>
      <c r="I146" s="346"/>
      <c r="J146" s="342"/>
      <c r="K146" s="222" t="s">
        <v>1505</v>
      </c>
      <c r="L146" s="348"/>
      <c r="M146" s="346"/>
      <c r="N146" s="348"/>
      <c r="O146" s="346"/>
      <c r="P146" s="348"/>
      <c r="Q146" s="346"/>
      <c r="R146" s="348"/>
      <c r="S146" s="346"/>
      <c r="T146" s="348"/>
    </row>
    <row r="147" spans="1:20" ht="14.25">
      <c r="A147" s="218" t="s">
        <v>1503</v>
      </c>
      <c r="B147" s="219" t="s">
        <v>1504</v>
      </c>
      <c r="C147" s="340"/>
      <c r="D147" s="350"/>
      <c r="E147" s="344"/>
      <c r="F147" s="350"/>
      <c r="G147" s="344"/>
      <c r="H147" s="350"/>
      <c r="I147" s="346"/>
      <c r="J147" s="342"/>
      <c r="K147" s="222" t="s">
        <v>1505</v>
      </c>
      <c r="L147" s="348"/>
      <c r="M147" s="346"/>
      <c r="N147" s="348"/>
      <c r="O147" s="346"/>
      <c r="P147" s="348"/>
      <c r="Q147" s="346"/>
      <c r="R147" s="348"/>
      <c r="S147" s="346"/>
      <c r="T147" s="348"/>
    </row>
    <row r="148" spans="1:20" ht="14.25">
      <c r="A148" s="218" t="s">
        <v>1503</v>
      </c>
      <c r="B148" s="219" t="s">
        <v>1504</v>
      </c>
      <c r="C148" s="340"/>
      <c r="D148" s="350"/>
      <c r="E148" s="344"/>
      <c r="F148" s="350"/>
      <c r="G148" s="344"/>
      <c r="H148" s="350"/>
      <c r="I148" s="346"/>
      <c r="J148" s="342"/>
      <c r="K148" s="222" t="s">
        <v>1505</v>
      </c>
      <c r="L148" s="348"/>
      <c r="M148" s="346"/>
      <c r="N148" s="348"/>
      <c r="O148" s="346"/>
      <c r="P148" s="348"/>
      <c r="Q148" s="346"/>
      <c r="R148" s="348"/>
      <c r="S148" s="346"/>
      <c r="T148" s="348"/>
    </row>
    <row r="149" spans="1:20" ht="14.25">
      <c r="A149" s="218" t="s">
        <v>1503</v>
      </c>
      <c r="B149" s="219" t="s">
        <v>1504</v>
      </c>
      <c r="C149" s="340"/>
      <c r="D149" s="350"/>
      <c r="E149" s="344"/>
      <c r="F149" s="350"/>
      <c r="G149" s="344"/>
      <c r="H149" s="350"/>
      <c r="I149" s="346"/>
      <c r="J149" s="342"/>
      <c r="K149" s="222" t="s">
        <v>1505</v>
      </c>
      <c r="L149" s="348"/>
      <c r="M149" s="346"/>
      <c r="N149" s="348"/>
      <c r="O149" s="346"/>
      <c r="P149" s="348"/>
      <c r="Q149" s="346"/>
      <c r="R149" s="348"/>
      <c r="S149" s="346"/>
      <c r="T149" s="348"/>
    </row>
    <row r="150" spans="1:20" ht="14.25">
      <c r="A150" s="218" t="s">
        <v>435</v>
      </c>
      <c r="B150" s="219" t="s">
        <v>436</v>
      </c>
      <c r="C150" s="343"/>
      <c r="D150" s="218">
        <v>1945</v>
      </c>
      <c r="E150" s="219">
        <v>71</v>
      </c>
      <c r="F150" s="218" t="s">
        <v>78</v>
      </c>
      <c r="G150" s="344"/>
      <c r="H150" s="345" t="s">
        <v>80</v>
      </c>
      <c r="I150" s="341" t="s">
        <v>1400</v>
      </c>
      <c r="J150" s="342" t="s">
        <v>1510</v>
      </c>
      <c r="K150" s="341" t="s">
        <v>1511</v>
      </c>
      <c r="L150" s="342" t="s">
        <v>84</v>
      </c>
      <c r="M150" s="341" t="s">
        <v>336</v>
      </c>
      <c r="N150" s="342" t="s">
        <v>961</v>
      </c>
      <c r="O150" s="341" t="s">
        <v>1058</v>
      </c>
      <c r="P150" s="349" t="s">
        <v>80</v>
      </c>
      <c r="Q150" s="341" t="s">
        <v>1512</v>
      </c>
      <c r="R150" s="348"/>
      <c r="S150" s="341" t="s">
        <v>1513</v>
      </c>
      <c r="T150" s="342" t="s">
        <v>3398</v>
      </c>
    </row>
    <row r="151" spans="1:20" ht="14.25">
      <c r="A151" s="218" t="s">
        <v>622</v>
      </c>
      <c r="B151" s="219" t="s">
        <v>566</v>
      </c>
      <c r="C151" s="343"/>
      <c r="D151" s="218">
        <v>1972</v>
      </c>
      <c r="E151" s="219">
        <v>44</v>
      </c>
      <c r="F151" s="218" t="s">
        <v>78</v>
      </c>
      <c r="G151" s="219" t="s">
        <v>79</v>
      </c>
      <c r="H151" s="345" t="s">
        <v>80</v>
      </c>
      <c r="I151" s="341" t="s">
        <v>119</v>
      </c>
      <c r="J151" s="342" t="s">
        <v>1527</v>
      </c>
      <c r="K151" s="341" t="s">
        <v>1528</v>
      </c>
      <c r="L151" s="348"/>
      <c r="M151" s="341" t="s">
        <v>336</v>
      </c>
      <c r="N151" s="342" t="s">
        <v>969</v>
      </c>
      <c r="O151" s="341" t="s">
        <v>1529</v>
      </c>
      <c r="P151" s="349" t="s">
        <v>80</v>
      </c>
      <c r="Q151" s="341" t="s">
        <v>1530</v>
      </c>
      <c r="R151" s="348"/>
      <c r="S151" s="341" t="s">
        <v>1531</v>
      </c>
      <c r="T151" s="349" t="s">
        <v>1532</v>
      </c>
    </row>
    <row r="152" spans="1:20" ht="14.25">
      <c r="A152" s="218" t="s">
        <v>563</v>
      </c>
      <c r="B152" s="219" t="s">
        <v>564</v>
      </c>
      <c r="C152" s="343"/>
      <c r="D152" s="218">
        <v>1967</v>
      </c>
      <c r="E152" s="219">
        <v>49</v>
      </c>
      <c r="F152" s="218" t="s">
        <v>78</v>
      </c>
      <c r="G152" s="219" t="s">
        <v>79</v>
      </c>
      <c r="H152" s="345" t="s">
        <v>80</v>
      </c>
      <c r="I152" s="341" t="s">
        <v>119</v>
      </c>
      <c r="J152" s="342" t="s">
        <v>1523</v>
      </c>
      <c r="K152" s="341" t="s">
        <v>1524</v>
      </c>
      <c r="L152" s="348"/>
      <c r="M152" s="341" t="s">
        <v>1525</v>
      </c>
      <c r="N152" s="342" t="s">
        <v>222</v>
      </c>
      <c r="O152" s="341" t="s">
        <v>222</v>
      </c>
      <c r="P152" s="349" t="s">
        <v>80</v>
      </c>
      <c r="Q152" s="346"/>
      <c r="R152" s="348"/>
      <c r="S152" s="346"/>
      <c r="T152" s="348"/>
    </row>
    <row r="153" spans="1:20" ht="14.25">
      <c r="A153" s="218" t="s">
        <v>616</v>
      </c>
      <c r="B153" s="219" t="s">
        <v>617</v>
      </c>
      <c r="C153" s="340"/>
      <c r="D153" s="352">
        <v>1962</v>
      </c>
      <c r="E153" s="344"/>
      <c r="F153" s="352" t="s">
        <v>78</v>
      </c>
      <c r="G153" s="353" t="s">
        <v>79</v>
      </c>
      <c r="H153" s="356" t="str">
        <f>HYPERLINK("http://renwu.hexun.com/figure_4757.shtml","Link")</f>
        <v>Link</v>
      </c>
      <c r="I153" s="341" t="s">
        <v>9</v>
      </c>
      <c r="J153" s="342" t="s">
        <v>1749</v>
      </c>
      <c r="K153" s="346" t="s">
        <v>1521</v>
      </c>
      <c r="L153" s="355" t="s">
        <v>70</v>
      </c>
      <c r="M153" s="222" t="s">
        <v>1750</v>
      </c>
      <c r="N153" s="342" t="s">
        <v>969</v>
      </c>
      <c r="O153" s="222" t="s">
        <v>1676</v>
      </c>
      <c r="P153" s="348"/>
      <c r="Q153" s="222" t="s">
        <v>3399</v>
      </c>
      <c r="R153" s="348"/>
      <c r="S153" s="222" t="s">
        <v>3400</v>
      </c>
      <c r="T153" s="349" t="s">
        <v>3401</v>
      </c>
    </row>
    <row r="154" spans="1:20" ht="14.25">
      <c r="A154" s="218" t="s">
        <v>616</v>
      </c>
      <c r="B154" s="219" t="s">
        <v>617</v>
      </c>
      <c r="C154" s="340"/>
      <c r="D154" s="350"/>
      <c r="E154" s="344"/>
      <c r="F154" s="350"/>
      <c r="G154" s="344"/>
      <c r="H154" s="350"/>
      <c r="I154" s="346"/>
      <c r="J154" s="342"/>
      <c r="K154" s="346" t="s">
        <v>1521</v>
      </c>
      <c r="L154" s="348"/>
      <c r="M154" s="346"/>
      <c r="N154" s="348"/>
      <c r="O154" s="346"/>
      <c r="P154" s="348"/>
      <c r="Q154" s="346"/>
      <c r="R154" s="348"/>
      <c r="S154" s="346"/>
      <c r="T154" s="348"/>
    </row>
    <row r="155" spans="1:20" ht="14.25">
      <c r="A155" s="218" t="s">
        <v>616</v>
      </c>
      <c r="B155" s="219" t="s">
        <v>617</v>
      </c>
      <c r="C155" s="340"/>
      <c r="D155" s="350"/>
      <c r="E155" s="344"/>
      <c r="F155" s="350"/>
      <c r="G155" s="344"/>
      <c r="H155" s="350"/>
      <c r="I155" s="346"/>
      <c r="J155" s="342"/>
      <c r="K155" s="346" t="s">
        <v>1521</v>
      </c>
      <c r="L155" s="348"/>
      <c r="M155" s="346"/>
      <c r="N155" s="348"/>
      <c r="O155" s="346"/>
      <c r="P155" s="348"/>
      <c r="Q155" s="346"/>
      <c r="R155" s="348"/>
      <c r="S155" s="346"/>
      <c r="T155" s="348"/>
    </row>
    <row r="156" spans="1:20" ht="14.25">
      <c r="A156" s="218" t="s">
        <v>616</v>
      </c>
      <c r="B156" s="219" t="s">
        <v>617</v>
      </c>
      <c r="C156" s="340"/>
      <c r="D156" s="350"/>
      <c r="E156" s="344"/>
      <c r="F156" s="350"/>
      <c r="G156" s="344"/>
      <c r="H156" s="350"/>
      <c r="I156" s="346"/>
      <c r="J156" s="342"/>
      <c r="K156" s="346" t="s">
        <v>1521</v>
      </c>
      <c r="L156" s="348"/>
      <c r="M156" s="346"/>
      <c r="N156" s="348"/>
      <c r="O156" s="346"/>
      <c r="P156" s="348"/>
      <c r="Q156" s="346"/>
      <c r="R156" s="348"/>
      <c r="S156" s="346"/>
      <c r="T156" s="348"/>
    </row>
    <row r="157" spans="1:20" ht="14.25">
      <c r="A157" s="218" t="s">
        <v>616</v>
      </c>
      <c r="B157" s="219" t="s">
        <v>617</v>
      </c>
      <c r="C157" s="340"/>
      <c r="D157" s="350"/>
      <c r="E157" s="344"/>
      <c r="F157" s="350"/>
      <c r="G157" s="344"/>
      <c r="H157" s="350"/>
      <c r="I157" s="346"/>
      <c r="J157" s="342"/>
      <c r="K157" s="346" t="s">
        <v>1521</v>
      </c>
      <c r="L157" s="348"/>
      <c r="M157" s="346"/>
      <c r="N157" s="348"/>
      <c r="O157" s="346"/>
      <c r="P157" s="348"/>
      <c r="Q157" s="346"/>
      <c r="R157" s="348"/>
      <c r="S157" s="346"/>
      <c r="T157" s="348"/>
    </row>
    <row r="158" spans="1:20" ht="14.25">
      <c r="A158" s="218" t="s">
        <v>616</v>
      </c>
      <c r="B158" s="219" t="s">
        <v>617</v>
      </c>
      <c r="C158" s="340"/>
      <c r="D158" s="350"/>
      <c r="E158" s="344"/>
      <c r="F158" s="350"/>
      <c r="G158" s="344"/>
      <c r="H158" s="350"/>
      <c r="I158" s="346"/>
      <c r="J158" s="342"/>
      <c r="K158" s="346" t="s">
        <v>1521</v>
      </c>
      <c r="L158" s="348"/>
      <c r="M158" s="346"/>
      <c r="N158" s="348"/>
      <c r="O158" s="346"/>
      <c r="P158" s="348"/>
      <c r="Q158" s="346"/>
      <c r="R158" s="348"/>
      <c r="S158" s="346"/>
      <c r="T158" s="348"/>
    </row>
    <row r="159" spans="1:20" ht="14.25">
      <c r="A159" s="218" t="s">
        <v>447</v>
      </c>
      <c r="B159" s="219" t="s">
        <v>448</v>
      </c>
      <c r="C159" s="343"/>
      <c r="D159" s="218">
        <v>1963</v>
      </c>
      <c r="E159" s="219">
        <v>53</v>
      </c>
      <c r="F159" s="218" t="s">
        <v>78</v>
      </c>
      <c r="G159" s="219" t="s">
        <v>79</v>
      </c>
      <c r="H159" s="345" t="s">
        <v>80</v>
      </c>
      <c r="I159" s="341" t="s">
        <v>1400</v>
      </c>
      <c r="J159" s="342" t="s">
        <v>1493</v>
      </c>
      <c r="K159" s="341" t="s">
        <v>1536</v>
      </c>
      <c r="L159" s="342" t="s">
        <v>84</v>
      </c>
      <c r="M159" s="341" t="s">
        <v>336</v>
      </c>
      <c r="N159" s="342" t="s">
        <v>105</v>
      </c>
      <c r="O159" s="341" t="s">
        <v>106</v>
      </c>
      <c r="P159" s="349" t="s">
        <v>80</v>
      </c>
      <c r="Q159" s="341" t="s">
        <v>1538</v>
      </c>
      <c r="R159" s="348"/>
      <c r="S159" s="341" t="s">
        <v>1539</v>
      </c>
      <c r="T159" s="342" t="s">
        <v>3402</v>
      </c>
    </row>
    <row r="160" spans="1:20" ht="14.25">
      <c r="A160" s="218" t="s">
        <v>447</v>
      </c>
      <c r="B160" s="219" t="s">
        <v>448</v>
      </c>
      <c r="C160" s="343"/>
      <c r="D160" s="350"/>
      <c r="E160" s="344"/>
      <c r="F160" s="350"/>
      <c r="G160" s="344"/>
      <c r="H160" s="350"/>
      <c r="I160" s="346"/>
      <c r="J160" s="348"/>
      <c r="K160" s="346"/>
      <c r="L160" s="348"/>
      <c r="M160" s="346"/>
      <c r="N160" s="348"/>
      <c r="O160" s="346"/>
      <c r="P160" s="348"/>
      <c r="Q160" s="346"/>
      <c r="R160" s="348"/>
      <c r="S160" s="346"/>
      <c r="T160" s="348"/>
    </row>
    <row r="161" spans="1:20" ht="14.25">
      <c r="A161" s="218" t="s">
        <v>447</v>
      </c>
      <c r="B161" s="219" t="s">
        <v>448</v>
      </c>
      <c r="C161" s="343"/>
      <c r="D161" s="350"/>
      <c r="E161" s="344"/>
      <c r="F161" s="350"/>
      <c r="G161" s="344"/>
      <c r="H161" s="350"/>
      <c r="I161" s="346"/>
      <c r="J161" s="348"/>
      <c r="K161" s="346"/>
      <c r="L161" s="348"/>
      <c r="M161" s="346"/>
      <c r="N161" s="348"/>
      <c r="O161" s="346"/>
      <c r="P161" s="348"/>
      <c r="Q161" s="346"/>
      <c r="R161" s="348"/>
      <c r="S161" s="346"/>
      <c r="T161" s="348"/>
    </row>
    <row r="162" spans="1:20" ht="14.25">
      <c r="A162" s="218" t="s">
        <v>447</v>
      </c>
      <c r="B162" s="219" t="s">
        <v>448</v>
      </c>
      <c r="C162" s="343"/>
      <c r="D162" s="350"/>
      <c r="E162" s="344"/>
      <c r="F162" s="350"/>
      <c r="G162" s="344"/>
      <c r="H162" s="350"/>
      <c r="I162" s="346"/>
      <c r="J162" s="348"/>
      <c r="K162" s="346"/>
      <c r="L162" s="348"/>
      <c r="M162" s="346"/>
      <c r="N162" s="348"/>
      <c r="O162" s="346"/>
      <c r="P162" s="348"/>
      <c r="Q162" s="346"/>
      <c r="R162" s="348"/>
      <c r="S162" s="346"/>
      <c r="T162" s="348"/>
    </row>
    <row r="163" spans="1:20" ht="14.25">
      <c r="A163" s="218" t="s">
        <v>447</v>
      </c>
      <c r="B163" s="219" t="s">
        <v>448</v>
      </c>
      <c r="C163" s="343"/>
      <c r="D163" s="350"/>
      <c r="E163" s="344"/>
      <c r="F163" s="350"/>
      <c r="G163" s="344"/>
      <c r="H163" s="350"/>
      <c r="I163" s="346"/>
      <c r="J163" s="348"/>
      <c r="K163" s="346"/>
      <c r="L163" s="348"/>
      <c r="M163" s="346"/>
      <c r="N163" s="348"/>
      <c r="O163" s="346"/>
      <c r="P163" s="348"/>
      <c r="Q163" s="346"/>
      <c r="R163" s="348"/>
      <c r="S163" s="346"/>
      <c r="T163" s="348"/>
    </row>
    <row r="164" spans="1:20" ht="14.25">
      <c r="A164" s="218" t="s">
        <v>447</v>
      </c>
      <c r="B164" s="219" t="s">
        <v>448</v>
      </c>
      <c r="C164" s="343"/>
      <c r="D164" s="350"/>
      <c r="E164" s="344"/>
      <c r="F164" s="350"/>
      <c r="G164" s="344"/>
      <c r="H164" s="350"/>
      <c r="I164" s="346"/>
      <c r="J164" s="348"/>
      <c r="K164" s="346"/>
      <c r="L164" s="348"/>
      <c r="M164" s="346"/>
      <c r="N164" s="348"/>
      <c r="O164" s="346"/>
      <c r="P164" s="348"/>
      <c r="Q164" s="346"/>
      <c r="R164" s="348"/>
      <c r="S164" s="346"/>
      <c r="T164" s="348"/>
    </row>
    <row r="165" spans="1:20" ht="14.25">
      <c r="A165" s="218" t="s">
        <v>447</v>
      </c>
      <c r="B165" s="219" t="s">
        <v>448</v>
      </c>
      <c r="C165" s="343"/>
      <c r="D165" s="350"/>
      <c r="E165" s="344"/>
      <c r="F165" s="350"/>
      <c r="G165" s="344"/>
      <c r="H165" s="350"/>
      <c r="I165" s="346"/>
      <c r="J165" s="348"/>
      <c r="K165" s="346"/>
      <c r="L165" s="348"/>
      <c r="M165" s="346"/>
      <c r="N165" s="348"/>
      <c r="O165" s="346"/>
      <c r="P165" s="348"/>
      <c r="Q165" s="346"/>
      <c r="R165" s="348"/>
      <c r="S165" s="346"/>
      <c r="T165" s="348"/>
    </row>
    <row r="166" spans="1:20" ht="14.25">
      <c r="A166" s="218" t="s">
        <v>447</v>
      </c>
      <c r="B166" s="219" t="s">
        <v>448</v>
      </c>
      <c r="C166" s="343"/>
      <c r="D166" s="350"/>
      <c r="E166" s="344"/>
      <c r="F166" s="350"/>
      <c r="G166" s="344"/>
      <c r="H166" s="350"/>
      <c r="I166" s="346"/>
      <c r="J166" s="348"/>
      <c r="K166" s="346"/>
      <c r="L166" s="348"/>
      <c r="M166" s="346"/>
      <c r="N166" s="348"/>
      <c r="O166" s="346"/>
      <c r="P166" s="348"/>
      <c r="Q166" s="346"/>
      <c r="R166" s="348"/>
      <c r="S166" s="346"/>
      <c r="T166" s="348"/>
    </row>
    <row r="167" spans="1:20" ht="14.25">
      <c r="A167" s="218" t="s">
        <v>447</v>
      </c>
      <c r="B167" s="219" t="s">
        <v>448</v>
      </c>
      <c r="C167" s="343"/>
      <c r="D167" s="350"/>
      <c r="E167" s="344"/>
      <c r="F167" s="350"/>
      <c r="G167" s="344"/>
      <c r="H167" s="350"/>
      <c r="I167" s="346"/>
      <c r="J167" s="348"/>
      <c r="K167" s="346"/>
      <c r="L167" s="348"/>
      <c r="M167" s="346"/>
      <c r="N167" s="348"/>
      <c r="O167" s="346"/>
      <c r="P167" s="348"/>
      <c r="Q167" s="346"/>
      <c r="R167" s="348"/>
      <c r="S167" s="346"/>
      <c r="T167" s="348"/>
    </row>
    <row r="168" spans="1:20" ht="14.25">
      <c r="A168" s="218" t="s">
        <v>447</v>
      </c>
      <c r="B168" s="219" t="s">
        <v>448</v>
      </c>
      <c r="C168" s="343"/>
      <c r="D168" s="350"/>
      <c r="E168" s="344"/>
      <c r="F168" s="350"/>
      <c r="G168" s="344"/>
      <c r="H168" s="350"/>
      <c r="I168" s="346"/>
      <c r="J168" s="348"/>
      <c r="K168" s="346"/>
      <c r="L168" s="348"/>
      <c r="M168" s="346"/>
      <c r="N168" s="348"/>
      <c r="O168" s="346"/>
      <c r="P168" s="348"/>
      <c r="Q168" s="346"/>
      <c r="R168" s="348"/>
      <c r="S168" s="346"/>
      <c r="T168" s="348"/>
    </row>
    <row r="169" spans="1:20" ht="14.25">
      <c r="A169" s="218" t="s">
        <v>447</v>
      </c>
      <c r="B169" s="219" t="s">
        <v>448</v>
      </c>
      <c r="C169" s="343"/>
      <c r="D169" s="350"/>
      <c r="E169" s="344"/>
      <c r="F169" s="350"/>
      <c r="G169" s="344"/>
      <c r="H169" s="350"/>
      <c r="I169" s="346"/>
      <c r="J169" s="348"/>
      <c r="K169" s="346"/>
      <c r="L169" s="348"/>
      <c r="M169" s="346"/>
      <c r="N169" s="348"/>
      <c r="O169" s="346"/>
      <c r="P169" s="348"/>
      <c r="Q169" s="346"/>
      <c r="R169" s="348"/>
      <c r="S169" s="346"/>
      <c r="T169" s="348"/>
    </row>
    <row r="170" spans="1:20" ht="14.25">
      <c r="A170" s="218" t="s">
        <v>447</v>
      </c>
      <c r="B170" s="219" t="s">
        <v>448</v>
      </c>
      <c r="C170" s="343"/>
      <c r="D170" s="350"/>
      <c r="E170" s="344"/>
      <c r="F170" s="350"/>
      <c r="G170" s="344"/>
      <c r="H170" s="350"/>
      <c r="I170" s="346"/>
      <c r="J170" s="348"/>
      <c r="K170" s="346"/>
      <c r="L170" s="348"/>
      <c r="M170" s="346"/>
      <c r="N170" s="348"/>
      <c r="O170" s="346"/>
      <c r="P170" s="348"/>
      <c r="Q170" s="346"/>
      <c r="R170" s="348"/>
      <c r="S170" s="346"/>
      <c r="T170" s="348"/>
    </row>
    <row r="171" spans="1:20" ht="14.25">
      <c r="A171" s="218" t="s">
        <v>447</v>
      </c>
      <c r="B171" s="219" t="s">
        <v>448</v>
      </c>
      <c r="C171" s="343"/>
      <c r="D171" s="350"/>
      <c r="E171" s="344"/>
      <c r="F171" s="350"/>
      <c r="G171" s="344"/>
      <c r="H171" s="350"/>
      <c r="I171" s="346"/>
      <c r="J171" s="348"/>
      <c r="K171" s="346"/>
      <c r="L171" s="348"/>
      <c r="M171" s="346"/>
      <c r="N171" s="348"/>
      <c r="O171" s="346"/>
      <c r="P171" s="348"/>
      <c r="Q171" s="346"/>
      <c r="R171" s="348"/>
      <c r="S171" s="346"/>
      <c r="T171" s="348"/>
    </row>
    <row r="172" spans="1:20" ht="14.25">
      <c r="A172" s="218" t="s">
        <v>447</v>
      </c>
      <c r="B172" s="219" t="s">
        <v>448</v>
      </c>
      <c r="C172" s="343"/>
      <c r="D172" s="350"/>
      <c r="E172" s="344"/>
      <c r="F172" s="350"/>
      <c r="G172" s="344"/>
      <c r="H172" s="350"/>
      <c r="I172" s="346"/>
      <c r="J172" s="348"/>
      <c r="K172" s="346"/>
      <c r="L172" s="348"/>
      <c r="M172" s="346"/>
      <c r="N172" s="348"/>
      <c r="O172" s="346"/>
      <c r="P172" s="348"/>
      <c r="Q172" s="346"/>
      <c r="R172" s="348"/>
      <c r="S172" s="346"/>
      <c r="T172" s="348"/>
    </row>
    <row r="173" spans="1:20" ht="14.25">
      <c r="A173" s="218" t="s">
        <v>447</v>
      </c>
      <c r="B173" s="219" t="s">
        <v>448</v>
      </c>
      <c r="C173" s="343"/>
      <c r="D173" s="350"/>
      <c r="E173" s="344"/>
      <c r="F173" s="350"/>
      <c r="G173" s="344"/>
      <c r="H173" s="350"/>
      <c r="I173" s="346"/>
      <c r="J173" s="348"/>
      <c r="K173" s="346"/>
      <c r="L173" s="348"/>
      <c r="M173" s="346"/>
      <c r="N173" s="348"/>
      <c r="O173" s="346"/>
      <c r="P173" s="348"/>
      <c r="Q173" s="346"/>
      <c r="R173" s="348"/>
      <c r="S173" s="346"/>
      <c r="T173" s="348"/>
    </row>
    <row r="174" spans="1:20" ht="14.25">
      <c r="A174" s="218" t="s">
        <v>447</v>
      </c>
      <c r="B174" s="219" t="s">
        <v>448</v>
      </c>
      <c r="C174" s="343"/>
      <c r="D174" s="350"/>
      <c r="E174" s="344"/>
      <c r="F174" s="350"/>
      <c r="G174" s="344"/>
      <c r="H174" s="350"/>
      <c r="I174" s="346"/>
      <c r="J174" s="348"/>
      <c r="K174" s="346"/>
      <c r="L174" s="348"/>
      <c r="M174" s="346"/>
      <c r="N174" s="348"/>
      <c r="O174" s="346"/>
      <c r="P174" s="348"/>
      <c r="Q174" s="346"/>
      <c r="R174" s="348"/>
      <c r="S174" s="346"/>
      <c r="T174" s="348"/>
    </row>
    <row r="175" spans="1:20" ht="14.25">
      <c r="A175" s="218" t="s">
        <v>447</v>
      </c>
      <c r="B175" s="219" t="s">
        <v>448</v>
      </c>
      <c r="C175" s="343"/>
      <c r="D175" s="350"/>
      <c r="E175" s="344"/>
      <c r="F175" s="350"/>
      <c r="G175" s="344"/>
      <c r="H175" s="350"/>
      <c r="I175" s="346"/>
      <c r="J175" s="348"/>
      <c r="K175" s="346"/>
      <c r="L175" s="348"/>
      <c r="M175" s="346"/>
      <c r="N175" s="348"/>
      <c r="O175" s="346"/>
      <c r="P175" s="348"/>
      <c r="Q175" s="346"/>
      <c r="R175" s="348"/>
      <c r="S175" s="346"/>
      <c r="T175" s="348"/>
    </row>
    <row r="176" spans="1:20" ht="14.25">
      <c r="A176" s="218" t="s">
        <v>447</v>
      </c>
      <c r="B176" s="219" t="s">
        <v>448</v>
      </c>
      <c r="C176" s="343"/>
      <c r="D176" s="350"/>
      <c r="E176" s="344"/>
      <c r="F176" s="350"/>
      <c r="G176" s="344"/>
      <c r="H176" s="350"/>
      <c r="I176" s="346"/>
      <c r="J176" s="348"/>
      <c r="K176" s="346"/>
      <c r="L176" s="348"/>
      <c r="M176" s="346"/>
      <c r="N176" s="348"/>
      <c r="O176" s="346"/>
      <c r="P176" s="348"/>
      <c r="Q176" s="346"/>
      <c r="R176" s="348"/>
      <c r="S176" s="346"/>
      <c r="T176" s="348"/>
    </row>
    <row r="177" spans="1:20" ht="14.25">
      <c r="A177" s="218" t="s">
        <v>447</v>
      </c>
      <c r="B177" s="219" t="s">
        <v>448</v>
      </c>
      <c r="C177" s="343"/>
      <c r="D177" s="350"/>
      <c r="E177" s="344"/>
      <c r="F177" s="350"/>
      <c r="G177" s="344"/>
      <c r="H177" s="350"/>
      <c r="I177" s="346"/>
      <c r="J177" s="348"/>
      <c r="K177" s="346"/>
      <c r="L177" s="348"/>
      <c r="M177" s="346"/>
      <c r="N177" s="348"/>
      <c r="O177" s="346"/>
      <c r="P177" s="348"/>
      <c r="Q177" s="346"/>
      <c r="R177" s="348"/>
      <c r="S177" s="346"/>
      <c r="T177" s="348"/>
    </row>
    <row r="178" spans="1:20" ht="14.25">
      <c r="A178" s="218" t="s">
        <v>447</v>
      </c>
      <c r="B178" s="219" t="s">
        <v>448</v>
      </c>
      <c r="C178" s="343"/>
      <c r="D178" s="350"/>
      <c r="E178" s="344"/>
      <c r="F178" s="350"/>
      <c r="G178" s="344"/>
      <c r="H178" s="350"/>
      <c r="I178" s="346"/>
      <c r="J178" s="348"/>
      <c r="K178" s="346"/>
      <c r="L178" s="348"/>
      <c r="M178" s="346"/>
      <c r="N178" s="348"/>
      <c r="O178" s="346"/>
      <c r="P178" s="348"/>
      <c r="Q178" s="346"/>
      <c r="R178" s="348"/>
      <c r="S178" s="346"/>
      <c r="T178" s="348"/>
    </row>
    <row r="179" spans="1:20" ht="14.25">
      <c r="A179" s="218" t="s">
        <v>447</v>
      </c>
      <c r="B179" s="219" t="s">
        <v>448</v>
      </c>
      <c r="C179" s="343"/>
      <c r="D179" s="350"/>
      <c r="E179" s="344"/>
      <c r="F179" s="350"/>
      <c r="G179" s="344"/>
      <c r="H179" s="350"/>
      <c r="I179" s="346"/>
      <c r="J179" s="348"/>
      <c r="K179" s="346"/>
      <c r="L179" s="348"/>
      <c r="M179" s="346"/>
      <c r="N179" s="348"/>
      <c r="O179" s="346"/>
      <c r="P179" s="348"/>
      <c r="Q179" s="346"/>
      <c r="R179" s="348"/>
      <c r="S179" s="346"/>
      <c r="T179" s="348"/>
    </row>
    <row r="180" spans="1:20" ht="14.25">
      <c r="A180" s="218" t="s">
        <v>540</v>
      </c>
      <c r="B180" s="219" t="s">
        <v>541</v>
      </c>
      <c r="C180" s="343"/>
      <c r="D180" s="218">
        <v>1952</v>
      </c>
      <c r="E180" s="219">
        <v>64</v>
      </c>
      <c r="F180" s="218" t="s">
        <v>78</v>
      </c>
      <c r="G180" s="344"/>
      <c r="H180" s="345" t="s">
        <v>80</v>
      </c>
      <c r="I180" s="341" t="s">
        <v>9</v>
      </c>
      <c r="J180" s="342" t="s">
        <v>1548</v>
      </c>
      <c r="K180" s="341" t="s">
        <v>1549</v>
      </c>
      <c r="L180" s="342" t="s">
        <v>70</v>
      </c>
      <c r="M180" s="341" t="s">
        <v>1550</v>
      </c>
      <c r="N180" s="342" t="s">
        <v>1551</v>
      </c>
      <c r="O180" s="341" t="s">
        <v>1552</v>
      </c>
      <c r="P180" s="349" t="s">
        <v>80</v>
      </c>
      <c r="Q180" s="341" t="s">
        <v>3403</v>
      </c>
      <c r="R180" s="348"/>
      <c r="S180" s="341">
        <v>4008893718</v>
      </c>
      <c r="T180" s="342" t="s">
        <v>3404</v>
      </c>
    </row>
    <row r="181" spans="1:20" ht="14.25">
      <c r="A181" s="218" t="s">
        <v>540</v>
      </c>
      <c r="B181" s="219" t="s">
        <v>541</v>
      </c>
      <c r="C181" s="340" t="s">
        <v>3380</v>
      </c>
      <c r="D181" s="350"/>
      <c r="E181" s="344"/>
      <c r="F181" s="350"/>
      <c r="G181" s="344"/>
      <c r="H181" s="350"/>
      <c r="I181" s="346"/>
      <c r="J181" s="348"/>
      <c r="K181" s="346"/>
      <c r="L181" s="348"/>
      <c r="M181" s="346"/>
      <c r="N181" s="348"/>
      <c r="O181" s="346"/>
      <c r="P181" s="348"/>
      <c r="Q181" s="346"/>
      <c r="R181" s="348"/>
      <c r="S181" s="346"/>
      <c r="T181" s="348"/>
    </row>
    <row r="182" spans="1:20" ht="14.25">
      <c r="A182" s="218" t="s">
        <v>479</v>
      </c>
      <c r="B182" s="219" t="s">
        <v>771</v>
      </c>
      <c r="C182" s="343"/>
      <c r="D182" s="350"/>
      <c r="E182" s="344"/>
      <c r="F182" s="350"/>
      <c r="G182" s="344"/>
      <c r="H182" s="350"/>
      <c r="I182" s="341" t="s">
        <v>123</v>
      </c>
      <c r="J182" s="342" t="s">
        <v>1563</v>
      </c>
      <c r="K182" s="341" t="s">
        <v>1564</v>
      </c>
      <c r="L182" s="342" t="s">
        <v>84</v>
      </c>
      <c r="M182" s="341" t="s">
        <v>336</v>
      </c>
      <c r="N182" s="342" t="s">
        <v>292</v>
      </c>
      <c r="O182" s="341" t="s">
        <v>1565</v>
      </c>
      <c r="P182" s="349" t="s">
        <v>80</v>
      </c>
      <c r="Q182" s="341" t="s">
        <v>1566</v>
      </c>
      <c r="R182" s="348"/>
      <c r="S182" s="341" t="s">
        <v>1567</v>
      </c>
      <c r="T182" s="349" t="s">
        <v>1568</v>
      </c>
    </row>
    <row r="183" spans="1:20" ht="14.25">
      <c r="A183" s="218" t="s">
        <v>479</v>
      </c>
      <c r="B183" s="219" t="s">
        <v>771</v>
      </c>
      <c r="C183" s="343"/>
      <c r="D183" s="350"/>
      <c r="E183" s="344"/>
      <c r="F183" s="350"/>
      <c r="G183" s="344"/>
      <c r="H183" s="350"/>
      <c r="I183" s="346"/>
      <c r="J183" s="348"/>
      <c r="K183" s="346"/>
      <c r="L183" s="348"/>
      <c r="M183" s="346"/>
      <c r="N183" s="348"/>
      <c r="O183" s="346"/>
      <c r="P183" s="348"/>
      <c r="Q183" s="346"/>
      <c r="R183" s="348"/>
      <c r="S183" s="346"/>
      <c r="T183" s="348"/>
    </row>
    <row r="184" spans="1:20" ht="14.25">
      <c r="A184" s="218" t="s">
        <v>479</v>
      </c>
      <c r="B184" s="219" t="s">
        <v>771</v>
      </c>
      <c r="C184" s="343"/>
      <c r="D184" s="350"/>
      <c r="E184" s="344"/>
      <c r="F184" s="350"/>
      <c r="G184" s="344"/>
      <c r="H184" s="350"/>
      <c r="I184" s="346"/>
      <c r="J184" s="348"/>
      <c r="K184" s="346"/>
      <c r="L184" s="348"/>
      <c r="M184" s="346"/>
      <c r="N184" s="348"/>
      <c r="O184" s="346"/>
      <c r="P184" s="348"/>
      <c r="Q184" s="346"/>
      <c r="R184" s="348"/>
      <c r="S184" s="346"/>
      <c r="T184" s="348"/>
    </row>
    <row r="185" spans="1:20" ht="14.25">
      <c r="A185" s="218" t="s">
        <v>479</v>
      </c>
      <c r="B185" s="219" t="s">
        <v>771</v>
      </c>
      <c r="C185" s="343"/>
      <c r="D185" s="350"/>
      <c r="E185" s="344"/>
      <c r="F185" s="350"/>
      <c r="G185" s="344"/>
      <c r="H185" s="350"/>
      <c r="I185" s="346"/>
      <c r="J185" s="348"/>
      <c r="K185" s="346"/>
      <c r="L185" s="348"/>
      <c r="M185" s="346"/>
      <c r="N185" s="348"/>
      <c r="O185" s="346"/>
      <c r="P185" s="348"/>
      <c r="Q185" s="346"/>
      <c r="R185" s="348"/>
      <c r="S185" s="346"/>
      <c r="T185" s="348"/>
    </row>
    <row r="186" spans="1:20" ht="14.25">
      <c r="A186" s="218" t="s">
        <v>479</v>
      </c>
      <c r="B186" s="219" t="s">
        <v>771</v>
      </c>
      <c r="C186" s="343"/>
      <c r="D186" s="350"/>
      <c r="E186" s="344"/>
      <c r="F186" s="350"/>
      <c r="G186" s="344"/>
      <c r="H186" s="350"/>
      <c r="I186" s="346"/>
      <c r="J186" s="348"/>
      <c r="K186" s="346"/>
      <c r="L186" s="348"/>
      <c r="M186" s="346"/>
      <c r="N186" s="348"/>
      <c r="O186" s="346"/>
      <c r="P186" s="348"/>
      <c r="Q186" s="346"/>
      <c r="R186" s="348"/>
      <c r="S186" s="346"/>
      <c r="T186" s="348"/>
    </row>
    <row r="187" spans="1:20" ht="14.25">
      <c r="A187" s="218" t="s">
        <v>479</v>
      </c>
      <c r="B187" s="219" t="s">
        <v>771</v>
      </c>
      <c r="C187" s="343"/>
      <c r="D187" s="350"/>
      <c r="E187" s="219">
        <v>59</v>
      </c>
      <c r="F187" s="218" t="s">
        <v>78</v>
      </c>
      <c r="G187" s="219" t="s">
        <v>79</v>
      </c>
      <c r="H187" s="345" t="s">
        <v>80</v>
      </c>
      <c r="I187" s="341" t="s">
        <v>123</v>
      </c>
      <c r="J187" s="342" t="s">
        <v>1557</v>
      </c>
      <c r="K187" s="341" t="s">
        <v>1558</v>
      </c>
      <c r="L187" s="342" t="s">
        <v>70</v>
      </c>
      <c r="M187" s="341" t="s">
        <v>336</v>
      </c>
      <c r="N187" s="342" t="s">
        <v>292</v>
      </c>
      <c r="O187" s="341" t="s">
        <v>776</v>
      </c>
      <c r="P187" s="349" t="s">
        <v>80</v>
      </c>
      <c r="Q187" s="341" t="s">
        <v>3405</v>
      </c>
      <c r="R187" s="348"/>
      <c r="S187" s="341" t="s">
        <v>1560</v>
      </c>
      <c r="T187" s="342" t="s">
        <v>3406</v>
      </c>
    </row>
    <row r="188" spans="1:20" ht="14.25">
      <c r="A188" s="218" t="s">
        <v>479</v>
      </c>
      <c r="B188" s="219" t="s">
        <v>771</v>
      </c>
      <c r="C188" s="340" t="s">
        <v>1854</v>
      </c>
      <c r="D188" s="350"/>
      <c r="E188" s="344"/>
      <c r="F188" s="350"/>
      <c r="G188" s="344"/>
      <c r="H188" s="350"/>
      <c r="I188" s="346"/>
      <c r="J188" s="348"/>
      <c r="K188" s="346"/>
      <c r="L188" s="348"/>
      <c r="M188" s="346"/>
      <c r="N188" s="348"/>
      <c r="O188" s="346"/>
      <c r="P188" s="348"/>
      <c r="Q188" s="346"/>
      <c r="R188" s="348"/>
      <c r="S188" s="346"/>
      <c r="T188" s="348"/>
    </row>
    <row r="189" spans="1:20" ht="14.25">
      <c r="A189" s="218" t="s">
        <v>209</v>
      </c>
      <c r="B189" s="219" t="s">
        <v>210</v>
      </c>
      <c r="C189" s="340" t="s">
        <v>3407</v>
      </c>
      <c r="D189" s="218">
        <v>1963</v>
      </c>
      <c r="E189" s="344"/>
      <c r="F189" s="218" t="s">
        <v>78</v>
      </c>
      <c r="G189" s="219" t="s">
        <v>79</v>
      </c>
      <c r="H189" s="345" t="s">
        <v>80</v>
      </c>
      <c r="I189" s="341" t="s">
        <v>1400</v>
      </c>
      <c r="J189" s="342" t="s">
        <v>1577</v>
      </c>
      <c r="K189" s="341" t="s">
        <v>1583</v>
      </c>
      <c r="L189" s="355" t="s">
        <v>70</v>
      </c>
      <c r="M189" s="222" t="s">
        <v>336</v>
      </c>
      <c r="N189" s="342" t="s">
        <v>222</v>
      </c>
      <c r="O189" s="341" t="s">
        <v>222</v>
      </c>
      <c r="P189" s="349" t="s">
        <v>80</v>
      </c>
      <c r="Q189" s="341" t="s">
        <v>1579</v>
      </c>
      <c r="R189" s="348"/>
      <c r="S189" s="341" t="s">
        <v>1580</v>
      </c>
      <c r="T189" s="349" t="s">
        <v>1581</v>
      </c>
    </row>
    <row r="190" spans="1:20" ht="14.25">
      <c r="A190" s="218" t="s">
        <v>209</v>
      </c>
      <c r="B190" s="219" t="s">
        <v>210</v>
      </c>
      <c r="C190" s="343"/>
      <c r="D190" s="350"/>
      <c r="E190" s="344"/>
      <c r="F190" s="350"/>
      <c r="G190" s="344"/>
      <c r="H190" s="350"/>
      <c r="I190" s="346"/>
      <c r="J190" s="348"/>
      <c r="K190" s="346"/>
      <c r="L190" s="348"/>
      <c r="M190" s="346"/>
      <c r="N190" s="348"/>
      <c r="O190" s="346"/>
      <c r="P190" s="348"/>
      <c r="Q190" s="346"/>
      <c r="R190" s="348"/>
      <c r="S190" s="346"/>
      <c r="T190" s="348"/>
    </row>
    <row r="191" spans="1:20" ht="14.25">
      <c r="A191" s="218" t="s">
        <v>209</v>
      </c>
      <c r="B191" s="219" t="s">
        <v>210</v>
      </c>
      <c r="C191" s="343"/>
      <c r="D191" s="350"/>
      <c r="E191" s="219">
        <v>53</v>
      </c>
      <c r="F191" s="218" t="s">
        <v>78</v>
      </c>
      <c r="G191" s="219" t="s">
        <v>79</v>
      </c>
      <c r="H191" s="345" t="s">
        <v>80</v>
      </c>
      <c r="I191" s="341" t="s">
        <v>1400</v>
      </c>
      <c r="J191" s="342" t="s">
        <v>1577</v>
      </c>
      <c r="K191" s="341" t="s">
        <v>1578</v>
      </c>
      <c r="L191" s="342" t="s">
        <v>70</v>
      </c>
      <c r="M191" s="341" t="s">
        <v>336</v>
      </c>
      <c r="N191" s="342" t="s">
        <v>222</v>
      </c>
      <c r="O191" s="341" t="s">
        <v>222</v>
      </c>
      <c r="P191" s="349" t="s">
        <v>80</v>
      </c>
      <c r="Q191" s="341" t="s">
        <v>1579</v>
      </c>
      <c r="R191" s="348"/>
      <c r="S191" s="341" t="s">
        <v>1580</v>
      </c>
      <c r="T191" s="349" t="s">
        <v>1581</v>
      </c>
    </row>
    <row r="192" spans="1:20" ht="14.25">
      <c r="A192" s="218" t="s">
        <v>209</v>
      </c>
      <c r="B192" s="219" t="s">
        <v>210</v>
      </c>
      <c r="C192" s="343"/>
      <c r="D192" s="350"/>
      <c r="E192" s="344"/>
      <c r="F192" s="350"/>
      <c r="G192" s="344"/>
      <c r="H192" s="350"/>
      <c r="I192" s="346"/>
      <c r="J192" s="348"/>
      <c r="K192" s="346"/>
      <c r="L192" s="348"/>
      <c r="M192" s="346"/>
      <c r="N192" s="348"/>
      <c r="O192" s="346"/>
      <c r="P192" s="348"/>
      <c r="Q192" s="346"/>
      <c r="R192" s="348"/>
      <c r="S192" s="346"/>
      <c r="T192" s="348"/>
    </row>
    <row r="193" spans="1:20" ht="14.25">
      <c r="A193" s="218" t="s">
        <v>209</v>
      </c>
      <c r="B193" s="219" t="s">
        <v>210</v>
      </c>
      <c r="C193" s="343"/>
      <c r="D193" s="350"/>
      <c r="E193" s="344"/>
      <c r="F193" s="350"/>
      <c r="G193" s="344"/>
      <c r="H193" s="350"/>
      <c r="I193" s="346"/>
      <c r="J193" s="348"/>
      <c r="K193" s="346"/>
      <c r="L193" s="348"/>
      <c r="M193" s="346"/>
      <c r="N193" s="348"/>
      <c r="O193" s="346"/>
      <c r="P193" s="348"/>
      <c r="Q193" s="346"/>
      <c r="R193" s="348"/>
      <c r="S193" s="346"/>
      <c r="T193" s="348"/>
    </row>
    <row r="194" spans="1:20" ht="14.25">
      <c r="A194" s="218" t="s">
        <v>567</v>
      </c>
      <c r="B194" s="219" t="s">
        <v>568</v>
      </c>
      <c r="C194" s="340" t="s">
        <v>3380</v>
      </c>
      <c r="D194" s="350"/>
      <c r="E194" s="344"/>
      <c r="F194" s="218" t="s">
        <v>78</v>
      </c>
      <c r="G194" s="344"/>
      <c r="H194" s="345" t="s">
        <v>80</v>
      </c>
      <c r="I194" s="341" t="s">
        <v>9</v>
      </c>
      <c r="J194" s="348"/>
      <c r="K194" s="341" t="s">
        <v>1595</v>
      </c>
      <c r="L194" s="348"/>
      <c r="M194" s="341" t="s">
        <v>336</v>
      </c>
      <c r="N194" s="342" t="s">
        <v>292</v>
      </c>
      <c r="O194" s="341" t="s">
        <v>1596</v>
      </c>
      <c r="P194" s="349" t="s">
        <v>80</v>
      </c>
      <c r="Q194" s="341" t="s">
        <v>3408</v>
      </c>
      <c r="R194" s="348"/>
      <c r="S194" s="341" t="s">
        <v>3409</v>
      </c>
      <c r="T194" s="342" t="s">
        <v>3410</v>
      </c>
    </row>
    <row r="195" spans="1:20" ht="14.25">
      <c r="A195" s="218" t="s">
        <v>185</v>
      </c>
      <c r="B195" s="219" t="s">
        <v>186</v>
      </c>
      <c r="C195" s="343"/>
      <c r="D195" s="350"/>
      <c r="E195" s="344"/>
      <c r="F195" s="350"/>
      <c r="G195" s="344"/>
      <c r="H195" s="350"/>
      <c r="I195" s="346"/>
      <c r="J195" s="348"/>
      <c r="K195" s="346"/>
      <c r="L195" s="348"/>
      <c r="M195" s="346"/>
      <c r="N195" s="348"/>
      <c r="O195" s="346"/>
      <c r="P195" s="348"/>
      <c r="Q195" s="346"/>
      <c r="R195" s="348"/>
      <c r="S195" s="346"/>
      <c r="T195" s="348"/>
    </row>
    <row r="196" spans="1:20" ht="14.25">
      <c r="A196" s="218" t="s">
        <v>185</v>
      </c>
      <c r="B196" s="219" t="s">
        <v>186</v>
      </c>
      <c r="C196" s="343"/>
      <c r="D196" s="350"/>
      <c r="E196" s="344"/>
      <c r="F196" s="350"/>
      <c r="G196" s="344"/>
      <c r="H196" s="350"/>
      <c r="I196" s="346"/>
      <c r="J196" s="348"/>
      <c r="K196" s="346"/>
      <c r="L196" s="348"/>
      <c r="M196" s="346"/>
      <c r="N196" s="348"/>
      <c r="O196" s="346"/>
      <c r="P196" s="348"/>
      <c r="Q196" s="346"/>
      <c r="R196" s="348"/>
      <c r="S196" s="346"/>
      <c r="T196" s="348"/>
    </row>
    <row r="197" spans="1:20" ht="14.25">
      <c r="A197" s="218" t="s">
        <v>185</v>
      </c>
      <c r="B197" s="219" t="s">
        <v>186</v>
      </c>
      <c r="C197" s="343"/>
      <c r="D197" s="350"/>
      <c r="E197" s="344"/>
      <c r="F197" s="350"/>
      <c r="G197" s="344"/>
      <c r="H197" s="350"/>
      <c r="I197" s="346"/>
      <c r="J197" s="348"/>
      <c r="K197" s="346"/>
      <c r="L197" s="348"/>
      <c r="M197" s="346"/>
      <c r="N197" s="348"/>
      <c r="O197" s="346"/>
      <c r="P197" s="348"/>
      <c r="Q197" s="346"/>
      <c r="R197" s="348"/>
      <c r="S197" s="346"/>
      <c r="T197" s="348"/>
    </row>
    <row r="198" spans="1:20" ht="14.25">
      <c r="A198" s="218" t="s">
        <v>185</v>
      </c>
      <c r="B198" s="219" t="s">
        <v>186</v>
      </c>
      <c r="C198" s="343"/>
      <c r="D198" s="350"/>
      <c r="E198" s="344"/>
      <c r="F198" s="350"/>
      <c r="G198" s="344"/>
      <c r="H198" s="350"/>
      <c r="I198" s="346"/>
      <c r="J198" s="348"/>
      <c r="K198" s="346"/>
      <c r="L198" s="348"/>
      <c r="M198" s="346"/>
      <c r="N198" s="348"/>
      <c r="O198" s="346"/>
      <c r="P198" s="348"/>
      <c r="Q198" s="346"/>
      <c r="R198" s="348"/>
      <c r="S198" s="346"/>
      <c r="T198" s="348"/>
    </row>
    <row r="199" spans="1:20" ht="14.25">
      <c r="A199" s="218" t="s">
        <v>185</v>
      </c>
      <c r="B199" s="219" t="s">
        <v>186</v>
      </c>
      <c r="C199" s="343"/>
      <c r="D199" s="350"/>
      <c r="E199" s="344"/>
      <c r="F199" s="350"/>
      <c r="G199" s="344"/>
      <c r="H199" s="350"/>
      <c r="I199" s="346"/>
      <c r="J199" s="348"/>
      <c r="K199" s="346"/>
      <c r="L199" s="348"/>
      <c r="M199" s="346"/>
      <c r="N199" s="348"/>
      <c r="O199" s="346"/>
      <c r="P199" s="348"/>
      <c r="Q199" s="346"/>
      <c r="R199" s="348"/>
      <c r="S199" s="346"/>
      <c r="T199" s="348"/>
    </row>
    <row r="200" spans="1:20" ht="14.25">
      <c r="A200" s="218" t="s">
        <v>185</v>
      </c>
      <c r="B200" s="219" t="s">
        <v>186</v>
      </c>
      <c r="C200" s="343"/>
      <c r="D200" s="218">
        <v>1965</v>
      </c>
      <c r="E200" s="219">
        <v>51</v>
      </c>
      <c r="F200" s="218" t="s">
        <v>78</v>
      </c>
      <c r="G200" s="219" t="s">
        <v>79</v>
      </c>
      <c r="H200" s="345" t="s">
        <v>80</v>
      </c>
      <c r="I200" s="341" t="s">
        <v>123</v>
      </c>
      <c r="J200" s="342" t="s">
        <v>1601</v>
      </c>
      <c r="K200" s="341" t="s">
        <v>1602</v>
      </c>
      <c r="L200" s="348"/>
      <c r="M200" s="341" t="s">
        <v>336</v>
      </c>
      <c r="N200" s="342" t="s">
        <v>968</v>
      </c>
      <c r="O200" s="341" t="s">
        <v>1604</v>
      </c>
      <c r="P200" s="349" t="s">
        <v>80</v>
      </c>
      <c r="Q200" s="346"/>
      <c r="R200" s="348"/>
      <c r="S200" s="341" t="s">
        <v>1605</v>
      </c>
      <c r="T200" s="349" t="s">
        <v>1606</v>
      </c>
    </row>
    <row r="201" spans="1:20" ht="14.25">
      <c r="A201" s="218" t="s">
        <v>490</v>
      </c>
      <c r="B201" s="219" t="s">
        <v>491</v>
      </c>
      <c r="C201" s="343"/>
      <c r="D201" s="350"/>
      <c r="E201" s="344"/>
      <c r="F201" s="350"/>
      <c r="G201" s="344"/>
      <c r="H201" s="350"/>
      <c r="I201" s="346"/>
      <c r="J201" s="348"/>
      <c r="K201" s="346"/>
      <c r="L201" s="348"/>
      <c r="M201" s="346"/>
      <c r="N201" s="348"/>
      <c r="O201" s="346"/>
      <c r="P201" s="348"/>
      <c r="Q201" s="346"/>
      <c r="R201" s="348"/>
      <c r="S201" s="346"/>
      <c r="T201" s="348"/>
    </row>
    <row r="202" spans="1:20" ht="14.25">
      <c r="A202" s="218" t="s">
        <v>490</v>
      </c>
      <c r="B202" s="219" t="s">
        <v>491</v>
      </c>
      <c r="C202" s="343"/>
      <c r="D202" s="350"/>
      <c r="E202" s="344"/>
      <c r="F202" s="350"/>
      <c r="G202" s="344"/>
      <c r="H202" s="350"/>
      <c r="I202" s="346"/>
      <c r="J202" s="348"/>
      <c r="K202" s="346"/>
      <c r="L202" s="348"/>
      <c r="M202" s="346"/>
      <c r="N202" s="348"/>
      <c r="O202" s="346"/>
      <c r="P202" s="348"/>
      <c r="Q202" s="346"/>
      <c r="R202" s="348"/>
      <c r="S202" s="346"/>
      <c r="T202" s="348"/>
    </row>
    <row r="203" spans="1:20" ht="14.25">
      <c r="A203" s="218" t="s">
        <v>490</v>
      </c>
      <c r="B203" s="219" t="s">
        <v>491</v>
      </c>
      <c r="C203" s="343"/>
      <c r="D203" s="350"/>
      <c r="E203" s="344"/>
      <c r="F203" s="350"/>
      <c r="G203" s="344"/>
      <c r="H203" s="350"/>
      <c r="I203" s="346"/>
      <c r="J203" s="348"/>
      <c r="K203" s="346"/>
      <c r="L203" s="348"/>
      <c r="M203" s="346"/>
      <c r="N203" s="348"/>
      <c r="O203" s="346"/>
      <c r="P203" s="348"/>
      <c r="Q203" s="346"/>
      <c r="R203" s="348"/>
      <c r="S203" s="346"/>
      <c r="T203" s="348"/>
    </row>
    <row r="204" spans="1:20" ht="14.25">
      <c r="A204" s="218" t="s">
        <v>490</v>
      </c>
      <c r="B204" s="219" t="s">
        <v>491</v>
      </c>
      <c r="C204" s="343"/>
      <c r="D204" s="350"/>
      <c r="E204" s="344"/>
      <c r="F204" s="350"/>
      <c r="G204" s="344"/>
      <c r="H204" s="350"/>
      <c r="I204" s="346"/>
      <c r="J204" s="348"/>
      <c r="K204" s="346"/>
      <c r="L204" s="348"/>
      <c r="M204" s="346"/>
      <c r="N204" s="348"/>
      <c r="O204" s="346"/>
      <c r="P204" s="348"/>
      <c r="Q204" s="346"/>
      <c r="R204" s="348"/>
      <c r="S204" s="346"/>
      <c r="T204" s="348"/>
    </row>
    <row r="205" spans="1:20" ht="14.25">
      <c r="A205" s="218" t="s">
        <v>490</v>
      </c>
      <c r="B205" s="219" t="s">
        <v>491</v>
      </c>
      <c r="C205" s="343"/>
      <c r="D205" s="350"/>
      <c r="E205" s="344"/>
      <c r="F205" s="350"/>
      <c r="G205" s="344"/>
      <c r="H205" s="350"/>
      <c r="I205" s="346"/>
      <c r="J205" s="348"/>
      <c r="K205" s="346"/>
      <c r="L205" s="348"/>
      <c r="M205" s="346"/>
      <c r="N205" s="348"/>
      <c r="O205" s="346"/>
      <c r="P205" s="348"/>
      <c r="Q205" s="346"/>
      <c r="R205" s="348"/>
      <c r="S205" s="346"/>
      <c r="T205" s="348"/>
    </row>
    <row r="206" spans="1:20" ht="14.25">
      <c r="A206" s="218" t="s">
        <v>490</v>
      </c>
      <c r="B206" s="219" t="s">
        <v>491</v>
      </c>
      <c r="C206" s="343"/>
      <c r="D206" s="350"/>
      <c r="E206" s="344"/>
      <c r="F206" s="350"/>
      <c r="G206" s="344"/>
      <c r="H206" s="350"/>
      <c r="I206" s="346"/>
      <c r="J206" s="348"/>
      <c r="K206" s="346"/>
      <c r="L206" s="348"/>
      <c r="M206" s="346"/>
      <c r="N206" s="348"/>
      <c r="O206" s="346"/>
      <c r="P206" s="348"/>
      <c r="Q206" s="346"/>
      <c r="R206" s="348"/>
      <c r="S206" s="346"/>
      <c r="T206" s="348"/>
    </row>
    <row r="207" spans="1:20" ht="14.25">
      <c r="A207" s="218" t="s">
        <v>490</v>
      </c>
      <c r="B207" s="219" t="s">
        <v>491</v>
      </c>
      <c r="C207" s="343"/>
      <c r="D207" s="350"/>
      <c r="E207" s="344"/>
      <c r="F207" s="350"/>
      <c r="G207" s="344"/>
      <c r="H207" s="350"/>
      <c r="I207" s="346"/>
      <c r="J207" s="348"/>
      <c r="K207" s="346"/>
      <c r="L207" s="348"/>
      <c r="M207" s="346"/>
      <c r="N207" s="348"/>
      <c r="O207" s="346"/>
      <c r="P207" s="348"/>
      <c r="Q207" s="346"/>
      <c r="R207" s="348"/>
      <c r="S207" s="346"/>
      <c r="T207" s="348"/>
    </row>
    <row r="208" spans="1:20" ht="14.25">
      <c r="A208" s="218" t="s">
        <v>490</v>
      </c>
      <c r="B208" s="219" t="s">
        <v>491</v>
      </c>
      <c r="C208" s="343"/>
      <c r="D208" s="350"/>
      <c r="E208" s="344"/>
      <c r="F208" s="350"/>
      <c r="G208" s="344"/>
      <c r="H208" s="350"/>
      <c r="I208" s="346"/>
      <c r="J208" s="348"/>
      <c r="K208" s="346"/>
      <c r="L208" s="348"/>
      <c r="M208" s="346"/>
      <c r="N208" s="348"/>
      <c r="O208" s="346"/>
      <c r="P208" s="348"/>
      <c r="Q208" s="346"/>
      <c r="R208" s="348"/>
      <c r="S208" s="346"/>
      <c r="T208" s="348"/>
    </row>
    <row r="209" spans="1:20" ht="14.25">
      <c r="A209" s="218" t="s">
        <v>490</v>
      </c>
      <c r="B209" s="219" t="s">
        <v>491</v>
      </c>
      <c r="C209" s="343"/>
      <c r="D209" s="350"/>
      <c r="E209" s="344"/>
      <c r="F209" s="350"/>
      <c r="G209" s="344"/>
      <c r="H209" s="350"/>
      <c r="I209" s="346"/>
      <c r="J209" s="348"/>
      <c r="K209" s="346"/>
      <c r="L209" s="348"/>
      <c r="M209" s="346"/>
      <c r="N209" s="348"/>
      <c r="O209" s="346"/>
      <c r="P209" s="348"/>
      <c r="Q209" s="346"/>
      <c r="R209" s="348"/>
      <c r="S209" s="346"/>
      <c r="T209" s="348"/>
    </row>
    <row r="210" spans="1:20" ht="14.25">
      <c r="A210" s="218" t="s">
        <v>490</v>
      </c>
      <c r="B210" s="219" t="s">
        <v>491</v>
      </c>
      <c r="C210" s="343"/>
      <c r="D210" s="350"/>
      <c r="E210" s="344"/>
      <c r="F210" s="350"/>
      <c r="G210" s="344"/>
      <c r="H210" s="350"/>
      <c r="I210" s="346"/>
      <c r="J210" s="348"/>
      <c r="K210" s="346"/>
      <c r="L210" s="348"/>
      <c r="M210" s="346"/>
      <c r="N210" s="348"/>
      <c r="O210" s="346"/>
      <c r="P210" s="348"/>
      <c r="Q210" s="346"/>
      <c r="R210" s="348"/>
      <c r="S210" s="346"/>
      <c r="T210" s="348"/>
    </row>
    <row r="211" spans="1:20" ht="14.25">
      <c r="A211" s="218" t="s">
        <v>490</v>
      </c>
      <c r="B211" s="219" t="s">
        <v>491</v>
      </c>
      <c r="C211" s="343"/>
      <c r="D211" s="350"/>
      <c r="E211" s="344"/>
      <c r="F211" s="350"/>
      <c r="G211" s="344"/>
      <c r="H211" s="350"/>
      <c r="I211" s="346"/>
      <c r="J211" s="348"/>
      <c r="K211" s="346"/>
      <c r="L211" s="348"/>
      <c r="M211" s="346"/>
      <c r="N211" s="348"/>
      <c r="O211" s="346"/>
      <c r="P211" s="348"/>
      <c r="Q211" s="346"/>
      <c r="R211" s="348"/>
      <c r="S211" s="346"/>
      <c r="T211" s="348"/>
    </row>
    <row r="212" spans="1:20" ht="14.25">
      <c r="A212" s="218" t="s">
        <v>490</v>
      </c>
      <c r="B212" s="219" t="s">
        <v>491</v>
      </c>
      <c r="C212" s="343"/>
      <c r="D212" s="350"/>
      <c r="E212" s="344"/>
      <c r="F212" s="350"/>
      <c r="G212" s="344"/>
      <c r="H212" s="350"/>
      <c r="I212" s="346"/>
      <c r="J212" s="348"/>
      <c r="K212" s="346"/>
      <c r="L212" s="348"/>
      <c r="M212" s="346"/>
      <c r="N212" s="348"/>
      <c r="O212" s="346"/>
      <c r="P212" s="348"/>
      <c r="Q212" s="346"/>
      <c r="R212" s="348"/>
      <c r="S212" s="346"/>
      <c r="T212" s="348"/>
    </row>
    <row r="213" spans="1:20" ht="14.25">
      <c r="A213" s="218" t="s">
        <v>490</v>
      </c>
      <c r="B213" s="219" t="s">
        <v>491</v>
      </c>
      <c r="C213" s="343"/>
      <c r="D213" s="350"/>
      <c r="E213" s="344"/>
      <c r="F213" s="350"/>
      <c r="G213" s="344"/>
      <c r="H213" s="350"/>
      <c r="I213" s="346"/>
      <c r="J213" s="348"/>
      <c r="K213" s="346"/>
      <c r="L213" s="348"/>
      <c r="M213" s="346"/>
      <c r="N213" s="348"/>
      <c r="O213" s="346"/>
      <c r="P213" s="348"/>
      <c r="Q213" s="346"/>
      <c r="R213" s="348"/>
      <c r="S213" s="346"/>
      <c r="T213" s="348"/>
    </row>
    <row r="214" spans="1:20" ht="14.25">
      <c r="A214" s="218" t="s">
        <v>490</v>
      </c>
      <c r="B214" s="219" t="s">
        <v>491</v>
      </c>
      <c r="C214" s="343"/>
      <c r="D214" s="350"/>
      <c r="E214" s="344"/>
      <c r="F214" s="350"/>
      <c r="G214" s="344"/>
      <c r="H214" s="350"/>
      <c r="I214" s="346"/>
      <c r="J214" s="348"/>
      <c r="K214" s="346"/>
      <c r="L214" s="348"/>
      <c r="M214" s="346"/>
      <c r="N214" s="348"/>
      <c r="O214" s="346"/>
      <c r="P214" s="348"/>
      <c r="Q214" s="346"/>
      <c r="R214" s="348"/>
      <c r="S214" s="346"/>
      <c r="T214" s="348"/>
    </row>
    <row r="215" spans="1:20" ht="14.25">
      <c r="A215" s="218" t="s">
        <v>490</v>
      </c>
      <c r="B215" s="219" t="s">
        <v>491</v>
      </c>
      <c r="C215" s="343"/>
      <c r="D215" s="350"/>
      <c r="E215" s="344"/>
      <c r="F215" s="350"/>
      <c r="G215" s="344"/>
      <c r="H215" s="350"/>
      <c r="I215" s="346"/>
      <c r="J215" s="348"/>
      <c r="K215" s="346"/>
      <c r="L215" s="348"/>
      <c r="M215" s="346"/>
      <c r="N215" s="348"/>
      <c r="O215" s="346"/>
      <c r="P215" s="348"/>
      <c r="Q215" s="346"/>
      <c r="R215" s="348"/>
      <c r="S215" s="346"/>
      <c r="T215" s="348"/>
    </row>
    <row r="216" spans="1:20" ht="14.25">
      <c r="A216" s="218" t="s">
        <v>490</v>
      </c>
      <c r="B216" s="219" t="s">
        <v>491</v>
      </c>
      <c r="C216" s="343"/>
      <c r="D216" s="350"/>
      <c r="E216" s="344"/>
      <c r="F216" s="350"/>
      <c r="G216" s="344"/>
      <c r="H216" s="350"/>
      <c r="I216" s="346"/>
      <c r="J216" s="348"/>
      <c r="K216" s="346"/>
      <c r="L216" s="348"/>
      <c r="M216" s="346"/>
      <c r="N216" s="348"/>
      <c r="O216" s="346"/>
      <c r="P216" s="348"/>
      <c r="Q216" s="346"/>
      <c r="R216" s="348"/>
      <c r="S216" s="346"/>
      <c r="T216" s="348"/>
    </row>
    <row r="217" spans="1:20" ht="14.25">
      <c r="A217" s="218" t="s">
        <v>490</v>
      </c>
      <c r="B217" s="219" t="s">
        <v>491</v>
      </c>
      <c r="C217" s="343"/>
      <c r="D217" s="350"/>
      <c r="E217" s="344"/>
      <c r="F217" s="350"/>
      <c r="G217" s="344"/>
      <c r="H217" s="350"/>
      <c r="I217" s="346"/>
      <c r="J217" s="348"/>
      <c r="K217" s="346"/>
      <c r="L217" s="348"/>
      <c r="M217" s="346"/>
      <c r="N217" s="348"/>
      <c r="O217" s="346"/>
      <c r="P217" s="348"/>
      <c r="Q217" s="346"/>
      <c r="R217" s="348"/>
      <c r="S217" s="346"/>
      <c r="T217" s="348"/>
    </row>
    <row r="218" spans="1:20" ht="14.25">
      <c r="A218" s="218" t="s">
        <v>490</v>
      </c>
      <c r="B218" s="219" t="s">
        <v>491</v>
      </c>
      <c r="C218" s="343"/>
      <c r="D218" s="350"/>
      <c r="E218" s="344"/>
      <c r="F218" s="350"/>
      <c r="G218" s="344"/>
      <c r="H218" s="350"/>
      <c r="I218" s="346"/>
      <c r="J218" s="348"/>
      <c r="K218" s="346"/>
      <c r="L218" s="348"/>
      <c r="M218" s="346"/>
      <c r="N218" s="348"/>
      <c r="O218" s="346"/>
      <c r="P218" s="348"/>
      <c r="Q218" s="346"/>
      <c r="R218" s="348"/>
      <c r="S218" s="346"/>
      <c r="T218" s="348"/>
    </row>
    <row r="219" spans="1:20" ht="14.25">
      <c r="A219" s="218" t="s">
        <v>490</v>
      </c>
      <c r="B219" s="219" t="s">
        <v>491</v>
      </c>
      <c r="C219" s="343"/>
      <c r="D219" s="350"/>
      <c r="E219" s="344"/>
      <c r="F219" s="350"/>
      <c r="G219" s="344"/>
      <c r="H219" s="350"/>
      <c r="I219" s="346"/>
      <c r="J219" s="348"/>
      <c r="K219" s="346"/>
      <c r="L219" s="348"/>
      <c r="M219" s="346"/>
      <c r="N219" s="348"/>
      <c r="O219" s="346"/>
      <c r="P219" s="348"/>
      <c r="Q219" s="346"/>
      <c r="R219" s="348"/>
      <c r="S219" s="346"/>
      <c r="T219" s="348"/>
    </row>
    <row r="220" spans="1:20" ht="14.25">
      <c r="A220" s="218" t="s">
        <v>490</v>
      </c>
      <c r="B220" s="219" t="s">
        <v>491</v>
      </c>
      <c r="C220" s="343"/>
      <c r="D220" s="350"/>
      <c r="E220" s="344"/>
      <c r="F220" s="350"/>
      <c r="G220" s="344"/>
      <c r="H220" s="350"/>
      <c r="I220" s="346"/>
      <c r="J220" s="348"/>
      <c r="K220" s="346"/>
      <c r="L220" s="348"/>
      <c r="M220" s="346"/>
      <c r="N220" s="348"/>
      <c r="O220" s="346"/>
      <c r="P220" s="348"/>
      <c r="Q220" s="346"/>
      <c r="R220" s="348"/>
      <c r="S220" s="346"/>
      <c r="T220" s="348"/>
    </row>
    <row r="221" spans="1:20" ht="14.25">
      <c r="A221" s="218" t="s">
        <v>490</v>
      </c>
      <c r="B221" s="219" t="s">
        <v>491</v>
      </c>
      <c r="C221" s="343"/>
      <c r="D221" s="350"/>
      <c r="E221" s="344"/>
      <c r="F221" s="350"/>
      <c r="G221" s="344"/>
      <c r="H221" s="350"/>
      <c r="I221" s="346"/>
      <c r="J221" s="348"/>
      <c r="K221" s="346"/>
      <c r="L221" s="348"/>
      <c r="M221" s="346"/>
      <c r="N221" s="348"/>
      <c r="O221" s="346"/>
      <c r="P221" s="348"/>
      <c r="Q221" s="346"/>
      <c r="R221" s="348"/>
      <c r="S221" s="346"/>
      <c r="T221" s="348"/>
    </row>
    <row r="222" spans="1:20" ht="14.25">
      <c r="A222" s="218" t="s">
        <v>490</v>
      </c>
      <c r="B222" s="219" t="s">
        <v>491</v>
      </c>
      <c r="C222" s="343"/>
      <c r="D222" s="350"/>
      <c r="E222" s="344"/>
      <c r="F222" s="350"/>
      <c r="G222" s="344"/>
      <c r="H222" s="350"/>
      <c r="I222" s="346"/>
      <c r="J222" s="348"/>
      <c r="K222" s="346"/>
      <c r="L222" s="348"/>
      <c r="M222" s="346"/>
      <c r="N222" s="348"/>
      <c r="O222" s="346"/>
      <c r="P222" s="348"/>
      <c r="Q222" s="346"/>
      <c r="R222" s="348"/>
      <c r="S222" s="346"/>
      <c r="T222" s="348"/>
    </row>
    <row r="223" spans="1:20" ht="14.25">
      <c r="A223" s="218" t="s">
        <v>490</v>
      </c>
      <c r="B223" s="219" t="s">
        <v>491</v>
      </c>
      <c r="C223" s="343"/>
      <c r="D223" s="350"/>
      <c r="E223" s="344"/>
      <c r="F223" s="350"/>
      <c r="G223" s="344"/>
      <c r="H223" s="350"/>
      <c r="I223" s="346"/>
      <c r="J223" s="348"/>
      <c r="K223" s="346"/>
      <c r="L223" s="348"/>
      <c r="M223" s="346"/>
      <c r="N223" s="348"/>
      <c r="O223" s="346"/>
      <c r="P223" s="348"/>
      <c r="Q223" s="346"/>
      <c r="R223" s="348"/>
      <c r="S223" s="346"/>
      <c r="T223" s="348"/>
    </row>
    <row r="224" spans="1:20" ht="14.25">
      <c r="A224" s="218" t="s">
        <v>490</v>
      </c>
      <c r="B224" s="219" t="s">
        <v>491</v>
      </c>
      <c r="C224" s="343"/>
      <c r="D224" s="350"/>
      <c r="E224" s="344"/>
      <c r="F224" s="350"/>
      <c r="G224" s="344"/>
      <c r="H224" s="350"/>
      <c r="I224" s="346"/>
      <c r="J224" s="348"/>
      <c r="K224" s="346"/>
      <c r="L224" s="348"/>
      <c r="M224" s="346"/>
      <c r="N224" s="348"/>
      <c r="O224" s="346"/>
      <c r="P224" s="348"/>
      <c r="Q224" s="346"/>
      <c r="R224" s="348"/>
      <c r="S224" s="346"/>
      <c r="T224" s="348"/>
    </row>
    <row r="225" spans="1:20" ht="14.25">
      <c r="A225" s="218" t="s">
        <v>490</v>
      </c>
      <c r="B225" s="219" t="s">
        <v>491</v>
      </c>
      <c r="C225" s="343"/>
      <c r="D225" s="350"/>
      <c r="E225" s="344"/>
      <c r="F225" s="350"/>
      <c r="G225" s="344"/>
      <c r="H225" s="350"/>
      <c r="I225" s="346"/>
      <c r="J225" s="348"/>
      <c r="K225" s="346"/>
      <c r="L225" s="348"/>
      <c r="M225" s="346"/>
      <c r="N225" s="348"/>
      <c r="O225" s="346"/>
      <c r="P225" s="348"/>
      <c r="Q225" s="346"/>
      <c r="R225" s="348"/>
      <c r="S225" s="346"/>
      <c r="T225" s="348"/>
    </row>
    <row r="226" spans="1:20" ht="14.25">
      <c r="A226" s="218" t="s">
        <v>490</v>
      </c>
      <c r="B226" s="219" t="s">
        <v>491</v>
      </c>
      <c r="C226" s="343"/>
      <c r="D226" s="350"/>
      <c r="E226" s="344"/>
      <c r="F226" s="350"/>
      <c r="G226" s="344"/>
      <c r="H226" s="350"/>
      <c r="I226" s="346"/>
      <c r="J226" s="348"/>
      <c r="K226" s="346"/>
      <c r="L226" s="348"/>
      <c r="M226" s="346"/>
      <c r="N226" s="348"/>
      <c r="O226" s="346"/>
      <c r="P226" s="348"/>
      <c r="Q226" s="346"/>
      <c r="R226" s="348"/>
      <c r="S226" s="346"/>
      <c r="T226" s="348"/>
    </row>
    <row r="227" spans="1:20" ht="14.25">
      <c r="A227" s="218" t="s">
        <v>490</v>
      </c>
      <c r="B227" s="219" t="s">
        <v>491</v>
      </c>
      <c r="C227" s="343"/>
      <c r="D227" s="350"/>
      <c r="E227" s="344"/>
      <c r="F227" s="350"/>
      <c r="G227" s="344"/>
      <c r="H227" s="350"/>
      <c r="I227" s="346"/>
      <c r="J227" s="348"/>
      <c r="K227" s="346"/>
      <c r="L227" s="348"/>
      <c r="M227" s="346"/>
      <c r="N227" s="348"/>
      <c r="O227" s="346"/>
      <c r="P227" s="348"/>
      <c r="Q227" s="346"/>
      <c r="R227" s="348"/>
      <c r="S227" s="346"/>
      <c r="T227" s="348"/>
    </row>
    <row r="228" spans="1:20" ht="14.25">
      <c r="A228" s="218" t="s">
        <v>490</v>
      </c>
      <c r="B228" s="219" t="s">
        <v>491</v>
      </c>
      <c r="C228" s="343"/>
      <c r="D228" s="350"/>
      <c r="E228" s="344"/>
      <c r="F228" s="350"/>
      <c r="G228" s="344"/>
      <c r="H228" s="350"/>
      <c r="I228" s="346"/>
      <c r="J228" s="348"/>
      <c r="K228" s="346"/>
      <c r="L228" s="348"/>
      <c r="M228" s="346"/>
      <c r="N228" s="348"/>
      <c r="O228" s="346"/>
      <c r="P228" s="348"/>
      <c r="Q228" s="346"/>
      <c r="R228" s="348"/>
      <c r="S228" s="346"/>
      <c r="T228" s="348"/>
    </row>
    <row r="229" spans="1:20" ht="14.25">
      <c r="A229" s="218" t="s">
        <v>490</v>
      </c>
      <c r="B229" s="219" t="s">
        <v>491</v>
      </c>
      <c r="C229" s="343"/>
      <c r="D229" s="350"/>
      <c r="E229" s="344"/>
      <c r="F229" s="350"/>
      <c r="G229" s="344"/>
      <c r="H229" s="350"/>
      <c r="I229" s="346"/>
      <c r="J229" s="348"/>
      <c r="K229" s="346"/>
      <c r="L229" s="348"/>
      <c r="M229" s="346"/>
      <c r="N229" s="348"/>
      <c r="O229" s="346"/>
      <c r="P229" s="348"/>
      <c r="Q229" s="346"/>
      <c r="R229" s="348"/>
      <c r="S229" s="346"/>
      <c r="T229" s="348"/>
    </row>
    <row r="230" spans="1:20" ht="14.25">
      <c r="A230" s="218" t="s">
        <v>490</v>
      </c>
      <c r="B230" s="219" t="s">
        <v>491</v>
      </c>
      <c r="C230" s="343"/>
      <c r="D230" s="350"/>
      <c r="E230" s="344"/>
      <c r="F230" s="350"/>
      <c r="G230" s="344"/>
      <c r="H230" s="350"/>
      <c r="I230" s="346"/>
      <c r="J230" s="348"/>
      <c r="K230" s="346"/>
      <c r="L230" s="348"/>
      <c r="M230" s="346"/>
      <c r="N230" s="348"/>
      <c r="O230" s="346"/>
      <c r="P230" s="348"/>
      <c r="Q230" s="346"/>
      <c r="R230" s="348"/>
      <c r="S230" s="346"/>
      <c r="T230" s="348"/>
    </row>
    <row r="231" spans="1:20" ht="14.25">
      <c r="A231" s="218" t="s">
        <v>490</v>
      </c>
      <c r="B231" s="219" t="s">
        <v>491</v>
      </c>
      <c r="C231" s="343"/>
      <c r="D231" s="350"/>
      <c r="E231" s="344"/>
      <c r="F231" s="350"/>
      <c r="G231" s="344"/>
      <c r="H231" s="350"/>
      <c r="I231" s="346"/>
      <c r="J231" s="348"/>
      <c r="K231" s="346"/>
      <c r="L231" s="348"/>
      <c r="M231" s="346"/>
      <c r="N231" s="348"/>
      <c r="O231" s="346"/>
      <c r="P231" s="348"/>
      <c r="Q231" s="346"/>
      <c r="R231" s="348"/>
      <c r="S231" s="346"/>
      <c r="T231" s="348"/>
    </row>
    <row r="232" spans="1:20" ht="14.25">
      <c r="A232" s="218" t="s">
        <v>490</v>
      </c>
      <c r="B232" s="219" t="s">
        <v>491</v>
      </c>
      <c r="C232" s="343"/>
      <c r="D232" s="350"/>
      <c r="E232" s="344"/>
      <c r="F232" s="350"/>
      <c r="G232" s="344"/>
      <c r="H232" s="350"/>
      <c r="I232" s="346"/>
      <c r="J232" s="348"/>
      <c r="K232" s="346"/>
      <c r="L232" s="348"/>
      <c r="M232" s="346"/>
      <c r="N232" s="348"/>
      <c r="O232" s="346"/>
      <c r="P232" s="348"/>
      <c r="Q232" s="346"/>
      <c r="R232" s="348"/>
      <c r="S232" s="346"/>
      <c r="T232" s="348"/>
    </row>
    <row r="233" spans="1:20" ht="14.25">
      <c r="A233" s="218" t="s">
        <v>490</v>
      </c>
      <c r="B233" s="219" t="s">
        <v>491</v>
      </c>
      <c r="C233" s="343"/>
      <c r="D233" s="350"/>
      <c r="E233" s="344"/>
      <c r="F233" s="350"/>
      <c r="G233" s="344"/>
      <c r="H233" s="350"/>
      <c r="I233" s="346"/>
      <c r="J233" s="348"/>
      <c r="K233" s="346"/>
      <c r="L233" s="348"/>
      <c r="M233" s="346"/>
      <c r="N233" s="348"/>
      <c r="O233" s="346"/>
      <c r="P233" s="348"/>
      <c r="Q233" s="346"/>
      <c r="R233" s="348"/>
      <c r="S233" s="346"/>
      <c r="T233" s="348"/>
    </row>
    <row r="234" spans="1:20" ht="14.25">
      <c r="A234" s="218" t="s">
        <v>490</v>
      </c>
      <c r="B234" s="219" t="s">
        <v>491</v>
      </c>
      <c r="C234" s="343"/>
      <c r="D234" s="350"/>
      <c r="E234" s="344"/>
      <c r="F234" s="350"/>
      <c r="G234" s="344"/>
      <c r="H234" s="350"/>
      <c r="I234" s="346"/>
      <c r="J234" s="348"/>
      <c r="K234" s="346"/>
      <c r="L234" s="348"/>
      <c r="M234" s="346"/>
      <c r="N234" s="348"/>
      <c r="O234" s="346"/>
      <c r="P234" s="348"/>
      <c r="Q234" s="346"/>
      <c r="R234" s="348"/>
      <c r="S234" s="346"/>
      <c r="T234" s="348"/>
    </row>
    <row r="235" spans="1:20" ht="14.25">
      <c r="A235" s="218" t="s">
        <v>490</v>
      </c>
      <c r="B235" s="219" t="s">
        <v>491</v>
      </c>
      <c r="C235" s="343"/>
      <c r="D235" s="218">
        <v>1957</v>
      </c>
      <c r="E235" s="219">
        <v>59</v>
      </c>
      <c r="F235" s="218" t="s">
        <v>78</v>
      </c>
      <c r="G235" s="344"/>
      <c r="H235" s="345" t="s">
        <v>80</v>
      </c>
      <c r="I235" s="341" t="s">
        <v>119</v>
      </c>
      <c r="J235" s="342" t="s">
        <v>1629</v>
      </c>
      <c r="K235" s="341" t="s">
        <v>1630</v>
      </c>
      <c r="L235" s="342" t="s">
        <v>84</v>
      </c>
      <c r="M235" s="341" t="s">
        <v>1631</v>
      </c>
      <c r="N235" s="342" t="s">
        <v>222</v>
      </c>
      <c r="O235" s="341" t="s">
        <v>222</v>
      </c>
      <c r="P235" s="349" t="s">
        <v>80</v>
      </c>
      <c r="Q235" s="346"/>
      <c r="R235" s="348"/>
      <c r="S235" s="346"/>
      <c r="T235" s="348"/>
    </row>
    <row r="236" spans="1:20" ht="14.25">
      <c r="A236" s="218" t="s">
        <v>490</v>
      </c>
      <c r="B236" s="219" t="s">
        <v>491</v>
      </c>
      <c r="C236" s="340"/>
      <c r="D236" s="350"/>
      <c r="E236" s="344"/>
      <c r="F236" s="350"/>
      <c r="G236" s="344"/>
      <c r="H236" s="350"/>
      <c r="I236" s="346"/>
      <c r="J236" s="342" t="s">
        <v>1629</v>
      </c>
      <c r="K236" s="341" t="s">
        <v>1630</v>
      </c>
      <c r="L236" s="342" t="s">
        <v>84</v>
      </c>
      <c r="M236" s="346"/>
      <c r="N236" s="348"/>
      <c r="O236" s="346"/>
      <c r="P236" s="348"/>
      <c r="Q236" s="346"/>
      <c r="R236" s="348"/>
      <c r="S236" s="346"/>
      <c r="T236" s="348"/>
    </row>
    <row r="237" spans="1:20" ht="14.25">
      <c r="A237" s="218" t="s">
        <v>315</v>
      </c>
      <c r="B237" s="219" t="s">
        <v>316</v>
      </c>
      <c r="C237" s="343"/>
      <c r="D237" s="218">
        <v>1965</v>
      </c>
      <c r="E237" s="219">
        <v>51</v>
      </c>
      <c r="F237" s="218" t="s">
        <v>78</v>
      </c>
      <c r="G237" s="219" t="s">
        <v>79</v>
      </c>
      <c r="H237" s="345" t="s">
        <v>80</v>
      </c>
      <c r="I237" s="341" t="s">
        <v>1400</v>
      </c>
      <c r="J237" s="342" t="s">
        <v>1699</v>
      </c>
      <c r="K237" s="341" t="s">
        <v>1700</v>
      </c>
      <c r="L237" s="348"/>
      <c r="M237" s="341" t="s">
        <v>336</v>
      </c>
      <c r="N237" s="342" t="s">
        <v>63</v>
      </c>
      <c r="O237" s="341" t="s">
        <v>94</v>
      </c>
      <c r="P237" s="349" t="s">
        <v>80</v>
      </c>
      <c r="Q237" s="346"/>
      <c r="R237" s="348"/>
      <c r="S237" s="346"/>
      <c r="T237" s="348"/>
    </row>
    <row r="238" spans="1:20" ht="14.25">
      <c r="A238" s="218" t="s">
        <v>575</v>
      </c>
      <c r="B238" s="219" t="s">
        <v>576</v>
      </c>
      <c r="C238" s="343"/>
      <c r="D238" s="218">
        <v>1966</v>
      </c>
      <c r="E238" s="219">
        <v>50</v>
      </c>
      <c r="F238" s="218" t="s">
        <v>78</v>
      </c>
      <c r="G238" s="344"/>
      <c r="H238" s="345" t="s">
        <v>80</v>
      </c>
      <c r="I238" s="341" t="s">
        <v>121</v>
      </c>
      <c r="J238" s="342" t="s">
        <v>1701</v>
      </c>
      <c r="K238" s="341" t="s">
        <v>1702</v>
      </c>
      <c r="L238" s="348"/>
      <c r="M238" s="341" t="s">
        <v>336</v>
      </c>
      <c r="N238" s="342" t="s">
        <v>748</v>
      </c>
      <c r="O238" s="341" t="s">
        <v>1703</v>
      </c>
      <c r="P238" s="349" t="s">
        <v>80</v>
      </c>
      <c r="Q238" s="341" t="s">
        <v>1704</v>
      </c>
      <c r="R238" s="348"/>
      <c r="S238" s="341" t="s">
        <v>3412</v>
      </c>
      <c r="T238" s="342" t="s">
        <v>3413</v>
      </c>
    </row>
    <row r="239" spans="1:20" ht="14.25">
      <c r="A239" s="218" t="s">
        <v>571</v>
      </c>
      <c r="B239" s="219" t="s">
        <v>572</v>
      </c>
      <c r="C239" s="343"/>
      <c r="D239" s="218">
        <v>1965</v>
      </c>
      <c r="E239" s="219">
        <v>51</v>
      </c>
      <c r="F239" s="218" t="s">
        <v>78</v>
      </c>
      <c r="G239" s="219" t="s">
        <v>79</v>
      </c>
      <c r="H239" s="345" t="s">
        <v>80</v>
      </c>
      <c r="I239" s="341" t="s">
        <v>124</v>
      </c>
      <c r="J239" s="342" t="s">
        <v>1659</v>
      </c>
      <c r="K239" s="341" t="s">
        <v>1660</v>
      </c>
      <c r="L239" s="348"/>
      <c r="M239" s="341" t="s">
        <v>336</v>
      </c>
      <c r="N239" s="342" t="s">
        <v>276</v>
      </c>
      <c r="O239" s="341" t="s">
        <v>1661</v>
      </c>
      <c r="P239" s="349" t="s">
        <v>80</v>
      </c>
      <c r="Q239" s="341" t="s">
        <v>1662</v>
      </c>
      <c r="R239" s="348"/>
      <c r="S239" s="341" t="s">
        <v>1663</v>
      </c>
      <c r="T239" s="349" t="s">
        <v>1664</v>
      </c>
    </row>
    <row r="240" spans="1:20" ht="14.25">
      <c r="A240" s="218" t="s">
        <v>270</v>
      </c>
      <c r="B240" s="219" t="s">
        <v>271</v>
      </c>
      <c r="C240" s="340"/>
      <c r="D240" s="218">
        <v>1967</v>
      </c>
      <c r="E240" s="344"/>
      <c r="F240" s="218" t="s">
        <v>78</v>
      </c>
      <c r="G240" s="344"/>
      <c r="H240" s="345" t="s">
        <v>2259</v>
      </c>
      <c r="I240" s="341" t="s">
        <v>1400</v>
      </c>
      <c r="J240" s="342" t="s">
        <v>1682</v>
      </c>
      <c r="K240" s="341" t="s">
        <v>1683</v>
      </c>
      <c r="L240" s="342" t="s">
        <v>84</v>
      </c>
      <c r="M240" s="341" t="s">
        <v>953</v>
      </c>
      <c r="N240" s="342" t="s">
        <v>222</v>
      </c>
      <c r="O240" s="341" t="s">
        <v>222</v>
      </c>
      <c r="P240" s="349" t="s">
        <v>2259</v>
      </c>
      <c r="Q240" s="346"/>
      <c r="R240" s="348"/>
      <c r="S240" s="341" t="s">
        <v>1684</v>
      </c>
      <c r="T240" s="349" t="s">
        <v>1685</v>
      </c>
    </row>
    <row r="241" spans="1:20" ht="14.25">
      <c r="A241" s="218" t="s">
        <v>274</v>
      </c>
      <c r="B241" s="219" t="s">
        <v>275</v>
      </c>
      <c r="C241" s="343"/>
      <c r="D241" s="218">
        <v>1968</v>
      </c>
      <c r="E241" s="219">
        <v>48</v>
      </c>
      <c r="F241" s="218" t="s">
        <v>78</v>
      </c>
      <c r="G241" s="219" t="s">
        <v>79</v>
      </c>
      <c r="H241" s="345" t="s">
        <v>80</v>
      </c>
      <c r="I241" s="341" t="s">
        <v>1400</v>
      </c>
      <c r="J241" s="342" t="s">
        <v>1691</v>
      </c>
      <c r="K241" s="341" t="s">
        <v>1692</v>
      </c>
      <c r="L241" s="348"/>
      <c r="M241" s="341" t="s">
        <v>1693</v>
      </c>
      <c r="N241" s="342" t="s">
        <v>222</v>
      </c>
      <c r="O241" s="341" t="s">
        <v>222</v>
      </c>
      <c r="P241" s="349" t="s">
        <v>80</v>
      </c>
      <c r="Q241" s="341" t="s">
        <v>1694</v>
      </c>
      <c r="R241" s="348"/>
      <c r="S241" s="341" t="s">
        <v>1695</v>
      </c>
      <c r="T241" s="349" t="s">
        <v>1696</v>
      </c>
    </row>
    <row r="242" spans="1:20" ht="14.25">
      <c r="A242" s="218" t="s">
        <v>573</v>
      </c>
      <c r="B242" s="219" t="s">
        <v>574</v>
      </c>
      <c r="C242" s="343"/>
      <c r="D242" s="218">
        <v>1971</v>
      </c>
      <c r="E242" s="219">
        <v>45</v>
      </c>
      <c r="F242" s="218" t="s">
        <v>78</v>
      </c>
      <c r="G242" s="219" t="s">
        <v>79</v>
      </c>
      <c r="H242" s="345" t="s">
        <v>80</v>
      </c>
      <c r="I242" s="341" t="s">
        <v>119</v>
      </c>
      <c r="J242" s="342" t="s">
        <v>1674</v>
      </c>
      <c r="K242" s="341" t="s">
        <v>1675</v>
      </c>
      <c r="L242" s="348"/>
      <c r="M242" s="341" t="s">
        <v>336</v>
      </c>
      <c r="N242" s="342" t="s">
        <v>292</v>
      </c>
      <c r="O242" s="341" t="s">
        <v>776</v>
      </c>
      <c r="P242" s="349" t="s">
        <v>80</v>
      </c>
      <c r="Q242" s="346"/>
      <c r="R242" s="348"/>
      <c r="S242" s="341" t="s">
        <v>1677</v>
      </c>
      <c r="T242" s="349" t="s">
        <v>1678</v>
      </c>
    </row>
    <row r="243" spans="1:20" ht="14.25">
      <c r="A243" s="218" t="s">
        <v>618</v>
      </c>
      <c r="B243" s="219" t="s">
        <v>619</v>
      </c>
      <c r="C243" s="340"/>
      <c r="D243" s="350"/>
      <c r="E243" s="344"/>
      <c r="F243" s="218" t="s">
        <v>703</v>
      </c>
      <c r="G243" s="344"/>
      <c r="H243" s="350"/>
      <c r="I243" s="222" t="s">
        <v>9</v>
      </c>
      <c r="J243" s="342" t="s">
        <v>2286</v>
      </c>
      <c r="K243" s="341" t="s">
        <v>1665</v>
      </c>
      <c r="L243" s="355" t="s">
        <v>70</v>
      </c>
      <c r="M243" s="222" t="s">
        <v>2287</v>
      </c>
      <c r="N243" s="355" t="s">
        <v>63</v>
      </c>
      <c r="O243" s="222" t="s">
        <v>713</v>
      </c>
      <c r="P243" s="348"/>
      <c r="Q243" s="346"/>
      <c r="R243" s="348"/>
      <c r="S243" s="222" t="s">
        <v>3414</v>
      </c>
      <c r="T243" s="349" t="s">
        <v>3415</v>
      </c>
    </row>
    <row r="244" spans="1:20" ht="14.25">
      <c r="A244" s="218" t="s">
        <v>618</v>
      </c>
      <c r="B244" s="219" t="s">
        <v>619</v>
      </c>
      <c r="C244" s="340"/>
      <c r="D244" s="350"/>
      <c r="E244" s="344"/>
      <c r="F244" s="350"/>
      <c r="G244" s="344"/>
      <c r="H244" s="350"/>
      <c r="I244" s="346"/>
      <c r="J244" s="342"/>
      <c r="K244" s="346"/>
      <c r="L244" s="348"/>
      <c r="M244" s="346"/>
      <c r="N244" s="348"/>
      <c r="O244" s="346"/>
      <c r="P244" s="348"/>
      <c r="Q244" s="346"/>
      <c r="R244" s="348"/>
      <c r="S244" s="346"/>
      <c r="T244" s="348"/>
    </row>
    <row r="245" spans="1:20" ht="14.25">
      <c r="A245" s="218" t="s">
        <v>618</v>
      </c>
      <c r="B245" s="219" t="s">
        <v>619</v>
      </c>
      <c r="C245" s="340"/>
      <c r="D245" s="350"/>
      <c r="E245" s="344"/>
      <c r="F245" s="350"/>
      <c r="G245" s="344"/>
      <c r="H245" s="350"/>
      <c r="I245" s="346"/>
      <c r="J245" s="342"/>
      <c r="K245" s="346"/>
      <c r="L245" s="348"/>
      <c r="M245" s="346"/>
      <c r="N245" s="348"/>
      <c r="O245" s="346"/>
      <c r="P245" s="348"/>
      <c r="Q245" s="346"/>
      <c r="R245" s="348"/>
      <c r="S245" s="346"/>
      <c r="T245" s="348"/>
    </row>
    <row r="246" spans="1:20" ht="14.25">
      <c r="A246" s="218" t="s">
        <v>618</v>
      </c>
      <c r="B246" s="219" t="s">
        <v>619</v>
      </c>
      <c r="C246" s="340"/>
      <c r="D246" s="350"/>
      <c r="E246" s="344"/>
      <c r="F246" s="350"/>
      <c r="G246" s="344"/>
      <c r="H246" s="350"/>
      <c r="I246" s="346"/>
      <c r="J246" s="342"/>
      <c r="K246" s="346"/>
      <c r="L246" s="348"/>
      <c r="M246" s="346"/>
      <c r="N246" s="348"/>
      <c r="O246" s="346"/>
      <c r="P246" s="348"/>
      <c r="Q246" s="346"/>
      <c r="R246" s="348"/>
      <c r="S246" s="346"/>
      <c r="T246" s="348"/>
    </row>
    <row r="247" spans="1:20" ht="14.25">
      <c r="A247" s="218" t="s">
        <v>569</v>
      </c>
      <c r="B247" s="219" t="s">
        <v>570</v>
      </c>
      <c r="C247" s="343"/>
      <c r="D247" s="218">
        <v>1964</v>
      </c>
      <c r="E247" s="219">
        <v>52</v>
      </c>
      <c r="F247" s="218" t="s">
        <v>78</v>
      </c>
      <c r="G247" s="219" t="s">
        <v>79</v>
      </c>
      <c r="H247" s="345" t="s">
        <v>80</v>
      </c>
      <c r="I247" s="341" t="s">
        <v>119</v>
      </c>
      <c r="J247" s="342" t="s">
        <v>1652</v>
      </c>
      <c r="K247" s="341" t="s">
        <v>1653</v>
      </c>
      <c r="L247" s="348"/>
      <c r="M247" s="341" t="s">
        <v>336</v>
      </c>
      <c r="N247" s="342" t="s">
        <v>63</v>
      </c>
      <c r="O247" s="341" t="s">
        <v>94</v>
      </c>
      <c r="P247" s="349" t="s">
        <v>80</v>
      </c>
      <c r="Q247" s="346"/>
      <c r="R247" s="348"/>
      <c r="S247" s="341" t="s">
        <v>1654</v>
      </c>
      <c r="T247" s="349" t="s">
        <v>1655</v>
      </c>
    </row>
    <row r="248" spans="1:20" ht="14.25">
      <c r="A248" s="218" t="s">
        <v>226</v>
      </c>
      <c r="B248" s="219" t="s">
        <v>227</v>
      </c>
      <c r="C248" s="343"/>
      <c r="D248" s="218">
        <v>1956</v>
      </c>
      <c r="E248" s="219">
        <v>60</v>
      </c>
      <c r="F248" s="218" t="s">
        <v>78</v>
      </c>
      <c r="G248" s="344"/>
      <c r="H248" s="345" t="s">
        <v>80</v>
      </c>
      <c r="I248" s="341" t="s">
        <v>121</v>
      </c>
      <c r="J248" s="342" t="s">
        <v>1668</v>
      </c>
      <c r="K248" s="341" t="s">
        <v>1669</v>
      </c>
      <c r="L248" s="348"/>
      <c r="M248" s="341" t="s">
        <v>336</v>
      </c>
      <c r="N248" s="342" t="s">
        <v>292</v>
      </c>
      <c r="O248" s="341" t="s">
        <v>776</v>
      </c>
      <c r="P248" s="349" t="s">
        <v>80</v>
      </c>
      <c r="Q248" s="341" t="s">
        <v>1670</v>
      </c>
      <c r="R248" s="348"/>
      <c r="S248" s="341" t="s">
        <v>1671</v>
      </c>
      <c r="T248" s="349" t="s">
        <v>1672</v>
      </c>
    </row>
    <row r="249" spans="1:20" ht="14.25">
      <c r="A249" s="218" t="s">
        <v>620</v>
      </c>
      <c r="B249" s="219" t="s">
        <v>621</v>
      </c>
      <c r="C249" s="343"/>
      <c r="D249" s="218">
        <v>1955</v>
      </c>
      <c r="E249" s="219">
        <v>61</v>
      </c>
      <c r="F249" s="218" t="s">
        <v>78</v>
      </c>
      <c r="G249" s="219" t="s">
        <v>79</v>
      </c>
      <c r="H249" s="345" t="s">
        <v>80</v>
      </c>
      <c r="I249" s="341" t="s">
        <v>9</v>
      </c>
      <c r="J249" s="342" t="s">
        <v>1708</v>
      </c>
      <c r="K249" s="341" t="s">
        <v>1709</v>
      </c>
      <c r="L249" s="348"/>
      <c r="M249" s="341" t="s">
        <v>336</v>
      </c>
      <c r="N249" s="342" t="s">
        <v>223</v>
      </c>
      <c r="O249" s="341" t="s">
        <v>223</v>
      </c>
      <c r="P249" s="349" t="s">
        <v>80</v>
      </c>
      <c r="Q249" s="346"/>
      <c r="R249" s="348"/>
      <c r="S249" s="346"/>
      <c r="T249" s="348"/>
    </row>
    <row r="250" spans="1:20" ht="14.25">
      <c r="A250" s="218" t="s">
        <v>241</v>
      </c>
      <c r="B250" s="219" t="s">
        <v>242</v>
      </c>
      <c r="C250" s="343"/>
      <c r="D250" s="350"/>
      <c r="E250" s="344"/>
      <c r="F250" s="218" t="s">
        <v>78</v>
      </c>
      <c r="G250" s="219" t="s">
        <v>79</v>
      </c>
      <c r="H250" s="345" t="s">
        <v>80</v>
      </c>
      <c r="I250" s="341" t="s">
        <v>9</v>
      </c>
      <c r="J250" s="342" t="s">
        <v>1711</v>
      </c>
      <c r="K250" s="341" t="s">
        <v>1712</v>
      </c>
      <c r="L250" s="342" t="s">
        <v>84</v>
      </c>
      <c r="M250" s="341" t="s">
        <v>194</v>
      </c>
      <c r="N250" s="342" t="s">
        <v>319</v>
      </c>
      <c r="O250" s="341" t="s">
        <v>319</v>
      </c>
      <c r="P250" s="349" t="s">
        <v>80</v>
      </c>
      <c r="Q250" s="341" t="s">
        <v>3416</v>
      </c>
      <c r="R250" s="348"/>
      <c r="S250" s="341" t="s">
        <v>1714</v>
      </c>
      <c r="T250" s="349" t="s">
        <v>1715</v>
      </c>
    </row>
    <row r="251" spans="1:20" ht="14.25">
      <c r="A251" s="218" t="s">
        <v>235</v>
      </c>
      <c r="B251" s="219" t="s">
        <v>236</v>
      </c>
      <c r="C251" s="343"/>
      <c r="D251" s="218">
        <v>1942</v>
      </c>
      <c r="E251" s="219">
        <v>74</v>
      </c>
      <c r="F251" s="218" t="s">
        <v>78</v>
      </c>
      <c r="G251" s="219" t="s">
        <v>79</v>
      </c>
      <c r="H251" s="345" t="s">
        <v>80</v>
      </c>
      <c r="I251" s="341" t="s">
        <v>121</v>
      </c>
      <c r="J251" s="342" t="s">
        <v>1717</v>
      </c>
      <c r="K251" s="341" t="s">
        <v>1718</v>
      </c>
      <c r="L251" s="342" t="s">
        <v>84</v>
      </c>
      <c r="M251" s="341" t="s">
        <v>1719</v>
      </c>
      <c r="N251" s="342" t="s">
        <v>63</v>
      </c>
      <c r="O251" s="341" t="s">
        <v>713</v>
      </c>
      <c r="P251" s="349" t="s">
        <v>80</v>
      </c>
      <c r="Q251" s="341" t="s">
        <v>3417</v>
      </c>
      <c r="R251" s="348"/>
      <c r="S251" s="341" t="s">
        <v>3418</v>
      </c>
      <c r="T251" s="349" t="s">
        <v>1722</v>
      </c>
    </row>
    <row r="252" spans="1:20" ht="14.25">
      <c r="A252" s="218" t="s">
        <v>235</v>
      </c>
      <c r="B252" s="219" t="s">
        <v>236</v>
      </c>
      <c r="C252" s="343"/>
      <c r="D252" s="350"/>
      <c r="E252" s="344"/>
      <c r="F252" s="350"/>
      <c r="G252" s="344"/>
      <c r="H252" s="350"/>
      <c r="I252" s="346"/>
      <c r="J252" s="348"/>
      <c r="K252" s="346"/>
      <c r="L252" s="348"/>
      <c r="M252" s="346"/>
      <c r="N252" s="348"/>
      <c r="O252" s="346"/>
      <c r="P252" s="348"/>
      <c r="Q252" s="346"/>
      <c r="R252" s="348"/>
      <c r="S252" s="346"/>
      <c r="T252" s="348"/>
    </row>
    <row r="253" spans="1:20" ht="14.25">
      <c r="A253" s="218" t="s">
        <v>235</v>
      </c>
      <c r="B253" s="219" t="s">
        <v>236</v>
      </c>
      <c r="C253" s="343"/>
      <c r="D253" s="350"/>
      <c r="E253" s="344"/>
      <c r="F253" s="350"/>
      <c r="G253" s="344"/>
      <c r="H253" s="350"/>
      <c r="I253" s="346"/>
      <c r="J253" s="348"/>
      <c r="K253" s="346"/>
      <c r="L253" s="348"/>
      <c r="M253" s="346"/>
      <c r="N253" s="348"/>
      <c r="O253" s="346"/>
      <c r="P253" s="348"/>
      <c r="Q253" s="346"/>
      <c r="R253" s="348"/>
      <c r="S253" s="346"/>
      <c r="T253" s="348"/>
    </row>
    <row r="254" spans="1:20" ht="14.25">
      <c r="A254" s="218" t="s">
        <v>265</v>
      </c>
      <c r="B254" s="219" t="s">
        <v>266</v>
      </c>
      <c r="C254" s="340"/>
      <c r="D254" s="350"/>
      <c r="E254" s="344"/>
      <c r="F254" s="350"/>
      <c r="G254" s="344"/>
      <c r="H254" s="350"/>
      <c r="I254" s="346"/>
      <c r="J254" s="348"/>
      <c r="K254" s="346"/>
      <c r="L254" s="348"/>
      <c r="M254" s="346"/>
      <c r="N254" s="348"/>
      <c r="O254" s="346"/>
      <c r="P254" s="348"/>
      <c r="Q254" s="346"/>
      <c r="R254" s="348"/>
      <c r="S254" s="346"/>
      <c r="T254" s="348"/>
    </row>
    <row r="255" spans="1:20" ht="14.25">
      <c r="A255" s="218" t="s">
        <v>542</v>
      </c>
      <c r="B255" s="219" t="s">
        <v>543</v>
      </c>
      <c r="C255" s="343"/>
      <c r="D255" s="350"/>
      <c r="E255" s="344"/>
      <c r="F255" s="350"/>
      <c r="G255" s="344"/>
      <c r="H255" s="350"/>
      <c r="I255" s="346"/>
      <c r="J255" s="348"/>
      <c r="K255" s="346"/>
      <c r="L255" s="348"/>
      <c r="M255" s="346"/>
      <c r="N255" s="348"/>
      <c r="O255" s="346"/>
      <c r="P255" s="348"/>
      <c r="Q255" s="346"/>
      <c r="R255" s="348"/>
      <c r="S255" s="346"/>
      <c r="T255" s="348"/>
    </row>
    <row r="256" spans="1:20" ht="14.25">
      <c r="A256" s="218" t="s">
        <v>542</v>
      </c>
      <c r="B256" s="219" t="s">
        <v>543</v>
      </c>
      <c r="C256" s="343"/>
      <c r="D256" s="218">
        <v>1958</v>
      </c>
      <c r="E256" s="219">
        <v>58</v>
      </c>
      <c r="F256" s="218" t="s">
        <v>78</v>
      </c>
      <c r="G256" s="219" t="s">
        <v>79</v>
      </c>
      <c r="H256" s="345" t="s">
        <v>80</v>
      </c>
      <c r="I256" s="341" t="s">
        <v>1736</v>
      </c>
      <c r="J256" s="342" t="s">
        <v>1737</v>
      </c>
      <c r="K256" s="341" t="s">
        <v>1738</v>
      </c>
      <c r="L256" s="348"/>
      <c r="M256" s="341" t="s">
        <v>336</v>
      </c>
      <c r="N256" s="342" t="s">
        <v>1739</v>
      </c>
      <c r="O256" s="341" t="s">
        <v>1739</v>
      </c>
      <c r="P256" s="349" t="s">
        <v>80</v>
      </c>
      <c r="Q256" s="346"/>
      <c r="R256" s="348"/>
      <c r="S256" s="346"/>
      <c r="T256" s="348"/>
    </row>
    <row r="257" spans="1:20" ht="14.25">
      <c r="A257" s="218" t="s">
        <v>542</v>
      </c>
      <c r="B257" s="219" t="s">
        <v>543</v>
      </c>
      <c r="C257" s="343"/>
      <c r="D257" s="350"/>
      <c r="E257" s="219">
        <v>58</v>
      </c>
      <c r="F257" s="218" t="s">
        <v>78</v>
      </c>
      <c r="G257" s="219" t="s">
        <v>79</v>
      </c>
      <c r="H257" s="345" t="s">
        <v>80</v>
      </c>
      <c r="I257" s="341" t="s">
        <v>122</v>
      </c>
      <c r="J257" s="342" t="s">
        <v>1741</v>
      </c>
      <c r="K257" s="341" t="s">
        <v>1742</v>
      </c>
      <c r="L257" s="342" t="s">
        <v>70</v>
      </c>
      <c r="M257" s="341" t="s">
        <v>194</v>
      </c>
      <c r="N257" s="342" t="s">
        <v>1337</v>
      </c>
      <c r="O257" s="341" t="s">
        <v>1337</v>
      </c>
      <c r="P257" s="349" t="s">
        <v>80</v>
      </c>
      <c r="Q257" s="341" t="s">
        <v>1743</v>
      </c>
      <c r="R257" s="348"/>
      <c r="S257" s="341" t="s">
        <v>1744</v>
      </c>
      <c r="T257" s="342" t="s">
        <v>3419</v>
      </c>
    </row>
    <row r="258" spans="1:20" ht="14.25">
      <c r="A258" s="218" t="s">
        <v>1752</v>
      </c>
      <c r="B258" s="219" t="s">
        <v>1753</v>
      </c>
      <c r="C258" s="340"/>
      <c r="D258" s="218">
        <v>1939</v>
      </c>
      <c r="E258" s="219">
        <v>77</v>
      </c>
      <c r="F258" s="218" t="s">
        <v>703</v>
      </c>
      <c r="G258" s="219" t="s">
        <v>79</v>
      </c>
      <c r="H258" s="345" t="s">
        <v>80</v>
      </c>
      <c r="I258" s="341" t="s">
        <v>123</v>
      </c>
      <c r="J258" s="342" t="s">
        <v>1754</v>
      </c>
      <c r="K258" s="341" t="s">
        <v>1755</v>
      </c>
      <c r="L258" s="342" t="s">
        <v>70</v>
      </c>
      <c r="M258" s="341" t="s">
        <v>1756</v>
      </c>
      <c r="N258" s="342" t="s">
        <v>968</v>
      </c>
      <c r="O258" s="341" t="s">
        <v>1604</v>
      </c>
      <c r="P258" s="349" t="s">
        <v>80</v>
      </c>
      <c r="Q258" s="341" t="s">
        <v>3420</v>
      </c>
      <c r="R258" s="342" t="s">
        <v>1758</v>
      </c>
      <c r="S258" s="341" t="s">
        <v>3421</v>
      </c>
      <c r="T258" s="342" t="s">
        <v>3422</v>
      </c>
    </row>
    <row r="259" spans="1:20" ht="14.25">
      <c r="A259" s="218" t="s">
        <v>1752</v>
      </c>
      <c r="B259" s="219" t="s">
        <v>1753</v>
      </c>
      <c r="C259" s="343"/>
      <c r="D259" s="350"/>
      <c r="E259" s="344"/>
      <c r="F259" s="350"/>
      <c r="G259" s="344"/>
      <c r="H259" s="350"/>
      <c r="I259" s="346"/>
      <c r="J259" s="348"/>
      <c r="K259" s="346"/>
      <c r="L259" s="348"/>
      <c r="M259" s="346"/>
      <c r="N259" s="348"/>
      <c r="O259" s="346"/>
      <c r="P259" s="348"/>
      <c r="Q259" s="346"/>
      <c r="R259" s="348"/>
      <c r="S259" s="346"/>
      <c r="T259" s="348"/>
    </row>
    <row r="260" spans="1:20" ht="14.25">
      <c r="A260" s="218" t="s">
        <v>623</v>
      </c>
      <c r="B260" s="219" t="s">
        <v>624</v>
      </c>
      <c r="C260" s="340" t="s">
        <v>2448</v>
      </c>
      <c r="D260" s="350"/>
      <c r="E260" s="344"/>
      <c r="F260" s="218" t="s">
        <v>78</v>
      </c>
      <c r="G260" s="344"/>
      <c r="H260" s="350"/>
      <c r="I260" s="222" t="s">
        <v>9</v>
      </c>
      <c r="J260" s="342" t="s">
        <v>2449</v>
      </c>
      <c r="K260" s="222" t="s">
        <v>1805</v>
      </c>
      <c r="L260" s="355" t="s">
        <v>70</v>
      </c>
      <c r="M260" s="222" t="s">
        <v>336</v>
      </c>
      <c r="N260" s="355" t="s">
        <v>63</v>
      </c>
      <c r="O260" s="222" t="s">
        <v>713</v>
      </c>
      <c r="P260" s="348"/>
      <c r="Q260" s="346"/>
      <c r="R260" s="348"/>
      <c r="S260" s="222" t="s">
        <v>3423</v>
      </c>
      <c r="T260" s="348"/>
    </row>
    <row r="261" spans="1:20" ht="14.25">
      <c r="A261" s="218" t="s">
        <v>623</v>
      </c>
      <c r="B261" s="219" t="s">
        <v>624</v>
      </c>
      <c r="C261" s="340" t="s">
        <v>2448</v>
      </c>
      <c r="D261" s="350"/>
      <c r="E261" s="344"/>
      <c r="F261" s="350"/>
      <c r="G261" s="344"/>
      <c r="H261" s="350"/>
      <c r="I261" s="346"/>
      <c r="J261" s="342"/>
      <c r="K261" s="346"/>
      <c r="L261" s="348"/>
      <c r="M261" s="346"/>
      <c r="N261" s="348"/>
      <c r="O261" s="346"/>
      <c r="P261" s="348"/>
      <c r="Q261" s="346"/>
      <c r="R261" s="348"/>
      <c r="S261" s="346"/>
      <c r="T261" s="348"/>
    </row>
    <row r="262" spans="1:20" ht="14.25">
      <c r="A262" s="218" t="s">
        <v>623</v>
      </c>
      <c r="B262" s="219" t="s">
        <v>624</v>
      </c>
      <c r="C262" s="340" t="s">
        <v>2448</v>
      </c>
      <c r="D262" s="350"/>
      <c r="E262" s="344"/>
      <c r="F262" s="350"/>
      <c r="G262" s="344"/>
      <c r="H262" s="350"/>
      <c r="I262" s="346"/>
      <c r="J262" s="342"/>
      <c r="K262" s="346"/>
      <c r="L262" s="348"/>
      <c r="M262" s="346"/>
      <c r="N262" s="348"/>
      <c r="O262" s="346"/>
      <c r="P262" s="348"/>
      <c r="Q262" s="346"/>
      <c r="R262" s="348"/>
      <c r="S262" s="346"/>
      <c r="T262" s="348"/>
    </row>
    <row r="263" spans="1:20" ht="14.25">
      <c r="A263" s="218" t="s">
        <v>623</v>
      </c>
      <c r="B263" s="219" t="s">
        <v>624</v>
      </c>
      <c r="C263" s="340" t="s">
        <v>2448</v>
      </c>
      <c r="D263" s="350"/>
      <c r="E263" s="344"/>
      <c r="F263" s="350"/>
      <c r="G263" s="344"/>
      <c r="H263" s="350"/>
      <c r="I263" s="346"/>
      <c r="J263" s="342"/>
      <c r="K263" s="346"/>
      <c r="L263" s="348"/>
      <c r="M263" s="346"/>
      <c r="N263" s="348"/>
      <c r="O263" s="346"/>
      <c r="P263" s="348"/>
      <c r="Q263" s="346"/>
      <c r="R263" s="348"/>
      <c r="S263" s="346"/>
      <c r="T263" s="348"/>
    </row>
    <row r="264" spans="1:20" ht="14.25">
      <c r="A264" s="218" t="s">
        <v>470</v>
      </c>
      <c r="B264" s="219" t="s">
        <v>471</v>
      </c>
      <c r="C264" s="340"/>
      <c r="D264" s="350"/>
      <c r="E264" s="344"/>
      <c r="F264" s="350"/>
      <c r="G264" s="344"/>
      <c r="H264" s="350"/>
      <c r="I264" s="346"/>
      <c r="J264" s="348"/>
      <c r="K264" s="346"/>
      <c r="L264" s="348"/>
      <c r="M264" s="346"/>
      <c r="N264" s="348"/>
      <c r="O264" s="346"/>
      <c r="P264" s="348"/>
      <c r="Q264" s="346"/>
      <c r="R264" s="348"/>
      <c r="S264" s="346"/>
      <c r="T264" s="348"/>
    </row>
    <row r="265" spans="1:20" ht="14.25">
      <c r="A265" s="218" t="s">
        <v>470</v>
      </c>
      <c r="B265" s="219" t="s">
        <v>471</v>
      </c>
      <c r="C265" s="343"/>
      <c r="D265" s="350"/>
      <c r="E265" s="344"/>
      <c r="F265" s="350"/>
      <c r="G265" s="344"/>
      <c r="H265" s="350"/>
      <c r="I265" s="346"/>
      <c r="J265" s="348"/>
      <c r="K265" s="346"/>
      <c r="L265" s="348"/>
      <c r="M265" s="346"/>
      <c r="N265" s="348"/>
      <c r="O265" s="346"/>
      <c r="P265" s="348"/>
      <c r="Q265" s="346"/>
      <c r="R265" s="348"/>
      <c r="S265" s="346"/>
      <c r="T265" s="348"/>
    </row>
    <row r="266" spans="1:20" ht="14.25">
      <c r="A266" s="218" t="s">
        <v>625</v>
      </c>
      <c r="B266" s="219" t="s">
        <v>626</v>
      </c>
      <c r="C266" s="340"/>
      <c r="D266" s="350"/>
      <c r="E266" s="344"/>
      <c r="F266" s="350"/>
      <c r="G266" s="344"/>
      <c r="H266" s="350"/>
      <c r="I266" s="346"/>
      <c r="J266" s="348"/>
      <c r="K266" s="346"/>
      <c r="L266" s="348"/>
      <c r="M266" s="346"/>
      <c r="N266" s="348"/>
      <c r="O266" s="346"/>
      <c r="P266" s="348"/>
      <c r="Q266" s="346"/>
      <c r="R266" s="348"/>
      <c r="S266" s="346"/>
      <c r="T266" s="348"/>
    </row>
    <row r="267" spans="1:20" ht="14.25">
      <c r="A267" s="218" t="s">
        <v>585</v>
      </c>
      <c r="B267" s="219" t="s">
        <v>586</v>
      </c>
      <c r="C267" s="343"/>
      <c r="D267" s="218">
        <v>1969</v>
      </c>
      <c r="E267" s="219">
        <v>47</v>
      </c>
      <c r="F267" s="218" t="s">
        <v>78</v>
      </c>
      <c r="G267" s="344"/>
      <c r="H267" s="345" t="s">
        <v>80</v>
      </c>
      <c r="I267" s="341" t="s">
        <v>119</v>
      </c>
      <c r="J267" s="342" t="s">
        <v>1808</v>
      </c>
      <c r="K267" s="341" t="s">
        <v>1809</v>
      </c>
      <c r="L267" s="348"/>
      <c r="M267" s="341" t="s">
        <v>336</v>
      </c>
      <c r="N267" s="342" t="s">
        <v>223</v>
      </c>
      <c r="O267" s="341" t="s">
        <v>223</v>
      </c>
      <c r="P267" s="349" t="s">
        <v>80</v>
      </c>
      <c r="Q267" s="346"/>
      <c r="R267" s="348"/>
      <c r="S267" s="341" t="s">
        <v>1811</v>
      </c>
      <c r="T267" s="349" t="s">
        <v>80</v>
      </c>
    </row>
    <row r="268" spans="1:20" ht="14.25">
      <c r="A268" s="218" t="s">
        <v>581</v>
      </c>
      <c r="B268" s="219" t="s">
        <v>582</v>
      </c>
      <c r="C268" s="343"/>
      <c r="D268" s="218">
        <v>1963</v>
      </c>
      <c r="E268" s="219">
        <v>53</v>
      </c>
      <c r="F268" s="218" t="s">
        <v>78</v>
      </c>
      <c r="G268" s="219" t="s">
        <v>79</v>
      </c>
      <c r="H268" s="345" t="s">
        <v>80</v>
      </c>
      <c r="I268" s="341" t="s">
        <v>1789</v>
      </c>
      <c r="J268" s="342" t="s">
        <v>1790</v>
      </c>
      <c r="K268" s="341" t="s">
        <v>1791</v>
      </c>
      <c r="L268" s="348"/>
      <c r="M268" s="341" t="s">
        <v>336</v>
      </c>
      <c r="N268" s="342" t="s">
        <v>63</v>
      </c>
      <c r="O268" s="341" t="s">
        <v>94</v>
      </c>
      <c r="P268" s="349" t="s">
        <v>80</v>
      </c>
      <c r="Q268" s="341" t="s">
        <v>1792</v>
      </c>
      <c r="R268" s="348"/>
      <c r="S268" s="341" t="s">
        <v>1793</v>
      </c>
      <c r="T268" s="349" t="s">
        <v>1794</v>
      </c>
    </row>
    <row r="269" spans="1:20" ht="14.25">
      <c r="A269" s="218" t="s">
        <v>579</v>
      </c>
      <c r="B269" s="219" t="s">
        <v>580</v>
      </c>
      <c r="C269" s="343"/>
      <c r="D269" s="218">
        <v>1966</v>
      </c>
      <c r="E269" s="219">
        <v>50</v>
      </c>
      <c r="F269" s="218" t="s">
        <v>78</v>
      </c>
      <c r="G269" s="344"/>
      <c r="H269" s="345" t="s">
        <v>80</v>
      </c>
      <c r="I269" s="341" t="s">
        <v>121</v>
      </c>
      <c r="J269" s="342" t="s">
        <v>1781</v>
      </c>
      <c r="K269" s="341" t="s">
        <v>1782</v>
      </c>
      <c r="L269" s="348"/>
      <c r="M269" s="341" t="s">
        <v>336</v>
      </c>
      <c r="N269" s="342" t="s">
        <v>292</v>
      </c>
      <c r="O269" s="341" t="s">
        <v>1565</v>
      </c>
      <c r="P269" s="349" t="s">
        <v>80</v>
      </c>
      <c r="Q269" s="341" t="s">
        <v>1783</v>
      </c>
      <c r="R269" s="348"/>
      <c r="S269" s="341" t="s">
        <v>1784</v>
      </c>
      <c r="T269" s="349" t="s">
        <v>1785</v>
      </c>
    </row>
    <row r="270" spans="1:20" ht="14.25">
      <c r="A270" s="218" t="s">
        <v>583</v>
      </c>
      <c r="B270" s="219" t="s">
        <v>584</v>
      </c>
      <c r="C270" s="343"/>
      <c r="D270" s="218">
        <v>1963</v>
      </c>
      <c r="E270" s="219">
        <v>53</v>
      </c>
      <c r="F270" s="218" t="s">
        <v>78</v>
      </c>
      <c r="G270" s="219" t="s">
        <v>1797</v>
      </c>
      <c r="H270" s="345" t="s">
        <v>80</v>
      </c>
      <c r="I270" s="341" t="s">
        <v>125</v>
      </c>
      <c r="J270" s="342" t="s">
        <v>1798</v>
      </c>
      <c r="K270" s="341" t="s">
        <v>1799</v>
      </c>
      <c r="L270" s="348"/>
      <c r="M270" s="341" t="s">
        <v>336</v>
      </c>
      <c r="N270" s="342" t="s">
        <v>246</v>
      </c>
      <c r="O270" s="341" t="s">
        <v>1800</v>
      </c>
      <c r="P270" s="349" t="s">
        <v>80</v>
      </c>
      <c r="Q270" s="341" t="s">
        <v>1801</v>
      </c>
      <c r="R270" s="348"/>
      <c r="S270" s="341" t="s">
        <v>1802</v>
      </c>
      <c r="T270" s="349" t="s">
        <v>1803</v>
      </c>
    </row>
    <row r="271" spans="1:20" ht="14.25">
      <c r="A271" s="218" t="s">
        <v>577</v>
      </c>
      <c r="B271" s="219" t="s">
        <v>578</v>
      </c>
      <c r="C271" s="343"/>
      <c r="D271" s="350"/>
      <c r="E271" s="344"/>
      <c r="F271" s="218" t="s">
        <v>78</v>
      </c>
      <c r="G271" s="344"/>
      <c r="H271" s="345" t="s">
        <v>80</v>
      </c>
      <c r="I271" s="341" t="s">
        <v>124</v>
      </c>
      <c r="J271" s="342" t="s">
        <v>1764</v>
      </c>
      <c r="K271" s="341" t="s">
        <v>1765</v>
      </c>
      <c r="L271" s="348"/>
      <c r="M271" s="341" t="s">
        <v>1766</v>
      </c>
      <c r="N271" s="342" t="s">
        <v>968</v>
      </c>
      <c r="O271" s="341" t="s">
        <v>1767</v>
      </c>
      <c r="P271" s="349" t="s">
        <v>80</v>
      </c>
      <c r="Q271" s="341" t="s">
        <v>1768</v>
      </c>
      <c r="R271" s="348"/>
      <c r="S271" s="341" t="s">
        <v>1769</v>
      </c>
      <c r="T271" s="349" t="s">
        <v>1770</v>
      </c>
    </row>
    <row r="272" spans="1:20" ht="14.25">
      <c r="A272" s="218" t="s">
        <v>544</v>
      </c>
      <c r="B272" s="219" t="s">
        <v>545</v>
      </c>
      <c r="C272" s="343"/>
      <c r="D272" s="350"/>
      <c r="E272" s="344"/>
      <c r="F272" s="218" t="s">
        <v>78</v>
      </c>
      <c r="G272" s="219" t="s">
        <v>79</v>
      </c>
      <c r="H272" s="345" t="s">
        <v>80</v>
      </c>
      <c r="I272" s="341" t="s">
        <v>122</v>
      </c>
      <c r="J272" s="342" t="s">
        <v>1822</v>
      </c>
      <c r="K272" s="341" t="s">
        <v>1823</v>
      </c>
      <c r="L272" s="342" t="s">
        <v>70</v>
      </c>
      <c r="M272" s="341" t="s">
        <v>336</v>
      </c>
      <c r="N272" s="342" t="s">
        <v>1824</v>
      </c>
      <c r="O272" s="341" t="s">
        <v>1824</v>
      </c>
      <c r="P272" s="349" t="s">
        <v>80</v>
      </c>
      <c r="Q272" s="341" t="s">
        <v>3424</v>
      </c>
      <c r="R272" s="348"/>
      <c r="S272" s="341" t="s">
        <v>1826</v>
      </c>
      <c r="T272" s="342" t="s">
        <v>3425</v>
      </c>
    </row>
    <row r="273" spans="1:20" ht="14.25">
      <c r="A273" s="218" t="s">
        <v>544</v>
      </c>
      <c r="B273" s="219" t="s">
        <v>545</v>
      </c>
      <c r="C273" s="343"/>
      <c r="D273" s="350"/>
      <c r="E273" s="344"/>
      <c r="F273" s="350"/>
      <c r="G273" s="344"/>
      <c r="H273" s="350"/>
      <c r="I273" s="346"/>
      <c r="J273" s="348"/>
      <c r="K273" s="346"/>
      <c r="L273" s="348"/>
      <c r="M273" s="346"/>
      <c r="N273" s="348"/>
      <c r="O273" s="346"/>
      <c r="P273" s="348"/>
      <c r="Q273" s="346"/>
      <c r="R273" s="348"/>
      <c r="S273" s="346"/>
      <c r="T273" s="348"/>
    </row>
    <row r="274" spans="1:20" ht="14.25">
      <c r="A274" s="218" t="s">
        <v>307</v>
      </c>
      <c r="B274" s="219" t="s">
        <v>308</v>
      </c>
      <c r="C274" s="343"/>
      <c r="D274" s="350"/>
      <c r="E274" s="344"/>
      <c r="F274" s="350"/>
      <c r="G274" s="344"/>
      <c r="H274" s="350"/>
      <c r="I274" s="346"/>
      <c r="J274" s="348"/>
      <c r="K274" s="346"/>
      <c r="L274" s="348"/>
      <c r="M274" s="346"/>
      <c r="N274" s="348"/>
      <c r="O274" s="346"/>
      <c r="P274" s="348"/>
      <c r="Q274" s="346"/>
      <c r="R274" s="348"/>
      <c r="S274" s="346"/>
      <c r="T274" s="348"/>
    </row>
    <row r="275" spans="1:20" ht="14.25">
      <c r="A275" s="218" t="s">
        <v>307</v>
      </c>
      <c r="B275" s="219" t="s">
        <v>308</v>
      </c>
      <c r="C275" s="343"/>
      <c r="D275" s="350"/>
      <c r="E275" s="344"/>
      <c r="F275" s="350"/>
      <c r="G275" s="344"/>
      <c r="H275" s="350"/>
      <c r="I275" s="346"/>
      <c r="J275" s="348"/>
      <c r="K275" s="346"/>
      <c r="L275" s="348"/>
      <c r="M275" s="346"/>
      <c r="N275" s="348"/>
      <c r="O275" s="346"/>
      <c r="P275" s="348"/>
      <c r="Q275" s="346"/>
      <c r="R275" s="348"/>
      <c r="S275" s="346"/>
      <c r="T275" s="348"/>
    </row>
    <row r="276" spans="1:20" ht="14.25">
      <c r="A276" s="218" t="s">
        <v>307</v>
      </c>
      <c r="B276" s="219" t="s">
        <v>308</v>
      </c>
      <c r="C276" s="343"/>
      <c r="D276" s="350"/>
      <c r="E276" s="344"/>
      <c r="F276" s="350"/>
      <c r="G276" s="344"/>
      <c r="H276" s="350"/>
      <c r="I276" s="346"/>
      <c r="J276" s="348"/>
      <c r="K276" s="346"/>
      <c r="L276" s="348"/>
      <c r="M276" s="346"/>
      <c r="N276" s="348"/>
      <c r="O276" s="346"/>
      <c r="P276" s="348"/>
      <c r="Q276" s="346"/>
      <c r="R276" s="348"/>
      <c r="S276" s="346"/>
      <c r="T276" s="348"/>
    </row>
    <row r="277" spans="1:20" ht="14.25">
      <c r="A277" s="218" t="s">
        <v>307</v>
      </c>
      <c r="B277" s="219" t="s">
        <v>308</v>
      </c>
      <c r="C277" s="343"/>
      <c r="D277" s="350"/>
      <c r="E277" s="344"/>
      <c r="F277" s="350"/>
      <c r="G277" s="344"/>
      <c r="H277" s="350"/>
      <c r="I277" s="346"/>
      <c r="J277" s="348"/>
      <c r="K277" s="346"/>
      <c r="L277" s="348"/>
      <c r="M277" s="346"/>
      <c r="N277" s="348"/>
      <c r="O277" s="346"/>
      <c r="P277" s="348"/>
      <c r="Q277" s="346"/>
      <c r="R277" s="348"/>
      <c r="S277" s="346"/>
      <c r="T277" s="348"/>
    </row>
    <row r="278" spans="1:20" ht="14.25">
      <c r="A278" s="218" t="s">
        <v>307</v>
      </c>
      <c r="B278" s="219" t="s">
        <v>308</v>
      </c>
      <c r="C278" s="343"/>
      <c r="D278" s="350"/>
      <c r="E278" s="344"/>
      <c r="F278" s="350"/>
      <c r="G278" s="344"/>
      <c r="H278" s="350"/>
      <c r="I278" s="346"/>
      <c r="J278" s="348"/>
      <c r="K278" s="346"/>
      <c r="L278" s="348"/>
      <c r="M278" s="346"/>
      <c r="N278" s="348"/>
      <c r="O278" s="346"/>
      <c r="P278" s="348"/>
      <c r="Q278" s="346"/>
      <c r="R278" s="348"/>
      <c r="S278" s="346"/>
      <c r="T278" s="348"/>
    </row>
    <row r="279" spans="1:20" ht="14.25">
      <c r="A279" s="218" t="s">
        <v>307</v>
      </c>
      <c r="B279" s="219" t="s">
        <v>308</v>
      </c>
      <c r="C279" s="343"/>
      <c r="D279" s="350"/>
      <c r="E279" s="344"/>
      <c r="F279" s="350"/>
      <c r="G279" s="344"/>
      <c r="H279" s="350"/>
      <c r="I279" s="346"/>
      <c r="J279" s="348"/>
      <c r="K279" s="346"/>
      <c r="L279" s="348"/>
      <c r="M279" s="346"/>
      <c r="N279" s="348"/>
      <c r="O279" s="346"/>
      <c r="P279" s="348"/>
      <c r="Q279" s="346"/>
      <c r="R279" s="348"/>
      <c r="S279" s="346"/>
      <c r="T279" s="348"/>
    </row>
    <row r="280" spans="1:20" ht="14.25">
      <c r="A280" s="218" t="s">
        <v>307</v>
      </c>
      <c r="B280" s="219" t="s">
        <v>308</v>
      </c>
      <c r="C280" s="343"/>
      <c r="D280" s="350"/>
      <c r="E280" s="344"/>
      <c r="F280" s="350"/>
      <c r="G280" s="344"/>
      <c r="H280" s="350"/>
      <c r="I280" s="346"/>
      <c r="J280" s="348"/>
      <c r="K280" s="346"/>
      <c r="L280" s="348"/>
      <c r="M280" s="346"/>
      <c r="N280" s="348"/>
      <c r="O280" s="346"/>
      <c r="P280" s="348"/>
      <c r="Q280" s="346"/>
      <c r="R280" s="348"/>
      <c r="S280" s="346"/>
      <c r="T280" s="348"/>
    </row>
    <row r="281" spans="1:20" ht="14.25">
      <c r="A281" s="218" t="s">
        <v>307</v>
      </c>
      <c r="B281" s="219" t="s">
        <v>308</v>
      </c>
      <c r="C281" s="343"/>
      <c r="D281" s="350"/>
      <c r="E281" s="344"/>
      <c r="F281" s="350"/>
      <c r="G281" s="344"/>
      <c r="H281" s="350"/>
      <c r="I281" s="346"/>
      <c r="J281" s="348"/>
      <c r="K281" s="346"/>
      <c r="L281" s="348"/>
      <c r="M281" s="346"/>
      <c r="N281" s="348"/>
      <c r="O281" s="346"/>
      <c r="P281" s="348"/>
      <c r="Q281" s="346"/>
      <c r="R281" s="348"/>
      <c r="S281" s="346"/>
      <c r="T281" s="348"/>
    </row>
    <row r="282" spans="1:20" ht="14.25">
      <c r="A282" s="218" t="s">
        <v>307</v>
      </c>
      <c r="B282" s="219" t="s">
        <v>308</v>
      </c>
      <c r="C282" s="343"/>
      <c r="D282" s="350"/>
      <c r="E282" s="344"/>
      <c r="F282" s="350"/>
      <c r="G282" s="344"/>
      <c r="H282" s="350"/>
      <c r="I282" s="346"/>
      <c r="J282" s="348"/>
      <c r="K282" s="346"/>
      <c r="L282" s="348"/>
      <c r="M282" s="346"/>
      <c r="N282" s="348"/>
      <c r="O282" s="346"/>
      <c r="P282" s="348"/>
      <c r="Q282" s="346"/>
      <c r="R282" s="348"/>
      <c r="S282" s="346"/>
      <c r="T282" s="348"/>
    </row>
    <row r="283" spans="1:20" ht="14.25">
      <c r="A283" s="218" t="s">
        <v>307</v>
      </c>
      <c r="B283" s="219" t="s">
        <v>308</v>
      </c>
      <c r="C283" s="343"/>
      <c r="D283" s="350"/>
      <c r="E283" s="344"/>
      <c r="F283" s="350"/>
      <c r="G283" s="344"/>
      <c r="H283" s="350"/>
      <c r="I283" s="346"/>
      <c r="J283" s="348"/>
      <c r="K283" s="346"/>
      <c r="L283" s="348"/>
      <c r="M283" s="346"/>
      <c r="N283" s="348"/>
      <c r="O283" s="346"/>
      <c r="P283" s="348"/>
      <c r="Q283" s="346"/>
      <c r="R283" s="348"/>
      <c r="S283" s="346"/>
      <c r="T283" s="348"/>
    </row>
    <row r="284" spans="1:20" ht="14.25">
      <c r="A284" s="218" t="s">
        <v>307</v>
      </c>
      <c r="B284" s="219" t="s">
        <v>308</v>
      </c>
      <c r="C284" s="343"/>
      <c r="D284" s="350"/>
      <c r="E284" s="344"/>
      <c r="F284" s="350"/>
      <c r="G284" s="344"/>
      <c r="H284" s="350"/>
      <c r="I284" s="346"/>
      <c r="J284" s="348"/>
      <c r="K284" s="346"/>
      <c r="L284" s="348"/>
      <c r="M284" s="346"/>
      <c r="N284" s="348"/>
      <c r="O284" s="346"/>
      <c r="P284" s="348"/>
      <c r="Q284" s="346"/>
      <c r="R284" s="348"/>
      <c r="S284" s="346"/>
      <c r="T284" s="348"/>
    </row>
    <row r="285" spans="1:20" ht="14.25">
      <c r="A285" s="218" t="s">
        <v>307</v>
      </c>
      <c r="B285" s="219" t="s">
        <v>308</v>
      </c>
      <c r="C285" s="343"/>
      <c r="D285" s="350"/>
      <c r="E285" s="344"/>
      <c r="F285" s="350"/>
      <c r="G285" s="344"/>
      <c r="H285" s="350"/>
      <c r="I285" s="346"/>
      <c r="J285" s="348"/>
      <c r="K285" s="346"/>
      <c r="L285" s="348"/>
      <c r="M285" s="346"/>
      <c r="N285" s="348"/>
      <c r="O285" s="346"/>
      <c r="P285" s="348"/>
      <c r="Q285" s="346"/>
      <c r="R285" s="348"/>
      <c r="S285" s="346"/>
      <c r="T285" s="348"/>
    </row>
    <row r="286" spans="1:20" ht="14.25">
      <c r="A286" s="218" t="s">
        <v>307</v>
      </c>
      <c r="B286" s="219" t="s">
        <v>308</v>
      </c>
      <c r="C286" s="343"/>
      <c r="D286" s="350"/>
      <c r="E286" s="344"/>
      <c r="F286" s="350"/>
      <c r="G286" s="344"/>
      <c r="H286" s="350"/>
      <c r="I286" s="346"/>
      <c r="J286" s="348"/>
      <c r="K286" s="346"/>
      <c r="L286" s="348"/>
      <c r="M286" s="346"/>
      <c r="N286" s="348"/>
      <c r="O286" s="346"/>
      <c r="P286" s="348"/>
      <c r="Q286" s="346"/>
      <c r="R286" s="348"/>
      <c r="S286" s="346"/>
      <c r="T286" s="348"/>
    </row>
    <row r="287" spans="1:20" ht="14.25">
      <c r="A287" s="218" t="s">
        <v>307</v>
      </c>
      <c r="B287" s="219" t="s">
        <v>308</v>
      </c>
      <c r="C287" s="343"/>
      <c r="D287" s="350"/>
      <c r="E287" s="344"/>
      <c r="F287" s="350"/>
      <c r="G287" s="344"/>
      <c r="H287" s="350"/>
      <c r="I287" s="346"/>
      <c r="J287" s="348"/>
      <c r="K287" s="346"/>
      <c r="L287" s="348"/>
      <c r="M287" s="346"/>
      <c r="N287" s="348"/>
      <c r="O287" s="346"/>
      <c r="P287" s="348"/>
      <c r="Q287" s="346"/>
      <c r="R287" s="348"/>
      <c r="S287" s="346"/>
      <c r="T287" s="348"/>
    </row>
    <row r="288" spans="1:20" ht="14.25">
      <c r="A288" s="218" t="s">
        <v>307</v>
      </c>
      <c r="B288" s="219" t="s">
        <v>308</v>
      </c>
      <c r="C288" s="343"/>
      <c r="D288" s="350"/>
      <c r="E288" s="344"/>
      <c r="F288" s="350"/>
      <c r="G288" s="344"/>
      <c r="H288" s="350"/>
      <c r="I288" s="346"/>
      <c r="J288" s="348"/>
      <c r="K288" s="346"/>
      <c r="L288" s="348"/>
      <c r="M288" s="346"/>
      <c r="N288" s="348"/>
      <c r="O288" s="346"/>
      <c r="P288" s="348"/>
      <c r="Q288" s="346"/>
      <c r="R288" s="348"/>
      <c r="S288" s="346"/>
      <c r="T288" s="348"/>
    </row>
    <row r="289" spans="1:20" ht="14.25">
      <c r="A289" s="218" t="s">
        <v>307</v>
      </c>
      <c r="B289" s="219" t="s">
        <v>308</v>
      </c>
      <c r="C289" s="343"/>
      <c r="D289" s="350"/>
      <c r="E289" s="344"/>
      <c r="F289" s="350"/>
      <c r="G289" s="344"/>
      <c r="H289" s="350"/>
      <c r="I289" s="346"/>
      <c r="J289" s="348"/>
      <c r="K289" s="346"/>
      <c r="L289" s="348"/>
      <c r="M289" s="346"/>
      <c r="N289" s="348"/>
      <c r="O289" s="346"/>
      <c r="P289" s="348"/>
      <c r="Q289" s="346"/>
      <c r="R289" s="348"/>
      <c r="S289" s="346"/>
      <c r="T289" s="348"/>
    </row>
    <row r="290" spans="1:20" ht="14.25">
      <c r="A290" s="218" t="s">
        <v>307</v>
      </c>
      <c r="B290" s="219" t="s">
        <v>308</v>
      </c>
      <c r="C290" s="343"/>
      <c r="D290" s="350"/>
      <c r="E290" s="344"/>
      <c r="F290" s="350"/>
      <c r="G290" s="344"/>
      <c r="H290" s="350"/>
      <c r="I290" s="346"/>
      <c r="J290" s="348"/>
      <c r="K290" s="346"/>
      <c r="L290" s="348"/>
      <c r="M290" s="346"/>
      <c r="N290" s="348"/>
      <c r="O290" s="346"/>
      <c r="P290" s="348"/>
      <c r="Q290" s="346"/>
      <c r="R290" s="348"/>
      <c r="S290" s="346"/>
      <c r="T290" s="348"/>
    </row>
    <row r="291" spans="1:20" ht="14.25">
      <c r="A291" s="218" t="s">
        <v>307</v>
      </c>
      <c r="B291" s="219" t="s">
        <v>308</v>
      </c>
      <c r="C291" s="343"/>
      <c r="D291" s="350"/>
      <c r="E291" s="344"/>
      <c r="F291" s="350"/>
      <c r="G291" s="344"/>
      <c r="H291" s="350"/>
      <c r="I291" s="346"/>
      <c r="J291" s="348"/>
      <c r="K291" s="346"/>
      <c r="L291" s="348"/>
      <c r="M291" s="346"/>
      <c r="N291" s="348"/>
      <c r="O291" s="346"/>
      <c r="P291" s="348"/>
      <c r="Q291" s="346"/>
      <c r="R291" s="348"/>
      <c r="S291" s="346"/>
      <c r="T291" s="348"/>
    </row>
    <row r="292" spans="1:20" ht="14.25">
      <c r="A292" s="218" t="s">
        <v>307</v>
      </c>
      <c r="B292" s="219" t="s">
        <v>308</v>
      </c>
      <c r="C292" s="343"/>
      <c r="D292" s="350"/>
      <c r="E292" s="344"/>
      <c r="F292" s="350"/>
      <c r="G292" s="344"/>
      <c r="H292" s="350"/>
      <c r="I292" s="346"/>
      <c r="J292" s="348"/>
      <c r="K292" s="346"/>
      <c r="L292" s="348"/>
      <c r="M292" s="346"/>
      <c r="N292" s="348"/>
      <c r="O292" s="346"/>
      <c r="P292" s="348"/>
      <c r="Q292" s="346"/>
      <c r="R292" s="348"/>
      <c r="S292" s="346"/>
      <c r="T292" s="348"/>
    </row>
    <row r="293" spans="1:20" ht="14.25">
      <c r="A293" s="218" t="s">
        <v>307</v>
      </c>
      <c r="B293" s="219" t="s">
        <v>308</v>
      </c>
      <c r="C293" s="343"/>
      <c r="D293" s="350"/>
      <c r="E293" s="344"/>
      <c r="F293" s="350"/>
      <c r="G293" s="344"/>
      <c r="H293" s="350"/>
      <c r="I293" s="346"/>
      <c r="J293" s="348"/>
      <c r="K293" s="346"/>
      <c r="L293" s="348"/>
      <c r="M293" s="346"/>
      <c r="N293" s="348"/>
      <c r="O293" s="346"/>
      <c r="P293" s="348"/>
      <c r="Q293" s="346"/>
      <c r="R293" s="348"/>
      <c r="S293" s="346"/>
      <c r="T293" s="348"/>
    </row>
    <row r="294" spans="1:20" ht="14.25">
      <c r="A294" s="218" t="s">
        <v>307</v>
      </c>
      <c r="B294" s="219" t="s">
        <v>308</v>
      </c>
      <c r="C294" s="343"/>
      <c r="D294" s="350"/>
      <c r="E294" s="219">
        <v>42</v>
      </c>
      <c r="F294" s="218" t="s">
        <v>78</v>
      </c>
      <c r="G294" s="219" t="s">
        <v>79</v>
      </c>
      <c r="H294" s="351" t="str">
        <f>HYPERLINK("https://zh.wikipedia.org/wiki/%E8%8B%8F%E5%BF%97%E5%88%9A","Link")</f>
        <v>Link</v>
      </c>
      <c r="I294" s="341" t="s">
        <v>1400</v>
      </c>
      <c r="J294" s="342" t="s">
        <v>1835</v>
      </c>
      <c r="K294" s="341" t="s">
        <v>1836</v>
      </c>
      <c r="L294" s="342" t="s">
        <v>84</v>
      </c>
      <c r="M294" s="341" t="s">
        <v>1837</v>
      </c>
      <c r="N294" s="342" t="s">
        <v>222</v>
      </c>
      <c r="O294" s="341" t="s">
        <v>222</v>
      </c>
      <c r="P294" s="349" t="s">
        <v>80</v>
      </c>
      <c r="Q294" s="341" t="s">
        <v>3426</v>
      </c>
      <c r="R294" s="348"/>
      <c r="S294" s="341" t="s">
        <v>3427</v>
      </c>
      <c r="T294" s="342" t="s">
        <v>3428</v>
      </c>
    </row>
    <row r="295" spans="1:20" ht="14.25">
      <c r="A295" s="218" t="s">
        <v>627</v>
      </c>
      <c r="B295" s="219" t="s">
        <v>628</v>
      </c>
      <c r="C295" s="340"/>
      <c r="D295" s="218">
        <v>1958</v>
      </c>
      <c r="E295" s="344"/>
      <c r="F295" s="352" t="s">
        <v>78</v>
      </c>
      <c r="G295" s="353" t="s">
        <v>79</v>
      </c>
      <c r="H295" s="351" t="str">
        <f>HYPERLINK("http://baike.baidu.com/link?url=5RHG-rZfCcaElUdp2ciXbuddAMTNCOiLagi5jEG57iXBojBLYp5bUGqJlRVGvro8jqc2_48oAxKa4XjSC6-cfiFqVBqzkp29RgSc1qRNxKw5KvpkNdk_M3hgGxKvBTFr","Link")</f>
        <v>Link</v>
      </c>
      <c r="I295" s="222" t="s">
        <v>3429</v>
      </c>
      <c r="J295" s="342" t="s">
        <v>2907</v>
      </c>
      <c r="K295" s="222" t="s">
        <v>1883</v>
      </c>
      <c r="L295" s="355" t="s">
        <v>70</v>
      </c>
      <c r="M295" s="222" t="s">
        <v>336</v>
      </c>
      <c r="N295" s="355" t="s">
        <v>63</v>
      </c>
      <c r="O295" s="222" t="s">
        <v>94</v>
      </c>
      <c r="P295" s="359" t="str">
        <f>HYPERLINK("http://www.chimelong.com","Link")</f>
        <v>Link</v>
      </c>
      <c r="Q295" s="346"/>
      <c r="R295" s="348"/>
      <c r="S295" s="222" t="s">
        <v>3430</v>
      </c>
      <c r="T295" s="348"/>
    </row>
    <row r="296" spans="1:20" ht="14.25">
      <c r="A296" s="218" t="s">
        <v>627</v>
      </c>
      <c r="B296" s="219" t="s">
        <v>628</v>
      </c>
      <c r="C296" s="340"/>
      <c r="D296" s="350"/>
      <c r="E296" s="344"/>
      <c r="F296" s="350"/>
      <c r="G296" s="344"/>
      <c r="H296" s="350"/>
      <c r="I296" s="346"/>
      <c r="J296" s="342"/>
      <c r="K296" s="346" t="s">
        <v>1883</v>
      </c>
      <c r="L296" s="348"/>
      <c r="M296" s="346"/>
      <c r="N296" s="348"/>
      <c r="O296" s="346"/>
      <c r="P296" s="348"/>
      <c r="Q296" s="346"/>
      <c r="R296" s="348"/>
      <c r="S296" s="346"/>
      <c r="T296" s="348"/>
    </row>
    <row r="297" spans="1:20" ht="14.25">
      <c r="A297" s="218" t="s">
        <v>627</v>
      </c>
      <c r="B297" s="219" t="s">
        <v>628</v>
      </c>
      <c r="C297" s="340"/>
      <c r="D297" s="350"/>
      <c r="E297" s="344"/>
      <c r="F297" s="350"/>
      <c r="G297" s="344"/>
      <c r="H297" s="350"/>
      <c r="I297" s="346"/>
      <c r="J297" s="342"/>
      <c r="K297" s="346" t="s">
        <v>1883</v>
      </c>
      <c r="L297" s="348"/>
      <c r="M297" s="346"/>
      <c r="N297" s="348"/>
      <c r="O297" s="346"/>
      <c r="P297" s="348"/>
      <c r="Q297" s="346"/>
      <c r="R297" s="348"/>
      <c r="S297" s="346"/>
      <c r="T297" s="348"/>
    </row>
    <row r="298" spans="1:20" ht="14.25">
      <c r="A298" s="218" t="s">
        <v>591</v>
      </c>
      <c r="B298" s="219" t="s">
        <v>592</v>
      </c>
      <c r="C298" s="343"/>
      <c r="D298" s="350"/>
      <c r="E298" s="344"/>
      <c r="F298" s="350"/>
      <c r="G298" s="344"/>
      <c r="H298" s="350"/>
      <c r="I298" s="346"/>
      <c r="J298" s="348"/>
      <c r="K298" s="346"/>
      <c r="L298" s="348"/>
      <c r="M298" s="346"/>
      <c r="N298" s="348"/>
      <c r="O298" s="346"/>
      <c r="P298" s="348"/>
      <c r="Q298" s="346"/>
      <c r="R298" s="348"/>
      <c r="S298" s="346"/>
      <c r="T298" s="348"/>
    </row>
    <row r="299" spans="1:20" ht="14.25">
      <c r="A299" s="218" t="s">
        <v>591</v>
      </c>
      <c r="B299" s="219" t="s">
        <v>592</v>
      </c>
      <c r="C299" s="343"/>
      <c r="D299" s="350"/>
      <c r="E299" s="344"/>
      <c r="F299" s="350"/>
      <c r="G299" s="344"/>
      <c r="H299" s="350"/>
      <c r="I299" s="346"/>
      <c r="J299" s="348"/>
      <c r="K299" s="346"/>
      <c r="L299" s="348"/>
      <c r="M299" s="346"/>
      <c r="N299" s="348"/>
      <c r="O299" s="346"/>
      <c r="P299" s="348"/>
      <c r="Q299" s="346"/>
      <c r="R299" s="348"/>
      <c r="S299" s="346"/>
      <c r="T299" s="348"/>
    </row>
    <row r="300" spans="1:20" ht="14.25">
      <c r="A300" s="218" t="s">
        <v>591</v>
      </c>
      <c r="B300" s="219" t="s">
        <v>592</v>
      </c>
      <c r="C300" s="343"/>
      <c r="D300" s="350"/>
      <c r="E300" s="219">
        <v>49</v>
      </c>
      <c r="F300" s="218" t="s">
        <v>78</v>
      </c>
      <c r="G300" s="219" t="s">
        <v>79</v>
      </c>
      <c r="H300" s="345" t="s">
        <v>80</v>
      </c>
      <c r="I300" s="341" t="s">
        <v>119</v>
      </c>
      <c r="J300" s="342" t="s">
        <v>1885</v>
      </c>
      <c r="K300" s="341" t="s">
        <v>1886</v>
      </c>
      <c r="L300" s="348"/>
      <c r="M300" s="341" t="s">
        <v>1550</v>
      </c>
      <c r="N300" s="342" t="s">
        <v>222</v>
      </c>
      <c r="O300" s="341" t="s">
        <v>222</v>
      </c>
      <c r="P300" s="349" t="s">
        <v>80</v>
      </c>
      <c r="Q300" s="341" t="s">
        <v>3431</v>
      </c>
      <c r="R300" s="348"/>
      <c r="S300" s="341" t="s">
        <v>1888</v>
      </c>
      <c r="T300" s="349" t="s">
        <v>1889</v>
      </c>
    </row>
    <row r="301" spans="1:20" ht="14.25">
      <c r="A301" s="218" t="s">
        <v>591</v>
      </c>
      <c r="B301" s="219" t="s">
        <v>592</v>
      </c>
      <c r="C301" s="343"/>
      <c r="D301" s="350"/>
      <c r="E301" s="344"/>
      <c r="F301" s="350"/>
      <c r="G301" s="344"/>
      <c r="H301" s="350"/>
      <c r="I301" s="346"/>
      <c r="J301" s="348"/>
      <c r="K301" s="346"/>
      <c r="L301" s="348"/>
      <c r="M301" s="346"/>
      <c r="N301" s="348"/>
      <c r="O301" s="346"/>
      <c r="P301" s="348"/>
      <c r="Q301" s="346"/>
      <c r="R301" s="348"/>
      <c r="S301" s="346"/>
      <c r="T301" s="348"/>
    </row>
    <row r="302" spans="1:20" ht="14.25">
      <c r="A302" s="218" t="s">
        <v>629</v>
      </c>
      <c r="B302" s="219" t="s">
        <v>630</v>
      </c>
      <c r="C302" s="340"/>
      <c r="D302" s="350"/>
      <c r="E302" s="344"/>
      <c r="F302" s="350"/>
      <c r="G302" s="344"/>
      <c r="H302" s="350"/>
      <c r="I302" s="346"/>
      <c r="J302" s="348"/>
      <c r="K302" s="346"/>
      <c r="L302" s="348"/>
      <c r="M302" s="346"/>
      <c r="N302" s="348"/>
      <c r="O302" s="346"/>
      <c r="P302" s="348"/>
      <c r="Q302" s="346"/>
      <c r="R302" s="348"/>
      <c r="S302" s="346"/>
      <c r="T302" s="348"/>
    </row>
    <row r="303" spans="1:20" ht="14.25">
      <c r="A303" s="218" t="s">
        <v>174</v>
      </c>
      <c r="B303" s="219" t="s">
        <v>774</v>
      </c>
      <c r="C303" s="343"/>
      <c r="D303" s="360">
        <v>25873</v>
      </c>
      <c r="E303" s="219">
        <v>46</v>
      </c>
      <c r="F303" s="218" t="s">
        <v>78</v>
      </c>
      <c r="G303" s="344"/>
      <c r="H303" s="345" t="s">
        <v>80</v>
      </c>
      <c r="I303" s="341" t="s">
        <v>9</v>
      </c>
      <c r="J303" s="342" t="s">
        <v>1904</v>
      </c>
      <c r="K303" s="341" t="s">
        <v>1905</v>
      </c>
      <c r="L303" s="342" t="s">
        <v>84</v>
      </c>
      <c r="M303" s="341" t="s">
        <v>1837</v>
      </c>
      <c r="N303" s="342" t="s">
        <v>63</v>
      </c>
      <c r="O303" s="341" t="s">
        <v>94</v>
      </c>
      <c r="P303" s="349" t="s">
        <v>80</v>
      </c>
      <c r="Q303" s="341" t="s">
        <v>3432</v>
      </c>
      <c r="R303" s="342" t="s">
        <v>1907</v>
      </c>
      <c r="S303" s="341" t="s">
        <v>3433</v>
      </c>
      <c r="T303" s="342" t="s">
        <v>3434</v>
      </c>
    </row>
    <row r="304" spans="1:20" ht="14.25">
      <c r="A304" s="218" t="s">
        <v>174</v>
      </c>
      <c r="B304" s="219" t="s">
        <v>774</v>
      </c>
      <c r="C304" s="343"/>
      <c r="D304" s="350"/>
      <c r="E304" s="344"/>
      <c r="F304" s="350"/>
      <c r="G304" s="344"/>
      <c r="H304" s="350"/>
      <c r="I304" s="346"/>
      <c r="J304" s="348"/>
      <c r="K304" s="346"/>
      <c r="L304" s="348"/>
      <c r="M304" s="346"/>
      <c r="N304" s="348"/>
      <c r="O304" s="346"/>
      <c r="P304" s="348"/>
      <c r="Q304" s="346"/>
      <c r="R304" s="348"/>
      <c r="S304" s="346"/>
      <c r="T304" s="348"/>
    </row>
    <row r="305" spans="1:20" ht="14.25">
      <c r="A305" s="218" t="s">
        <v>303</v>
      </c>
      <c r="B305" s="219" t="s">
        <v>304</v>
      </c>
      <c r="C305" s="340" t="s">
        <v>3380</v>
      </c>
      <c r="D305" s="218">
        <v>1962</v>
      </c>
      <c r="E305" s="219">
        <v>54</v>
      </c>
      <c r="F305" s="218" t="s">
        <v>78</v>
      </c>
      <c r="G305" s="344"/>
      <c r="H305" s="345" t="s">
        <v>80</v>
      </c>
      <c r="I305" s="341" t="s">
        <v>1400</v>
      </c>
      <c r="J305" s="342" t="s">
        <v>1933</v>
      </c>
      <c r="K305" s="341" t="s">
        <v>1934</v>
      </c>
      <c r="L305" s="348"/>
      <c r="M305" s="341" t="s">
        <v>336</v>
      </c>
      <c r="N305" s="342" t="s">
        <v>105</v>
      </c>
      <c r="O305" s="341" t="s">
        <v>106</v>
      </c>
      <c r="P305" s="349" t="s">
        <v>80</v>
      </c>
      <c r="Q305" s="341" t="s">
        <v>1935</v>
      </c>
      <c r="R305" s="348"/>
      <c r="S305" s="341" t="s">
        <v>1936</v>
      </c>
      <c r="T305" s="349" t="s">
        <v>1937</v>
      </c>
    </row>
    <row r="306" spans="1:20" ht="14.25">
      <c r="A306" s="218" t="s">
        <v>1926</v>
      </c>
      <c r="B306" s="219" t="s">
        <v>1927</v>
      </c>
      <c r="C306" s="343"/>
      <c r="D306" s="350"/>
      <c r="E306" s="344"/>
      <c r="F306" s="218"/>
      <c r="G306" s="344"/>
      <c r="H306" s="350"/>
      <c r="I306" s="346"/>
      <c r="J306" s="348"/>
      <c r="K306" s="346"/>
      <c r="L306" s="348"/>
      <c r="M306" s="346"/>
      <c r="N306" s="348"/>
      <c r="O306" s="346"/>
      <c r="P306" s="348"/>
      <c r="Q306" s="346"/>
      <c r="R306" s="348"/>
      <c r="S306" s="346"/>
      <c r="T306" s="348"/>
    </row>
    <row r="307" spans="1:20" ht="14.25">
      <c r="A307" s="218" t="s">
        <v>1926</v>
      </c>
      <c r="B307" s="219" t="s">
        <v>1927</v>
      </c>
      <c r="C307" s="340"/>
      <c r="D307" s="350"/>
      <c r="E307" s="344"/>
      <c r="F307" s="218" t="s">
        <v>703</v>
      </c>
      <c r="G307" s="344"/>
      <c r="H307" s="350"/>
      <c r="I307" s="341" t="s">
        <v>1400</v>
      </c>
      <c r="J307" s="342" t="s">
        <v>3435</v>
      </c>
      <c r="K307" s="222" t="s">
        <v>1168</v>
      </c>
      <c r="L307" s="355" t="s">
        <v>70</v>
      </c>
      <c r="M307" s="222" t="s">
        <v>2287</v>
      </c>
      <c r="N307" s="355" t="s">
        <v>1337</v>
      </c>
      <c r="O307" s="222" t="s">
        <v>1337</v>
      </c>
      <c r="P307" s="348"/>
      <c r="Q307" s="222" t="s">
        <v>3436</v>
      </c>
      <c r="R307" s="348"/>
      <c r="S307" s="222">
        <v>24875035</v>
      </c>
      <c r="T307" s="358"/>
    </row>
    <row r="308" spans="1:20" ht="14.25">
      <c r="A308" s="218" t="s">
        <v>379</v>
      </c>
      <c r="B308" s="219" t="s">
        <v>380</v>
      </c>
      <c r="C308" s="343"/>
      <c r="D308" s="218">
        <v>1965</v>
      </c>
      <c r="E308" s="219">
        <v>51</v>
      </c>
      <c r="F308" s="218" t="s">
        <v>78</v>
      </c>
      <c r="G308" s="344"/>
      <c r="H308" s="345" t="s">
        <v>80</v>
      </c>
      <c r="I308" s="341" t="s">
        <v>122</v>
      </c>
      <c r="J308" s="342" t="s">
        <v>1945</v>
      </c>
      <c r="K308" s="341" t="s">
        <v>1946</v>
      </c>
      <c r="L308" s="342" t="s">
        <v>84</v>
      </c>
      <c r="M308" s="341" t="s">
        <v>336</v>
      </c>
      <c r="N308" s="342" t="s">
        <v>748</v>
      </c>
      <c r="O308" s="341" t="s">
        <v>1947</v>
      </c>
      <c r="P308" s="349" t="s">
        <v>80</v>
      </c>
      <c r="Q308" s="341" t="s">
        <v>1948</v>
      </c>
      <c r="R308" s="348"/>
      <c r="S308" s="341" t="s">
        <v>3437</v>
      </c>
      <c r="T308" s="342" t="s">
        <v>3438</v>
      </c>
    </row>
    <row r="309" spans="1:20" ht="14.25">
      <c r="A309" s="218" t="s">
        <v>379</v>
      </c>
      <c r="B309" s="219" t="s">
        <v>380</v>
      </c>
      <c r="C309" s="343"/>
      <c r="D309" s="350"/>
      <c r="E309" s="344"/>
      <c r="F309" s="350"/>
      <c r="G309" s="344"/>
      <c r="H309" s="350"/>
      <c r="I309" s="346"/>
      <c r="J309" s="348"/>
      <c r="K309" s="346"/>
      <c r="L309" s="348"/>
      <c r="M309" s="346"/>
      <c r="N309" s="348"/>
      <c r="O309" s="346"/>
      <c r="P309" s="348"/>
      <c r="Q309" s="346"/>
      <c r="R309" s="348"/>
      <c r="S309" s="346"/>
      <c r="T309" s="348"/>
    </row>
    <row r="310" spans="1:20" ht="14.25">
      <c r="A310" s="218" t="s">
        <v>379</v>
      </c>
      <c r="B310" s="219" t="s">
        <v>380</v>
      </c>
      <c r="C310" s="343"/>
      <c r="D310" s="350"/>
      <c r="E310" s="344"/>
      <c r="F310" s="350"/>
      <c r="G310" s="344"/>
      <c r="H310" s="350"/>
      <c r="I310" s="346"/>
      <c r="J310" s="348"/>
      <c r="K310" s="346"/>
      <c r="L310" s="348"/>
      <c r="M310" s="346"/>
      <c r="N310" s="348"/>
      <c r="O310" s="346"/>
      <c r="P310" s="348"/>
      <c r="Q310" s="346"/>
      <c r="R310" s="348"/>
      <c r="S310" s="346"/>
      <c r="T310" s="348"/>
    </row>
    <row r="311" spans="1:20" ht="14.25">
      <c r="A311" s="218" t="s">
        <v>379</v>
      </c>
      <c r="B311" s="219" t="s">
        <v>380</v>
      </c>
      <c r="C311" s="343"/>
      <c r="D311" s="350"/>
      <c r="E311" s="344"/>
      <c r="F311" s="350"/>
      <c r="G311" s="344"/>
      <c r="H311" s="350"/>
      <c r="I311" s="346"/>
      <c r="J311" s="348"/>
      <c r="K311" s="346"/>
      <c r="L311" s="348"/>
      <c r="M311" s="346"/>
      <c r="N311" s="348"/>
      <c r="O311" s="346"/>
      <c r="P311" s="348"/>
      <c r="Q311" s="346"/>
      <c r="R311" s="348"/>
      <c r="S311" s="346"/>
      <c r="T311" s="348"/>
    </row>
    <row r="312" spans="1:20" ht="14.25">
      <c r="A312" s="218" t="s">
        <v>180</v>
      </c>
      <c r="B312" s="219" t="s">
        <v>181</v>
      </c>
      <c r="C312" s="343"/>
      <c r="D312" s="350"/>
      <c r="E312" s="344"/>
      <c r="F312" s="350"/>
      <c r="G312" s="344"/>
      <c r="H312" s="350"/>
      <c r="I312" s="346"/>
      <c r="J312" s="348"/>
      <c r="K312" s="346"/>
      <c r="L312" s="348"/>
      <c r="M312" s="346"/>
      <c r="N312" s="348"/>
      <c r="O312" s="346"/>
      <c r="P312" s="348"/>
      <c r="Q312" s="346"/>
      <c r="R312" s="348"/>
      <c r="S312" s="346"/>
      <c r="T312" s="348"/>
    </row>
    <row r="313" spans="1:20" ht="14.25">
      <c r="A313" s="218" t="s">
        <v>180</v>
      </c>
      <c r="B313" s="219" t="s">
        <v>181</v>
      </c>
      <c r="C313" s="340" t="s">
        <v>3380</v>
      </c>
      <c r="D313" s="350"/>
      <c r="E313" s="219">
        <v>58</v>
      </c>
      <c r="F313" s="218" t="s">
        <v>703</v>
      </c>
      <c r="G313" s="344"/>
      <c r="H313" s="345" t="s">
        <v>80</v>
      </c>
      <c r="I313" s="341" t="s">
        <v>121</v>
      </c>
      <c r="J313" s="342" t="s">
        <v>1913</v>
      </c>
      <c r="K313" s="341" t="s">
        <v>1914</v>
      </c>
      <c r="L313" s="342" t="s">
        <v>84</v>
      </c>
      <c r="M313" s="341" t="s">
        <v>336</v>
      </c>
      <c r="N313" s="342" t="s">
        <v>748</v>
      </c>
      <c r="O313" s="341" t="s">
        <v>1915</v>
      </c>
      <c r="P313" s="349" t="s">
        <v>80</v>
      </c>
      <c r="Q313" s="341" t="s">
        <v>1916</v>
      </c>
      <c r="R313" s="348"/>
      <c r="S313" s="341" t="s">
        <v>1917</v>
      </c>
      <c r="T313" s="349" t="s">
        <v>1918</v>
      </c>
    </row>
    <row r="314" spans="1:20" ht="14.25">
      <c r="A314" s="218" t="s">
        <v>458</v>
      </c>
      <c r="B314" s="219" t="s">
        <v>459</v>
      </c>
      <c r="C314" s="340"/>
      <c r="D314" s="352">
        <v>1957</v>
      </c>
      <c r="E314" s="344"/>
      <c r="F314" s="352" t="s">
        <v>703</v>
      </c>
      <c r="G314" s="353" t="s">
        <v>79</v>
      </c>
      <c r="H314" s="351" t="str">
        <f>HYPERLINK("http://baike.baidu.com/link?url=kxGYK9QX08k794PciXORgj157Kd0_aOsE144_eJF50XSzmtyO3vP9govN83hLPv8rrhlRbSXvedjsxCnprucaI8w1wBrXG2a25T8dzl7aUe","Link")</f>
        <v>Link</v>
      </c>
      <c r="I314" s="222" t="s">
        <v>3439</v>
      </c>
      <c r="J314" s="342" t="s">
        <v>3306</v>
      </c>
      <c r="K314" s="222" t="s">
        <v>1962</v>
      </c>
      <c r="L314" s="355" t="s">
        <v>70</v>
      </c>
      <c r="M314" s="222" t="s">
        <v>336</v>
      </c>
      <c r="N314" s="355" t="s">
        <v>63</v>
      </c>
      <c r="O314" s="222" t="s">
        <v>3290</v>
      </c>
      <c r="P314" s="348"/>
      <c r="Q314" s="222" t="s">
        <v>3440</v>
      </c>
      <c r="R314" s="348"/>
      <c r="S314" s="222" t="s">
        <v>3441</v>
      </c>
      <c r="T314" s="348"/>
    </row>
    <row r="315" spans="1:20" ht="14.25">
      <c r="A315" s="218" t="s">
        <v>458</v>
      </c>
      <c r="B315" s="219" t="s">
        <v>459</v>
      </c>
      <c r="C315" s="340"/>
      <c r="D315" s="350"/>
      <c r="E315" s="344"/>
      <c r="F315" s="350"/>
      <c r="G315" s="344"/>
      <c r="H315" s="350"/>
      <c r="I315" s="346"/>
      <c r="J315" s="342"/>
      <c r="K315" s="222" t="s">
        <v>1962</v>
      </c>
      <c r="L315" s="348"/>
      <c r="M315" s="346"/>
      <c r="N315" s="348"/>
      <c r="O315" s="346"/>
      <c r="P315" s="348"/>
      <c r="Q315" s="346"/>
      <c r="R315" s="348"/>
      <c r="S315" s="346"/>
      <c r="T315" s="348"/>
    </row>
    <row r="316" spans="1:20" ht="14.25">
      <c r="A316" s="218" t="s">
        <v>458</v>
      </c>
      <c r="B316" s="219" t="s">
        <v>459</v>
      </c>
      <c r="C316" s="340"/>
      <c r="D316" s="350"/>
      <c r="E316" s="344"/>
      <c r="F316" s="350"/>
      <c r="G316" s="344"/>
      <c r="H316" s="350"/>
      <c r="I316" s="346"/>
      <c r="J316" s="342"/>
      <c r="K316" s="222" t="s">
        <v>1962</v>
      </c>
      <c r="L316" s="348"/>
      <c r="M316" s="346"/>
      <c r="N316" s="348"/>
      <c r="O316" s="346"/>
      <c r="P316" s="348"/>
      <c r="Q316" s="346"/>
      <c r="R316" s="348"/>
      <c r="S316" s="346"/>
      <c r="T316" s="348"/>
    </row>
    <row r="317" spans="1:20" ht="14.25">
      <c r="A317" s="218" t="s">
        <v>1964</v>
      </c>
      <c r="B317" s="219" t="s">
        <v>1965</v>
      </c>
      <c r="C317" s="343"/>
      <c r="D317" s="350"/>
      <c r="E317" s="344"/>
      <c r="F317" s="218" t="s">
        <v>78</v>
      </c>
      <c r="G317" s="344"/>
      <c r="H317" s="345" t="s">
        <v>80</v>
      </c>
      <c r="I317" s="341" t="s">
        <v>125</v>
      </c>
      <c r="J317" s="342" t="s">
        <v>1966</v>
      </c>
      <c r="K317" s="341" t="s">
        <v>1166</v>
      </c>
      <c r="L317" s="342" t="s">
        <v>84</v>
      </c>
      <c r="M317" s="341" t="s">
        <v>336</v>
      </c>
      <c r="N317" s="342" t="s">
        <v>222</v>
      </c>
      <c r="O317" s="341" t="s">
        <v>222</v>
      </c>
      <c r="P317" s="349" t="s">
        <v>80</v>
      </c>
      <c r="Q317" s="346"/>
      <c r="R317" s="348"/>
      <c r="S317" s="346"/>
      <c r="T317" s="348"/>
    </row>
    <row r="318" spans="1:20" ht="14.25">
      <c r="A318" s="218" t="s">
        <v>1964</v>
      </c>
      <c r="B318" s="219" t="s">
        <v>1965</v>
      </c>
      <c r="C318" s="343"/>
      <c r="D318" s="350"/>
      <c r="E318" s="344"/>
      <c r="F318" s="350"/>
      <c r="G318" s="344"/>
      <c r="H318" s="350"/>
      <c r="I318" s="346"/>
      <c r="J318" s="348"/>
      <c r="K318" s="346"/>
      <c r="L318" s="348"/>
      <c r="M318" s="346"/>
      <c r="N318" s="348"/>
      <c r="O318" s="346"/>
      <c r="P318" s="348"/>
      <c r="Q318" s="346"/>
      <c r="R318" s="348"/>
      <c r="S318" s="346"/>
      <c r="T318" s="348"/>
    </row>
    <row r="319" spans="1:20" ht="14.25">
      <c r="A319" s="218" t="s">
        <v>1964</v>
      </c>
      <c r="B319" s="219" t="s">
        <v>1965</v>
      </c>
      <c r="C319" s="343"/>
      <c r="D319" s="350"/>
      <c r="E319" s="344"/>
      <c r="F319" s="350"/>
      <c r="G319" s="344"/>
      <c r="H319" s="350"/>
      <c r="I319" s="346"/>
      <c r="J319" s="348"/>
      <c r="K319" s="346"/>
      <c r="L319" s="348"/>
      <c r="M319" s="346"/>
      <c r="N319" s="348"/>
      <c r="O319" s="346"/>
      <c r="P319" s="348"/>
      <c r="Q319" s="346"/>
      <c r="R319" s="348"/>
      <c r="S319" s="346"/>
      <c r="T319" s="348"/>
    </row>
    <row r="320" spans="1:20" ht="14.25">
      <c r="A320" s="218" t="s">
        <v>1964</v>
      </c>
      <c r="B320" s="219" t="s">
        <v>1965</v>
      </c>
      <c r="C320" s="343"/>
      <c r="D320" s="350"/>
      <c r="E320" s="344"/>
      <c r="F320" s="350"/>
      <c r="G320" s="344"/>
      <c r="H320" s="350"/>
      <c r="I320" s="346"/>
      <c r="J320" s="348"/>
      <c r="K320" s="346"/>
      <c r="L320" s="348"/>
      <c r="M320" s="346"/>
      <c r="N320" s="348"/>
      <c r="O320" s="346"/>
      <c r="P320" s="348"/>
      <c r="Q320" s="346"/>
      <c r="R320" s="348"/>
      <c r="S320" s="346"/>
      <c r="T320" s="348"/>
    </row>
    <row r="321" spans="1:20" ht="14.25">
      <c r="A321" s="218" t="s">
        <v>1964</v>
      </c>
      <c r="B321" s="219" t="s">
        <v>1965</v>
      </c>
      <c r="C321" s="343"/>
      <c r="D321" s="350"/>
      <c r="E321" s="344"/>
      <c r="F321" s="350"/>
      <c r="G321" s="344"/>
      <c r="H321" s="350"/>
      <c r="I321" s="346"/>
      <c r="J321" s="348"/>
      <c r="K321" s="346"/>
      <c r="L321" s="348"/>
      <c r="M321" s="346"/>
      <c r="N321" s="348"/>
      <c r="O321" s="346"/>
      <c r="P321" s="348"/>
      <c r="Q321" s="346"/>
      <c r="R321" s="348"/>
      <c r="S321" s="346"/>
      <c r="T321" s="348"/>
    </row>
    <row r="322" spans="1:20" ht="14.25">
      <c r="A322" s="218" t="s">
        <v>1964</v>
      </c>
      <c r="B322" s="219" t="s">
        <v>1965</v>
      </c>
      <c r="C322" s="343"/>
      <c r="D322" s="350"/>
      <c r="E322" s="344"/>
      <c r="F322" s="350"/>
      <c r="G322" s="344"/>
      <c r="H322" s="350"/>
      <c r="I322" s="346"/>
      <c r="J322" s="348"/>
      <c r="K322" s="346"/>
      <c r="L322" s="348"/>
      <c r="M322" s="346"/>
      <c r="N322" s="348"/>
      <c r="O322" s="346"/>
      <c r="P322" s="348"/>
      <c r="Q322" s="346"/>
      <c r="R322" s="348"/>
      <c r="S322" s="346"/>
      <c r="T322" s="348"/>
    </row>
    <row r="323" spans="1:20" ht="14.25">
      <c r="A323" s="218" t="s">
        <v>546</v>
      </c>
      <c r="B323" s="219" t="s">
        <v>547</v>
      </c>
      <c r="C323" s="343"/>
      <c r="D323" s="350"/>
      <c r="E323" s="344"/>
      <c r="F323" s="350"/>
      <c r="G323" s="344"/>
      <c r="H323" s="350"/>
      <c r="I323" s="346"/>
      <c r="J323" s="348"/>
      <c r="K323" s="346"/>
      <c r="L323" s="348"/>
      <c r="M323" s="346"/>
      <c r="N323" s="348"/>
      <c r="O323" s="346"/>
      <c r="P323" s="348"/>
      <c r="Q323" s="346"/>
      <c r="R323" s="348"/>
      <c r="S323" s="346"/>
      <c r="T323" s="348"/>
    </row>
    <row r="324" spans="1:20" ht="14.25">
      <c r="A324" s="218" t="s">
        <v>546</v>
      </c>
      <c r="B324" s="219" t="s">
        <v>547</v>
      </c>
      <c r="C324" s="343"/>
      <c r="D324" s="350"/>
      <c r="E324" s="344"/>
      <c r="F324" s="218" t="s">
        <v>78</v>
      </c>
      <c r="G324" s="344"/>
      <c r="H324" s="345" t="s">
        <v>80</v>
      </c>
      <c r="I324" s="341" t="s">
        <v>9</v>
      </c>
      <c r="J324" s="342" t="s">
        <v>1974</v>
      </c>
      <c r="K324" s="341" t="s">
        <v>1975</v>
      </c>
      <c r="L324" s="342" t="s">
        <v>70</v>
      </c>
      <c r="M324" s="341" t="s">
        <v>336</v>
      </c>
      <c r="N324" s="342" t="s">
        <v>95</v>
      </c>
      <c r="O324" s="341" t="s">
        <v>767</v>
      </c>
      <c r="P324" s="349" t="s">
        <v>80</v>
      </c>
      <c r="Q324" s="341" t="s">
        <v>3442</v>
      </c>
      <c r="R324" s="348"/>
      <c r="S324" s="341" t="s">
        <v>1977</v>
      </c>
      <c r="T324" s="349" t="s">
        <v>1978</v>
      </c>
    </row>
    <row r="325" spans="1:20" ht="14.25">
      <c r="A325" s="218" t="s">
        <v>546</v>
      </c>
      <c r="B325" s="219" t="s">
        <v>547</v>
      </c>
      <c r="C325" s="343"/>
      <c r="D325" s="350"/>
      <c r="E325" s="344"/>
      <c r="F325" s="350"/>
      <c r="G325" s="344"/>
      <c r="H325" s="350"/>
      <c r="I325" s="346"/>
      <c r="J325" s="348"/>
      <c r="K325" s="346"/>
      <c r="L325" s="348"/>
      <c r="M325" s="346"/>
      <c r="N325" s="348"/>
      <c r="O325" s="346"/>
      <c r="P325" s="348"/>
      <c r="Q325" s="346"/>
      <c r="R325" s="348"/>
      <c r="S325" s="346"/>
      <c r="T325" s="348"/>
    </row>
    <row r="326" spans="1:20" ht="14.25">
      <c r="A326" s="218" t="s">
        <v>631</v>
      </c>
      <c r="B326" s="219" t="s">
        <v>632</v>
      </c>
      <c r="C326" s="343"/>
      <c r="D326" s="350"/>
      <c r="E326" s="344"/>
      <c r="F326" s="218" t="s">
        <v>78</v>
      </c>
      <c r="G326" s="344"/>
      <c r="H326" s="345" t="s">
        <v>80</v>
      </c>
      <c r="I326" s="361" t="s">
        <v>9</v>
      </c>
      <c r="J326" s="342" t="s">
        <v>3335</v>
      </c>
      <c r="K326" s="341" t="s">
        <v>3336</v>
      </c>
      <c r="L326" s="342" t="s">
        <v>84</v>
      </c>
      <c r="M326" s="341" t="s">
        <v>336</v>
      </c>
      <c r="N326" s="342" t="s">
        <v>63</v>
      </c>
      <c r="O326" s="341" t="s">
        <v>64</v>
      </c>
      <c r="P326" s="359" t="str">
        <f>HYPERLINK("http://www.hk-longjun.com/about/jianjie.html","Link")</f>
        <v>Link</v>
      </c>
      <c r="Q326" s="346"/>
      <c r="R326" s="348"/>
      <c r="S326" s="346"/>
      <c r="T326" s="348"/>
    </row>
    <row r="327" spans="1:20" ht="14.25">
      <c r="A327" s="218" t="s">
        <v>631</v>
      </c>
      <c r="B327" s="219" t="s">
        <v>632</v>
      </c>
      <c r="C327" s="343"/>
      <c r="D327" s="350"/>
      <c r="E327" s="344"/>
      <c r="F327" s="350"/>
      <c r="G327" s="344"/>
      <c r="H327" s="350"/>
      <c r="I327" s="346"/>
      <c r="J327" s="348"/>
      <c r="K327" s="346"/>
      <c r="L327" s="348"/>
      <c r="M327" s="346"/>
      <c r="N327" s="348"/>
      <c r="O327" s="346"/>
      <c r="P327" s="348"/>
      <c r="Q327" s="346"/>
      <c r="R327" s="348"/>
      <c r="S327" s="346"/>
      <c r="T327" s="348"/>
    </row>
    <row r="328" spans="1:20" ht="14.25">
      <c r="A328" s="218" t="s">
        <v>589</v>
      </c>
      <c r="B328" s="219" t="s">
        <v>590</v>
      </c>
      <c r="C328" s="343"/>
      <c r="D328" s="218">
        <v>1964</v>
      </c>
      <c r="E328" s="219">
        <v>52</v>
      </c>
      <c r="F328" s="218" t="s">
        <v>78</v>
      </c>
      <c r="G328" s="219" t="s">
        <v>79</v>
      </c>
      <c r="H328" s="345" t="s">
        <v>80</v>
      </c>
      <c r="I328" s="341" t="s">
        <v>119</v>
      </c>
      <c r="J328" s="342" t="s">
        <v>1992</v>
      </c>
      <c r="K328" s="341" t="s">
        <v>1993</v>
      </c>
      <c r="L328" s="348"/>
      <c r="M328" s="341" t="s">
        <v>336</v>
      </c>
      <c r="N328" s="342" t="s">
        <v>1337</v>
      </c>
      <c r="O328" s="341" t="s">
        <v>1337</v>
      </c>
      <c r="P328" s="349" t="s">
        <v>80</v>
      </c>
      <c r="Q328" s="346"/>
      <c r="R328" s="348"/>
      <c r="S328" s="346"/>
      <c r="T328" s="348"/>
    </row>
    <row r="329" spans="1:20" ht="14.25">
      <c r="A329" s="218" t="s">
        <v>633</v>
      </c>
      <c r="B329" s="219" t="s">
        <v>634</v>
      </c>
      <c r="C329" s="340"/>
      <c r="D329" s="350"/>
      <c r="E329" s="344"/>
      <c r="F329" s="350"/>
      <c r="G329" s="344"/>
      <c r="H329" s="350"/>
      <c r="I329" s="346"/>
      <c r="J329" s="348"/>
      <c r="K329" s="346"/>
      <c r="L329" s="348"/>
      <c r="M329" s="346"/>
      <c r="N329" s="348"/>
      <c r="O329" s="346"/>
      <c r="P329" s="348"/>
      <c r="Q329" s="346"/>
      <c r="R329" s="348"/>
      <c r="S329" s="346"/>
      <c r="T329" s="348"/>
    </row>
    <row r="330" spans="1:20" ht="14.25">
      <c r="A330" s="218" t="s">
        <v>548</v>
      </c>
      <c r="B330" s="219" t="s">
        <v>549</v>
      </c>
      <c r="C330" s="343"/>
      <c r="D330" s="350"/>
      <c r="E330" s="344"/>
      <c r="F330" s="350"/>
      <c r="G330" s="344"/>
      <c r="H330" s="350"/>
      <c r="I330" s="346"/>
      <c r="J330" s="348"/>
      <c r="K330" s="346"/>
      <c r="L330" s="348"/>
      <c r="M330" s="346"/>
      <c r="N330" s="348"/>
      <c r="O330" s="346"/>
      <c r="P330" s="348"/>
      <c r="Q330" s="346"/>
      <c r="R330" s="348"/>
      <c r="S330" s="346"/>
      <c r="T330" s="348"/>
    </row>
    <row r="331" spans="1:20" ht="14.25">
      <c r="A331" s="218" t="s">
        <v>548</v>
      </c>
      <c r="B331" s="219" t="s">
        <v>549</v>
      </c>
      <c r="C331" s="343"/>
      <c r="D331" s="350"/>
      <c r="E331" s="219">
        <v>48</v>
      </c>
      <c r="F331" s="218" t="s">
        <v>78</v>
      </c>
      <c r="G331" s="344"/>
      <c r="H331" s="345" t="s">
        <v>80</v>
      </c>
      <c r="I331" s="341" t="s">
        <v>123</v>
      </c>
      <c r="J331" s="342" t="s">
        <v>2000</v>
      </c>
      <c r="K331" s="341" t="s">
        <v>2001</v>
      </c>
      <c r="L331" s="342" t="s">
        <v>70</v>
      </c>
      <c r="M331" s="341" t="s">
        <v>336</v>
      </c>
      <c r="N331" s="342" t="s">
        <v>1337</v>
      </c>
      <c r="O331" s="341" t="s">
        <v>1337</v>
      </c>
      <c r="P331" s="349" t="s">
        <v>80</v>
      </c>
      <c r="Q331" s="341" t="s">
        <v>3443</v>
      </c>
      <c r="R331" s="348"/>
      <c r="S331" s="341" t="s">
        <v>2003</v>
      </c>
      <c r="T331" s="349" t="s">
        <v>2004</v>
      </c>
    </row>
    <row r="332" spans="1:20" ht="14.25">
      <c r="A332" s="218" t="s">
        <v>548</v>
      </c>
      <c r="B332" s="219" t="s">
        <v>549</v>
      </c>
      <c r="C332" s="343"/>
      <c r="D332" s="350"/>
      <c r="E332" s="344"/>
      <c r="F332" s="350"/>
      <c r="G332" s="344"/>
      <c r="H332" s="350"/>
      <c r="I332" s="346"/>
      <c r="J332" s="348"/>
      <c r="K332" s="346"/>
      <c r="L332" s="348"/>
      <c r="M332" s="346"/>
      <c r="N332" s="348"/>
      <c r="O332" s="346"/>
      <c r="P332" s="348"/>
      <c r="Q332" s="346"/>
      <c r="R332" s="348"/>
      <c r="S332" s="346"/>
      <c r="T332" s="348"/>
    </row>
    <row r="333" spans="1:20" ht="14.25">
      <c r="A333" s="218" t="s">
        <v>635</v>
      </c>
      <c r="B333" s="219" t="s">
        <v>636</v>
      </c>
      <c r="C333" s="340"/>
      <c r="D333" s="350"/>
      <c r="E333" s="344"/>
      <c r="F333" s="350"/>
      <c r="G333" s="344"/>
      <c r="H333" s="350"/>
      <c r="I333" s="346"/>
      <c r="J333" s="348"/>
      <c r="K333" s="346"/>
      <c r="L333" s="348"/>
      <c r="M333" s="346"/>
      <c r="N333" s="348"/>
      <c r="O333" s="346"/>
      <c r="P333" s="348"/>
      <c r="Q333" s="346"/>
      <c r="R333" s="348"/>
      <c r="S333" s="346"/>
      <c r="T333" s="348"/>
    </row>
    <row r="334" spans="1:20" ht="14.25">
      <c r="A334" s="218" t="s">
        <v>635</v>
      </c>
      <c r="B334" s="219" t="s">
        <v>636</v>
      </c>
      <c r="C334" s="343"/>
      <c r="D334" s="350"/>
      <c r="E334" s="344"/>
      <c r="F334" s="350"/>
      <c r="G334" s="344"/>
      <c r="H334" s="350"/>
      <c r="I334" s="346"/>
      <c r="J334" s="348"/>
      <c r="K334" s="346"/>
      <c r="L334" s="348"/>
      <c r="M334" s="346"/>
      <c r="N334" s="348"/>
      <c r="O334" s="346"/>
      <c r="P334" s="348"/>
      <c r="Q334" s="346"/>
      <c r="R334" s="348"/>
      <c r="S334" s="346"/>
      <c r="T334" s="348"/>
    </row>
    <row r="335" spans="1:20" ht="14.25">
      <c r="A335" s="218" t="s">
        <v>635</v>
      </c>
      <c r="B335" s="219" t="s">
        <v>636</v>
      </c>
      <c r="C335" s="343"/>
      <c r="D335" s="350"/>
      <c r="E335" s="344"/>
      <c r="F335" s="350"/>
      <c r="G335" s="344"/>
      <c r="H335" s="350"/>
      <c r="I335" s="346"/>
      <c r="J335" s="348"/>
      <c r="K335" s="346"/>
      <c r="L335" s="348"/>
      <c r="M335" s="346"/>
      <c r="N335" s="348"/>
      <c r="O335" s="346"/>
      <c r="P335" s="348"/>
      <c r="Q335" s="346"/>
      <c r="R335" s="348"/>
      <c r="S335" s="346"/>
      <c r="T335" s="348"/>
    </row>
    <row r="336" spans="1:20" ht="14.25">
      <c r="A336" s="218" t="s">
        <v>431</v>
      </c>
      <c r="B336" s="219" t="s">
        <v>432</v>
      </c>
      <c r="C336" s="340"/>
      <c r="D336" s="350"/>
      <c r="E336" s="344"/>
      <c r="F336" s="350"/>
      <c r="G336" s="344"/>
      <c r="H336" s="350"/>
      <c r="I336" s="346"/>
      <c r="J336" s="348"/>
      <c r="K336" s="346"/>
      <c r="L336" s="348"/>
      <c r="M336" s="346"/>
      <c r="N336" s="348"/>
      <c r="O336" s="346"/>
      <c r="P336" s="348"/>
      <c r="Q336" s="346"/>
      <c r="R336" s="348"/>
      <c r="S336" s="346"/>
      <c r="T336" s="348"/>
    </row>
    <row r="337" spans="1:20" ht="14.25">
      <c r="A337" s="218" t="s">
        <v>637</v>
      </c>
      <c r="B337" s="219" t="s">
        <v>638</v>
      </c>
      <c r="C337" s="340"/>
      <c r="D337" s="350"/>
      <c r="E337" s="344"/>
      <c r="F337" s="350"/>
      <c r="G337" s="344"/>
      <c r="H337" s="350"/>
      <c r="I337" s="346"/>
      <c r="J337" s="348"/>
      <c r="K337" s="346"/>
      <c r="L337" s="348"/>
      <c r="M337" s="346"/>
      <c r="N337" s="348"/>
      <c r="O337" s="346"/>
      <c r="P337" s="348"/>
      <c r="Q337" s="346"/>
      <c r="R337" s="348"/>
      <c r="S337" s="346"/>
      <c r="T337" s="348"/>
    </row>
    <row r="338" spans="1:20" ht="14.25">
      <c r="A338" s="218" t="s">
        <v>637</v>
      </c>
      <c r="B338" s="219" t="s">
        <v>638</v>
      </c>
      <c r="C338" s="343"/>
      <c r="D338" s="350"/>
      <c r="E338" s="344"/>
      <c r="F338" s="350"/>
      <c r="G338" s="344"/>
      <c r="H338" s="350"/>
      <c r="I338" s="346"/>
      <c r="J338" s="348"/>
      <c r="K338" s="346"/>
      <c r="L338" s="348"/>
      <c r="M338" s="346"/>
      <c r="N338" s="348"/>
      <c r="O338" s="346"/>
      <c r="P338" s="348"/>
      <c r="Q338" s="346"/>
      <c r="R338" s="348"/>
      <c r="S338" s="346"/>
      <c r="T338" s="348"/>
    </row>
    <row r="339" spans="1:20" ht="14.25">
      <c r="A339" s="218" t="s">
        <v>637</v>
      </c>
      <c r="B339" s="219" t="s">
        <v>638</v>
      </c>
      <c r="C339" s="343"/>
      <c r="D339" s="350"/>
      <c r="E339" s="344"/>
      <c r="F339" s="350"/>
      <c r="G339" s="344"/>
      <c r="H339" s="350"/>
      <c r="I339" s="346"/>
      <c r="J339" s="348"/>
      <c r="K339" s="346"/>
      <c r="L339" s="348"/>
      <c r="M339" s="346"/>
      <c r="N339" s="348"/>
      <c r="O339" s="346"/>
      <c r="P339" s="348"/>
      <c r="Q339" s="346"/>
      <c r="R339" s="348"/>
      <c r="S339" s="346"/>
      <c r="T339" s="348"/>
    </row>
    <row r="340" spans="1:20" ht="14.25">
      <c r="A340" s="218" t="s">
        <v>637</v>
      </c>
      <c r="B340" s="219" t="s">
        <v>638</v>
      </c>
      <c r="C340" s="343"/>
      <c r="D340" s="350"/>
      <c r="E340" s="344"/>
      <c r="F340" s="350"/>
      <c r="G340" s="344"/>
      <c r="H340" s="350"/>
      <c r="I340" s="346"/>
      <c r="J340" s="348"/>
      <c r="K340" s="346"/>
      <c r="L340" s="348"/>
      <c r="M340" s="346"/>
      <c r="N340" s="348"/>
      <c r="O340" s="346"/>
      <c r="P340" s="348"/>
      <c r="Q340" s="346"/>
      <c r="R340" s="348"/>
      <c r="S340" s="346"/>
      <c r="T340" s="348"/>
    </row>
    <row r="341" spans="1:20" ht="14.25">
      <c r="A341" s="218" t="s">
        <v>637</v>
      </c>
      <c r="B341" s="219" t="s">
        <v>638</v>
      </c>
      <c r="C341" s="343"/>
      <c r="D341" s="350"/>
      <c r="E341" s="344"/>
      <c r="F341" s="350"/>
      <c r="G341" s="344"/>
      <c r="H341" s="350"/>
      <c r="I341" s="346"/>
      <c r="J341" s="348"/>
      <c r="K341" s="346"/>
      <c r="L341" s="348"/>
      <c r="M341" s="346"/>
      <c r="N341" s="348"/>
      <c r="O341" s="346"/>
      <c r="P341" s="348"/>
      <c r="Q341" s="346"/>
      <c r="R341" s="348"/>
      <c r="S341" s="346"/>
      <c r="T341" s="348"/>
    </row>
    <row r="342" spans="1:20" ht="14.25">
      <c r="A342" s="218" t="s">
        <v>637</v>
      </c>
      <c r="B342" s="219" t="s">
        <v>638</v>
      </c>
      <c r="C342" s="343"/>
      <c r="D342" s="350"/>
      <c r="E342" s="344"/>
      <c r="F342" s="350"/>
      <c r="G342" s="344"/>
      <c r="H342" s="350"/>
      <c r="I342" s="346"/>
      <c r="J342" s="348"/>
      <c r="K342" s="346"/>
      <c r="L342" s="348"/>
      <c r="M342" s="346"/>
      <c r="N342" s="348"/>
      <c r="O342" s="346"/>
      <c r="P342" s="348"/>
      <c r="Q342" s="346"/>
      <c r="R342" s="348"/>
      <c r="S342" s="346"/>
      <c r="T342" s="348"/>
    </row>
    <row r="343" spans="1:20" ht="14.25">
      <c r="A343" s="218" t="s">
        <v>637</v>
      </c>
      <c r="B343" s="219" t="s">
        <v>638</v>
      </c>
      <c r="C343" s="343"/>
      <c r="D343" s="350"/>
      <c r="E343" s="344"/>
      <c r="F343" s="350"/>
      <c r="G343" s="344"/>
      <c r="H343" s="350"/>
      <c r="I343" s="346"/>
      <c r="J343" s="348"/>
      <c r="K343" s="346"/>
      <c r="L343" s="348"/>
      <c r="M343" s="346"/>
      <c r="N343" s="348"/>
      <c r="O343" s="346"/>
      <c r="P343" s="348"/>
      <c r="Q343" s="346"/>
      <c r="R343" s="348"/>
      <c r="S343" s="346"/>
      <c r="T343" s="348"/>
    </row>
    <row r="344" spans="1:20" ht="14.25">
      <c r="A344" s="218" t="s">
        <v>637</v>
      </c>
      <c r="B344" s="219" t="s">
        <v>638</v>
      </c>
      <c r="C344" s="343"/>
      <c r="D344" s="350"/>
      <c r="E344" s="344"/>
      <c r="F344" s="350"/>
      <c r="G344" s="344"/>
      <c r="H344" s="350"/>
      <c r="I344" s="346"/>
      <c r="J344" s="348"/>
      <c r="K344" s="346"/>
      <c r="L344" s="348"/>
      <c r="M344" s="346"/>
      <c r="N344" s="348"/>
      <c r="O344" s="346"/>
      <c r="P344" s="348"/>
      <c r="Q344" s="346"/>
      <c r="R344" s="348"/>
      <c r="S344" s="346"/>
      <c r="T344" s="348"/>
    </row>
    <row r="345" spans="1:20" ht="14.25">
      <c r="A345" s="218" t="s">
        <v>637</v>
      </c>
      <c r="B345" s="219" t="s">
        <v>638</v>
      </c>
      <c r="C345" s="343"/>
      <c r="D345" s="350"/>
      <c r="E345" s="344"/>
      <c r="F345" s="350"/>
      <c r="G345" s="344"/>
      <c r="H345" s="350"/>
      <c r="I345" s="346"/>
      <c r="J345" s="348"/>
      <c r="K345" s="346"/>
      <c r="L345" s="348"/>
      <c r="M345" s="346"/>
      <c r="N345" s="348"/>
      <c r="O345" s="346"/>
      <c r="P345" s="348"/>
      <c r="Q345" s="346"/>
      <c r="R345" s="348"/>
      <c r="S345" s="346"/>
      <c r="T345" s="348"/>
    </row>
    <row r="346" spans="1:20" ht="14.25">
      <c r="A346" s="218" t="s">
        <v>637</v>
      </c>
      <c r="B346" s="219" t="s">
        <v>638</v>
      </c>
      <c r="C346" s="343"/>
      <c r="D346" s="350"/>
      <c r="E346" s="344"/>
      <c r="F346" s="350"/>
      <c r="G346" s="344"/>
      <c r="H346" s="350"/>
      <c r="I346" s="346"/>
      <c r="J346" s="348"/>
      <c r="K346" s="346"/>
      <c r="L346" s="348"/>
      <c r="M346" s="346"/>
      <c r="N346" s="348"/>
      <c r="O346" s="346"/>
      <c r="P346" s="348"/>
      <c r="Q346" s="346"/>
      <c r="R346" s="348"/>
      <c r="S346" s="346"/>
      <c r="T346" s="348"/>
    </row>
    <row r="347" spans="1:20" ht="14.25">
      <c r="A347" s="218" t="s">
        <v>637</v>
      </c>
      <c r="B347" s="219" t="s">
        <v>638</v>
      </c>
      <c r="C347" s="343"/>
      <c r="D347" s="350"/>
      <c r="E347" s="344"/>
      <c r="F347" s="350"/>
      <c r="G347" s="344"/>
      <c r="H347" s="350"/>
      <c r="I347" s="346"/>
      <c r="J347" s="348"/>
      <c r="K347" s="346"/>
      <c r="L347" s="348"/>
      <c r="M347" s="346"/>
      <c r="N347" s="348"/>
      <c r="O347" s="346"/>
      <c r="P347" s="348"/>
      <c r="Q347" s="346"/>
      <c r="R347" s="348"/>
      <c r="S347" s="346"/>
      <c r="T347" s="348"/>
    </row>
    <row r="348" spans="1:20" ht="14.25">
      <c r="A348" s="218" t="s">
        <v>637</v>
      </c>
      <c r="B348" s="219" t="s">
        <v>638</v>
      </c>
      <c r="C348" s="343"/>
      <c r="D348" s="350"/>
      <c r="E348" s="344"/>
      <c r="F348" s="350"/>
      <c r="G348" s="344"/>
      <c r="H348" s="350"/>
      <c r="I348" s="346"/>
      <c r="J348" s="348"/>
      <c r="K348" s="346"/>
      <c r="L348" s="348"/>
      <c r="M348" s="346"/>
      <c r="N348" s="348"/>
      <c r="O348" s="346"/>
      <c r="P348" s="348"/>
      <c r="Q348" s="346"/>
      <c r="R348" s="348"/>
      <c r="S348" s="346"/>
      <c r="T348" s="348"/>
    </row>
    <row r="349" spans="1:20" ht="14.25">
      <c r="A349" s="218" t="s">
        <v>637</v>
      </c>
      <c r="B349" s="219" t="s">
        <v>638</v>
      </c>
      <c r="C349" s="343"/>
      <c r="D349" s="350"/>
      <c r="E349" s="344"/>
      <c r="F349" s="350"/>
      <c r="G349" s="344"/>
      <c r="H349" s="350"/>
      <c r="I349" s="346"/>
      <c r="J349" s="348"/>
      <c r="K349" s="346"/>
      <c r="L349" s="348"/>
      <c r="M349" s="346"/>
      <c r="N349" s="348"/>
      <c r="O349" s="346"/>
      <c r="P349" s="348"/>
      <c r="Q349" s="346"/>
      <c r="R349" s="348"/>
      <c r="S349" s="346"/>
      <c r="T349" s="348"/>
    </row>
    <row r="350" spans="1:20" ht="14.25">
      <c r="A350" s="218" t="s">
        <v>637</v>
      </c>
      <c r="B350" s="219" t="s">
        <v>638</v>
      </c>
      <c r="C350" s="343"/>
      <c r="D350" s="350"/>
      <c r="E350" s="344"/>
      <c r="F350" s="350"/>
      <c r="G350" s="344"/>
      <c r="H350" s="350"/>
      <c r="I350" s="346"/>
      <c r="J350" s="348"/>
      <c r="K350" s="346"/>
      <c r="L350" s="348"/>
      <c r="M350" s="346"/>
      <c r="N350" s="348"/>
      <c r="O350" s="346"/>
      <c r="P350" s="348"/>
      <c r="Q350" s="346"/>
      <c r="R350" s="348"/>
      <c r="S350" s="346"/>
      <c r="T350" s="348"/>
    </row>
    <row r="351" spans="1:20" ht="14.25">
      <c r="A351" s="218" t="s">
        <v>637</v>
      </c>
      <c r="B351" s="219" t="s">
        <v>638</v>
      </c>
      <c r="C351" s="343"/>
      <c r="D351" s="350"/>
      <c r="E351" s="344"/>
      <c r="F351" s="350"/>
      <c r="G351" s="344"/>
      <c r="H351" s="350"/>
      <c r="I351" s="346"/>
      <c r="J351" s="348"/>
      <c r="K351" s="346"/>
      <c r="L351" s="348"/>
      <c r="M351" s="346"/>
      <c r="N351" s="348"/>
      <c r="O351" s="346"/>
      <c r="P351" s="348"/>
      <c r="Q351" s="346"/>
      <c r="R351" s="348"/>
      <c r="S351" s="346"/>
      <c r="T351" s="348"/>
    </row>
    <row r="352" spans="1:20" ht="14.25">
      <c r="A352" s="218" t="s">
        <v>637</v>
      </c>
      <c r="B352" s="219" t="s">
        <v>638</v>
      </c>
      <c r="C352" s="343"/>
      <c r="D352" s="350"/>
      <c r="E352" s="344"/>
      <c r="F352" s="350"/>
      <c r="G352" s="344"/>
      <c r="H352" s="350"/>
      <c r="I352" s="346"/>
      <c r="J352" s="348"/>
      <c r="K352" s="346"/>
      <c r="L352" s="348"/>
      <c r="M352" s="346"/>
      <c r="N352" s="348"/>
      <c r="O352" s="346"/>
      <c r="P352" s="348"/>
      <c r="Q352" s="346"/>
      <c r="R352" s="348"/>
      <c r="S352" s="346"/>
      <c r="T352" s="348"/>
    </row>
    <row r="353" spans="1:20" ht="14.25">
      <c r="A353" s="218" t="s">
        <v>637</v>
      </c>
      <c r="B353" s="219" t="s">
        <v>638</v>
      </c>
      <c r="C353" s="343"/>
      <c r="D353" s="350"/>
      <c r="E353" s="344"/>
      <c r="F353" s="350"/>
      <c r="G353" s="344"/>
      <c r="H353" s="350"/>
      <c r="I353" s="346"/>
      <c r="J353" s="348"/>
      <c r="K353" s="346"/>
      <c r="L353" s="348"/>
      <c r="M353" s="346"/>
      <c r="N353" s="348"/>
      <c r="O353" s="346"/>
      <c r="P353" s="348"/>
      <c r="Q353" s="346"/>
      <c r="R353" s="348"/>
      <c r="S353" s="346"/>
      <c r="T353" s="348"/>
    </row>
    <row r="354" spans="1:20" ht="14.25">
      <c r="A354" s="218" t="s">
        <v>637</v>
      </c>
      <c r="B354" s="219" t="s">
        <v>638</v>
      </c>
      <c r="C354" s="343"/>
      <c r="D354" s="350"/>
      <c r="E354" s="344"/>
      <c r="F354" s="350"/>
      <c r="G354" s="344"/>
      <c r="H354" s="350"/>
      <c r="I354" s="346"/>
      <c r="J354" s="348"/>
      <c r="K354" s="346"/>
      <c r="L354" s="348"/>
      <c r="M354" s="346"/>
      <c r="N354" s="348"/>
      <c r="O354" s="346"/>
      <c r="P354" s="348"/>
      <c r="Q354" s="346"/>
      <c r="R354" s="348"/>
      <c r="S354" s="346"/>
      <c r="T354" s="348"/>
    </row>
    <row r="355" spans="1:20" ht="14.25">
      <c r="A355" s="218" t="s">
        <v>637</v>
      </c>
      <c r="B355" s="219" t="s">
        <v>638</v>
      </c>
      <c r="C355" s="343"/>
      <c r="D355" s="350"/>
      <c r="E355" s="344"/>
      <c r="F355" s="350"/>
      <c r="G355" s="344"/>
      <c r="H355" s="350"/>
      <c r="I355" s="346"/>
      <c r="J355" s="348"/>
      <c r="K355" s="346"/>
      <c r="L355" s="348"/>
      <c r="M355" s="346"/>
      <c r="N355" s="348"/>
      <c r="O355" s="346"/>
      <c r="P355" s="348"/>
      <c r="Q355" s="346"/>
      <c r="R355" s="348"/>
      <c r="S355" s="346"/>
      <c r="T355" s="348"/>
    </row>
    <row r="356" spans="1:20" ht="14.25">
      <c r="A356" s="218" t="s">
        <v>637</v>
      </c>
      <c r="B356" s="219" t="s">
        <v>638</v>
      </c>
      <c r="C356" s="343"/>
      <c r="D356" s="350"/>
      <c r="E356" s="344"/>
      <c r="F356" s="350"/>
      <c r="G356" s="344"/>
      <c r="H356" s="350"/>
      <c r="I356" s="346"/>
      <c r="J356" s="348"/>
      <c r="K356" s="346"/>
      <c r="L356" s="348"/>
      <c r="M356" s="346"/>
      <c r="N356" s="348"/>
      <c r="O356" s="346"/>
      <c r="P356" s="348"/>
      <c r="Q356" s="346"/>
      <c r="R356" s="348"/>
      <c r="S356" s="346"/>
      <c r="T356" s="348"/>
    </row>
    <row r="357" spans="1:20" ht="14.25">
      <c r="A357" s="218" t="s">
        <v>637</v>
      </c>
      <c r="B357" s="219" t="s">
        <v>638</v>
      </c>
      <c r="C357" s="343"/>
      <c r="D357" s="350"/>
      <c r="E357" s="344"/>
      <c r="F357" s="350"/>
      <c r="G357" s="344"/>
      <c r="H357" s="350"/>
      <c r="I357" s="346"/>
      <c r="J357" s="348"/>
      <c r="K357" s="346"/>
      <c r="L357" s="348"/>
      <c r="M357" s="346"/>
      <c r="N357" s="348"/>
      <c r="O357" s="346"/>
      <c r="P357" s="348"/>
      <c r="Q357" s="346"/>
      <c r="R357" s="348"/>
      <c r="S357" s="346"/>
      <c r="T357" s="348"/>
    </row>
    <row r="358" spans="1:20" ht="14.25">
      <c r="A358" s="218" t="s">
        <v>637</v>
      </c>
      <c r="B358" s="219" t="s">
        <v>638</v>
      </c>
      <c r="C358" s="343"/>
      <c r="D358" s="350"/>
      <c r="E358" s="344"/>
      <c r="F358" s="350"/>
      <c r="G358" s="344"/>
      <c r="H358" s="350"/>
      <c r="I358" s="346"/>
      <c r="J358" s="348"/>
      <c r="K358" s="346"/>
      <c r="L358" s="348"/>
      <c r="M358" s="346"/>
      <c r="N358" s="348"/>
      <c r="O358" s="346"/>
      <c r="P358" s="348"/>
      <c r="Q358" s="346"/>
      <c r="R358" s="348"/>
      <c r="S358" s="346"/>
      <c r="T358" s="348"/>
    </row>
    <row r="359" spans="1:20" ht="14.25">
      <c r="A359" s="218" t="s">
        <v>637</v>
      </c>
      <c r="B359" s="219" t="s">
        <v>638</v>
      </c>
      <c r="C359" s="343"/>
      <c r="D359" s="350"/>
      <c r="E359" s="344"/>
      <c r="F359" s="350"/>
      <c r="G359" s="344"/>
      <c r="H359" s="350"/>
      <c r="I359" s="346"/>
      <c r="J359" s="348"/>
      <c r="K359" s="346"/>
      <c r="L359" s="348"/>
      <c r="M359" s="346"/>
      <c r="N359" s="348"/>
      <c r="O359" s="346"/>
      <c r="P359" s="348"/>
      <c r="Q359" s="346"/>
      <c r="R359" s="348"/>
      <c r="S359" s="346"/>
      <c r="T359" s="348"/>
    </row>
    <row r="360" spans="1:20" ht="14.25">
      <c r="A360" s="218" t="s">
        <v>637</v>
      </c>
      <c r="B360" s="219" t="s">
        <v>638</v>
      </c>
      <c r="C360" s="343"/>
      <c r="D360" s="350"/>
      <c r="E360" s="344"/>
      <c r="F360" s="350"/>
      <c r="G360" s="344"/>
      <c r="H360" s="350"/>
      <c r="I360" s="346"/>
      <c r="J360" s="348"/>
      <c r="K360" s="346"/>
      <c r="L360" s="348"/>
      <c r="M360" s="346"/>
      <c r="N360" s="348"/>
      <c r="O360" s="346"/>
      <c r="P360" s="348"/>
      <c r="Q360" s="346"/>
      <c r="R360" s="348"/>
      <c r="S360" s="346"/>
      <c r="T360" s="348"/>
    </row>
    <row r="361" spans="1:20" ht="14.25">
      <c r="A361" s="218" t="s">
        <v>637</v>
      </c>
      <c r="B361" s="219" t="s">
        <v>638</v>
      </c>
      <c r="C361" s="343"/>
      <c r="D361" s="350"/>
      <c r="E361" s="344"/>
      <c r="F361" s="350"/>
      <c r="G361" s="344"/>
      <c r="H361" s="350"/>
      <c r="I361" s="346"/>
      <c r="J361" s="348"/>
      <c r="K361" s="346"/>
      <c r="L361" s="348"/>
      <c r="M361" s="346"/>
      <c r="N361" s="348"/>
      <c r="O361" s="346"/>
      <c r="P361" s="348"/>
      <c r="Q361" s="346"/>
      <c r="R361" s="348"/>
      <c r="S361" s="346"/>
      <c r="T361" s="348"/>
    </row>
    <row r="362" spans="1:20" ht="14.25">
      <c r="A362" s="218" t="s">
        <v>637</v>
      </c>
      <c r="B362" s="219" t="s">
        <v>638</v>
      </c>
      <c r="C362" s="343"/>
      <c r="D362" s="350"/>
      <c r="E362" s="344"/>
      <c r="F362" s="350"/>
      <c r="G362" s="344"/>
      <c r="H362" s="350"/>
      <c r="I362" s="346"/>
      <c r="J362" s="348"/>
      <c r="K362" s="346"/>
      <c r="L362" s="348"/>
      <c r="M362" s="346"/>
      <c r="N362" s="348"/>
      <c r="O362" s="346"/>
      <c r="P362" s="348"/>
      <c r="Q362" s="346"/>
      <c r="R362" s="348"/>
      <c r="S362" s="346"/>
      <c r="T362" s="348"/>
    </row>
    <row r="363" spans="1:20" ht="14.25">
      <c r="A363" s="218" t="s">
        <v>637</v>
      </c>
      <c r="B363" s="219" t="s">
        <v>638</v>
      </c>
      <c r="C363" s="343"/>
      <c r="D363" s="350"/>
      <c r="E363" s="344"/>
      <c r="F363" s="350"/>
      <c r="G363" s="344"/>
      <c r="H363" s="350"/>
      <c r="I363" s="346"/>
      <c r="J363" s="348"/>
      <c r="K363" s="346"/>
      <c r="L363" s="348"/>
      <c r="M363" s="346"/>
      <c r="N363" s="348"/>
      <c r="O363" s="346"/>
      <c r="P363" s="348"/>
      <c r="Q363" s="346"/>
      <c r="R363" s="348"/>
      <c r="S363" s="346"/>
      <c r="T363" s="348"/>
    </row>
    <row r="364" spans="1:20" ht="14.25">
      <c r="A364" s="218" t="s">
        <v>637</v>
      </c>
      <c r="B364" s="219" t="s">
        <v>638</v>
      </c>
      <c r="C364" s="343"/>
      <c r="D364" s="350"/>
      <c r="E364" s="344"/>
      <c r="F364" s="350"/>
      <c r="G364" s="344"/>
      <c r="H364" s="350"/>
      <c r="I364" s="346"/>
      <c r="J364" s="348"/>
      <c r="K364" s="346"/>
      <c r="L364" s="348"/>
      <c r="M364" s="346"/>
      <c r="N364" s="348"/>
      <c r="O364" s="346"/>
      <c r="P364" s="348"/>
      <c r="Q364" s="346"/>
      <c r="R364" s="348"/>
      <c r="S364" s="346"/>
      <c r="T364" s="348"/>
    </row>
    <row r="365" spans="1:20" ht="14.25">
      <c r="A365" s="218" t="s">
        <v>637</v>
      </c>
      <c r="B365" s="219" t="s">
        <v>638</v>
      </c>
      <c r="C365" s="343"/>
      <c r="D365" s="350"/>
      <c r="E365" s="344"/>
      <c r="F365" s="350"/>
      <c r="G365" s="344"/>
      <c r="H365" s="350"/>
      <c r="I365" s="346"/>
      <c r="J365" s="348"/>
      <c r="K365" s="346"/>
      <c r="L365" s="348"/>
      <c r="M365" s="346"/>
      <c r="N365" s="348"/>
      <c r="O365" s="346"/>
      <c r="P365" s="348"/>
      <c r="Q365" s="346"/>
      <c r="R365" s="348"/>
      <c r="S365" s="346"/>
      <c r="T365" s="348"/>
    </row>
    <row r="366" spans="1:20" ht="14.25">
      <c r="A366" s="218" t="s">
        <v>637</v>
      </c>
      <c r="B366" s="219" t="s">
        <v>638</v>
      </c>
      <c r="C366" s="343"/>
      <c r="D366" s="350"/>
      <c r="E366" s="344"/>
      <c r="F366" s="350"/>
      <c r="G366" s="344"/>
      <c r="H366" s="350"/>
      <c r="I366" s="346"/>
      <c r="J366" s="348"/>
      <c r="K366" s="346"/>
      <c r="L366" s="348"/>
      <c r="M366" s="346"/>
      <c r="N366" s="348"/>
      <c r="O366" s="346"/>
      <c r="P366" s="348"/>
      <c r="Q366" s="346"/>
      <c r="R366" s="348"/>
      <c r="S366" s="346"/>
      <c r="T366" s="348"/>
    </row>
    <row r="367" spans="1:20" ht="14.25">
      <c r="A367" s="218" t="s">
        <v>637</v>
      </c>
      <c r="B367" s="219" t="s">
        <v>638</v>
      </c>
      <c r="C367" s="343"/>
      <c r="D367" s="350"/>
      <c r="E367" s="344"/>
      <c r="F367" s="350"/>
      <c r="G367" s="344"/>
      <c r="H367" s="350"/>
      <c r="I367" s="346"/>
      <c r="J367" s="348"/>
      <c r="K367" s="346"/>
      <c r="L367" s="348"/>
      <c r="M367" s="346"/>
      <c r="N367" s="348"/>
      <c r="O367" s="346"/>
      <c r="P367" s="348"/>
      <c r="Q367" s="346"/>
      <c r="R367" s="348"/>
      <c r="S367" s="346"/>
      <c r="T367" s="348"/>
    </row>
    <row r="368" spans="1:20" ht="14.25">
      <c r="A368" s="218" t="s">
        <v>637</v>
      </c>
      <c r="B368" s="219" t="s">
        <v>638</v>
      </c>
      <c r="C368" s="343"/>
      <c r="D368" s="350"/>
      <c r="E368" s="344"/>
      <c r="F368" s="350"/>
      <c r="G368" s="344"/>
      <c r="H368" s="350"/>
      <c r="I368" s="346"/>
      <c r="J368" s="348"/>
      <c r="K368" s="346"/>
      <c r="L368" s="348"/>
      <c r="M368" s="346"/>
      <c r="N368" s="348"/>
      <c r="O368" s="346"/>
      <c r="P368" s="348"/>
      <c r="Q368" s="346"/>
      <c r="R368" s="348"/>
      <c r="S368" s="346"/>
      <c r="T368" s="348"/>
    </row>
    <row r="369" spans="1:20" ht="14.25">
      <c r="A369" s="218" t="s">
        <v>637</v>
      </c>
      <c r="B369" s="219" t="s">
        <v>638</v>
      </c>
      <c r="C369" s="343"/>
      <c r="D369" s="350"/>
      <c r="E369" s="344"/>
      <c r="F369" s="350"/>
      <c r="G369" s="344"/>
      <c r="H369" s="350"/>
      <c r="I369" s="346"/>
      <c r="J369" s="348"/>
      <c r="K369" s="346"/>
      <c r="L369" s="348"/>
      <c r="M369" s="346"/>
      <c r="N369" s="348"/>
      <c r="O369" s="346"/>
      <c r="P369" s="348"/>
      <c r="Q369" s="346"/>
      <c r="R369" s="348"/>
      <c r="S369" s="346"/>
      <c r="T369" s="348"/>
    </row>
    <row r="370" spans="1:20" ht="14.25">
      <c r="A370" s="218" t="s">
        <v>637</v>
      </c>
      <c r="B370" s="219" t="s">
        <v>638</v>
      </c>
      <c r="C370" s="343"/>
      <c r="D370" s="350"/>
      <c r="E370" s="344"/>
      <c r="F370" s="350"/>
      <c r="G370" s="344"/>
      <c r="H370" s="350"/>
      <c r="I370" s="346"/>
      <c r="J370" s="348"/>
      <c r="K370" s="346"/>
      <c r="L370" s="348"/>
      <c r="M370" s="346"/>
      <c r="N370" s="348"/>
      <c r="O370" s="346"/>
      <c r="P370" s="348"/>
      <c r="Q370" s="346"/>
      <c r="R370" s="348"/>
      <c r="S370" s="346"/>
      <c r="T370" s="348"/>
    </row>
    <row r="371" spans="1:20" ht="14.25">
      <c r="A371" s="218" t="s">
        <v>637</v>
      </c>
      <c r="B371" s="219" t="s">
        <v>638</v>
      </c>
      <c r="C371" s="343"/>
      <c r="D371" s="350"/>
      <c r="E371" s="344"/>
      <c r="F371" s="350"/>
      <c r="G371" s="344"/>
      <c r="H371" s="350"/>
      <c r="I371" s="346"/>
      <c r="J371" s="348"/>
      <c r="K371" s="346"/>
      <c r="L371" s="348"/>
      <c r="M371" s="346"/>
      <c r="N371" s="348"/>
      <c r="O371" s="346"/>
      <c r="P371" s="348"/>
      <c r="Q371" s="346"/>
      <c r="R371" s="348"/>
      <c r="S371" s="346"/>
      <c r="T371" s="348"/>
    </row>
    <row r="372" spans="1:20" ht="14.25">
      <c r="A372" s="218" t="s">
        <v>637</v>
      </c>
      <c r="B372" s="219" t="s">
        <v>638</v>
      </c>
      <c r="C372" s="343"/>
      <c r="D372" s="350"/>
      <c r="E372" s="344"/>
      <c r="F372" s="350"/>
      <c r="G372" s="344"/>
      <c r="H372" s="350"/>
      <c r="I372" s="346"/>
      <c r="J372" s="348"/>
      <c r="K372" s="346"/>
      <c r="L372" s="348"/>
      <c r="M372" s="346"/>
      <c r="N372" s="348"/>
      <c r="O372" s="346"/>
      <c r="P372" s="348"/>
      <c r="Q372" s="346"/>
      <c r="R372" s="348"/>
      <c r="S372" s="346"/>
      <c r="T372" s="348"/>
    </row>
    <row r="373" spans="1:20" ht="14.25">
      <c r="A373" s="218" t="s">
        <v>637</v>
      </c>
      <c r="B373" s="219" t="s">
        <v>638</v>
      </c>
      <c r="C373" s="343"/>
      <c r="D373" s="350"/>
      <c r="E373" s="344"/>
      <c r="F373" s="350"/>
      <c r="G373" s="344"/>
      <c r="H373" s="350"/>
      <c r="I373" s="346"/>
      <c r="J373" s="348"/>
      <c r="K373" s="346"/>
      <c r="L373" s="348"/>
      <c r="M373" s="346"/>
      <c r="N373" s="348"/>
      <c r="O373" s="346"/>
      <c r="P373" s="348"/>
      <c r="Q373" s="346"/>
      <c r="R373" s="348"/>
      <c r="S373" s="346"/>
      <c r="T373" s="348"/>
    </row>
    <row r="374" spans="1:20" ht="14.25">
      <c r="A374" s="218" t="s">
        <v>637</v>
      </c>
      <c r="B374" s="219" t="s">
        <v>638</v>
      </c>
      <c r="C374" s="343"/>
      <c r="D374" s="350"/>
      <c r="E374" s="344"/>
      <c r="F374" s="350"/>
      <c r="G374" s="344"/>
      <c r="H374" s="350"/>
      <c r="I374" s="346"/>
      <c r="J374" s="348"/>
      <c r="K374" s="346"/>
      <c r="L374" s="348"/>
      <c r="M374" s="346"/>
      <c r="N374" s="348"/>
      <c r="O374" s="346"/>
      <c r="P374" s="348"/>
      <c r="Q374" s="346"/>
      <c r="R374" s="348"/>
      <c r="S374" s="346"/>
      <c r="T374" s="348"/>
    </row>
    <row r="375" spans="1:20" ht="14.25">
      <c r="A375" s="218" t="s">
        <v>637</v>
      </c>
      <c r="B375" s="219" t="s">
        <v>638</v>
      </c>
      <c r="C375" s="343"/>
      <c r="D375" s="350"/>
      <c r="E375" s="344"/>
      <c r="F375" s="350"/>
      <c r="G375" s="344"/>
      <c r="H375" s="350"/>
      <c r="I375" s="346"/>
      <c r="J375" s="348"/>
      <c r="K375" s="346"/>
      <c r="L375" s="348"/>
      <c r="M375" s="346"/>
      <c r="N375" s="348"/>
      <c r="O375" s="346"/>
      <c r="P375" s="348"/>
      <c r="Q375" s="346"/>
      <c r="R375" s="348"/>
      <c r="S375" s="346"/>
      <c r="T375" s="348"/>
    </row>
    <row r="376" spans="1:20" ht="14.25">
      <c r="A376" s="218" t="s">
        <v>637</v>
      </c>
      <c r="B376" s="219" t="s">
        <v>638</v>
      </c>
      <c r="C376" s="343"/>
      <c r="D376" s="350"/>
      <c r="E376" s="344"/>
      <c r="F376" s="350"/>
      <c r="G376" s="344"/>
      <c r="H376" s="350"/>
      <c r="I376" s="346"/>
      <c r="J376" s="348"/>
      <c r="K376" s="346"/>
      <c r="L376" s="348"/>
      <c r="M376" s="346"/>
      <c r="N376" s="348"/>
      <c r="O376" s="346"/>
      <c r="P376" s="348"/>
      <c r="Q376" s="346"/>
      <c r="R376" s="348"/>
      <c r="S376" s="346"/>
      <c r="T376" s="348"/>
    </row>
    <row r="377" spans="1:20" ht="14.25">
      <c r="A377" s="218" t="s">
        <v>637</v>
      </c>
      <c r="B377" s="219" t="s">
        <v>638</v>
      </c>
      <c r="C377" s="343"/>
      <c r="D377" s="350"/>
      <c r="E377" s="344"/>
      <c r="F377" s="350"/>
      <c r="G377" s="344"/>
      <c r="H377" s="350"/>
      <c r="I377" s="346"/>
      <c r="J377" s="348"/>
      <c r="K377" s="346"/>
      <c r="L377" s="348"/>
      <c r="M377" s="346"/>
      <c r="N377" s="348"/>
      <c r="O377" s="346"/>
      <c r="P377" s="348"/>
      <c r="Q377" s="346"/>
      <c r="R377" s="348"/>
      <c r="S377" s="346"/>
      <c r="T377" s="348"/>
    </row>
    <row r="378" spans="1:20" ht="14.25">
      <c r="A378" s="218" t="s">
        <v>637</v>
      </c>
      <c r="B378" s="219" t="s">
        <v>638</v>
      </c>
      <c r="C378" s="343"/>
      <c r="D378" s="350"/>
      <c r="E378" s="344"/>
      <c r="F378" s="350"/>
      <c r="G378" s="344"/>
      <c r="H378" s="350"/>
      <c r="I378" s="346"/>
      <c r="J378" s="348"/>
      <c r="K378" s="346"/>
      <c r="L378" s="348"/>
      <c r="M378" s="346"/>
      <c r="N378" s="348"/>
      <c r="O378" s="346"/>
      <c r="P378" s="348"/>
      <c r="Q378" s="346"/>
      <c r="R378" s="348"/>
      <c r="S378" s="346"/>
      <c r="T378" s="348"/>
    </row>
    <row r="379" spans="1:20" ht="14.25">
      <c r="A379" s="218" t="s">
        <v>637</v>
      </c>
      <c r="B379" s="219" t="s">
        <v>638</v>
      </c>
      <c r="C379" s="343"/>
      <c r="D379" s="350"/>
      <c r="E379" s="344"/>
      <c r="F379" s="350"/>
      <c r="G379" s="344"/>
      <c r="H379" s="350"/>
      <c r="I379" s="346"/>
      <c r="J379" s="348"/>
      <c r="K379" s="346"/>
      <c r="L379" s="348"/>
      <c r="M379" s="346"/>
      <c r="N379" s="348"/>
      <c r="O379" s="346"/>
      <c r="P379" s="348"/>
      <c r="Q379" s="346"/>
      <c r="R379" s="348"/>
      <c r="S379" s="346"/>
      <c r="T379" s="348"/>
    </row>
    <row r="380" spans="1:20" ht="14.25">
      <c r="A380" s="218" t="s">
        <v>637</v>
      </c>
      <c r="B380" s="219" t="s">
        <v>638</v>
      </c>
      <c r="C380" s="343"/>
      <c r="D380" s="350"/>
      <c r="E380" s="344"/>
      <c r="F380" s="350"/>
      <c r="G380" s="344"/>
      <c r="H380" s="350"/>
      <c r="I380" s="346"/>
      <c r="J380" s="348"/>
      <c r="K380" s="346"/>
      <c r="L380" s="348"/>
      <c r="M380" s="346"/>
      <c r="N380" s="348"/>
      <c r="O380" s="346"/>
      <c r="P380" s="348"/>
      <c r="Q380" s="346"/>
      <c r="R380" s="348"/>
      <c r="S380" s="346"/>
      <c r="T380" s="348"/>
    </row>
    <row r="381" spans="1:20" ht="14.25">
      <c r="A381" s="218" t="s">
        <v>637</v>
      </c>
      <c r="B381" s="219" t="s">
        <v>638</v>
      </c>
      <c r="C381" s="343"/>
      <c r="D381" s="350"/>
      <c r="E381" s="344"/>
      <c r="F381" s="350"/>
      <c r="G381" s="344"/>
      <c r="H381" s="350"/>
      <c r="I381" s="346"/>
      <c r="J381" s="348"/>
      <c r="K381" s="346"/>
      <c r="L381" s="348"/>
      <c r="M381" s="346"/>
      <c r="N381" s="348"/>
      <c r="O381" s="346"/>
      <c r="P381" s="348"/>
      <c r="Q381" s="346"/>
      <c r="R381" s="348"/>
      <c r="S381" s="346"/>
      <c r="T381" s="348"/>
    </row>
    <row r="382" spans="1:20" ht="14.25">
      <c r="A382" s="218" t="s">
        <v>637</v>
      </c>
      <c r="B382" s="219" t="s">
        <v>638</v>
      </c>
      <c r="C382" s="343"/>
      <c r="D382" s="350"/>
      <c r="E382" s="344"/>
      <c r="F382" s="350"/>
      <c r="G382" s="344"/>
      <c r="H382" s="350"/>
      <c r="I382" s="346"/>
      <c r="J382" s="348"/>
      <c r="K382" s="346"/>
      <c r="L382" s="348"/>
      <c r="M382" s="346"/>
      <c r="N382" s="348"/>
      <c r="O382" s="346"/>
      <c r="P382" s="348"/>
      <c r="Q382" s="346"/>
      <c r="R382" s="348"/>
      <c r="S382" s="346"/>
      <c r="T382" s="348"/>
    </row>
    <row r="383" spans="1:20" ht="14.25">
      <c r="A383" s="218" t="s">
        <v>637</v>
      </c>
      <c r="B383" s="219" t="s">
        <v>638</v>
      </c>
      <c r="C383" s="343"/>
      <c r="D383" s="350"/>
      <c r="E383" s="344"/>
      <c r="F383" s="350"/>
      <c r="G383" s="344"/>
      <c r="H383" s="350"/>
      <c r="I383" s="346"/>
      <c r="J383" s="348"/>
      <c r="K383" s="346"/>
      <c r="L383" s="348"/>
      <c r="M383" s="346"/>
      <c r="N383" s="348"/>
      <c r="O383" s="346"/>
      <c r="P383" s="348"/>
      <c r="Q383" s="346"/>
      <c r="R383" s="348"/>
      <c r="S383" s="346"/>
      <c r="T383" s="348"/>
    </row>
    <row r="384" spans="1:20" ht="14.25">
      <c r="A384" s="218" t="s">
        <v>637</v>
      </c>
      <c r="B384" s="219" t="s">
        <v>638</v>
      </c>
      <c r="C384" s="343"/>
      <c r="D384" s="350"/>
      <c r="E384" s="344"/>
      <c r="F384" s="350"/>
      <c r="G384" s="344"/>
      <c r="H384" s="350"/>
      <c r="I384" s="346"/>
      <c r="J384" s="348"/>
      <c r="K384" s="346"/>
      <c r="L384" s="348"/>
      <c r="M384" s="346"/>
      <c r="N384" s="348"/>
      <c r="O384" s="346"/>
      <c r="P384" s="348"/>
      <c r="Q384" s="346"/>
      <c r="R384" s="348"/>
      <c r="S384" s="346"/>
      <c r="T384" s="348"/>
    </row>
    <row r="385" spans="1:20" ht="14.25">
      <c r="A385" s="218" t="s">
        <v>637</v>
      </c>
      <c r="B385" s="219" t="s">
        <v>638</v>
      </c>
      <c r="C385" s="343"/>
      <c r="D385" s="350"/>
      <c r="E385" s="344"/>
      <c r="F385" s="350"/>
      <c r="G385" s="344"/>
      <c r="H385" s="350"/>
      <c r="I385" s="346"/>
      <c r="J385" s="348"/>
      <c r="K385" s="346"/>
      <c r="L385" s="348"/>
      <c r="M385" s="346"/>
      <c r="N385" s="348"/>
      <c r="O385" s="346"/>
      <c r="P385" s="348"/>
      <c r="Q385" s="346"/>
      <c r="R385" s="348"/>
      <c r="S385" s="346"/>
      <c r="T385" s="348"/>
    </row>
    <row r="386" spans="1:20" ht="14.25">
      <c r="A386" s="218" t="s">
        <v>637</v>
      </c>
      <c r="B386" s="219" t="s">
        <v>638</v>
      </c>
      <c r="C386" s="343"/>
      <c r="D386" s="350"/>
      <c r="E386" s="344"/>
      <c r="F386" s="350"/>
      <c r="G386" s="344"/>
      <c r="H386" s="350"/>
      <c r="I386" s="346"/>
      <c r="J386" s="348"/>
      <c r="K386" s="346"/>
      <c r="L386" s="348"/>
      <c r="M386" s="346"/>
      <c r="N386" s="348"/>
      <c r="O386" s="346"/>
      <c r="P386" s="348"/>
      <c r="Q386" s="346"/>
      <c r="R386" s="348"/>
      <c r="S386" s="346"/>
      <c r="T386" s="348"/>
    </row>
    <row r="387" spans="1:20" ht="14.25">
      <c r="A387" s="218" t="s">
        <v>637</v>
      </c>
      <c r="B387" s="219" t="s">
        <v>638</v>
      </c>
      <c r="C387" s="343"/>
      <c r="D387" s="350"/>
      <c r="E387" s="344"/>
      <c r="F387" s="350"/>
      <c r="G387" s="344"/>
      <c r="H387" s="350"/>
      <c r="I387" s="346"/>
      <c r="J387" s="348"/>
      <c r="K387" s="346"/>
      <c r="L387" s="348"/>
      <c r="M387" s="346"/>
      <c r="N387" s="348"/>
      <c r="O387" s="346"/>
      <c r="P387" s="348"/>
      <c r="Q387" s="346"/>
      <c r="R387" s="348"/>
      <c r="S387" s="346"/>
      <c r="T387" s="348"/>
    </row>
    <row r="388" spans="1:20" ht="14.25">
      <c r="A388" s="218" t="s">
        <v>214</v>
      </c>
      <c r="B388" s="219" t="s">
        <v>215</v>
      </c>
      <c r="C388" s="340"/>
      <c r="D388" s="350"/>
      <c r="E388" s="344"/>
      <c r="F388" s="350"/>
      <c r="G388" s="344"/>
      <c r="H388" s="350"/>
      <c r="I388" s="346"/>
      <c r="J388" s="342" t="s">
        <v>2052</v>
      </c>
      <c r="K388" s="346"/>
      <c r="L388" s="348"/>
      <c r="M388" s="346"/>
      <c r="N388" s="348"/>
      <c r="O388" s="346"/>
      <c r="P388" s="348"/>
      <c r="Q388" s="346"/>
      <c r="R388" s="348"/>
      <c r="S388" s="346"/>
      <c r="T388" s="348"/>
    </row>
    <row r="389" spans="1:20" ht="14.25">
      <c r="A389" s="218" t="s">
        <v>214</v>
      </c>
      <c r="B389" s="219" t="s">
        <v>215</v>
      </c>
      <c r="C389" s="343"/>
      <c r="D389" s="218">
        <v>1948</v>
      </c>
      <c r="E389" s="219">
        <v>68</v>
      </c>
      <c r="F389" s="218" t="s">
        <v>78</v>
      </c>
      <c r="G389" s="219" t="s">
        <v>2047</v>
      </c>
      <c r="H389" s="345" t="s">
        <v>80</v>
      </c>
      <c r="I389" s="341" t="s">
        <v>1789</v>
      </c>
      <c r="J389" s="342" t="s">
        <v>2048</v>
      </c>
      <c r="K389" s="341" t="s">
        <v>2049</v>
      </c>
      <c r="L389" s="348"/>
      <c r="M389" s="341" t="s">
        <v>336</v>
      </c>
      <c r="N389" s="342" t="s">
        <v>1294</v>
      </c>
      <c r="O389" s="341" t="s">
        <v>2050</v>
      </c>
      <c r="P389" s="349" t="s">
        <v>80</v>
      </c>
      <c r="Q389" s="346"/>
      <c r="R389" s="348"/>
      <c r="S389" s="346"/>
      <c r="T389" s="348"/>
    </row>
    <row r="390" spans="1:20" ht="14.25">
      <c r="A390" s="218" t="s">
        <v>639</v>
      </c>
      <c r="B390" s="219" t="s">
        <v>640</v>
      </c>
      <c r="C390" s="343"/>
      <c r="D390" s="350"/>
      <c r="E390" s="344"/>
      <c r="F390" s="218" t="s">
        <v>78</v>
      </c>
      <c r="G390" s="344"/>
      <c r="H390" s="345" t="s">
        <v>80</v>
      </c>
      <c r="I390" s="341" t="s">
        <v>124</v>
      </c>
      <c r="J390" s="342" t="s">
        <v>2055</v>
      </c>
      <c r="K390" s="341" t="s">
        <v>2057</v>
      </c>
      <c r="L390" s="348"/>
      <c r="M390" s="341" t="s">
        <v>336</v>
      </c>
      <c r="N390" s="342" t="s">
        <v>292</v>
      </c>
      <c r="O390" s="341" t="s">
        <v>1565</v>
      </c>
      <c r="P390" s="349" t="s">
        <v>80</v>
      </c>
      <c r="Q390" s="346"/>
      <c r="R390" s="348"/>
      <c r="S390" s="346"/>
      <c r="T390" s="348"/>
    </row>
    <row r="391" spans="1:20" ht="14.25">
      <c r="A391" s="218" t="s">
        <v>298</v>
      </c>
      <c r="B391" s="219" t="s">
        <v>299</v>
      </c>
      <c r="C391" s="343"/>
      <c r="D391" s="218">
        <v>1953</v>
      </c>
      <c r="E391" s="219">
        <v>63</v>
      </c>
      <c r="F391" s="218" t="s">
        <v>78</v>
      </c>
      <c r="G391" s="344"/>
      <c r="H391" s="345" t="s">
        <v>80</v>
      </c>
      <c r="I391" s="341" t="s">
        <v>123</v>
      </c>
      <c r="J391" s="342" t="s">
        <v>2077</v>
      </c>
      <c r="K391" s="341" t="s">
        <v>2078</v>
      </c>
      <c r="L391" s="348"/>
      <c r="M391" s="341" t="s">
        <v>336</v>
      </c>
      <c r="N391" s="342" t="s">
        <v>292</v>
      </c>
      <c r="O391" s="341" t="s">
        <v>776</v>
      </c>
      <c r="P391" s="349" t="s">
        <v>80</v>
      </c>
      <c r="Q391" s="341" t="s">
        <v>3444</v>
      </c>
      <c r="R391" s="348"/>
      <c r="S391" s="341">
        <v>4008004488</v>
      </c>
      <c r="T391" s="342" t="s">
        <v>3445</v>
      </c>
    </row>
    <row r="392" spans="1:20" ht="14.25">
      <c r="A392" s="218" t="s">
        <v>298</v>
      </c>
      <c r="B392" s="219" t="s">
        <v>299</v>
      </c>
      <c r="C392" s="343"/>
      <c r="D392" s="350"/>
      <c r="E392" s="344"/>
      <c r="F392" s="350"/>
      <c r="G392" s="344"/>
      <c r="H392" s="350"/>
      <c r="I392" s="346"/>
      <c r="J392" s="348"/>
      <c r="K392" s="346"/>
      <c r="L392" s="348"/>
      <c r="M392" s="346"/>
      <c r="N392" s="348"/>
      <c r="O392" s="346"/>
      <c r="P392" s="348"/>
      <c r="Q392" s="346"/>
      <c r="R392" s="348"/>
      <c r="S392" s="346"/>
      <c r="T392" s="348"/>
    </row>
    <row r="393" spans="1:20" ht="14.25">
      <c r="A393" s="218" t="s">
        <v>394</v>
      </c>
      <c r="B393" s="219" t="s">
        <v>395</v>
      </c>
      <c r="C393" s="343"/>
      <c r="D393" s="218">
        <v>1949</v>
      </c>
      <c r="E393" s="219">
        <v>67</v>
      </c>
      <c r="F393" s="218" t="s">
        <v>703</v>
      </c>
      <c r="G393" s="219" t="s">
        <v>79</v>
      </c>
      <c r="H393" s="345" t="s">
        <v>80</v>
      </c>
      <c r="I393" s="341" t="s">
        <v>1736</v>
      </c>
      <c r="J393" s="342" t="s">
        <v>2087</v>
      </c>
      <c r="K393" s="362" t="s">
        <v>2088</v>
      </c>
      <c r="L393" s="348"/>
      <c r="M393" s="341" t="s">
        <v>336</v>
      </c>
      <c r="N393" s="342" t="s">
        <v>1551</v>
      </c>
      <c r="O393" s="341" t="s">
        <v>1552</v>
      </c>
      <c r="P393" s="349" t="s">
        <v>80</v>
      </c>
      <c r="Q393" s="346"/>
      <c r="R393" s="348"/>
      <c r="S393" s="341" t="s">
        <v>2089</v>
      </c>
      <c r="T393" s="348"/>
    </row>
    <row r="394" spans="1:20" ht="14.25">
      <c r="A394" s="218" t="s">
        <v>683</v>
      </c>
      <c r="B394" s="219" t="s">
        <v>684</v>
      </c>
      <c r="C394" s="340"/>
      <c r="D394" s="350"/>
      <c r="E394" s="344"/>
      <c r="F394" s="350"/>
      <c r="G394" s="344"/>
      <c r="H394" s="350"/>
      <c r="I394" s="346"/>
      <c r="J394" s="348"/>
      <c r="K394" s="346"/>
      <c r="L394" s="348"/>
      <c r="M394" s="346"/>
      <c r="N394" s="348"/>
      <c r="O394" s="346"/>
      <c r="P394" s="348"/>
      <c r="Q394" s="346"/>
      <c r="R394" s="348"/>
      <c r="S394" s="346"/>
      <c r="T394" s="348"/>
    </row>
    <row r="395" spans="1:20" ht="14.25">
      <c r="A395" s="218" t="s">
        <v>593</v>
      </c>
      <c r="B395" s="219" t="s">
        <v>594</v>
      </c>
      <c r="C395" s="343"/>
      <c r="D395" s="218">
        <v>1970</v>
      </c>
      <c r="E395" s="219">
        <v>46</v>
      </c>
      <c r="F395" s="218" t="s">
        <v>78</v>
      </c>
      <c r="G395" s="219" t="s">
        <v>79</v>
      </c>
      <c r="H395" s="345" t="s">
        <v>80</v>
      </c>
      <c r="I395" s="341" t="s">
        <v>9</v>
      </c>
      <c r="J395" s="342" t="s">
        <v>2099</v>
      </c>
      <c r="K395" s="341" t="s">
        <v>2100</v>
      </c>
      <c r="L395" s="342" t="s">
        <v>70</v>
      </c>
      <c r="M395" s="341" t="s">
        <v>336</v>
      </c>
      <c r="N395" s="342" t="s">
        <v>63</v>
      </c>
      <c r="O395" s="341" t="s">
        <v>64</v>
      </c>
      <c r="P395" s="349" t="s">
        <v>80</v>
      </c>
      <c r="Q395" s="341" t="s">
        <v>2101</v>
      </c>
      <c r="R395" s="348"/>
      <c r="S395" s="341" t="s">
        <v>2102</v>
      </c>
      <c r="T395" s="349" t="s">
        <v>2103</v>
      </c>
    </row>
    <row r="396" spans="1:20" ht="14.25">
      <c r="A396" s="218" t="s">
        <v>593</v>
      </c>
      <c r="B396" s="219" t="s">
        <v>594</v>
      </c>
      <c r="C396" s="343"/>
      <c r="D396" s="350"/>
      <c r="E396" s="344"/>
      <c r="F396" s="350"/>
      <c r="G396" s="344"/>
      <c r="H396" s="350"/>
      <c r="I396" s="346"/>
      <c r="J396" s="348"/>
      <c r="K396" s="346"/>
      <c r="L396" s="348"/>
      <c r="M396" s="346"/>
      <c r="N396" s="348"/>
      <c r="O396" s="346"/>
      <c r="P396" s="348"/>
      <c r="Q396" s="346"/>
      <c r="R396" s="348"/>
      <c r="S396" s="346"/>
      <c r="T396" s="348"/>
    </row>
    <row r="397" spans="1:20" ht="14.25">
      <c r="A397" s="218" t="s">
        <v>166</v>
      </c>
      <c r="B397" s="219" t="s">
        <v>167</v>
      </c>
      <c r="C397" s="343"/>
      <c r="D397" s="218">
        <v>1964</v>
      </c>
      <c r="E397" s="219">
        <v>52</v>
      </c>
      <c r="F397" s="218" t="s">
        <v>78</v>
      </c>
      <c r="G397" s="344"/>
      <c r="H397" s="345" t="s">
        <v>80</v>
      </c>
      <c r="I397" s="341" t="s">
        <v>1400</v>
      </c>
      <c r="J397" s="342" t="s">
        <v>2038</v>
      </c>
      <c r="K397" s="341" t="s">
        <v>2039</v>
      </c>
      <c r="L397" s="348"/>
      <c r="M397" s="341" t="s">
        <v>2040</v>
      </c>
      <c r="N397" s="342" t="s">
        <v>222</v>
      </c>
      <c r="O397" s="341" t="s">
        <v>222</v>
      </c>
      <c r="P397" s="349" t="s">
        <v>80</v>
      </c>
      <c r="Q397" s="341" t="s">
        <v>2041</v>
      </c>
      <c r="R397" s="348"/>
      <c r="S397" s="341" t="s">
        <v>3446</v>
      </c>
      <c r="T397" s="349" t="s">
        <v>2043</v>
      </c>
    </row>
    <row r="398" spans="1:20" ht="14.25">
      <c r="A398" s="218" t="s">
        <v>641</v>
      </c>
      <c r="B398" s="219" t="s">
        <v>642</v>
      </c>
      <c r="C398" s="340"/>
      <c r="D398" s="352">
        <v>1967</v>
      </c>
      <c r="E398" s="344"/>
      <c r="F398" s="352" t="s">
        <v>78</v>
      </c>
      <c r="G398" s="353" t="s">
        <v>79</v>
      </c>
      <c r="H398" s="356" t="str">
        <f>HYPERLINK("http://baike.baidu.com/link?url=VGH7s04ePbbDDLwnMLPf1NlfNM7c6d4dR9BCLI3WzRJeqmYnxZOvIs6MVm5xNd5A70EzQyGnN5H7-YzqHHSfT2ZH9qFdwpXuYOD3kTIFVpRF3_8enjGQzn0pfpvrRqli","Link")</f>
        <v>Link</v>
      </c>
      <c r="I398" s="222" t="s">
        <v>3439</v>
      </c>
      <c r="J398" s="342" t="s">
        <v>3447</v>
      </c>
      <c r="K398" s="222" t="s">
        <v>2053</v>
      </c>
      <c r="L398" s="355" t="s">
        <v>70</v>
      </c>
      <c r="M398" s="222" t="s">
        <v>336</v>
      </c>
      <c r="N398" s="355" t="s">
        <v>63</v>
      </c>
      <c r="O398" s="222" t="s">
        <v>713</v>
      </c>
      <c r="P398" s="348"/>
      <c r="Q398" s="222" t="s">
        <v>3448</v>
      </c>
      <c r="R398" s="348"/>
      <c r="S398" s="222">
        <v>26338888</v>
      </c>
      <c r="T398" s="348"/>
    </row>
    <row r="399" spans="1:20" ht="14.25">
      <c r="A399" s="218" t="s">
        <v>641</v>
      </c>
      <c r="B399" s="219" t="s">
        <v>642</v>
      </c>
      <c r="C399" s="340"/>
      <c r="D399" s="350"/>
      <c r="E399" s="344"/>
      <c r="F399" s="350"/>
      <c r="G399" s="344"/>
      <c r="H399" s="350"/>
      <c r="I399" s="346"/>
      <c r="J399" s="342"/>
      <c r="K399" s="222" t="s">
        <v>2053</v>
      </c>
      <c r="L399" s="348"/>
      <c r="M399" s="346"/>
      <c r="N399" s="348"/>
      <c r="O399" s="346"/>
      <c r="P399" s="348"/>
      <c r="Q399" s="346"/>
      <c r="R399" s="348"/>
      <c r="S399" s="346"/>
      <c r="T399" s="348"/>
    </row>
    <row r="400" spans="1:20" ht="14.25">
      <c r="A400" s="218" t="s">
        <v>474</v>
      </c>
      <c r="B400" s="219" t="s">
        <v>475</v>
      </c>
      <c r="C400" s="343"/>
      <c r="D400" s="218">
        <v>1958</v>
      </c>
      <c r="E400" s="219">
        <v>58</v>
      </c>
      <c r="F400" s="218" t="s">
        <v>78</v>
      </c>
      <c r="G400" s="219" t="s">
        <v>79</v>
      </c>
      <c r="H400" s="345" t="s">
        <v>80</v>
      </c>
      <c r="I400" s="341" t="s">
        <v>125</v>
      </c>
      <c r="J400" s="342" t="s">
        <v>2107</v>
      </c>
      <c r="K400" s="341" t="s">
        <v>2108</v>
      </c>
      <c r="L400" s="342" t="s">
        <v>84</v>
      </c>
      <c r="M400" s="341" t="s">
        <v>336</v>
      </c>
      <c r="N400" s="342" t="s">
        <v>1824</v>
      </c>
      <c r="O400" s="341" t="s">
        <v>1824</v>
      </c>
      <c r="P400" s="349" t="s">
        <v>80</v>
      </c>
      <c r="Q400" s="341" t="s">
        <v>3449</v>
      </c>
      <c r="R400" s="348"/>
      <c r="S400" s="341" t="s">
        <v>2110</v>
      </c>
      <c r="T400" s="349" t="s">
        <v>2111</v>
      </c>
    </row>
    <row r="401" spans="1:20" ht="14.25">
      <c r="A401" s="218" t="s">
        <v>261</v>
      </c>
      <c r="B401" s="219" t="s">
        <v>262</v>
      </c>
      <c r="C401" s="340" t="s">
        <v>3380</v>
      </c>
      <c r="D401" s="350"/>
      <c r="E401" s="344"/>
      <c r="F401" s="350"/>
      <c r="G401" s="344"/>
      <c r="H401" s="350"/>
      <c r="I401" s="346"/>
      <c r="J401" s="348"/>
      <c r="K401" s="346"/>
      <c r="L401" s="348"/>
      <c r="M401" s="346"/>
      <c r="N401" s="348"/>
      <c r="O401" s="346"/>
      <c r="P401" s="348"/>
      <c r="Q401" s="346"/>
      <c r="R401" s="348"/>
      <c r="S401" s="346"/>
      <c r="T401" s="348"/>
    </row>
    <row r="402" spans="1:20" ht="14.25">
      <c r="A402" s="218" t="s">
        <v>688</v>
      </c>
      <c r="B402" s="219" t="s">
        <v>689</v>
      </c>
      <c r="C402" s="340" t="s">
        <v>3450</v>
      </c>
      <c r="D402" s="350"/>
      <c r="E402" s="344"/>
      <c r="F402" s="350"/>
      <c r="G402" s="344"/>
      <c r="H402" s="350"/>
      <c r="I402" s="346"/>
      <c r="J402" s="348"/>
      <c r="K402" s="346"/>
      <c r="L402" s="348"/>
      <c r="M402" s="346"/>
      <c r="N402" s="348"/>
      <c r="O402" s="346"/>
      <c r="P402" s="348"/>
      <c r="Q402" s="346"/>
      <c r="R402" s="348"/>
      <c r="S402" s="346"/>
      <c r="T402" s="348"/>
    </row>
    <row r="403" spans="1:20" ht="14.25">
      <c r="A403" s="218" t="s">
        <v>643</v>
      </c>
      <c r="B403" s="219" t="s">
        <v>644</v>
      </c>
      <c r="C403" s="340"/>
      <c r="D403" s="352">
        <v>1968</v>
      </c>
      <c r="E403" s="344"/>
      <c r="F403" s="352" t="s">
        <v>78</v>
      </c>
      <c r="G403" s="353" t="s">
        <v>79</v>
      </c>
      <c r="H403" s="356" t="str">
        <f>HYPERLINK("http://baike.baidu.com/link?url=DESkXfpv-LS64pawruRYjefaQwMdzQTHrndt9yfVE9dcPqjUIAT26_kEpoirIGZHuKJagYXIZyPNuKo16qHOw8aWRcFty5OwKPKuUPYnVJSuRi9BhEEENAxh7c_OEFhP","Link")</f>
        <v>Link</v>
      </c>
      <c r="I403" s="222" t="s">
        <v>132</v>
      </c>
      <c r="J403" s="342" t="s">
        <v>3451</v>
      </c>
      <c r="K403" s="222" t="s">
        <v>2067</v>
      </c>
      <c r="L403" s="355" t="s">
        <v>70</v>
      </c>
      <c r="M403" s="222" t="s">
        <v>336</v>
      </c>
      <c r="N403" s="355" t="s">
        <v>222</v>
      </c>
      <c r="O403" s="222" t="s">
        <v>222</v>
      </c>
      <c r="P403" s="348"/>
      <c r="Q403" s="222" t="s">
        <v>3452</v>
      </c>
      <c r="R403" s="348"/>
      <c r="S403" s="222" t="s">
        <v>3453</v>
      </c>
      <c r="T403" s="348"/>
    </row>
    <row r="404" spans="1:20" ht="14.25">
      <c r="A404" s="218" t="s">
        <v>645</v>
      </c>
      <c r="B404" s="219" t="s">
        <v>646</v>
      </c>
      <c r="C404" s="340"/>
      <c r="D404" s="350"/>
      <c r="E404" s="344"/>
      <c r="F404" s="350"/>
      <c r="G404" s="344"/>
      <c r="H404" s="350"/>
      <c r="I404" s="346"/>
      <c r="J404" s="348"/>
      <c r="K404" s="346"/>
      <c r="L404" s="348"/>
      <c r="M404" s="346"/>
      <c r="N404" s="348"/>
      <c r="O404" s="346"/>
      <c r="P404" s="348"/>
      <c r="Q404" s="346"/>
      <c r="R404" s="348"/>
      <c r="S404" s="346"/>
      <c r="T404" s="348"/>
    </row>
    <row r="405" spans="1:20" ht="14.25">
      <c r="A405" s="218" t="s">
        <v>645</v>
      </c>
      <c r="B405" s="219" t="s">
        <v>646</v>
      </c>
      <c r="C405" s="343"/>
      <c r="D405" s="350"/>
      <c r="E405" s="344"/>
      <c r="F405" s="350"/>
      <c r="G405" s="344"/>
      <c r="H405" s="350"/>
      <c r="I405" s="346"/>
      <c r="J405" s="348"/>
      <c r="K405" s="346"/>
      <c r="L405" s="348"/>
      <c r="M405" s="346"/>
      <c r="N405" s="348"/>
      <c r="O405" s="346"/>
      <c r="P405" s="348"/>
      <c r="Q405" s="346"/>
      <c r="R405" s="348"/>
      <c r="S405" s="346"/>
      <c r="T405" s="348"/>
    </row>
    <row r="406" spans="1:20" ht="14.25">
      <c r="A406" s="218" t="s">
        <v>690</v>
      </c>
      <c r="B406" s="219" t="s">
        <v>691</v>
      </c>
      <c r="C406" s="340" t="s">
        <v>3454</v>
      </c>
      <c r="D406" s="350"/>
      <c r="E406" s="344"/>
      <c r="F406" s="218" t="s">
        <v>78</v>
      </c>
      <c r="G406" s="344"/>
      <c r="H406" s="350"/>
      <c r="I406" s="222" t="s">
        <v>9</v>
      </c>
      <c r="J406" s="342" t="s">
        <v>3455</v>
      </c>
      <c r="K406" s="222" t="s">
        <v>2093</v>
      </c>
      <c r="L406" s="355" t="s">
        <v>70</v>
      </c>
      <c r="M406" s="222" t="s">
        <v>336</v>
      </c>
      <c r="N406" s="355" t="s">
        <v>63</v>
      </c>
      <c r="O406" s="222" t="s">
        <v>3456</v>
      </c>
      <c r="P406" s="348"/>
      <c r="Q406" s="346"/>
      <c r="R406" s="348"/>
      <c r="S406" s="222" t="s">
        <v>3457</v>
      </c>
      <c r="T406" s="348"/>
    </row>
    <row r="407" spans="1:20" ht="14.25">
      <c r="A407" s="218" t="s">
        <v>690</v>
      </c>
      <c r="B407" s="219" t="s">
        <v>691</v>
      </c>
      <c r="C407" s="340" t="s">
        <v>3454</v>
      </c>
      <c r="D407" s="350"/>
      <c r="E407" s="344"/>
      <c r="F407" s="218"/>
      <c r="G407" s="344"/>
      <c r="H407" s="350"/>
      <c r="I407" s="346"/>
      <c r="J407" s="342"/>
      <c r="K407" s="222" t="s">
        <v>2093</v>
      </c>
      <c r="L407" s="348"/>
      <c r="M407" s="346"/>
      <c r="N407" s="348"/>
      <c r="O407" s="346"/>
      <c r="P407" s="348"/>
      <c r="Q407" s="346"/>
      <c r="R407" s="348"/>
      <c r="S407" s="346"/>
      <c r="T407" s="348"/>
    </row>
    <row r="408" spans="1:20" ht="14.25">
      <c r="A408" s="218" t="s">
        <v>2069</v>
      </c>
      <c r="B408" s="219" t="s">
        <v>2070</v>
      </c>
      <c r="C408" s="340"/>
      <c r="D408" s="350"/>
      <c r="E408" s="344"/>
      <c r="F408" s="350"/>
      <c r="G408" s="344"/>
      <c r="H408" s="350"/>
      <c r="I408" s="346"/>
      <c r="J408" s="348"/>
      <c r="K408" s="346"/>
      <c r="L408" s="348"/>
      <c r="M408" s="346"/>
      <c r="N408" s="348"/>
      <c r="O408" s="346"/>
      <c r="P408" s="348"/>
      <c r="Q408" s="346"/>
      <c r="R408" s="348"/>
      <c r="S408" s="346"/>
      <c r="T408" s="348"/>
    </row>
    <row r="409" spans="1:20" ht="14.25">
      <c r="A409" s="218" t="s">
        <v>647</v>
      </c>
      <c r="B409" s="219" t="s">
        <v>648</v>
      </c>
      <c r="C409" s="340"/>
      <c r="D409" s="350"/>
      <c r="E409" s="344"/>
      <c r="F409" s="350"/>
      <c r="G409" s="344"/>
      <c r="H409" s="350"/>
      <c r="I409" s="346"/>
      <c r="J409" s="348"/>
      <c r="K409" s="346"/>
      <c r="L409" s="348"/>
      <c r="M409" s="346"/>
      <c r="N409" s="348"/>
      <c r="O409" s="346"/>
      <c r="P409" s="348"/>
      <c r="Q409" s="346"/>
      <c r="R409" s="348"/>
      <c r="S409" s="346"/>
      <c r="T409" s="348"/>
    </row>
    <row r="410" spans="1:20" ht="14.25">
      <c r="A410" s="218" t="s">
        <v>408</v>
      </c>
      <c r="B410" s="219" t="s">
        <v>409</v>
      </c>
      <c r="C410" s="340"/>
      <c r="D410" s="350"/>
      <c r="E410" s="344"/>
      <c r="F410" s="350"/>
      <c r="G410" s="344"/>
      <c r="H410" s="350"/>
      <c r="I410" s="346"/>
      <c r="J410" s="348"/>
      <c r="K410" s="346"/>
      <c r="L410" s="348"/>
      <c r="M410" s="346"/>
      <c r="N410" s="348"/>
      <c r="O410" s="346"/>
      <c r="P410" s="348"/>
      <c r="Q410" s="346"/>
      <c r="R410" s="348"/>
      <c r="S410" s="346"/>
      <c r="T410" s="348"/>
    </row>
    <row r="411" spans="1:20" ht="14.25">
      <c r="A411" s="218" t="s">
        <v>231</v>
      </c>
      <c r="B411" s="219" t="s">
        <v>232</v>
      </c>
      <c r="C411" s="343"/>
      <c r="D411" s="218">
        <v>1966</v>
      </c>
      <c r="E411" s="219">
        <v>50</v>
      </c>
      <c r="F411" s="218" t="s">
        <v>703</v>
      </c>
      <c r="G411" s="219" t="s">
        <v>79</v>
      </c>
      <c r="H411" s="345" t="s">
        <v>80</v>
      </c>
      <c r="I411" s="341" t="s">
        <v>124</v>
      </c>
      <c r="J411" s="342" t="s">
        <v>2115</v>
      </c>
      <c r="K411" s="341" t="s">
        <v>2116</v>
      </c>
      <c r="L411" s="348"/>
      <c r="M411" s="341" t="s">
        <v>336</v>
      </c>
      <c r="N411" s="342" t="s">
        <v>222</v>
      </c>
      <c r="O411" s="341" t="s">
        <v>222</v>
      </c>
      <c r="P411" s="349" t="s">
        <v>80</v>
      </c>
      <c r="Q411" s="341" t="s">
        <v>2117</v>
      </c>
      <c r="R411" s="348"/>
      <c r="S411" s="341" t="s">
        <v>2118</v>
      </c>
      <c r="T411" s="349" t="s">
        <v>2119</v>
      </c>
    </row>
    <row r="412" spans="1:20" ht="14.25">
      <c r="A412" s="218" t="s">
        <v>231</v>
      </c>
      <c r="B412" s="219" t="s">
        <v>232</v>
      </c>
      <c r="C412" s="343"/>
      <c r="D412" s="218">
        <v>1966</v>
      </c>
      <c r="E412" s="219">
        <v>50</v>
      </c>
      <c r="F412" s="218" t="s">
        <v>703</v>
      </c>
      <c r="G412" s="219" t="s">
        <v>79</v>
      </c>
      <c r="H412" s="345" t="s">
        <v>80</v>
      </c>
      <c r="I412" s="341" t="s">
        <v>124</v>
      </c>
      <c r="J412" s="342" t="s">
        <v>2115</v>
      </c>
      <c r="K412" s="341" t="s">
        <v>2116</v>
      </c>
      <c r="L412" s="348"/>
      <c r="M412" s="341" t="s">
        <v>336</v>
      </c>
      <c r="N412" s="342" t="s">
        <v>222</v>
      </c>
      <c r="O412" s="341" t="s">
        <v>222</v>
      </c>
      <c r="P412" s="349" t="s">
        <v>80</v>
      </c>
      <c r="Q412" s="341" t="s">
        <v>2117</v>
      </c>
      <c r="R412" s="348"/>
      <c r="S412" s="341" t="s">
        <v>2118</v>
      </c>
      <c r="T412" s="349" t="s">
        <v>2119</v>
      </c>
    </row>
    <row r="413" spans="1:20" ht="14.25">
      <c r="A413" s="218" t="s">
        <v>587</v>
      </c>
      <c r="B413" s="219" t="s">
        <v>588</v>
      </c>
      <c r="C413" s="343"/>
      <c r="D413" s="218">
        <v>1953</v>
      </c>
      <c r="E413" s="219">
        <v>63</v>
      </c>
      <c r="F413" s="218" t="s">
        <v>78</v>
      </c>
      <c r="G413" s="219" t="s">
        <v>79</v>
      </c>
      <c r="H413" s="345" t="s">
        <v>80</v>
      </c>
      <c r="I413" s="341" t="s">
        <v>1400</v>
      </c>
      <c r="J413" s="342" t="s">
        <v>2125</v>
      </c>
      <c r="K413" s="341" t="s">
        <v>2126</v>
      </c>
      <c r="L413" s="348"/>
      <c r="M413" s="341" t="s">
        <v>336</v>
      </c>
      <c r="N413" s="342" t="s">
        <v>385</v>
      </c>
      <c r="O413" s="341" t="s">
        <v>2127</v>
      </c>
      <c r="P413" s="349" t="s">
        <v>80</v>
      </c>
      <c r="Q413" s="346"/>
      <c r="R413" s="348"/>
      <c r="S413" s="341" t="s">
        <v>2128</v>
      </c>
      <c r="T413" s="349" t="s">
        <v>2129</v>
      </c>
    </row>
    <row r="414" spans="1:20" ht="14.25">
      <c r="A414" s="363"/>
      <c r="B414" s="363"/>
      <c r="C414" s="363"/>
      <c r="D414" s="364"/>
      <c r="E414" s="364"/>
      <c r="F414" s="364"/>
      <c r="G414" s="364"/>
      <c r="H414" s="364"/>
      <c r="I414" s="364"/>
      <c r="J414" s="364"/>
      <c r="K414" s="364"/>
      <c r="L414" s="364"/>
      <c r="M414" s="364"/>
      <c r="N414" s="364"/>
      <c r="O414" s="364"/>
      <c r="P414" s="364"/>
      <c r="Q414" s="364"/>
      <c r="R414" s="364"/>
      <c r="S414" s="364"/>
      <c r="T414" s="364"/>
    </row>
    <row r="415" spans="1:20" ht="14.25">
      <c r="A415" s="363"/>
      <c r="B415" s="363"/>
      <c r="C415" s="363"/>
      <c r="D415" s="364"/>
      <c r="E415" s="364"/>
      <c r="F415" s="364"/>
      <c r="G415" s="364"/>
      <c r="H415" s="364"/>
      <c r="I415" s="364"/>
      <c r="J415" s="364"/>
      <c r="K415" s="364"/>
      <c r="L415" s="364"/>
      <c r="M415" s="364"/>
      <c r="N415" s="364"/>
      <c r="O415" s="364"/>
      <c r="P415" s="364"/>
      <c r="Q415" s="364"/>
      <c r="R415" s="364"/>
      <c r="S415" s="364"/>
      <c r="T415" s="364"/>
    </row>
    <row r="416" spans="1:20" ht="14.25">
      <c r="A416" s="363"/>
      <c r="B416" s="363"/>
      <c r="C416" s="363"/>
      <c r="D416" s="364"/>
      <c r="E416" s="364"/>
      <c r="F416" s="364"/>
      <c r="G416" s="364"/>
      <c r="H416" s="364"/>
      <c r="I416" s="364"/>
      <c r="J416" s="364"/>
      <c r="K416" s="364"/>
      <c r="L416" s="364"/>
      <c r="M416" s="364"/>
      <c r="N416" s="364"/>
      <c r="O416" s="364"/>
      <c r="P416" s="364"/>
      <c r="Q416" s="364"/>
      <c r="R416" s="364"/>
      <c r="S416" s="364"/>
      <c r="T416" s="364"/>
    </row>
    <row r="417" spans="1:20" ht="14.25">
      <c r="A417" s="218" t="s">
        <v>356</v>
      </c>
      <c r="B417" s="219" t="s">
        <v>357</v>
      </c>
      <c r="C417" s="340"/>
      <c r="D417" s="350"/>
      <c r="E417" s="344"/>
      <c r="F417" s="350"/>
      <c r="G417" s="344"/>
      <c r="H417" s="350"/>
      <c r="I417" s="346"/>
      <c r="J417" s="348"/>
      <c r="K417" s="346"/>
      <c r="L417" s="348"/>
      <c r="M417" s="346"/>
      <c r="N417" s="348"/>
      <c r="O417" s="346"/>
      <c r="P417" s="348"/>
      <c r="Q417" s="346"/>
      <c r="R417" s="348"/>
      <c r="S417" s="346"/>
      <c r="T417" s="348"/>
    </row>
    <row r="418" spans="1:20" ht="14.25">
      <c r="A418" s="218" t="s">
        <v>356</v>
      </c>
      <c r="B418" s="219" t="s">
        <v>357</v>
      </c>
      <c r="C418" s="340"/>
      <c r="D418" s="350"/>
      <c r="E418" s="344"/>
      <c r="F418" s="350"/>
      <c r="G418" s="344"/>
      <c r="H418" s="350"/>
      <c r="I418" s="346"/>
      <c r="J418" s="348"/>
      <c r="K418" s="346"/>
      <c r="L418" s="348"/>
      <c r="M418" s="346"/>
      <c r="N418" s="348"/>
      <c r="O418" s="346"/>
      <c r="P418" s="348"/>
      <c r="Q418" s="346"/>
      <c r="R418" s="348"/>
      <c r="S418" s="346"/>
      <c r="T418" s="348"/>
    </row>
    <row r="419" spans="1:20" ht="14.25">
      <c r="A419" s="218" t="s">
        <v>356</v>
      </c>
      <c r="B419" s="219" t="s">
        <v>357</v>
      </c>
      <c r="C419" s="340"/>
      <c r="D419" s="350"/>
      <c r="E419" s="219">
        <v>67</v>
      </c>
      <c r="F419" s="218" t="s">
        <v>78</v>
      </c>
      <c r="G419" s="219" t="s">
        <v>79</v>
      </c>
      <c r="H419" s="345" t="s">
        <v>80</v>
      </c>
      <c r="I419" s="341" t="s">
        <v>9</v>
      </c>
      <c r="J419" s="342" t="s">
        <v>2133</v>
      </c>
      <c r="K419" s="341" t="s">
        <v>2134</v>
      </c>
      <c r="L419" s="342" t="s">
        <v>84</v>
      </c>
      <c r="M419" s="341" t="s">
        <v>1550</v>
      </c>
      <c r="N419" s="342" t="s">
        <v>387</v>
      </c>
      <c r="O419" s="341" t="s">
        <v>388</v>
      </c>
      <c r="P419" s="349" t="s">
        <v>80</v>
      </c>
      <c r="Q419" s="341" t="s">
        <v>2135</v>
      </c>
      <c r="R419" s="348"/>
      <c r="S419" s="341" t="s">
        <v>2136</v>
      </c>
      <c r="T419" s="349" t="s">
        <v>2137</v>
      </c>
    </row>
    <row r="420" spans="1:20" ht="14.25">
      <c r="A420" s="218" t="s">
        <v>352</v>
      </c>
      <c r="B420" s="219" t="s">
        <v>353</v>
      </c>
      <c r="C420" s="340"/>
      <c r="D420" s="350"/>
      <c r="E420" s="344"/>
      <c r="F420" s="350"/>
      <c r="G420" s="344"/>
      <c r="H420" s="350"/>
      <c r="I420" s="346"/>
      <c r="J420" s="348"/>
      <c r="K420" s="346"/>
      <c r="L420" s="348"/>
      <c r="M420" s="346"/>
      <c r="N420" s="348"/>
      <c r="O420" s="346"/>
      <c r="P420" s="348"/>
      <c r="Q420" s="346"/>
      <c r="R420" s="348"/>
      <c r="S420" s="346"/>
      <c r="T420" s="348"/>
    </row>
    <row r="421" spans="1:20" ht="14.25">
      <c r="A421" s="218" t="s">
        <v>352</v>
      </c>
      <c r="B421" s="219" t="s">
        <v>353</v>
      </c>
      <c r="C421" s="340"/>
      <c r="D421" s="350"/>
      <c r="E421" s="219">
        <v>53</v>
      </c>
      <c r="F421" s="218" t="s">
        <v>78</v>
      </c>
      <c r="G421" s="344"/>
      <c r="H421" s="345" t="s">
        <v>80</v>
      </c>
      <c r="I421" s="341" t="s">
        <v>121</v>
      </c>
      <c r="J421" s="342" t="s">
        <v>2145</v>
      </c>
      <c r="K421" s="341" t="s">
        <v>2146</v>
      </c>
      <c r="L421" s="342" t="s">
        <v>84</v>
      </c>
      <c r="M421" s="341" t="s">
        <v>336</v>
      </c>
      <c r="N421" s="342" t="s">
        <v>105</v>
      </c>
      <c r="O421" s="341" t="s">
        <v>2147</v>
      </c>
      <c r="P421" s="349" t="s">
        <v>80</v>
      </c>
      <c r="Q421" s="341" t="s">
        <v>2148</v>
      </c>
      <c r="R421" s="348"/>
      <c r="S421" s="341" t="s">
        <v>3458</v>
      </c>
      <c r="T421" s="349" t="s">
        <v>2150</v>
      </c>
    </row>
    <row r="422" spans="1:20" ht="14.25">
      <c r="A422" s="218" t="s">
        <v>352</v>
      </c>
      <c r="B422" s="219" t="s">
        <v>353</v>
      </c>
      <c r="C422" s="340"/>
      <c r="D422" s="350"/>
      <c r="E422" s="344"/>
      <c r="F422" s="350"/>
      <c r="G422" s="344"/>
      <c r="H422" s="350"/>
      <c r="I422" s="346"/>
      <c r="J422" s="348"/>
      <c r="K422" s="346"/>
      <c r="L422" s="348"/>
      <c r="M422" s="346"/>
      <c r="N422" s="348"/>
      <c r="O422" s="346"/>
      <c r="P422" s="348"/>
      <c r="Q422" s="346"/>
      <c r="R422" s="348"/>
      <c r="S422" s="346"/>
      <c r="T422" s="348"/>
    </row>
    <row r="423" spans="1:20" ht="14.25">
      <c r="A423" s="218" t="s">
        <v>352</v>
      </c>
      <c r="B423" s="219" t="s">
        <v>353</v>
      </c>
      <c r="C423" s="340"/>
      <c r="D423" s="350"/>
      <c r="E423" s="344"/>
      <c r="F423" s="350"/>
      <c r="G423" s="344"/>
      <c r="H423" s="350"/>
      <c r="I423" s="346"/>
      <c r="J423" s="348"/>
      <c r="K423" s="346"/>
      <c r="L423" s="348"/>
      <c r="M423" s="346"/>
      <c r="N423" s="348"/>
      <c r="O423" s="346"/>
      <c r="P423" s="348"/>
      <c r="Q423" s="346"/>
      <c r="R423" s="348"/>
      <c r="S423" s="346"/>
      <c r="T423" s="348"/>
    </row>
    <row r="424" spans="1:20" ht="14.25">
      <c r="A424" s="218" t="s">
        <v>518</v>
      </c>
      <c r="B424" s="219" t="s">
        <v>519</v>
      </c>
      <c r="C424" s="340"/>
      <c r="D424" s="350"/>
      <c r="E424" s="344"/>
      <c r="F424" s="350"/>
      <c r="G424" s="344"/>
      <c r="H424" s="350"/>
      <c r="I424" s="346"/>
      <c r="J424" s="348"/>
      <c r="K424" s="346"/>
      <c r="L424" s="348"/>
      <c r="M424" s="346"/>
      <c r="N424" s="348"/>
      <c r="O424" s="346"/>
      <c r="P424" s="348"/>
      <c r="Q424" s="346"/>
      <c r="R424" s="348"/>
      <c r="S424" s="346"/>
      <c r="T424" s="348"/>
    </row>
    <row r="425" spans="1:20" ht="14.25">
      <c r="A425" s="218" t="s">
        <v>518</v>
      </c>
      <c r="B425" s="219" t="s">
        <v>519</v>
      </c>
      <c r="C425" s="340"/>
      <c r="D425" s="350"/>
      <c r="E425" s="344"/>
      <c r="F425" s="350"/>
      <c r="G425" s="344"/>
      <c r="H425" s="350"/>
      <c r="I425" s="346"/>
      <c r="J425" s="348"/>
      <c r="K425" s="346"/>
      <c r="L425" s="348"/>
      <c r="M425" s="346"/>
      <c r="N425" s="348"/>
      <c r="O425" s="346"/>
      <c r="P425" s="348"/>
      <c r="Q425" s="346"/>
      <c r="R425" s="348"/>
      <c r="S425" s="346"/>
      <c r="T425" s="348"/>
    </row>
    <row r="426" spans="1:20" ht="14.25">
      <c r="A426" s="218" t="s">
        <v>2160</v>
      </c>
      <c r="B426" s="219" t="s">
        <v>2161</v>
      </c>
      <c r="C426" s="340"/>
      <c r="D426" s="350"/>
      <c r="E426" s="344"/>
      <c r="F426" s="350"/>
      <c r="G426" s="344"/>
      <c r="H426" s="350"/>
      <c r="I426" s="346"/>
      <c r="J426" s="342" t="s">
        <v>1164</v>
      </c>
      <c r="K426" s="346"/>
      <c r="L426" s="348"/>
      <c r="M426" s="346"/>
      <c r="N426" s="348"/>
      <c r="O426" s="346"/>
      <c r="P426" s="348"/>
      <c r="Q426" s="346"/>
      <c r="R426" s="348"/>
      <c r="S426" s="346"/>
      <c r="T426" s="348"/>
    </row>
    <row r="427" spans="1:20" ht="14.25">
      <c r="A427" s="218" t="s">
        <v>2160</v>
      </c>
      <c r="B427" s="219" t="s">
        <v>2161</v>
      </c>
      <c r="C427" s="340"/>
      <c r="D427" s="350"/>
      <c r="E427" s="344"/>
      <c r="F427" s="350"/>
      <c r="G427" s="344"/>
      <c r="H427" s="350"/>
      <c r="I427" s="346"/>
      <c r="J427" s="342" t="s">
        <v>2162</v>
      </c>
      <c r="K427" s="346"/>
      <c r="L427" s="348"/>
      <c r="M427" s="346"/>
      <c r="N427" s="348"/>
      <c r="O427" s="346"/>
      <c r="P427" s="348"/>
      <c r="Q427" s="346"/>
      <c r="R427" s="348"/>
      <c r="S427" s="346"/>
      <c r="T427" s="348"/>
    </row>
    <row r="428" spans="1:20" ht="14.25">
      <c r="A428" s="218" t="s">
        <v>649</v>
      </c>
      <c r="B428" s="219" t="s">
        <v>650</v>
      </c>
      <c r="C428" s="340"/>
      <c r="D428" s="350"/>
      <c r="E428" s="219">
        <v>59</v>
      </c>
      <c r="F428" s="218" t="s">
        <v>78</v>
      </c>
      <c r="G428" s="219" t="s">
        <v>79</v>
      </c>
      <c r="H428" s="345" t="s">
        <v>80</v>
      </c>
      <c r="I428" s="341" t="s">
        <v>119</v>
      </c>
      <c r="J428" s="342" t="s">
        <v>2165</v>
      </c>
      <c r="K428" s="341" t="s">
        <v>2166</v>
      </c>
      <c r="L428" s="342" t="s">
        <v>70</v>
      </c>
      <c r="M428" s="341" t="s">
        <v>1550</v>
      </c>
      <c r="N428" s="342" t="s">
        <v>222</v>
      </c>
      <c r="O428" s="341" t="s">
        <v>222</v>
      </c>
      <c r="P428" s="349" t="s">
        <v>80</v>
      </c>
      <c r="Q428" s="341" t="s">
        <v>2167</v>
      </c>
      <c r="R428" s="342" t="s">
        <v>3459</v>
      </c>
      <c r="S428" s="341" t="s">
        <v>3460</v>
      </c>
      <c r="T428" s="342" t="s">
        <v>3461</v>
      </c>
    </row>
    <row r="429" spans="1:20" ht="14.25">
      <c r="A429" s="218" t="s">
        <v>649</v>
      </c>
      <c r="B429" s="219" t="s">
        <v>650</v>
      </c>
      <c r="C429" s="340"/>
      <c r="D429" s="350"/>
      <c r="E429" s="219">
        <v>59</v>
      </c>
      <c r="F429" s="218" t="s">
        <v>78</v>
      </c>
      <c r="G429" s="219" t="s">
        <v>79</v>
      </c>
      <c r="H429" s="345" t="s">
        <v>80</v>
      </c>
      <c r="I429" s="341" t="s">
        <v>119</v>
      </c>
      <c r="J429" s="342" t="s">
        <v>2165</v>
      </c>
      <c r="K429" s="341" t="s">
        <v>2166</v>
      </c>
      <c r="L429" s="342" t="s">
        <v>70</v>
      </c>
      <c r="M429" s="341" t="s">
        <v>1550</v>
      </c>
      <c r="N429" s="342" t="s">
        <v>222</v>
      </c>
      <c r="O429" s="341" t="s">
        <v>222</v>
      </c>
      <c r="P429" s="349" t="s">
        <v>80</v>
      </c>
      <c r="Q429" s="341" t="s">
        <v>2167</v>
      </c>
      <c r="R429" s="342" t="s">
        <v>3459</v>
      </c>
      <c r="S429" s="341" t="s">
        <v>3460</v>
      </c>
      <c r="T429" s="342" t="s">
        <v>3461</v>
      </c>
    </row>
    <row r="430" spans="1:20" ht="14.25">
      <c r="A430" s="218" t="s">
        <v>649</v>
      </c>
      <c r="B430" s="219" t="s">
        <v>650</v>
      </c>
      <c r="C430" s="340"/>
      <c r="D430" s="350"/>
      <c r="E430" s="344"/>
      <c r="F430" s="350"/>
      <c r="G430" s="344"/>
      <c r="H430" s="350"/>
      <c r="I430" s="346"/>
      <c r="J430" s="348"/>
      <c r="K430" s="346"/>
      <c r="L430" s="348"/>
      <c r="M430" s="346"/>
      <c r="N430" s="348"/>
      <c r="O430" s="346"/>
      <c r="P430" s="348"/>
      <c r="Q430" s="346"/>
      <c r="R430" s="348"/>
      <c r="S430" s="346"/>
      <c r="T430" s="348"/>
    </row>
    <row r="431" spans="1:20" ht="14.25">
      <c r="A431" s="218" t="s">
        <v>649</v>
      </c>
      <c r="B431" s="219" t="s">
        <v>650</v>
      </c>
      <c r="C431" s="340"/>
      <c r="D431" s="350"/>
      <c r="E431" s="344"/>
      <c r="F431" s="350"/>
      <c r="G431" s="344"/>
      <c r="H431" s="350"/>
      <c r="I431" s="346"/>
      <c r="J431" s="348"/>
      <c r="K431" s="346"/>
      <c r="L431" s="348"/>
      <c r="M431" s="346"/>
      <c r="N431" s="348"/>
      <c r="O431" s="346"/>
      <c r="P431" s="348"/>
      <c r="Q431" s="346"/>
      <c r="R431" s="348"/>
      <c r="S431" s="346"/>
      <c r="T431" s="348"/>
    </row>
    <row r="432" spans="1:20" ht="14.25">
      <c r="A432" s="350"/>
      <c r="B432" s="219" t="s">
        <v>687</v>
      </c>
      <c r="C432" s="340"/>
      <c r="D432" s="350"/>
      <c r="E432" s="344"/>
      <c r="F432" s="350"/>
      <c r="G432" s="344"/>
      <c r="H432" s="350"/>
      <c r="I432" s="346"/>
      <c r="J432" s="342" t="s">
        <v>2186</v>
      </c>
      <c r="K432" s="346"/>
      <c r="L432" s="348"/>
      <c r="M432" s="346"/>
      <c r="N432" s="348"/>
      <c r="O432" s="346"/>
      <c r="P432" s="348"/>
      <c r="Q432" s="346"/>
      <c r="R432" s="348"/>
      <c r="S432" s="346"/>
      <c r="T432" s="348"/>
    </row>
    <row r="433" spans="1:20" ht="14.25">
      <c r="A433" s="350"/>
      <c r="B433" s="219" t="s">
        <v>687</v>
      </c>
      <c r="C433" s="340"/>
      <c r="D433" s="350"/>
      <c r="E433" s="344"/>
      <c r="F433" s="350"/>
      <c r="G433" s="344"/>
      <c r="H433" s="350"/>
      <c r="I433" s="346"/>
      <c r="J433" s="342" t="s">
        <v>2185</v>
      </c>
      <c r="K433" s="346"/>
      <c r="L433" s="348"/>
      <c r="M433" s="346"/>
      <c r="N433" s="348"/>
      <c r="O433" s="346"/>
      <c r="P433" s="348"/>
      <c r="Q433" s="346"/>
      <c r="R433" s="348"/>
      <c r="S433" s="346"/>
      <c r="T433" s="348"/>
    </row>
    <row r="434" spans="1:20" ht="14.25">
      <c r="A434" s="218" t="s">
        <v>413</v>
      </c>
      <c r="B434" s="219" t="s">
        <v>414</v>
      </c>
      <c r="C434" s="340"/>
      <c r="D434" s="350"/>
      <c r="E434" s="219">
        <v>58</v>
      </c>
      <c r="F434" s="218" t="s">
        <v>78</v>
      </c>
      <c r="G434" s="219" t="s">
        <v>79</v>
      </c>
      <c r="H434" s="345" t="s">
        <v>80</v>
      </c>
      <c r="I434" s="341" t="s">
        <v>122</v>
      </c>
      <c r="J434" s="342" t="s">
        <v>2177</v>
      </c>
      <c r="K434" s="341" t="s">
        <v>2178</v>
      </c>
      <c r="L434" s="342" t="s">
        <v>70</v>
      </c>
      <c r="M434" s="341" t="s">
        <v>1837</v>
      </c>
      <c r="N434" s="342" t="s">
        <v>1294</v>
      </c>
      <c r="O434" s="341" t="s">
        <v>2179</v>
      </c>
      <c r="P434" s="349" t="s">
        <v>80</v>
      </c>
      <c r="Q434" s="341" t="s">
        <v>3462</v>
      </c>
      <c r="R434" s="348"/>
      <c r="S434" s="341" t="s">
        <v>3463</v>
      </c>
      <c r="T434" s="342" t="s">
        <v>3464</v>
      </c>
    </row>
    <row r="435" spans="1:20" ht="14.25">
      <c r="A435" s="350"/>
      <c r="B435" s="219" t="s">
        <v>652</v>
      </c>
      <c r="C435" s="340"/>
      <c r="D435" s="350"/>
      <c r="E435" s="344"/>
      <c r="F435" s="350"/>
      <c r="G435" s="344"/>
      <c r="H435" s="350"/>
      <c r="I435" s="346"/>
      <c r="J435" s="348"/>
      <c r="K435" s="346"/>
      <c r="L435" s="348"/>
      <c r="M435" s="346"/>
      <c r="N435" s="348"/>
      <c r="O435" s="346"/>
      <c r="P435" s="348"/>
      <c r="Q435" s="346"/>
      <c r="R435" s="348"/>
      <c r="S435" s="346"/>
      <c r="T435" s="348"/>
    </row>
    <row r="436" spans="1:20" ht="14.25">
      <c r="A436" s="350"/>
      <c r="B436" s="219" t="s">
        <v>652</v>
      </c>
      <c r="C436" s="340"/>
      <c r="D436" s="350"/>
      <c r="E436" s="344"/>
      <c r="F436" s="350"/>
      <c r="G436" s="344"/>
      <c r="H436" s="350"/>
      <c r="I436" s="346"/>
      <c r="J436" s="348"/>
      <c r="K436" s="346"/>
      <c r="L436" s="348"/>
      <c r="M436" s="346"/>
      <c r="N436" s="348"/>
      <c r="O436" s="346"/>
      <c r="P436" s="348"/>
      <c r="Q436" s="346"/>
      <c r="R436" s="348"/>
      <c r="S436" s="346"/>
      <c r="T436" s="348"/>
    </row>
    <row r="437" spans="1:20" ht="14.25">
      <c r="A437" s="218" t="s">
        <v>2193</v>
      </c>
      <c r="B437" s="219" t="s">
        <v>799</v>
      </c>
      <c r="C437" s="340"/>
      <c r="D437" s="218">
        <v>1964</v>
      </c>
      <c r="E437" s="219">
        <v>52</v>
      </c>
      <c r="F437" s="218" t="s">
        <v>78</v>
      </c>
      <c r="G437" s="219" t="s">
        <v>79</v>
      </c>
      <c r="H437" s="345" t="s">
        <v>80</v>
      </c>
      <c r="I437" s="341" t="s">
        <v>123</v>
      </c>
      <c r="J437" s="342" t="s">
        <v>2194</v>
      </c>
      <c r="K437" s="341" t="s">
        <v>2195</v>
      </c>
      <c r="L437" s="348"/>
      <c r="M437" s="341" t="s">
        <v>336</v>
      </c>
      <c r="N437" s="342" t="s">
        <v>63</v>
      </c>
      <c r="O437" s="341" t="s">
        <v>94</v>
      </c>
      <c r="P437" s="349" t="s">
        <v>80</v>
      </c>
      <c r="Q437" s="346"/>
      <c r="R437" s="348"/>
      <c r="S437" s="346"/>
      <c r="T437" s="348"/>
    </row>
    <row r="438" spans="1:20" ht="14.25">
      <c r="A438" s="218" t="s">
        <v>2193</v>
      </c>
      <c r="B438" s="219" t="s">
        <v>799</v>
      </c>
      <c r="C438" s="343"/>
      <c r="D438" s="350"/>
      <c r="E438" s="344"/>
      <c r="F438" s="350"/>
      <c r="G438" s="344"/>
      <c r="H438" s="350"/>
      <c r="I438" s="346"/>
      <c r="J438" s="348"/>
      <c r="K438" s="346"/>
      <c r="L438" s="348"/>
      <c r="M438" s="346"/>
      <c r="N438" s="348"/>
      <c r="O438" s="346"/>
      <c r="P438" s="348"/>
      <c r="Q438" s="346"/>
      <c r="R438" s="348"/>
      <c r="S438" s="346"/>
      <c r="T438" s="348"/>
    </row>
    <row r="439" spans="1:20" ht="14.25">
      <c r="A439" s="218" t="s">
        <v>2193</v>
      </c>
      <c r="B439" s="219" t="s">
        <v>799</v>
      </c>
      <c r="C439" s="343"/>
      <c r="D439" s="350"/>
      <c r="E439" s="344"/>
      <c r="F439" s="350"/>
      <c r="G439" s="344"/>
      <c r="H439" s="350"/>
      <c r="I439" s="346"/>
      <c r="J439" s="348"/>
      <c r="K439" s="346"/>
      <c r="L439" s="348"/>
      <c r="M439" s="346"/>
      <c r="N439" s="348"/>
      <c r="O439" s="346"/>
      <c r="P439" s="348"/>
      <c r="Q439" s="346"/>
      <c r="R439" s="348"/>
      <c r="S439" s="346"/>
      <c r="T439" s="348"/>
    </row>
    <row r="440" spans="1:20" ht="14.25">
      <c r="A440" s="218" t="s">
        <v>2193</v>
      </c>
      <c r="B440" s="219" t="s">
        <v>799</v>
      </c>
      <c r="C440" s="343"/>
      <c r="D440" s="350"/>
      <c r="E440" s="344"/>
      <c r="F440" s="350"/>
      <c r="G440" s="344"/>
      <c r="H440" s="350"/>
      <c r="I440" s="346"/>
      <c r="J440" s="348"/>
      <c r="K440" s="346"/>
      <c r="L440" s="348"/>
      <c r="M440" s="346"/>
      <c r="N440" s="348"/>
      <c r="O440" s="346"/>
      <c r="P440" s="348"/>
      <c r="Q440" s="346"/>
      <c r="R440" s="348"/>
      <c r="S440" s="346"/>
      <c r="T440" s="348"/>
    </row>
    <row r="441" spans="1:20" ht="14.25">
      <c r="A441" s="218" t="s">
        <v>2193</v>
      </c>
      <c r="B441" s="219" t="s">
        <v>799</v>
      </c>
      <c r="C441" s="343"/>
      <c r="D441" s="350"/>
      <c r="E441" s="344"/>
      <c r="F441" s="350"/>
      <c r="G441" s="344"/>
      <c r="H441" s="350"/>
      <c r="I441" s="346"/>
      <c r="J441" s="348"/>
      <c r="K441" s="346"/>
      <c r="L441" s="348"/>
      <c r="M441" s="346"/>
      <c r="N441" s="348"/>
      <c r="O441" s="346"/>
      <c r="P441" s="348"/>
      <c r="Q441" s="346"/>
      <c r="R441" s="348"/>
      <c r="S441" s="346"/>
      <c r="T441" s="348"/>
    </row>
    <row r="442" spans="1:20" ht="14.25">
      <c r="A442" s="218" t="s">
        <v>2193</v>
      </c>
      <c r="B442" s="219" t="s">
        <v>799</v>
      </c>
      <c r="C442" s="343"/>
      <c r="D442" s="350"/>
      <c r="E442" s="344"/>
      <c r="F442" s="350"/>
      <c r="G442" s="344"/>
      <c r="H442" s="350"/>
      <c r="I442" s="346"/>
      <c r="J442" s="348"/>
      <c r="K442" s="346"/>
      <c r="L442" s="348"/>
      <c r="M442" s="346"/>
      <c r="N442" s="348"/>
      <c r="O442" s="346"/>
      <c r="P442" s="348"/>
      <c r="Q442" s="346"/>
      <c r="R442" s="348"/>
      <c r="S442" s="346"/>
      <c r="T442" s="348"/>
    </row>
    <row r="443" spans="1:20" ht="14.25">
      <c r="A443" s="218" t="s">
        <v>2193</v>
      </c>
      <c r="B443" s="219" t="s">
        <v>799</v>
      </c>
      <c r="C443" s="343"/>
      <c r="D443" s="350"/>
      <c r="E443" s="344"/>
      <c r="F443" s="350"/>
      <c r="G443" s="344"/>
      <c r="H443" s="350"/>
      <c r="I443" s="346"/>
      <c r="J443" s="348"/>
      <c r="K443" s="346"/>
      <c r="L443" s="348"/>
      <c r="M443" s="346"/>
      <c r="N443" s="348"/>
      <c r="O443" s="346"/>
      <c r="P443" s="348"/>
      <c r="Q443" s="346"/>
      <c r="R443" s="348"/>
      <c r="S443" s="346"/>
      <c r="T443" s="348"/>
    </row>
    <row r="444" spans="1:20" ht="14.25">
      <c r="A444" s="218" t="s">
        <v>2193</v>
      </c>
      <c r="B444" s="219" t="s">
        <v>799</v>
      </c>
      <c r="C444" s="343"/>
      <c r="D444" s="350"/>
      <c r="E444" s="344"/>
      <c r="F444" s="350"/>
      <c r="G444" s="344"/>
      <c r="H444" s="350"/>
      <c r="I444" s="346"/>
      <c r="J444" s="348"/>
      <c r="K444" s="346"/>
      <c r="L444" s="348"/>
      <c r="M444" s="346"/>
      <c r="N444" s="348"/>
      <c r="O444" s="346"/>
      <c r="P444" s="348"/>
      <c r="Q444" s="346"/>
      <c r="R444" s="348"/>
      <c r="S444" s="346"/>
      <c r="T444" s="348"/>
    </row>
    <row r="445" spans="1:20" ht="14.25">
      <c r="A445" s="218" t="s">
        <v>2193</v>
      </c>
      <c r="B445" s="219" t="s">
        <v>799</v>
      </c>
      <c r="C445" s="343"/>
      <c r="D445" s="350"/>
      <c r="E445" s="344"/>
      <c r="F445" s="350"/>
      <c r="G445" s="344"/>
      <c r="H445" s="350"/>
      <c r="I445" s="346"/>
      <c r="J445" s="348"/>
      <c r="K445" s="346"/>
      <c r="L445" s="348"/>
      <c r="M445" s="346"/>
      <c r="N445" s="348"/>
      <c r="O445" s="346"/>
      <c r="P445" s="348"/>
      <c r="Q445" s="346"/>
      <c r="R445" s="348"/>
      <c r="S445" s="346"/>
      <c r="T445" s="348"/>
    </row>
    <row r="446" spans="1:20" ht="14.25">
      <c r="A446" s="218" t="s">
        <v>2193</v>
      </c>
      <c r="B446" s="219" t="s">
        <v>799</v>
      </c>
      <c r="C446" s="343"/>
      <c r="D446" s="350"/>
      <c r="E446" s="344"/>
      <c r="F446" s="350"/>
      <c r="G446" s="344"/>
      <c r="H446" s="350"/>
      <c r="I446" s="346"/>
      <c r="J446" s="348"/>
      <c r="K446" s="346"/>
      <c r="L446" s="348"/>
      <c r="M446" s="346"/>
      <c r="N446" s="348"/>
      <c r="O446" s="346"/>
      <c r="P446" s="348"/>
      <c r="Q446" s="346"/>
      <c r="R446" s="348"/>
      <c r="S446" s="346"/>
      <c r="T446" s="348"/>
    </row>
    <row r="447" spans="1:20" ht="14.25">
      <c r="A447" s="218" t="s">
        <v>2193</v>
      </c>
      <c r="B447" s="219" t="s">
        <v>799</v>
      </c>
      <c r="C447" s="343"/>
      <c r="D447" s="350"/>
      <c r="E447" s="344"/>
      <c r="F447" s="350"/>
      <c r="G447" s="344"/>
      <c r="H447" s="350"/>
      <c r="I447" s="346"/>
      <c r="J447" s="348"/>
      <c r="K447" s="346"/>
      <c r="L447" s="348"/>
      <c r="M447" s="346"/>
      <c r="N447" s="348"/>
      <c r="O447" s="346"/>
      <c r="P447" s="348"/>
      <c r="Q447" s="346"/>
      <c r="R447" s="348"/>
      <c r="S447" s="346"/>
      <c r="T447" s="348"/>
    </row>
    <row r="448" spans="1:20" ht="14.25">
      <c r="A448" s="218" t="s">
        <v>2206</v>
      </c>
      <c r="B448" s="219" t="s">
        <v>800</v>
      </c>
      <c r="C448" s="343"/>
      <c r="D448" s="350"/>
      <c r="E448" s="344"/>
      <c r="F448" s="218" t="s">
        <v>703</v>
      </c>
      <c r="G448" s="344"/>
      <c r="H448" s="350"/>
      <c r="I448" s="341" t="s">
        <v>122</v>
      </c>
      <c r="J448" s="342" t="s">
        <v>2207</v>
      </c>
      <c r="K448" s="341" t="s">
        <v>2208</v>
      </c>
      <c r="L448" s="342" t="s">
        <v>70</v>
      </c>
      <c r="M448" s="341" t="s">
        <v>2209</v>
      </c>
      <c r="N448" s="342" t="s">
        <v>968</v>
      </c>
      <c r="O448" s="341" t="s">
        <v>2210</v>
      </c>
      <c r="P448" s="349" t="s">
        <v>80</v>
      </c>
      <c r="Q448" s="341" t="s">
        <v>2211</v>
      </c>
      <c r="R448" s="348"/>
      <c r="S448" s="341" t="s">
        <v>2212</v>
      </c>
      <c r="T448" s="342" t="s">
        <v>3465</v>
      </c>
    </row>
    <row r="449" spans="1:20" ht="14.25">
      <c r="A449" s="218" t="s">
        <v>2206</v>
      </c>
      <c r="B449" s="219" t="s">
        <v>800</v>
      </c>
      <c r="C449" s="343"/>
      <c r="D449" s="350"/>
      <c r="E449" s="344"/>
      <c r="F449" s="350"/>
      <c r="G449" s="344"/>
      <c r="H449" s="350"/>
      <c r="I449" s="346"/>
      <c r="J449" s="348"/>
      <c r="K449" s="346"/>
      <c r="L449" s="348"/>
      <c r="M449" s="346"/>
      <c r="N449" s="348"/>
      <c r="O449" s="346"/>
      <c r="P449" s="348"/>
      <c r="Q449" s="346"/>
      <c r="R449" s="348"/>
      <c r="S449" s="346"/>
      <c r="T449" s="348"/>
    </row>
    <row r="450" spans="1:20" ht="14.25">
      <c r="A450" s="350"/>
      <c r="B450" s="219" t="s">
        <v>801</v>
      </c>
      <c r="C450" s="343"/>
      <c r="D450" s="350"/>
      <c r="E450" s="344"/>
      <c r="F450" s="350"/>
      <c r="G450" s="344"/>
      <c r="H450" s="350"/>
      <c r="I450" s="346"/>
      <c r="J450" s="342" t="s">
        <v>2220</v>
      </c>
      <c r="K450" s="346"/>
      <c r="L450" s="348"/>
      <c r="M450" s="346"/>
      <c r="N450" s="348"/>
      <c r="O450" s="346"/>
      <c r="P450" s="348"/>
      <c r="Q450" s="346"/>
      <c r="R450" s="348"/>
      <c r="S450" s="346"/>
      <c r="T450" s="348"/>
    </row>
    <row r="451" spans="1:20" ht="14.25">
      <c r="A451" s="218" t="s">
        <v>597</v>
      </c>
      <c r="B451" s="219" t="s">
        <v>598</v>
      </c>
      <c r="C451" s="343"/>
      <c r="D451" s="350"/>
      <c r="E451" s="344"/>
      <c r="F451" s="350"/>
      <c r="G451" s="344"/>
      <c r="H451" s="350"/>
      <c r="I451" s="346"/>
      <c r="J451" s="348"/>
      <c r="K451" s="346"/>
      <c r="L451" s="348"/>
      <c r="M451" s="346"/>
      <c r="N451" s="348"/>
      <c r="O451" s="346"/>
      <c r="P451" s="348"/>
      <c r="Q451" s="346"/>
      <c r="R451" s="348"/>
      <c r="S451" s="346"/>
      <c r="T451" s="348"/>
    </row>
    <row r="452" spans="1:20" ht="14.25">
      <c r="A452" s="218" t="s">
        <v>597</v>
      </c>
      <c r="B452" s="219" t="s">
        <v>598</v>
      </c>
      <c r="C452" s="343"/>
      <c r="D452" s="350"/>
      <c r="E452" s="219">
        <v>54</v>
      </c>
      <c r="F452" s="218" t="s">
        <v>78</v>
      </c>
      <c r="G452" s="344"/>
      <c r="H452" s="345" t="s">
        <v>80</v>
      </c>
      <c r="I452" s="341" t="s">
        <v>123</v>
      </c>
      <c r="J452" s="342" t="s">
        <v>2222</v>
      </c>
      <c r="K452" s="341" t="s">
        <v>2223</v>
      </c>
      <c r="L452" s="348"/>
      <c r="M452" s="341" t="s">
        <v>336</v>
      </c>
      <c r="N452" s="342" t="s">
        <v>292</v>
      </c>
      <c r="O452" s="341" t="s">
        <v>776</v>
      </c>
      <c r="P452" s="349" t="s">
        <v>80</v>
      </c>
      <c r="Q452" s="341" t="s">
        <v>2224</v>
      </c>
      <c r="R452" s="348"/>
      <c r="S452" s="341" t="s">
        <v>2225</v>
      </c>
      <c r="T452" s="349" t="s">
        <v>2226</v>
      </c>
    </row>
    <row r="453" spans="1:20" ht="14.25">
      <c r="A453" s="218" t="s">
        <v>597</v>
      </c>
      <c r="B453" s="219" t="s">
        <v>598</v>
      </c>
      <c r="C453" s="343"/>
      <c r="D453" s="350"/>
      <c r="E453" s="344"/>
      <c r="F453" s="350"/>
      <c r="G453" s="344"/>
      <c r="H453" s="350"/>
      <c r="I453" s="346"/>
      <c r="J453" s="348"/>
      <c r="K453" s="346"/>
      <c r="L453" s="348"/>
      <c r="M453" s="346"/>
      <c r="N453" s="348"/>
      <c r="O453" s="346"/>
      <c r="P453" s="348"/>
      <c r="Q453" s="346"/>
      <c r="R453" s="348"/>
      <c r="S453" s="346"/>
      <c r="T453" s="348"/>
    </row>
    <row r="454" spans="1:20" ht="14.25">
      <c r="A454" s="350"/>
      <c r="B454" s="219" t="s">
        <v>802</v>
      </c>
      <c r="C454" s="343"/>
      <c r="D454" s="350"/>
      <c r="E454" s="344"/>
      <c r="F454" s="350"/>
      <c r="G454" s="344"/>
      <c r="H454" s="350"/>
      <c r="I454" s="346"/>
      <c r="J454" s="348"/>
      <c r="K454" s="346"/>
      <c r="L454" s="348"/>
      <c r="M454" s="346"/>
      <c r="N454" s="348"/>
      <c r="O454" s="346"/>
      <c r="P454" s="348"/>
      <c r="Q454" s="346"/>
      <c r="R454" s="348"/>
      <c r="S454" s="346"/>
      <c r="T454" s="348"/>
    </row>
    <row r="455" spans="1:20" ht="14.25">
      <c r="A455" s="218" t="s">
        <v>2233</v>
      </c>
      <c r="B455" s="219" t="s">
        <v>803</v>
      </c>
      <c r="C455" s="343"/>
      <c r="D455" s="350"/>
      <c r="E455" s="219">
        <v>58</v>
      </c>
      <c r="F455" s="218" t="s">
        <v>78</v>
      </c>
      <c r="G455" s="219" t="s">
        <v>79</v>
      </c>
      <c r="H455" s="345" t="s">
        <v>80</v>
      </c>
      <c r="I455" s="341" t="s">
        <v>122</v>
      </c>
      <c r="J455" s="342" t="s">
        <v>2234</v>
      </c>
      <c r="K455" s="341" t="s">
        <v>2235</v>
      </c>
      <c r="L455" s="342" t="s">
        <v>70</v>
      </c>
      <c r="M455" s="341" t="s">
        <v>1550</v>
      </c>
      <c r="N455" s="342" t="s">
        <v>63</v>
      </c>
      <c r="O455" s="341" t="s">
        <v>94</v>
      </c>
      <c r="P455" s="349" t="s">
        <v>80</v>
      </c>
      <c r="Q455" s="341" t="s">
        <v>3466</v>
      </c>
      <c r="R455" s="342" t="s">
        <v>3467</v>
      </c>
      <c r="S455" s="341" t="s">
        <v>3468</v>
      </c>
      <c r="T455" s="342" t="s">
        <v>3469</v>
      </c>
    </row>
    <row r="456" spans="1:20" ht="14.25">
      <c r="A456" s="350"/>
      <c r="B456" s="219" t="s">
        <v>804</v>
      </c>
      <c r="C456" s="343"/>
      <c r="D456" s="350"/>
      <c r="E456" s="344"/>
      <c r="F456" s="350"/>
      <c r="G456" s="344"/>
      <c r="H456" s="350"/>
      <c r="I456" s="346"/>
      <c r="J456" s="342" t="s">
        <v>2241</v>
      </c>
      <c r="K456" s="346"/>
      <c r="L456" s="348"/>
      <c r="M456" s="346"/>
      <c r="N456" s="348"/>
      <c r="O456" s="346"/>
      <c r="P456" s="348"/>
      <c r="Q456" s="346"/>
      <c r="R456" s="348"/>
      <c r="S456" s="346"/>
      <c r="T456" s="348"/>
    </row>
    <row r="457" spans="1:20" ht="14.25">
      <c r="A457" s="350"/>
      <c r="B457" s="219" t="s">
        <v>804</v>
      </c>
      <c r="C457" s="343"/>
      <c r="D457" s="350"/>
      <c r="E457" s="344"/>
      <c r="F457" s="350"/>
      <c r="G457" s="344"/>
      <c r="H457" s="350"/>
      <c r="I457" s="346"/>
      <c r="J457" s="342" t="s">
        <v>2241</v>
      </c>
      <c r="K457" s="346"/>
      <c r="L457" s="348"/>
      <c r="M457" s="346"/>
      <c r="N457" s="348"/>
      <c r="O457" s="346"/>
      <c r="P457" s="348"/>
      <c r="Q457" s="346"/>
      <c r="R457" s="348"/>
      <c r="S457" s="346"/>
      <c r="T457" s="348"/>
    </row>
    <row r="458" spans="1:20" ht="14.25">
      <c r="A458" s="350"/>
      <c r="B458" s="219" t="s">
        <v>804</v>
      </c>
      <c r="C458" s="343"/>
      <c r="D458" s="350"/>
      <c r="E458" s="344"/>
      <c r="F458" s="350"/>
      <c r="G458" s="344"/>
      <c r="H458" s="350"/>
      <c r="I458" s="346"/>
      <c r="J458" s="342" t="s">
        <v>2241</v>
      </c>
      <c r="K458" s="346"/>
      <c r="L458" s="348"/>
      <c r="M458" s="346"/>
      <c r="N458" s="348"/>
      <c r="O458" s="346"/>
      <c r="P458" s="348"/>
      <c r="Q458" s="346"/>
      <c r="R458" s="348"/>
      <c r="S458" s="346"/>
      <c r="T458" s="348"/>
    </row>
    <row r="459" spans="1:20" ht="14.25">
      <c r="A459" s="350"/>
      <c r="B459" s="219" t="s">
        <v>804</v>
      </c>
      <c r="C459" s="343"/>
      <c r="D459" s="350"/>
      <c r="E459" s="344"/>
      <c r="F459" s="350"/>
      <c r="G459" s="344"/>
      <c r="H459" s="350"/>
      <c r="I459" s="346"/>
      <c r="J459" s="342" t="s">
        <v>2241</v>
      </c>
      <c r="K459" s="346"/>
      <c r="L459" s="348"/>
      <c r="M459" s="346"/>
      <c r="N459" s="348"/>
      <c r="O459" s="346"/>
      <c r="P459" s="348"/>
      <c r="Q459" s="346"/>
      <c r="R459" s="348"/>
      <c r="S459" s="346"/>
      <c r="T459" s="348"/>
    </row>
    <row r="460" spans="1:20" ht="14.25">
      <c r="A460" s="350"/>
      <c r="B460" s="219" t="s">
        <v>804</v>
      </c>
      <c r="C460" s="343"/>
      <c r="D460" s="350"/>
      <c r="E460" s="344"/>
      <c r="F460" s="350"/>
      <c r="G460" s="344"/>
      <c r="H460" s="350"/>
      <c r="I460" s="346"/>
      <c r="J460" s="342" t="s">
        <v>2241</v>
      </c>
      <c r="K460" s="346"/>
      <c r="L460" s="348"/>
      <c r="M460" s="346"/>
      <c r="N460" s="348"/>
      <c r="O460" s="346"/>
      <c r="P460" s="348"/>
      <c r="Q460" s="346"/>
      <c r="R460" s="348"/>
      <c r="S460" s="346"/>
      <c r="T460" s="348"/>
    </row>
    <row r="461" spans="1:20" ht="14.25">
      <c r="A461" s="350"/>
      <c r="B461" s="219" t="s">
        <v>804</v>
      </c>
      <c r="C461" s="343"/>
      <c r="D461" s="350"/>
      <c r="E461" s="344"/>
      <c r="F461" s="350"/>
      <c r="G461" s="344"/>
      <c r="H461" s="350"/>
      <c r="I461" s="346"/>
      <c r="J461" s="342" t="s">
        <v>2241</v>
      </c>
      <c r="K461" s="346"/>
      <c r="L461" s="348"/>
      <c r="M461" s="346"/>
      <c r="N461" s="348"/>
      <c r="O461" s="346"/>
      <c r="P461" s="348"/>
      <c r="Q461" s="346"/>
      <c r="R461" s="348"/>
      <c r="S461" s="346"/>
      <c r="T461" s="348"/>
    </row>
    <row r="462" spans="1:20" ht="14.25">
      <c r="A462" s="350"/>
      <c r="B462" s="219" t="s">
        <v>804</v>
      </c>
      <c r="C462" s="343"/>
      <c r="D462" s="350"/>
      <c r="E462" s="344"/>
      <c r="F462" s="350"/>
      <c r="G462" s="344"/>
      <c r="H462" s="350"/>
      <c r="I462" s="346"/>
      <c r="J462" s="342" t="s">
        <v>2241</v>
      </c>
      <c r="K462" s="346"/>
      <c r="L462" s="348"/>
      <c r="M462" s="346"/>
      <c r="N462" s="348"/>
      <c r="O462" s="346"/>
      <c r="P462" s="348"/>
      <c r="Q462" s="346"/>
      <c r="R462" s="348"/>
      <c r="S462" s="346"/>
      <c r="T462" s="348"/>
    </row>
    <row r="463" spans="1:20" ht="14.25">
      <c r="A463" s="350"/>
      <c r="B463" s="219" t="s">
        <v>804</v>
      </c>
      <c r="C463" s="343"/>
      <c r="D463" s="350"/>
      <c r="E463" s="344"/>
      <c r="F463" s="350"/>
      <c r="G463" s="344"/>
      <c r="H463" s="350"/>
      <c r="I463" s="346"/>
      <c r="J463" s="342" t="s">
        <v>2241</v>
      </c>
      <c r="K463" s="346"/>
      <c r="L463" s="348"/>
      <c r="M463" s="346"/>
      <c r="N463" s="348"/>
      <c r="O463" s="346"/>
      <c r="P463" s="348"/>
      <c r="Q463" s="346"/>
      <c r="R463" s="348"/>
      <c r="S463" s="346"/>
      <c r="T463" s="348"/>
    </row>
    <row r="464" spans="1:20" ht="14.25">
      <c r="A464" s="218" t="s">
        <v>465</v>
      </c>
      <c r="B464" s="219" t="s">
        <v>466</v>
      </c>
      <c r="C464" s="343"/>
      <c r="D464" s="350"/>
      <c r="E464" s="344"/>
      <c r="F464" s="350"/>
      <c r="G464" s="344"/>
      <c r="H464" s="350"/>
      <c r="I464" s="346"/>
      <c r="J464" s="348"/>
      <c r="K464" s="346"/>
      <c r="L464" s="348"/>
      <c r="M464" s="346"/>
      <c r="N464" s="348"/>
      <c r="O464" s="346"/>
      <c r="P464" s="348"/>
      <c r="Q464" s="346"/>
      <c r="R464" s="348"/>
      <c r="S464" s="346"/>
      <c r="T464" s="348"/>
    </row>
    <row r="465" spans="1:20" ht="14.25">
      <c r="A465" s="218" t="s">
        <v>465</v>
      </c>
      <c r="B465" s="219" t="s">
        <v>466</v>
      </c>
      <c r="C465" s="343"/>
      <c r="D465" s="350"/>
      <c r="E465" s="344"/>
      <c r="F465" s="350"/>
      <c r="G465" s="344"/>
      <c r="H465" s="350"/>
      <c r="I465" s="346"/>
      <c r="J465" s="348"/>
      <c r="K465" s="346"/>
      <c r="L465" s="348"/>
      <c r="M465" s="346"/>
      <c r="N465" s="348"/>
      <c r="O465" s="346"/>
      <c r="P465" s="348"/>
      <c r="Q465" s="346"/>
      <c r="R465" s="348"/>
      <c r="S465" s="346"/>
      <c r="T465" s="348"/>
    </row>
    <row r="466" spans="1:20" ht="14.25">
      <c r="A466" s="218" t="s">
        <v>465</v>
      </c>
      <c r="B466" s="219" t="s">
        <v>466</v>
      </c>
      <c r="C466" s="343"/>
      <c r="D466" s="350"/>
      <c r="E466" s="219">
        <v>41</v>
      </c>
      <c r="F466" s="218" t="s">
        <v>78</v>
      </c>
      <c r="G466" s="219" t="s">
        <v>79</v>
      </c>
      <c r="H466" s="345" t="s">
        <v>80</v>
      </c>
      <c r="I466" s="341" t="s">
        <v>119</v>
      </c>
      <c r="J466" s="342" t="s">
        <v>2247</v>
      </c>
      <c r="K466" s="341" t="s">
        <v>2248</v>
      </c>
      <c r="L466" s="342" t="s">
        <v>70</v>
      </c>
      <c r="M466" s="341" t="s">
        <v>336</v>
      </c>
      <c r="N466" s="342" t="s">
        <v>63</v>
      </c>
      <c r="O466" s="341" t="s">
        <v>94</v>
      </c>
      <c r="P466" s="349" t="s">
        <v>80</v>
      </c>
      <c r="Q466" s="341" t="s">
        <v>3470</v>
      </c>
      <c r="R466" s="342" t="s">
        <v>2250</v>
      </c>
      <c r="S466" s="362" t="s">
        <v>2251</v>
      </c>
      <c r="T466" s="358"/>
    </row>
    <row r="467" spans="1:20" ht="14.25">
      <c r="A467" s="218" t="s">
        <v>465</v>
      </c>
      <c r="B467" s="219" t="s">
        <v>466</v>
      </c>
      <c r="C467" s="343"/>
      <c r="D467" s="350"/>
      <c r="E467" s="344"/>
      <c r="F467" s="350"/>
      <c r="G467" s="344"/>
      <c r="H467" s="350"/>
      <c r="I467" s="346"/>
      <c r="J467" s="348"/>
      <c r="K467" s="346"/>
      <c r="L467" s="348"/>
      <c r="M467" s="346"/>
      <c r="N467" s="348"/>
      <c r="O467" s="346"/>
      <c r="P467" s="348"/>
      <c r="Q467" s="346"/>
      <c r="R467" s="348"/>
      <c r="S467" s="346"/>
      <c r="T467" s="348"/>
    </row>
    <row r="468" spans="1:20" ht="14.25">
      <c r="A468" s="218" t="s">
        <v>465</v>
      </c>
      <c r="B468" s="219" t="s">
        <v>466</v>
      </c>
      <c r="C468" s="343"/>
      <c r="D468" s="350"/>
      <c r="E468" s="219">
        <v>41</v>
      </c>
      <c r="F468" s="218" t="s">
        <v>78</v>
      </c>
      <c r="G468" s="219" t="s">
        <v>79</v>
      </c>
      <c r="H468" s="345" t="s">
        <v>80</v>
      </c>
      <c r="I468" s="341" t="s">
        <v>119</v>
      </c>
      <c r="J468" s="342" t="s">
        <v>2247</v>
      </c>
      <c r="K468" s="341" t="s">
        <v>2248</v>
      </c>
      <c r="L468" s="342" t="s">
        <v>70</v>
      </c>
      <c r="M468" s="341" t="s">
        <v>336</v>
      </c>
      <c r="N468" s="342" t="s">
        <v>63</v>
      </c>
      <c r="O468" s="341" t="s">
        <v>94</v>
      </c>
      <c r="P468" s="349" t="s">
        <v>80</v>
      </c>
      <c r="Q468" s="341" t="s">
        <v>3470</v>
      </c>
      <c r="R468" s="348"/>
      <c r="S468" s="341" t="s">
        <v>2250</v>
      </c>
      <c r="T468" s="349" t="s">
        <v>2251</v>
      </c>
    </row>
    <row r="469" spans="1:20" ht="14.25">
      <c r="A469" s="350"/>
      <c r="B469" s="219" t="s">
        <v>808</v>
      </c>
      <c r="C469" s="343"/>
      <c r="D469" s="350"/>
      <c r="E469" s="344"/>
      <c r="F469" s="350"/>
      <c r="G469" s="344"/>
      <c r="H469" s="350"/>
      <c r="I469" s="346"/>
      <c r="J469" s="348"/>
      <c r="K469" s="346"/>
      <c r="L469" s="348"/>
      <c r="M469" s="346"/>
      <c r="N469" s="348"/>
      <c r="O469" s="346"/>
      <c r="P469" s="348"/>
      <c r="Q469" s="346"/>
      <c r="R469" s="348"/>
      <c r="S469" s="346"/>
      <c r="T469" s="348"/>
    </row>
    <row r="470" spans="1:20" ht="14.25">
      <c r="A470" s="350"/>
      <c r="B470" s="219" t="s">
        <v>807</v>
      </c>
      <c r="C470" s="343"/>
      <c r="D470" s="350"/>
      <c r="E470" s="344"/>
      <c r="F470" s="350"/>
      <c r="G470" s="344"/>
      <c r="H470" s="350"/>
      <c r="I470" s="346"/>
      <c r="J470" s="342" t="s">
        <v>2271</v>
      </c>
      <c r="K470" s="346"/>
      <c r="L470" s="348"/>
      <c r="M470" s="346"/>
      <c r="N470" s="348"/>
      <c r="O470" s="346"/>
      <c r="P470" s="348"/>
      <c r="Q470" s="346"/>
      <c r="R470" s="348"/>
      <c r="S470" s="346"/>
      <c r="T470" s="358"/>
    </row>
    <row r="471" spans="1:20" ht="14.25">
      <c r="A471" s="350"/>
      <c r="B471" s="219" t="s">
        <v>806</v>
      </c>
      <c r="C471" s="343"/>
      <c r="D471" s="350"/>
      <c r="E471" s="344"/>
      <c r="F471" s="350"/>
      <c r="G471" s="344"/>
      <c r="H471" s="350"/>
      <c r="I471" s="346"/>
      <c r="J471" s="342" t="s">
        <v>2266</v>
      </c>
      <c r="K471" s="346"/>
      <c r="L471" s="348"/>
      <c r="M471" s="346"/>
      <c r="N471" s="348"/>
      <c r="O471" s="346"/>
      <c r="P471" s="348"/>
      <c r="Q471" s="346"/>
      <c r="R471" s="348"/>
      <c r="S471" s="346"/>
      <c r="T471" s="348"/>
    </row>
    <row r="472" spans="1:20" ht="14.25">
      <c r="A472" s="350"/>
      <c r="B472" s="219" t="s">
        <v>805</v>
      </c>
      <c r="C472" s="343"/>
      <c r="D472" s="350"/>
      <c r="E472" s="344"/>
      <c r="F472" s="350"/>
      <c r="G472" s="344"/>
      <c r="H472" s="350"/>
      <c r="I472" s="346"/>
      <c r="J472" s="342" t="s">
        <v>2270</v>
      </c>
      <c r="K472" s="346"/>
      <c r="L472" s="348"/>
      <c r="M472" s="346"/>
      <c r="N472" s="348"/>
      <c r="O472" s="346"/>
      <c r="P472" s="348"/>
      <c r="Q472" s="346"/>
      <c r="R472" s="348"/>
      <c r="S472" s="346"/>
      <c r="T472" s="348"/>
    </row>
    <row r="473" spans="1:20" ht="14.25">
      <c r="A473" s="218" t="s">
        <v>599</v>
      </c>
      <c r="B473" s="219" t="s">
        <v>600</v>
      </c>
      <c r="C473" s="343"/>
      <c r="D473" s="350"/>
      <c r="E473" s="344"/>
      <c r="F473" s="218" t="s">
        <v>78</v>
      </c>
      <c r="G473" s="344"/>
      <c r="H473" s="345" t="s">
        <v>80</v>
      </c>
      <c r="I473" s="341" t="s">
        <v>9</v>
      </c>
      <c r="J473" s="342" t="s">
        <v>2274</v>
      </c>
      <c r="K473" s="341" t="s">
        <v>2275</v>
      </c>
      <c r="L473" s="348"/>
      <c r="M473" s="341" t="s">
        <v>2276</v>
      </c>
      <c r="N473" s="342" t="s">
        <v>223</v>
      </c>
      <c r="O473" s="341" t="s">
        <v>223</v>
      </c>
      <c r="P473" s="349" t="s">
        <v>80</v>
      </c>
      <c r="Q473" s="346"/>
      <c r="R473" s="348"/>
      <c r="S473" s="346"/>
      <c r="T473" s="348"/>
    </row>
    <row r="474" spans="1:20" ht="14.25">
      <c r="A474" s="218" t="s">
        <v>599</v>
      </c>
      <c r="B474" s="219" t="s">
        <v>600</v>
      </c>
      <c r="C474" s="343"/>
      <c r="D474" s="350"/>
      <c r="E474" s="344"/>
      <c r="F474" s="350"/>
      <c r="G474" s="344"/>
      <c r="H474" s="350"/>
      <c r="I474" s="346"/>
      <c r="J474" s="348"/>
      <c r="K474" s="346"/>
      <c r="L474" s="348"/>
      <c r="M474" s="346"/>
      <c r="N474" s="348"/>
      <c r="O474" s="346"/>
      <c r="P474" s="348"/>
      <c r="Q474" s="346"/>
      <c r="R474" s="348"/>
      <c r="S474" s="346"/>
      <c r="T474" s="348"/>
    </row>
    <row r="475" spans="1:20" ht="14.25">
      <c r="A475" s="350"/>
      <c r="B475" s="219" t="s">
        <v>809</v>
      </c>
      <c r="C475" s="343"/>
      <c r="D475" s="350"/>
      <c r="E475" s="344"/>
      <c r="F475" s="350"/>
      <c r="G475" s="344"/>
      <c r="H475" s="350"/>
      <c r="I475" s="346"/>
      <c r="J475" s="348"/>
      <c r="K475" s="346"/>
      <c r="L475" s="348"/>
      <c r="M475" s="346"/>
      <c r="N475" s="348"/>
      <c r="O475" s="346"/>
      <c r="P475" s="348"/>
      <c r="Q475" s="346"/>
      <c r="R475" s="348"/>
      <c r="S475" s="346"/>
      <c r="T475" s="348"/>
    </row>
    <row r="476" spans="1:20" ht="14.25">
      <c r="A476" s="350"/>
      <c r="B476" s="219" t="s">
        <v>809</v>
      </c>
      <c r="C476" s="343"/>
      <c r="D476" s="350"/>
      <c r="E476" s="344"/>
      <c r="F476" s="350"/>
      <c r="G476" s="344"/>
      <c r="H476" s="350"/>
      <c r="I476" s="346"/>
      <c r="J476" s="348"/>
      <c r="K476" s="346"/>
      <c r="L476" s="348"/>
      <c r="M476" s="346"/>
      <c r="N476" s="348"/>
      <c r="O476" s="346"/>
      <c r="P476" s="348"/>
      <c r="Q476" s="346"/>
      <c r="R476" s="348"/>
      <c r="S476" s="346"/>
      <c r="T476" s="348"/>
    </row>
    <row r="477" spans="1:20" ht="14.25">
      <c r="A477" s="350"/>
      <c r="B477" s="219" t="s">
        <v>810</v>
      </c>
      <c r="C477" s="343"/>
      <c r="D477" s="350"/>
      <c r="E477" s="344"/>
      <c r="F477" s="350"/>
      <c r="G477" s="344"/>
      <c r="H477" s="350"/>
      <c r="I477" s="346"/>
      <c r="J477" s="342" t="s">
        <v>2282</v>
      </c>
      <c r="K477" s="346"/>
      <c r="L477" s="348"/>
      <c r="M477" s="346"/>
      <c r="N477" s="348"/>
      <c r="O477" s="346"/>
      <c r="P477" s="348"/>
      <c r="Q477" s="346"/>
      <c r="R477" s="348"/>
      <c r="S477" s="346"/>
      <c r="T477" s="348"/>
    </row>
    <row r="478" spans="1:20" ht="14.25">
      <c r="A478" s="218" t="s">
        <v>2283</v>
      </c>
      <c r="B478" s="219" t="s">
        <v>811</v>
      </c>
      <c r="C478" s="343"/>
      <c r="D478" s="350"/>
      <c r="E478" s="344"/>
      <c r="F478" s="350"/>
      <c r="G478" s="344"/>
      <c r="H478" s="350"/>
      <c r="I478" s="346"/>
      <c r="J478" s="348"/>
      <c r="K478" s="341" t="s">
        <v>2284</v>
      </c>
      <c r="L478" s="348"/>
      <c r="M478" s="341" t="s">
        <v>336</v>
      </c>
      <c r="N478" s="342" t="s">
        <v>276</v>
      </c>
      <c r="O478" s="341" t="s">
        <v>428</v>
      </c>
      <c r="P478" s="349" t="s">
        <v>80</v>
      </c>
      <c r="Q478" s="346"/>
      <c r="R478" s="348"/>
      <c r="S478" s="346"/>
      <c r="T478" s="348"/>
    </row>
    <row r="479" spans="1:20" ht="14.25">
      <c r="A479" s="218" t="s">
        <v>2283</v>
      </c>
      <c r="B479" s="219" t="s">
        <v>811</v>
      </c>
      <c r="C479" s="343"/>
      <c r="D479" s="350"/>
      <c r="E479" s="344"/>
      <c r="F479" s="218" t="s">
        <v>78</v>
      </c>
      <c r="G479" s="344"/>
      <c r="H479" s="345" t="s">
        <v>80</v>
      </c>
      <c r="I479" s="346"/>
      <c r="J479" s="348"/>
      <c r="K479" s="341" t="s">
        <v>2289</v>
      </c>
      <c r="L479" s="348"/>
      <c r="M479" s="341" t="s">
        <v>336</v>
      </c>
      <c r="N479" s="342" t="s">
        <v>276</v>
      </c>
      <c r="O479" s="341" t="s">
        <v>428</v>
      </c>
      <c r="P479" s="349" t="s">
        <v>80</v>
      </c>
      <c r="Q479" s="346"/>
      <c r="R479" s="348"/>
      <c r="S479" s="346"/>
      <c r="T479" s="348"/>
    </row>
    <row r="480" spans="1:20" ht="14.25">
      <c r="A480" s="218" t="s">
        <v>2283</v>
      </c>
      <c r="B480" s="219" t="s">
        <v>811</v>
      </c>
      <c r="C480" s="343"/>
      <c r="D480" s="350"/>
      <c r="E480" s="344"/>
      <c r="F480" s="350"/>
      <c r="G480" s="344"/>
      <c r="H480" s="350"/>
      <c r="I480" s="346"/>
      <c r="J480" s="348"/>
      <c r="K480" s="346"/>
      <c r="L480" s="348"/>
      <c r="M480" s="346"/>
      <c r="N480" s="348"/>
      <c r="O480" s="346"/>
      <c r="P480" s="348"/>
      <c r="Q480" s="346"/>
      <c r="R480" s="348"/>
      <c r="S480" s="346"/>
      <c r="T480" s="348"/>
    </row>
    <row r="481" spans="1:20" ht="14.25">
      <c r="A481" s="218" t="s">
        <v>2290</v>
      </c>
      <c r="B481" s="219" t="s">
        <v>812</v>
      </c>
      <c r="C481" s="343"/>
      <c r="D481" s="350"/>
      <c r="E481" s="344"/>
      <c r="F481" s="218" t="s">
        <v>78</v>
      </c>
      <c r="G481" s="219" t="s">
        <v>79</v>
      </c>
      <c r="H481" s="345" t="s">
        <v>80</v>
      </c>
      <c r="I481" s="341" t="s">
        <v>1789</v>
      </c>
      <c r="J481" s="342" t="s">
        <v>2291</v>
      </c>
      <c r="K481" s="341" t="s">
        <v>2292</v>
      </c>
      <c r="L481" s="342" t="s">
        <v>84</v>
      </c>
      <c r="M481" s="341" t="s">
        <v>2293</v>
      </c>
      <c r="N481" s="342" t="s">
        <v>1294</v>
      </c>
      <c r="O481" s="341" t="s">
        <v>736</v>
      </c>
      <c r="P481" s="349" t="s">
        <v>80</v>
      </c>
      <c r="Q481" s="346"/>
      <c r="R481" s="348"/>
      <c r="S481" s="346"/>
      <c r="T481" s="348"/>
    </row>
    <row r="482" spans="1:20" ht="14.25">
      <c r="A482" s="218" t="s">
        <v>2290</v>
      </c>
      <c r="B482" s="219" t="s">
        <v>812</v>
      </c>
      <c r="C482" s="343"/>
      <c r="D482" s="350"/>
      <c r="E482" s="344"/>
      <c r="F482" s="350"/>
      <c r="G482" s="344"/>
      <c r="H482" s="350"/>
      <c r="I482" s="346"/>
      <c r="J482" s="348"/>
      <c r="K482" s="346"/>
      <c r="L482" s="348"/>
      <c r="M482" s="346"/>
      <c r="N482" s="348"/>
      <c r="O482" s="346"/>
      <c r="P482" s="348"/>
      <c r="Q482" s="346"/>
      <c r="R482" s="348"/>
      <c r="S482" s="346"/>
      <c r="T482" s="348"/>
    </row>
    <row r="483" spans="1:20" ht="14.25">
      <c r="A483" s="218" t="s">
        <v>2290</v>
      </c>
      <c r="B483" s="219" t="s">
        <v>812</v>
      </c>
      <c r="C483" s="343"/>
      <c r="D483" s="350"/>
      <c r="E483" s="344"/>
      <c r="F483" s="350"/>
      <c r="G483" s="344"/>
      <c r="H483" s="350"/>
      <c r="I483" s="346"/>
      <c r="J483" s="348"/>
      <c r="K483" s="346"/>
      <c r="L483" s="348"/>
      <c r="M483" s="346"/>
      <c r="N483" s="348"/>
      <c r="O483" s="346"/>
      <c r="P483" s="348"/>
      <c r="Q483" s="346"/>
      <c r="R483" s="348"/>
      <c r="S483" s="346"/>
      <c r="T483" s="348"/>
    </row>
    <row r="484" spans="1:20" ht="14.25">
      <c r="A484" s="218" t="s">
        <v>2290</v>
      </c>
      <c r="B484" s="219" t="s">
        <v>812</v>
      </c>
      <c r="C484" s="343"/>
      <c r="D484" s="350"/>
      <c r="E484" s="344"/>
      <c r="F484" s="350"/>
      <c r="G484" s="344"/>
      <c r="H484" s="350"/>
      <c r="I484" s="346"/>
      <c r="J484" s="348"/>
      <c r="K484" s="346"/>
      <c r="L484" s="348"/>
      <c r="M484" s="346"/>
      <c r="N484" s="348"/>
      <c r="O484" s="346"/>
      <c r="P484" s="348"/>
      <c r="Q484" s="346"/>
      <c r="R484" s="348"/>
      <c r="S484" s="346"/>
      <c r="T484" s="348"/>
    </row>
    <row r="485" spans="1:20" ht="14.25">
      <c r="A485" s="350"/>
      <c r="B485" s="219" t="s">
        <v>821</v>
      </c>
      <c r="C485" s="343"/>
      <c r="D485" s="350"/>
      <c r="E485" s="344"/>
      <c r="F485" s="350"/>
      <c r="G485" s="344"/>
      <c r="H485" s="350"/>
      <c r="I485" s="346"/>
      <c r="J485" s="342" t="s">
        <v>2341</v>
      </c>
      <c r="K485" s="346"/>
      <c r="L485" s="348"/>
      <c r="M485" s="346"/>
      <c r="N485" s="348"/>
      <c r="O485" s="346"/>
      <c r="P485" s="348"/>
      <c r="Q485" s="346"/>
      <c r="R485" s="348"/>
      <c r="S485" s="346"/>
      <c r="T485" s="348"/>
    </row>
    <row r="486" spans="1:20" ht="14.25">
      <c r="A486" s="350"/>
      <c r="B486" s="219" t="s">
        <v>175</v>
      </c>
      <c r="C486" s="343"/>
      <c r="D486" s="350"/>
      <c r="E486" s="344"/>
      <c r="F486" s="350"/>
      <c r="G486" s="344"/>
      <c r="H486" s="350"/>
      <c r="I486" s="346"/>
      <c r="J486" s="342" t="s">
        <v>2342</v>
      </c>
      <c r="K486" s="346"/>
      <c r="L486" s="348"/>
      <c r="M486" s="346"/>
      <c r="N486" s="348"/>
      <c r="O486" s="346"/>
      <c r="P486" s="348"/>
      <c r="Q486" s="346"/>
      <c r="R486" s="348"/>
      <c r="S486" s="346"/>
      <c r="T486" s="348"/>
    </row>
    <row r="487" spans="1:20" ht="14.25">
      <c r="A487" s="218" t="s">
        <v>203</v>
      </c>
      <c r="B487" s="219" t="s">
        <v>204</v>
      </c>
      <c r="C487" s="343"/>
      <c r="D487" s="350"/>
      <c r="E487" s="344"/>
      <c r="F487" s="350"/>
      <c r="G487" s="344"/>
      <c r="H487" s="350"/>
      <c r="I487" s="346"/>
      <c r="J487" s="348"/>
      <c r="K487" s="346"/>
      <c r="L487" s="348"/>
      <c r="M487" s="346"/>
      <c r="N487" s="348"/>
      <c r="O487" s="346"/>
      <c r="P487" s="348"/>
      <c r="Q487" s="346"/>
      <c r="R487" s="348"/>
      <c r="S487" s="346"/>
      <c r="T487" s="348"/>
    </row>
    <row r="488" spans="1:20" ht="14.25">
      <c r="A488" s="218" t="s">
        <v>203</v>
      </c>
      <c r="B488" s="219" t="s">
        <v>204</v>
      </c>
      <c r="C488" s="343"/>
      <c r="D488" s="350"/>
      <c r="E488" s="219">
        <v>58</v>
      </c>
      <c r="F488" s="218" t="s">
        <v>78</v>
      </c>
      <c r="G488" s="219" t="s">
        <v>79</v>
      </c>
      <c r="H488" s="345" t="s">
        <v>80</v>
      </c>
      <c r="I488" s="341" t="s">
        <v>121</v>
      </c>
      <c r="J488" s="342" t="s">
        <v>2302</v>
      </c>
      <c r="K488" s="341" t="s">
        <v>2303</v>
      </c>
      <c r="L488" s="342" t="s">
        <v>84</v>
      </c>
      <c r="M488" s="341" t="s">
        <v>336</v>
      </c>
      <c r="N488" s="342" t="s">
        <v>105</v>
      </c>
      <c r="O488" s="341" t="s">
        <v>2147</v>
      </c>
      <c r="P488" s="349" t="s">
        <v>80</v>
      </c>
      <c r="Q488" s="341" t="s">
        <v>3471</v>
      </c>
      <c r="R488" s="348"/>
      <c r="S488" s="341" t="s">
        <v>3472</v>
      </c>
      <c r="T488" s="342" t="s">
        <v>3473</v>
      </c>
    </row>
    <row r="489" spans="1:20" ht="14.25">
      <c r="A489" s="218" t="s">
        <v>2330</v>
      </c>
      <c r="B489" s="219" t="s">
        <v>820</v>
      </c>
      <c r="C489" s="343"/>
      <c r="D489" s="350"/>
      <c r="E489" s="344"/>
      <c r="F489" s="350"/>
      <c r="G489" s="344"/>
      <c r="H489" s="350"/>
      <c r="I489" s="346"/>
      <c r="J489" s="342" t="s">
        <v>2331</v>
      </c>
      <c r="K489" s="346"/>
      <c r="L489" s="348"/>
      <c r="M489" s="346"/>
      <c r="N489" s="348"/>
      <c r="O489" s="346"/>
      <c r="P489" s="348"/>
      <c r="Q489" s="346"/>
      <c r="R489" s="348"/>
      <c r="S489" s="346"/>
      <c r="T489" s="348"/>
    </row>
    <row r="490" spans="1:20" ht="14.25">
      <c r="A490" s="350"/>
      <c r="B490" s="219" t="s">
        <v>819</v>
      </c>
      <c r="C490" s="343"/>
      <c r="D490" s="350"/>
      <c r="E490" s="344"/>
      <c r="F490" s="350"/>
      <c r="G490" s="344"/>
      <c r="H490" s="350"/>
      <c r="I490" s="346"/>
      <c r="J490" s="348"/>
      <c r="K490" s="346"/>
      <c r="L490" s="348"/>
      <c r="M490" s="346"/>
      <c r="N490" s="348"/>
      <c r="O490" s="346"/>
      <c r="P490" s="348"/>
      <c r="Q490" s="346"/>
      <c r="R490" s="348"/>
      <c r="S490" s="346"/>
      <c r="T490" s="348"/>
    </row>
    <row r="491" spans="1:20" ht="14.25">
      <c r="A491" s="350"/>
      <c r="B491" s="219" t="s">
        <v>818</v>
      </c>
      <c r="C491" s="343"/>
      <c r="D491" s="350"/>
      <c r="E491" s="344"/>
      <c r="F491" s="350"/>
      <c r="G491" s="344"/>
      <c r="H491" s="350"/>
      <c r="I491" s="346"/>
      <c r="J491" s="348"/>
      <c r="K491" s="346"/>
      <c r="L491" s="348"/>
      <c r="M491" s="346"/>
      <c r="N491" s="348"/>
      <c r="O491" s="346"/>
      <c r="P491" s="348"/>
      <c r="Q491" s="346"/>
      <c r="R491" s="348"/>
      <c r="S491" s="365"/>
      <c r="T491" s="358"/>
    </row>
    <row r="492" spans="1:20" ht="14.25">
      <c r="A492" s="350"/>
      <c r="B492" s="219" t="s">
        <v>817</v>
      </c>
      <c r="C492" s="343"/>
      <c r="D492" s="350"/>
      <c r="E492" s="344"/>
      <c r="F492" s="350"/>
      <c r="G492" s="344"/>
      <c r="H492" s="350"/>
      <c r="I492" s="346"/>
      <c r="J492" s="348"/>
      <c r="K492" s="346"/>
      <c r="L492" s="348"/>
      <c r="M492" s="346"/>
      <c r="N492" s="348"/>
      <c r="O492" s="346"/>
      <c r="P492" s="348"/>
      <c r="Q492" s="346"/>
      <c r="R492" s="348"/>
      <c r="S492" s="346"/>
      <c r="T492" s="348"/>
    </row>
    <row r="493" spans="1:20" ht="14.25">
      <c r="A493" s="218" t="s">
        <v>282</v>
      </c>
      <c r="B493" s="219" t="s">
        <v>283</v>
      </c>
      <c r="C493" s="343"/>
      <c r="D493" s="350"/>
      <c r="E493" s="219">
        <v>53</v>
      </c>
      <c r="F493" s="218" t="s">
        <v>78</v>
      </c>
      <c r="G493" s="344"/>
      <c r="H493" s="345" t="s">
        <v>80</v>
      </c>
      <c r="I493" s="341" t="s">
        <v>1400</v>
      </c>
      <c r="J493" s="342" t="s">
        <v>2315</v>
      </c>
      <c r="K493" s="341" t="s">
        <v>2316</v>
      </c>
      <c r="L493" s="342" t="s">
        <v>84</v>
      </c>
      <c r="M493" s="341" t="s">
        <v>336</v>
      </c>
      <c r="N493" s="342" t="s">
        <v>63</v>
      </c>
      <c r="O493" s="341" t="s">
        <v>64</v>
      </c>
      <c r="P493" s="349" t="s">
        <v>80</v>
      </c>
      <c r="Q493" s="341" t="s">
        <v>3474</v>
      </c>
      <c r="R493" s="348"/>
      <c r="S493" s="341" t="s">
        <v>2320</v>
      </c>
      <c r="T493" s="342" t="s">
        <v>3475</v>
      </c>
    </row>
    <row r="494" spans="1:20" ht="14.25">
      <c r="A494" s="350"/>
      <c r="B494" s="219" t="s">
        <v>816</v>
      </c>
      <c r="C494" s="343"/>
      <c r="D494" s="350"/>
      <c r="E494" s="344"/>
      <c r="F494" s="350"/>
      <c r="G494" s="344"/>
      <c r="H494" s="350"/>
      <c r="I494" s="346"/>
      <c r="J494" s="348"/>
      <c r="K494" s="346"/>
      <c r="L494" s="348"/>
      <c r="M494" s="346"/>
      <c r="N494" s="348"/>
      <c r="O494" s="346"/>
      <c r="P494" s="348"/>
      <c r="Q494" s="346"/>
      <c r="R494" s="348"/>
      <c r="S494" s="346"/>
      <c r="T494" s="348"/>
    </row>
    <row r="495" spans="1:20" ht="14.25">
      <c r="A495" s="218" t="s">
        <v>2325</v>
      </c>
      <c r="B495" s="219" t="s">
        <v>815</v>
      </c>
      <c r="C495" s="343"/>
      <c r="D495" s="350"/>
      <c r="E495" s="219">
        <v>56</v>
      </c>
      <c r="F495" s="350"/>
      <c r="G495" s="344"/>
      <c r="H495" s="350"/>
      <c r="I495" s="341" t="s">
        <v>9</v>
      </c>
      <c r="J495" s="342" t="s">
        <v>2326</v>
      </c>
      <c r="K495" s="341" t="s">
        <v>2327</v>
      </c>
      <c r="L495" s="342" t="s">
        <v>70</v>
      </c>
      <c r="M495" s="341" t="s">
        <v>336</v>
      </c>
      <c r="N495" s="342" t="s">
        <v>961</v>
      </c>
      <c r="O495" s="341" t="s">
        <v>2328</v>
      </c>
      <c r="P495" s="349" t="s">
        <v>80</v>
      </c>
      <c r="Q495" s="346"/>
      <c r="R495" s="348"/>
      <c r="S495" s="346"/>
      <c r="T495" s="348"/>
    </row>
    <row r="496" spans="1:20" ht="14.25">
      <c r="A496" s="350"/>
      <c r="B496" s="219" t="s">
        <v>814</v>
      </c>
      <c r="C496" s="343"/>
      <c r="D496" s="350"/>
      <c r="E496" s="344"/>
      <c r="F496" s="350"/>
      <c r="G496" s="344"/>
      <c r="H496" s="350"/>
      <c r="I496" s="346"/>
      <c r="J496" s="342" t="s">
        <v>2345</v>
      </c>
      <c r="K496" s="346"/>
      <c r="L496" s="348"/>
      <c r="M496" s="346"/>
      <c r="N496" s="348"/>
      <c r="O496" s="346"/>
      <c r="P496" s="348"/>
      <c r="Q496" s="346"/>
      <c r="R496" s="348"/>
      <c r="S496" s="346"/>
      <c r="T496" s="348"/>
    </row>
    <row r="497" spans="1:20" ht="14.25">
      <c r="A497" s="350"/>
      <c r="B497" s="219" t="s">
        <v>814</v>
      </c>
      <c r="C497" s="343"/>
      <c r="D497" s="350"/>
      <c r="E497" s="344"/>
      <c r="F497" s="350"/>
      <c r="G497" s="344"/>
      <c r="H497" s="350"/>
      <c r="I497" s="346"/>
      <c r="J497" s="342" t="s">
        <v>2344</v>
      </c>
      <c r="K497" s="346"/>
      <c r="L497" s="348"/>
      <c r="M497" s="346"/>
      <c r="N497" s="348"/>
      <c r="O497" s="346"/>
      <c r="P497" s="348"/>
      <c r="Q497" s="346"/>
      <c r="R497" s="348"/>
      <c r="S497" s="346"/>
      <c r="T497" s="348"/>
    </row>
    <row r="498" spans="1:20" ht="14.25">
      <c r="A498" s="218" t="s">
        <v>603</v>
      </c>
      <c r="B498" s="219" t="s">
        <v>604</v>
      </c>
      <c r="C498" s="343"/>
      <c r="D498" s="350"/>
      <c r="E498" s="344"/>
      <c r="F498" s="218" t="s">
        <v>78</v>
      </c>
      <c r="G498" s="344"/>
      <c r="H498" s="345" t="s">
        <v>80</v>
      </c>
      <c r="I498" s="341" t="s">
        <v>9</v>
      </c>
      <c r="J498" s="342" t="s">
        <v>2333</v>
      </c>
      <c r="K498" s="341" t="s">
        <v>2334</v>
      </c>
      <c r="L498" s="348"/>
      <c r="M498" s="341" t="s">
        <v>336</v>
      </c>
      <c r="N498" s="342" t="s">
        <v>729</v>
      </c>
      <c r="O498" s="341" t="s">
        <v>730</v>
      </c>
      <c r="P498" s="349" t="s">
        <v>80</v>
      </c>
      <c r="Q498" s="341" t="s">
        <v>2335</v>
      </c>
      <c r="R498" s="348"/>
      <c r="S498" s="341">
        <v>13892050061</v>
      </c>
      <c r="T498" s="349" t="s">
        <v>2336</v>
      </c>
    </row>
    <row r="499" spans="1:20" ht="14.25">
      <c r="A499" s="218" t="s">
        <v>612</v>
      </c>
      <c r="B499" s="219" t="s">
        <v>613</v>
      </c>
      <c r="C499" s="343"/>
      <c r="D499" s="350"/>
      <c r="E499" s="344"/>
      <c r="F499" s="350"/>
      <c r="G499" s="344"/>
      <c r="H499" s="350"/>
      <c r="I499" s="346"/>
      <c r="J499" s="348"/>
      <c r="K499" s="346"/>
      <c r="L499" s="348"/>
      <c r="M499" s="346"/>
      <c r="N499" s="348"/>
      <c r="O499" s="346"/>
      <c r="P499" s="348"/>
      <c r="Q499" s="346"/>
      <c r="R499" s="348"/>
      <c r="S499" s="346"/>
      <c r="T499" s="348"/>
    </row>
    <row r="500" spans="1:20" ht="14.25">
      <c r="A500" s="350"/>
      <c r="B500" s="219" t="s">
        <v>813</v>
      </c>
      <c r="C500" s="343"/>
      <c r="D500" s="350"/>
      <c r="E500" s="344"/>
      <c r="F500" s="350"/>
      <c r="G500" s="344"/>
      <c r="H500" s="350"/>
      <c r="I500" s="346"/>
      <c r="J500" s="342" t="s">
        <v>2339</v>
      </c>
      <c r="K500" s="346"/>
      <c r="L500" s="348"/>
      <c r="M500" s="346"/>
      <c r="N500" s="348"/>
      <c r="O500" s="346"/>
      <c r="P500" s="348"/>
      <c r="Q500" s="346"/>
      <c r="R500" s="348"/>
      <c r="S500" s="346"/>
      <c r="T500" s="348"/>
    </row>
    <row r="501" spans="1:20" ht="14.25">
      <c r="A501" s="350"/>
      <c r="B501" s="219" t="s">
        <v>822</v>
      </c>
      <c r="C501" s="343"/>
      <c r="D501" s="350"/>
      <c r="E501" s="344"/>
      <c r="F501" s="350"/>
      <c r="G501" s="344"/>
      <c r="H501" s="350"/>
      <c r="I501" s="346"/>
      <c r="J501" s="342" t="s">
        <v>2357</v>
      </c>
      <c r="K501" s="346"/>
      <c r="L501" s="348"/>
      <c r="M501" s="346"/>
      <c r="N501" s="348"/>
      <c r="O501" s="346"/>
      <c r="P501" s="348"/>
      <c r="Q501" s="346"/>
      <c r="R501" s="348"/>
      <c r="S501" s="346"/>
      <c r="T501" s="348"/>
    </row>
    <row r="502" spans="1:20" ht="14.25">
      <c r="A502" s="218" t="s">
        <v>2359</v>
      </c>
      <c r="B502" s="219" t="s">
        <v>823</v>
      </c>
      <c r="C502" s="343"/>
      <c r="D502" s="218">
        <v>1961</v>
      </c>
      <c r="E502" s="219">
        <v>55</v>
      </c>
      <c r="F502" s="218" t="s">
        <v>78</v>
      </c>
      <c r="G502" s="344"/>
      <c r="H502" s="345" t="s">
        <v>80</v>
      </c>
      <c r="I502" s="341" t="s">
        <v>121</v>
      </c>
      <c r="J502" s="348"/>
      <c r="K502" s="341" t="s">
        <v>2360</v>
      </c>
      <c r="L502" s="348"/>
      <c r="M502" s="341" t="s">
        <v>336</v>
      </c>
      <c r="N502" s="342" t="s">
        <v>63</v>
      </c>
      <c r="O502" s="341" t="s">
        <v>64</v>
      </c>
      <c r="P502" s="349" t="s">
        <v>80</v>
      </c>
      <c r="Q502" s="346"/>
      <c r="R502" s="348"/>
      <c r="S502" s="346"/>
      <c r="T502" s="348"/>
    </row>
    <row r="503" spans="1:20" ht="14.25">
      <c r="A503" s="218" t="s">
        <v>2359</v>
      </c>
      <c r="B503" s="219" t="s">
        <v>823</v>
      </c>
      <c r="C503" s="343"/>
      <c r="D503" s="350"/>
      <c r="E503" s="344"/>
      <c r="F503" s="350"/>
      <c r="G503" s="344"/>
      <c r="H503" s="350"/>
      <c r="I503" s="346"/>
      <c r="J503" s="348"/>
      <c r="K503" s="346"/>
      <c r="L503" s="348"/>
      <c r="M503" s="346"/>
      <c r="N503" s="348"/>
      <c r="O503" s="346"/>
      <c r="P503" s="348"/>
      <c r="Q503" s="346"/>
      <c r="R503" s="348"/>
      <c r="S503" s="346"/>
      <c r="T503" s="348"/>
    </row>
    <row r="504" spans="1:20" ht="14.25">
      <c r="A504" s="218" t="s">
        <v>2359</v>
      </c>
      <c r="B504" s="219" t="s">
        <v>823</v>
      </c>
      <c r="C504" s="343"/>
      <c r="D504" s="350"/>
      <c r="E504" s="344"/>
      <c r="F504" s="350"/>
      <c r="G504" s="344"/>
      <c r="H504" s="350"/>
      <c r="I504" s="346"/>
      <c r="J504" s="348"/>
      <c r="K504" s="346"/>
      <c r="L504" s="348"/>
      <c r="M504" s="346"/>
      <c r="N504" s="348"/>
      <c r="O504" s="346"/>
      <c r="P504" s="348"/>
      <c r="Q504" s="346"/>
      <c r="R504" s="348"/>
      <c r="S504" s="346"/>
      <c r="T504" s="348"/>
    </row>
    <row r="505" spans="1:20" ht="14.25">
      <c r="A505" s="218" t="s">
        <v>2363</v>
      </c>
      <c r="B505" s="219" t="s">
        <v>824</v>
      </c>
      <c r="C505" s="343"/>
      <c r="D505" s="350"/>
      <c r="E505" s="344"/>
      <c r="F505" s="350"/>
      <c r="G505" s="344"/>
      <c r="H505" s="350"/>
      <c r="I505" s="346"/>
      <c r="J505" s="348"/>
      <c r="K505" s="346"/>
      <c r="L505" s="348"/>
      <c r="M505" s="346"/>
      <c r="N505" s="348"/>
      <c r="O505" s="346"/>
      <c r="P505" s="348"/>
      <c r="Q505" s="346"/>
      <c r="R505" s="348"/>
      <c r="S505" s="346"/>
      <c r="T505" s="348"/>
    </row>
    <row r="506" spans="1:20" ht="14.25">
      <c r="A506" s="218" t="s">
        <v>2363</v>
      </c>
      <c r="B506" s="219" t="s">
        <v>824</v>
      </c>
      <c r="C506" s="343"/>
      <c r="D506" s="350"/>
      <c r="E506" s="344"/>
      <c r="F506" s="350"/>
      <c r="G506" s="344"/>
      <c r="H506" s="350"/>
      <c r="I506" s="341" t="s">
        <v>124</v>
      </c>
      <c r="J506" s="342" t="s">
        <v>2364</v>
      </c>
      <c r="K506" s="341" t="s">
        <v>2365</v>
      </c>
      <c r="L506" s="348"/>
      <c r="M506" s="341" t="s">
        <v>336</v>
      </c>
      <c r="N506" s="342" t="s">
        <v>968</v>
      </c>
      <c r="O506" s="341" t="s">
        <v>1604</v>
      </c>
      <c r="P506" s="349" t="s">
        <v>80</v>
      </c>
      <c r="Q506" s="346"/>
      <c r="R506" s="348"/>
      <c r="S506" s="346"/>
      <c r="T506" s="348"/>
    </row>
    <row r="507" spans="1:20" ht="14.25">
      <c r="A507" s="350"/>
      <c r="B507" s="219" t="s">
        <v>825</v>
      </c>
      <c r="C507" s="343"/>
      <c r="D507" s="350"/>
      <c r="E507" s="344"/>
      <c r="F507" s="350"/>
      <c r="G507" s="344"/>
      <c r="H507" s="350"/>
      <c r="I507" s="346"/>
      <c r="J507" s="348"/>
      <c r="K507" s="346"/>
      <c r="L507" s="348"/>
      <c r="M507" s="346"/>
      <c r="N507" s="348"/>
      <c r="O507" s="346"/>
      <c r="P507" s="348"/>
      <c r="Q507" s="346"/>
      <c r="R507" s="348"/>
      <c r="S507" s="346"/>
      <c r="T507" s="348"/>
    </row>
    <row r="508" spans="1:20" ht="14.25">
      <c r="A508" s="350"/>
      <c r="B508" s="219" t="s">
        <v>826</v>
      </c>
      <c r="C508" s="343"/>
      <c r="D508" s="350"/>
      <c r="E508" s="344"/>
      <c r="F508" s="350"/>
      <c r="G508" s="344"/>
      <c r="H508" s="350"/>
      <c r="I508" s="346"/>
      <c r="J508" s="348"/>
      <c r="K508" s="346"/>
      <c r="L508" s="348"/>
      <c r="M508" s="346"/>
      <c r="N508" s="348"/>
      <c r="O508" s="346"/>
      <c r="P508" s="348"/>
      <c r="Q508" s="346"/>
      <c r="R508" s="348"/>
      <c r="S508" s="346"/>
      <c r="T508" s="348"/>
    </row>
    <row r="509" spans="1:20" ht="14.25">
      <c r="A509" s="350"/>
      <c r="B509" s="219" t="s">
        <v>834</v>
      </c>
      <c r="C509" s="343"/>
      <c r="D509" s="350"/>
      <c r="E509" s="344"/>
      <c r="F509" s="350"/>
      <c r="G509" s="344"/>
      <c r="H509" s="350"/>
      <c r="I509" s="346"/>
      <c r="J509" s="348"/>
      <c r="K509" s="346"/>
      <c r="L509" s="348"/>
      <c r="M509" s="346"/>
      <c r="N509" s="348"/>
      <c r="O509" s="346"/>
      <c r="P509" s="348"/>
      <c r="Q509" s="346"/>
      <c r="R509" s="348"/>
      <c r="S509" s="346"/>
      <c r="T509" s="348"/>
    </row>
    <row r="510" spans="1:20" ht="14.25">
      <c r="A510" s="218" t="s">
        <v>606</v>
      </c>
      <c r="B510" s="219" t="s">
        <v>607</v>
      </c>
      <c r="C510" s="343"/>
      <c r="D510" s="350"/>
      <c r="E510" s="344"/>
      <c r="F510" s="218" t="s">
        <v>78</v>
      </c>
      <c r="G510" s="344"/>
      <c r="H510" s="350"/>
      <c r="I510" s="341" t="s">
        <v>121</v>
      </c>
      <c r="J510" s="342" t="s">
        <v>2387</v>
      </c>
      <c r="K510" s="341" t="s">
        <v>2388</v>
      </c>
      <c r="L510" s="348"/>
      <c r="M510" s="341" t="s">
        <v>336</v>
      </c>
      <c r="N510" s="342" t="s">
        <v>748</v>
      </c>
      <c r="O510" s="341" t="s">
        <v>1915</v>
      </c>
      <c r="P510" s="349" t="s">
        <v>80</v>
      </c>
      <c r="Q510" s="346"/>
      <c r="R510" s="348"/>
      <c r="S510" s="346"/>
      <c r="T510" s="348"/>
    </row>
    <row r="511" spans="1:20" ht="14.25">
      <c r="A511" s="350"/>
      <c r="B511" s="219" t="s">
        <v>833</v>
      </c>
      <c r="C511" s="343"/>
      <c r="D511" s="350"/>
      <c r="E511" s="344"/>
      <c r="F511" s="350"/>
      <c r="G511" s="344"/>
      <c r="H511" s="350"/>
      <c r="I511" s="346"/>
      <c r="J511" s="342" t="s">
        <v>2401</v>
      </c>
      <c r="K511" s="346"/>
      <c r="L511" s="348"/>
      <c r="M511" s="346"/>
      <c r="N511" s="348"/>
      <c r="O511" s="346"/>
      <c r="P511" s="348"/>
      <c r="Q511" s="346"/>
      <c r="R511" s="348"/>
      <c r="S511" s="346"/>
      <c r="T511" s="348"/>
    </row>
    <row r="512" spans="1:20" ht="14.25">
      <c r="A512" s="350"/>
      <c r="B512" s="219" t="s">
        <v>833</v>
      </c>
      <c r="C512" s="343"/>
      <c r="D512" s="350"/>
      <c r="E512" s="344"/>
      <c r="F512" s="350"/>
      <c r="G512" s="344"/>
      <c r="H512" s="350"/>
      <c r="I512" s="346"/>
      <c r="J512" s="342" t="s">
        <v>2401</v>
      </c>
      <c r="K512" s="346"/>
      <c r="L512" s="348"/>
      <c r="M512" s="346"/>
      <c r="N512" s="348"/>
      <c r="O512" s="346"/>
      <c r="P512" s="348"/>
      <c r="Q512" s="346"/>
      <c r="R512" s="348"/>
      <c r="S512" s="346"/>
      <c r="T512" s="348"/>
    </row>
    <row r="513" spans="1:20" ht="14.25">
      <c r="A513" s="218" t="s">
        <v>293</v>
      </c>
      <c r="B513" s="219" t="s">
        <v>294</v>
      </c>
      <c r="C513" s="343"/>
      <c r="D513" s="366" t="s">
        <v>2373</v>
      </c>
      <c r="E513" s="219">
        <v>48</v>
      </c>
      <c r="F513" s="218" t="s">
        <v>78</v>
      </c>
      <c r="G513" s="219" t="s">
        <v>79</v>
      </c>
      <c r="H513" s="345" t="s">
        <v>80</v>
      </c>
      <c r="I513" s="341" t="s">
        <v>9</v>
      </c>
      <c r="J513" s="342" t="s">
        <v>2374</v>
      </c>
      <c r="K513" s="341" t="s">
        <v>2375</v>
      </c>
      <c r="L513" s="342" t="s">
        <v>84</v>
      </c>
      <c r="M513" s="341" t="s">
        <v>336</v>
      </c>
      <c r="N513" s="342" t="s">
        <v>223</v>
      </c>
      <c r="O513" s="341" t="s">
        <v>223</v>
      </c>
      <c r="P513" s="349" t="s">
        <v>80</v>
      </c>
      <c r="Q513" s="341" t="s">
        <v>3476</v>
      </c>
      <c r="R513" s="342" t="s">
        <v>2377</v>
      </c>
      <c r="S513" s="341" t="s">
        <v>2378</v>
      </c>
      <c r="T513" s="342" t="s">
        <v>3477</v>
      </c>
    </row>
    <row r="514" spans="1:20" ht="14.25">
      <c r="A514" s="218" t="s">
        <v>2384</v>
      </c>
      <c r="B514" s="219" t="s">
        <v>832</v>
      </c>
      <c r="C514" s="343"/>
      <c r="D514" s="350"/>
      <c r="E514" s="344"/>
      <c r="F514" s="350"/>
      <c r="G514" s="344"/>
      <c r="H514" s="350"/>
      <c r="I514" s="346"/>
      <c r="J514" s="348"/>
      <c r="K514" s="341" t="s">
        <v>2385</v>
      </c>
      <c r="L514" s="348"/>
      <c r="M514" s="341" t="s">
        <v>336</v>
      </c>
      <c r="N514" s="342" t="s">
        <v>105</v>
      </c>
      <c r="O514" s="341" t="s">
        <v>106</v>
      </c>
      <c r="P514" s="348"/>
      <c r="Q514" s="346"/>
      <c r="R514" s="348"/>
      <c r="S514" s="346"/>
      <c r="T514" s="348"/>
    </row>
    <row r="515" spans="1:20" ht="14.25">
      <c r="A515" s="350"/>
      <c r="B515" s="219" t="s">
        <v>831</v>
      </c>
      <c r="C515" s="343"/>
      <c r="D515" s="350"/>
      <c r="E515" s="344"/>
      <c r="F515" s="350"/>
      <c r="G515" s="344"/>
      <c r="H515" s="350"/>
      <c r="I515" s="346"/>
      <c r="J515" s="348"/>
      <c r="K515" s="346"/>
      <c r="L515" s="348"/>
      <c r="M515" s="346"/>
      <c r="N515" s="348"/>
      <c r="O515" s="346"/>
      <c r="P515" s="348"/>
      <c r="Q515" s="346"/>
      <c r="R515" s="348"/>
      <c r="S515" s="346"/>
      <c r="T515" s="348"/>
    </row>
    <row r="516" spans="1:20" ht="14.25">
      <c r="A516" s="218" t="s">
        <v>2389</v>
      </c>
      <c r="B516" s="219" t="s">
        <v>828</v>
      </c>
      <c r="C516" s="343"/>
      <c r="D516" s="350"/>
      <c r="E516" s="344"/>
      <c r="F516" s="350"/>
      <c r="G516" s="344"/>
      <c r="H516" s="350"/>
      <c r="I516" s="346"/>
      <c r="J516" s="348"/>
      <c r="K516" s="346"/>
      <c r="L516" s="348"/>
      <c r="M516" s="346"/>
      <c r="N516" s="348"/>
      <c r="O516" s="346"/>
      <c r="P516" s="348"/>
      <c r="Q516" s="346"/>
      <c r="R516" s="348"/>
      <c r="S516" s="346"/>
      <c r="T516" s="348"/>
    </row>
    <row r="517" spans="1:20" ht="14.25">
      <c r="A517" s="218" t="s">
        <v>2389</v>
      </c>
      <c r="B517" s="219" t="s">
        <v>828</v>
      </c>
      <c r="C517" s="343"/>
      <c r="D517" s="218">
        <v>1955</v>
      </c>
      <c r="E517" s="219">
        <v>60</v>
      </c>
      <c r="F517" s="218" t="s">
        <v>78</v>
      </c>
      <c r="G517" s="219" t="s">
        <v>79</v>
      </c>
      <c r="H517" s="345" t="s">
        <v>80</v>
      </c>
      <c r="I517" s="341" t="s">
        <v>1789</v>
      </c>
      <c r="J517" s="348"/>
      <c r="K517" s="341" t="s">
        <v>70</v>
      </c>
      <c r="L517" s="348"/>
      <c r="M517" s="341" t="s">
        <v>748</v>
      </c>
      <c r="N517" s="342" t="s">
        <v>1915</v>
      </c>
      <c r="O517" s="362" t="s">
        <v>80</v>
      </c>
      <c r="P517" s="342" t="s">
        <v>2390</v>
      </c>
      <c r="Q517" s="346"/>
      <c r="R517" s="342" t="s">
        <v>2391</v>
      </c>
      <c r="S517" s="362" t="s">
        <v>80</v>
      </c>
      <c r="T517" s="358"/>
    </row>
    <row r="518" spans="1:20" ht="14.25">
      <c r="A518" s="218" t="s">
        <v>2389</v>
      </c>
      <c r="B518" s="219" t="s">
        <v>828</v>
      </c>
      <c r="C518" s="343"/>
      <c r="D518" s="218">
        <v>1955</v>
      </c>
      <c r="E518" s="219">
        <v>60</v>
      </c>
      <c r="F518" s="218" t="s">
        <v>78</v>
      </c>
      <c r="G518" s="219" t="s">
        <v>79</v>
      </c>
      <c r="H518" s="345" t="s">
        <v>80</v>
      </c>
      <c r="I518" s="341" t="s">
        <v>1789</v>
      </c>
      <c r="J518" s="348"/>
      <c r="K518" s="346"/>
      <c r="L518" s="342" t="s">
        <v>70</v>
      </c>
      <c r="M518" s="346"/>
      <c r="N518" s="342" t="s">
        <v>748</v>
      </c>
      <c r="O518" s="341" t="s">
        <v>1915</v>
      </c>
      <c r="P518" s="349" t="s">
        <v>80</v>
      </c>
      <c r="Q518" s="341" t="s">
        <v>2390</v>
      </c>
      <c r="R518" s="348"/>
      <c r="S518" s="341" t="s">
        <v>2391</v>
      </c>
      <c r="T518" s="349" t="s">
        <v>80</v>
      </c>
    </row>
    <row r="519" spans="1:20" ht="14.25">
      <c r="A519" s="218" t="s">
        <v>677</v>
      </c>
      <c r="B519" s="219" t="s">
        <v>678</v>
      </c>
      <c r="C519" s="343"/>
      <c r="D519" s="350"/>
      <c r="E519" s="344"/>
      <c r="F519" s="350"/>
      <c r="G519" s="344"/>
      <c r="H519" s="350"/>
      <c r="I519" s="346"/>
      <c r="J519" s="348"/>
      <c r="K519" s="346"/>
      <c r="L519" s="348"/>
      <c r="M519" s="346"/>
      <c r="N519" s="348"/>
      <c r="O519" s="346"/>
      <c r="P519" s="348"/>
      <c r="Q519" s="346"/>
      <c r="R519" s="348"/>
      <c r="S519" s="346"/>
      <c r="T519" s="348"/>
    </row>
    <row r="520" spans="1:20" ht="14.25">
      <c r="A520" s="350"/>
      <c r="B520" s="219" t="s">
        <v>830</v>
      </c>
      <c r="C520" s="343"/>
      <c r="D520" s="350"/>
      <c r="E520" s="344"/>
      <c r="F520" s="350"/>
      <c r="G520" s="344"/>
      <c r="H520" s="350"/>
      <c r="I520" s="346"/>
      <c r="J520" s="342" t="s">
        <v>2397</v>
      </c>
      <c r="K520" s="346"/>
      <c r="L520" s="348"/>
      <c r="M520" s="346"/>
      <c r="N520" s="348"/>
      <c r="O520" s="346"/>
      <c r="P520" s="348"/>
      <c r="Q520" s="346"/>
      <c r="R520" s="348"/>
      <c r="S520" s="346"/>
      <c r="T520" s="348"/>
    </row>
    <row r="521" spans="1:20" ht="14.25">
      <c r="A521" s="350"/>
      <c r="B521" s="219" t="s">
        <v>829</v>
      </c>
      <c r="C521" s="343"/>
      <c r="D521" s="350"/>
      <c r="E521" s="344"/>
      <c r="F521" s="350"/>
      <c r="G521" s="344"/>
      <c r="H521" s="350"/>
      <c r="I521" s="346"/>
      <c r="J521" s="342" t="s">
        <v>2396</v>
      </c>
      <c r="K521" s="346"/>
      <c r="L521" s="348"/>
      <c r="M521" s="346"/>
      <c r="N521" s="348"/>
      <c r="O521" s="346"/>
      <c r="P521" s="348"/>
      <c r="Q521" s="346"/>
      <c r="R521" s="348"/>
      <c r="S521" s="346"/>
      <c r="T521" s="348"/>
    </row>
    <row r="522" spans="1:20" ht="14.25">
      <c r="A522" s="350"/>
      <c r="B522" s="219" t="s">
        <v>829</v>
      </c>
      <c r="C522" s="343"/>
      <c r="D522" s="350"/>
      <c r="E522" s="344"/>
      <c r="F522" s="350"/>
      <c r="G522" s="344"/>
      <c r="H522" s="350"/>
      <c r="I522" s="346"/>
      <c r="J522" s="342" t="s">
        <v>2396</v>
      </c>
      <c r="K522" s="346"/>
      <c r="L522" s="348"/>
      <c r="M522" s="346"/>
      <c r="N522" s="348"/>
      <c r="O522" s="346"/>
      <c r="P522" s="348"/>
      <c r="Q522" s="346"/>
      <c r="R522" s="348"/>
      <c r="S522" s="346"/>
      <c r="T522" s="348"/>
    </row>
    <row r="523" spans="1:20" ht="14.25">
      <c r="A523" s="218" t="s">
        <v>424</v>
      </c>
      <c r="B523" s="219" t="s">
        <v>425</v>
      </c>
      <c r="C523" s="343"/>
      <c r="D523" s="350"/>
      <c r="E523" s="219">
        <v>52</v>
      </c>
      <c r="F523" s="218" t="s">
        <v>78</v>
      </c>
      <c r="G523" s="219" t="s">
        <v>79</v>
      </c>
      <c r="H523" s="345" t="s">
        <v>80</v>
      </c>
      <c r="I523" s="341" t="s">
        <v>1400</v>
      </c>
      <c r="J523" s="342" t="s">
        <v>2410</v>
      </c>
      <c r="K523" s="341" t="s">
        <v>2411</v>
      </c>
      <c r="L523" s="342" t="s">
        <v>84</v>
      </c>
      <c r="M523" s="341" t="s">
        <v>953</v>
      </c>
      <c r="N523" s="342" t="s">
        <v>222</v>
      </c>
      <c r="O523" s="341" t="s">
        <v>222</v>
      </c>
      <c r="P523" s="349" t="s">
        <v>80</v>
      </c>
      <c r="Q523" s="341" t="s">
        <v>3478</v>
      </c>
      <c r="R523" s="348"/>
      <c r="S523" s="341" t="s">
        <v>2413</v>
      </c>
      <c r="T523" s="349" t="s">
        <v>2414</v>
      </c>
    </row>
    <row r="524" spans="1:20" ht="14.25">
      <c r="A524" s="218" t="s">
        <v>424</v>
      </c>
      <c r="B524" s="219" t="s">
        <v>425</v>
      </c>
      <c r="C524" s="343"/>
      <c r="D524" s="350"/>
      <c r="E524" s="344"/>
      <c r="F524" s="350"/>
      <c r="G524" s="344"/>
      <c r="H524" s="350"/>
      <c r="I524" s="346"/>
      <c r="J524" s="348"/>
      <c r="K524" s="346"/>
      <c r="L524" s="348"/>
      <c r="M524" s="346"/>
      <c r="N524" s="348"/>
      <c r="O524" s="346"/>
      <c r="P524" s="348"/>
      <c r="Q524" s="346"/>
      <c r="R524" s="348"/>
      <c r="S524" s="346"/>
      <c r="T524" s="348"/>
    </row>
    <row r="525" spans="1:20" ht="14.25">
      <c r="A525" s="350"/>
      <c r="B525" s="219" t="s">
        <v>835</v>
      </c>
      <c r="C525" s="343"/>
      <c r="D525" s="350"/>
      <c r="E525" s="344"/>
      <c r="F525" s="350"/>
      <c r="G525" s="344"/>
      <c r="H525" s="350"/>
      <c r="I525" s="346"/>
      <c r="J525" s="348"/>
      <c r="K525" s="346"/>
      <c r="L525" s="348"/>
      <c r="M525" s="346"/>
      <c r="N525" s="348"/>
      <c r="O525" s="346"/>
      <c r="P525" s="348"/>
      <c r="Q525" s="346"/>
      <c r="R525" s="348"/>
      <c r="S525" s="346"/>
      <c r="T525" s="348"/>
    </row>
    <row r="526" spans="1:20" ht="14.25">
      <c r="A526" s="350"/>
      <c r="B526" s="219" t="s">
        <v>835</v>
      </c>
      <c r="C526" s="343"/>
      <c r="D526" s="350"/>
      <c r="E526" s="344"/>
      <c r="F526" s="350"/>
      <c r="G526" s="344"/>
      <c r="H526" s="350"/>
      <c r="I526" s="346"/>
      <c r="J526" s="348"/>
      <c r="K526" s="346"/>
      <c r="L526" s="348"/>
      <c r="M526" s="346"/>
      <c r="N526" s="348"/>
      <c r="O526" s="346"/>
      <c r="P526" s="348"/>
      <c r="Q526" s="346"/>
      <c r="R526" s="348"/>
      <c r="S526" s="346"/>
      <c r="T526" s="348"/>
    </row>
    <row r="527" spans="1:20" ht="14.25">
      <c r="A527" s="350"/>
      <c r="B527" s="219" t="s">
        <v>835</v>
      </c>
      <c r="C527" s="343"/>
      <c r="D527" s="350"/>
      <c r="E527" s="344"/>
      <c r="F527" s="350"/>
      <c r="G527" s="344"/>
      <c r="H527" s="350"/>
      <c r="I527" s="346"/>
      <c r="J527" s="348"/>
      <c r="K527" s="346"/>
      <c r="L527" s="348"/>
      <c r="M527" s="346"/>
      <c r="N527" s="348"/>
      <c r="O527" s="346"/>
      <c r="P527" s="348"/>
      <c r="Q527" s="346"/>
      <c r="R527" s="348"/>
      <c r="S527" s="346"/>
      <c r="T527" s="348"/>
    </row>
    <row r="528" spans="1:20" ht="14.25">
      <c r="A528" s="350"/>
      <c r="B528" s="219" t="s">
        <v>835</v>
      </c>
      <c r="C528" s="343"/>
      <c r="D528" s="350"/>
      <c r="E528" s="344"/>
      <c r="F528" s="350"/>
      <c r="G528" s="344"/>
      <c r="H528" s="350"/>
      <c r="I528" s="346"/>
      <c r="J528" s="348"/>
      <c r="K528" s="346"/>
      <c r="L528" s="348"/>
      <c r="M528" s="346"/>
      <c r="N528" s="348"/>
      <c r="O528" s="346"/>
      <c r="P528" s="348"/>
      <c r="Q528" s="346"/>
      <c r="R528" s="348"/>
      <c r="S528" s="346"/>
      <c r="T528" s="348"/>
    </row>
    <row r="529" spans="1:20" ht="14.25">
      <c r="A529" s="218" t="s">
        <v>2423</v>
      </c>
      <c r="B529" s="219" t="s">
        <v>827</v>
      </c>
      <c r="C529" s="343"/>
      <c r="D529" s="350"/>
      <c r="E529" s="344"/>
      <c r="F529" s="350"/>
      <c r="G529" s="344"/>
      <c r="H529" s="350"/>
      <c r="I529" s="346"/>
      <c r="J529" s="348"/>
      <c r="K529" s="346"/>
      <c r="L529" s="348"/>
      <c r="M529" s="346"/>
      <c r="N529" s="348"/>
      <c r="O529" s="346"/>
      <c r="P529" s="348"/>
      <c r="Q529" s="346"/>
      <c r="R529" s="348"/>
      <c r="S529" s="346"/>
      <c r="T529" s="348"/>
    </row>
    <row r="530" spans="1:20" ht="14.25">
      <c r="A530" s="218" t="s">
        <v>2423</v>
      </c>
      <c r="B530" s="219" t="s">
        <v>827</v>
      </c>
      <c r="C530" s="343"/>
      <c r="D530" s="218">
        <v>1955</v>
      </c>
      <c r="E530" s="219">
        <v>61</v>
      </c>
      <c r="F530" s="218" t="s">
        <v>703</v>
      </c>
      <c r="G530" s="344"/>
      <c r="H530" s="345" t="s">
        <v>80</v>
      </c>
      <c r="I530" s="341" t="s">
        <v>1400</v>
      </c>
      <c r="J530" s="342" t="s">
        <v>2424</v>
      </c>
      <c r="K530" s="362" t="s">
        <v>2425</v>
      </c>
      <c r="L530" s="348"/>
      <c r="M530" s="341" t="s">
        <v>336</v>
      </c>
      <c r="N530" s="342" t="s">
        <v>222</v>
      </c>
      <c r="O530" s="341" t="s">
        <v>222</v>
      </c>
      <c r="P530" s="349" t="s">
        <v>80</v>
      </c>
      <c r="Q530" s="346"/>
      <c r="R530" s="348"/>
      <c r="S530" s="346"/>
      <c r="T530" s="348"/>
    </row>
    <row r="531" spans="1:20" ht="14.25">
      <c r="A531" s="218" t="s">
        <v>2423</v>
      </c>
      <c r="B531" s="219" t="s">
        <v>827</v>
      </c>
      <c r="C531" s="343"/>
      <c r="D531" s="350"/>
      <c r="E531" s="344"/>
      <c r="F531" s="350"/>
      <c r="G531" s="344"/>
      <c r="H531" s="350"/>
      <c r="I531" s="346"/>
      <c r="J531" s="348"/>
      <c r="K531" s="346"/>
      <c r="L531" s="348"/>
      <c r="M531" s="346"/>
      <c r="N531" s="348"/>
      <c r="O531" s="346"/>
      <c r="P531" s="348"/>
      <c r="Q531" s="346"/>
      <c r="R531" s="348"/>
      <c r="S531" s="346"/>
      <c r="T531" s="348"/>
    </row>
    <row r="532" spans="1:20" ht="14.25">
      <c r="A532" s="218" t="s">
        <v>2430</v>
      </c>
      <c r="B532" s="219" t="s">
        <v>836</v>
      </c>
      <c r="C532" s="343"/>
      <c r="D532" s="218">
        <v>1963</v>
      </c>
      <c r="E532" s="219">
        <v>53</v>
      </c>
      <c r="F532" s="218" t="s">
        <v>78</v>
      </c>
      <c r="G532" s="219" t="s">
        <v>79</v>
      </c>
      <c r="H532" s="345" t="s">
        <v>80</v>
      </c>
      <c r="I532" s="341" t="s">
        <v>119</v>
      </c>
      <c r="J532" s="342" t="s">
        <v>2431</v>
      </c>
      <c r="K532" s="341" t="s">
        <v>2432</v>
      </c>
      <c r="L532" s="348"/>
      <c r="M532" s="341" t="s">
        <v>336</v>
      </c>
      <c r="N532" s="342" t="s">
        <v>1824</v>
      </c>
      <c r="O532" s="341" t="s">
        <v>1824</v>
      </c>
      <c r="P532" s="349" t="s">
        <v>80</v>
      </c>
      <c r="Q532" s="346"/>
      <c r="R532" s="348"/>
      <c r="S532" s="346"/>
      <c r="T532" s="348"/>
    </row>
    <row r="533" spans="1:20" ht="14.25">
      <c r="A533" s="218" t="s">
        <v>2430</v>
      </c>
      <c r="B533" s="219" t="s">
        <v>836</v>
      </c>
      <c r="C533" s="343"/>
      <c r="D533" s="350"/>
      <c r="E533" s="344"/>
      <c r="F533" s="350"/>
      <c r="G533" s="344"/>
      <c r="H533" s="350"/>
      <c r="I533" s="346"/>
      <c r="J533" s="348"/>
      <c r="K533" s="346"/>
      <c r="L533" s="348"/>
      <c r="M533" s="346"/>
      <c r="N533" s="348"/>
      <c r="O533" s="346"/>
      <c r="P533" s="348"/>
      <c r="Q533" s="346"/>
      <c r="R533" s="348"/>
      <c r="S533" s="346"/>
      <c r="T533" s="348"/>
    </row>
    <row r="534" spans="1:20" ht="14.25">
      <c r="A534" s="218" t="s">
        <v>664</v>
      </c>
      <c r="B534" s="219" t="s">
        <v>665</v>
      </c>
      <c r="C534" s="343"/>
      <c r="D534" s="350"/>
      <c r="E534" s="344"/>
      <c r="F534" s="218" t="s">
        <v>703</v>
      </c>
      <c r="G534" s="344"/>
      <c r="H534" s="345" t="s">
        <v>80</v>
      </c>
      <c r="I534" s="346"/>
      <c r="J534" s="348"/>
      <c r="K534" s="346"/>
      <c r="L534" s="348"/>
      <c r="M534" s="346"/>
      <c r="N534" s="348"/>
      <c r="O534" s="346"/>
      <c r="P534" s="348"/>
      <c r="Q534" s="346"/>
      <c r="R534" s="348"/>
      <c r="S534" s="346"/>
      <c r="T534" s="348"/>
    </row>
    <row r="535" spans="1:20" ht="14.25">
      <c r="A535" s="218" t="s">
        <v>2435</v>
      </c>
      <c r="B535" s="219" t="s">
        <v>837</v>
      </c>
      <c r="C535" s="343"/>
      <c r="D535" s="350"/>
      <c r="E535" s="344"/>
      <c r="F535" s="218" t="s">
        <v>703</v>
      </c>
      <c r="G535" s="344"/>
      <c r="H535" s="345" t="s">
        <v>80</v>
      </c>
      <c r="I535" s="346"/>
      <c r="J535" s="348"/>
      <c r="K535" s="341" t="s">
        <v>2436</v>
      </c>
      <c r="L535" s="348"/>
      <c r="M535" s="341" t="s">
        <v>2437</v>
      </c>
      <c r="N535" s="342" t="s">
        <v>223</v>
      </c>
      <c r="O535" s="341" t="s">
        <v>223</v>
      </c>
      <c r="P535" s="349" t="s">
        <v>80</v>
      </c>
      <c r="Q535" s="346"/>
      <c r="R535" s="348"/>
      <c r="S535" s="346"/>
      <c r="T535" s="348"/>
    </row>
    <row r="536" spans="1:20" ht="14.25">
      <c r="A536" s="350"/>
      <c r="B536" s="219" t="s">
        <v>838</v>
      </c>
      <c r="C536" s="343"/>
      <c r="D536" s="350"/>
      <c r="E536" s="344"/>
      <c r="F536" s="350"/>
      <c r="G536" s="344"/>
      <c r="H536" s="350"/>
      <c r="I536" s="346"/>
      <c r="J536" s="342" t="s">
        <v>2440</v>
      </c>
      <c r="K536" s="346"/>
      <c r="L536" s="348"/>
      <c r="M536" s="346"/>
      <c r="N536" s="348"/>
      <c r="O536" s="346"/>
      <c r="P536" s="348"/>
      <c r="Q536" s="346"/>
      <c r="R536" s="348"/>
      <c r="S536" s="346"/>
      <c r="T536" s="348"/>
    </row>
    <row r="537" spans="1:20" ht="14.25">
      <c r="A537" s="218" t="s">
        <v>2443</v>
      </c>
      <c r="B537" s="219" t="s">
        <v>839</v>
      </c>
      <c r="C537" s="343"/>
      <c r="D537" s="350"/>
      <c r="E537" s="344"/>
      <c r="F537" s="218" t="s">
        <v>78</v>
      </c>
      <c r="G537" s="344"/>
      <c r="H537" s="350"/>
      <c r="I537" s="346"/>
      <c r="J537" s="348"/>
      <c r="K537" s="341" t="s">
        <v>2444</v>
      </c>
      <c r="L537" s="342" t="s">
        <v>84</v>
      </c>
      <c r="M537" s="341" t="s">
        <v>2445</v>
      </c>
      <c r="N537" s="342" t="s">
        <v>223</v>
      </c>
      <c r="O537" s="341" t="s">
        <v>223</v>
      </c>
      <c r="P537" s="349" t="s">
        <v>80</v>
      </c>
      <c r="Q537" s="346"/>
      <c r="R537" s="348"/>
      <c r="S537" s="346"/>
      <c r="T537" s="348"/>
    </row>
    <row r="538" spans="1:20" ht="14.25">
      <c r="A538" s="350"/>
      <c r="B538" s="219" t="s">
        <v>840</v>
      </c>
      <c r="C538" s="343"/>
      <c r="D538" s="350"/>
      <c r="E538" s="344"/>
      <c r="F538" s="350"/>
      <c r="G538" s="344"/>
      <c r="H538" s="350"/>
      <c r="I538" s="346"/>
      <c r="J538" s="348"/>
      <c r="K538" s="346"/>
      <c r="L538" s="348"/>
      <c r="M538" s="346"/>
      <c r="N538" s="348"/>
      <c r="O538" s="346"/>
      <c r="P538" s="348"/>
      <c r="Q538" s="346"/>
      <c r="R538" s="348"/>
      <c r="S538" s="346"/>
      <c r="T538" s="348"/>
    </row>
    <row r="539" spans="1:20" ht="14.25">
      <c r="A539" s="350"/>
      <c r="B539" s="219" t="s">
        <v>840</v>
      </c>
      <c r="C539" s="343"/>
      <c r="D539" s="350"/>
      <c r="E539" s="344"/>
      <c r="F539" s="350"/>
      <c r="G539" s="344"/>
      <c r="H539" s="350"/>
      <c r="I539" s="346"/>
      <c r="J539" s="348"/>
      <c r="K539" s="346"/>
      <c r="L539" s="348"/>
      <c r="M539" s="346"/>
      <c r="N539" s="348"/>
      <c r="O539" s="346"/>
      <c r="P539" s="348"/>
      <c r="Q539" s="346"/>
      <c r="R539" s="348"/>
      <c r="S539" s="346"/>
      <c r="T539" s="348"/>
    </row>
    <row r="540" spans="1:20" ht="14.25">
      <c r="A540" s="350"/>
      <c r="B540" s="219" t="s">
        <v>840</v>
      </c>
      <c r="C540" s="343"/>
      <c r="D540" s="350"/>
      <c r="E540" s="344"/>
      <c r="F540" s="350"/>
      <c r="G540" s="344"/>
      <c r="H540" s="350"/>
      <c r="I540" s="346"/>
      <c r="J540" s="348"/>
      <c r="K540" s="346"/>
      <c r="L540" s="348"/>
      <c r="M540" s="346"/>
      <c r="N540" s="348"/>
      <c r="O540" s="346"/>
      <c r="P540" s="348"/>
      <c r="Q540" s="346"/>
      <c r="R540" s="348"/>
      <c r="S540" s="346"/>
      <c r="T540" s="348"/>
    </row>
    <row r="541" spans="1:20" ht="14.25">
      <c r="A541" s="350"/>
      <c r="B541" s="219" t="s">
        <v>840</v>
      </c>
      <c r="C541" s="343"/>
      <c r="D541" s="350"/>
      <c r="E541" s="344"/>
      <c r="F541" s="350"/>
      <c r="G541" s="344"/>
      <c r="H541" s="350"/>
      <c r="I541" s="346"/>
      <c r="J541" s="348"/>
      <c r="K541" s="346"/>
      <c r="L541" s="348"/>
      <c r="M541" s="346"/>
      <c r="N541" s="348"/>
      <c r="O541" s="346"/>
      <c r="P541" s="348"/>
      <c r="Q541" s="346"/>
      <c r="R541" s="348"/>
      <c r="S541" s="346"/>
      <c r="T541" s="348"/>
    </row>
    <row r="542" spans="1:20" ht="14.25">
      <c r="A542" s="350"/>
      <c r="B542" s="219" t="s">
        <v>840</v>
      </c>
      <c r="C542" s="343"/>
      <c r="D542" s="350"/>
      <c r="E542" s="344"/>
      <c r="F542" s="350"/>
      <c r="G542" s="344"/>
      <c r="H542" s="350"/>
      <c r="I542" s="346"/>
      <c r="J542" s="348"/>
      <c r="K542" s="346"/>
      <c r="L542" s="348"/>
      <c r="M542" s="346"/>
      <c r="N542" s="348"/>
      <c r="O542" s="346"/>
      <c r="P542" s="348"/>
      <c r="Q542" s="346"/>
      <c r="R542" s="348"/>
      <c r="S542" s="346"/>
      <c r="T542" s="348"/>
    </row>
    <row r="543" spans="1:20" ht="14.25">
      <c r="A543" s="218" t="s">
        <v>2452</v>
      </c>
      <c r="B543" s="219" t="s">
        <v>841</v>
      </c>
      <c r="C543" s="343"/>
      <c r="D543" s="350"/>
      <c r="E543" s="219">
        <v>56</v>
      </c>
      <c r="F543" s="218" t="s">
        <v>78</v>
      </c>
      <c r="G543" s="219" t="s">
        <v>79</v>
      </c>
      <c r="H543" s="345" t="s">
        <v>80</v>
      </c>
      <c r="I543" s="341" t="s">
        <v>9</v>
      </c>
      <c r="J543" s="342" t="s">
        <v>2453</v>
      </c>
      <c r="K543" s="341" t="s">
        <v>2454</v>
      </c>
      <c r="L543" s="342" t="s">
        <v>84</v>
      </c>
      <c r="M543" s="341" t="s">
        <v>336</v>
      </c>
      <c r="N543" s="342" t="s">
        <v>1294</v>
      </c>
      <c r="O543" s="341" t="s">
        <v>2050</v>
      </c>
      <c r="P543" s="349" t="s">
        <v>80</v>
      </c>
      <c r="Q543" s="341" t="s">
        <v>2455</v>
      </c>
      <c r="R543" s="348"/>
      <c r="S543" s="341" t="s">
        <v>2456</v>
      </c>
      <c r="T543" s="349" t="s">
        <v>2457</v>
      </c>
    </row>
    <row r="544" spans="1:20" ht="14.25">
      <c r="A544" s="218" t="s">
        <v>2452</v>
      </c>
      <c r="B544" s="219" t="s">
        <v>841</v>
      </c>
      <c r="C544" s="343"/>
      <c r="D544" s="350"/>
      <c r="E544" s="344"/>
      <c r="F544" s="350"/>
      <c r="G544" s="344"/>
      <c r="H544" s="350"/>
      <c r="I544" s="346"/>
      <c r="J544" s="348"/>
      <c r="K544" s="346"/>
      <c r="L544" s="348"/>
      <c r="M544" s="346"/>
      <c r="N544" s="348"/>
      <c r="O544" s="346"/>
      <c r="P544" s="348"/>
      <c r="Q544" s="346"/>
      <c r="R544" s="348"/>
      <c r="S544" s="346"/>
      <c r="T544" s="348"/>
    </row>
    <row r="545" spans="1:20" ht="14.25">
      <c r="A545" s="218" t="s">
        <v>2452</v>
      </c>
      <c r="B545" s="219" t="s">
        <v>841</v>
      </c>
      <c r="C545" s="343"/>
      <c r="D545" s="350"/>
      <c r="E545" s="344"/>
      <c r="F545" s="350"/>
      <c r="G545" s="344"/>
      <c r="H545" s="350"/>
      <c r="I545" s="346"/>
      <c r="J545" s="348"/>
      <c r="K545" s="346"/>
      <c r="L545" s="348"/>
      <c r="M545" s="346"/>
      <c r="N545" s="348"/>
      <c r="O545" s="346"/>
      <c r="P545" s="348"/>
      <c r="Q545" s="346"/>
      <c r="R545" s="348"/>
      <c r="S545" s="346"/>
      <c r="T545" s="348"/>
    </row>
    <row r="546" spans="1:20" ht="14.25">
      <c r="A546" s="218" t="s">
        <v>2481</v>
      </c>
      <c r="B546" s="219" t="s">
        <v>855</v>
      </c>
      <c r="C546" s="343"/>
      <c r="D546" s="218">
        <v>1944</v>
      </c>
      <c r="E546" s="344"/>
      <c r="F546" s="350"/>
      <c r="G546" s="344"/>
      <c r="H546" s="345" t="s">
        <v>80</v>
      </c>
      <c r="I546" s="341" t="s">
        <v>121</v>
      </c>
      <c r="J546" s="342" t="s">
        <v>2482</v>
      </c>
      <c r="K546" s="341" t="s">
        <v>2483</v>
      </c>
      <c r="L546" s="348"/>
      <c r="M546" s="341" t="s">
        <v>336</v>
      </c>
      <c r="N546" s="342" t="s">
        <v>292</v>
      </c>
      <c r="O546" s="341" t="s">
        <v>2484</v>
      </c>
      <c r="P546" s="349" t="s">
        <v>80</v>
      </c>
      <c r="Q546" s="346"/>
      <c r="R546" s="348"/>
      <c r="S546" s="346"/>
      <c r="T546" s="348"/>
    </row>
    <row r="547" spans="1:20" ht="14.25">
      <c r="A547" s="218" t="s">
        <v>2513</v>
      </c>
      <c r="B547" s="219" t="s">
        <v>854</v>
      </c>
      <c r="C547" s="343"/>
      <c r="D547" s="218">
        <v>1957</v>
      </c>
      <c r="E547" s="219">
        <v>59</v>
      </c>
      <c r="F547" s="218" t="s">
        <v>703</v>
      </c>
      <c r="G547" s="344"/>
      <c r="H547" s="345" t="s">
        <v>80</v>
      </c>
      <c r="I547" s="341" t="s">
        <v>125</v>
      </c>
      <c r="J547" s="342" t="s">
        <v>2514</v>
      </c>
      <c r="K547" s="341" t="s">
        <v>2515</v>
      </c>
      <c r="L547" s="348"/>
      <c r="M547" s="341" t="s">
        <v>336</v>
      </c>
      <c r="N547" s="342" t="s">
        <v>63</v>
      </c>
      <c r="O547" s="341" t="s">
        <v>64</v>
      </c>
      <c r="P547" s="349" t="s">
        <v>80</v>
      </c>
      <c r="Q547" s="346"/>
      <c r="R547" s="348"/>
      <c r="S547" s="346"/>
      <c r="T547" s="348"/>
    </row>
    <row r="548" spans="1:20" ht="14.25">
      <c r="A548" s="218" t="s">
        <v>2509</v>
      </c>
      <c r="B548" s="219" t="s">
        <v>853</v>
      </c>
      <c r="C548" s="343"/>
      <c r="D548" s="350"/>
      <c r="E548" s="344"/>
      <c r="F548" s="350"/>
      <c r="G548" s="344"/>
      <c r="H548" s="345" t="s">
        <v>80</v>
      </c>
      <c r="I548" s="341" t="s">
        <v>124</v>
      </c>
      <c r="J548" s="342" t="s">
        <v>2510</v>
      </c>
      <c r="K548" s="341" t="s">
        <v>2511</v>
      </c>
      <c r="L548" s="348"/>
      <c r="M548" s="341" t="s">
        <v>336</v>
      </c>
      <c r="N548" s="342" t="s">
        <v>968</v>
      </c>
      <c r="O548" s="341" t="s">
        <v>1604</v>
      </c>
      <c r="P548" s="349" t="s">
        <v>80</v>
      </c>
      <c r="Q548" s="346"/>
      <c r="R548" s="348"/>
      <c r="S548" s="346"/>
      <c r="T548" s="348"/>
    </row>
    <row r="549" spans="1:20" ht="14.25">
      <c r="A549" s="350"/>
      <c r="B549" s="219" t="s">
        <v>852</v>
      </c>
      <c r="C549" s="343"/>
      <c r="D549" s="350"/>
      <c r="E549" s="344"/>
      <c r="F549" s="350"/>
      <c r="G549" s="344"/>
      <c r="H549" s="350"/>
      <c r="I549" s="346"/>
      <c r="J549" s="348"/>
      <c r="K549" s="346"/>
      <c r="L549" s="348"/>
      <c r="M549" s="346"/>
      <c r="N549" s="348"/>
      <c r="O549" s="346"/>
      <c r="P549" s="348"/>
      <c r="Q549" s="346"/>
      <c r="R549" s="348"/>
      <c r="S549" s="346"/>
      <c r="T549" s="348"/>
    </row>
    <row r="550" spans="1:20" ht="14.25">
      <c r="A550" s="350"/>
      <c r="B550" s="219" t="s">
        <v>851</v>
      </c>
      <c r="C550" s="343"/>
      <c r="D550" s="350"/>
      <c r="E550" s="344"/>
      <c r="F550" s="350"/>
      <c r="G550" s="344"/>
      <c r="H550" s="350"/>
      <c r="I550" s="346"/>
      <c r="J550" s="342" t="s">
        <v>2523</v>
      </c>
      <c r="K550" s="346"/>
      <c r="L550" s="348"/>
      <c r="M550" s="346"/>
      <c r="N550" s="348"/>
      <c r="O550" s="346"/>
      <c r="P550" s="348"/>
      <c r="Q550" s="346"/>
      <c r="R550" s="348"/>
      <c r="S550" s="346"/>
      <c r="T550" s="348"/>
    </row>
    <row r="551" spans="1:20" ht="14.25">
      <c r="A551" s="350"/>
      <c r="B551" s="219" t="s">
        <v>850</v>
      </c>
      <c r="C551" s="343"/>
      <c r="D551" s="350"/>
      <c r="E551" s="344"/>
      <c r="F551" s="350"/>
      <c r="G551" s="344"/>
      <c r="H551" s="350"/>
      <c r="I551" s="346"/>
      <c r="J551" s="342" t="s">
        <v>2524</v>
      </c>
      <c r="K551" s="346"/>
      <c r="L551" s="348"/>
      <c r="M551" s="346"/>
      <c r="N551" s="348"/>
      <c r="O551" s="346"/>
      <c r="P551" s="348"/>
      <c r="Q551" s="346"/>
      <c r="R551" s="348"/>
      <c r="S551" s="346"/>
      <c r="T551" s="348"/>
    </row>
    <row r="552" spans="1:20" ht="14.25">
      <c r="A552" s="350"/>
      <c r="B552" s="219" t="s">
        <v>849</v>
      </c>
      <c r="C552" s="343"/>
      <c r="D552" s="350"/>
      <c r="E552" s="344"/>
      <c r="F552" s="350"/>
      <c r="G552" s="344"/>
      <c r="H552" s="350"/>
      <c r="I552" s="346"/>
      <c r="J552" s="342" t="s">
        <v>2516</v>
      </c>
      <c r="K552" s="346"/>
      <c r="L552" s="348"/>
      <c r="M552" s="346"/>
      <c r="N552" s="348"/>
      <c r="O552" s="346"/>
      <c r="P552" s="348"/>
      <c r="Q552" s="346"/>
      <c r="R552" s="348"/>
      <c r="S552" s="346"/>
      <c r="T552" s="348"/>
    </row>
    <row r="553" spans="1:20" ht="14.25">
      <c r="A553" s="218" t="s">
        <v>2477</v>
      </c>
      <c r="B553" s="219" t="s">
        <v>848</v>
      </c>
      <c r="C553" s="343"/>
      <c r="D553" s="350"/>
      <c r="E553" s="344"/>
      <c r="F553" s="218" t="s">
        <v>78</v>
      </c>
      <c r="G553" s="344"/>
      <c r="H553" s="350"/>
      <c r="I553" s="341" t="s">
        <v>123</v>
      </c>
      <c r="J553" s="342" t="s">
        <v>2478</v>
      </c>
      <c r="K553" s="341" t="s">
        <v>2479</v>
      </c>
      <c r="L553" s="342" t="s">
        <v>84</v>
      </c>
      <c r="M553" s="341" t="s">
        <v>1631</v>
      </c>
      <c r="N553" s="342" t="s">
        <v>387</v>
      </c>
      <c r="O553" s="341" t="s">
        <v>2480</v>
      </c>
      <c r="P553" s="349" t="s">
        <v>80</v>
      </c>
      <c r="Q553" s="346"/>
      <c r="R553" s="348"/>
      <c r="S553" s="346"/>
      <c r="T553" s="348"/>
    </row>
    <row r="554" spans="1:20" ht="14.25">
      <c r="A554" s="218" t="s">
        <v>2477</v>
      </c>
      <c r="B554" s="219" t="s">
        <v>848</v>
      </c>
      <c r="C554" s="343"/>
      <c r="D554" s="350"/>
      <c r="E554" s="344"/>
      <c r="F554" s="350"/>
      <c r="G554" s="344"/>
      <c r="H554" s="350"/>
      <c r="I554" s="346"/>
      <c r="J554" s="348"/>
      <c r="K554" s="346"/>
      <c r="L554" s="348"/>
      <c r="M554" s="346"/>
      <c r="N554" s="348"/>
      <c r="O554" s="346"/>
      <c r="P554" s="348"/>
      <c r="Q554" s="346"/>
      <c r="R554" s="348"/>
      <c r="S554" s="346"/>
      <c r="T554" s="348"/>
    </row>
    <row r="555" spans="1:20" ht="14.25">
      <c r="A555" s="350"/>
      <c r="B555" s="219" t="s">
        <v>847</v>
      </c>
      <c r="C555" s="343"/>
      <c r="D555" s="350"/>
      <c r="E555" s="344"/>
      <c r="F555" s="350"/>
      <c r="G555" s="344"/>
      <c r="H555" s="350"/>
      <c r="I555" s="346"/>
      <c r="J555" s="342" t="s">
        <v>2521</v>
      </c>
      <c r="K555" s="346"/>
      <c r="L555" s="348"/>
      <c r="M555" s="346"/>
      <c r="N555" s="348"/>
      <c r="O555" s="346"/>
      <c r="P555" s="348"/>
      <c r="Q555" s="346"/>
      <c r="R555" s="348"/>
      <c r="S555" s="346"/>
      <c r="T555" s="348"/>
    </row>
    <row r="556" spans="1:20" ht="14.25">
      <c r="A556" s="350"/>
      <c r="B556" s="219" t="s">
        <v>846</v>
      </c>
      <c r="C556" s="343"/>
      <c r="D556" s="350"/>
      <c r="E556" s="344"/>
      <c r="F556" s="350"/>
      <c r="G556" s="344"/>
      <c r="H556" s="350"/>
      <c r="I556" s="346"/>
      <c r="J556" s="348"/>
      <c r="K556" s="346"/>
      <c r="L556" s="348"/>
      <c r="M556" s="346"/>
      <c r="N556" s="348"/>
      <c r="O556" s="346"/>
      <c r="P556" s="348"/>
      <c r="Q556" s="346"/>
      <c r="R556" s="348"/>
      <c r="S556" s="346"/>
      <c r="T556" s="348"/>
    </row>
    <row r="557" spans="1:20" ht="14.25">
      <c r="A557" s="218" t="s">
        <v>653</v>
      </c>
      <c r="B557" s="219" t="s">
        <v>654</v>
      </c>
      <c r="C557" s="343"/>
      <c r="D557" s="218">
        <v>1935</v>
      </c>
      <c r="E557" s="219">
        <v>81</v>
      </c>
      <c r="F557" s="218" t="s">
        <v>78</v>
      </c>
      <c r="G557" s="344"/>
      <c r="H557" s="345" t="s">
        <v>80</v>
      </c>
      <c r="I557" s="341" t="s">
        <v>67</v>
      </c>
      <c r="J557" s="342" t="s">
        <v>2493</v>
      </c>
      <c r="K557" s="341" t="s">
        <v>2494</v>
      </c>
      <c r="L557" s="348"/>
      <c r="M557" s="341" t="s">
        <v>2495</v>
      </c>
      <c r="N557" s="342" t="s">
        <v>223</v>
      </c>
      <c r="O557" s="341" t="s">
        <v>223</v>
      </c>
      <c r="P557" s="349" t="s">
        <v>80</v>
      </c>
      <c r="Q557" s="346"/>
      <c r="R557" s="348"/>
      <c r="S557" s="346"/>
      <c r="T557" s="348"/>
    </row>
    <row r="558" spans="1:20" ht="14.25">
      <c r="A558" s="218" t="s">
        <v>509</v>
      </c>
      <c r="B558" s="219" t="s">
        <v>510</v>
      </c>
      <c r="C558" s="343"/>
      <c r="D558" s="350"/>
      <c r="E558" s="219">
        <v>56</v>
      </c>
      <c r="F558" s="218" t="s">
        <v>78</v>
      </c>
      <c r="G558" s="344"/>
      <c r="H558" s="345" t="s">
        <v>80</v>
      </c>
      <c r="I558" s="341" t="s">
        <v>122</v>
      </c>
      <c r="J558" s="342" t="s">
        <v>2487</v>
      </c>
      <c r="K558" s="341" t="s">
        <v>2488</v>
      </c>
      <c r="L558" s="342" t="s">
        <v>84</v>
      </c>
      <c r="M558" s="341" t="s">
        <v>336</v>
      </c>
      <c r="N558" s="342" t="s">
        <v>387</v>
      </c>
      <c r="O558" s="341" t="s">
        <v>388</v>
      </c>
      <c r="P558" s="349" t="s">
        <v>80</v>
      </c>
      <c r="Q558" s="341" t="s">
        <v>2489</v>
      </c>
      <c r="R558" s="348"/>
      <c r="S558" s="341" t="s">
        <v>2490</v>
      </c>
      <c r="T558" s="349" t="s">
        <v>2491</v>
      </c>
    </row>
    <row r="559" spans="1:20" ht="14.25">
      <c r="A559" s="218" t="s">
        <v>2468</v>
      </c>
      <c r="B559" s="219" t="s">
        <v>845</v>
      </c>
      <c r="C559" s="343"/>
      <c r="D559" s="218">
        <v>1950</v>
      </c>
      <c r="E559" s="219">
        <v>66</v>
      </c>
      <c r="F559" s="218" t="s">
        <v>78</v>
      </c>
      <c r="G559" s="219" t="s">
        <v>79</v>
      </c>
      <c r="H559" s="345" t="s">
        <v>80</v>
      </c>
      <c r="I559" s="341" t="s">
        <v>122</v>
      </c>
      <c r="J559" s="342" t="s">
        <v>2469</v>
      </c>
      <c r="K559" s="341" t="s">
        <v>2470</v>
      </c>
      <c r="L559" s="348"/>
      <c r="M559" s="341" t="s">
        <v>336</v>
      </c>
      <c r="N559" s="342" t="s">
        <v>968</v>
      </c>
      <c r="O559" s="341" t="s">
        <v>1604</v>
      </c>
      <c r="P559" s="349" t="s">
        <v>80</v>
      </c>
      <c r="Q559" s="346"/>
      <c r="R559" s="348"/>
      <c r="S559" s="346"/>
      <c r="T559" s="348"/>
    </row>
    <row r="560" spans="1:20" ht="14.25">
      <c r="A560" s="218" t="s">
        <v>2468</v>
      </c>
      <c r="B560" s="219" t="s">
        <v>845</v>
      </c>
      <c r="C560" s="343"/>
      <c r="D560" s="350"/>
      <c r="E560" s="344"/>
      <c r="F560" s="350"/>
      <c r="G560" s="344"/>
      <c r="H560" s="350"/>
      <c r="I560" s="346"/>
      <c r="J560" s="348"/>
      <c r="K560" s="346"/>
      <c r="L560" s="348"/>
      <c r="M560" s="346"/>
      <c r="N560" s="348"/>
      <c r="O560" s="346"/>
      <c r="P560" s="348"/>
      <c r="Q560" s="346"/>
      <c r="R560" s="348"/>
      <c r="S560" s="346"/>
      <c r="T560" s="348"/>
    </row>
    <row r="561" spans="1:20" ht="14.25">
      <c r="A561" s="350"/>
      <c r="B561" s="219" t="s">
        <v>844</v>
      </c>
      <c r="C561" s="343"/>
      <c r="D561" s="350"/>
      <c r="E561" s="344"/>
      <c r="F561" s="350"/>
      <c r="G561" s="344"/>
      <c r="H561" s="350"/>
      <c r="I561" s="346"/>
      <c r="J561" s="342" t="s">
        <v>2519</v>
      </c>
      <c r="K561" s="346"/>
      <c r="L561" s="348"/>
      <c r="M561" s="346"/>
      <c r="N561" s="348"/>
      <c r="O561" s="346"/>
      <c r="P561" s="348"/>
      <c r="Q561" s="346"/>
      <c r="R561" s="348"/>
      <c r="S561" s="346"/>
      <c r="T561" s="348"/>
    </row>
    <row r="562" spans="1:20" ht="14.25">
      <c r="A562" s="218" t="s">
        <v>679</v>
      </c>
      <c r="B562" s="219" t="s">
        <v>680</v>
      </c>
      <c r="C562" s="343"/>
      <c r="D562" s="350"/>
      <c r="E562" s="344"/>
      <c r="F562" s="350"/>
      <c r="G562" s="344"/>
      <c r="H562" s="350"/>
      <c r="I562" s="346"/>
      <c r="J562" s="348"/>
      <c r="K562" s="346"/>
      <c r="L562" s="348"/>
      <c r="M562" s="346"/>
      <c r="N562" s="348"/>
      <c r="O562" s="346"/>
      <c r="P562" s="348"/>
      <c r="Q562" s="346"/>
      <c r="R562" s="348"/>
      <c r="S562" s="346"/>
      <c r="T562" s="348"/>
    </row>
    <row r="563" spans="1:20" ht="14.25">
      <c r="A563" s="218" t="s">
        <v>561</v>
      </c>
      <c r="B563" s="219" t="s">
        <v>562</v>
      </c>
      <c r="C563" s="343"/>
      <c r="D563" s="350"/>
      <c r="E563" s="344"/>
      <c r="F563" s="218" t="s">
        <v>78</v>
      </c>
      <c r="G563" s="344"/>
      <c r="H563" s="345" t="s">
        <v>80</v>
      </c>
      <c r="I563" s="341" t="s">
        <v>9</v>
      </c>
      <c r="J563" s="342" t="s">
        <v>2462</v>
      </c>
      <c r="K563" s="341" t="s">
        <v>2463</v>
      </c>
      <c r="L563" s="348"/>
      <c r="M563" s="341" t="s">
        <v>953</v>
      </c>
      <c r="N563" s="342" t="s">
        <v>63</v>
      </c>
      <c r="O563" s="341" t="s">
        <v>94</v>
      </c>
      <c r="P563" s="349" t="s">
        <v>80</v>
      </c>
      <c r="Q563" s="341" t="s">
        <v>2464</v>
      </c>
      <c r="R563" s="348"/>
      <c r="S563" s="341" t="s">
        <v>2465</v>
      </c>
      <c r="T563" s="349" t="s">
        <v>2466</v>
      </c>
    </row>
    <row r="564" spans="1:20" ht="14.25">
      <c r="A564" s="350"/>
      <c r="B564" s="219" t="s">
        <v>843</v>
      </c>
      <c r="C564" s="343"/>
      <c r="D564" s="350"/>
      <c r="E564" s="344"/>
      <c r="F564" s="350"/>
      <c r="G564" s="344"/>
      <c r="H564" s="350"/>
      <c r="I564" s="346"/>
      <c r="J564" s="348"/>
      <c r="K564" s="346"/>
      <c r="L564" s="348"/>
      <c r="M564" s="346"/>
      <c r="N564" s="348"/>
      <c r="O564" s="346"/>
      <c r="P564" s="348"/>
      <c r="Q564" s="346"/>
      <c r="R564" s="348"/>
      <c r="S564" s="346"/>
      <c r="T564" s="348"/>
    </row>
    <row r="565" spans="1:20" ht="14.25">
      <c r="A565" s="218" t="s">
        <v>608</v>
      </c>
      <c r="B565" s="219" t="s">
        <v>609</v>
      </c>
      <c r="C565" s="343"/>
      <c r="D565" s="350"/>
      <c r="E565" s="344"/>
      <c r="F565" s="350"/>
      <c r="G565" s="344"/>
      <c r="H565" s="350"/>
      <c r="I565" s="346"/>
      <c r="J565" s="348"/>
      <c r="K565" s="346"/>
      <c r="L565" s="348"/>
      <c r="M565" s="346"/>
      <c r="N565" s="348"/>
      <c r="O565" s="346"/>
      <c r="P565" s="348"/>
      <c r="Q565" s="346"/>
      <c r="R565" s="348"/>
      <c r="S565" s="346"/>
      <c r="T565" s="348"/>
    </row>
    <row r="566" spans="1:20" ht="14.25">
      <c r="A566" s="218" t="s">
        <v>608</v>
      </c>
      <c r="B566" s="219" t="s">
        <v>609</v>
      </c>
      <c r="C566" s="343"/>
      <c r="D566" s="350"/>
      <c r="E566" s="344"/>
      <c r="F566" s="350"/>
      <c r="G566" s="344"/>
      <c r="H566" s="350"/>
      <c r="I566" s="346"/>
      <c r="J566" s="342" t="s">
        <v>2498</v>
      </c>
      <c r="K566" s="341" t="s">
        <v>2499</v>
      </c>
      <c r="L566" s="348"/>
      <c r="M566" s="341" t="s">
        <v>336</v>
      </c>
      <c r="N566" s="342" t="s">
        <v>63</v>
      </c>
      <c r="O566" s="341" t="s">
        <v>64</v>
      </c>
      <c r="P566" s="349" t="s">
        <v>80</v>
      </c>
      <c r="Q566" s="341" t="s">
        <v>2500</v>
      </c>
      <c r="R566" s="348"/>
      <c r="S566" s="346"/>
      <c r="T566" s="348"/>
    </row>
    <row r="567" spans="1:20" ht="14.25">
      <c r="A567" s="350"/>
      <c r="B567" s="219" t="s">
        <v>842</v>
      </c>
      <c r="C567" s="343"/>
      <c r="D567" s="350"/>
      <c r="E567" s="344"/>
      <c r="F567" s="350"/>
      <c r="G567" s="344"/>
      <c r="H567" s="350"/>
      <c r="I567" s="346"/>
      <c r="J567" s="348"/>
      <c r="K567" s="346"/>
      <c r="L567" s="348"/>
      <c r="M567" s="346"/>
      <c r="N567" s="348"/>
      <c r="O567" s="346"/>
      <c r="P567" s="348"/>
      <c r="Q567" s="346"/>
      <c r="R567" s="348"/>
      <c r="S567" s="346"/>
      <c r="T567" s="348"/>
    </row>
    <row r="568" spans="1:20" ht="14.25">
      <c r="A568" s="218" t="s">
        <v>610</v>
      </c>
      <c r="B568" s="219" t="s">
        <v>611</v>
      </c>
      <c r="C568" s="343"/>
      <c r="D568" s="350"/>
      <c r="E568" s="344"/>
      <c r="F568" s="350"/>
      <c r="G568" s="344"/>
      <c r="H568" s="350"/>
      <c r="I568" s="346"/>
      <c r="J568" s="348"/>
      <c r="K568" s="341" t="s">
        <v>2475</v>
      </c>
      <c r="L568" s="348"/>
      <c r="M568" s="341" t="s">
        <v>953</v>
      </c>
      <c r="N568" s="342" t="s">
        <v>246</v>
      </c>
      <c r="O568" s="341" t="s">
        <v>247</v>
      </c>
      <c r="P568" s="348"/>
      <c r="Q568" s="346"/>
      <c r="R568" s="348"/>
      <c r="S568" s="346"/>
      <c r="T568" s="348"/>
    </row>
    <row r="569" spans="1:20" ht="14.25">
      <c r="A569" s="350"/>
      <c r="B569" s="219" t="s">
        <v>856</v>
      </c>
      <c r="C569" s="343"/>
      <c r="D569" s="350"/>
      <c r="E569" s="344"/>
      <c r="F569" s="350"/>
      <c r="G569" s="344"/>
      <c r="H569" s="350"/>
      <c r="I569" s="346"/>
      <c r="J569" s="348"/>
      <c r="K569" s="346"/>
      <c r="L569" s="348"/>
      <c r="M569" s="346"/>
      <c r="N569" s="348"/>
      <c r="O569" s="346"/>
      <c r="P569" s="348"/>
      <c r="Q569" s="346"/>
      <c r="R569" s="348"/>
      <c r="S569" s="346"/>
      <c r="T569" s="348"/>
    </row>
    <row r="570" spans="1:20" ht="14.25">
      <c r="A570" s="218" t="s">
        <v>656</v>
      </c>
      <c r="B570" s="219" t="s">
        <v>657</v>
      </c>
      <c r="C570" s="343"/>
      <c r="D570" s="350"/>
      <c r="E570" s="344"/>
      <c r="F570" s="350"/>
      <c r="G570" s="344"/>
      <c r="H570" s="350"/>
      <c r="I570" s="346"/>
      <c r="J570" s="348"/>
      <c r="K570" s="346"/>
      <c r="L570" s="348"/>
      <c r="M570" s="346"/>
      <c r="N570" s="348"/>
      <c r="O570" s="346"/>
      <c r="P570" s="348"/>
      <c r="Q570" s="346"/>
      <c r="R570" s="348"/>
      <c r="S570" s="346"/>
      <c r="T570" s="348"/>
    </row>
    <row r="571" spans="1:20" ht="14.25">
      <c r="A571" s="350"/>
      <c r="B571" s="219" t="s">
        <v>857</v>
      </c>
      <c r="C571" s="343"/>
      <c r="D571" s="350"/>
      <c r="E571" s="344"/>
      <c r="F571" s="350"/>
      <c r="G571" s="344"/>
      <c r="H571" s="350"/>
      <c r="I571" s="346"/>
      <c r="J571" s="348"/>
      <c r="K571" s="346"/>
      <c r="L571" s="348"/>
      <c r="M571" s="346"/>
      <c r="N571" s="348"/>
      <c r="O571" s="346"/>
      <c r="P571" s="348"/>
      <c r="Q571" s="346"/>
      <c r="R571" s="348"/>
      <c r="S571" s="346"/>
      <c r="T571" s="348"/>
    </row>
    <row r="572" spans="1:20" ht="14.25">
      <c r="A572" s="350"/>
      <c r="B572" s="219" t="s">
        <v>857</v>
      </c>
      <c r="C572" s="343"/>
      <c r="D572" s="350"/>
      <c r="E572" s="344"/>
      <c r="F572" s="350"/>
      <c r="G572" s="344"/>
      <c r="H572" s="350"/>
      <c r="I572" s="346"/>
      <c r="J572" s="348"/>
      <c r="K572" s="346"/>
      <c r="L572" s="348"/>
      <c r="M572" s="346"/>
      <c r="N572" s="348"/>
      <c r="O572" s="346"/>
      <c r="P572" s="348"/>
      <c r="Q572" s="346"/>
      <c r="R572" s="348"/>
      <c r="S572" s="346"/>
      <c r="T572" s="348"/>
    </row>
    <row r="573" spans="1:20" ht="14.25">
      <c r="A573" s="350"/>
      <c r="B573" s="219" t="s">
        <v>857</v>
      </c>
      <c r="C573" s="343"/>
      <c r="D573" s="350"/>
      <c r="E573" s="344"/>
      <c r="F573" s="350"/>
      <c r="G573" s="344"/>
      <c r="H573" s="350"/>
      <c r="I573" s="346"/>
      <c r="J573" s="348"/>
      <c r="K573" s="346"/>
      <c r="L573" s="348"/>
      <c r="M573" s="346"/>
      <c r="N573" s="348"/>
      <c r="O573" s="346"/>
      <c r="P573" s="348"/>
      <c r="Q573" s="346"/>
      <c r="R573" s="348"/>
      <c r="S573" s="346"/>
      <c r="T573" s="348"/>
    </row>
    <row r="574" spans="1:20" ht="14.25">
      <c r="A574" s="350"/>
      <c r="B574" s="219" t="s">
        <v>858</v>
      </c>
      <c r="C574" s="343"/>
      <c r="D574" s="350"/>
      <c r="E574" s="344"/>
      <c r="F574" s="350"/>
      <c r="G574" s="344"/>
      <c r="H574" s="350"/>
      <c r="I574" s="346"/>
      <c r="J574" s="342" t="s">
        <v>2536</v>
      </c>
      <c r="K574" s="346"/>
      <c r="L574" s="348"/>
      <c r="M574" s="346"/>
      <c r="N574" s="348"/>
      <c r="O574" s="346"/>
      <c r="P574" s="348"/>
      <c r="Q574" s="346"/>
      <c r="R574" s="348"/>
      <c r="S574" s="346"/>
      <c r="T574" s="348"/>
    </row>
    <row r="575" spans="1:20" ht="14.25">
      <c r="A575" s="350"/>
      <c r="B575" s="219" t="s">
        <v>859</v>
      </c>
      <c r="C575" s="343"/>
      <c r="D575" s="350"/>
      <c r="E575" s="344"/>
      <c r="F575" s="350"/>
      <c r="G575" s="344"/>
      <c r="H575" s="350"/>
      <c r="I575" s="346"/>
      <c r="J575" s="348"/>
      <c r="K575" s="346"/>
      <c r="L575" s="348"/>
      <c r="M575" s="346"/>
      <c r="N575" s="348"/>
      <c r="O575" s="346"/>
      <c r="P575" s="348"/>
      <c r="Q575" s="346"/>
      <c r="R575" s="348"/>
      <c r="S575" s="346"/>
      <c r="T575" s="348"/>
    </row>
    <row r="576" spans="1:20" ht="14.25">
      <c r="A576" s="350"/>
      <c r="B576" s="219" t="s">
        <v>859</v>
      </c>
      <c r="C576" s="343"/>
      <c r="D576" s="350"/>
      <c r="E576" s="344"/>
      <c r="F576" s="350"/>
      <c r="G576" s="344"/>
      <c r="H576" s="350"/>
      <c r="I576" s="346"/>
      <c r="J576" s="348"/>
      <c r="K576" s="346"/>
      <c r="L576" s="348"/>
      <c r="M576" s="346"/>
      <c r="N576" s="348"/>
      <c r="O576" s="346"/>
      <c r="P576" s="348"/>
      <c r="Q576" s="346"/>
      <c r="R576" s="348"/>
      <c r="S576" s="346"/>
      <c r="T576" s="348"/>
    </row>
    <row r="577" spans="1:20" ht="14.25">
      <c r="A577" s="350"/>
      <c r="B577" s="219" t="s">
        <v>859</v>
      </c>
      <c r="C577" s="343"/>
      <c r="D577" s="350"/>
      <c r="E577" s="344"/>
      <c r="F577" s="350"/>
      <c r="G577" s="344"/>
      <c r="H577" s="350"/>
      <c r="I577" s="346"/>
      <c r="J577" s="348"/>
      <c r="K577" s="346"/>
      <c r="L577" s="348"/>
      <c r="M577" s="346"/>
      <c r="N577" s="348"/>
      <c r="O577" s="346"/>
      <c r="P577" s="348"/>
      <c r="Q577" s="346"/>
      <c r="R577" s="348"/>
      <c r="S577" s="346"/>
      <c r="T577" s="348"/>
    </row>
    <row r="578" spans="1:20" ht="14.25">
      <c r="A578" s="218" t="s">
        <v>2539</v>
      </c>
      <c r="B578" s="219" t="s">
        <v>860</v>
      </c>
      <c r="C578" s="343"/>
      <c r="D578" s="350"/>
      <c r="E578" s="344"/>
      <c r="F578" s="350"/>
      <c r="G578" s="344"/>
      <c r="H578" s="350"/>
      <c r="I578" s="346"/>
      <c r="J578" s="342" t="s">
        <v>2540</v>
      </c>
      <c r="K578" s="341" t="s">
        <v>2541</v>
      </c>
      <c r="L578" s="348"/>
      <c r="M578" s="341" t="s">
        <v>953</v>
      </c>
      <c r="N578" s="342" t="s">
        <v>223</v>
      </c>
      <c r="O578" s="341" t="s">
        <v>223</v>
      </c>
      <c r="P578" s="349" t="s">
        <v>80</v>
      </c>
      <c r="Q578" s="346"/>
      <c r="R578" s="348"/>
      <c r="S578" s="346"/>
      <c r="T578" s="348"/>
    </row>
    <row r="579" spans="1:20" ht="14.25">
      <c r="A579" s="218" t="s">
        <v>2539</v>
      </c>
      <c r="B579" s="219" t="s">
        <v>860</v>
      </c>
      <c r="C579" s="343"/>
      <c r="D579" s="350"/>
      <c r="E579" s="344"/>
      <c r="F579" s="350"/>
      <c r="G579" s="344"/>
      <c r="H579" s="350"/>
      <c r="I579" s="346"/>
      <c r="J579" s="348"/>
      <c r="K579" s="346"/>
      <c r="L579" s="348"/>
      <c r="M579" s="346"/>
      <c r="N579" s="348"/>
      <c r="O579" s="346"/>
      <c r="P579" s="348"/>
      <c r="Q579" s="346"/>
      <c r="R579" s="348"/>
      <c r="S579" s="346"/>
      <c r="T579" s="348"/>
    </row>
    <row r="580" spans="1:20" ht="14.25">
      <c r="A580" s="218" t="s">
        <v>2539</v>
      </c>
      <c r="B580" s="219" t="s">
        <v>860</v>
      </c>
      <c r="C580" s="343"/>
      <c r="D580" s="350"/>
      <c r="E580" s="344"/>
      <c r="F580" s="350"/>
      <c r="G580" s="344"/>
      <c r="H580" s="350"/>
      <c r="I580" s="346"/>
      <c r="J580" s="348"/>
      <c r="K580" s="346"/>
      <c r="L580" s="348"/>
      <c r="M580" s="346"/>
      <c r="N580" s="348"/>
      <c r="O580" s="346"/>
      <c r="P580" s="348"/>
      <c r="Q580" s="346"/>
      <c r="R580" s="348"/>
      <c r="S580" s="346"/>
      <c r="T580" s="348"/>
    </row>
    <row r="581" spans="1:20" ht="14.25">
      <c r="A581" s="350"/>
      <c r="B581" s="219" t="s">
        <v>861</v>
      </c>
      <c r="C581" s="343"/>
      <c r="D581" s="350"/>
      <c r="E581" s="344"/>
      <c r="F581" s="350"/>
      <c r="G581" s="344"/>
      <c r="H581" s="350"/>
      <c r="I581" s="346"/>
      <c r="J581" s="348"/>
      <c r="K581" s="346"/>
      <c r="L581" s="348"/>
      <c r="M581" s="346"/>
      <c r="N581" s="348"/>
      <c r="O581" s="346"/>
      <c r="P581" s="348"/>
      <c r="Q581" s="346"/>
      <c r="R581" s="348"/>
      <c r="S581" s="346"/>
      <c r="T581" s="348"/>
    </row>
    <row r="582" spans="1:20" ht="14.25">
      <c r="A582" s="350"/>
      <c r="B582" s="219" t="s">
        <v>862</v>
      </c>
      <c r="C582" s="343"/>
      <c r="D582" s="350"/>
      <c r="E582" s="344"/>
      <c r="F582" s="350"/>
      <c r="G582" s="344"/>
      <c r="H582" s="350"/>
      <c r="I582" s="346"/>
      <c r="J582" s="348"/>
      <c r="K582" s="346"/>
      <c r="L582" s="348"/>
      <c r="M582" s="346"/>
      <c r="N582" s="348"/>
      <c r="O582" s="346"/>
      <c r="P582" s="348"/>
      <c r="Q582" s="346"/>
      <c r="R582" s="348"/>
      <c r="S582" s="346"/>
      <c r="T582" s="348"/>
    </row>
    <row r="583" spans="1:20" ht="14.25">
      <c r="A583" s="350"/>
      <c r="B583" s="219" t="s">
        <v>862</v>
      </c>
      <c r="C583" s="343"/>
      <c r="D583" s="350"/>
      <c r="E583" s="344"/>
      <c r="F583" s="350"/>
      <c r="G583" s="344"/>
      <c r="H583" s="350"/>
      <c r="I583" s="346"/>
      <c r="J583" s="348"/>
      <c r="K583" s="346"/>
      <c r="L583" s="348"/>
      <c r="M583" s="346"/>
      <c r="N583" s="348"/>
      <c r="O583" s="346"/>
      <c r="P583" s="348"/>
      <c r="Q583" s="346"/>
      <c r="R583" s="348"/>
      <c r="S583" s="346"/>
      <c r="T583" s="348"/>
    </row>
    <row r="584" spans="1:20" ht="14.25">
      <c r="A584" s="350"/>
      <c r="B584" s="219" t="s">
        <v>863</v>
      </c>
      <c r="C584" s="343"/>
      <c r="D584" s="350"/>
      <c r="E584" s="344"/>
      <c r="F584" s="350"/>
      <c r="G584" s="344"/>
      <c r="H584" s="350"/>
      <c r="I584" s="346"/>
      <c r="J584" s="348"/>
      <c r="K584" s="346"/>
      <c r="L584" s="348"/>
      <c r="M584" s="346"/>
      <c r="N584" s="348"/>
      <c r="O584" s="346"/>
      <c r="P584" s="348"/>
      <c r="Q584" s="346"/>
      <c r="R584" s="348"/>
      <c r="S584" s="346"/>
      <c r="T584" s="348"/>
    </row>
    <row r="585" spans="1:20" ht="14.25">
      <c r="A585" s="350"/>
      <c r="B585" s="219" t="s">
        <v>864</v>
      </c>
      <c r="C585" s="343"/>
      <c r="D585" s="350"/>
      <c r="E585" s="344"/>
      <c r="F585" s="350"/>
      <c r="G585" s="344"/>
      <c r="H585" s="350"/>
      <c r="I585" s="346"/>
      <c r="J585" s="348"/>
      <c r="K585" s="346"/>
      <c r="L585" s="348"/>
      <c r="M585" s="346"/>
      <c r="N585" s="348"/>
      <c r="O585" s="346"/>
      <c r="P585" s="348"/>
      <c r="Q585" s="346"/>
      <c r="R585" s="348"/>
      <c r="S585" s="346"/>
      <c r="T585" s="348"/>
    </row>
    <row r="586" spans="1:20" ht="14.25">
      <c r="A586" s="350"/>
      <c r="B586" s="219" t="s">
        <v>867</v>
      </c>
      <c r="C586" s="343"/>
      <c r="D586" s="350"/>
      <c r="E586" s="344"/>
      <c r="F586" s="350"/>
      <c r="G586" s="344"/>
      <c r="H586" s="350"/>
      <c r="I586" s="346"/>
      <c r="J586" s="342" t="s">
        <v>2566</v>
      </c>
      <c r="K586" s="346"/>
      <c r="L586" s="348"/>
      <c r="M586" s="346"/>
      <c r="N586" s="348"/>
      <c r="O586" s="346"/>
      <c r="P586" s="348"/>
      <c r="Q586" s="346"/>
      <c r="R586" s="348"/>
      <c r="S586" s="346"/>
      <c r="T586" s="348"/>
    </row>
    <row r="587" spans="1:20" ht="14.25">
      <c r="A587" s="218" t="s">
        <v>2561</v>
      </c>
      <c r="B587" s="219" t="s">
        <v>866</v>
      </c>
      <c r="C587" s="343"/>
      <c r="D587" s="350"/>
      <c r="E587" s="344"/>
      <c r="F587" s="350"/>
      <c r="G587" s="344"/>
      <c r="H587" s="345" t="s">
        <v>80</v>
      </c>
      <c r="I587" s="341" t="s">
        <v>67</v>
      </c>
      <c r="J587" s="342" t="s">
        <v>2562</v>
      </c>
      <c r="K587" s="341" t="s">
        <v>2563</v>
      </c>
      <c r="L587" s="348"/>
      <c r="M587" s="341" t="s">
        <v>336</v>
      </c>
      <c r="N587" s="342" t="s">
        <v>222</v>
      </c>
      <c r="O587" s="341" t="s">
        <v>222</v>
      </c>
      <c r="P587" s="349" t="s">
        <v>80</v>
      </c>
      <c r="Q587" s="346"/>
      <c r="R587" s="348"/>
      <c r="S587" s="346"/>
      <c r="T587" s="348"/>
    </row>
    <row r="588" spans="1:20" ht="14.25">
      <c r="A588" s="350"/>
      <c r="B588" s="219" t="s">
        <v>865</v>
      </c>
      <c r="C588" s="343"/>
      <c r="D588" s="350"/>
      <c r="E588" s="344"/>
      <c r="F588" s="350"/>
      <c r="G588" s="344"/>
      <c r="H588" s="350"/>
      <c r="I588" s="346"/>
      <c r="J588" s="342" t="s">
        <v>2571</v>
      </c>
      <c r="K588" s="346"/>
      <c r="L588" s="348"/>
      <c r="M588" s="346"/>
      <c r="N588" s="348"/>
      <c r="O588" s="346"/>
      <c r="P588" s="348"/>
      <c r="Q588" s="346"/>
      <c r="R588" s="348"/>
      <c r="S588" s="346"/>
      <c r="T588" s="348"/>
    </row>
    <row r="589" spans="1:20" ht="14.25">
      <c r="A589" s="218" t="s">
        <v>2573</v>
      </c>
      <c r="B589" s="219" t="s">
        <v>868</v>
      </c>
      <c r="C589" s="343"/>
      <c r="D589" s="218">
        <v>1954</v>
      </c>
      <c r="E589" s="219">
        <v>62</v>
      </c>
      <c r="F589" s="218" t="s">
        <v>78</v>
      </c>
      <c r="G589" s="344"/>
      <c r="H589" s="345" t="s">
        <v>80</v>
      </c>
      <c r="I589" s="341" t="s">
        <v>121</v>
      </c>
      <c r="J589" s="342" t="s">
        <v>2574</v>
      </c>
      <c r="K589" s="341" t="s">
        <v>2575</v>
      </c>
      <c r="L589" s="348"/>
      <c r="M589" s="341" t="s">
        <v>336</v>
      </c>
      <c r="N589" s="342" t="s">
        <v>748</v>
      </c>
      <c r="O589" s="341" t="s">
        <v>1703</v>
      </c>
      <c r="P589" s="349" t="s">
        <v>80</v>
      </c>
      <c r="Q589" s="346"/>
      <c r="R589" s="348"/>
      <c r="S589" s="346"/>
      <c r="T589" s="348"/>
    </row>
    <row r="590" spans="1:20" ht="14.25">
      <c r="A590" s="218" t="s">
        <v>658</v>
      </c>
      <c r="B590" s="219" t="s">
        <v>659</v>
      </c>
      <c r="C590" s="343"/>
      <c r="D590" s="350"/>
      <c r="E590" s="344"/>
      <c r="F590" s="350"/>
      <c r="G590" s="344"/>
      <c r="H590" s="350"/>
      <c r="I590" s="346"/>
      <c r="J590" s="348"/>
      <c r="K590" s="346"/>
      <c r="L590" s="348"/>
      <c r="M590" s="346"/>
      <c r="N590" s="348"/>
      <c r="O590" s="346"/>
      <c r="P590" s="348"/>
      <c r="Q590" s="346"/>
      <c r="R590" s="348"/>
      <c r="S590" s="346"/>
      <c r="T590" s="348"/>
    </row>
    <row r="591" spans="1:20" ht="14.25">
      <c r="A591" s="218" t="s">
        <v>660</v>
      </c>
      <c r="B591" s="219" t="s">
        <v>661</v>
      </c>
      <c r="C591" s="343"/>
      <c r="D591" s="350"/>
      <c r="E591" s="344"/>
      <c r="F591" s="350"/>
      <c r="G591" s="344"/>
      <c r="H591" s="350"/>
      <c r="I591" s="346"/>
      <c r="J591" s="348"/>
      <c r="K591" s="346"/>
      <c r="L591" s="348"/>
      <c r="M591" s="346"/>
      <c r="N591" s="348"/>
      <c r="O591" s="346"/>
      <c r="P591" s="348"/>
      <c r="Q591" s="346"/>
      <c r="R591" s="348"/>
      <c r="S591" s="346"/>
      <c r="T591" s="348"/>
    </row>
    <row r="592" spans="1:20" ht="14.25">
      <c r="A592" s="350"/>
      <c r="B592" s="219" t="s">
        <v>869</v>
      </c>
      <c r="C592" s="343"/>
      <c r="D592" s="350"/>
      <c r="E592" s="344"/>
      <c r="F592" s="350"/>
      <c r="G592" s="344"/>
      <c r="H592" s="350"/>
      <c r="I592" s="346"/>
      <c r="J592" s="342" t="s">
        <v>2580</v>
      </c>
      <c r="K592" s="346"/>
      <c r="L592" s="348"/>
      <c r="M592" s="346"/>
      <c r="N592" s="348"/>
      <c r="O592" s="346"/>
      <c r="P592" s="348"/>
      <c r="Q592" s="346"/>
      <c r="R592" s="348"/>
      <c r="S592" s="346"/>
      <c r="T592" s="358"/>
    </row>
    <row r="593" spans="1:20" ht="14.25">
      <c r="A593" s="218" t="s">
        <v>2590</v>
      </c>
      <c r="B593" s="219" t="s">
        <v>914</v>
      </c>
      <c r="C593" s="343"/>
      <c r="D593" s="218">
        <v>1965</v>
      </c>
      <c r="E593" s="219">
        <v>51</v>
      </c>
      <c r="F593" s="218" t="s">
        <v>78</v>
      </c>
      <c r="G593" s="219" t="s">
        <v>79</v>
      </c>
      <c r="H593" s="345" t="s">
        <v>80</v>
      </c>
      <c r="I593" s="341" t="s">
        <v>1400</v>
      </c>
      <c r="J593" s="342" t="s">
        <v>2591</v>
      </c>
      <c r="K593" s="341" t="s">
        <v>2592</v>
      </c>
      <c r="L593" s="342" t="s">
        <v>84</v>
      </c>
      <c r="M593" s="341" t="s">
        <v>336</v>
      </c>
      <c r="N593" s="342" t="s">
        <v>222</v>
      </c>
      <c r="O593" s="341" t="s">
        <v>222</v>
      </c>
      <c r="P593" s="349" t="s">
        <v>80</v>
      </c>
      <c r="Q593" s="346"/>
      <c r="R593" s="348"/>
      <c r="S593" s="346"/>
      <c r="T593" s="348"/>
    </row>
    <row r="594" spans="1:20" ht="14.25">
      <c r="A594" s="218" t="s">
        <v>2590</v>
      </c>
      <c r="B594" s="219" t="s">
        <v>914</v>
      </c>
      <c r="C594" s="343"/>
      <c r="D594" s="350"/>
      <c r="E594" s="344"/>
      <c r="F594" s="350"/>
      <c r="G594" s="344"/>
      <c r="H594" s="350"/>
      <c r="I594" s="346"/>
      <c r="J594" s="348"/>
      <c r="K594" s="346"/>
      <c r="L594" s="348"/>
      <c r="M594" s="346"/>
      <c r="N594" s="348"/>
      <c r="O594" s="346"/>
      <c r="P594" s="348"/>
      <c r="Q594" s="346"/>
      <c r="R594" s="348"/>
      <c r="S594" s="346"/>
      <c r="T594" s="348"/>
    </row>
    <row r="595" spans="1:20" ht="14.25">
      <c r="A595" s="218" t="s">
        <v>2595</v>
      </c>
      <c r="B595" s="219" t="s">
        <v>913</v>
      </c>
      <c r="C595" s="343"/>
      <c r="D595" s="218">
        <v>1971</v>
      </c>
      <c r="E595" s="219">
        <v>45</v>
      </c>
      <c r="F595" s="218" t="s">
        <v>78</v>
      </c>
      <c r="G595" s="219" t="s">
        <v>79</v>
      </c>
      <c r="H595" s="345" t="s">
        <v>80</v>
      </c>
      <c r="I595" s="341" t="s">
        <v>1400</v>
      </c>
      <c r="J595" s="342" t="s">
        <v>2596</v>
      </c>
      <c r="K595" s="341" t="s">
        <v>2597</v>
      </c>
      <c r="L595" s="348"/>
      <c r="M595" s="341" t="s">
        <v>1693</v>
      </c>
      <c r="N595" s="342" t="s">
        <v>748</v>
      </c>
      <c r="O595" s="341" t="s">
        <v>749</v>
      </c>
      <c r="P595" s="349" t="s">
        <v>80</v>
      </c>
      <c r="Q595" s="346"/>
      <c r="R595" s="348"/>
      <c r="S595" s="346"/>
      <c r="T595" s="348"/>
    </row>
    <row r="596" spans="1:20" ht="14.25">
      <c r="A596" s="350"/>
      <c r="B596" s="219" t="s">
        <v>911</v>
      </c>
      <c r="C596" s="343"/>
      <c r="D596" s="350"/>
      <c r="E596" s="344"/>
      <c r="F596" s="350"/>
      <c r="G596" s="344"/>
      <c r="H596" s="350"/>
      <c r="I596" s="346"/>
      <c r="J596" s="348"/>
      <c r="K596" s="346"/>
      <c r="L596" s="348"/>
      <c r="M596" s="346"/>
      <c r="N596" s="348"/>
      <c r="O596" s="346"/>
      <c r="P596" s="348"/>
      <c r="Q596" s="346"/>
      <c r="R596" s="348"/>
      <c r="S596" s="346"/>
      <c r="T596" s="348"/>
    </row>
    <row r="597" spans="1:20" ht="14.25">
      <c r="A597" s="218" t="s">
        <v>681</v>
      </c>
      <c r="B597" s="219" t="s">
        <v>682</v>
      </c>
      <c r="C597" s="343"/>
      <c r="D597" s="350"/>
      <c r="E597" s="344"/>
      <c r="F597" s="350"/>
      <c r="G597" s="344"/>
      <c r="H597" s="350"/>
      <c r="I597" s="346"/>
      <c r="J597" s="348"/>
      <c r="K597" s="346"/>
      <c r="L597" s="348"/>
      <c r="M597" s="346"/>
      <c r="N597" s="348"/>
      <c r="O597" s="346"/>
      <c r="P597" s="348"/>
      <c r="Q597" s="346"/>
      <c r="R597" s="348"/>
      <c r="S597" s="346"/>
      <c r="T597" s="348"/>
    </row>
    <row r="598" spans="1:20" ht="14.25">
      <c r="A598" s="218" t="s">
        <v>2614</v>
      </c>
      <c r="B598" s="219" t="s">
        <v>910</v>
      </c>
      <c r="C598" s="343"/>
      <c r="D598" s="350"/>
      <c r="E598" s="344"/>
      <c r="F598" s="350"/>
      <c r="G598" s="344"/>
      <c r="H598" s="350"/>
      <c r="I598" s="346"/>
      <c r="J598" s="342" t="s">
        <v>2615</v>
      </c>
      <c r="K598" s="346"/>
      <c r="L598" s="348"/>
      <c r="M598" s="346"/>
      <c r="N598" s="348"/>
      <c r="O598" s="346"/>
      <c r="P598" s="348"/>
      <c r="Q598" s="346"/>
      <c r="R598" s="348"/>
      <c r="S598" s="346"/>
      <c r="T598" s="348"/>
    </row>
    <row r="599" spans="1:20" ht="14.25">
      <c r="A599" s="218" t="s">
        <v>2617</v>
      </c>
      <c r="B599" s="219" t="s">
        <v>909</v>
      </c>
      <c r="C599" s="343"/>
      <c r="D599" s="350"/>
      <c r="E599" s="344"/>
      <c r="F599" s="350"/>
      <c r="G599" s="344"/>
      <c r="H599" s="350"/>
      <c r="I599" s="346"/>
      <c r="J599" s="342" t="s">
        <v>2618</v>
      </c>
      <c r="K599" s="346"/>
      <c r="L599" s="348"/>
      <c r="M599" s="346"/>
      <c r="N599" s="348"/>
      <c r="O599" s="346"/>
      <c r="P599" s="348"/>
      <c r="Q599" s="346"/>
      <c r="R599" s="348"/>
      <c r="S599" s="346"/>
      <c r="T599" s="348"/>
    </row>
    <row r="600" spans="1:20" ht="14.25">
      <c r="A600" s="350"/>
      <c r="B600" s="219" t="s">
        <v>908</v>
      </c>
      <c r="C600" s="343"/>
      <c r="D600" s="350"/>
      <c r="E600" s="344"/>
      <c r="F600" s="350"/>
      <c r="G600" s="344"/>
      <c r="H600" s="350"/>
      <c r="I600" s="346"/>
      <c r="J600" s="348"/>
      <c r="K600" s="346"/>
      <c r="L600" s="348"/>
      <c r="M600" s="346"/>
      <c r="N600" s="348"/>
      <c r="O600" s="346"/>
      <c r="P600" s="348"/>
      <c r="Q600" s="346"/>
      <c r="R600" s="348"/>
      <c r="S600" s="346"/>
      <c r="T600" s="348"/>
    </row>
    <row r="601" spans="1:20" ht="14.25">
      <c r="A601" s="350"/>
      <c r="B601" s="219" t="s">
        <v>907</v>
      </c>
      <c r="C601" s="343"/>
      <c r="D601" s="350"/>
      <c r="E601" s="344"/>
      <c r="F601" s="350"/>
      <c r="G601" s="344"/>
      <c r="H601" s="350"/>
      <c r="I601" s="346"/>
      <c r="J601" s="342" t="s">
        <v>2655</v>
      </c>
      <c r="K601" s="346"/>
      <c r="L601" s="348"/>
      <c r="M601" s="346"/>
      <c r="N601" s="348"/>
      <c r="O601" s="346"/>
      <c r="P601" s="348"/>
      <c r="Q601" s="346"/>
      <c r="R601" s="348"/>
      <c r="S601" s="346"/>
      <c r="T601" s="348"/>
    </row>
    <row r="602" spans="1:20" ht="14.25">
      <c r="A602" s="350"/>
      <c r="B602" s="219" t="s">
        <v>906</v>
      </c>
      <c r="C602" s="343"/>
      <c r="D602" s="350"/>
      <c r="E602" s="344"/>
      <c r="F602" s="350"/>
      <c r="G602" s="344"/>
      <c r="H602" s="350"/>
      <c r="I602" s="346"/>
      <c r="J602" s="342" t="s">
        <v>2658</v>
      </c>
      <c r="K602" s="346"/>
      <c r="L602" s="348"/>
      <c r="M602" s="346"/>
      <c r="N602" s="348"/>
      <c r="O602" s="346"/>
      <c r="P602" s="348"/>
      <c r="Q602" s="346"/>
      <c r="R602" s="348"/>
      <c r="S602" s="346"/>
      <c r="T602" s="348"/>
    </row>
    <row r="603" spans="1:20" ht="14.25">
      <c r="A603" s="350"/>
      <c r="B603" s="219" t="s">
        <v>905</v>
      </c>
      <c r="C603" s="343"/>
      <c r="D603" s="350"/>
      <c r="E603" s="344"/>
      <c r="F603" s="350"/>
      <c r="G603" s="344"/>
      <c r="H603" s="350"/>
      <c r="I603" s="346"/>
      <c r="J603" s="348"/>
      <c r="K603" s="346"/>
      <c r="L603" s="348"/>
      <c r="M603" s="346"/>
      <c r="N603" s="348"/>
      <c r="O603" s="346"/>
      <c r="P603" s="348"/>
      <c r="Q603" s="346"/>
      <c r="R603" s="348"/>
      <c r="S603" s="346"/>
      <c r="T603" s="348"/>
    </row>
    <row r="604" spans="1:20" ht="14.25">
      <c r="A604" s="350"/>
      <c r="B604" s="219" t="s">
        <v>904</v>
      </c>
      <c r="C604" s="343"/>
      <c r="D604" s="350"/>
      <c r="E604" s="344"/>
      <c r="F604" s="350"/>
      <c r="G604" s="344"/>
      <c r="H604" s="350"/>
      <c r="I604" s="346"/>
      <c r="J604" s="348"/>
      <c r="K604" s="346"/>
      <c r="L604" s="348"/>
      <c r="M604" s="346"/>
      <c r="N604" s="348"/>
      <c r="O604" s="346"/>
      <c r="P604" s="348"/>
      <c r="Q604" s="346"/>
      <c r="R604" s="348"/>
      <c r="S604" s="346"/>
      <c r="T604" s="348"/>
    </row>
    <row r="605" spans="1:20" ht="14.25">
      <c r="A605" s="350"/>
      <c r="B605" s="219" t="s">
        <v>903</v>
      </c>
      <c r="C605" s="343"/>
      <c r="D605" s="350"/>
      <c r="E605" s="344"/>
      <c r="F605" s="350"/>
      <c r="G605" s="344"/>
      <c r="H605" s="350"/>
      <c r="I605" s="346"/>
      <c r="J605" s="348"/>
      <c r="K605" s="346"/>
      <c r="L605" s="348"/>
      <c r="M605" s="346"/>
      <c r="N605" s="348"/>
      <c r="O605" s="346"/>
      <c r="P605" s="348"/>
      <c r="Q605" s="346"/>
      <c r="R605" s="348"/>
      <c r="S605" s="346"/>
      <c r="T605" s="348"/>
    </row>
    <row r="606" spans="1:20" ht="14.25">
      <c r="A606" s="218" t="s">
        <v>2630</v>
      </c>
      <c r="B606" s="219" t="s">
        <v>902</v>
      </c>
      <c r="C606" s="343"/>
      <c r="D606" s="350"/>
      <c r="E606" s="344"/>
      <c r="F606" s="350"/>
      <c r="G606" s="344"/>
      <c r="H606" s="350"/>
      <c r="I606" s="346"/>
      <c r="J606" s="348"/>
      <c r="K606" s="346"/>
      <c r="L606" s="348"/>
      <c r="M606" s="346"/>
      <c r="N606" s="348"/>
      <c r="O606" s="346"/>
      <c r="P606" s="348"/>
      <c r="Q606" s="346"/>
      <c r="R606" s="348"/>
      <c r="S606" s="346"/>
      <c r="T606" s="348"/>
    </row>
    <row r="607" spans="1:20" ht="14.25">
      <c r="A607" s="218" t="s">
        <v>2630</v>
      </c>
      <c r="B607" s="219" t="s">
        <v>902</v>
      </c>
      <c r="C607" s="343"/>
      <c r="D607" s="350"/>
      <c r="E607" s="344"/>
      <c r="F607" s="350"/>
      <c r="G607" s="344"/>
      <c r="H607" s="350"/>
      <c r="I607" s="346"/>
      <c r="J607" s="348"/>
      <c r="K607" s="346"/>
      <c r="L607" s="348"/>
      <c r="M607" s="346"/>
      <c r="N607" s="348"/>
      <c r="O607" s="346"/>
      <c r="P607" s="348"/>
      <c r="Q607" s="346"/>
      <c r="R607" s="348"/>
      <c r="S607" s="346"/>
      <c r="T607" s="348"/>
    </row>
    <row r="608" spans="1:20" ht="14.25">
      <c r="A608" s="350"/>
      <c r="B608" s="219" t="s">
        <v>901</v>
      </c>
      <c r="C608" s="343"/>
      <c r="D608" s="350"/>
      <c r="E608" s="344"/>
      <c r="F608" s="350"/>
      <c r="G608" s="344"/>
      <c r="H608" s="350"/>
      <c r="I608" s="346"/>
      <c r="J608" s="348"/>
      <c r="K608" s="346"/>
      <c r="L608" s="348"/>
      <c r="M608" s="346"/>
      <c r="N608" s="348"/>
      <c r="O608" s="346"/>
      <c r="P608" s="348"/>
      <c r="Q608" s="346"/>
      <c r="R608" s="348"/>
      <c r="S608" s="346"/>
      <c r="T608" s="348"/>
    </row>
    <row r="609" spans="1:20" ht="14.25">
      <c r="A609" s="218" t="s">
        <v>2642</v>
      </c>
      <c r="B609" s="219" t="s">
        <v>912</v>
      </c>
      <c r="C609" s="343"/>
      <c r="D609" s="218">
        <v>1963</v>
      </c>
      <c r="E609" s="219">
        <v>53</v>
      </c>
      <c r="F609" s="218" t="s">
        <v>703</v>
      </c>
      <c r="G609" s="344"/>
      <c r="H609" s="345" t="s">
        <v>80</v>
      </c>
      <c r="I609" s="341" t="s">
        <v>9</v>
      </c>
      <c r="J609" s="348"/>
      <c r="K609" s="341" t="s">
        <v>2643</v>
      </c>
      <c r="L609" s="348"/>
      <c r="M609" s="341" t="s">
        <v>336</v>
      </c>
      <c r="N609" s="342" t="s">
        <v>222</v>
      </c>
      <c r="O609" s="341" t="s">
        <v>222</v>
      </c>
      <c r="P609" s="349" t="s">
        <v>80</v>
      </c>
      <c r="Q609" s="346"/>
      <c r="R609" s="348"/>
      <c r="S609" s="346"/>
      <c r="T609" s="348"/>
    </row>
    <row r="610" spans="1:20" ht="14.25">
      <c r="A610" s="218" t="s">
        <v>662</v>
      </c>
      <c r="B610" s="219" t="s">
        <v>663</v>
      </c>
      <c r="C610" s="343"/>
      <c r="D610" s="350"/>
      <c r="E610" s="344"/>
      <c r="F610" s="350"/>
      <c r="G610" s="344"/>
      <c r="H610" s="350"/>
      <c r="I610" s="346"/>
      <c r="J610" s="348"/>
      <c r="K610" s="346"/>
      <c r="L610" s="348"/>
      <c r="M610" s="346"/>
      <c r="N610" s="348"/>
      <c r="O610" s="346"/>
      <c r="P610" s="348"/>
      <c r="Q610" s="346"/>
      <c r="R610" s="348"/>
      <c r="S610" s="346"/>
      <c r="T610" s="348"/>
    </row>
    <row r="611" spans="1:20" ht="14.25">
      <c r="A611" s="218" t="s">
        <v>2645</v>
      </c>
      <c r="B611" s="219" t="s">
        <v>900</v>
      </c>
      <c r="C611" s="343"/>
      <c r="D611" s="218">
        <v>1948</v>
      </c>
      <c r="E611" s="219">
        <v>68</v>
      </c>
      <c r="F611" s="218" t="s">
        <v>78</v>
      </c>
      <c r="G611" s="219" t="s">
        <v>79</v>
      </c>
      <c r="H611" s="345" t="s">
        <v>80</v>
      </c>
      <c r="I611" s="341" t="s">
        <v>121</v>
      </c>
      <c r="J611" s="342" t="s">
        <v>2646</v>
      </c>
      <c r="K611" s="341" t="s">
        <v>2647</v>
      </c>
      <c r="L611" s="348"/>
      <c r="M611" s="341" t="s">
        <v>336</v>
      </c>
      <c r="N611" s="342" t="s">
        <v>222</v>
      </c>
      <c r="O611" s="341" t="s">
        <v>222</v>
      </c>
      <c r="P611" s="349" t="s">
        <v>80</v>
      </c>
      <c r="Q611" s="346"/>
      <c r="R611" s="348"/>
      <c r="S611" s="346"/>
      <c r="T611" s="348"/>
    </row>
    <row r="612" spans="1:20" ht="14.25">
      <c r="A612" s="218" t="s">
        <v>2645</v>
      </c>
      <c r="B612" s="219" t="s">
        <v>900</v>
      </c>
      <c r="C612" s="343"/>
      <c r="D612" s="350"/>
      <c r="E612" s="344"/>
      <c r="F612" s="350"/>
      <c r="G612" s="344"/>
      <c r="H612" s="350"/>
      <c r="I612" s="346"/>
      <c r="J612" s="348"/>
      <c r="K612" s="346"/>
      <c r="L612" s="348"/>
      <c r="M612" s="346"/>
      <c r="N612" s="348"/>
      <c r="O612" s="346"/>
      <c r="P612" s="348"/>
      <c r="Q612" s="346"/>
      <c r="R612" s="348"/>
      <c r="S612" s="346"/>
      <c r="T612" s="348"/>
    </row>
    <row r="613" spans="1:20" ht="14.25">
      <c r="A613" s="218" t="s">
        <v>2649</v>
      </c>
      <c r="B613" s="219" t="s">
        <v>899</v>
      </c>
      <c r="C613" s="343"/>
      <c r="D613" s="350"/>
      <c r="E613" s="344"/>
      <c r="F613" s="350"/>
      <c r="G613" s="344"/>
      <c r="H613" s="350"/>
      <c r="I613" s="346"/>
      <c r="J613" s="348"/>
      <c r="K613" s="341" t="s">
        <v>2650</v>
      </c>
      <c r="L613" s="348"/>
      <c r="M613" s="341" t="s">
        <v>336</v>
      </c>
      <c r="N613" s="342" t="s">
        <v>105</v>
      </c>
      <c r="O613" s="341" t="s">
        <v>738</v>
      </c>
      <c r="P613" s="348"/>
      <c r="Q613" s="346"/>
      <c r="R613" s="348"/>
      <c r="S613" s="346"/>
      <c r="T613" s="348"/>
    </row>
    <row r="614" spans="1:20" ht="14.25">
      <c r="A614" s="218" t="s">
        <v>675</v>
      </c>
      <c r="B614" s="219" t="s">
        <v>676</v>
      </c>
      <c r="C614" s="343"/>
      <c r="D614" s="350"/>
      <c r="E614" s="344"/>
      <c r="F614" s="350"/>
      <c r="G614" s="344"/>
      <c r="H614" s="350"/>
      <c r="I614" s="346"/>
      <c r="J614" s="348"/>
      <c r="K614" s="346"/>
      <c r="L614" s="348"/>
      <c r="M614" s="346"/>
      <c r="N614" s="348"/>
      <c r="O614" s="346"/>
      <c r="P614" s="348"/>
      <c r="Q614" s="346"/>
      <c r="R614" s="348"/>
      <c r="S614" s="346"/>
      <c r="T614" s="348"/>
    </row>
    <row r="615" spans="1:20" ht="14.25">
      <c r="A615" s="350"/>
      <c r="B615" s="219" t="s">
        <v>898</v>
      </c>
      <c r="C615" s="343"/>
      <c r="D615" s="350"/>
      <c r="E615" s="344"/>
      <c r="F615" s="350"/>
      <c r="G615" s="344"/>
      <c r="H615" s="350"/>
      <c r="I615" s="346"/>
      <c r="J615" s="342" t="s">
        <v>2660</v>
      </c>
      <c r="K615" s="346"/>
      <c r="L615" s="348"/>
      <c r="M615" s="346"/>
      <c r="N615" s="348"/>
      <c r="O615" s="346"/>
      <c r="P615" s="348"/>
      <c r="Q615" s="346"/>
      <c r="R615" s="348"/>
      <c r="S615" s="346"/>
      <c r="T615" s="348"/>
    </row>
    <row r="616" spans="1:20" ht="14.25">
      <c r="A616" s="218" t="s">
        <v>2653</v>
      </c>
      <c r="B616" s="219" t="s">
        <v>897</v>
      </c>
      <c r="C616" s="343"/>
      <c r="D616" s="350"/>
      <c r="E616" s="344"/>
      <c r="F616" s="350"/>
      <c r="G616" s="344"/>
      <c r="H616" s="350"/>
      <c r="I616" s="346"/>
      <c r="J616" s="348"/>
      <c r="K616" s="346"/>
      <c r="L616" s="348"/>
      <c r="M616" s="346"/>
      <c r="N616" s="348"/>
      <c r="O616" s="346"/>
      <c r="P616" s="348"/>
      <c r="Q616" s="346"/>
      <c r="R616" s="348"/>
      <c r="S616" s="346"/>
      <c r="T616" s="348"/>
    </row>
    <row r="617" spans="1:20" ht="14.25">
      <c r="A617" s="350"/>
      <c r="B617" s="219" t="s">
        <v>896</v>
      </c>
      <c r="C617" s="343"/>
      <c r="D617" s="350"/>
      <c r="E617" s="344"/>
      <c r="F617" s="350"/>
      <c r="G617" s="344"/>
      <c r="H617" s="350"/>
      <c r="I617" s="346"/>
      <c r="J617" s="348"/>
      <c r="K617" s="346"/>
      <c r="L617" s="348"/>
      <c r="M617" s="346"/>
      <c r="N617" s="348"/>
      <c r="O617" s="346"/>
      <c r="P617" s="348"/>
      <c r="Q617" s="346"/>
      <c r="R617" s="348"/>
      <c r="S617" s="346"/>
      <c r="T617" s="348"/>
    </row>
    <row r="618" spans="1:20" ht="14.25">
      <c r="A618" s="350"/>
      <c r="B618" s="219" t="s">
        <v>895</v>
      </c>
      <c r="C618" s="343"/>
      <c r="D618" s="350"/>
      <c r="E618" s="344"/>
      <c r="F618" s="350"/>
      <c r="G618" s="344"/>
      <c r="H618" s="350"/>
      <c r="I618" s="346"/>
      <c r="J618" s="342" t="s">
        <v>2666</v>
      </c>
      <c r="K618" s="346"/>
      <c r="L618" s="348"/>
      <c r="M618" s="346"/>
      <c r="N618" s="348"/>
      <c r="O618" s="346"/>
      <c r="P618" s="348"/>
      <c r="Q618" s="346"/>
      <c r="R618" s="348"/>
      <c r="S618" s="346"/>
      <c r="T618" s="348"/>
    </row>
    <row r="619" spans="1:20" ht="14.25">
      <c r="A619" s="350"/>
      <c r="B619" s="219" t="s">
        <v>894</v>
      </c>
      <c r="C619" s="343"/>
      <c r="D619" s="350"/>
      <c r="E619" s="344"/>
      <c r="F619" s="350"/>
      <c r="G619" s="344"/>
      <c r="H619" s="350"/>
      <c r="I619" s="346"/>
      <c r="J619" s="348"/>
      <c r="K619" s="346"/>
      <c r="L619" s="348"/>
      <c r="M619" s="346"/>
      <c r="N619" s="348"/>
      <c r="O619" s="346"/>
      <c r="P619" s="348"/>
      <c r="Q619" s="346"/>
      <c r="R619" s="348"/>
      <c r="S619" s="346"/>
      <c r="T619" s="348"/>
    </row>
    <row r="620" spans="1:20" ht="14.25">
      <c r="A620" s="218" t="s">
        <v>2600</v>
      </c>
      <c r="B620" s="219" t="s">
        <v>893</v>
      </c>
      <c r="C620" s="343"/>
      <c r="D620" s="350"/>
      <c r="E620" s="219">
        <v>51</v>
      </c>
      <c r="F620" s="218" t="s">
        <v>78</v>
      </c>
      <c r="G620" s="344"/>
      <c r="H620" s="345" t="s">
        <v>80</v>
      </c>
      <c r="I620" s="341" t="s">
        <v>9</v>
      </c>
      <c r="J620" s="342" t="s">
        <v>2601</v>
      </c>
      <c r="K620" s="341" t="s">
        <v>2602</v>
      </c>
      <c r="L620" s="342" t="s">
        <v>70</v>
      </c>
      <c r="M620" s="341" t="s">
        <v>336</v>
      </c>
      <c r="N620" s="342" t="s">
        <v>222</v>
      </c>
      <c r="O620" s="341" t="s">
        <v>222</v>
      </c>
      <c r="P620" s="349" t="s">
        <v>80</v>
      </c>
      <c r="Q620" s="341" t="s">
        <v>2603</v>
      </c>
      <c r="R620" s="348"/>
      <c r="S620" s="341" t="s">
        <v>2604</v>
      </c>
      <c r="T620" s="349" t="s">
        <v>2605</v>
      </c>
    </row>
    <row r="621" spans="1:20" ht="14.25">
      <c r="A621" s="218" t="s">
        <v>497</v>
      </c>
      <c r="B621" s="219" t="s">
        <v>498</v>
      </c>
      <c r="C621" s="343"/>
      <c r="D621" s="350"/>
      <c r="E621" s="344"/>
      <c r="F621" s="350"/>
      <c r="G621" s="344"/>
      <c r="H621" s="350"/>
      <c r="I621" s="346"/>
      <c r="J621" s="348"/>
      <c r="K621" s="346"/>
      <c r="L621" s="348"/>
      <c r="M621" s="346"/>
      <c r="N621" s="348"/>
      <c r="O621" s="346"/>
      <c r="P621" s="348"/>
      <c r="Q621" s="346"/>
      <c r="R621" s="348"/>
      <c r="S621" s="346"/>
      <c r="T621" s="348"/>
    </row>
    <row r="622" spans="1:20" ht="14.25">
      <c r="A622" s="218" t="s">
        <v>2609</v>
      </c>
      <c r="B622" s="219" t="s">
        <v>892</v>
      </c>
      <c r="C622" s="343"/>
      <c r="D622" s="350"/>
      <c r="E622" s="344"/>
      <c r="F622" s="350"/>
      <c r="G622" s="344"/>
      <c r="H622" s="350"/>
      <c r="I622" s="346"/>
      <c r="J622" s="342" t="s">
        <v>2610</v>
      </c>
      <c r="K622" s="346"/>
      <c r="L622" s="348"/>
      <c r="M622" s="346"/>
      <c r="N622" s="348"/>
      <c r="O622" s="346"/>
      <c r="P622" s="348"/>
      <c r="Q622" s="346"/>
      <c r="R622" s="348"/>
      <c r="S622" s="346"/>
      <c r="T622" s="348"/>
    </row>
    <row r="623" spans="1:20" ht="14.25">
      <c r="A623" s="350"/>
      <c r="B623" s="219" t="s">
        <v>890</v>
      </c>
      <c r="C623" s="343"/>
      <c r="D623" s="350"/>
      <c r="E623" s="344"/>
      <c r="F623" s="350"/>
      <c r="G623" s="344"/>
      <c r="H623" s="350"/>
      <c r="I623" s="346"/>
      <c r="J623" s="348"/>
      <c r="K623" s="346"/>
      <c r="L623" s="348"/>
      <c r="M623" s="346"/>
      <c r="N623" s="348"/>
      <c r="O623" s="346"/>
      <c r="P623" s="348"/>
      <c r="Q623" s="346"/>
      <c r="R623" s="348"/>
      <c r="S623" s="346"/>
      <c r="T623" s="348"/>
    </row>
    <row r="624" spans="1:20" ht="14.25">
      <c r="A624" s="218" t="s">
        <v>666</v>
      </c>
      <c r="B624" s="219" t="s">
        <v>667</v>
      </c>
      <c r="C624" s="343"/>
      <c r="D624" s="350"/>
      <c r="E624" s="344"/>
      <c r="F624" s="350"/>
      <c r="G624" s="344"/>
      <c r="H624" s="350"/>
      <c r="I624" s="346"/>
      <c r="J624" s="348"/>
      <c r="K624" s="341" t="s">
        <v>2626</v>
      </c>
      <c r="L624" s="348"/>
      <c r="M624" s="341" t="s">
        <v>2627</v>
      </c>
      <c r="N624" s="348"/>
      <c r="O624" s="346"/>
      <c r="P624" s="349" t="s">
        <v>80</v>
      </c>
      <c r="Q624" s="362" t="s">
        <v>2628</v>
      </c>
      <c r="R624" s="348"/>
      <c r="S624" s="341">
        <v>13694229177</v>
      </c>
      <c r="T624" s="349" t="s">
        <v>2629</v>
      </c>
    </row>
    <row r="625" spans="1:20" ht="14.25">
      <c r="A625" s="350"/>
      <c r="B625" s="219" t="s">
        <v>889</v>
      </c>
      <c r="C625" s="343"/>
      <c r="D625" s="350"/>
      <c r="E625" s="344"/>
      <c r="F625" s="350"/>
      <c r="G625" s="344"/>
      <c r="H625" s="350"/>
      <c r="I625" s="346"/>
      <c r="J625" s="348"/>
      <c r="K625" s="346"/>
      <c r="L625" s="348"/>
      <c r="M625" s="346"/>
      <c r="N625" s="348"/>
      <c r="O625" s="346"/>
      <c r="P625" s="348"/>
      <c r="Q625" s="346"/>
      <c r="R625" s="348"/>
      <c r="S625" s="346"/>
      <c r="T625" s="348"/>
    </row>
    <row r="626" spans="1:20" ht="14.25">
      <c r="A626" s="350"/>
      <c r="B626" s="219" t="s">
        <v>888</v>
      </c>
      <c r="C626" s="343"/>
      <c r="D626" s="350"/>
      <c r="E626" s="344"/>
      <c r="F626" s="350"/>
      <c r="G626" s="344"/>
      <c r="H626" s="350"/>
      <c r="I626" s="346"/>
      <c r="J626" s="348"/>
      <c r="K626" s="346"/>
      <c r="L626" s="348"/>
      <c r="M626" s="346"/>
      <c r="N626" s="348"/>
      <c r="O626" s="346"/>
      <c r="P626" s="348"/>
      <c r="Q626" s="346"/>
      <c r="R626" s="348"/>
      <c r="S626" s="346"/>
      <c r="T626" s="348"/>
    </row>
    <row r="627" spans="1:20" ht="14.25">
      <c r="A627" s="350"/>
      <c r="B627" s="219" t="s">
        <v>888</v>
      </c>
      <c r="C627" s="343"/>
      <c r="D627" s="350"/>
      <c r="E627" s="344"/>
      <c r="F627" s="350"/>
      <c r="G627" s="344"/>
      <c r="H627" s="350"/>
      <c r="I627" s="346"/>
      <c r="J627" s="348"/>
      <c r="K627" s="346"/>
      <c r="L627" s="348"/>
      <c r="M627" s="346"/>
      <c r="N627" s="348"/>
      <c r="O627" s="346"/>
      <c r="P627" s="348"/>
      <c r="Q627" s="346"/>
      <c r="R627" s="348"/>
      <c r="S627" s="346"/>
      <c r="T627" s="348"/>
    </row>
    <row r="628" spans="1:20" ht="14.25">
      <c r="A628" s="218" t="s">
        <v>2633</v>
      </c>
      <c r="B628" s="219" t="s">
        <v>887</v>
      </c>
      <c r="C628" s="343"/>
      <c r="D628" s="218">
        <v>1958</v>
      </c>
      <c r="E628" s="219">
        <v>58</v>
      </c>
      <c r="F628" s="218" t="s">
        <v>78</v>
      </c>
      <c r="G628" s="219" t="s">
        <v>79</v>
      </c>
      <c r="H628" s="345" t="s">
        <v>80</v>
      </c>
      <c r="I628" s="341" t="s">
        <v>119</v>
      </c>
      <c r="J628" s="342" t="s">
        <v>2634</v>
      </c>
      <c r="K628" s="341" t="s">
        <v>2635</v>
      </c>
      <c r="L628" s="348"/>
      <c r="M628" s="341" t="s">
        <v>336</v>
      </c>
      <c r="N628" s="342" t="s">
        <v>223</v>
      </c>
      <c r="O628" s="341" t="s">
        <v>223</v>
      </c>
      <c r="P628" s="349" t="s">
        <v>80</v>
      </c>
      <c r="Q628" s="346"/>
      <c r="R628" s="348"/>
      <c r="S628" s="346"/>
      <c r="T628" s="348"/>
    </row>
    <row r="629" spans="1:20" ht="14.25">
      <c r="A629" s="218" t="s">
        <v>668</v>
      </c>
      <c r="B629" s="219" t="s">
        <v>669</v>
      </c>
      <c r="C629" s="343"/>
      <c r="D629" s="350"/>
      <c r="E629" s="344"/>
      <c r="F629" s="350"/>
      <c r="G629" s="344"/>
      <c r="H629" s="350"/>
      <c r="I629" s="346"/>
      <c r="J629" s="348"/>
      <c r="K629" s="346"/>
      <c r="L629" s="348"/>
      <c r="M629" s="346"/>
      <c r="N629" s="348"/>
      <c r="O629" s="346"/>
      <c r="P629" s="348"/>
      <c r="Q629" s="346"/>
      <c r="R629" s="348"/>
      <c r="S629" s="346"/>
      <c r="T629" s="348"/>
    </row>
    <row r="630" spans="1:20" ht="14.25">
      <c r="A630" s="350"/>
      <c r="B630" s="219" t="s">
        <v>886</v>
      </c>
      <c r="C630" s="343"/>
      <c r="D630" s="350"/>
      <c r="E630" s="344"/>
      <c r="F630" s="350"/>
      <c r="G630" s="344"/>
      <c r="H630" s="350"/>
      <c r="I630" s="346"/>
      <c r="J630" s="342" t="s">
        <v>2662</v>
      </c>
      <c r="K630" s="346"/>
      <c r="L630" s="348"/>
      <c r="M630" s="346"/>
      <c r="N630" s="348"/>
      <c r="O630" s="346"/>
      <c r="P630" s="348"/>
      <c r="Q630" s="346"/>
      <c r="R630" s="348"/>
      <c r="S630" s="346"/>
      <c r="T630" s="348"/>
    </row>
    <row r="631" spans="1:20" ht="14.25">
      <c r="A631" s="218" t="s">
        <v>2637</v>
      </c>
      <c r="B631" s="219" t="s">
        <v>885</v>
      </c>
      <c r="C631" s="343"/>
      <c r="D631" s="350"/>
      <c r="E631" s="344"/>
      <c r="F631" s="350"/>
      <c r="G631" s="344"/>
      <c r="H631" s="350"/>
      <c r="I631" s="346"/>
      <c r="J631" s="348"/>
      <c r="K631" s="346"/>
      <c r="L631" s="348"/>
      <c r="M631" s="346"/>
      <c r="N631" s="348"/>
      <c r="O631" s="346"/>
      <c r="P631" s="348"/>
      <c r="Q631" s="346"/>
      <c r="R631" s="348"/>
      <c r="S631" s="346"/>
      <c r="T631" s="348"/>
    </row>
    <row r="632" spans="1:20" ht="14.25">
      <c r="A632" s="218" t="s">
        <v>670</v>
      </c>
      <c r="B632" s="219" t="s">
        <v>671</v>
      </c>
      <c r="C632" s="343"/>
      <c r="D632" s="350"/>
      <c r="E632" s="344"/>
      <c r="F632" s="350"/>
      <c r="G632" s="344"/>
      <c r="H632" s="350"/>
      <c r="I632" s="346"/>
      <c r="J632" s="348"/>
      <c r="K632" s="341" t="s">
        <v>2640</v>
      </c>
      <c r="L632" s="348"/>
      <c r="M632" s="341" t="s">
        <v>2641</v>
      </c>
      <c r="N632" s="342" t="s">
        <v>969</v>
      </c>
      <c r="O632" s="346"/>
      <c r="P632" s="348"/>
      <c r="Q632" s="346"/>
      <c r="R632" s="348"/>
      <c r="S632" s="346"/>
      <c r="T632" s="348"/>
    </row>
    <row r="633" spans="1:20" ht="14.25">
      <c r="A633" s="350"/>
      <c r="B633" s="219" t="s">
        <v>884</v>
      </c>
      <c r="C633" s="343"/>
      <c r="D633" s="350"/>
      <c r="E633" s="344"/>
      <c r="F633" s="350"/>
      <c r="G633" s="344"/>
      <c r="H633" s="350"/>
      <c r="I633" s="346"/>
      <c r="J633" s="342" t="s">
        <v>2657</v>
      </c>
      <c r="K633" s="346"/>
      <c r="L633" s="348"/>
      <c r="M633" s="346"/>
      <c r="N633" s="348"/>
      <c r="O633" s="346"/>
      <c r="P633" s="348"/>
      <c r="Q633" s="346"/>
      <c r="R633" s="348"/>
      <c r="S633" s="346"/>
      <c r="T633" s="348"/>
    </row>
    <row r="634" spans="1:20" ht="14.25">
      <c r="A634" s="350"/>
      <c r="B634" s="219" t="s">
        <v>883</v>
      </c>
      <c r="C634" s="343"/>
      <c r="D634" s="350"/>
      <c r="E634" s="344"/>
      <c r="F634" s="350"/>
      <c r="G634" s="344"/>
      <c r="H634" s="350"/>
      <c r="I634" s="346"/>
      <c r="J634" s="348"/>
      <c r="K634" s="346"/>
      <c r="L634" s="348"/>
      <c r="M634" s="346"/>
      <c r="N634" s="348"/>
      <c r="O634" s="346"/>
      <c r="P634" s="348"/>
      <c r="Q634" s="346"/>
      <c r="R634" s="348"/>
      <c r="S634" s="346"/>
      <c r="T634" s="348"/>
    </row>
    <row r="635" spans="1:20" ht="14.25">
      <c r="A635" s="350"/>
      <c r="B635" s="219" t="s">
        <v>882</v>
      </c>
      <c r="C635" s="343"/>
      <c r="D635" s="350"/>
      <c r="E635" s="344"/>
      <c r="F635" s="350"/>
      <c r="G635" s="344"/>
      <c r="H635" s="350"/>
      <c r="I635" s="346"/>
      <c r="J635" s="348"/>
      <c r="K635" s="346"/>
      <c r="L635" s="348"/>
      <c r="M635" s="346"/>
      <c r="N635" s="348"/>
      <c r="O635" s="346"/>
      <c r="P635" s="348"/>
      <c r="Q635" s="346"/>
      <c r="R635" s="348"/>
      <c r="S635" s="346"/>
      <c r="T635" s="348"/>
    </row>
    <row r="636" spans="1:20" ht="14.25">
      <c r="A636" s="350"/>
      <c r="B636" s="219" t="s">
        <v>881</v>
      </c>
      <c r="C636" s="343"/>
      <c r="D636" s="350"/>
      <c r="E636" s="344"/>
      <c r="F636" s="350"/>
      <c r="G636" s="344"/>
      <c r="H636" s="350"/>
      <c r="I636" s="346"/>
      <c r="J636" s="348"/>
      <c r="K636" s="346"/>
      <c r="L636" s="348"/>
      <c r="M636" s="346"/>
      <c r="N636" s="348"/>
      <c r="O636" s="346"/>
      <c r="P636" s="348"/>
      <c r="Q636" s="346"/>
      <c r="R636" s="348"/>
      <c r="S636" s="346"/>
      <c r="T636" s="348"/>
    </row>
    <row r="637" spans="1:20" ht="14.25">
      <c r="A637" s="350"/>
      <c r="B637" s="219" t="s">
        <v>880</v>
      </c>
      <c r="C637" s="343"/>
      <c r="D637" s="350"/>
      <c r="E637" s="344"/>
      <c r="F637" s="350"/>
      <c r="G637" s="344"/>
      <c r="H637" s="350"/>
      <c r="I637" s="346"/>
      <c r="J637" s="348"/>
      <c r="K637" s="346"/>
      <c r="L637" s="348"/>
      <c r="M637" s="346"/>
      <c r="N637" s="348"/>
      <c r="O637" s="346"/>
      <c r="P637" s="348"/>
      <c r="Q637" s="346"/>
      <c r="R637" s="348"/>
      <c r="S637" s="346"/>
      <c r="T637" s="348"/>
    </row>
    <row r="638" spans="1:20" ht="14.25">
      <c r="A638" s="350"/>
      <c r="B638" s="219" t="s">
        <v>879</v>
      </c>
      <c r="C638" s="343"/>
      <c r="D638" s="350"/>
      <c r="E638" s="344"/>
      <c r="F638" s="350"/>
      <c r="G638" s="344"/>
      <c r="H638" s="350"/>
      <c r="I638" s="346"/>
      <c r="J638" s="348"/>
      <c r="K638" s="346"/>
      <c r="L638" s="348"/>
      <c r="M638" s="346"/>
      <c r="N638" s="348"/>
      <c r="O638" s="346"/>
      <c r="P638" s="348"/>
      <c r="Q638" s="346"/>
      <c r="R638" s="348"/>
      <c r="S638" s="346"/>
      <c r="T638" s="348"/>
    </row>
    <row r="639" spans="1:20" ht="14.25">
      <c r="A639" s="350"/>
      <c r="B639" s="219" t="s">
        <v>878</v>
      </c>
      <c r="C639" s="343"/>
      <c r="D639" s="350"/>
      <c r="E639" s="344"/>
      <c r="F639" s="350"/>
      <c r="G639" s="344"/>
      <c r="H639" s="350"/>
      <c r="I639" s="346"/>
      <c r="J639" s="348"/>
      <c r="K639" s="346"/>
      <c r="L639" s="348"/>
      <c r="M639" s="346"/>
      <c r="N639" s="348"/>
      <c r="O639" s="346"/>
      <c r="P639" s="348"/>
      <c r="Q639" s="346"/>
      <c r="R639" s="348"/>
      <c r="S639" s="346"/>
      <c r="T639" s="348"/>
    </row>
    <row r="640" spans="1:20" ht="14.25">
      <c r="A640" s="218" t="s">
        <v>398</v>
      </c>
      <c r="B640" s="219" t="s">
        <v>605</v>
      </c>
      <c r="C640" s="343"/>
      <c r="D640" s="350"/>
      <c r="E640" s="344"/>
      <c r="F640" s="350"/>
      <c r="G640" s="344"/>
      <c r="H640" s="350"/>
      <c r="I640" s="346"/>
      <c r="J640" s="348"/>
      <c r="K640" s="346"/>
      <c r="L640" s="348"/>
      <c r="M640" s="346"/>
      <c r="N640" s="348"/>
      <c r="O640" s="346"/>
      <c r="P640" s="348"/>
      <c r="Q640" s="346"/>
      <c r="R640" s="348"/>
      <c r="S640" s="346"/>
      <c r="T640" s="348"/>
    </row>
    <row r="641" spans="1:20" ht="14.25">
      <c r="A641" s="350"/>
      <c r="B641" s="219" t="s">
        <v>877</v>
      </c>
      <c r="C641" s="343"/>
      <c r="D641" s="350"/>
      <c r="E641" s="344"/>
      <c r="F641" s="350"/>
      <c r="G641" s="344"/>
      <c r="H641" s="350"/>
      <c r="I641" s="346"/>
      <c r="J641" s="348"/>
      <c r="K641" s="346"/>
      <c r="L641" s="348"/>
      <c r="M641" s="346"/>
      <c r="N641" s="348"/>
      <c r="O641" s="346"/>
      <c r="P641" s="348"/>
      <c r="Q641" s="346"/>
      <c r="R641" s="348"/>
      <c r="S641" s="346"/>
      <c r="T641" s="348"/>
    </row>
    <row r="642" spans="1:20" ht="14.25">
      <c r="A642" s="218" t="s">
        <v>2620</v>
      </c>
      <c r="B642" s="219" t="s">
        <v>876</v>
      </c>
      <c r="C642" s="343"/>
      <c r="D642" s="218">
        <v>1966</v>
      </c>
      <c r="E642" s="219">
        <v>50</v>
      </c>
      <c r="F642" s="218" t="s">
        <v>78</v>
      </c>
      <c r="G642" s="344"/>
      <c r="H642" s="345" t="s">
        <v>80</v>
      </c>
      <c r="I642" s="341" t="s">
        <v>121</v>
      </c>
      <c r="J642" s="342" t="s">
        <v>2622</v>
      </c>
      <c r="K642" s="341" t="s">
        <v>2623</v>
      </c>
      <c r="L642" s="348"/>
      <c r="M642" s="341" t="s">
        <v>336</v>
      </c>
      <c r="N642" s="342" t="s">
        <v>385</v>
      </c>
      <c r="O642" s="341" t="s">
        <v>386</v>
      </c>
      <c r="P642" s="349" t="s">
        <v>80</v>
      </c>
      <c r="Q642" s="346"/>
      <c r="R642" s="348"/>
      <c r="S642" s="346"/>
      <c r="T642" s="348"/>
    </row>
    <row r="643" spans="1:20" ht="14.25">
      <c r="A643" s="350"/>
      <c r="B643" s="219" t="s">
        <v>875</v>
      </c>
      <c r="C643" s="343"/>
      <c r="D643" s="350"/>
      <c r="E643" s="344"/>
      <c r="F643" s="350"/>
      <c r="G643" s="344"/>
      <c r="H643" s="350"/>
      <c r="I643" s="346"/>
      <c r="J643" s="348"/>
      <c r="K643" s="346"/>
      <c r="L643" s="348"/>
      <c r="M643" s="346"/>
      <c r="N643" s="348"/>
      <c r="O643" s="346"/>
      <c r="P643" s="348"/>
      <c r="Q643" s="346"/>
      <c r="R643" s="348"/>
      <c r="S643" s="346"/>
      <c r="T643" s="348"/>
    </row>
    <row r="644" spans="1:20" ht="14.25">
      <c r="A644" s="350"/>
      <c r="B644" s="219" t="s">
        <v>874</v>
      </c>
      <c r="C644" s="343"/>
      <c r="D644" s="350"/>
      <c r="E644" s="344"/>
      <c r="F644" s="350"/>
      <c r="G644" s="344"/>
      <c r="H644" s="350"/>
      <c r="I644" s="346"/>
      <c r="J644" s="348"/>
      <c r="K644" s="346"/>
      <c r="L644" s="348"/>
      <c r="M644" s="346"/>
      <c r="N644" s="348"/>
      <c r="O644" s="346"/>
      <c r="P644" s="348"/>
      <c r="Q644" s="346"/>
      <c r="R644" s="348"/>
      <c r="S644" s="346"/>
      <c r="T644" s="348"/>
    </row>
    <row r="645" spans="1:20" ht="14.25">
      <c r="A645" s="218" t="s">
        <v>198</v>
      </c>
      <c r="B645" s="219" t="s">
        <v>199</v>
      </c>
      <c r="C645" s="343"/>
      <c r="D645" s="350"/>
      <c r="E645" s="219">
        <v>53</v>
      </c>
      <c r="F645" s="218" t="s">
        <v>78</v>
      </c>
      <c r="G645" s="219" t="s">
        <v>79</v>
      </c>
      <c r="H645" s="345" t="s">
        <v>80</v>
      </c>
      <c r="I645" s="341" t="s">
        <v>9</v>
      </c>
      <c r="J645" s="342" t="s">
        <v>2582</v>
      </c>
      <c r="K645" s="341" t="s">
        <v>2583</v>
      </c>
      <c r="L645" s="342" t="s">
        <v>84</v>
      </c>
      <c r="M645" s="341" t="s">
        <v>2040</v>
      </c>
      <c r="N645" s="342" t="s">
        <v>105</v>
      </c>
      <c r="O645" s="341" t="s">
        <v>2584</v>
      </c>
      <c r="P645" s="349" t="s">
        <v>80</v>
      </c>
      <c r="Q645" s="341" t="s">
        <v>2585</v>
      </c>
      <c r="R645" s="348"/>
      <c r="S645" s="341" t="s">
        <v>2586</v>
      </c>
      <c r="T645" s="342" t="s">
        <v>3479</v>
      </c>
    </row>
    <row r="646" spans="1:20" ht="14.25">
      <c r="A646" s="350"/>
      <c r="B646" s="219" t="s">
        <v>873</v>
      </c>
      <c r="C646" s="343"/>
      <c r="D646" s="350"/>
      <c r="E646" s="344"/>
      <c r="F646" s="350"/>
      <c r="G646" s="344"/>
      <c r="H646" s="350"/>
      <c r="I646" s="346"/>
      <c r="J646" s="342" t="s">
        <v>2668</v>
      </c>
      <c r="K646" s="346"/>
      <c r="L646" s="348"/>
      <c r="M646" s="346"/>
      <c r="N646" s="348"/>
      <c r="O646" s="346"/>
      <c r="P646" s="348"/>
      <c r="Q646" s="346"/>
      <c r="R646" s="348"/>
      <c r="S646" s="346"/>
      <c r="T646" s="348"/>
    </row>
    <row r="647" spans="1:20" ht="14.25">
      <c r="A647" s="350"/>
      <c r="B647" s="219" t="s">
        <v>872</v>
      </c>
      <c r="C647" s="343"/>
      <c r="D647" s="350"/>
      <c r="E647" s="344"/>
      <c r="F647" s="350"/>
      <c r="G647" s="344"/>
      <c r="H647" s="350"/>
      <c r="I647" s="346"/>
      <c r="J647" s="348"/>
      <c r="K647" s="346"/>
      <c r="L647" s="348"/>
      <c r="M647" s="346"/>
      <c r="N647" s="348"/>
      <c r="O647" s="346"/>
      <c r="P647" s="348"/>
      <c r="Q647" s="346"/>
      <c r="R647" s="348"/>
      <c r="S647" s="346"/>
      <c r="T647" s="348"/>
    </row>
    <row r="648" spans="1:20" ht="14.25">
      <c r="A648" s="218" t="s">
        <v>2598</v>
      </c>
      <c r="B648" s="219" t="s">
        <v>871</v>
      </c>
      <c r="C648" s="343"/>
      <c r="D648" s="350"/>
      <c r="E648" s="344"/>
      <c r="F648" s="350"/>
      <c r="G648" s="344"/>
      <c r="H648" s="350"/>
      <c r="I648" s="346"/>
      <c r="J648" s="348"/>
      <c r="K648" s="346"/>
      <c r="L648" s="348"/>
      <c r="M648" s="346"/>
      <c r="N648" s="348"/>
      <c r="O648" s="346"/>
      <c r="P648" s="348"/>
      <c r="Q648" s="346"/>
      <c r="R648" s="348"/>
      <c r="S648" s="346"/>
      <c r="T648" s="348"/>
    </row>
    <row r="649" spans="1:20" ht="14.25">
      <c r="A649" s="350"/>
      <c r="B649" s="219" t="s">
        <v>870</v>
      </c>
      <c r="C649" s="343"/>
      <c r="D649" s="350"/>
      <c r="E649" s="344"/>
      <c r="F649" s="350"/>
      <c r="G649" s="344"/>
      <c r="H649" s="350"/>
      <c r="I649" s="346"/>
      <c r="J649" s="342" t="s">
        <v>2665</v>
      </c>
      <c r="K649" s="346"/>
      <c r="L649" s="348"/>
      <c r="M649" s="346"/>
      <c r="N649" s="348"/>
      <c r="O649" s="346"/>
      <c r="P649" s="348"/>
      <c r="Q649" s="346"/>
      <c r="R649" s="348"/>
      <c r="S649" s="346"/>
      <c r="T649" s="348"/>
    </row>
    <row r="650" spans="1:20" ht="14.25">
      <c r="A650" s="350"/>
      <c r="B650" s="219" t="s">
        <v>916</v>
      </c>
      <c r="C650" s="343"/>
      <c r="D650" s="350"/>
      <c r="E650" s="344"/>
      <c r="F650" s="350"/>
      <c r="G650" s="344"/>
      <c r="H650" s="350"/>
      <c r="I650" s="346"/>
      <c r="J650" s="342" t="s">
        <v>2722</v>
      </c>
      <c r="K650" s="346"/>
      <c r="L650" s="348"/>
      <c r="M650" s="346"/>
      <c r="N650" s="348"/>
      <c r="O650" s="346"/>
      <c r="P650" s="348"/>
      <c r="Q650" s="346"/>
      <c r="R650" s="348"/>
      <c r="S650" s="346"/>
      <c r="T650" s="348"/>
    </row>
    <row r="651" spans="1:20" ht="14.25">
      <c r="A651" s="218" t="s">
        <v>2712</v>
      </c>
      <c r="B651" s="219" t="s">
        <v>915</v>
      </c>
      <c r="C651" s="343"/>
      <c r="D651" s="350"/>
      <c r="E651" s="219">
        <v>53</v>
      </c>
      <c r="F651" s="218" t="s">
        <v>78</v>
      </c>
      <c r="G651" s="219" t="s">
        <v>79</v>
      </c>
      <c r="H651" s="345" t="s">
        <v>80</v>
      </c>
      <c r="I651" s="341" t="s">
        <v>121</v>
      </c>
      <c r="J651" s="342" t="s">
        <v>2713</v>
      </c>
      <c r="K651" s="341" t="s">
        <v>2714</v>
      </c>
      <c r="L651" s="342" t="s">
        <v>70</v>
      </c>
      <c r="M651" s="341" t="s">
        <v>336</v>
      </c>
      <c r="N651" s="342" t="s">
        <v>748</v>
      </c>
      <c r="O651" s="341" t="s">
        <v>749</v>
      </c>
      <c r="P651" s="349" t="s">
        <v>80</v>
      </c>
      <c r="Q651" s="341" t="s">
        <v>2715</v>
      </c>
      <c r="R651" s="348"/>
      <c r="S651" s="341" t="s">
        <v>3480</v>
      </c>
      <c r="T651" s="342" t="s">
        <v>3481</v>
      </c>
    </row>
    <row r="652" spans="1:20" ht="14.25">
      <c r="A652" s="218" t="s">
        <v>2712</v>
      </c>
      <c r="B652" s="219" t="s">
        <v>915</v>
      </c>
      <c r="C652" s="343"/>
      <c r="D652" s="350"/>
      <c r="E652" s="344"/>
      <c r="F652" s="350"/>
      <c r="G652" s="344"/>
      <c r="H652" s="350"/>
      <c r="I652" s="346"/>
      <c r="J652" s="348"/>
      <c r="K652" s="346"/>
      <c r="L652" s="348"/>
      <c r="M652" s="346"/>
      <c r="N652" s="348"/>
      <c r="O652" s="346"/>
      <c r="P652" s="348"/>
      <c r="Q652" s="346"/>
      <c r="R652" s="348"/>
      <c r="S652" s="346"/>
      <c r="T652" s="348"/>
    </row>
    <row r="653" spans="1:20" ht="14.25">
      <c r="A653" s="218" t="s">
        <v>2724</v>
      </c>
      <c r="B653" s="219" t="s">
        <v>917</v>
      </c>
      <c r="C653" s="343"/>
      <c r="D653" s="350"/>
      <c r="E653" s="344"/>
      <c r="F653" s="350"/>
      <c r="G653" s="344"/>
      <c r="H653" s="350"/>
      <c r="I653" s="346"/>
      <c r="J653" s="348"/>
      <c r="K653" s="346"/>
      <c r="L653" s="348"/>
      <c r="M653" s="346"/>
      <c r="N653" s="348"/>
      <c r="O653" s="346"/>
      <c r="P653" s="348"/>
      <c r="Q653" s="346"/>
      <c r="R653" s="348"/>
      <c r="S653" s="346"/>
      <c r="T653" s="348"/>
    </row>
    <row r="654" spans="1:20" ht="14.25">
      <c r="A654" s="218" t="s">
        <v>2728</v>
      </c>
      <c r="B654" s="219" t="s">
        <v>918</v>
      </c>
      <c r="C654" s="343"/>
      <c r="D654" s="350"/>
      <c r="E654" s="344"/>
      <c r="F654" s="350"/>
      <c r="G654" s="344"/>
      <c r="H654" s="350"/>
      <c r="I654" s="346"/>
      <c r="J654" s="348"/>
      <c r="K654" s="346"/>
      <c r="L654" s="348"/>
      <c r="M654" s="346"/>
      <c r="N654" s="348"/>
      <c r="O654" s="346"/>
      <c r="P654" s="348"/>
      <c r="Q654" s="346"/>
      <c r="R654" s="348"/>
      <c r="S654" s="346"/>
      <c r="T654" s="348"/>
    </row>
    <row r="655" spans="1:20" ht="14.25">
      <c r="A655" s="218" t="s">
        <v>2731</v>
      </c>
      <c r="B655" s="219" t="s">
        <v>919</v>
      </c>
      <c r="C655" s="343"/>
      <c r="D655" s="350"/>
      <c r="E655" s="344"/>
      <c r="F655" s="350"/>
      <c r="G655" s="344"/>
      <c r="H655" s="350"/>
      <c r="I655" s="346"/>
      <c r="J655" s="348"/>
      <c r="K655" s="346"/>
      <c r="L655" s="348"/>
      <c r="M655" s="346"/>
      <c r="N655" s="348"/>
      <c r="O655" s="346"/>
      <c r="P655" s="348"/>
      <c r="Q655" s="346"/>
      <c r="R655" s="348"/>
      <c r="S655" s="346"/>
      <c r="T655" s="348"/>
    </row>
    <row r="656" spans="1:20" ht="14.25">
      <c r="A656" s="218" t="s">
        <v>2733</v>
      </c>
      <c r="B656" s="219" t="s">
        <v>920</v>
      </c>
      <c r="C656" s="343"/>
      <c r="D656" s="350"/>
      <c r="E656" s="219">
        <v>47</v>
      </c>
      <c r="F656" s="218" t="s">
        <v>78</v>
      </c>
      <c r="G656" s="219" t="s">
        <v>79</v>
      </c>
      <c r="H656" s="345" t="s">
        <v>80</v>
      </c>
      <c r="I656" s="341" t="s">
        <v>123</v>
      </c>
      <c r="J656" s="342" t="s">
        <v>2734</v>
      </c>
      <c r="K656" s="341" t="s">
        <v>2735</v>
      </c>
      <c r="L656" s="342" t="s">
        <v>84</v>
      </c>
      <c r="M656" s="341" t="s">
        <v>1550</v>
      </c>
      <c r="N656" s="342" t="s">
        <v>63</v>
      </c>
      <c r="O656" s="341" t="s">
        <v>2736</v>
      </c>
      <c r="P656" s="349" t="s">
        <v>80</v>
      </c>
      <c r="Q656" s="341" t="s">
        <v>2737</v>
      </c>
      <c r="R656" s="348"/>
      <c r="S656" s="341" t="s">
        <v>2738</v>
      </c>
      <c r="T656" s="349" t="s">
        <v>2739</v>
      </c>
    </row>
    <row r="657" spans="1:20" ht="14.25">
      <c r="A657" s="218" t="s">
        <v>2733</v>
      </c>
      <c r="B657" s="219" t="s">
        <v>920</v>
      </c>
      <c r="C657" s="343"/>
      <c r="D657" s="350"/>
      <c r="E657" s="344"/>
      <c r="F657" s="350"/>
      <c r="G657" s="344"/>
      <c r="H657" s="350"/>
      <c r="I657" s="346"/>
      <c r="J657" s="348"/>
      <c r="K657" s="346"/>
      <c r="L657" s="348"/>
      <c r="M657" s="346"/>
      <c r="N657" s="348"/>
      <c r="O657" s="346"/>
      <c r="P657" s="348"/>
      <c r="Q657" s="346"/>
      <c r="R657" s="348"/>
      <c r="S657" s="346"/>
      <c r="T657" s="348"/>
    </row>
    <row r="658" spans="1:20" ht="14.25">
      <c r="A658" s="218" t="s">
        <v>2745</v>
      </c>
      <c r="B658" s="219" t="s">
        <v>921</v>
      </c>
      <c r="C658" s="343"/>
      <c r="D658" s="350"/>
      <c r="E658" s="219">
        <v>44</v>
      </c>
      <c r="F658" s="218" t="s">
        <v>78</v>
      </c>
      <c r="G658" s="219" t="s">
        <v>79</v>
      </c>
      <c r="H658" s="345" t="s">
        <v>80</v>
      </c>
      <c r="I658" s="341" t="s">
        <v>9</v>
      </c>
      <c r="J658" s="342" t="s">
        <v>2746</v>
      </c>
      <c r="K658" s="341" t="s">
        <v>2747</v>
      </c>
      <c r="L658" s="342" t="s">
        <v>84</v>
      </c>
      <c r="M658" s="341" t="s">
        <v>336</v>
      </c>
      <c r="N658" s="342" t="s">
        <v>292</v>
      </c>
      <c r="O658" s="341" t="s">
        <v>776</v>
      </c>
      <c r="P658" s="349" t="s">
        <v>80</v>
      </c>
      <c r="Q658" s="341" t="s">
        <v>3482</v>
      </c>
      <c r="R658" s="348"/>
      <c r="S658" s="341" t="s">
        <v>2749</v>
      </c>
      <c r="T658" s="349" t="s">
        <v>2750</v>
      </c>
    </row>
    <row r="659" spans="1:20" ht="14.25">
      <c r="A659" s="218" t="s">
        <v>513</v>
      </c>
      <c r="B659" s="219" t="s">
        <v>514</v>
      </c>
      <c r="C659" s="343"/>
      <c r="D659" s="350"/>
      <c r="E659" s="219">
        <v>56</v>
      </c>
      <c r="F659" s="218" t="s">
        <v>78</v>
      </c>
      <c r="G659" s="219" t="s">
        <v>79</v>
      </c>
      <c r="H659" s="345" t="s">
        <v>80</v>
      </c>
      <c r="I659" s="341" t="s">
        <v>123</v>
      </c>
      <c r="J659" s="342" t="s">
        <v>2751</v>
      </c>
      <c r="K659" s="341" t="s">
        <v>2752</v>
      </c>
      <c r="L659" s="348"/>
      <c r="M659" s="341" t="s">
        <v>336</v>
      </c>
      <c r="N659" s="342" t="s">
        <v>324</v>
      </c>
      <c r="O659" s="341" t="s">
        <v>2753</v>
      </c>
      <c r="P659" s="349" t="s">
        <v>80</v>
      </c>
      <c r="Q659" s="341" t="s">
        <v>2754</v>
      </c>
      <c r="R659" s="348"/>
      <c r="S659" s="341" t="s">
        <v>2755</v>
      </c>
      <c r="T659" s="349" t="s">
        <v>2756</v>
      </c>
    </row>
    <row r="660" spans="1:20" ht="14.25">
      <c r="A660" s="218" t="s">
        <v>2770</v>
      </c>
      <c r="B660" s="219" t="s">
        <v>928</v>
      </c>
      <c r="C660" s="343"/>
      <c r="D660" s="350"/>
      <c r="E660" s="344"/>
      <c r="F660" s="218" t="s">
        <v>78</v>
      </c>
      <c r="G660" s="344"/>
      <c r="H660" s="345" t="s">
        <v>80</v>
      </c>
      <c r="I660" s="341" t="s">
        <v>1400</v>
      </c>
      <c r="J660" s="342" t="s">
        <v>2771</v>
      </c>
      <c r="K660" s="341" t="s">
        <v>2772</v>
      </c>
      <c r="L660" s="348"/>
      <c r="M660" s="341" t="s">
        <v>336</v>
      </c>
      <c r="N660" s="342" t="s">
        <v>223</v>
      </c>
      <c r="O660" s="341" t="s">
        <v>223</v>
      </c>
      <c r="P660" s="342" t="s">
        <v>3483</v>
      </c>
      <c r="Q660" s="346"/>
      <c r="R660" s="348"/>
      <c r="S660" s="346"/>
      <c r="T660" s="348"/>
    </row>
    <row r="661" spans="1:20" ht="14.25">
      <c r="A661" s="218" t="s">
        <v>2787</v>
      </c>
      <c r="B661" s="219" t="s">
        <v>927</v>
      </c>
      <c r="C661" s="343"/>
      <c r="D661" s="366" t="s">
        <v>2788</v>
      </c>
      <c r="E661" s="219">
        <v>60</v>
      </c>
      <c r="F661" s="218" t="s">
        <v>78</v>
      </c>
      <c r="G661" s="344"/>
      <c r="H661" s="350"/>
      <c r="I661" s="341" t="s">
        <v>125</v>
      </c>
      <c r="J661" s="342" t="s">
        <v>2789</v>
      </c>
      <c r="K661" s="341" t="s">
        <v>2790</v>
      </c>
      <c r="L661" s="348"/>
      <c r="M661" s="341" t="s">
        <v>336</v>
      </c>
      <c r="N661" s="342" t="s">
        <v>2791</v>
      </c>
      <c r="O661" s="341" t="s">
        <v>2792</v>
      </c>
      <c r="P661" s="342" t="s">
        <v>3484</v>
      </c>
      <c r="Q661" s="346"/>
      <c r="R661" s="348"/>
      <c r="S661" s="346"/>
      <c r="T661" s="348"/>
    </row>
    <row r="662" spans="1:20" ht="14.25">
      <c r="A662" s="218" t="s">
        <v>2759</v>
      </c>
      <c r="B662" s="219" t="s">
        <v>926</v>
      </c>
      <c r="C662" s="343"/>
      <c r="D662" s="350"/>
      <c r="E662" s="344"/>
      <c r="F662" s="218" t="s">
        <v>78</v>
      </c>
      <c r="G662" s="344"/>
      <c r="H662" s="345" t="s">
        <v>2760</v>
      </c>
      <c r="I662" s="341" t="s">
        <v>9</v>
      </c>
      <c r="J662" s="342" t="s">
        <v>2761</v>
      </c>
      <c r="K662" s="341" t="s">
        <v>2762</v>
      </c>
      <c r="L662" s="348"/>
      <c r="M662" s="341" t="s">
        <v>1550</v>
      </c>
      <c r="N662" s="342" t="s">
        <v>223</v>
      </c>
      <c r="O662" s="341" t="s">
        <v>223</v>
      </c>
      <c r="P662" s="348"/>
      <c r="Q662" s="346"/>
      <c r="R662" s="348"/>
      <c r="S662" s="346"/>
      <c r="T662" s="348"/>
    </row>
    <row r="663" spans="1:20" ht="14.25">
      <c r="A663" s="218" t="s">
        <v>2805</v>
      </c>
      <c r="B663" s="219" t="s">
        <v>925</v>
      </c>
      <c r="C663" s="343"/>
      <c r="D663" s="218">
        <v>1965</v>
      </c>
      <c r="E663" s="219">
        <v>51</v>
      </c>
      <c r="F663" s="218" t="s">
        <v>78</v>
      </c>
      <c r="G663" s="219" t="s">
        <v>79</v>
      </c>
      <c r="H663" s="345" t="s">
        <v>80</v>
      </c>
      <c r="I663" s="341" t="s">
        <v>119</v>
      </c>
      <c r="J663" s="342" t="s">
        <v>2806</v>
      </c>
      <c r="K663" s="341" t="s">
        <v>2807</v>
      </c>
      <c r="L663" s="348"/>
      <c r="M663" s="341" t="s">
        <v>2808</v>
      </c>
      <c r="N663" s="342" t="s">
        <v>223</v>
      </c>
      <c r="O663" s="341" t="s">
        <v>223</v>
      </c>
      <c r="P663" s="349" t="s">
        <v>80</v>
      </c>
      <c r="Q663" s="346"/>
      <c r="R663" s="348"/>
      <c r="S663" s="346"/>
      <c r="T663" s="348"/>
    </row>
    <row r="664" spans="1:20" ht="14.25">
      <c r="A664" s="218" t="s">
        <v>2779</v>
      </c>
      <c r="B664" s="219" t="s">
        <v>924</v>
      </c>
      <c r="C664" s="343"/>
      <c r="D664" s="350"/>
      <c r="E664" s="344"/>
      <c r="F664" s="218" t="s">
        <v>78</v>
      </c>
      <c r="G664" s="344"/>
      <c r="H664" s="345" t="s">
        <v>80</v>
      </c>
      <c r="I664" s="341" t="s">
        <v>9</v>
      </c>
      <c r="J664" s="342" t="s">
        <v>2781</v>
      </c>
      <c r="K664" s="341" t="s">
        <v>2782</v>
      </c>
      <c r="L664" s="348"/>
      <c r="M664" s="341" t="s">
        <v>336</v>
      </c>
      <c r="N664" s="342" t="s">
        <v>292</v>
      </c>
      <c r="O664" s="341" t="s">
        <v>1596</v>
      </c>
      <c r="P664" s="349" t="s">
        <v>80</v>
      </c>
      <c r="Q664" s="341" t="s">
        <v>2783</v>
      </c>
      <c r="R664" s="348"/>
      <c r="S664" s="341" t="s">
        <v>2784</v>
      </c>
      <c r="T664" s="349" t="s">
        <v>2785</v>
      </c>
    </row>
    <row r="665" spans="1:20" ht="14.25">
      <c r="A665" s="218" t="s">
        <v>523</v>
      </c>
      <c r="B665" s="219" t="s">
        <v>524</v>
      </c>
      <c r="C665" s="343"/>
      <c r="D665" s="350"/>
      <c r="E665" s="219">
        <v>59</v>
      </c>
      <c r="F665" s="218" t="s">
        <v>78</v>
      </c>
      <c r="G665" s="344"/>
      <c r="H665" s="345" t="s">
        <v>80</v>
      </c>
      <c r="I665" s="341" t="s">
        <v>121</v>
      </c>
      <c r="J665" s="342" t="s">
        <v>2794</v>
      </c>
      <c r="K665" s="341" t="s">
        <v>2795</v>
      </c>
      <c r="L665" s="348"/>
      <c r="M665" s="341" t="s">
        <v>336</v>
      </c>
      <c r="N665" s="342" t="s">
        <v>223</v>
      </c>
      <c r="O665" s="341" t="s">
        <v>223</v>
      </c>
      <c r="P665" s="349" t="s">
        <v>80</v>
      </c>
      <c r="Q665" s="341" t="s">
        <v>2796</v>
      </c>
      <c r="R665" s="348"/>
      <c r="S665" s="341" t="s">
        <v>2797</v>
      </c>
      <c r="T665" s="349" t="s">
        <v>2798</v>
      </c>
    </row>
    <row r="666" spans="1:20" ht="14.25">
      <c r="A666" s="218" t="s">
        <v>504</v>
      </c>
      <c r="B666" s="219" t="s">
        <v>505</v>
      </c>
      <c r="C666" s="343"/>
      <c r="D666" s="350"/>
      <c r="E666" s="344"/>
      <c r="F666" s="218" t="s">
        <v>78</v>
      </c>
      <c r="G666" s="219" t="s">
        <v>79</v>
      </c>
      <c r="H666" s="350"/>
      <c r="I666" s="341" t="s">
        <v>9</v>
      </c>
      <c r="J666" s="342" t="s">
        <v>2775</v>
      </c>
      <c r="K666" s="341" t="s">
        <v>2776</v>
      </c>
      <c r="L666" s="348"/>
      <c r="M666" s="341" t="s">
        <v>336</v>
      </c>
      <c r="N666" s="342" t="s">
        <v>95</v>
      </c>
      <c r="O666" s="341" t="s">
        <v>767</v>
      </c>
      <c r="P666" s="349" t="s">
        <v>80</v>
      </c>
      <c r="Q666" s="346"/>
      <c r="R666" s="348"/>
      <c r="S666" s="346"/>
      <c r="T666" s="348"/>
    </row>
    <row r="667" spans="1:20" ht="14.25">
      <c r="A667" s="218" t="s">
        <v>2767</v>
      </c>
      <c r="B667" s="219" t="s">
        <v>923</v>
      </c>
      <c r="C667" s="343"/>
      <c r="D667" s="218">
        <v>1963</v>
      </c>
      <c r="E667" s="219">
        <v>53</v>
      </c>
      <c r="F667" s="218" t="s">
        <v>78</v>
      </c>
      <c r="G667" s="344"/>
      <c r="H667" s="345" t="s">
        <v>80</v>
      </c>
      <c r="I667" s="341" t="s">
        <v>119</v>
      </c>
      <c r="J667" s="342" t="s">
        <v>2768</v>
      </c>
      <c r="K667" s="341" t="s">
        <v>2769</v>
      </c>
      <c r="L667" s="348"/>
      <c r="M667" s="341" t="s">
        <v>2506</v>
      </c>
      <c r="N667" s="342" t="s">
        <v>63</v>
      </c>
      <c r="O667" s="341" t="s">
        <v>94</v>
      </c>
      <c r="P667" s="349" t="s">
        <v>80</v>
      </c>
      <c r="Q667" s="346"/>
      <c r="R667" s="348"/>
      <c r="S667" s="346"/>
      <c r="T667" s="348"/>
    </row>
    <row r="668" spans="1:20" ht="14.25">
      <c r="A668" s="218" t="s">
        <v>2801</v>
      </c>
      <c r="B668" s="219" t="s">
        <v>922</v>
      </c>
      <c r="C668" s="343"/>
      <c r="D668" s="350"/>
      <c r="E668" s="344"/>
      <c r="F668" s="218" t="s">
        <v>78</v>
      </c>
      <c r="G668" s="344"/>
      <c r="H668" s="345" t="s">
        <v>80</v>
      </c>
      <c r="I668" s="341" t="s">
        <v>119</v>
      </c>
      <c r="J668" s="342" t="s">
        <v>2802</v>
      </c>
      <c r="K668" s="341" t="s">
        <v>2803</v>
      </c>
      <c r="L668" s="348"/>
      <c r="M668" s="341" t="s">
        <v>1693</v>
      </c>
      <c r="N668" s="342" t="s">
        <v>223</v>
      </c>
      <c r="O668" s="341" t="s">
        <v>223</v>
      </c>
      <c r="P668" s="349" t="s">
        <v>80</v>
      </c>
      <c r="Q668" s="346"/>
      <c r="R668" s="348"/>
      <c r="S668" s="346"/>
      <c r="T668" s="348"/>
    </row>
    <row r="669" spans="1:20" ht="14.25">
      <c r="A669" s="218" t="s">
        <v>2810</v>
      </c>
      <c r="B669" s="219" t="s">
        <v>929</v>
      </c>
      <c r="C669" s="343"/>
      <c r="D669" s="350"/>
      <c r="E669" s="344"/>
      <c r="F669" s="218" t="s">
        <v>78</v>
      </c>
      <c r="G669" s="219" t="s">
        <v>79</v>
      </c>
      <c r="H669" s="345" t="s">
        <v>80</v>
      </c>
      <c r="I669" s="341" t="s">
        <v>2012</v>
      </c>
      <c r="J669" s="342" t="s">
        <v>2811</v>
      </c>
      <c r="K669" s="341" t="s">
        <v>2812</v>
      </c>
      <c r="L669" s="348"/>
      <c r="M669" s="341" t="s">
        <v>336</v>
      </c>
      <c r="N669" s="342" t="s">
        <v>223</v>
      </c>
      <c r="O669" s="341" t="s">
        <v>223</v>
      </c>
      <c r="P669" s="349" t="s">
        <v>80</v>
      </c>
      <c r="Q669" s="341" t="s">
        <v>3485</v>
      </c>
      <c r="R669" s="348"/>
      <c r="S669" s="341" t="s">
        <v>3486</v>
      </c>
      <c r="T669" s="349" t="s">
        <v>2815</v>
      </c>
    </row>
    <row r="670" spans="1:20" ht="14.25">
      <c r="A670" s="218" t="s">
        <v>2817</v>
      </c>
      <c r="B670" s="219" t="s">
        <v>930</v>
      </c>
      <c r="C670" s="343"/>
      <c r="D670" s="366" t="s">
        <v>2818</v>
      </c>
      <c r="E670" s="219">
        <v>58</v>
      </c>
      <c r="F670" s="218" t="s">
        <v>78</v>
      </c>
      <c r="G670" s="344"/>
      <c r="H670" s="345" t="s">
        <v>80</v>
      </c>
      <c r="I670" s="341" t="s">
        <v>9</v>
      </c>
      <c r="J670" s="342" t="s">
        <v>2820</v>
      </c>
      <c r="K670" s="341" t="s">
        <v>2821</v>
      </c>
      <c r="L670" s="348"/>
      <c r="M670" s="341" t="s">
        <v>336</v>
      </c>
      <c r="N670" s="342" t="s">
        <v>223</v>
      </c>
      <c r="O670" s="341" t="s">
        <v>223</v>
      </c>
      <c r="P670" s="349" t="s">
        <v>80</v>
      </c>
      <c r="Q670" s="346"/>
      <c r="R670" s="348"/>
      <c r="S670" s="346"/>
      <c r="T670" s="348"/>
    </row>
    <row r="671" spans="1:20" ht="14.25">
      <c r="A671" s="218" t="s">
        <v>2823</v>
      </c>
      <c r="B671" s="219" t="s">
        <v>931</v>
      </c>
      <c r="C671" s="343"/>
      <c r="D671" s="350"/>
      <c r="E671" s="219">
        <v>41</v>
      </c>
      <c r="F671" s="218" t="s">
        <v>703</v>
      </c>
      <c r="G671" s="344"/>
      <c r="H671" s="345" t="s">
        <v>80</v>
      </c>
      <c r="I671" s="341" t="s">
        <v>124</v>
      </c>
      <c r="J671" s="342" t="s">
        <v>2824</v>
      </c>
      <c r="K671" s="341" t="s">
        <v>2825</v>
      </c>
      <c r="L671" s="342" t="s">
        <v>70</v>
      </c>
      <c r="M671" s="341" t="s">
        <v>336</v>
      </c>
      <c r="N671" s="342" t="s">
        <v>222</v>
      </c>
      <c r="O671" s="341" t="s">
        <v>222</v>
      </c>
      <c r="P671" s="349" t="s">
        <v>80</v>
      </c>
      <c r="Q671" s="341" t="s">
        <v>2826</v>
      </c>
      <c r="R671" s="348"/>
      <c r="S671" s="341" t="s">
        <v>2827</v>
      </c>
      <c r="T671" s="349" t="s">
        <v>80</v>
      </c>
    </row>
    <row r="672" spans="1:20" ht="14.25">
      <c r="A672" s="218" t="s">
        <v>2823</v>
      </c>
      <c r="B672" s="219" t="s">
        <v>931</v>
      </c>
      <c r="C672" s="343"/>
      <c r="D672" s="350"/>
      <c r="E672" s="219">
        <v>41</v>
      </c>
      <c r="F672" s="218" t="s">
        <v>703</v>
      </c>
      <c r="G672" s="344"/>
      <c r="H672" s="345" t="s">
        <v>80</v>
      </c>
      <c r="I672" s="341" t="s">
        <v>124</v>
      </c>
      <c r="J672" s="342" t="s">
        <v>2824</v>
      </c>
      <c r="K672" s="341" t="s">
        <v>2825</v>
      </c>
      <c r="L672" s="342" t="s">
        <v>70</v>
      </c>
      <c r="M672" s="341" t="s">
        <v>336</v>
      </c>
      <c r="N672" s="342" t="s">
        <v>222</v>
      </c>
      <c r="O672" s="341" t="s">
        <v>222</v>
      </c>
      <c r="P672" s="349" t="s">
        <v>80</v>
      </c>
      <c r="Q672" s="341" t="s">
        <v>2826</v>
      </c>
      <c r="R672" s="348"/>
      <c r="S672" s="341" t="s">
        <v>2827</v>
      </c>
      <c r="T672" s="349" t="s">
        <v>80</v>
      </c>
    </row>
    <row r="673" spans="1:20" ht="14.25">
      <c r="A673" s="218" t="s">
        <v>2836</v>
      </c>
      <c r="B673" s="219" t="s">
        <v>935</v>
      </c>
      <c r="C673" s="343"/>
      <c r="D673" s="360">
        <v>31747</v>
      </c>
      <c r="E673" s="219">
        <v>29</v>
      </c>
      <c r="F673" s="218" t="s">
        <v>78</v>
      </c>
      <c r="G673" s="219" t="s">
        <v>2837</v>
      </c>
      <c r="H673" s="345" t="s">
        <v>80</v>
      </c>
      <c r="I673" s="341" t="s">
        <v>119</v>
      </c>
      <c r="J673" s="342" t="s">
        <v>2838</v>
      </c>
      <c r="K673" s="341" t="s">
        <v>2839</v>
      </c>
      <c r="L673" s="348"/>
      <c r="M673" s="341" t="s">
        <v>2840</v>
      </c>
      <c r="N673" s="342" t="s">
        <v>222</v>
      </c>
      <c r="O673" s="341" t="s">
        <v>222</v>
      </c>
      <c r="P673" s="349" t="s">
        <v>80</v>
      </c>
      <c r="Q673" s="346"/>
      <c r="R673" s="348"/>
      <c r="S673" s="346"/>
      <c r="T673" s="348"/>
    </row>
    <row r="674" spans="1:20" ht="14.25">
      <c r="A674" s="218" t="s">
        <v>2849</v>
      </c>
      <c r="B674" s="219" t="s">
        <v>934</v>
      </c>
      <c r="C674" s="343"/>
      <c r="D674" s="350"/>
      <c r="E674" s="344"/>
      <c r="F674" s="350"/>
      <c r="G674" s="344"/>
      <c r="H674" s="350"/>
      <c r="I674" s="346"/>
      <c r="J674" s="348"/>
      <c r="K674" s="346"/>
      <c r="L674" s="348"/>
      <c r="M674" s="346"/>
      <c r="N674" s="348"/>
      <c r="O674" s="346"/>
      <c r="P674" s="348"/>
      <c r="Q674" s="346"/>
      <c r="R674" s="348"/>
      <c r="S674" s="346"/>
      <c r="T674" s="348"/>
    </row>
    <row r="675" spans="1:20" ht="14.25">
      <c r="A675" s="218" t="s">
        <v>2841</v>
      </c>
      <c r="B675" s="219" t="s">
        <v>933</v>
      </c>
      <c r="C675" s="343"/>
      <c r="D675" s="350"/>
      <c r="E675" s="344"/>
      <c r="F675" s="218" t="s">
        <v>78</v>
      </c>
      <c r="G675" s="344"/>
      <c r="H675" s="350"/>
      <c r="I675" s="341" t="s">
        <v>9</v>
      </c>
      <c r="J675" s="342" t="s">
        <v>2842</v>
      </c>
      <c r="K675" s="341" t="s">
        <v>2843</v>
      </c>
      <c r="L675" s="342" t="s">
        <v>70</v>
      </c>
      <c r="M675" s="341" t="s">
        <v>336</v>
      </c>
      <c r="N675" s="342" t="s">
        <v>961</v>
      </c>
      <c r="O675" s="341" t="s">
        <v>1058</v>
      </c>
      <c r="P675" s="349" t="s">
        <v>80</v>
      </c>
      <c r="Q675" s="341" t="s">
        <v>3487</v>
      </c>
      <c r="R675" s="348"/>
      <c r="S675" s="341" t="s">
        <v>3488</v>
      </c>
      <c r="T675" s="349" t="s">
        <v>2846</v>
      </c>
    </row>
    <row r="676" spans="1:20" ht="14.25">
      <c r="A676" s="218" t="s">
        <v>2834</v>
      </c>
      <c r="B676" s="219" t="s">
        <v>932</v>
      </c>
      <c r="C676" s="343"/>
      <c r="D676" s="350"/>
      <c r="E676" s="344"/>
      <c r="F676" s="218" t="s">
        <v>78</v>
      </c>
      <c r="G676" s="344"/>
      <c r="H676" s="350"/>
      <c r="I676" s="346"/>
      <c r="J676" s="348"/>
      <c r="K676" s="341" t="s">
        <v>2835</v>
      </c>
      <c r="L676" s="348"/>
      <c r="M676" s="341" t="s">
        <v>336</v>
      </c>
      <c r="N676" s="342" t="s">
        <v>223</v>
      </c>
      <c r="O676" s="341" t="s">
        <v>223</v>
      </c>
      <c r="P676" s="348"/>
      <c r="Q676" s="346"/>
      <c r="R676" s="348"/>
      <c r="S676" s="346"/>
      <c r="T676" s="348"/>
    </row>
    <row r="677" spans="1:20" ht="14.25">
      <c r="A677" s="218" t="s">
        <v>2850</v>
      </c>
      <c r="B677" s="219" t="s">
        <v>936</v>
      </c>
      <c r="C677" s="343"/>
      <c r="D677" s="350"/>
      <c r="E677" s="344"/>
      <c r="F677" s="350"/>
      <c r="G677" s="344"/>
      <c r="H677" s="350"/>
      <c r="I677" s="346"/>
      <c r="J677" s="348"/>
      <c r="K677" s="346"/>
      <c r="L677" s="348"/>
      <c r="M677" s="346"/>
      <c r="N677" s="348"/>
      <c r="O677" s="346"/>
      <c r="P677" s="348"/>
      <c r="Q677" s="346"/>
      <c r="R677" s="348"/>
      <c r="S677" s="346"/>
      <c r="T677" s="348"/>
    </row>
    <row r="678" spans="1:20" ht="14.25">
      <c r="A678" s="218" t="s">
        <v>2850</v>
      </c>
      <c r="B678" s="219" t="s">
        <v>936</v>
      </c>
      <c r="C678" s="343"/>
      <c r="D678" s="350"/>
      <c r="E678" s="219">
        <v>62</v>
      </c>
      <c r="F678" s="218" t="s">
        <v>78</v>
      </c>
      <c r="G678" s="344"/>
      <c r="H678" s="345" t="s">
        <v>80</v>
      </c>
      <c r="I678" s="341" t="s">
        <v>124</v>
      </c>
      <c r="J678" s="342" t="s">
        <v>2851</v>
      </c>
      <c r="K678" s="341" t="s">
        <v>2852</v>
      </c>
      <c r="L678" s="342" t="s">
        <v>70</v>
      </c>
      <c r="M678" s="341" t="s">
        <v>336</v>
      </c>
      <c r="N678" s="342" t="s">
        <v>748</v>
      </c>
      <c r="O678" s="341" t="s">
        <v>749</v>
      </c>
      <c r="P678" s="349" t="s">
        <v>80</v>
      </c>
      <c r="Q678" s="341" t="s">
        <v>2853</v>
      </c>
      <c r="R678" s="348"/>
      <c r="S678" s="341" t="s">
        <v>2854</v>
      </c>
      <c r="T678" s="349" t="s">
        <v>2855</v>
      </c>
    </row>
    <row r="679" spans="1:20" ht="14.25">
      <c r="A679" s="218" t="s">
        <v>2860</v>
      </c>
      <c r="B679" s="219" t="s">
        <v>937</v>
      </c>
      <c r="C679" s="343"/>
      <c r="D679" s="350"/>
      <c r="E679" s="219">
        <v>63</v>
      </c>
      <c r="F679" s="218" t="s">
        <v>78</v>
      </c>
      <c r="G679" s="219" t="s">
        <v>79</v>
      </c>
      <c r="H679" s="345" t="s">
        <v>80</v>
      </c>
      <c r="I679" s="341" t="s">
        <v>122</v>
      </c>
      <c r="J679" s="342" t="s">
        <v>2861</v>
      </c>
      <c r="K679" s="341" t="s">
        <v>2862</v>
      </c>
      <c r="L679" s="342" t="s">
        <v>84</v>
      </c>
      <c r="M679" s="341" t="s">
        <v>2863</v>
      </c>
      <c r="N679" s="342" t="s">
        <v>1294</v>
      </c>
      <c r="O679" s="341" t="s">
        <v>2864</v>
      </c>
      <c r="P679" s="349" t="s">
        <v>80</v>
      </c>
      <c r="Q679" s="341" t="s">
        <v>3489</v>
      </c>
      <c r="R679" s="348"/>
      <c r="S679" s="341" t="s">
        <v>3490</v>
      </c>
      <c r="T679" s="342" t="s">
        <v>3491</v>
      </c>
    </row>
    <row r="680" spans="1:20" ht="14.25">
      <c r="A680" s="218" t="s">
        <v>1078</v>
      </c>
      <c r="B680" s="219" t="s">
        <v>938</v>
      </c>
      <c r="C680" s="343"/>
      <c r="D680" s="350"/>
      <c r="E680" s="219">
        <v>45</v>
      </c>
      <c r="F680" s="218" t="s">
        <v>78</v>
      </c>
      <c r="G680" s="219" t="s">
        <v>79</v>
      </c>
      <c r="H680" s="345" t="s">
        <v>80</v>
      </c>
      <c r="I680" s="341" t="s">
        <v>2012</v>
      </c>
      <c r="J680" s="342" t="s">
        <v>2869</v>
      </c>
      <c r="K680" s="341" t="s">
        <v>1079</v>
      </c>
      <c r="L680" s="342" t="s">
        <v>70</v>
      </c>
      <c r="M680" s="341" t="s">
        <v>336</v>
      </c>
      <c r="N680" s="342" t="s">
        <v>63</v>
      </c>
      <c r="O680" s="341" t="s">
        <v>64</v>
      </c>
      <c r="P680" s="349" t="s">
        <v>80</v>
      </c>
      <c r="Q680" s="341" t="s">
        <v>3492</v>
      </c>
      <c r="R680" s="342" t="s">
        <v>3493</v>
      </c>
      <c r="S680" s="341" t="s">
        <v>3494</v>
      </c>
      <c r="T680" s="358"/>
    </row>
    <row r="681" spans="1:20" ht="14.25">
      <c r="A681" s="218" t="s">
        <v>2878</v>
      </c>
      <c r="B681" s="219" t="s">
        <v>939</v>
      </c>
      <c r="C681" s="343"/>
      <c r="D681" s="350"/>
      <c r="E681" s="219">
        <v>53</v>
      </c>
      <c r="F681" s="218" t="s">
        <v>78</v>
      </c>
      <c r="G681" s="344"/>
      <c r="H681" s="345" t="s">
        <v>80</v>
      </c>
      <c r="I681" s="341" t="s">
        <v>125</v>
      </c>
      <c r="J681" s="342" t="s">
        <v>2879</v>
      </c>
      <c r="K681" s="341" t="s">
        <v>2880</v>
      </c>
      <c r="L681" s="342" t="s">
        <v>84</v>
      </c>
      <c r="M681" s="341" t="s">
        <v>336</v>
      </c>
      <c r="N681" s="342" t="s">
        <v>63</v>
      </c>
      <c r="O681" s="341" t="s">
        <v>64</v>
      </c>
      <c r="P681" s="349" t="s">
        <v>80</v>
      </c>
      <c r="Q681" s="341" t="s">
        <v>3495</v>
      </c>
      <c r="R681" s="348"/>
      <c r="S681" s="341" t="s">
        <v>2882</v>
      </c>
      <c r="T681" s="342" t="s">
        <v>3496</v>
      </c>
    </row>
    <row r="682" spans="1:20" ht="14.25">
      <c r="A682" s="218" t="s">
        <v>2885</v>
      </c>
      <c r="B682" s="219" t="s">
        <v>940</v>
      </c>
      <c r="C682" s="343"/>
      <c r="D682" s="350"/>
      <c r="E682" s="344"/>
      <c r="F682" s="350"/>
      <c r="G682" s="344"/>
      <c r="H682" s="350"/>
      <c r="I682" s="346"/>
      <c r="J682" s="348"/>
      <c r="K682" s="346"/>
      <c r="L682" s="348"/>
      <c r="M682" s="346"/>
      <c r="N682" s="348"/>
      <c r="O682" s="346"/>
      <c r="P682" s="348"/>
      <c r="Q682" s="346"/>
      <c r="R682" s="348"/>
      <c r="S682" s="346"/>
      <c r="T682" s="348"/>
    </row>
    <row r="683" spans="1:20" ht="14.25">
      <c r="A683" s="218" t="s">
        <v>2885</v>
      </c>
      <c r="B683" s="219" t="s">
        <v>940</v>
      </c>
      <c r="C683" s="343"/>
      <c r="D683" s="350"/>
      <c r="E683" s="344"/>
      <c r="F683" s="218" t="s">
        <v>78</v>
      </c>
      <c r="G683" s="344"/>
      <c r="H683" s="345" t="s">
        <v>80</v>
      </c>
      <c r="I683" s="341" t="s">
        <v>122</v>
      </c>
      <c r="J683" s="342" t="s">
        <v>2886</v>
      </c>
      <c r="K683" s="341" t="s">
        <v>2887</v>
      </c>
      <c r="L683" s="342" t="s">
        <v>70</v>
      </c>
      <c r="M683" s="341" t="s">
        <v>2888</v>
      </c>
      <c r="N683" s="342" t="s">
        <v>222</v>
      </c>
      <c r="O683" s="341" t="s">
        <v>222</v>
      </c>
      <c r="P683" s="349" t="s">
        <v>80</v>
      </c>
      <c r="Q683" s="341" t="s">
        <v>2889</v>
      </c>
      <c r="R683" s="348"/>
      <c r="S683" s="341" t="s">
        <v>2890</v>
      </c>
      <c r="T683" s="349" t="s">
        <v>2891</v>
      </c>
    </row>
    <row r="684" spans="1:20" ht="14.25">
      <c r="A684" s="218" t="s">
        <v>2885</v>
      </c>
      <c r="B684" s="219" t="s">
        <v>940</v>
      </c>
      <c r="C684" s="343"/>
      <c r="D684" s="350"/>
      <c r="E684" s="344"/>
      <c r="F684" s="350"/>
      <c r="G684" s="344"/>
      <c r="H684" s="350"/>
      <c r="I684" s="346"/>
      <c r="J684" s="348"/>
      <c r="K684" s="346"/>
      <c r="L684" s="348"/>
      <c r="M684" s="346"/>
      <c r="N684" s="348"/>
      <c r="O684" s="346"/>
      <c r="P684" s="348"/>
      <c r="Q684" s="346"/>
      <c r="R684" s="348"/>
      <c r="S684" s="346"/>
      <c r="T684" s="348"/>
    </row>
    <row r="685" spans="1:20" ht="14.25">
      <c r="A685" s="218" t="s">
        <v>2885</v>
      </c>
      <c r="B685" s="219" t="s">
        <v>940</v>
      </c>
      <c r="C685" s="343"/>
      <c r="D685" s="350"/>
      <c r="E685" s="344"/>
      <c r="F685" s="350"/>
      <c r="G685" s="344"/>
      <c r="H685" s="350"/>
      <c r="I685" s="346"/>
      <c r="J685" s="348"/>
      <c r="K685" s="346"/>
      <c r="L685" s="348"/>
      <c r="M685" s="346"/>
      <c r="N685" s="348"/>
      <c r="O685" s="346"/>
      <c r="P685" s="348"/>
      <c r="Q685" s="346"/>
      <c r="R685" s="348"/>
      <c r="S685" s="346"/>
      <c r="T685" s="348"/>
    </row>
    <row r="686" spans="1:20" ht="14.25">
      <c r="A686" s="218" t="s">
        <v>2935</v>
      </c>
      <c r="B686" s="219" t="s">
        <v>2936</v>
      </c>
      <c r="C686" s="343"/>
      <c r="D686" s="350"/>
      <c r="E686" s="344"/>
      <c r="F686" s="350"/>
      <c r="G686" s="344"/>
      <c r="H686" s="350"/>
      <c r="I686" s="346"/>
      <c r="J686" s="342" t="s">
        <v>2937</v>
      </c>
      <c r="K686" s="346"/>
      <c r="L686" s="348"/>
      <c r="M686" s="346"/>
      <c r="N686" s="348"/>
      <c r="O686" s="346"/>
      <c r="P686" s="348"/>
      <c r="Q686" s="346"/>
      <c r="R686" s="348"/>
      <c r="S686" s="346"/>
      <c r="T686" s="348"/>
    </row>
    <row r="687" spans="1:20" ht="14.25">
      <c r="A687" s="218" t="s">
        <v>3078</v>
      </c>
      <c r="B687" s="219" t="s">
        <v>3079</v>
      </c>
      <c r="C687" s="343"/>
      <c r="D687" s="350"/>
      <c r="E687" s="344"/>
      <c r="F687" s="350"/>
      <c r="G687" s="344"/>
      <c r="H687" s="350"/>
      <c r="I687" s="346"/>
      <c r="J687" s="342" t="s">
        <v>3080</v>
      </c>
      <c r="K687" s="346"/>
      <c r="L687" s="348"/>
      <c r="M687" s="346"/>
      <c r="N687" s="348"/>
      <c r="O687" s="346"/>
      <c r="P687" s="348"/>
      <c r="Q687" s="346"/>
      <c r="R687" s="348"/>
      <c r="S687" s="346"/>
      <c r="T687" s="348"/>
    </row>
    <row r="688" spans="1:20" ht="14.25">
      <c r="A688" s="218" t="s">
        <v>2961</v>
      </c>
      <c r="B688" s="219" t="s">
        <v>2962</v>
      </c>
      <c r="C688" s="343"/>
      <c r="D688" s="350"/>
      <c r="E688" s="344"/>
      <c r="F688" s="350"/>
      <c r="G688" s="344"/>
      <c r="H688" s="350"/>
      <c r="I688" s="346"/>
      <c r="J688" s="342" t="s">
        <v>2963</v>
      </c>
      <c r="K688" s="346"/>
      <c r="L688" s="348"/>
      <c r="M688" s="346"/>
      <c r="N688" s="348"/>
      <c r="O688" s="346"/>
      <c r="P688" s="348"/>
      <c r="Q688" s="346"/>
      <c r="R688" s="348"/>
      <c r="S688" s="346"/>
      <c r="T688" s="348"/>
    </row>
    <row r="689" spans="1:20" ht="14.25">
      <c r="A689" s="218" t="s">
        <v>2961</v>
      </c>
      <c r="B689" s="219" t="s">
        <v>2962</v>
      </c>
      <c r="C689" s="343"/>
      <c r="D689" s="350"/>
      <c r="E689" s="344"/>
      <c r="F689" s="350"/>
      <c r="G689" s="344"/>
      <c r="H689" s="350"/>
      <c r="I689" s="346"/>
      <c r="J689" s="342" t="s">
        <v>2963</v>
      </c>
      <c r="K689" s="346"/>
      <c r="L689" s="348"/>
      <c r="M689" s="346"/>
      <c r="N689" s="348"/>
      <c r="O689" s="346"/>
      <c r="P689" s="348"/>
      <c r="Q689" s="346"/>
      <c r="R689" s="348"/>
      <c r="S689" s="346"/>
      <c r="T689" s="348"/>
    </row>
    <row r="690" spans="1:20" ht="14.25">
      <c r="A690" s="218" t="s">
        <v>3183</v>
      </c>
      <c r="B690" s="219" t="s">
        <v>3184</v>
      </c>
      <c r="C690" s="343"/>
      <c r="D690" s="350"/>
      <c r="E690" s="219">
        <v>51</v>
      </c>
      <c r="F690" s="218" t="s">
        <v>78</v>
      </c>
      <c r="G690" s="344"/>
      <c r="H690" s="345" t="s">
        <v>80</v>
      </c>
      <c r="I690" s="341" t="s">
        <v>9</v>
      </c>
      <c r="J690" s="342" t="s">
        <v>3185</v>
      </c>
      <c r="K690" s="341" t="s">
        <v>3186</v>
      </c>
      <c r="L690" s="342" t="s">
        <v>70</v>
      </c>
      <c r="M690" s="341" t="s">
        <v>336</v>
      </c>
      <c r="N690" s="342" t="s">
        <v>63</v>
      </c>
      <c r="O690" s="341" t="s">
        <v>94</v>
      </c>
      <c r="P690" s="349" t="s">
        <v>80</v>
      </c>
      <c r="Q690" s="341" t="s">
        <v>3187</v>
      </c>
      <c r="R690" s="348"/>
      <c r="S690" s="341" t="s">
        <v>3497</v>
      </c>
      <c r="T690" s="342" t="s">
        <v>3498</v>
      </c>
    </row>
    <row r="691" spans="1:20" ht="14.25">
      <c r="A691" s="218" t="s">
        <v>2939</v>
      </c>
      <c r="B691" s="219" t="s">
        <v>2940</v>
      </c>
      <c r="C691" s="343"/>
      <c r="D691" s="350"/>
      <c r="E691" s="344"/>
      <c r="F691" s="218" t="s">
        <v>78</v>
      </c>
      <c r="G691" s="344"/>
      <c r="H691" s="345" t="s">
        <v>80</v>
      </c>
      <c r="I691" s="341" t="s">
        <v>119</v>
      </c>
      <c r="J691" s="348"/>
      <c r="K691" s="341" t="s">
        <v>2941</v>
      </c>
      <c r="L691" s="342" t="s">
        <v>70</v>
      </c>
      <c r="M691" s="341" t="s">
        <v>336</v>
      </c>
      <c r="N691" s="342" t="s">
        <v>222</v>
      </c>
      <c r="O691" s="341" t="s">
        <v>222</v>
      </c>
      <c r="P691" s="349" t="s">
        <v>80</v>
      </c>
      <c r="Q691" s="346"/>
      <c r="R691" s="348"/>
      <c r="S691" s="341" t="s">
        <v>3499</v>
      </c>
      <c r="T691" s="349" t="s">
        <v>2943</v>
      </c>
    </row>
    <row r="692" spans="1:20" ht="14.25">
      <c r="A692" s="218" t="s">
        <v>2944</v>
      </c>
      <c r="B692" s="219" t="s">
        <v>2945</v>
      </c>
      <c r="C692" s="343"/>
      <c r="D692" s="350"/>
      <c r="E692" s="219">
        <v>49</v>
      </c>
      <c r="F692" s="218" t="s">
        <v>78</v>
      </c>
      <c r="G692" s="219" t="s">
        <v>79</v>
      </c>
      <c r="H692" s="345" t="s">
        <v>80</v>
      </c>
      <c r="I692" s="341" t="s">
        <v>124</v>
      </c>
      <c r="J692" s="348"/>
      <c r="K692" s="341" t="s">
        <v>2946</v>
      </c>
      <c r="L692" s="342" t="s">
        <v>70</v>
      </c>
      <c r="M692" s="341" t="s">
        <v>336</v>
      </c>
      <c r="N692" s="342" t="s">
        <v>729</v>
      </c>
      <c r="O692" s="341" t="s">
        <v>2947</v>
      </c>
      <c r="P692" s="349" t="s">
        <v>80</v>
      </c>
      <c r="Q692" s="341" t="s">
        <v>2948</v>
      </c>
      <c r="R692" s="348"/>
      <c r="S692" s="341" t="s">
        <v>3500</v>
      </c>
      <c r="T692" s="349" t="s">
        <v>2950</v>
      </c>
    </row>
    <row r="693" spans="1:20" ht="14.25">
      <c r="A693" s="218" t="s">
        <v>3026</v>
      </c>
      <c r="B693" s="219" t="s">
        <v>3027</v>
      </c>
      <c r="C693" s="343"/>
      <c r="D693" s="350"/>
      <c r="E693" s="344"/>
      <c r="F693" s="350"/>
      <c r="G693" s="344"/>
      <c r="H693" s="350"/>
      <c r="I693" s="346"/>
      <c r="J693" s="342" t="s">
        <v>3028</v>
      </c>
      <c r="K693" s="346"/>
      <c r="L693" s="348"/>
      <c r="M693" s="346"/>
      <c r="N693" s="348"/>
      <c r="O693" s="346"/>
      <c r="P693" s="348"/>
      <c r="Q693" s="346"/>
      <c r="R693" s="348"/>
      <c r="S693" s="346"/>
      <c r="T693" s="348"/>
    </row>
    <row r="694" spans="1:20" ht="14.25">
      <c r="A694" s="218" t="s">
        <v>3029</v>
      </c>
      <c r="B694" s="219" t="s">
        <v>3030</v>
      </c>
      <c r="C694" s="343"/>
      <c r="D694" s="350"/>
      <c r="E694" s="344"/>
      <c r="F694" s="350"/>
      <c r="G694" s="344"/>
      <c r="H694" s="350"/>
      <c r="I694" s="346"/>
      <c r="J694" s="342" t="s">
        <v>3031</v>
      </c>
      <c r="K694" s="346"/>
      <c r="L694" s="348"/>
      <c r="M694" s="346"/>
      <c r="N694" s="348"/>
      <c r="O694" s="346"/>
      <c r="P694" s="348"/>
      <c r="Q694" s="346"/>
      <c r="R694" s="348"/>
      <c r="S694" s="346"/>
      <c r="T694" s="348"/>
    </row>
    <row r="695" spans="1:20" ht="14.25">
      <c r="A695" s="350"/>
      <c r="B695" s="219" t="s">
        <v>3269</v>
      </c>
      <c r="C695" s="343"/>
      <c r="D695" s="350"/>
      <c r="E695" s="344"/>
      <c r="F695" s="350"/>
      <c r="G695" s="344"/>
      <c r="H695" s="350"/>
      <c r="I695" s="346"/>
      <c r="J695" s="342" t="s">
        <v>3270</v>
      </c>
      <c r="K695" s="346"/>
      <c r="L695" s="348"/>
      <c r="M695" s="346"/>
      <c r="N695" s="348"/>
      <c r="O695" s="346"/>
      <c r="P695" s="348"/>
      <c r="Q695" s="346"/>
      <c r="R695" s="348"/>
      <c r="S695" s="346"/>
      <c r="T695" s="358"/>
    </row>
    <row r="696" spans="1:20" ht="14.25">
      <c r="A696" s="218" t="s">
        <v>3061</v>
      </c>
      <c r="B696" s="219" t="s">
        <v>3062</v>
      </c>
      <c r="C696" s="343"/>
      <c r="D696" s="350"/>
      <c r="E696" s="219">
        <v>53</v>
      </c>
      <c r="F696" s="218" t="s">
        <v>78</v>
      </c>
      <c r="G696" s="219" t="s">
        <v>79</v>
      </c>
      <c r="H696" s="345" t="s">
        <v>80</v>
      </c>
      <c r="I696" s="341" t="s">
        <v>121</v>
      </c>
      <c r="J696" s="342" t="s">
        <v>3063</v>
      </c>
      <c r="K696" s="341" t="s">
        <v>3064</v>
      </c>
      <c r="L696" s="342" t="s">
        <v>84</v>
      </c>
      <c r="M696" s="341" t="s">
        <v>336</v>
      </c>
      <c r="N696" s="342" t="s">
        <v>748</v>
      </c>
      <c r="O696" s="341" t="s">
        <v>1947</v>
      </c>
      <c r="P696" s="349" t="s">
        <v>80</v>
      </c>
      <c r="Q696" s="341" t="s">
        <v>3501</v>
      </c>
      <c r="R696" s="348"/>
      <c r="S696" s="341" t="s">
        <v>3502</v>
      </c>
      <c r="T696" s="349" t="s">
        <v>3067</v>
      </c>
    </row>
    <row r="697" spans="1:20" ht="14.25">
      <c r="A697" s="218" t="s">
        <v>3032</v>
      </c>
      <c r="B697" s="219" t="s">
        <v>3033</v>
      </c>
      <c r="C697" s="343"/>
      <c r="D697" s="350"/>
      <c r="E697" s="219">
        <v>55</v>
      </c>
      <c r="F697" s="218" t="s">
        <v>78</v>
      </c>
      <c r="G697" s="219" t="s">
        <v>3034</v>
      </c>
      <c r="H697" s="345" t="s">
        <v>80</v>
      </c>
      <c r="I697" s="341" t="s">
        <v>9</v>
      </c>
      <c r="J697" s="342" t="s">
        <v>3035</v>
      </c>
      <c r="K697" s="341" t="s">
        <v>3036</v>
      </c>
      <c r="L697" s="342" t="s">
        <v>70</v>
      </c>
      <c r="M697" s="341" t="s">
        <v>336</v>
      </c>
      <c r="N697" s="342" t="s">
        <v>319</v>
      </c>
      <c r="O697" s="341" t="s">
        <v>319</v>
      </c>
      <c r="P697" s="349" t="s">
        <v>80</v>
      </c>
      <c r="Q697" s="341" t="s">
        <v>3037</v>
      </c>
      <c r="R697" s="348"/>
      <c r="S697" s="341" t="s">
        <v>3038</v>
      </c>
      <c r="T697" s="349" t="s">
        <v>3039</v>
      </c>
    </row>
    <row r="698" spans="1:20" ht="14.25">
      <c r="A698" s="218" t="s">
        <v>3040</v>
      </c>
      <c r="B698" s="219" t="s">
        <v>3041</v>
      </c>
      <c r="C698" s="343"/>
      <c r="D698" s="350"/>
      <c r="E698" s="219">
        <v>58</v>
      </c>
      <c r="F698" s="218" t="s">
        <v>78</v>
      </c>
      <c r="G698" s="344"/>
      <c r="H698" s="345" t="s">
        <v>80</v>
      </c>
      <c r="I698" s="341" t="s">
        <v>9</v>
      </c>
      <c r="J698" s="348"/>
      <c r="K698" s="341" t="s">
        <v>3042</v>
      </c>
      <c r="L698" s="342" t="s">
        <v>70</v>
      </c>
      <c r="M698" s="341" t="s">
        <v>3043</v>
      </c>
      <c r="N698" s="342" t="s">
        <v>3044</v>
      </c>
      <c r="O698" s="341" t="s">
        <v>3045</v>
      </c>
      <c r="P698" s="349" t="s">
        <v>80</v>
      </c>
      <c r="Q698" s="341" t="s">
        <v>3503</v>
      </c>
      <c r="R698" s="348"/>
      <c r="S698" s="341" t="s">
        <v>3504</v>
      </c>
      <c r="T698" s="342" t="s">
        <v>3505</v>
      </c>
    </row>
    <row r="699" spans="1:20" ht="14.25">
      <c r="A699" s="218" t="s">
        <v>3088</v>
      </c>
      <c r="B699" s="219" t="s">
        <v>3089</v>
      </c>
      <c r="C699" s="343"/>
      <c r="D699" s="350"/>
      <c r="E699" s="219">
        <v>75</v>
      </c>
      <c r="F699" s="218" t="s">
        <v>78</v>
      </c>
      <c r="G699" s="219" t="s">
        <v>79</v>
      </c>
      <c r="H699" s="345" t="s">
        <v>80</v>
      </c>
      <c r="I699" s="341" t="s">
        <v>1789</v>
      </c>
      <c r="J699" s="348"/>
      <c r="K699" s="341" t="s">
        <v>3090</v>
      </c>
      <c r="L699" s="342" t="s">
        <v>70</v>
      </c>
      <c r="M699" s="346"/>
      <c r="N699" s="348"/>
      <c r="O699" s="346"/>
      <c r="P699" s="348"/>
      <c r="Q699" s="346"/>
      <c r="R699" s="348"/>
      <c r="S699" s="346"/>
      <c r="T699" s="342" t="s">
        <v>3090</v>
      </c>
    </row>
    <row r="700" spans="1:20" ht="14.25">
      <c r="A700" s="218" t="s">
        <v>3081</v>
      </c>
      <c r="B700" s="219" t="s">
        <v>3082</v>
      </c>
      <c r="C700" s="343"/>
      <c r="D700" s="350"/>
      <c r="E700" s="219">
        <v>51</v>
      </c>
      <c r="F700" s="218" t="s">
        <v>78</v>
      </c>
      <c r="G700" s="219" t="s">
        <v>79</v>
      </c>
      <c r="H700" s="345" t="s">
        <v>80</v>
      </c>
      <c r="I700" s="341" t="s">
        <v>9</v>
      </c>
      <c r="J700" s="342" t="s">
        <v>3083</v>
      </c>
      <c r="K700" s="341" t="s">
        <v>3084</v>
      </c>
      <c r="L700" s="348"/>
      <c r="M700" s="341" t="s">
        <v>336</v>
      </c>
      <c r="N700" s="342" t="s">
        <v>729</v>
      </c>
      <c r="O700" s="341" t="s">
        <v>730</v>
      </c>
      <c r="P700" s="349" t="s">
        <v>80</v>
      </c>
      <c r="Q700" s="341" t="s">
        <v>3506</v>
      </c>
      <c r="R700" s="348"/>
      <c r="S700" s="341" t="s">
        <v>3086</v>
      </c>
      <c r="T700" s="349" t="s">
        <v>3087</v>
      </c>
    </row>
    <row r="701" spans="1:20" ht="14.25">
      <c r="A701" s="218" t="s">
        <v>3176</v>
      </c>
      <c r="B701" s="219" t="s">
        <v>3177</v>
      </c>
      <c r="C701" s="343"/>
      <c r="D701" s="350"/>
      <c r="E701" s="219">
        <v>65</v>
      </c>
      <c r="F701" s="218" t="s">
        <v>78</v>
      </c>
      <c r="G701" s="219" t="s">
        <v>79</v>
      </c>
      <c r="H701" s="345" t="s">
        <v>80</v>
      </c>
      <c r="I701" s="341" t="s">
        <v>125</v>
      </c>
      <c r="J701" s="342" t="s">
        <v>3178</v>
      </c>
      <c r="K701" s="341" t="s">
        <v>3179</v>
      </c>
      <c r="L701" s="342" t="s">
        <v>84</v>
      </c>
      <c r="M701" s="341" t="s">
        <v>336</v>
      </c>
      <c r="N701" s="342" t="s">
        <v>63</v>
      </c>
      <c r="O701" s="341" t="s">
        <v>94</v>
      </c>
      <c r="P701" s="349" t="s">
        <v>80</v>
      </c>
      <c r="Q701" s="341" t="s">
        <v>3180</v>
      </c>
      <c r="R701" s="348"/>
      <c r="S701" s="341" t="s">
        <v>3181</v>
      </c>
      <c r="T701" s="342" t="s">
        <v>3507</v>
      </c>
    </row>
    <row r="702" spans="1:20" ht="14.25">
      <c r="A702" s="350"/>
      <c r="B702" s="219" t="s">
        <v>3279</v>
      </c>
      <c r="C702" s="343"/>
      <c r="D702" s="350"/>
      <c r="E702" s="344"/>
      <c r="F702" s="350"/>
      <c r="G702" s="344"/>
      <c r="H702" s="350"/>
      <c r="I702" s="346"/>
      <c r="J702" s="342" t="s">
        <v>3280</v>
      </c>
      <c r="K702" s="346"/>
      <c r="L702" s="348"/>
      <c r="M702" s="346"/>
      <c r="N702" s="348"/>
      <c r="O702" s="346"/>
      <c r="P702" s="348"/>
      <c r="Q702" s="346"/>
      <c r="R702" s="348"/>
      <c r="S702" s="346"/>
      <c r="T702" s="348"/>
    </row>
    <row r="703" spans="1:20" ht="14.25">
      <c r="A703" s="218" t="s">
        <v>1123</v>
      </c>
      <c r="B703" s="219" t="s">
        <v>1124</v>
      </c>
      <c r="C703" s="343"/>
      <c r="D703" s="218">
        <v>1965</v>
      </c>
      <c r="E703" s="219">
        <v>51</v>
      </c>
      <c r="F703" s="218" t="s">
        <v>78</v>
      </c>
      <c r="G703" s="219" t="s">
        <v>79</v>
      </c>
      <c r="H703" s="345" t="s">
        <v>80</v>
      </c>
      <c r="I703" s="341" t="s">
        <v>1736</v>
      </c>
      <c r="J703" s="342" t="s">
        <v>3049</v>
      </c>
      <c r="K703" s="341" t="s">
        <v>1125</v>
      </c>
      <c r="L703" s="348"/>
      <c r="M703" s="341" t="s">
        <v>336</v>
      </c>
      <c r="N703" s="342" t="s">
        <v>748</v>
      </c>
      <c r="O703" s="341" t="s">
        <v>749</v>
      </c>
      <c r="P703" s="349" t="s">
        <v>80</v>
      </c>
      <c r="Q703" s="346"/>
      <c r="R703" s="348"/>
      <c r="S703" s="341" t="s">
        <v>3050</v>
      </c>
      <c r="T703" s="349" t="s">
        <v>3051</v>
      </c>
    </row>
    <row r="704" spans="1:20" ht="14.25">
      <c r="A704" s="218" t="s">
        <v>3124</v>
      </c>
      <c r="B704" s="219" t="s">
        <v>3125</v>
      </c>
      <c r="C704" s="343"/>
      <c r="D704" s="350"/>
      <c r="E704" s="219">
        <v>52</v>
      </c>
      <c r="F704" s="218" t="s">
        <v>703</v>
      </c>
      <c r="G704" s="219" t="s">
        <v>79</v>
      </c>
      <c r="H704" s="345" t="s">
        <v>80</v>
      </c>
      <c r="I704" s="341" t="s">
        <v>9</v>
      </c>
      <c r="J704" s="342" t="s">
        <v>3126</v>
      </c>
      <c r="K704" s="341" t="s">
        <v>3127</v>
      </c>
      <c r="L704" s="342" t="s">
        <v>84</v>
      </c>
      <c r="M704" s="341" t="s">
        <v>336</v>
      </c>
      <c r="N704" s="342" t="s">
        <v>222</v>
      </c>
      <c r="O704" s="341" t="s">
        <v>222</v>
      </c>
      <c r="P704" s="349" t="s">
        <v>80</v>
      </c>
      <c r="Q704" s="341" t="s">
        <v>3128</v>
      </c>
      <c r="R704" s="348"/>
      <c r="S704" s="341" t="s">
        <v>3129</v>
      </c>
      <c r="T704" s="349" t="s">
        <v>3130</v>
      </c>
    </row>
    <row r="705" spans="1:20" ht="14.25">
      <c r="A705" s="218" t="s">
        <v>3131</v>
      </c>
      <c r="B705" s="219" t="s">
        <v>3132</v>
      </c>
      <c r="C705" s="343"/>
      <c r="D705" s="350"/>
      <c r="E705" s="344"/>
      <c r="F705" s="350"/>
      <c r="G705" s="344"/>
      <c r="H705" s="350"/>
      <c r="I705" s="346"/>
      <c r="J705" s="348"/>
      <c r="K705" s="341" t="s">
        <v>3133</v>
      </c>
      <c r="L705" s="348"/>
      <c r="M705" s="341" t="s">
        <v>336</v>
      </c>
      <c r="N705" s="342" t="s">
        <v>223</v>
      </c>
      <c r="O705" s="341" t="s">
        <v>223</v>
      </c>
      <c r="P705" s="348"/>
      <c r="Q705" s="346"/>
      <c r="R705" s="348"/>
      <c r="S705" s="346"/>
      <c r="T705" s="348"/>
    </row>
    <row r="706" spans="1:20" ht="14.25">
      <c r="A706" s="218" t="s">
        <v>3236</v>
      </c>
      <c r="B706" s="219" t="s">
        <v>3237</v>
      </c>
      <c r="C706" s="343"/>
      <c r="D706" s="350"/>
      <c r="E706" s="219">
        <v>56</v>
      </c>
      <c r="F706" s="218" t="s">
        <v>78</v>
      </c>
      <c r="G706" s="219" t="s">
        <v>79</v>
      </c>
      <c r="H706" s="345" t="s">
        <v>80</v>
      </c>
      <c r="I706" s="341" t="s">
        <v>122</v>
      </c>
      <c r="J706" s="342" t="s">
        <v>3238</v>
      </c>
      <c r="K706" s="341" t="s">
        <v>3239</v>
      </c>
      <c r="L706" s="342" t="s">
        <v>84</v>
      </c>
      <c r="M706" s="341" t="s">
        <v>336</v>
      </c>
      <c r="N706" s="342" t="s">
        <v>105</v>
      </c>
      <c r="O706" s="341" t="s">
        <v>738</v>
      </c>
      <c r="P706" s="349" t="s">
        <v>80</v>
      </c>
      <c r="Q706" s="341" t="s">
        <v>3508</v>
      </c>
      <c r="R706" s="348"/>
      <c r="S706" s="341" t="s">
        <v>3242</v>
      </c>
      <c r="T706" s="342" t="s">
        <v>3509</v>
      </c>
    </row>
    <row r="707" spans="1:20" ht="14.25">
      <c r="A707" s="218" t="s">
        <v>3230</v>
      </c>
      <c r="B707" s="219" t="s">
        <v>3231</v>
      </c>
      <c r="C707" s="343"/>
      <c r="D707" s="350"/>
      <c r="E707" s="219">
        <v>52</v>
      </c>
      <c r="F707" s="218" t="s">
        <v>78</v>
      </c>
      <c r="G707" s="344"/>
      <c r="H707" s="345" t="s">
        <v>80</v>
      </c>
      <c r="I707" s="341" t="s">
        <v>121</v>
      </c>
      <c r="J707" s="342" t="s">
        <v>3232</v>
      </c>
      <c r="K707" s="341" t="s">
        <v>3233</v>
      </c>
      <c r="L707" s="342" t="s">
        <v>84</v>
      </c>
      <c r="M707" s="341" t="s">
        <v>336</v>
      </c>
      <c r="N707" s="342" t="s">
        <v>748</v>
      </c>
      <c r="O707" s="341" t="s">
        <v>1703</v>
      </c>
      <c r="P707" s="349" t="s">
        <v>80</v>
      </c>
      <c r="Q707" s="341" t="s">
        <v>3510</v>
      </c>
      <c r="R707" s="348"/>
      <c r="S707" s="341">
        <v>4008269696</v>
      </c>
      <c r="T707" s="349" t="s">
        <v>3235</v>
      </c>
    </row>
    <row r="708" spans="1:20" ht="14.25">
      <c r="A708" s="218" t="s">
        <v>528</v>
      </c>
      <c r="B708" s="219" t="s">
        <v>529</v>
      </c>
      <c r="C708" s="343"/>
      <c r="D708" s="350"/>
      <c r="E708" s="344"/>
      <c r="F708" s="218" t="s">
        <v>78</v>
      </c>
      <c r="G708" s="344"/>
      <c r="H708" s="345" t="s">
        <v>80</v>
      </c>
      <c r="I708" s="341" t="s">
        <v>9</v>
      </c>
      <c r="J708" s="342" t="s">
        <v>3247</v>
      </c>
      <c r="K708" s="341" t="s">
        <v>3248</v>
      </c>
      <c r="L708" s="342" t="s">
        <v>84</v>
      </c>
      <c r="M708" s="341" t="s">
        <v>1550</v>
      </c>
      <c r="N708" s="342" t="s">
        <v>1824</v>
      </c>
      <c r="O708" s="341" t="s">
        <v>1824</v>
      </c>
      <c r="P708" s="349" t="s">
        <v>80</v>
      </c>
      <c r="Q708" s="341" t="s">
        <v>3511</v>
      </c>
      <c r="R708" s="348"/>
      <c r="S708" s="341" t="s">
        <v>3250</v>
      </c>
      <c r="T708" s="349" t="s">
        <v>3251</v>
      </c>
    </row>
    <row r="709" spans="1:20" ht="14.25">
      <c r="A709" s="218" t="s">
        <v>3244</v>
      </c>
      <c r="B709" s="219" t="s">
        <v>3245</v>
      </c>
      <c r="C709" s="343"/>
      <c r="D709" s="350"/>
      <c r="E709" s="344"/>
      <c r="F709" s="350"/>
      <c r="G709" s="344"/>
      <c r="H709" s="350"/>
      <c r="I709" s="346"/>
      <c r="J709" s="342" t="s">
        <v>3246</v>
      </c>
      <c r="K709" s="346"/>
      <c r="L709" s="348"/>
      <c r="M709" s="346"/>
      <c r="N709" s="348"/>
      <c r="O709" s="346"/>
      <c r="P709" s="348"/>
      <c r="Q709" s="346"/>
      <c r="R709" s="348"/>
      <c r="S709" s="346"/>
      <c r="T709" s="348"/>
    </row>
    <row r="710" spans="1:20" ht="14.25">
      <c r="A710" s="218" t="s">
        <v>3190</v>
      </c>
      <c r="B710" s="219" t="s">
        <v>3191</v>
      </c>
      <c r="C710" s="343"/>
      <c r="D710" s="350"/>
      <c r="E710" s="344"/>
      <c r="F710" s="218" t="s">
        <v>78</v>
      </c>
      <c r="G710" s="344"/>
      <c r="H710" s="345" t="s">
        <v>80</v>
      </c>
      <c r="I710" s="341" t="s">
        <v>121</v>
      </c>
      <c r="J710" s="342" t="s">
        <v>3192</v>
      </c>
      <c r="K710" s="341" t="s">
        <v>3193</v>
      </c>
      <c r="L710" s="342" t="s">
        <v>70</v>
      </c>
      <c r="M710" s="341" t="s">
        <v>336</v>
      </c>
      <c r="N710" s="342" t="s">
        <v>105</v>
      </c>
      <c r="O710" s="341" t="s">
        <v>2147</v>
      </c>
      <c r="P710" s="349" t="s">
        <v>80</v>
      </c>
      <c r="Q710" s="341" t="s">
        <v>3194</v>
      </c>
      <c r="R710" s="348"/>
      <c r="S710" s="341" t="s">
        <v>3195</v>
      </c>
      <c r="T710" s="349" t="s">
        <v>3196</v>
      </c>
    </row>
    <row r="711" spans="1:20" ht="14.25">
      <c r="A711" s="350"/>
      <c r="B711" s="219" t="s">
        <v>3260</v>
      </c>
      <c r="C711" s="343"/>
      <c r="D711" s="350"/>
      <c r="E711" s="344"/>
      <c r="F711" s="350"/>
      <c r="G711" s="344"/>
      <c r="H711" s="350"/>
      <c r="I711" s="346"/>
      <c r="J711" s="342" t="s">
        <v>3261</v>
      </c>
      <c r="K711" s="346"/>
      <c r="L711" s="348"/>
      <c r="M711" s="346"/>
      <c r="N711" s="348"/>
      <c r="O711" s="346"/>
      <c r="P711" s="348"/>
      <c r="Q711" s="346"/>
      <c r="R711" s="348"/>
      <c r="S711" s="346"/>
      <c r="T711" s="348"/>
    </row>
    <row r="712" spans="1:20" ht="14.25">
      <c r="A712" s="218" t="s">
        <v>3253</v>
      </c>
      <c r="B712" s="219" t="s">
        <v>3254</v>
      </c>
      <c r="C712" s="343"/>
      <c r="D712" s="350"/>
      <c r="E712" s="219">
        <v>71</v>
      </c>
      <c r="F712" s="218" t="s">
        <v>78</v>
      </c>
      <c r="G712" s="219" t="s">
        <v>79</v>
      </c>
      <c r="H712" s="345" t="s">
        <v>80</v>
      </c>
      <c r="I712" s="341" t="s">
        <v>122</v>
      </c>
      <c r="J712" s="342" t="s">
        <v>3255</v>
      </c>
      <c r="K712" s="341" t="s">
        <v>3256</v>
      </c>
      <c r="L712" s="342" t="s">
        <v>70</v>
      </c>
      <c r="M712" s="341" t="s">
        <v>336</v>
      </c>
      <c r="N712" s="342" t="s">
        <v>748</v>
      </c>
      <c r="O712" s="341" t="s">
        <v>749</v>
      </c>
      <c r="P712" s="349" t="s">
        <v>80</v>
      </c>
      <c r="Q712" s="341" t="s">
        <v>3257</v>
      </c>
      <c r="R712" s="348"/>
      <c r="S712" s="341" t="s">
        <v>3258</v>
      </c>
      <c r="T712" s="349" t="s">
        <v>3259</v>
      </c>
    </row>
    <row r="713" spans="1:20" ht="14.25">
      <c r="A713" s="218" t="s">
        <v>3020</v>
      </c>
      <c r="B713" s="219" t="s">
        <v>3021</v>
      </c>
      <c r="C713" s="343"/>
      <c r="D713" s="350"/>
      <c r="E713" s="344"/>
      <c r="F713" s="218" t="s">
        <v>78</v>
      </c>
      <c r="G713" s="344"/>
      <c r="H713" s="345" t="s">
        <v>80</v>
      </c>
      <c r="I713" s="341" t="s">
        <v>1400</v>
      </c>
      <c r="J713" s="342" t="s">
        <v>3022</v>
      </c>
      <c r="K713" s="341" t="s">
        <v>3023</v>
      </c>
      <c r="L713" s="342" t="s">
        <v>70</v>
      </c>
      <c r="M713" s="341" t="s">
        <v>1550</v>
      </c>
      <c r="N713" s="342" t="s">
        <v>961</v>
      </c>
      <c r="O713" s="341" t="s">
        <v>1058</v>
      </c>
      <c r="P713" s="349" t="s">
        <v>80</v>
      </c>
      <c r="Q713" s="346"/>
      <c r="R713" s="348"/>
      <c r="S713" s="341" t="s">
        <v>3024</v>
      </c>
      <c r="T713" s="349" t="s">
        <v>3025</v>
      </c>
    </row>
    <row r="714" spans="1:20" ht="14.25">
      <c r="A714" s="218" t="s">
        <v>3197</v>
      </c>
      <c r="B714" s="219" t="s">
        <v>3198</v>
      </c>
      <c r="C714" s="343"/>
      <c r="D714" s="350"/>
      <c r="E714" s="344"/>
      <c r="F714" s="218" t="s">
        <v>78</v>
      </c>
      <c r="G714" s="219" t="s">
        <v>79</v>
      </c>
      <c r="H714" s="345" t="s">
        <v>80</v>
      </c>
      <c r="I714" s="341" t="s">
        <v>121</v>
      </c>
      <c r="J714" s="342" t="s">
        <v>3199</v>
      </c>
      <c r="K714" s="341" t="s">
        <v>3200</v>
      </c>
      <c r="L714" s="342" t="s">
        <v>84</v>
      </c>
      <c r="M714" s="341" t="s">
        <v>336</v>
      </c>
      <c r="N714" s="342" t="s">
        <v>276</v>
      </c>
      <c r="O714" s="341" t="s">
        <v>3201</v>
      </c>
      <c r="P714" s="349" t="s">
        <v>80</v>
      </c>
      <c r="Q714" s="341" t="s">
        <v>3512</v>
      </c>
      <c r="R714" s="348"/>
      <c r="S714" s="341" t="s">
        <v>3203</v>
      </c>
      <c r="T714" s="349" t="s">
        <v>80</v>
      </c>
    </row>
    <row r="715" spans="1:20" ht="14.25">
      <c r="A715" s="218" t="s">
        <v>3204</v>
      </c>
      <c r="B715" s="219" t="s">
        <v>3205</v>
      </c>
      <c r="C715" s="343"/>
      <c r="D715" s="350"/>
      <c r="E715" s="219">
        <v>51</v>
      </c>
      <c r="F715" s="218" t="s">
        <v>703</v>
      </c>
      <c r="G715" s="219" t="s">
        <v>79</v>
      </c>
      <c r="H715" s="345" t="s">
        <v>80</v>
      </c>
      <c r="I715" s="341" t="s">
        <v>9</v>
      </c>
      <c r="J715" s="342" t="s">
        <v>3206</v>
      </c>
      <c r="K715" s="341" t="s">
        <v>3207</v>
      </c>
      <c r="L715" s="342" t="s">
        <v>84</v>
      </c>
      <c r="M715" s="341" t="s">
        <v>3208</v>
      </c>
      <c r="N715" s="342" t="s">
        <v>222</v>
      </c>
      <c r="O715" s="341" t="s">
        <v>222</v>
      </c>
      <c r="P715" s="349" t="s">
        <v>80</v>
      </c>
      <c r="Q715" s="341" t="s">
        <v>3209</v>
      </c>
      <c r="R715" s="348"/>
      <c r="S715" s="341" t="s">
        <v>3210</v>
      </c>
      <c r="T715" s="349" t="s">
        <v>3211</v>
      </c>
    </row>
    <row r="716" spans="1:20" ht="14.25">
      <c r="A716" s="218" t="s">
        <v>3145</v>
      </c>
      <c r="B716" s="219" t="s">
        <v>3146</v>
      </c>
      <c r="C716" s="343"/>
      <c r="D716" s="350"/>
      <c r="E716" s="219">
        <v>54</v>
      </c>
      <c r="F716" s="218" t="s">
        <v>78</v>
      </c>
      <c r="G716" s="219" t="s">
        <v>79</v>
      </c>
      <c r="H716" s="345" t="s">
        <v>80</v>
      </c>
      <c r="I716" s="341" t="s">
        <v>123</v>
      </c>
      <c r="J716" s="342" t="s">
        <v>3147</v>
      </c>
      <c r="K716" s="341" t="s">
        <v>3148</v>
      </c>
      <c r="L716" s="342" t="s">
        <v>84</v>
      </c>
      <c r="M716" s="341" t="s">
        <v>336</v>
      </c>
      <c r="N716" s="342" t="s">
        <v>63</v>
      </c>
      <c r="O716" s="341" t="s">
        <v>64</v>
      </c>
      <c r="P716" s="349" t="s">
        <v>80</v>
      </c>
      <c r="Q716" s="341" t="s">
        <v>3149</v>
      </c>
      <c r="R716" s="348"/>
      <c r="S716" s="341" t="s">
        <v>3513</v>
      </c>
      <c r="T716" s="342" t="s">
        <v>3514</v>
      </c>
    </row>
    <row r="717" spans="1:20" ht="14.25">
      <c r="A717" s="218" t="s">
        <v>2903</v>
      </c>
      <c r="B717" s="219" t="s">
        <v>2904</v>
      </c>
      <c r="C717" s="343"/>
      <c r="D717" s="350"/>
      <c r="E717" s="344"/>
      <c r="F717" s="350"/>
      <c r="G717" s="344"/>
      <c r="H717" s="350"/>
      <c r="I717" s="346"/>
      <c r="J717" s="342" t="s">
        <v>2905</v>
      </c>
      <c r="K717" s="346"/>
      <c r="L717" s="348"/>
      <c r="M717" s="346"/>
      <c r="N717" s="348"/>
      <c r="O717" s="346"/>
      <c r="P717" s="348"/>
      <c r="Q717" s="346"/>
      <c r="R717" s="348"/>
      <c r="S717" s="346"/>
      <c r="T717" s="348"/>
    </row>
    <row r="718" spans="1:20" ht="14.25">
      <c r="A718" s="218" t="s">
        <v>2903</v>
      </c>
      <c r="B718" s="219" t="s">
        <v>2904</v>
      </c>
      <c r="C718" s="343"/>
      <c r="D718" s="350"/>
      <c r="E718" s="344"/>
      <c r="F718" s="350"/>
      <c r="G718" s="344"/>
      <c r="H718" s="350"/>
      <c r="I718" s="346"/>
      <c r="J718" s="342" t="s">
        <v>2905</v>
      </c>
      <c r="K718" s="346"/>
      <c r="L718" s="348"/>
      <c r="M718" s="346"/>
      <c r="N718" s="348"/>
      <c r="O718" s="346"/>
      <c r="P718" s="348"/>
      <c r="Q718" s="346"/>
      <c r="R718" s="348"/>
      <c r="S718" s="346"/>
      <c r="T718" s="348"/>
    </row>
    <row r="719" spans="1:20" ht="14.25">
      <c r="A719" s="218" t="s">
        <v>2903</v>
      </c>
      <c r="B719" s="219" t="s">
        <v>2904</v>
      </c>
      <c r="C719" s="343"/>
      <c r="D719" s="350"/>
      <c r="E719" s="344"/>
      <c r="F719" s="350"/>
      <c r="G719" s="344"/>
      <c r="H719" s="350"/>
      <c r="I719" s="346"/>
      <c r="J719" s="342" t="s">
        <v>2905</v>
      </c>
      <c r="K719" s="346"/>
      <c r="L719" s="348"/>
      <c r="M719" s="346"/>
      <c r="N719" s="348"/>
      <c r="O719" s="346"/>
      <c r="P719" s="348"/>
      <c r="Q719" s="346"/>
      <c r="R719" s="348"/>
      <c r="S719" s="346"/>
      <c r="T719" s="348"/>
    </row>
    <row r="720" spans="1:20" ht="14.25">
      <c r="A720" s="218" t="s">
        <v>1081</v>
      </c>
      <c r="B720" s="219" t="s">
        <v>1082</v>
      </c>
      <c r="C720" s="343"/>
      <c r="D720" s="218">
        <v>1946</v>
      </c>
      <c r="E720" s="219">
        <v>70</v>
      </c>
      <c r="F720" s="218" t="s">
        <v>78</v>
      </c>
      <c r="G720" s="219" t="s">
        <v>79</v>
      </c>
      <c r="H720" s="345" t="s">
        <v>80</v>
      </c>
      <c r="I720" s="341" t="s">
        <v>121</v>
      </c>
      <c r="J720" s="342" t="s">
        <v>2896</v>
      </c>
      <c r="K720" s="341" t="s">
        <v>1083</v>
      </c>
      <c r="L720" s="348"/>
      <c r="M720" s="341" t="s">
        <v>336</v>
      </c>
      <c r="N720" s="342" t="s">
        <v>1294</v>
      </c>
      <c r="O720" s="341" t="s">
        <v>1295</v>
      </c>
      <c r="P720" s="349" t="s">
        <v>80</v>
      </c>
      <c r="Q720" s="341" t="s">
        <v>2897</v>
      </c>
      <c r="R720" s="348"/>
      <c r="S720" s="341" t="s">
        <v>2898</v>
      </c>
      <c r="T720" s="349" t="s">
        <v>2899</v>
      </c>
    </row>
    <row r="721" spans="1:20" ht="14.25">
      <c r="A721" s="218" t="s">
        <v>1158</v>
      </c>
      <c r="B721" s="219" t="s">
        <v>1159</v>
      </c>
      <c r="C721" s="367" t="s">
        <v>3515</v>
      </c>
      <c r="D721" s="350"/>
      <c r="E721" s="344"/>
      <c r="F721" s="352" t="s">
        <v>78</v>
      </c>
      <c r="G721" s="344"/>
      <c r="H721" s="351" t="str">
        <f>HYPERLINK("http://baike.baidu.com/link?url=vqGXKDz2sZbh2UJd-E9QnTXs-8CkYN1jN_OBPI9FfPMhsIiXPIkCqZO_brFLYmdmZ2CBE4HTPGLsScq8SY1gEG6m51bR2fN03c88blQqsmCPMH-Ee1n1P-SJ92-lzUPv","Link")</f>
        <v>Link</v>
      </c>
      <c r="I721" s="222" t="s">
        <v>119</v>
      </c>
      <c r="J721" s="355" t="s">
        <v>3516</v>
      </c>
      <c r="K721" s="222" t="s">
        <v>1160</v>
      </c>
      <c r="L721" s="342" t="s">
        <v>70</v>
      </c>
      <c r="M721" s="222" t="s">
        <v>336</v>
      </c>
      <c r="N721" s="355" t="s">
        <v>1294</v>
      </c>
      <c r="O721" s="222" t="s">
        <v>2050</v>
      </c>
      <c r="P721" s="348"/>
      <c r="Q721" s="346"/>
      <c r="R721" s="348"/>
      <c r="S721" s="346"/>
      <c r="T721" s="348"/>
    </row>
    <row r="722" spans="1:20" ht="14.25">
      <c r="A722" s="218" t="s">
        <v>1158</v>
      </c>
      <c r="B722" s="219" t="s">
        <v>1159</v>
      </c>
      <c r="C722" s="368" t="str">
        <f>HYPERLINK("http://baike.baidu.com/link?url=vqGXKDz2sZbh2UJd-E9QnTXs-8CkYN1jN_OBPI9FfPMhsIiXPIkCqZO_brFLYmdmZ2CBE4HTPGLsScq8SY1gEG6m51bR2fN03c88blQqsmCPMH-Ee1n1P-SJ92-lzUPv","佐证：Link")</f>
        <v>佐证：Link</v>
      </c>
      <c r="D722" s="350"/>
      <c r="E722" s="344"/>
      <c r="F722" s="350"/>
      <c r="G722" s="344"/>
      <c r="H722" s="350"/>
      <c r="I722" s="346"/>
      <c r="J722" s="348"/>
      <c r="K722" s="346"/>
      <c r="L722" s="348"/>
      <c r="M722" s="346"/>
      <c r="N722" s="348"/>
      <c r="O722" s="346"/>
      <c r="P722" s="348"/>
      <c r="Q722" s="346"/>
      <c r="R722" s="348"/>
      <c r="S722" s="346"/>
      <c r="T722" s="348"/>
    </row>
    <row r="723" spans="1:20" ht="14.25">
      <c r="A723" s="218" t="s">
        <v>3000</v>
      </c>
      <c r="B723" s="219" t="s">
        <v>3001</v>
      </c>
      <c r="C723" s="343"/>
      <c r="D723" s="350"/>
      <c r="E723" s="344"/>
      <c r="F723" s="218" t="s">
        <v>78</v>
      </c>
      <c r="G723" s="344"/>
      <c r="H723" s="350"/>
      <c r="I723" s="341" t="s">
        <v>122</v>
      </c>
      <c r="J723" s="342" t="s">
        <v>3002</v>
      </c>
      <c r="K723" s="341" t="s">
        <v>3003</v>
      </c>
      <c r="L723" s="342" t="s">
        <v>70</v>
      </c>
      <c r="M723" s="341" t="s">
        <v>336</v>
      </c>
      <c r="N723" s="342" t="s">
        <v>324</v>
      </c>
      <c r="O723" s="341" t="s">
        <v>3004</v>
      </c>
      <c r="P723" s="349" t="s">
        <v>80</v>
      </c>
      <c r="Q723" s="341" t="s">
        <v>3517</v>
      </c>
      <c r="R723" s="348"/>
      <c r="S723" s="341" t="s">
        <v>3518</v>
      </c>
      <c r="T723" s="342" t="s">
        <v>3519</v>
      </c>
    </row>
    <row r="724" spans="1:20" ht="14.25">
      <c r="A724" s="218" t="s">
        <v>2993</v>
      </c>
      <c r="B724" s="219" t="s">
        <v>2994</v>
      </c>
      <c r="C724" s="343"/>
      <c r="D724" s="350"/>
      <c r="E724" s="219">
        <v>58</v>
      </c>
      <c r="F724" s="218" t="s">
        <v>78</v>
      </c>
      <c r="G724" s="219" t="s">
        <v>79</v>
      </c>
      <c r="H724" s="345" t="s">
        <v>80</v>
      </c>
      <c r="I724" s="341" t="s">
        <v>1736</v>
      </c>
      <c r="J724" s="342" t="s">
        <v>2995</v>
      </c>
      <c r="K724" s="341" t="s">
        <v>2996</v>
      </c>
      <c r="L724" s="342" t="s">
        <v>84</v>
      </c>
      <c r="M724" s="341" t="s">
        <v>336</v>
      </c>
      <c r="N724" s="342" t="s">
        <v>1337</v>
      </c>
      <c r="O724" s="341" t="s">
        <v>1337</v>
      </c>
      <c r="P724" s="349" t="s">
        <v>80</v>
      </c>
      <c r="Q724" s="341" t="s">
        <v>3520</v>
      </c>
      <c r="R724" s="348"/>
      <c r="S724" s="341" t="s">
        <v>3521</v>
      </c>
      <c r="T724" s="349" t="s">
        <v>2999</v>
      </c>
    </row>
    <row r="725" spans="1:20" ht="14.25">
      <c r="A725" s="218" t="s">
        <v>3008</v>
      </c>
      <c r="B725" s="219" t="s">
        <v>3009</v>
      </c>
      <c r="C725" s="343"/>
      <c r="D725" s="350"/>
      <c r="E725" s="219">
        <v>49</v>
      </c>
      <c r="F725" s="218" t="s">
        <v>78</v>
      </c>
      <c r="G725" s="219" t="s">
        <v>79</v>
      </c>
      <c r="H725" s="345" t="s">
        <v>80</v>
      </c>
      <c r="I725" s="341" t="s">
        <v>125</v>
      </c>
      <c r="J725" s="342" t="s">
        <v>3010</v>
      </c>
      <c r="K725" s="341" t="s">
        <v>3011</v>
      </c>
      <c r="L725" s="342" t="s">
        <v>84</v>
      </c>
      <c r="M725" s="341" t="s">
        <v>1550</v>
      </c>
      <c r="N725" s="342" t="s">
        <v>222</v>
      </c>
      <c r="O725" s="341" t="s">
        <v>222</v>
      </c>
      <c r="P725" s="349" t="s">
        <v>80</v>
      </c>
      <c r="Q725" s="341" t="s">
        <v>3522</v>
      </c>
      <c r="R725" s="348"/>
      <c r="S725" s="341" t="s">
        <v>3523</v>
      </c>
      <c r="T725" s="342" t="s">
        <v>3524</v>
      </c>
    </row>
    <row r="726" spans="1:20" ht="14.25">
      <c r="A726" s="350"/>
      <c r="B726" s="219" t="s">
        <v>3264</v>
      </c>
      <c r="C726" s="343"/>
      <c r="D726" s="350"/>
      <c r="E726" s="344"/>
      <c r="F726" s="350"/>
      <c r="G726" s="344"/>
      <c r="H726" s="350"/>
      <c r="I726" s="346"/>
      <c r="J726" s="342" t="s">
        <v>3265</v>
      </c>
      <c r="K726" s="346"/>
      <c r="L726" s="348"/>
      <c r="M726" s="346"/>
      <c r="N726" s="348"/>
      <c r="O726" s="346"/>
      <c r="P726" s="348"/>
      <c r="Q726" s="346"/>
      <c r="R726" s="348"/>
      <c r="S726" s="346"/>
      <c r="T726" s="348"/>
    </row>
    <row r="727" spans="1:20" ht="14.25">
      <c r="A727" s="218" t="s">
        <v>1115</v>
      </c>
      <c r="B727" s="219" t="s">
        <v>1116</v>
      </c>
      <c r="C727" s="343"/>
      <c r="D727" s="350"/>
      <c r="E727" s="219">
        <v>64</v>
      </c>
      <c r="F727" s="218" t="s">
        <v>78</v>
      </c>
      <c r="G727" s="219" t="s">
        <v>79</v>
      </c>
      <c r="H727" s="345" t="s">
        <v>80</v>
      </c>
      <c r="I727" s="341" t="s">
        <v>121</v>
      </c>
      <c r="J727" s="342" t="s">
        <v>3015</v>
      </c>
      <c r="K727" s="341" t="s">
        <v>1118</v>
      </c>
      <c r="L727" s="342" t="s">
        <v>84</v>
      </c>
      <c r="M727" s="341" t="s">
        <v>336</v>
      </c>
      <c r="N727" s="342" t="s">
        <v>1824</v>
      </c>
      <c r="O727" s="341" t="s">
        <v>1824</v>
      </c>
      <c r="P727" s="349" t="s">
        <v>80</v>
      </c>
      <c r="Q727" s="341" t="s">
        <v>3016</v>
      </c>
      <c r="R727" s="348"/>
      <c r="S727" s="341" t="s">
        <v>3017</v>
      </c>
      <c r="T727" s="349" t="s">
        <v>3018</v>
      </c>
    </row>
    <row r="728" spans="1:20" ht="14.25">
      <c r="A728" s="218" t="s">
        <v>1109</v>
      </c>
      <c r="B728" s="219" t="s">
        <v>1112</v>
      </c>
      <c r="C728" s="343"/>
      <c r="D728" s="350"/>
      <c r="E728" s="344"/>
      <c r="F728" s="350"/>
      <c r="G728" s="344"/>
      <c r="H728" s="350"/>
      <c r="I728" s="346"/>
      <c r="J728" s="348"/>
      <c r="K728" s="346"/>
      <c r="L728" s="348"/>
      <c r="M728" s="346"/>
      <c r="N728" s="348"/>
      <c r="O728" s="346"/>
      <c r="P728" s="348"/>
      <c r="Q728" s="346"/>
      <c r="R728" s="348"/>
      <c r="S728" s="346"/>
      <c r="T728" s="348"/>
    </row>
    <row r="729" spans="1:20" ht="14.25">
      <c r="A729" s="218" t="s">
        <v>1109</v>
      </c>
      <c r="B729" s="219" t="s">
        <v>1112</v>
      </c>
      <c r="C729" s="343"/>
      <c r="D729" s="350"/>
      <c r="E729" s="344"/>
      <c r="F729" s="350"/>
      <c r="G729" s="344"/>
      <c r="H729" s="350"/>
      <c r="I729" s="346"/>
      <c r="J729" s="348"/>
      <c r="K729" s="346"/>
      <c r="L729" s="348"/>
      <c r="M729" s="346"/>
      <c r="N729" s="348"/>
      <c r="O729" s="346"/>
      <c r="P729" s="348"/>
      <c r="Q729" s="346"/>
      <c r="R729" s="348"/>
      <c r="S729" s="346"/>
      <c r="T729" s="348"/>
    </row>
    <row r="730" spans="1:20" ht="14.25">
      <c r="A730" s="218" t="s">
        <v>1109</v>
      </c>
      <c r="B730" s="219" t="s">
        <v>1112</v>
      </c>
      <c r="C730" s="343"/>
      <c r="D730" s="350"/>
      <c r="E730" s="344"/>
      <c r="F730" s="350"/>
      <c r="G730" s="344"/>
      <c r="H730" s="350"/>
      <c r="I730" s="346"/>
      <c r="J730" s="348"/>
      <c r="K730" s="346"/>
      <c r="L730" s="348"/>
      <c r="M730" s="346"/>
      <c r="N730" s="348"/>
      <c r="O730" s="346"/>
      <c r="P730" s="348"/>
      <c r="Q730" s="346"/>
      <c r="R730" s="348"/>
      <c r="S730" s="346"/>
      <c r="T730" s="348"/>
    </row>
    <row r="731" spans="1:20" ht="14.25">
      <c r="A731" s="218" t="s">
        <v>1109</v>
      </c>
      <c r="B731" s="219" t="s">
        <v>1112</v>
      </c>
      <c r="C731" s="343"/>
      <c r="D731" s="350"/>
      <c r="E731" s="219">
        <v>95</v>
      </c>
      <c r="F731" s="218" t="s">
        <v>78</v>
      </c>
      <c r="G731" s="219" t="s">
        <v>79</v>
      </c>
      <c r="H731" s="345" t="s">
        <v>80</v>
      </c>
      <c r="I731" s="341" t="s">
        <v>122</v>
      </c>
      <c r="J731" s="348"/>
      <c r="K731" s="341" t="s">
        <v>1113</v>
      </c>
      <c r="L731" s="348"/>
      <c r="M731" s="341" t="s">
        <v>336</v>
      </c>
      <c r="N731" s="342" t="s">
        <v>1824</v>
      </c>
      <c r="O731" s="341" t="s">
        <v>1824</v>
      </c>
      <c r="P731" s="348"/>
      <c r="Q731" s="341" t="s">
        <v>3525</v>
      </c>
      <c r="R731" s="342" t="s">
        <v>2987</v>
      </c>
      <c r="S731" s="362" t="s">
        <v>2988</v>
      </c>
      <c r="T731" s="358"/>
    </row>
    <row r="732" spans="1:20" ht="14.25">
      <c r="A732" s="350"/>
      <c r="B732" s="219" t="s">
        <v>3284</v>
      </c>
      <c r="C732" s="343"/>
      <c r="D732" s="350"/>
      <c r="E732" s="344"/>
      <c r="F732" s="350"/>
      <c r="G732" s="344"/>
      <c r="H732" s="350"/>
      <c r="I732" s="346"/>
      <c r="J732" s="342" t="s">
        <v>3286</v>
      </c>
      <c r="K732" s="346"/>
      <c r="L732" s="348"/>
      <c r="M732" s="346"/>
      <c r="N732" s="348"/>
      <c r="O732" s="346"/>
      <c r="P732" s="348"/>
      <c r="Q732" s="346"/>
      <c r="R732" s="348"/>
      <c r="S732" s="346"/>
      <c r="T732" s="348"/>
    </row>
    <row r="733" spans="1:20" ht="14.25">
      <c r="A733" s="350"/>
      <c r="B733" s="219" t="s">
        <v>3284</v>
      </c>
      <c r="C733" s="343"/>
      <c r="D733" s="350"/>
      <c r="E733" s="344"/>
      <c r="F733" s="350"/>
      <c r="G733" s="344"/>
      <c r="H733" s="350"/>
      <c r="I733" s="346"/>
      <c r="J733" s="342" t="s">
        <v>3285</v>
      </c>
      <c r="K733" s="346"/>
      <c r="L733" s="348"/>
      <c r="M733" s="346"/>
      <c r="N733" s="348"/>
      <c r="O733" s="346"/>
      <c r="P733" s="348"/>
      <c r="Q733" s="346"/>
      <c r="R733" s="348"/>
      <c r="S733" s="346"/>
      <c r="T733" s="348"/>
    </row>
    <row r="734" spans="1:20" ht="14.25">
      <c r="A734" s="218" t="s">
        <v>3071</v>
      </c>
      <c r="B734" s="219" t="s">
        <v>3072</v>
      </c>
      <c r="C734" s="343"/>
      <c r="D734" s="350"/>
      <c r="E734" s="219">
        <v>52</v>
      </c>
      <c r="F734" s="218" t="s">
        <v>78</v>
      </c>
      <c r="G734" s="219" t="s">
        <v>79</v>
      </c>
      <c r="H734" s="345" t="s">
        <v>80</v>
      </c>
      <c r="I734" s="341" t="s">
        <v>9</v>
      </c>
      <c r="J734" s="342" t="s">
        <v>3073</v>
      </c>
      <c r="K734" s="341" t="s">
        <v>3074</v>
      </c>
      <c r="L734" s="342" t="s">
        <v>70</v>
      </c>
      <c r="M734" s="341" t="s">
        <v>336</v>
      </c>
      <c r="N734" s="342" t="s">
        <v>1294</v>
      </c>
      <c r="O734" s="341" t="s">
        <v>1295</v>
      </c>
      <c r="P734" s="349" t="s">
        <v>80</v>
      </c>
      <c r="Q734" s="341" t="s">
        <v>3526</v>
      </c>
      <c r="R734" s="348"/>
      <c r="S734" s="341" t="s">
        <v>3076</v>
      </c>
      <c r="T734" s="342" t="s">
        <v>3527</v>
      </c>
    </row>
    <row r="735" spans="1:20" ht="14.25">
      <c r="A735" s="218" t="s">
        <v>2979</v>
      </c>
      <c r="B735" s="219" t="s">
        <v>2980</v>
      </c>
      <c r="C735" s="343"/>
      <c r="D735" s="350"/>
      <c r="E735" s="344"/>
      <c r="F735" s="350"/>
      <c r="G735" s="344"/>
      <c r="H735" s="350"/>
      <c r="I735" s="346"/>
      <c r="J735" s="342" t="s">
        <v>2981</v>
      </c>
      <c r="K735" s="346"/>
      <c r="L735" s="348"/>
      <c r="M735" s="346"/>
      <c r="N735" s="348"/>
      <c r="O735" s="346"/>
      <c r="P735" s="348"/>
      <c r="Q735" s="346"/>
      <c r="R735" s="348"/>
      <c r="S735" s="346"/>
      <c r="T735" s="348"/>
    </row>
    <row r="736" spans="1:20" ht="14.25">
      <c r="A736" s="218" t="s">
        <v>3118</v>
      </c>
      <c r="B736" s="219" t="s">
        <v>3119</v>
      </c>
      <c r="C736" s="343"/>
      <c r="D736" s="350"/>
      <c r="E736" s="219">
        <v>48</v>
      </c>
      <c r="F736" s="218" t="s">
        <v>78</v>
      </c>
      <c r="G736" s="219" t="s">
        <v>79</v>
      </c>
      <c r="H736" s="345" t="s">
        <v>80</v>
      </c>
      <c r="I736" s="341" t="s">
        <v>122</v>
      </c>
      <c r="J736" s="342" t="s">
        <v>3120</v>
      </c>
      <c r="K736" s="341" t="s">
        <v>3121</v>
      </c>
      <c r="L736" s="342" t="s">
        <v>70</v>
      </c>
      <c r="M736" s="341" t="s">
        <v>194</v>
      </c>
      <c r="N736" s="342" t="s">
        <v>968</v>
      </c>
      <c r="O736" s="341" t="s">
        <v>2210</v>
      </c>
      <c r="P736" s="349" t="s">
        <v>80</v>
      </c>
      <c r="Q736" s="346"/>
      <c r="R736" s="348"/>
      <c r="S736" s="341" t="s">
        <v>3528</v>
      </c>
      <c r="T736" s="349" t="s">
        <v>3123</v>
      </c>
    </row>
    <row r="737" spans="1:20" ht="14.25">
      <c r="A737" s="218" t="s">
        <v>3105</v>
      </c>
      <c r="B737" s="219" t="s">
        <v>3106</v>
      </c>
      <c r="C737" s="343"/>
      <c r="D737" s="350"/>
      <c r="E737" s="344"/>
      <c r="F737" s="350"/>
      <c r="G737" s="344"/>
      <c r="H737" s="350"/>
      <c r="I737" s="346"/>
      <c r="J737" s="342" t="s">
        <v>3107</v>
      </c>
      <c r="K737" s="346"/>
      <c r="L737" s="348"/>
      <c r="M737" s="346"/>
      <c r="N737" s="348"/>
      <c r="O737" s="346"/>
      <c r="P737" s="348"/>
      <c r="Q737" s="346"/>
      <c r="R737" s="348"/>
      <c r="S737" s="346"/>
      <c r="T737" s="348"/>
    </row>
    <row r="738" spans="1:20" ht="14.25">
      <c r="A738" s="218" t="s">
        <v>3100</v>
      </c>
      <c r="B738" s="219" t="s">
        <v>3101</v>
      </c>
      <c r="C738" s="343"/>
      <c r="D738" s="350"/>
      <c r="E738" s="344"/>
      <c r="F738" s="350"/>
      <c r="G738" s="344"/>
      <c r="H738" s="350"/>
      <c r="I738" s="346"/>
      <c r="J738" s="342" t="s">
        <v>3102</v>
      </c>
      <c r="K738" s="346"/>
      <c r="L738" s="348"/>
      <c r="M738" s="346"/>
      <c r="N738" s="348"/>
      <c r="O738" s="346"/>
      <c r="P738" s="348"/>
      <c r="Q738" s="346"/>
      <c r="R738" s="348"/>
      <c r="S738" s="346"/>
      <c r="T738" s="348"/>
    </row>
    <row r="739" spans="1:20" ht="14.25">
      <c r="A739" s="218" t="s">
        <v>3100</v>
      </c>
      <c r="B739" s="219" t="s">
        <v>3101</v>
      </c>
      <c r="C739" s="343"/>
      <c r="D739" s="350"/>
      <c r="E739" s="344"/>
      <c r="F739" s="350"/>
      <c r="G739" s="344"/>
      <c r="H739" s="350"/>
      <c r="I739" s="346"/>
      <c r="J739" s="342" t="s">
        <v>3102</v>
      </c>
      <c r="K739" s="346"/>
      <c r="L739" s="348"/>
      <c r="M739" s="346"/>
      <c r="N739" s="348"/>
      <c r="O739" s="346"/>
      <c r="P739" s="348"/>
      <c r="Q739" s="346"/>
      <c r="R739" s="348"/>
      <c r="S739" s="346"/>
      <c r="T739" s="348"/>
    </row>
    <row r="740" spans="1:20" ht="14.25">
      <c r="A740" s="218" t="s">
        <v>3110</v>
      </c>
      <c r="B740" s="219" t="s">
        <v>3112</v>
      </c>
      <c r="C740" s="343"/>
      <c r="D740" s="350"/>
      <c r="E740" s="219">
        <v>59</v>
      </c>
      <c r="F740" s="218" t="s">
        <v>78</v>
      </c>
      <c r="G740" s="344"/>
      <c r="H740" s="345" t="s">
        <v>80</v>
      </c>
      <c r="I740" s="341" t="s">
        <v>121</v>
      </c>
      <c r="J740" s="342" t="s">
        <v>3113</v>
      </c>
      <c r="K740" s="341" t="s">
        <v>3114</v>
      </c>
      <c r="L740" s="342" t="s">
        <v>84</v>
      </c>
      <c r="M740" s="341" t="s">
        <v>1550</v>
      </c>
      <c r="N740" s="342" t="s">
        <v>748</v>
      </c>
      <c r="O740" s="341" t="s">
        <v>1915</v>
      </c>
      <c r="P740" s="349" t="s">
        <v>80</v>
      </c>
      <c r="Q740" s="341" t="s">
        <v>3529</v>
      </c>
      <c r="R740" s="348"/>
      <c r="S740" s="341" t="s">
        <v>3116</v>
      </c>
      <c r="T740" s="349" t="s">
        <v>3117</v>
      </c>
    </row>
    <row r="741" spans="1:20" ht="14.25">
      <c r="A741" s="350"/>
      <c r="B741" s="219" t="s">
        <v>3281</v>
      </c>
      <c r="C741" s="343"/>
      <c r="D741" s="350"/>
      <c r="E741" s="344"/>
      <c r="F741" s="350"/>
      <c r="G741" s="344"/>
      <c r="H741" s="350"/>
      <c r="I741" s="346"/>
      <c r="J741" s="342" t="s">
        <v>3282</v>
      </c>
      <c r="K741" s="346"/>
      <c r="L741" s="348"/>
      <c r="M741" s="346"/>
      <c r="N741" s="348"/>
      <c r="O741" s="346"/>
      <c r="P741" s="348"/>
      <c r="Q741" s="346"/>
      <c r="R741" s="348"/>
      <c r="S741" s="346"/>
      <c r="T741" s="348"/>
    </row>
    <row r="742" spans="1:20" ht="14.25">
      <c r="A742" s="218" t="s">
        <v>3097</v>
      </c>
      <c r="B742" s="219" t="s">
        <v>3098</v>
      </c>
      <c r="C742" s="343"/>
      <c r="D742" s="350"/>
      <c r="E742" s="344"/>
      <c r="F742" s="350"/>
      <c r="G742" s="344"/>
      <c r="H742" s="350"/>
      <c r="I742" s="346"/>
      <c r="J742" s="342" t="s">
        <v>3099</v>
      </c>
      <c r="K742" s="346"/>
      <c r="L742" s="348"/>
      <c r="M742" s="346"/>
      <c r="N742" s="348"/>
      <c r="O742" s="346"/>
      <c r="P742" s="348"/>
      <c r="Q742" s="346"/>
      <c r="R742" s="348"/>
      <c r="S742" s="346"/>
      <c r="T742" s="348"/>
    </row>
    <row r="743" spans="1:20" ht="14.25">
      <c r="A743" s="218" t="s">
        <v>3094</v>
      </c>
      <c r="B743" s="219" t="s">
        <v>3095</v>
      </c>
      <c r="C743" s="343"/>
      <c r="D743" s="350"/>
      <c r="E743" s="344"/>
      <c r="F743" s="350"/>
      <c r="G743" s="344"/>
      <c r="H743" s="350"/>
      <c r="I743" s="346"/>
      <c r="J743" s="342" t="s">
        <v>3096</v>
      </c>
      <c r="K743" s="346"/>
      <c r="L743" s="348"/>
      <c r="M743" s="346"/>
      <c r="N743" s="348"/>
      <c r="O743" s="346"/>
      <c r="P743" s="348"/>
      <c r="Q743" s="346"/>
      <c r="R743" s="348"/>
      <c r="S743" s="346"/>
      <c r="T743" s="348"/>
    </row>
    <row r="744" spans="1:20" ht="14.25">
      <c r="A744" s="350"/>
      <c r="B744" s="219" t="s">
        <v>3267</v>
      </c>
      <c r="C744" s="343"/>
      <c r="D744" s="350"/>
      <c r="E744" s="344"/>
      <c r="F744" s="350"/>
      <c r="G744" s="344"/>
      <c r="H744" s="350"/>
      <c r="I744" s="346"/>
      <c r="J744" s="342" t="s">
        <v>3268</v>
      </c>
      <c r="K744" s="346"/>
      <c r="L744" s="348"/>
      <c r="M744" s="346"/>
      <c r="N744" s="348"/>
      <c r="O744" s="346"/>
      <c r="P744" s="348"/>
      <c r="Q744" s="346"/>
      <c r="R744" s="348"/>
      <c r="S744" s="346"/>
      <c r="T744" s="348"/>
    </row>
    <row r="745" spans="1:20" ht="14.25">
      <c r="A745" s="218" t="s">
        <v>2930</v>
      </c>
      <c r="B745" s="219" t="s">
        <v>2931</v>
      </c>
      <c r="C745" s="343"/>
      <c r="D745" s="350"/>
      <c r="E745" s="219">
        <v>49</v>
      </c>
      <c r="F745" s="218" t="s">
        <v>703</v>
      </c>
      <c r="G745" s="344"/>
      <c r="H745" s="345" t="s">
        <v>80</v>
      </c>
      <c r="I745" s="341" t="s">
        <v>9</v>
      </c>
      <c r="J745" s="348"/>
      <c r="K745" s="341" t="s">
        <v>2932</v>
      </c>
      <c r="L745" s="342" t="s">
        <v>70</v>
      </c>
      <c r="M745" s="341" t="s">
        <v>1550</v>
      </c>
      <c r="N745" s="342" t="s">
        <v>292</v>
      </c>
      <c r="O745" s="341" t="s">
        <v>776</v>
      </c>
      <c r="P745" s="349" t="s">
        <v>80</v>
      </c>
      <c r="Q745" s="346"/>
      <c r="R745" s="348"/>
      <c r="S745" s="341" t="s">
        <v>3530</v>
      </c>
      <c r="T745" s="342" t="s">
        <v>3531</v>
      </c>
    </row>
    <row r="746" spans="1:20" ht="14.25">
      <c r="A746" s="218" t="s">
        <v>3091</v>
      </c>
      <c r="B746" s="219" t="s">
        <v>3092</v>
      </c>
      <c r="C746" s="343"/>
      <c r="D746" s="350"/>
      <c r="E746" s="344"/>
      <c r="F746" s="350"/>
      <c r="G746" s="344"/>
      <c r="H746" s="350"/>
      <c r="I746" s="346"/>
      <c r="J746" s="348"/>
      <c r="K746" s="346"/>
      <c r="L746" s="348"/>
      <c r="M746" s="346"/>
      <c r="N746" s="348"/>
      <c r="O746" s="346"/>
      <c r="P746" s="348"/>
      <c r="Q746" s="346"/>
      <c r="R746" s="348"/>
      <c r="S746" s="346"/>
      <c r="T746" s="348"/>
    </row>
    <row r="747" spans="1:20" ht="14.25">
      <c r="A747" s="218" t="s">
        <v>2964</v>
      </c>
      <c r="B747" s="219" t="s">
        <v>2965</v>
      </c>
      <c r="C747" s="343"/>
      <c r="D747" s="218">
        <v>1967</v>
      </c>
      <c r="E747" s="219">
        <v>49</v>
      </c>
      <c r="F747" s="218" t="s">
        <v>78</v>
      </c>
      <c r="G747" s="219" t="s">
        <v>79</v>
      </c>
      <c r="H747" s="345" t="s">
        <v>80</v>
      </c>
      <c r="I747" s="341" t="s">
        <v>9</v>
      </c>
      <c r="J747" s="342" t="s">
        <v>2966</v>
      </c>
      <c r="K747" s="341" t="s">
        <v>2967</v>
      </c>
      <c r="L747" s="348"/>
      <c r="M747" s="341" t="s">
        <v>336</v>
      </c>
      <c r="N747" s="342" t="s">
        <v>63</v>
      </c>
      <c r="O747" s="341" t="s">
        <v>64</v>
      </c>
      <c r="P747" s="349" t="s">
        <v>80</v>
      </c>
      <c r="Q747" s="346"/>
      <c r="R747" s="348"/>
      <c r="S747" s="341" t="s">
        <v>2968</v>
      </c>
      <c r="T747" s="349" t="s">
        <v>2969</v>
      </c>
    </row>
    <row r="748" spans="1:20" ht="14.25">
      <c r="A748" s="350"/>
      <c r="B748" s="219" t="s">
        <v>3272</v>
      </c>
      <c r="C748" s="343"/>
      <c r="D748" s="350"/>
      <c r="E748" s="344"/>
      <c r="F748" s="350"/>
      <c r="G748" s="344"/>
      <c r="H748" s="350"/>
      <c r="I748" s="346"/>
      <c r="J748" s="342" t="s">
        <v>3273</v>
      </c>
      <c r="K748" s="346"/>
      <c r="L748" s="348"/>
      <c r="M748" s="346"/>
      <c r="N748" s="348"/>
      <c r="O748" s="346"/>
      <c r="P748" s="348"/>
      <c r="Q748" s="346"/>
      <c r="R748" s="348"/>
      <c r="S748" s="346"/>
      <c r="T748" s="348"/>
    </row>
    <row r="749" spans="1:20" ht="14.25">
      <c r="A749" s="218" t="s">
        <v>3054</v>
      </c>
      <c r="B749" s="219" t="s">
        <v>3055</v>
      </c>
      <c r="C749" s="343"/>
      <c r="D749" s="350"/>
      <c r="E749" s="219">
        <v>75</v>
      </c>
      <c r="F749" s="218" t="s">
        <v>78</v>
      </c>
      <c r="G749" s="344"/>
      <c r="H749" s="345" t="s">
        <v>80</v>
      </c>
      <c r="I749" s="341" t="s">
        <v>122</v>
      </c>
      <c r="J749" s="342" t="s">
        <v>3056</v>
      </c>
      <c r="K749" s="341" t="s">
        <v>3057</v>
      </c>
      <c r="L749" s="342" t="s">
        <v>70</v>
      </c>
      <c r="M749" s="341" t="s">
        <v>336</v>
      </c>
      <c r="N749" s="342" t="s">
        <v>748</v>
      </c>
      <c r="O749" s="341" t="s">
        <v>1703</v>
      </c>
      <c r="P749" s="349" t="s">
        <v>80</v>
      </c>
      <c r="Q749" s="341" t="s">
        <v>3058</v>
      </c>
      <c r="R749" s="348"/>
      <c r="S749" s="341" t="s">
        <v>3532</v>
      </c>
      <c r="T749" s="342" t="s">
        <v>3533</v>
      </c>
    </row>
    <row r="750" spans="1:20" ht="14.25">
      <c r="A750" s="218" t="s">
        <v>2972</v>
      </c>
      <c r="B750" s="219" t="s">
        <v>2973</v>
      </c>
      <c r="C750" s="343"/>
      <c r="D750" s="350"/>
      <c r="E750" s="219">
        <v>63</v>
      </c>
      <c r="F750" s="218" t="s">
        <v>78</v>
      </c>
      <c r="G750" s="219" t="s">
        <v>79</v>
      </c>
      <c r="H750" s="345" t="s">
        <v>80</v>
      </c>
      <c r="I750" s="341" t="s">
        <v>123</v>
      </c>
      <c r="J750" s="342" t="s">
        <v>2974</v>
      </c>
      <c r="K750" s="341" t="s">
        <v>2975</v>
      </c>
      <c r="L750" s="342" t="s">
        <v>84</v>
      </c>
      <c r="M750" s="341" t="s">
        <v>1550</v>
      </c>
      <c r="N750" s="342" t="s">
        <v>319</v>
      </c>
      <c r="O750" s="341" t="s">
        <v>319</v>
      </c>
      <c r="P750" s="349" t="s">
        <v>80</v>
      </c>
      <c r="Q750" s="341" t="s">
        <v>3534</v>
      </c>
      <c r="R750" s="348"/>
      <c r="S750" s="341" t="s">
        <v>3535</v>
      </c>
      <c r="T750" s="349" t="s">
        <v>2978</v>
      </c>
    </row>
    <row r="751" spans="1:20" ht="14.25">
      <c r="A751" s="218" t="s">
        <v>2982</v>
      </c>
      <c r="B751" s="219" t="s">
        <v>2983</v>
      </c>
      <c r="C751" s="343"/>
      <c r="D751" s="350"/>
      <c r="E751" s="344"/>
      <c r="F751" s="350"/>
      <c r="G751" s="344"/>
      <c r="H751" s="350"/>
      <c r="I751" s="346"/>
      <c r="J751" s="342" t="s">
        <v>2984</v>
      </c>
      <c r="K751" s="346"/>
      <c r="L751" s="348"/>
      <c r="M751" s="346"/>
      <c r="N751" s="348"/>
      <c r="O751" s="346"/>
      <c r="P751" s="348"/>
      <c r="Q751" s="346"/>
      <c r="R751" s="348"/>
      <c r="S751" s="346"/>
      <c r="T751" s="348"/>
    </row>
    <row r="752" spans="1:20" ht="14.25">
      <c r="A752" s="218" t="s">
        <v>3162</v>
      </c>
      <c r="B752" s="219" t="s">
        <v>3163</v>
      </c>
      <c r="C752" s="343"/>
      <c r="D752" s="350"/>
      <c r="E752" s="219">
        <v>42</v>
      </c>
      <c r="F752" s="218" t="s">
        <v>78</v>
      </c>
      <c r="G752" s="344"/>
      <c r="H752" s="345" t="s">
        <v>80</v>
      </c>
      <c r="I752" s="341" t="s">
        <v>119</v>
      </c>
      <c r="J752" s="342" t="s">
        <v>3164</v>
      </c>
      <c r="K752" s="341" t="s">
        <v>3165</v>
      </c>
      <c r="L752" s="342" t="s">
        <v>70</v>
      </c>
      <c r="M752" s="341" t="s">
        <v>336</v>
      </c>
      <c r="N752" s="342" t="s">
        <v>223</v>
      </c>
      <c r="O752" s="341" t="s">
        <v>223</v>
      </c>
      <c r="P752" s="349" t="s">
        <v>80</v>
      </c>
      <c r="Q752" s="341" t="s">
        <v>3166</v>
      </c>
      <c r="R752" s="348"/>
      <c r="S752" s="341" t="s">
        <v>3167</v>
      </c>
      <c r="T752" s="349" t="s">
        <v>3168</v>
      </c>
    </row>
    <row r="753" spans="1:20" ht="14.25">
      <c r="A753" s="218" t="s">
        <v>3154</v>
      </c>
      <c r="B753" s="219" t="s">
        <v>3155</v>
      </c>
      <c r="C753" s="343"/>
      <c r="D753" s="350"/>
      <c r="E753" s="219">
        <v>54</v>
      </c>
      <c r="F753" s="218" t="s">
        <v>78</v>
      </c>
      <c r="G753" s="344"/>
      <c r="H753" s="345" t="s">
        <v>80</v>
      </c>
      <c r="I753" s="341" t="s">
        <v>122</v>
      </c>
      <c r="J753" s="342" t="s">
        <v>3156</v>
      </c>
      <c r="K753" s="341" t="s">
        <v>3157</v>
      </c>
      <c r="L753" s="342" t="s">
        <v>70</v>
      </c>
      <c r="M753" s="341" t="s">
        <v>953</v>
      </c>
      <c r="N753" s="342" t="s">
        <v>1294</v>
      </c>
      <c r="O753" s="341" t="s">
        <v>1295</v>
      </c>
      <c r="P753" s="348"/>
      <c r="Q753" s="341" t="s">
        <v>3158</v>
      </c>
      <c r="R753" s="348"/>
      <c r="S753" s="341" t="s">
        <v>3536</v>
      </c>
      <c r="T753" s="342" t="s">
        <v>3537</v>
      </c>
    </row>
    <row r="754" spans="1:20" ht="14.25">
      <c r="A754" s="218" t="s">
        <v>672</v>
      </c>
      <c r="B754" s="219" t="s">
        <v>673</v>
      </c>
      <c r="C754" s="343"/>
      <c r="D754" s="350"/>
      <c r="E754" s="344"/>
      <c r="F754" s="350"/>
      <c r="G754" s="344"/>
      <c r="H754" s="350"/>
      <c r="I754" s="346"/>
      <c r="J754" s="348"/>
      <c r="K754" s="346"/>
      <c r="L754" s="348"/>
      <c r="M754" s="346"/>
      <c r="N754" s="348"/>
      <c r="O754" s="346"/>
      <c r="P754" s="348"/>
      <c r="Q754" s="346"/>
      <c r="R754" s="348"/>
      <c r="S754" s="346"/>
      <c r="T754" s="348"/>
    </row>
    <row r="755" spans="1:20" ht="14.25">
      <c r="A755" s="218" t="s">
        <v>3221</v>
      </c>
      <c r="B755" s="219" t="s">
        <v>3222</v>
      </c>
      <c r="C755" s="343"/>
      <c r="D755" s="350"/>
      <c r="E755" s="344"/>
      <c r="F755" s="218" t="s">
        <v>703</v>
      </c>
      <c r="G755" s="219" t="s">
        <v>79</v>
      </c>
      <c r="H755" s="345" t="s">
        <v>80</v>
      </c>
      <c r="I755" s="341" t="s">
        <v>121</v>
      </c>
      <c r="J755" s="342" t="s">
        <v>3223</v>
      </c>
      <c r="K755" s="341" t="s">
        <v>3224</v>
      </c>
      <c r="L755" s="342" t="s">
        <v>70</v>
      </c>
      <c r="M755" s="341" t="s">
        <v>336</v>
      </c>
      <c r="N755" s="342" t="s">
        <v>1337</v>
      </c>
      <c r="O755" s="341" t="s">
        <v>1337</v>
      </c>
      <c r="P755" s="349" t="s">
        <v>80</v>
      </c>
      <c r="Q755" s="341" t="s">
        <v>3225</v>
      </c>
      <c r="R755" s="348"/>
      <c r="S755" s="341" t="s">
        <v>3226</v>
      </c>
      <c r="T755" s="349" t="s">
        <v>3227</v>
      </c>
    </row>
    <row r="756" spans="1:20" ht="14.25">
      <c r="A756" s="218" t="s">
        <v>3215</v>
      </c>
      <c r="B756" s="219" t="s">
        <v>3216</v>
      </c>
      <c r="C756" s="343"/>
      <c r="D756" s="350"/>
      <c r="E756" s="344"/>
      <c r="F756" s="218" t="s">
        <v>78</v>
      </c>
      <c r="G756" s="344"/>
      <c r="H756" s="345" t="s">
        <v>80</v>
      </c>
      <c r="I756" s="341" t="s">
        <v>123</v>
      </c>
      <c r="J756" s="342" t="s">
        <v>3217</v>
      </c>
      <c r="K756" s="341" t="s">
        <v>3218</v>
      </c>
      <c r="L756" s="342" t="s">
        <v>70</v>
      </c>
      <c r="M756" s="341" t="s">
        <v>1756</v>
      </c>
      <c r="N756" s="342" t="s">
        <v>292</v>
      </c>
      <c r="O756" s="341" t="s">
        <v>1565</v>
      </c>
      <c r="P756" s="349" t="s">
        <v>80</v>
      </c>
      <c r="Q756" s="346"/>
      <c r="R756" s="348"/>
      <c r="S756" s="341" t="s">
        <v>3538</v>
      </c>
      <c r="T756" s="349" t="s">
        <v>3220</v>
      </c>
    </row>
    <row r="757" spans="1:20" ht="14.25">
      <c r="A757" s="218" t="s">
        <v>3136</v>
      </c>
      <c r="B757" s="219" t="s">
        <v>3137</v>
      </c>
      <c r="C757" s="343"/>
      <c r="D757" s="350"/>
      <c r="E757" s="344"/>
      <c r="F757" s="218" t="s">
        <v>78</v>
      </c>
      <c r="G757" s="344"/>
      <c r="H757" s="350"/>
      <c r="I757" s="341" t="s">
        <v>9</v>
      </c>
      <c r="J757" s="342" t="s">
        <v>3138</v>
      </c>
      <c r="K757" s="341" t="s">
        <v>3139</v>
      </c>
      <c r="L757" s="342" t="s">
        <v>70</v>
      </c>
      <c r="M757" s="341" t="s">
        <v>336</v>
      </c>
      <c r="N757" s="342" t="s">
        <v>2763</v>
      </c>
      <c r="O757" s="341" t="s">
        <v>3141</v>
      </c>
      <c r="P757" s="349" t="s">
        <v>80</v>
      </c>
      <c r="Q757" s="341" t="s">
        <v>3539</v>
      </c>
      <c r="R757" s="348"/>
      <c r="S757" s="341" t="s">
        <v>3540</v>
      </c>
      <c r="T757" s="342" t="s">
        <v>3541</v>
      </c>
    </row>
    <row r="758" spans="1:20" ht="14.25">
      <c r="A758" s="218" t="s">
        <v>3228</v>
      </c>
      <c r="B758" s="219" t="s">
        <v>3229</v>
      </c>
      <c r="C758" s="343"/>
      <c r="D758" s="350"/>
      <c r="E758" s="344"/>
      <c r="F758" s="218" t="s">
        <v>78</v>
      </c>
      <c r="G758" s="344"/>
      <c r="H758" s="345" t="s">
        <v>80</v>
      </c>
      <c r="I758" s="341" t="s">
        <v>119</v>
      </c>
      <c r="J758" s="348"/>
      <c r="K758" s="346"/>
      <c r="L758" s="342" t="s">
        <v>70</v>
      </c>
      <c r="M758" s="346"/>
      <c r="N758" s="348"/>
      <c r="O758" s="346"/>
      <c r="P758" s="348"/>
      <c r="Q758" s="346"/>
      <c r="R758" s="348"/>
      <c r="S758" s="346"/>
      <c r="T758" s="348"/>
    </row>
    <row r="759" spans="1:20" ht="14.25">
      <c r="A759" s="218" t="s">
        <v>2958</v>
      </c>
      <c r="B759" s="219" t="s">
        <v>2959</v>
      </c>
      <c r="C759" s="343"/>
      <c r="D759" s="350"/>
      <c r="E759" s="344"/>
      <c r="F759" s="350"/>
      <c r="G759" s="344"/>
      <c r="H759" s="350"/>
      <c r="I759" s="346"/>
      <c r="J759" s="342" t="s">
        <v>2960</v>
      </c>
      <c r="K759" s="346"/>
      <c r="L759" s="348"/>
      <c r="M759" s="346"/>
      <c r="N759" s="348"/>
      <c r="O759" s="346"/>
      <c r="P759" s="348"/>
      <c r="Q759" s="346"/>
      <c r="R759" s="348"/>
      <c r="S759" s="346"/>
      <c r="T759" s="348"/>
    </row>
    <row r="760" spans="1:20" ht="14.25">
      <c r="A760" s="218" t="s">
        <v>2951</v>
      </c>
      <c r="B760" s="219" t="s">
        <v>2952</v>
      </c>
      <c r="C760" s="343"/>
      <c r="D760" s="350"/>
      <c r="E760" s="219">
        <v>49</v>
      </c>
      <c r="F760" s="218" t="s">
        <v>78</v>
      </c>
      <c r="G760" s="344"/>
      <c r="H760" s="345" t="s">
        <v>80</v>
      </c>
      <c r="I760" s="341" t="s">
        <v>119</v>
      </c>
      <c r="J760" s="342" t="s">
        <v>2953</v>
      </c>
      <c r="K760" s="341" t="s">
        <v>2954</v>
      </c>
      <c r="L760" s="342" t="s">
        <v>84</v>
      </c>
      <c r="M760" s="341" t="s">
        <v>336</v>
      </c>
      <c r="N760" s="342" t="s">
        <v>223</v>
      </c>
      <c r="O760" s="341" t="s">
        <v>223</v>
      </c>
      <c r="P760" s="349" t="s">
        <v>80</v>
      </c>
      <c r="Q760" s="341" t="s">
        <v>3542</v>
      </c>
      <c r="R760" s="348"/>
      <c r="S760" s="341" t="s">
        <v>2956</v>
      </c>
      <c r="T760" s="349" t="s">
        <v>2957</v>
      </c>
    </row>
    <row r="761" spans="1:20" ht="14.25">
      <c r="A761" s="218" t="s">
        <v>3169</v>
      </c>
      <c r="B761" s="219" t="s">
        <v>3170</v>
      </c>
      <c r="C761" s="343"/>
      <c r="D761" s="350"/>
      <c r="E761" s="219">
        <v>63</v>
      </c>
      <c r="F761" s="218" t="s">
        <v>78</v>
      </c>
      <c r="G761" s="219" t="s">
        <v>79</v>
      </c>
      <c r="H761" s="345" t="s">
        <v>80</v>
      </c>
      <c r="I761" s="341" t="s">
        <v>123</v>
      </c>
      <c r="J761" s="342" t="s">
        <v>3171</v>
      </c>
      <c r="K761" s="341" t="s">
        <v>3172</v>
      </c>
      <c r="L761" s="342" t="s">
        <v>70</v>
      </c>
      <c r="M761" s="341" t="s">
        <v>953</v>
      </c>
      <c r="N761" s="342" t="s">
        <v>1337</v>
      </c>
      <c r="O761" s="341" t="s">
        <v>1337</v>
      </c>
      <c r="P761" s="349" t="s">
        <v>80</v>
      </c>
      <c r="Q761" s="341" t="s">
        <v>3543</v>
      </c>
      <c r="R761" s="348"/>
      <c r="S761" s="341" t="s">
        <v>3544</v>
      </c>
      <c r="T761" s="349" t="s">
        <v>3175</v>
      </c>
    </row>
    <row r="762" spans="1:20" ht="14.25">
      <c r="A762" s="350"/>
      <c r="B762" s="219" t="s">
        <v>3276</v>
      </c>
      <c r="C762" s="343"/>
      <c r="D762" s="350"/>
      <c r="E762" s="344"/>
      <c r="F762" s="350"/>
      <c r="G762" s="344"/>
      <c r="H762" s="350"/>
      <c r="I762" s="346"/>
      <c r="J762" s="342" t="s">
        <v>3277</v>
      </c>
      <c r="K762" s="346"/>
      <c r="L762" s="348"/>
      <c r="M762" s="346"/>
      <c r="N762" s="348"/>
      <c r="O762" s="346"/>
      <c r="P762" s="348"/>
      <c r="Q762" s="346"/>
      <c r="R762" s="348"/>
      <c r="S762" s="346"/>
      <c r="T762" s="348"/>
    </row>
    <row r="763" spans="1:20" ht="14.25">
      <c r="A763" s="218" t="s">
        <v>1085</v>
      </c>
      <c r="B763" s="219" t="s">
        <v>1086</v>
      </c>
      <c r="C763" s="343"/>
      <c r="D763" s="350"/>
      <c r="E763" s="344"/>
      <c r="F763" s="350"/>
      <c r="G763" s="344"/>
      <c r="H763" s="345" t="s">
        <v>80</v>
      </c>
      <c r="I763" s="341" t="s">
        <v>122</v>
      </c>
      <c r="J763" s="342" t="s">
        <v>2917</v>
      </c>
      <c r="K763" s="341" t="s">
        <v>1087</v>
      </c>
      <c r="L763" s="348"/>
      <c r="M763" s="341" t="s">
        <v>336</v>
      </c>
      <c r="N763" s="342" t="s">
        <v>292</v>
      </c>
      <c r="O763" s="341" t="s">
        <v>776</v>
      </c>
      <c r="P763" s="349" t="s">
        <v>80</v>
      </c>
      <c r="Q763" s="341" t="s">
        <v>2918</v>
      </c>
      <c r="R763" s="342" t="s">
        <v>2919</v>
      </c>
      <c r="S763" s="362" t="s">
        <v>2920</v>
      </c>
      <c r="T763" s="358"/>
    </row>
    <row r="764" spans="1:20" ht="14.25">
      <c r="A764" s="218" t="s">
        <v>2927</v>
      </c>
      <c r="B764" s="219" t="s">
        <v>2928</v>
      </c>
      <c r="C764" s="343"/>
      <c r="D764" s="350"/>
      <c r="E764" s="344"/>
      <c r="F764" s="350"/>
      <c r="G764" s="344"/>
      <c r="H764" s="350"/>
      <c r="I764" s="346"/>
      <c r="J764" s="342" t="s">
        <v>2929</v>
      </c>
      <c r="K764" s="346"/>
      <c r="L764" s="348"/>
      <c r="M764" s="346"/>
      <c r="N764" s="348"/>
      <c r="O764" s="346"/>
      <c r="P764" s="348"/>
      <c r="Q764" s="346"/>
      <c r="R764" s="348"/>
      <c r="S764" s="346"/>
      <c r="T764" s="348"/>
    </row>
    <row r="765" spans="1:20" ht="14.25">
      <c r="A765" s="218" t="s">
        <v>2927</v>
      </c>
      <c r="B765" s="219" t="s">
        <v>2928</v>
      </c>
      <c r="C765" s="343"/>
      <c r="D765" s="350"/>
      <c r="E765" s="344"/>
      <c r="F765" s="350"/>
      <c r="G765" s="344"/>
      <c r="H765" s="350"/>
      <c r="I765" s="346"/>
      <c r="J765" s="342" t="s">
        <v>2929</v>
      </c>
      <c r="K765" s="346"/>
      <c r="L765" s="348"/>
      <c r="M765" s="346"/>
      <c r="N765" s="348"/>
      <c r="O765" s="346"/>
      <c r="P765" s="348"/>
      <c r="Q765" s="346"/>
      <c r="R765" s="348"/>
      <c r="S765" s="346"/>
      <c r="T765" s="348"/>
    </row>
    <row r="766" spans="1:20" ht="14.25">
      <c r="A766" s="218" t="s">
        <v>2922</v>
      </c>
      <c r="B766" s="219" t="s">
        <v>2923</v>
      </c>
      <c r="C766" s="343"/>
      <c r="D766" s="350"/>
      <c r="E766" s="219">
        <v>45</v>
      </c>
      <c r="F766" s="218" t="s">
        <v>78</v>
      </c>
      <c r="G766" s="344"/>
      <c r="H766" s="345" t="s">
        <v>80</v>
      </c>
      <c r="I766" s="346"/>
      <c r="J766" s="348"/>
      <c r="K766" s="341" t="s">
        <v>2924</v>
      </c>
      <c r="L766" s="342" t="s">
        <v>70</v>
      </c>
      <c r="M766" s="341" t="s">
        <v>336</v>
      </c>
      <c r="N766" s="342" t="s">
        <v>961</v>
      </c>
      <c r="O766" s="341" t="s">
        <v>1058</v>
      </c>
      <c r="P766" s="348"/>
      <c r="Q766" s="346"/>
      <c r="R766" s="348"/>
      <c r="S766" s="341" t="s">
        <v>3545</v>
      </c>
      <c r="T766" s="349" t="s">
        <v>2926</v>
      </c>
    </row>
    <row r="767" spans="1:20" ht="14.25">
      <c r="A767" s="218" t="s">
        <v>2909</v>
      </c>
      <c r="B767" s="219" t="s">
        <v>2910</v>
      </c>
      <c r="C767" s="343"/>
      <c r="D767" s="350"/>
      <c r="E767" s="219">
        <v>45</v>
      </c>
      <c r="F767" s="218" t="s">
        <v>78</v>
      </c>
      <c r="G767" s="344"/>
      <c r="H767" s="345" t="s">
        <v>80</v>
      </c>
      <c r="I767" s="341" t="s">
        <v>67</v>
      </c>
      <c r="J767" s="342" t="s">
        <v>2911</v>
      </c>
      <c r="K767" s="341" t="s">
        <v>2912</v>
      </c>
      <c r="L767" s="342" t="s">
        <v>84</v>
      </c>
      <c r="M767" s="341" t="s">
        <v>336</v>
      </c>
      <c r="N767" s="342" t="s">
        <v>63</v>
      </c>
      <c r="O767" s="341" t="s">
        <v>2913</v>
      </c>
      <c r="P767" s="349" t="s">
        <v>80</v>
      </c>
      <c r="Q767" s="341" t="s">
        <v>2914</v>
      </c>
      <c r="R767" s="348"/>
      <c r="S767" s="341" t="s">
        <v>2915</v>
      </c>
      <c r="T767" s="349" t="s">
        <v>2916</v>
      </c>
    </row>
    <row r="768" spans="1:20" ht="14.25">
      <c r="A768" s="350"/>
      <c r="B768" s="344"/>
      <c r="C768" s="343"/>
      <c r="D768" s="350"/>
      <c r="E768" s="344"/>
      <c r="F768" s="350"/>
      <c r="G768" s="344"/>
      <c r="H768" s="350"/>
      <c r="I768" s="346"/>
      <c r="J768" s="348"/>
      <c r="K768" s="346"/>
      <c r="L768" s="348"/>
      <c r="M768" s="346"/>
      <c r="N768" s="348"/>
      <c r="O768" s="346"/>
      <c r="P768" s="348"/>
      <c r="Q768" s="346"/>
      <c r="R768" s="348"/>
      <c r="S768" s="346"/>
      <c r="T768" s="348"/>
    </row>
    <row r="769" spans="1:20" ht="14.25">
      <c r="A769" s="350"/>
      <c r="B769" s="344"/>
      <c r="C769" s="343"/>
      <c r="D769" s="350"/>
      <c r="E769" s="344"/>
      <c r="F769" s="350"/>
      <c r="G769" s="344"/>
      <c r="H769" s="350"/>
      <c r="I769" s="346"/>
      <c r="J769" s="348"/>
      <c r="K769" s="346"/>
      <c r="L769" s="348"/>
      <c r="M769" s="346"/>
      <c r="N769" s="348"/>
      <c r="O769" s="346"/>
      <c r="P769" s="348"/>
      <c r="Q769" s="346"/>
      <c r="R769" s="348"/>
      <c r="S769" s="346"/>
      <c r="T769" s="348"/>
    </row>
    <row r="770" spans="1:20" ht="14.25">
      <c r="A770" s="350"/>
      <c r="B770" s="344"/>
      <c r="C770" s="343"/>
      <c r="D770" s="350"/>
      <c r="E770" s="344"/>
      <c r="F770" s="350"/>
      <c r="G770" s="344"/>
      <c r="H770" s="350"/>
      <c r="I770" s="346"/>
      <c r="J770" s="348"/>
      <c r="K770" s="346"/>
      <c r="L770" s="348"/>
      <c r="M770" s="346"/>
      <c r="N770" s="348"/>
      <c r="O770" s="346"/>
      <c r="P770" s="348"/>
      <c r="Q770" s="346"/>
      <c r="R770" s="348"/>
      <c r="S770" s="346"/>
      <c r="T770" s="348"/>
    </row>
    <row r="771" spans="1:20" ht="14.25">
      <c r="A771" s="350"/>
      <c r="B771" s="344"/>
      <c r="C771" s="343"/>
      <c r="D771" s="350"/>
      <c r="E771" s="344"/>
      <c r="F771" s="350"/>
      <c r="G771" s="344"/>
      <c r="H771" s="350"/>
      <c r="I771" s="346"/>
      <c r="J771" s="348"/>
      <c r="K771" s="346"/>
      <c r="L771" s="348"/>
      <c r="M771" s="346"/>
      <c r="N771" s="348"/>
      <c r="O771" s="346"/>
      <c r="P771" s="348"/>
      <c r="Q771" s="346"/>
      <c r="R771" s="348"/>
      <c r="S771" s="346"/>
      <c r="T771" s="348"/>
    </row>
    <row r="772" spans="1:20" ht="14.25">
      <c r="A772" s="350"/>
      <c r="B772" s="344"/>
      <c r="C772" s="343"/>
      <c r="D772" s="350"/>
      <c r="E772" s="344"/>
      <c r="F772" s="350"/>
      <c r="G772" s="344"/>
      <c r="H772" s="350"/>
      <c r="I772" s="346"/>
      <c r="J772" s="348"/>
      <c r="K772" s="346"/>
      <c r="L772" s="348"/>
      <c r="M772" s="346"/>
      <c r="N772" s="348"/>
      <c r="O772" s="346"/>
      <c r="P772" s="348"/>
      <c r="Q772" s="346"/>
      <c r="R772" s="348"/>
      <c r="S772" s="346"/>
      <c r="T772" s="348"/>
    </row>
    <row r="773" spans="1:20" ht="14.25">
      <c r="A773" s="350"/>
      <c r="B773" s="344"/>
      <c r="C773" s="343"/>
      <c r="D773" s="350"/>
      <c r="E773" s="344"/>
      <c r="F773" s="350"/>
      <c r="G773" s="344"/>
      <c r="H773" s="350"/>
      <c r="I773" s="346"/>
      <c r="J773" s="348"/>
      <c r="K773" s="346"/>
      <c r="L773" s="348"/>
      <c r="M773" s="346"/>
      <c r="N773" s="348"/>
      <c r="O773" s="346"/>
      <c r="P773" s="348"/>
      <c r="Q773" s="346"/>
      <c r="R773" s="348"/>
      <c r="S773" s="346"/>
      <c r="T773" s="348"/>
    </row>
    <row r="774" spans="1:20" ht="14.25">
      <c r="A774" s="350"/>
      <c r="B774" s="344"/>
      <c r="C774" s="343"/>
      <c r="D774" s="350"/>
      <c r="E774" s="344"/>
      <c r="F774" s="350"/>
      <c r="G774" s="344"/>
      <c r="H774" s="350"/>
      <c r="I774" s="346"/>
      <c r="J774" s="348"/>
      <c r="K774" s="346"/>
      <c r="L774" s="348"/>
      <c r="M774" s="346"/>
      <c r="N774" s="348"/>
      <c r="O774" s="346"/>
      <c r="P774" s="348"/>
      <c r="Q774" s="346"/>
      <c r="R774" s="348"/>
      <c r="S774" s="346"/>
      <c r="T774" s="348"/>
    </row>
    <row r="775" spans="1:20" ht="14.25">
      <c r="A775" s="350"/>
      <c r="B775" s="344"/>
      <c r="C775" s="343"/>
      <c r="D775" s="350"/>
      <c r="E775" s="344"/>
      <c r="F775" s="350"/>
      <c r="G775" s="344"/>
      <c r="H775" s="350"/>
      <c r="I775" s="346"/>
      <c r="J775" s="348"/>
      <c r="K775" s="346"/>
      <c r="L775" s="348"/>
      <c r="M775" s="346"/>
      <c r="N775" s="348"/>
      <c r="O775" s="346"/>
      <c r="P775" s="348"/>
      <c r="Q775" s="346"/>
      <c r="R775" s="348"/>
      <c r="S775" s="346"/>
      <c r="T775" s="348"/>
    </row>
    <row r="776" spans="1:20" ht="14.25">
      <c r="A776" s="350"/>
      <c r="B776" s="344"/>
      <c r="C776" s="343"/>
      <c r="D776" s="350"/>
      <c r="E776" s="344"/>
      <c r="F776" s="350"/>
      <c r="G776" s="344"/>
      <c r="H776" s="350"/>
      <c r="I776" s="346"/>
      <c r="J776" s="348"/>
      <c r="K776" s="346"/>
      <c r="L776" s="348"/>
      <c r="M776" s="346"/>
      <c r="N776" s="348"/>
      <c r="O776" s="346"/>
      <c r="P776" s="348"/>
      <c r="Q776" s="346"/>
      <c r="R776" s="348"/>
      <c r="S776" s="346"/>
      <c r="T776" s="348"/>
    </row>
    <row r="777" spans="1:20" ht="14.25">
      <c r="A777" s="350"/>
      <c r="B777" s="344"/>
      <c r="C777" s="343"/>
      <c r="D777" s="350"/>
      <c r="E777" s="344"/>
      <c r="F777" s="350"/>
      <c r="G777" s="344"/>
      <c r="H777" s="350"/>
      <c r="I777" s="346"/>
      <c r="J777" s="348"/>
      <c r="K777" s="346"/>
      <c r="L777" s="348"/>
      <c r="M777" s="346"/>
      <c r="N777" s="348"/>
      <c r="O777" s="346"/>
      <c r="P777" s="348"/>
      <c r="Q777" s="346"/>
      <c r="R777" s="348"/>
      <c r="S777" s="346"/>
      <c r="T777" s="348"/>
    </row>
    <row r="778" spans="1:20" ht="14.25">
      <c r="A778" s="350"/>
      <c r="B778" s="344"/>
      <c r="C778" s="343"/>
      <c r="D778" s="350"/>
      <c r="E778" s="344"/>
      <c r="F778" s="350"/>
      <c r="G778" s="344"/>
      <c r="H778" s="350"/>
      <c r="I778" s="346"/>
      <c r="J778" s="348"/>
      <c r="K778" s="346"/>
      <c r="L778" s="348"/>
      <c r="M778" s="346"/>
      <c r="N778" s="348"/>
      <c r="O778" s="346"/>
      <c r="P778" s="348"/>
      <c r="Q778" s="346"/>
      <c r="R778" s="348"/>
      <c r="S778" s="346"/>
      <c r="T778" s="348"/>
    </row>
    <row r="779" spans="1:20" ht="14.25">
      <c r="A779" s="350"/>
      <c r="B779" s="344"/>
      <c r="C779" s="343"/>
      <c r="D779" s="350"/>
      <c r="E779" s="344"/>
      <c r="F779" s="350"/>
      <c r="G779" s="344"/>
      <c r="H779" s="350"/>
      <c r="I779" s="346"/>
      <c r="J779" s="348"/>
      <c r="K779" s="346"/>
      <c r="L779" s="348"/>
      <c r="M779" s="346"/>
      <c r="N779" s="348"/>
      <c r="O779" s="346"/>
      <c r="P779" s="348"/>
      <c r="Q779" s="346"/>
      <c r="R779" s="348"/>
      <c r="S779" s="346"/>
      <c r="T779" s="348"/>
    </row>
    <row r="780" spans="1:20" ht="14.25">
      <c r="A780" s="350"/>
      <c r="B780" s="344"/>
      <c r="C780" s="343"/>
      <c r="D780" s="350"/>
      <c r="E780" s="344"/>
      <c r="F780" s="350"/>
      <c r="G780" s="344"/>
      <c r="H780" s="350"/>
      <c r="I780" s="346"/>
      <c r="J780" s="348"/>
      <c r="K780" s="346"/>
      <c r="L780" s="348"/>
      <c r="M780" s="346"/>
      <c r="N780" s="348"/>
      <c r="O780" s="346"/>
      <c r="P780" s="348"/>
      <c r="Q780" s="346"/>
      <c r="R780" s="348"/>
      <c r="S780" s="346"/>
      <c r="T780" s="348"/>
    </row>
    <row r="781" spans="1:20" ht="14.25">
      <c r="A781" s="350"/>
      <c r="B781" s="344"/>
      <c r="C781" s="343"/>
      <c r="D781" s="350"/>
      <c r="E781" s="344"/>
      <c r="F781" s="350"/>
      <c r="G781" s="344"/>
      <c r="H781" s="350"/>
      <c r="I781" s="346"/>
      <c r="J781" s="348"/>
      <c r="K781" s="346"/>
      <c r="L781" s="348"/>
      <c r="M781" s="346"/>
      <c r="N781" s="348"/>
      <c r="O781" s="346"/>
      <c r="P781" s="348"/>
      <c r="Q781" s="346"/>
      <c r="R781" s="348"/>
      <c r="S781" s="346"/>
      <c r="T781" s="348"/>
    </row>
    <row r="782" spans="1:20" ht="14.25">
      <c r="A782" s="350"/>
      <c r="B782" s="344"/>
      <c r="C782" s="343"/>
      <c r="D782" s="350"/>
      <c r="E782" s="344"/>
      <c r="F782" s="350"/>
      <c r="G782" s="344"/>
      <c r="H782" s="350"/>
      <c r="I782" s="346"/>
      <c r="J782" s="348"/>
      <c r="K782" s="346"/>
      <c r="L782" s="348"/>
      <c r="M782" s="346"/>
      <c r="N782" s="348"/>
      <c r="O782" s="346"/>
      <c r="P782" s="348"/>
      <c r="Q782" s="346"/>
      <c r="R782" s="348"/>
      <c r="S782" s="346"/>
      <c r="T782" s="348"/>
    </row>
    <row r="783" spans="1:20" ht="14.25">
      <c r="A783" s="350"/>
      <c r="B783" s="344"/>
      <c r="C783" s="343"/>
      <c r="D783" s="350"/>
      <c r="E783" s="344"/>
      <c r="F783" s="350"/>
      <c r="G783" s="344"/>
      <c r="H783" s="350"/>
      <c r="I783" s="346"/>
      <c r="J783" s="348"/>
      <c r="K783" s="346"/>
      <c r="L783" s="348"/>
      <c r="M783" s="346"/>
      <c r="N783" s="348"/>
      <c r="O783" s="346"/>
      <c r="P783" s="348"/>
      <c r="Q783" s="346"/>
      <c r="R783" s="348"/>
      <c r="S783" s="346"/>
      <c r="T783" s="348"/>
    </row>
    <row r="784" spans="1:20" ht="14.25">
      <c r="A784" s="350"/>
      <c r="B784" s="344"/>
      <c r="C784" s="343"/>
      <c r="D784" s="350"/>
      <c r="E784" s="344"/>
      <c r="F784" s="350"/>
      <c r="G784" s="344"/>
      <c r="H784" s="350"/>
      <c r="I784" s="346"/>
      <c r="J784" s="348"/>
      <c r="K784" s="346"/>
      <c r="L784" s="348"/>
      <c r="M784" s="346"/>
      <c r="N784" s="348"/>
      <c r="O784" s="346"/>
      <c r="P784" s="348"/>
      <c r="Q784" s="346"/>
      <c r="R784" s="348"/>
      <c r="S784" s="346"/>
      <c r="T784" s="348"/>
    </row>
    <row r="785" spans="1:20" ht="14.25">
      <c r="A785" s="350"/>
      <c r="B785" s="344"/>
      <c r="C785" s="343"/>
      <c r="D785" s="350"/>
      <c r="E785" s="344"/>
      <c r="F785" s="350"/>
      <c r="G785" s="344"/>
      <c r="H785" s="350"/>
      <c r="I785" s="346"/>
      <c r="J785" s="348"/>
      <c r="K785" s="346"/>
      <c r="L785" s="348"/>
      <c r="M785" s="346"/>
      <c r="N785" s="348"/>
      <c r="O785" s="346"/>
      <c r="P785" s="348"/>
      <c r="Q785" s="346"/>
      <c r="R785" s="348"/>
      <c r="S785" s="346"/>
      <c r="T785" s="348"/>
    </row>
    <row r="786" spans="1:20" ht="14.25">
      <c r="A786" s="350"/>
      <c r="B786" s="344"/>
      <c r="C786" s="343"/>
      <c r="D786" s="350"/>
      <c r="E786" s="344"/>
      <c r="F786" s="350"/>
      <c r="G786" s="344"/>
      <c r="H786" s="350"/>
      <c r="I786" s="346"/>
      <c r="J786" s="348"/>
      <c r="K786" s="346"/>
      <c r="L786" s="348"/>
      <c r="M786" s="346"/>
      <c r="N786" s="348"/>
      <c r="O786" s="346"/>
      <c r="P786" s="348"/>
      <c r="Q786" s="346"/>
      <c r="R786" s="348"/>
      <c r="S786" s="346"/>
      <c r="T786" s="348"/>
    </row>
    <row r="787" spans="1:20" ht="14.25">
      <c r="A787" s="350"/>
      <c r="B787" s="344"/>
      <c r="C787" s="343"/>
      <c r="D787" s="350"/>
      <c r="E787" s="344"/>
      <c r="F787" s="350"/>
      <c r="G787" s="344"/>
      <c r="H787" s="350"/>
      <c r="I787" s="346"/>
      <c r="J787" s="348"/>
      <c r="K787" s="346"/>
      <c r="L787" s="348"/>
      <c r="M787" s="346"/>
      <c r="N787" s="348"/>
      <c r="O787" s="346"/>
      <c r="P787" s="348"/>
      <c r="Q787" s="346"/>
      <c r="R787" s="348"/>
      <c r="S787" s="346"/>
      <c r="T787" s="348"/>
    </row>
    <row r="788" spans="1:20" ht="14.25">
      <c r="A788" s="350"/>
      <c r="B788" s="344"/>
      <c r="C788" s="343"/>
      <c r="D788" s="350"/>
      <c r="E788" s="344"/>
      <c r="F788" s="350"/>
      <c r="G788" s="344"/>
      <c r="H788" s="350"/>
      <c r="I788" s="346"/>
      <c r="J788" s="348"/>
      <c r="K788" s="346"/>
      <c r="L788" s="348"/>
      <c r="M788" s="346"/>
      <c r="N788" s="348"/>
      <c r="O788" s="346"/>
      <c r="P788" s="348"/>
      <c r="Q788" s="346"/>
      <c r="R788" s="348"/>
      <c r="S788" s="346"/>
      <c r="T788" s="348"/>
    </row>
    <row r="789" spans="1:20" ht="14.25">
      <c r="A789" s="350"/>
      <c r="B789" s="344"/>
      <c r="C789" s="343"/>
      <c r="D789" s="350"/>
      <c r="E789" s="344"/>
      <c r="F789" s="350"/>
      <c r="G789" s="344"/>
      <c r="H789" s="350"/>
      <c r="I789" s="346"/>
      <c r="J789" s="348"/>
      <c r="K789" s="346"/>
      <c r="L789" s="348"/>
      <c r="M789" s="346"/>
      <c r="N789" s="348"/>
      <c r="O789" s="346"/>
      <c r="P789" s="348"/>
      <c r="Q789" s="346"/>
      <c r="R789" s="348"/>
      <c r="S789" s="346"/>
      <c r="T789" s="348"/>
    </row>
    <row r="790" spans="1:20" ht="14.25">
      <c r="A790" s="350"/>
      <c r="B790" s="344"/>
      <c r="C790" s="343"/>
      <c r="D790" s="350"/>
      <c r="E790" s="344"/>
      <c r="F790" s="350"/>
      <c r="G790" s="344"/>
      <c r="H790" s="350"/>
      <c r="I790" s="346"/>
      <c r="J790" s="348"/>
      <c r="K790" s="346"/>
      <c r="L790" s="348"/>
      <c r="M790" s="346"/>
      <c r="N790" s="348"/>
      <c r="O790" s="346"/>
      <c r="P790" s="348"/>
      <c r="Q790" s="346"/>
      <c r="R790" s="348"/>
      <c r="S790" s="346"/>
      <c r="T790" s="348"/>
    </row>
    <row r="791" spans="1:20" ht="14.25">
      <c r="A791" s="350"/>
      <c r="B791" s="344"/>
      <c r="C791" s="343"/>
      <c r="D791" s="350"/>
      <c r="E791" s="344"/>
      <c r="F791" s="350"/>
      <c r="G791" s="344"/>
      <c r="H791" s="350"/>
      <c r="I791" s="346"/>
      <c r="J791" s="348"/>
      <c r="K791" s="346"/>
      <c r="L791" s="348"/>
      <c r="M791" s="346"/>
      <c r="N791" s="348"/>
      <c r="O791" s="346"/>
      <c r="P791" s="348"/>
      <c r="Q791" s="346"/>
      <c r="R791" s="348"/>
      <c r="S791" s="346"/>
      <c r="T791" s="348"/>
    </row>
    <row r="792" spans="1:20" ht="14.25">
      <c r="A792" s="350"/>
      <c r="B792" s="344"/>
      <c r="C792" s="343"/>
      <c r="D792" s="350"/>
      <c r="E792" s="344"/>
      <c r="F792" s="350"/>
      <c r="G792" s="344"/>
      <c r="H792" s="350"/>
      <c r="I792" s="346"/>
      <c r="J792" s="348"/>
      <c r="K792" s="346"/>
      <c r="L792" s="348"/>
      <c r="M792" s="346"/>
      <c r="N792" s="348"/>
      <c r="O792" s="346"/>
      <c r="P792" s="348"/>
      <c r="Q792" s="346"/>
      <c r="R792" s="348"/>
      <c r="S792" s="346"/>
      <c r="T792" s="348"/>
    </row>
    <row r="793" spans="1:20" ht="14.25">
      <c r="A793" s="350"/>
      <c r="B793" s="344"/>
      <c r="C793" s="343"/>
      <c r="D793" s="350"/>
      <c r="E793" s="344"/>
      <c r="F793" s="350"/>
      <c r="G793" s="344"/>
      <c r="H793" s="350"/>
      <c r="I793" s="346"/>
      <c r="J793" s="348"/>
      <c r="K793" s="346"/>
      <c r="L793" s="348"/>
      <c r="M793" s="346"/>
      <c r="N793" s="348"/>
      <c r="O793" s="346"/>
      <c r="P793" s="348"/>
      <c r="Q793" s="346"/>
      <c r="R793" s="348"/>
      <c r="S793" s="346"/>
      <c r="T793" s="348"/>
    </row>
    <row r="794" spans="1:20" ht="14.25">
      <c r="A794" s="350"/>
      <c r="B794" s="344"/>
      <c r="C794" s="343"/>
      <c r="D794" s="350"/>
      <c r="E794" s="344"/>
      <c r="F794" s="350"/>
      <c r="G794" s="344"/>
      <c r="H794" s="350"/>
      <c r="I794" s="346"/>
      <c r="J794" s="348"/>
      <c r="K794" s="346"/>
      <c r="L794" s="348"/>
      <c r="M794" s="346"/>
      <c r="N794" s="348"/>
      <c r="O794" s="346"/>
      <c r="P794" s="348"/>
      <c r="Q794" s="346"/>
      <c r="R794" s="348"/>
      <c r="S794" s="346"/>
      <c r="T794" s="348"/>
    </row>
    <row r="795" spans="1:20" ht="14.25">
      <c r="A795" s="350"/>
      <c r="B795" s="344"/>
      <c r="C795" s="343"/>
      <c r="D795" s="350"/>
      <c r="E795" s="344"/>
      <c r="F795" s="350"/>
      <c r="G795" s="344"/>
      <c r="H795" s="350"/>
      <c r="I795" s="346"/>
      <c r="J795" s="348"/>
      <c r="K795" s="346"/>
      <c r="L795" s="348"/>
      <c r="M795" s="346"/>
      <c r="N795" s="348"/>
      <c r="O795" s="346"/>
      <c r="P795" s="348"/>
      <c r="Q795" s="346"/>
      <c r="R795" s="348"/>
      <c r="S795" s="346"/>
      <c r="T795" s="348"/>
    </row>
    <row r="796" spans="1:20" ht="14.25">
      <c r="A796" s="350"/>
      <c r="B796" s="344"/>
      <c r="C796" s="343"/>
      <c r="D796" s="350"/>
      <c r="E796" s="344"/>
      <c r="F796" s="350"/>
      <c r="G796" s="344"/>
      <c r="H796" s="350"/>
      <c r="I796" s="346"/>
      <c r="J796" s="348"/>
      <c r="K796" s="346"/>
      <c r="L796" s="348"/>
      <c r="M796" s="346"/>
      <c r="N796" s="348"/>
      <c r="O796" s="346"/>
      <c r="P796" s="348"/>
      <c r="Q796" s="346"/>
      <c r="R796" s="348"/>
      <c r="S796" s="346"/>
      <c r="T796" s="348"/>
    </row>
    <row r="797" spans="1:20" ht="14.25">
      <c r="A797" s="350"/>
      <c r="B797" s="344"/>
      <c r="C797" s="343"/>
      <c r="D797" s="350"/>
      <c r="E797" s="344"/>
      <c r="F797" s="350"/>
      <c r="G797" s="344"/>
      <c r="H797" s="350"/>
      <c r="I797" s="346"/>
      <c r="J797" s="348"/>
      <c r="K797" s="346"/>
      <c r="L797" s="348"/>
      <c r="M797" s="346"/>
      <c r="N797" s="348"/>
      <c r="O797" s="346"/>
      <c r="P797" s="348"/>
      <c r="Q797" s="346"/>
      <c r="R797" s="348"/>
      <c r="S797" s="346"/>
      <c r="T797" s="348"/>
    </row>
    <row r="798" spans="1:20" ht="14.25">
      <c r="A798" s="350"/>
      <c r="B798" s="344"/>
      <c r="C798" s="343"/>
      <c r="D798" s="350"/>
      <c r="E798" s="344"/>
      <c r="F798" s="350"/>
      <c r="G798" s="344"/>
      <c r="H798" s="350"/>
      <c r="I798" s="346"/>
      <c r="J798" s="348"/>
      <c r="K798" s="346"/>
      <c r="L798" s="348"/>
      <c r="M798" s="346"/>
      <c r="N798" s="348"/>
      <c r="O798" s="346"/>
      <c r="P798" s="348"/>
      <c r="Q798" s="346"/>
      <c r="R798" s="348"/>
      <c r="S798" s="346"/>
      <c r="T798" s="348"/>
    </row>
    <row r="799" spans="1:20" ht="14.25">
      <c r="A799" s="350"/>
      <c r="B799" s="344"/>
      <c r="C799" s="343"/>
      <c r="D799" s="350"/>
      <c r="E799" s="344"/>
      <c r="F799" s="350"/>
      <c r="G799" s="344"/>
      <c r="H799" s="350"/>
      <c r="I799" s="346"/>
      <c r="J799" s="348"/>
      <c r="K799" s="346"/>
      <c r="L799" s="348"/>
      <c r="M799" s="346"/>
      <c r="N799" s="348"/>
      <c r="O799" s="346"/>
      <c r="P799" s="348"/>
      <c r="Q799" s="346"/>
      <c r="R799" s="348"/>
      <c r="S799" s="346"/>
      <c r="T799" s="348"/>
    </row>
    <row r="800" spans="1:20" ht="14.25">
      <c r="A800" s="350"/>
      <c r="B800" s="344"/>
      <c r="C800" s="343"/>
      <c r="D800" s="350"/>
      <c r="E800" s="344"/>
      <c r="F800" s="350"/>
      <c r="G800" s="344"/>
      <c r="H800" s="350"/>
      <c r="I800" s="346"/>
      <c r="J800" s="348"/>
      <c r="K800" s="346"/>
      <c r="L800" s="348"/>
      <c r="M800" s="346"/>
      <c r="N800" s="348"/>
      <c r="O800" s="346"/>
      <c r="P800" s="348"/>
      <c r="Q800" s="346"/>
      <c r="R800" s="348"/>
      <c r="S800" s="346"/>
      <c r="T800" s="348"/>
    </row>
    <row r="801" spans="1:20" ht="14.25">
      <c r="A801" s="350"/>
      <c r="B801" s="344"/>
      <c r="C801" s="343"/>
      <c r="D801" s="350"/>
      <c r="E801" s="344"/>
      <c r="F801" s="350"/>
      <c r="G801" s="344"/>
      <c r="H801" s="350"/>
      <c r="I801" s="346"/>
      <c r="J801" s="348"/>
      <c r="K801" s="346"/>
      <c r="L801" s="348"/>
      <c r="M801" s="346"/>
      <c r="N801" s="348"/>
      <c r="O801" s="346"/>
      <c r="P801" s="348"/>
      <c r="Q801" s="346"/>
      <c r="R801" s="348"/>
      <c r="S801" s="346"/>
      <c r="T801" s="348"/>
    </row>
    <row r="802" spans="1:20" ht="14.25">
      <c r="A802" s="350"/>
      <c r="B802" s="344"/>
      <c r="C802" s="343"/>
      <c r="D802" s="350"/>
      <c r="E802" s="344"/>
      <c r="F802" s="350"/>
      <c r="G802" s="344"/>
      <c r="H802" s="350"/>
      <c r="I802" s="346"/>
      <c r="J802" s="348"/>
      <c r="K802" s="346"/>
      <c r="L802" s="348"/>
      <c r="M802" s="346"/>
      <c r="N802" s="348"/>
      <c r="O802" s="346"/>
      <c r="P802" s="348"/>
      <c r="Q802" s="346"/>
      <c r="R802" s="348"/>
      <c r="S802" s="346"/>
      <c r="T802" s="348"/>
    </row>
    <row r="803" spans="1:20" ht="14.25">
      <c r="A803" s="350"/>
      <c r="B803" s="344"/>
      <c r="C803" s="343"/>
      <c r="D803" s="350"/>
      <c r="E803" s="344"/>
      <c r="F803" s="350"/>
      <c r="G803" s="344"/>
      <c r="H803" s="350"/>
      <c r="I803" s="346"/>
      <c r="J803" s="348"/>
      <c r="K803" s="346"/>
      <c r="L803" s="348"/>
      <c r="M803" s="346"/>
      <c r="N803" s="348"/>
      <c r="O803" s="346"/>
      <c r="P803" s="348"/>
      <c r="Q803" s="346"/>
      <c r="R803" s="348"/>
      <c r="S803" s="346"/>
      <c r="T803" s="348"/>
    </row>
    <row r="804" spans="1:20" ht="14.25">
      <c r="A804" s="350"/>
      <c r="B804" s="344"/>
      <c r="C804" s="343"/>
      <c r="D804" s="350"/>
      <c r="E804" s="344"/>
      <c r="F804" s="350"/>
      <c r="G804" s="344"/>
      <c r="H804" s="350"/>
      <c r="I804" s="346"/>
      <c r="J804" s="348"/>
      <c r="K804" s="346"/>
      <c r="L804" s="348"/>
      <c r="M804" s="346"/>
      <c r="N804" s="348"/>
      <c r="O804" s="346"/>
      <c r="P804" s="348"/>
      <c r="Q804" s="346"/>
      <c r="R804" s="348"/>
      <c r="S804" s="346"/>
      <c r="T804" s="348"/>
    </row>
    <row r="805" spans="1:20" ht="14.25">
      <c r="A805" s="350"/>
      <c r="B805" s="344"/>
      <c r="C805" s="343"/>
      <c r="D805" s="350"/>
      <c r="E805" s="344"/>
      <c r="F805" s="350"/>
      <c r="G805" s="344"/>
      <c r="H805" s="350"/>
      <c r="I805" s="346"/>
      <c r="J805" s="348"/>
      <c r="K805" s="346"/>
      <c r="L805" s="348"/>
      <c r="M805" s="346"/>
      <c r="N805" s="348"/>
      <c r="O805" s="346"/>
      <c r="P805" s="348"/>
      <c r="Q805" s="346"/>
      <c r="R805" s="348"/>
      <c r="S805" s="346"/>
      <c r="T805" s="348"/>
    </row>
    <row r="806" spans="1:20" ht="14.25">
      <c r="A806" s="350"/>
      <c r="B806" s="344"/>
      <c r="C806" s="343"/>
      <c r="D806" s="350"/>
      <c r="E806" s="344"/>
      <c r="F806" s="350"/>
      <c r="G806" s="344"/>
      <c r="H806" s="350"/>
      <c r="I806" s="346"/>
      <c r="J806" s="348"/>
      <c r="K806" s="346"/>
      <c r="L806" s="348"/>
      <c r="M806" s="346"/>
      <c r="N806" s="348"/>
      <c r="O806" s="346"/>
      <c r="P806" s="348"/>
      <c r="Q806" s="346"/>
      <c r="R806" s="348"/>
      <c r="S806" s="346"/>
      <c r="T806" s="348"/>
    </row>
    <row r="807" spans="1:20" ht="14.25">
      <c r="A807" s="350"/>
      <c r="B807" s="344"/>
      <c r="C807" s="343"/>
      <c r="D807" s="350"/>
      <c r="E807" s="344"/>
      <c r="F807" s="350"/>
      <c r="G807" s="344"/>
      <c r="H807" s="350"/>
      <c r="I807" s="346"/>
      <c r="J807" s="348"/>
      <c r="K807" s="346"/>
      <c r="L807" s="348"/>
      <c r="M807" s="346"/>
      <c r="N807" s="348"/>
      <c r="O807" s="346"/>
      <c r="P807" s="348"/>
      <c r="Q807" s="346"/>
      <c r="R807" s="348"/>
      <c r="S807" s="346"/>
      <c r="T807" s="348"/>
    </row>
    <row r="808" spans="1:20" ht="14.25">
      <c r="A808" s="350"/>
      <c r="B808" s="344"/>
      <c r="C808" s="343"/>
      <c r="D808" s="350"/>
      <c r="E808" s="344"/>
      <c r="F808" s="350"/>
      <c r="G808" s="344"/>
      <c r="H808" s="350"/>
      <c r="I808" s="346"/>
      <c r="J808" s="348"/>
      <c r="K808" s="346"/>
      <c r="L808" s="348"/>
      <c r="M808" s="346"/>
      <c r="N808" s="348"/>
      <c r="O808" s="346"/>
      <c r="P808" s="348"/>
      <c r="Q808" s="346"/>
      <c r="R808" s="348"/>
      <c r="S808" s="346"/>
      <c r="T808" s="348"/>
    </row>
    <row r="809" spans="1:20" ht="14.25">
      <c r="A809" s="350"/>
      <c r="B809" s="344"/>
      <c r="C809" s="343"/>
      <c r="D809" s="350"/>
      <c r="E809" s="344"/>
      <c r="F809" s="350"/>
      <c r="G809" s="344"/>
      <c r="H809" s="350"/>
      <c r="I809" s="346"/>
      <c r="J809" s="348"/>
      <c r="K809" s="346"/>
      <c r="L809" s="348"/>
      <c r="M809" s="346"/>
      <c r="N809" s="348"/>
      <c r="O809" s="346"/>
      <c r="P809" s="348"/>
      <c r="Q809" s="346"/>
      <c r="R809" s="348"/>
      <c r="S809" s="346"/>
      <c r="T809" s="348"/>
    </row>
    <row r="810" spans="1:20" ht="14.25">
      <c r="A810" s="350"/>
      <c r="B810" s="344"/>
      <c r="C810" s="343"/>
      <c r="D810" s="350"/>
      <c r="E810" s="344"/>
      <c r="F810" s="350"/>
      <c r="G810" s="344"/>
      <c r="H810" s="350"/>
      <c r="I810" s="346"/>
      <c r="J810" s="348"/>
      <c r="K810" s="346"/>
      <c r="L810" s="348"/>
      <c r="M810" s="346"/>
      <c r="N810" s="348"/>
      <c r="O810" s="346"/>
      <c r="P810" s="348"/>
      <c r="Q810" s="346"/>
      <c r="R810" s="348"/>
      <c r="S810" s="346"/>
      <c r="T810" s="348"/>
    </row>
    <row r="811" spans="1:20" ht="14.25">
      <c r="A811" s="350"/>
      <c r="B811" s="344"/>
      <c r="C811" s="343"/>
      <c r="D811" s="350"/>
      <c r="E811" s="344"/>
      <c r="F811" s="350"/>
      <c r="G811" s="344"/>
      <c r="H811" s="350"/>
      <c r="I811" s="346"/>
      <c r="J811" s="348"/>
      <c r="K811" s="346"/>
      <c r="L811" s="348"/>
      <c r="M811" s="346"/>
      <c r="N811" s="348"/>
      <c r="O811" s="346"/>
      <c r="P811" s="348"/>
      <c r="Q811" s="346"/>
      <c r="R811" s="348"/>
      <c r="S811" s="346"/>
      <c r="T811" s="348"/>
    </row>
    <row r="812" spans="1:20" ht="14.25">
      <c r="A812" s="350"/>
      <c r="B812" s="344"/>
      <c r="C812" s="343"/>
      <c r="D812" s="350"/>
      <c r="E812" s="344"/>
      <c r="F812" s="350"/>
      <c r="G812" s="344"/>
      <c r="H812" s="350"/>
      <c r="I812" s="346"/>
      <c r="J812" s="348"/>
      <c r="K812" s="346"/>
      <c r="L812" s="348"/>
      <c r="M812" s="346"/>
      <c r="N812" s="348"/>
      <c r="O812" s="346"/>
      <c r="P812" s="348"/>
      <c r="Q812" s="346"/>
      <c r="R812" s="348"/>
      <c r="S812" s="346"/>
      <c r="T812" s="348"/>
    </row>
    <row r="813" spans="1:20" ht="14.25">
      <c r="A813" s="350"/>
      <c r="B813" s="344"/>
      <c r="C813" s="343"/>
      <c r="D813" s="350"/>
      <c r="E813" s="344"/>
      <c r="F813" s="350"/>
      <c r="G813" s="344"/>
      <c r="H813" s="350"/>
      <c r="I813" s="346"/>
      <c r="J813" s="348"/>
      <c r="K813" s="346"/>
      <c r="L813" s="348"/>
      <c r="M813" s="346"/>
      <c r="N813" s="348"/>
      <c r="O813" s="346"/>
      <c r="P813" s="348"/>
      <c r="Q813" s="346"/>
      <c r="R813" s="348"/>
      <c r="S813" s="346"/>
      <c r="T813" s="348"/>
    </row>
    <row r="814" spans="1:20" ht="14.25">
      <c r="A814" s="350"/>
      <c r="B814" s="344"/>
      <c r="C814" s="343"/>
      <c r="D814" s="350"/>
      <c r="E814" s="344"/>
      <c r="F814" s="350"/>
      <c r="G814" s="344"/>
      <c r="H814" s="350"/>
      <c r="I814" s="346"/>
      <c r="J814" s="348"/>
      <c r="K814" s="346"/>
      <c r="L814" s="348"/>
      <c r="M814" s="346"/>
      <c r="N814" s="348"/>
      <c r="O814" s="346"/>
      <c r="P814" s="348"/>
      <c r="Q814" s="346"/>
      <c r="R814" s="348"/>
      <c r="S814" s="346"/>
      <c r="T814" s="348"/>
    </row>
    <row r="815" spans="1:20" ht="14.25">
      <c r="A815" s="350"/>
      <c r="B815" s="344"/>
      <c r="C815" s="343"/>
      <c r="D815" s="350"/>
      <c r="E815" s="344"/>
      <c r="F815" s="350"/>
      <c r="G815" s="344"/>
      <c r="H815" s="350"/>
      <c r="I815" s="346"/>
      <c r="J815" s="348"/>
      <c r="K815" s="346"/>
      <c r="L815" s="348"/>
      <c r="M815" s="346"/>
      <c r="N815" s="348"/>
      <c r="O815" s="346"/>
      <c r="P815" s="348"/>
      <c r="Q815" s="346"/>
      <c r="R815" s="348"/>
      <c r="S815" s="346"/>
      <c r="T815" s="348"/>
    </row>
    <row r="816" spans="1:20" ht="14.25">
      <c r="A816" s="350"/>
      <c r="B816" s="344"/>
      <c r="C816" s="343"/>
      <c r="D816" s="350"/>
      <c r="E816" s="344"/>
      <c r="F816" s="350"/>
      <c r="G816" s="344"/>
      <c r="H816" s="350"/>
      <c r="I816" s="346"/>
      <c r="J816" s="348"/>
      <c r="K816" s="346"/>
      <c r="L816" s="348"/>
      <c r="M816" s="346"/>
      <c r="N816" s="348"/>
      <c r="O816" s="346"/>
      <c r="P816" s="348"/>
      <c r="Q816" s="346"/>
      <c r="R816" s="348"/>
      <c r="S816" s="346"/>
      <c r="T816" s="348"/>
    </row>
    <row r="817" spans="1:20" ht="14.25">
      <c r="A817" s="350"/>
      <c r="B817" s="344"/>
      <c r="C817" s="343"/>
      <c r="D817" s="350"/>
      <c r="E817" s="344"/>
      <c r="F817" s="350"/>
      <c r="G817" s="344"/>
      <c r="H817" s="350"/>
      <c r="I817" s="346"/>
      <c r="J817" s="348"/>
      <c r="K817" s="346"/>
      <c r="L817" s="348"/>
      <c r="M817" s="346"/>
      <c r="N817" s="348"/>
      <c r="O817" s="346"/>
      <c r="P817" s="348"/>
      <c r="Q817" s="346"/>
      <c r="R817" s="348"/>
      <c r="S817" s="346"/>
      <c r="T817" s="348"/>
    </row>
    <row r="818" spans="1:20" ht="14.25">
      <c r="A818" s="350"/>
      <c r="B818" s="344"/>
      <c r="C818" s="343"/>
      <c r="D818" s="350"/>
      <c r="E818" s="344"/>
      <c r="F818" s="350"/>
      <c r="G818" s="344"/>
      <c r="H818" s="350"/>
      <c r="I818" s="346"/>
      <c r="J818" s="348"/>
      <c r="K818" s="346"/>
      <c r="L818" s="348"/>
      <c r="M818" s="346"/>
      <c r="N818" s="348"/>
      <c r="O818" s="346"/>
      <c r="P818" s="348"/>
      <c r="Q818" s="346"/>
      <c r="R818" s="348"/>
      <c r="S818" s="346"/>
      <c r="T818" s="348"/>
    </row>
    <row r="819" spans="1:20" ht="14.25">
      <c r="A819" s="350"/>
      <c r="B819" s="344"/>
      <c r="C819" s="343"/>
      <c r="D819" s="350"/>
      <c r="E819" s="344"/>
      <c r="F819" s="350"/>
      <c r="G819" s="344"/>
      <c r="H819" s="350"/>
      <c r="I819" s="346"/>
      <c r="J819" s="348"/>
      <c r="K819" s="346"/>
      <c r="L819" s="348"/>
      <c r="M819" s="346"/>
      <c r="N819" s="348"/>
      <c r="O819" s="346"/>
      <c r="P819" s="348"/>
      <c r="Q819" s="346"/>
      <c r="R819" s="348"/>
      <c r="S819" s="346"/>
      <c r="T819" s="348"/>
    </row>
    <row r="820" spans="1:20" ht="14.25">
      <c r="A820" s="350"/>
      <c r="B820" s="344"/>
      <c r="C820" s="343"/>
      <c r="D820" s="350"/>
      <c r="E820" s="344"/>
      <c r="F820" s="350"/>
      <c r="G820" s="344"/>
      <c r="H820" s="350"/>
      <c r="I820" s="346"/>
      <c r="J820" s="348"/>
      <c r="K820" s="346"/>
      <c r="L820" s="348"/>
      <c r="M820" s="346"/>
      <c r="N820" s="348"/>
      <c r="O820" s="346"/>
      <c r="P820" s="348"/>
      <c r="Q820" s="346"/>
      <c r="R820" s="348"/>
      <c r="S820" s="346"/>
      <c r="T820" s="348"/>
    </row>
    <row r="821" spans="1:20" ht="14.25">
      <c r="A821" s="350"/>
      <c r="B821" s="344"/>
      <c r="C821" s="343"/>
      <c r="D821" s="350"/>
      <c r="E821" s="344"/>
      <c r="F821" s="350"/>
      <c r="G821" s="344"/>
      <c r="H821" s="350"/>
      <c r="I821" s="346"/>
      <c r="J821" s="348"/>
      <c r="K821" s="346"/>
      <c r="L821" s="348"/>
      <c r="M821" s="346"/>
      <c r="N821" s="348"/>
      <c r="O821" s="346"/>
      <c r="P821" s="348"/>
      <c r="Q821" s="346"/>
      <c r="R821" s="348"/>
      <c r="S821" s="346"/>
      <c r="T821" s="348"/>
    </row>
    <row r="822" spans="1:20" ht="14.25">
      <c r="A822" s="350"/>
      <c r="B822" s="344"/>
      <c r="C822" s="343"/>
      <c r="D822" s="350"/>
      <c r="E822" s="344"/>
      <c r="F822" s="350"/>
      <c r="G822" s="344"/>
      <c r="H822" s="350"/>
      <c r="I822" s="346"/>
      <c r="J822" s="348"/>
      <c r="K822" s="346"/>
      <c r="L822" s="348"/>
      <c r="M822" s="346"/>
      <c r="N822" s="348"/>
      <c r="O822" s="346"/>
      <c r="P822" s="348"/>
      <c r="Q822" s="346"/>
      <c r="R822" s="348"/>
      <c r="S822" s="346"/>
      <c r="T822" s="348"/>
    </row>
    <row r="823" spans="1:20" ht="14.25">
      <c r="A823" s="350"/>
      <c r="B823" s="344"/>
      <c r="C823" s="343"/>
      <c r="D823" s="350"/>
      <c r="E823" s="344"/>
      <c r="F823" s="350"/>
      <c r="G823" s="344"/>
      <c r="H823" s="350"/>
      <c r="I823" s="346"/>
      <c r="J823" s="348"/>
      <c r="K823" s="346"/>
      <c r="L823" s="348"/>
      <c r="M823" s="346"/>
      <c r="N823" s="348"/>
      <c r="O823" s="346"/>
      <c r="P823" s="348"/>
      <c r="Q823" s="346"/>
      <c r="R823" s="348"/>
      <c r="S823" s="346"/>
      <c r="T823" s="348"/>
    </row>
    <row r="824" spans="1:20" ht="14.25">
      <c r="A824" s="350"/>
      <c r="B824" s="344"/>
      <c r="C824" s="343"/>
      <c r="D824" s="350"/>
      <c r="E824" s="344"/>
      <c r="F824" s="350"/>
      <c r="G824" s="344"/>
      <c r="H824" s="350"/>
      <c r="I824" s="346"/>
      <c r="J824" s="348"/>
      <c r="K824" s="346"/>
      <c r="L824" s="348"/>
      <c r="M824" s="346"/>
      <c r="N824" s="348"/>
      <c r="O824" s="346"/>
      <c r="P824" s="348"/>
      <c r="Q824" s="346"/>
      <c r="R824" s="348"/>
      <c r="S824" s="346"/>
      <c r="T824" s="348"/>
    </row>
    <row r="825" spans="1:20" ht="14.25">
      <c r="A825" s="350"/>
      <c r="B825" s="344"/>
      <c r="C825" s="343"/>
      <c r="D825" s="350"/>
      <c r="E825" s="344"/>
      <c r="F825" s="350"/>
      <c r="G825" s="344"/>
      <c r="H825" s="350"/>
      <c r="I825" s="346"/>
      <c r="J825" s="348"/>
      <c r="K825" s="346"/>
      <c r="L825" s="348"/>
      <c r="M825" s="346"/>
      <c r="N825" s="348"/>
      <c r="O825" s="346"/>
      <c r="P825" s="348"/>
      <c r="Q825" s="346"/>
      <c r="R825" s="348"/>
      <c r="S825" s="346"/>
      <c r="T825" s="348"/>
    </row>
    <row r="826" spans="1:20" ht="14.25">
      <c r="A826" s="350"/>
      <c r="B826" s="344"/>
      <c r="C826" s="343"/>
      <c r="D826" s="350"/>
      <c r="E826" s="344"/>
      <c r="F826" s="350"/>
      <c r="G826" s="344"/>
      <c r="H826" s="350"/>
      <c r="I826" s="346"/>
      <c r="J826" s="348"/>
      <c r="K826" s="346"/>
      <c r="L826" s="348"/>
      <c r="M826" s="346"/>
      <c r="N826" s="348"/>
      <c r="O826" s="346"/>
      <c r="P826" s="348"/>
      <c r="Q826" s="346"/>
      <c r="R826" s="348"/>
      <c r="S826" s="346"/>
      <c r="T826" s="348"/>
    </row>
    <row r="827" spans="1:20" ht="14.25">
      <c r="A827" s="350"/>
      <c r="B827" s="344"/>
      <c r="C827" s="343"/>
      <c r="D827" s="350"/>
      <c r="E827" s="344"/>
      <c r="F827" s="350"/>
      <c r="G827" s="344"/>
      <c r="H827" s="350"/>
      <c r="I827" s="346"/>
      <c r="J827" s="348"/>
      <c r="K827" s="346"/>
      <c r="L827" s="348"/>
      <c r="M827" s="346"/>
      <c r="N827" s="348"/>
      <c r="O827" s="346"/>
      <c r="P827" s="348"/>
      <c r="Q827" s="346"/>
      <c r="R827" s="348"/>
      <c r="S827" s="346"/>
      <c r="T827" s="348"/>
    </row>
    <row r="828" spans="1:20" ht="14.25">
      <c r="A828" s="350"/>
      <c r="B828" s="344"/>
      <c r="C828" s="343"/>
      <c r="D828" s="350"/>
      <c r="E828" s="344"/>
      <c r="F828" s="350"/>
      <c r="G828" s="344"/>
      <c r="H828" s="350"/>
      <c r="I828" s="346"/>
      <c r="J828" s="348"/>
      <c r="K828" s="346"/>
      <c r="L828" s="348"/>
      <c r="M828" s="346"/>
      <c r="N828" s="348"/>
      <c r="O828" s="346"/>
      <c r="P828" s="348"/>
      <c r="Q828" s="346"/>
      <c r="R828" s="348"/>
      <c r="S828" s="346"/>
      <c r="T828" s="348"/>
    </row>
    <row r="829" spans="1:20" ht="14.25">
      <c r="A829" s="350"/>
      <c r="B829" s="344"/>
      <c r="C829" s="343"/>
      <c r="D829" s="350"/>
      <c r="E829" s="344"/>
      <c r="F829" s="350"/>
      <c r="G829" s="344"/>
      <c r="H829" s="350"/>
      <c r="I829" s="346"/>
      <c r="J829" s="348"/>
      <c r="K829" s="346"/>
      <c r="L829" s="348"/>
      <c r="M829" s="346"/>
      <c r="N829" s="348"/>
      <c r="O829" s="346"/>
      <c r="P829" s="348"/>
      <c r="Q829" s="346"/>
      <c r="R829" s="348"/>
      <c r="S829" s="346"/>
      <c r="T829" s="348"/>
    </row>
    <row r="830" spans="1:20" ht="14.25">
      <c r="A830" s="350"/>
      <c r="B830" s="344"/>
      <c r="C830" s="343"/>
      <c r="D830" s="350"/>
      <c r="E830" s="344"/>
      <c r="F830" s="350"/>
      <c r="G830" s="344"/>
      <c r="H830" s="350"/>
      <c r="I830" s="346"/>
      <c r="J830" s="348"/>
      <c r="K830" s="346"/>
      <c r="L830" s="348"/>
      <c r="M830" s="346"/>
      <c r="N830" s="348"/>
      <c r="O830" s="346"/>
      <c r="P830" s="348"/>
      <c r="Q830" s="346"/>
      <c r="R830" s="348"/>
      <c r="S830" s="346"/>
      <c r="T830" s="348"/>
    </row>
    <row r="831" spans="1:20" ht="14.25">
      <c r="A831" s="350"/>
      <c r="B831" s="344"/>
      <c r="C831" s="343"/>
      <c r="D831" s="350"/>
      <c r="E831" s="344"/>
      <c r="F831" s="350"/>
      <c r="G831" s="344"/>
      <c r="H831" s="350"/>
      <c r="I831" s="346"/>
      <c r="J831" s="348"/>
      <c r="K831" s="346"/>
      <c r="L831" s="348"/>
      <c r="M831" s="346"/>
      <c r="N831" s="348"/>
      <c r="O831" s="346"/>
      <c r="P831" s="348"/>
      <c r="Q831" s="346"/>
      <c r="R831" s="348"/>
      <c r="S831" s="346"/>
      <c r="T831" s="348"/>
    </row>
    <row r="832" spans="1:20" ht="14.25">
      <c r="A832" s="350"/>
      <c r="B832" s="344"/>
      <c r="C832" s="343"/>
      <c r="D832" s="350"/>
      <c r="E832" s="344"/>
      <c r="F832" s="350"/>
      <c r="G832" s="344"/>
      <c r="H832" s="350"/>
      <c r="I832" s="346"/>
      <c r="J832" s="348"/>
      <c r="K832" s="346"/>
      <c r="L832" s="348"/>
      <c r="M832" s="346"/>
      <c r="N832" s="348"/>
      <c r="O832" s="346"/>
      <c r="P832" s="348"/>
      <c r="Q832" s="346"/>
      <c r="R832" s="348"/>
      <c r="S832" s="346"/>
      <c r="T832" s="348"/>
    </row>
    <row r="833" spans="1:20" ht="14.25">
      <c r="A833" s="350"/>
      <c r="B833" s="344"/>
      <c r="C833" s="343"/>
      <c r="D833" s="350"/>
      <c r="E833" s="344"/>
      <c r="F833" s="350"/>
      <c r="G833" s="344"/>
      <c r="H833" s="350"/>
      <c r="I833" s="346"/>
      <c r="J833" s="348"/>
      <c r="K833" s="346"/>
      <c r="L833" s="348"/>
      <c r="M833" s="346"/>
      <c r="N833" s="348"/>
      <c r="O833" s="346"/>
      <c r="P833" s="348"/>
      <c r="Q833" s="346"/>
      <c r="R833" s="348"/>
      <c r="S833" s="346"/>
      <c r="T833" s="348"/>
    </row>
    <row r="834" spans="1:20" ht="14.25">
      <c r="A834" s="350"/>
      <c r="B834" s="344"/>
      <c r="C834" s="343"/>
      <c r="D834" s="350"/>
      <c r="E834" s="344"/>
      <c r="F834" s="350"/>
      <c r="G834" s="344"/>
      <c r="H834" s="350"/>
      <c r="I834" s="346"/>
      <c r="J834" s="348"/>
      <c r="K834" s="346"/>
      <c r="L834" s="348"/>
      <c r="M834" s="346"/>
      <c r="N834" s="348"/>
      <c r="O834" s="346"/>
      <c r="P834" s="348"/>
      <c r="Q834" s="346"/>
      <c r="R834" s="348"/>
      <c r="S834" s="346"/>
      <c r="T834" s="348"/>
    </row>
    <row r="835" spans="1:20" ht="14.25">
      <c r="A835" s="350"/>
      <c r="B835" s="344"/>
      <c r="C835" s="343"/>
      <c r="D835" s="350"/>
      <c r="E835" s="344"/>
      <c r="F835" s="350"/>
      <c r="G835" s="344"/>
      <c r="H835" s="350"/>
      <c r="I835" s="346"/>
      <c r="J835" s="348"/>
      <c r="K835" s="346"/>
      <c r="L835" s="348"/>
      <c r="M835" s="346"/>
      <c r="N835" s="348"/>
      <c r="O835" s="346"/>
      <c r="P835" s="348"/>
      <c r="Q835" s="346"/>
      <c r="R835" s="348"/>
      <c r="S835" s="346"/>
      <c r="T835" s="348"/>
    </row>
    <row r="836" spans="1:20" ht="14.25">
      <c r="A836" s="350"/>
      <c r="B836" s="344"/>
      <c r="C836" s="343"/>
      <c r="D836" s="350"/>
      <c r="E836" s="344"/>
      <c r="F836" s="350"/>
      <c r="G836" s="344"/>
      <c r="H836" s="350"/>
      <c r="I836" s="346"/>
      <c r="J836" s="348"/>
      <c r="K836" s="346"/>
      <c r="L836" s="348"/>
      <c r="M836" s="346"/>
      <c r="N836" s="348"/>
      <c r="O836" s="346"/>
      <c r="P836" s="348"/>
      <c r="Q836" s="346"/>
      <c r="R836" s="348"/>
      <c r="S836" s="346"/>
      <c r="T836" s="348"/>
    </row>
    <row r="837" spans="1:20" ht="14.25">
      <c r="A837" s="350"/>
      <c r="B837" s="344"/>
      <c r="C837" s="343"/>
      <c r="D837" s="350"/>
      <c r="E837" s="344"/>
      <c r="F837" s="350"/>
      <c r="G837" s="344"/>
      <c r="H837" s="350"/>
      <c r="I837" s="346"/>
      <c r="J837" s="348"/>
      <c r="K837" s="346"/>
      <c r="L837" s="348"/>
      <c r="M837" s="346"/>
      <c r="N837" s="348"/>
      <c r="O837" s="346"/>
      <c r="P837" s="348"/>
      <c r="Q837" s="346"/>
      <c r="R837" s="348"/>
      <c r="S837" s="346"/>
      <c r="T837" s="348"/>
    </row>
    <row r="838" spans="1:20" ht="14.25">
      <c r="A838" s="350"/>
      <c r="B838" s="344"/>
      <c r="C838" s="343"/>
      <c r="D838" s="350"/>
      <c r="E838" s="344"/>
      <c r="F838" s="350"/>
      <c r="G838" s="344"/>
      <c r="H838" s="350"/>
      <c r="I838" s="346"/>
      <c r="J838" s="348"/>
      <c r="K838" s="346"/>
      <c r="L838" s="348"/>
      <c r="M838" s="346"/>
      <c r="N838" s="348"/>
      <c r="O838" s="346"/>
      <c r="P838" s="348"/>
      <c r="Q838" s="346"/>
      <c r="R838" s="348"/>
      <c r="S838" s="346"/>
      <c r="T838" s="348"/>
    </row>
    <row r="839" spans="1:20" ht="14.25">
      <c r="A839" s="350"/>
      <c r="B839" s="344"/>
      <c r="C839" s="343"/>
      <c r="D839" s="350"/>
      <c r="E839" s="344"/>
      <c r="F839" s="350"/>
      <c r="G839" s="344"/>
      <c r="H839" s="350"/>
      <c r="I839" s="346"/>
      <c r="J839" s="348"/>
      <c r="K839" s="346"/>
      <c r="L839" s="348"/>
      <c r="M839" s="346"/>
      <c r="N839" s="348"/>
      <c r="O839" s="346"/>
      <c r="P839" s="348"/>
      <c r="Q839" s="346"/>
      <c r="R839" s="348"/>
      <c r="S839" s="346"/>
      <c r="T839" s="348"/>
    </row>
    <row r="840" spans="1:20" ht="14.25">
      <c r="A840" s="350"/>
      <c r="B840" s="344"/>
      <c r="C840" s="343"/>
      <c r="D840" s="350"/>
      <c r="E840" s="344"/>
      <c r="F840" s="350"/>
      <c r="G840" s="344"/>
      <c r="H840" s="350"/>
      <c r="I840" s="346"/>
      <c r="J840" s="348"/>
      <c r="K840" s="346"/>
      <c r="L840" s="348"/>
      <c r="M840" s="346"/>
      <c r="N840" s="348"/>
      <c r="O840" s="346"/>
      <c r="P840" s="348"/>
      <c r="Q840" s="346"/>
      <c r="R840" s="348"/>
      <c r="S840" s="346"/>
      <c r="T840" s="348"/>
    </row>
    <row r="841" spans="1:20" ht="14.25">
      <c r="A841" s="350"/>
      <c r="B841" s="344"/>
      <c r="C841" s="343"/>
      <c r="D841" s="350"/>
      <c r="E841" s="344"/>
      <c r="F841" s="350"/>
      <c r="G841" s="344"/>
      <c r="H841" s="350"/>
      <c r="I841" s="346"/>
      <c r="J841" s="348"/>
      <c r="K841" s="346"/>
      <c r="L841" s="348"/>
      <c r="M841" s="346"/>
      <c r="N841" s="348"/>
      <c r="O841" s="346"/>
      <c r="P841" s="348"/>
      <c r="Q841" s="346"/>
      <c r="R841" s="348"/>
      <c r="S841" s="346"/>
      <c r="T841" s="348"/>
    </row>
    <row r="842" spans="1:20" ht="14.25">
      <c r="A842" s="350"/>
      <c r="B842" s="344"/>
      <c r="C842" s="343"/>
      <c r="D842" s="350"/>
      <c r="E842" s="344"/>
      <c r="F842" s="350"/>
      <c r="G842" s="344"/>
      <c r="H842" s="350"/>
      <c r="I842" s="346"/>
      <c r="J842" s="348"/>
      <c r="K842" s="346"/>
      <c r="L842" s="348"/>
      <c r="M842" s="346"/>
      <c r="N842" s="348"/>
      <c r="O842" s="346"/>
      <c r="P842" s="348"/>
      <c r="Q842" s="346"/>
      <c r="R842" s="348"/>
      <c r="S842" s="346"/>
      <c r="T842" s="348"/>
    </row>
    <row r="843" spans="1:20" ht="14.25">
      <c r="A843" s="350"/>
      <c r="B843" s="344"/>
      <c r="C843" s="343"/>
      <c r="D843" s="350"/>
      <c r="E843" s="344"/>
      <c r="F843" s="350"/>
      <c r="G843" s="344"/>
      <c r="H843" s="350"/>
      <c r="I843" s="346"/>
      <c r="J843" s="348"/>
      <c r="K843" s="346"/>
      <c r="L843" s="348"/>
      <c r="M843" s="346"/>
      <c r="N843" s="348"/>
      <c r="O843" s="346"/>
      <c r="P843" s="348"/>
      <c r="Q843" s="346"/>
      <c r="R843" s="348"/>
      <c r="S843" s="346"/>
      <c r="T843" s="348"/>
    </row>
    <row r="844" spans="1:20" ht="14.25">
      <c r="A844" s="350"/>
      <c r="B844" s="344"/>
      <c r="C844" s="343"/>
      <c r="D844" s="350"/>
      <c r="E844" s="344"/>
      <c r="F844" s="350"/>
      <c r="G844" s="344"/>
      <c r="H844" s="350"/>
      <c r="I844" s="346"/>
      <c r="J844" s="348"/>
      <c r="K844" s="346"/>
      <c r="L844" s="348"/>
      <c r="M844" s="346"/>
      <c r="N844" s="348"/>
      <c r="O844" s="346"/>
      <c r="P844" s="348"/>
      <c r="Q844" s="346"/>
      <c r="R844" s="348"/>
      <c r="S844" s="346"/>
      <c r="T844" s="348"/>
    </row>
    <row r="845" spans="1:20" ht="14.25">
      <c r="A845" s="350"/>
      <c r="B845" s="344"/>
      <c r="C845" s="343"/>
      <c r="D845" s="350"/>
      <c r="E845" s="344"/>
      <c r="F845" s="350"/>
      <c r="G845" s="344"/>
      <c r="H845" s="350"/>
      <c r="I845" s="346"/>
      <c r="J845" s="348"/>
      <c r="K845" s="346"/>
      <c r="L845" s="348"/>
      <c r="M845" s="346"/>
      <c r="N845" s="348"/>
      <c r="O845" s="346"/>
      <c r="P845" s="348"/>
      <c r="Q845" s="346"/>
      <c r="R845" s="348"/>
      <c r="S845" s="346"/>
      <c r="T845" s="348"/>
    </row>
    <row r="846" spans="1:20" ht="14.25">
      <c r="A846" s="350"/>
      <c r="B846" s="344"/>
      <c r="C846" s="343"/>
      <c r="D846" s="350"/>
      <c r="E846" s="344"/>
      <c r="F846" s="350"/>
      <c r="G846" s="344"/>
      <c r="H846" s="350"/>
      <c r="I846" s="346"/>
      <c r="J846" s="348"/>
      <c r="K846" s="346"/>
      <c r="L846" s="348"/>
      <c r="M846" s="346"/>
      <c r="N846" s="348"/>
      <c r="O846" s="346"/>
      <c r="P846" s="348"/>
      <c r="Q846" s="346"/>
      <c r="R846" s="348"/>
      <c r="S846" s="346"/>
      <c r="T846" s="348"/>
    </row>
    <row r="847" spans="1:20" ht="14.25">
      <c r="A847" s="350"/>
      <c r="B847" s="344"/>
      <c r="C847" s="343"/>
      <c r="D847" s="350"/>
      <c r="E847" s="344"/>
      <c r="F847" s="350"/>
      <c r="G847" s="344"/>
      <c r="H847" s="350"/>
      <c r="I847" s="346"/>
      <c r="J847" s="348"/>
      <c r="K847" s="346"/>
      <c r="L847" s="348"/>
      <c r="M847" s="346"/>
      <c r="N847" s="348"/>
      <c r="O847" s="346"/>
      <c r="P847" s="348"/>
      <c r="Q847" s="346"/>
      <c r="R847" s="348"/>
      <c r="S847" s="346"/>
      <c r="T847" s="348"/>
    </row>
    <row r="848" spans="1:20" ht="14.25">
      <c r="A848" s="350"/>
      <c r="B848" s="344"/>
      <c r="C848" s="343"/>
      <c r="D848" s="350"/>
      <c r="E848" s="344"/>
      <c r="F848" s="350"/>
      <c r="G848" s="344"/>
      <c r="H848" s="350"/>
      <c r="I848" s="346"/>
      <c r="J848" s="348"/>
      <c r="K848" s="346"/>
      <c r="L848" s="348"/>
      <c r="M848" s="346"/>
      <c r="N848" s="348"/>
      <c r="O848" s="346"/>
      <c r="P848" s="348"/>
      <c r="Q848" s="346"/>
      <c r="R848" s="348"/>
      <c r="S848" s="346"/>
      <c r="T848" s="348"/>
    </row>
    <row r="849" spans="1:20" ht="14.25">
      <c r="A849" s="350"/>
      <c r="B849" s="344"/>
      <c r="C849" s="343"/>
      <c r="D849" s="350"/>
      <c r="E849" s="344"/>
      <c r="F849" s="350"/>
      <c r="G849" s="344"/>
      <c r="H849" s="350"/>
      <c r="I849" s="346"/>
      <c r="J849" s="348"/>
      <c r="K849" s="346"/>
      <c r="L849" s="348"/>
      <c r="M849" s="346"/>
      <c r="N849" s="348"/>
      <c r="O849" s="346"/>
      <c r="P849" s="348"/>
      <c r="Q849" s="346"/>
      <c r="R849" s="348"/>
      <c r="S849" s="346"/>
      <c r="T849" s="348"/>
    </row>
    <row r="850" spans="1:20" ht="14.25">
      <c r="A850" s="350"/>
      <c r="B850" s="344"/>
      <c r="C850" s="343"/>
      <c r="D850" s="350"/>
      <c r="E850" s="344"/>
      <c r="F850" s="350"/>
      <c r="G850" s="344"/>
      <c r="H850" s="350"/>
      <c r="I850" s="346"/>
      <c r="J850" s="348"/>
      <c r="K850" s="346"/>
      <c r="L850" s="348"/>
      <c r="M850" s="346"/>
      <c r="N850" s="348"/>
      <c r="O850" s="346"/>
      <c r="P850" s="348"/>
      <c r="Q850" s="346"/>
      <c r="R850" s="348"/>
      <c r="S850" s="346"/>
      <c r="T850" s="348"/>
    </row>
    <row r="851" spans="1:20" ht="14.25">
      <c r="A851" s="350"/>
      <c r="B851" s="344"/>
      <c r="C851" s="343"/>
      <c r="D851" s="350"/>
      <c r="E851" s="344"/>
      <c r="F851" s="350"/>
      <c r="G851" s="344"/>
      <c r="H851" s="350"/>
      <c r="I851" s="346"/>
      <c r="J851" s="348"/>
      <c r="K851" s="346"/>
      <c r="L851" s="348"/>
      <c r="M851" s="346"/>
      <c r="N851" s="348"/>
      <c r="O851" s="346"/>
      <c r="P851" s="348"/>
      <c r="Q851" s="346"/>
      <c r="R851" s="348"/>
      <c r="S851" s="346"/>
      <c r="T851" s="348"/>
    </row>
    <row r="852" spans="1:20" ht="14.25">
      <c r="A852" s="350"/>
      <c r="B852" s="344"/>
      <c r="C852" s="343"/>
      <c r="D852" s="350"/>
      <c r="E852" s="344"/>
      <c r="F852" s="350"/>
      <c r="G852" s="344"/>
      <c r="H852" s="350"/>
      <c r="I852" s="346"/>
      <c r="J852" s="348"/>
      <c r="K852" s="346"/>
      <c r="L852" s="348"/>
      <c r="M852" s="346"/>
      <c r="N852" s="348"/>
      <c r="O852" s="346"/>
      <c r="P852" s="348"/>
      <c r="Q852" s="346"/>
      <c r="R852" s="348"/>
      <c r="S852" s="346"/>
      <c r="T852" s="348"/>
    </row>
    <row r="853" spans="1:20" ht="14.25">
      <c r="A853" s="350"/>
      <c r="B853" s="344"/>
      <c r="C853" s="343"/>
      <c r="D853" s="350"/>
      <c r="E853" s="344"/>
      <c r="F853" s="350"/>
      <c r="G853" s="344"/>
      <c r="H853" s="350"/>
      <c r="I853" s="346"/>
      <c r="J853" s="348"/>
      <c r="K853" s="346"/>
      <c r="L853" s="348"/>
      <c r="M853" s="346"/>
      <c r="N853" s="348"/>
      <c r="O853" s="346"/>
      <c r="P853" s="348"/>
      <c r="Q853" s="346"/>
      <c r="R853" s="348"/>
      <c r="S853" s="346"/>
      <c r="T853" s="348"/>
    </row>
    <row r="854" spans="1:20" ht="14.25">
      <c r="A854" s="350"/>
      <c r="B854" s="344"/>
      <c r="C854" s="343"/>
      <c r="D854" s="350"/>
      <c r="E854" s="344"/>
      <c r="F854" s="350"/>
      <c r="G854" s="344"/>
      <c r="H854" s="350"/>
      <c r="I854" s="346"/>
      <c r="J854" s="348"/>
      <c r="K854" s="346"/>
      <c r="L854" s="348"/>
      <c r="M854" s="346"/>
      <c r="N854" s="348"/>
      <c r="O854" s="346"/>
      <c r="P854" s="348"/>
      <c r="Q854" s="346"/>
      <c r="R854" s="348"/>
      <c r="S854" s="346"/>
      <c r="T854" s="348"/>
    </row>
    <row r="855" spans="1:20" ht="14.25">
      <c r="A855" s="350"/>
      <c r="B855" s="344"/>
      <c r="C855" s="343"/>
      <c r="D855" s="350"/>
      <c r="E855" s="344"/>
      <c r="F855" s="350"/>
      <c r="G855" s="344"/>
      <c r="H855" s="350"/>
      <c r="I855" s="346"/>
      <c r="J855" s="348"/>
      <c r="K855" s="346"/>
      <c r="L855" s="348"/>
      <c r="M855" s="346"/>
      <c r="N855" s="348"/>
      <c r="O855" s="346"/>
      <c r="P855" s="348"/>
      <c r="Q855" s="346"/>
      <c r="R855" s="348"/>
      <c r="S855" s="346"/>
      <c r="T855" s="348"/>
    </row>
    <row r="856" spans="1:20" ht="14.25">
      <c r="A856" s="350"/>
      <c r="B856" s="344"/>
      <c r="C856" s="343"/>
      <c r="D856" s="350"/>
      <c r="E856" s="344"/>
      <c r="F856" s="350"/>
      <c r="G856" s="344"/>
      <c r="H856" s="350"/>
      <c r="I856" s="346"/>
      <c r="J856" s="348"/>
      <c r="K856" s="346"/>
      <c r="L856" s="348"/>
      <c r="M856" s="346"/>
      <c r="N856" s="348"/>
      <c r="O856" s="346"/>
      <c r="P856" s="348"/>
      <c r="Q856" s="346"/>
      <c r="R856" s="348"/>
      <c r="S856" s="346"/>
      <c r="T856" s="348"/>
    </row>
    <row r="857" spans="1:20" ht="14.25">
      <c r="A857" s="350"/>
      <c r="B857" s="344"/>
      <c r="C857" s="343"/>
      <c r="D857" s="350"/>
      <c r="E857" s="344"/>
      <c r="F857" s="350"/>
      <c r="G857" s="344"/>
      <c r="H857" s="350"/>
      <c r="I857" s="346"/>
      <c r="J857" s="348"/>
      <c r="K857" s="346"/>
      <c r="L857" s="348"/>
      <c r="M857" s="346"/>
      <c r="N857" s="348"/>
      <c r="O857" s="346"/>
      <c r="P857" s="348"/>
      <c r="Q857" s="346"/>
      <c r="R857" s="348"/>
      <c r="S857" s="346"/>
      <c r="T857" s="348"/>
    </row>
    <row r="858" spans="1:20" ht="14.25">
      <c r="A858" s="350"/>
      <c r="B858" s="344"/>
      <c r="C858" s="343"/>
      <c r="D858" s="350"/>
      <c r="E858" s="344"/>
      <c r="F858" s="350"/>
      <c r="G858" s="344"/>
      <c r="H858" s="350"/>
      <c r="I858" s="346"/>
      <c r="J858" s="348"/>
      <c r="K858" s="346"/>
      <c r="L858" s="348"/>
      <c r="M858" s="346"/>
      <c r="N858" s="348"/>
      <c r="O858" s="346"/>
      <c r="P858" s="348"/>
      <c r="Q858" s="346"/>
      <c r="R858" s="348"/>
      <c r="S858" s="346"/>
      <c r="T858" s="348"/>
    </row>
    <row r="859" spans="1:20" ht="14.25">
      <c r="A859" s="350"/>
      <c r="B859" s="344"/>
      <c r="C859" s="343"/>
      <c r="D859" s="350"/>
      <c r="E859" s="344"/>
      <c r="F859" s="350"/>
      <c r="G859" s="344"/>
      <c r="H859" s="350"/>
      <c r="I859" s="346"/>
      <c r="J859" s="348"/>
      <c r="K859" s="346"/>
      <c r="L859" s="348"/>
      <c r="M859" s="346"/>
      <c r="N859" s="348"/>
      <c r="O859" s="346"/>
      <c r="P859" s="348"/>
      <c r="Q859" s="346"/>
      <c r="R859" s="348"/>
      <c r="S859" s="346"/>
      <c r="T859" s="348"/>
    </row>
    <row r="860" spans="1:20" ht="14.25">
      <c r="A860" s="350"/>
      <c r="B860" s="344"/>
      <c r="C860" s="343"/>
      <c r="D860" s="350"/>
      <c r="E860" s="344"/>
      <c r="F860" s="350"/>
      <c r="G860" s="344"/>
      <c r="H860" s="350"/>
      <c r="I860" s="346"/>
      <c r="J860" s="348"/>
      <c r="K860" s="346"/>
      <c r="L860" s="348"/>
      <c r="M860" s="346"/>
      <c r="N860" s="348"/>
      <c r="O860" s="346"/>
      <c r="P860" s="348"/>
      <c r="Q860" s="346"/>
      <c r="R860" s="348"/>
      <c r="S860" s="346"/>
      <c r="T860" s="348"/>
    </row>
    <row r="861" spans="1:20" ht="14.25">
      <c r="A861" s="350"/>
      <c r="B861" s="344"/>
      <c r="C861" s="343"/>
      <c r="D861" s="350"/>
      <c r="E861" s="344"/>
      <c r="F861" s="350"/>
      <c r="G861" s="344"/>
      <c r="H861" s="350"/>
      <c r="I861" s="346"/>
      <c r="J861" s="348"/>
      <c r="K861" s="346"/>
      <c r="L861" s="348"/>
      <c r="M861" s="346"/>
      <c r="N861" s="348"/>
      <c r="O861" s="346"/>
      <c r="P861" s="348"/>
      <c r="Q861" s="346"/>
      <c r="R861" s="348"/>
      <c r="S861" s="346"/>
      <c r="T861" s="348"/>
    </row>
    <row r="862" spans="1:20" ht="14.25">
      <c r="A862" s="350"/>
      <c r="B862" s="344"/>
      <c r="C862" s="343"/>
      <c r="D862" s="350"/>
      <c r="E862" s="344"/>
      <c r="F862" s="350"/>
      <c r="G862" s="344"/>
      <c r="H862" s="350"/>
      <c r="I862" s="346"/>
      <c r="J862" s="348"/>
      <c r="K862" s="346"/>
      <c r="L862" s="348"/>
      <c r="M862" s="346"/>
      <c r="N862" s="348"/>
      <c r="O862" s="346"/>
      <c r="P862" s="348"/>
      <c r="Q862" s="346"/>
      <c r="R862" s="348"/>
      <c r="S862" s="346"/>
      <c r="T862" s="348"/>
    </row>
    <row r="863" spans="1:20" ht="14.25">
      <c r="A863" s="350"/>
      <c r="B863" s="344"/>
      <c r="C863" s="343"/>
      <c r="D863" s="350"/>
      <c r="E863" s="344"/>
      <c r="F863" s="350"/>
      <c r="G863" s="344"/>
      <c r="H863" s="350"/>
      <c r="I863" s="346"/>
      <c r="J863" s="348"/>
      <c r="K863" s="346"/>
      <c r="L863" s="348"/>
      <c r="M863" s="346"/>
      <c r="N863" s="348"/>
      <c r="O863" s="346"/>
      <c r="P863" s="348"/>
      <c r="Q863" s="346"/>
      <c r="R863" s="348"/>
      <c r="S863" s="346"/>
      <c r="T863" s="348"/>
    </row>
    <row r="864" spans="1:20" ht="14.25">
      <c r="A864" s="350"/>
      <c r="B864" s="344"/>
      <c r="C864" s="343"/>
      <c r="D864" s="350"/>
      <c r="E864" s="344"/>
      <c r="F864" s="350"/>
      <c r="G864" s="344"/>
      <c r="H864" s="350"/>
      <c r="I864" s="346"/>
      <c r="J864" s="348"/>
      <c r="K864" s="346"/>
      <c r="L864" s="348"/>
      <c r="M864" s="346"/>
      <c r="N864" s="348"/>
      <c r="O864" s="346"/>
      <c r="P864" s="348"/>
      <c r="Q864" s="346"/>
      <c r="R864" s="348"/>
      <c r="S864" s="346"/>
      <c r="T864" s="348"/>
    </row>
    <row r="865" spans="1:20" ht="14.25">
      <c r="A865" s="350"/>
      <c r="B865" s="344"/>
      <c r="C865" s="343"/>
      <c r="D865" s="350"/>
      <c r="E865" s="344"/>
      <c r="F865" s="350"/>
      <c r="G865" s="344"/>
      <c r="H865" s="350"/>
      <c r="I865" s="346"/>
      <c r="J865" s="348"/>
      <c r="K865" s="346"/>
      <c r="L865" s="348"/>
      <c r="M865" s="346"/>
      <c r="N865" s="348"/>
      <c r="O865" s="346"/>
      <c r="P865" s="348"/>
      <c r="Q865" s="346"/>
      <c r="R865" s="348"/>
      <c r="S865" s="346"/>
      <c r="T865" s="348"/>
    </row>
    <row r="866" spans="1:20" ht="14.25">
      <c r="A866" s="350"/>
      <c r="B866" s="344"/>
      <c r="C866" s="343"/>
      <c r="D866" s="350"/>
      <c r="E866" s="344"/>
      <c r="F866" s="350"/>
      <c r="G866" s="344"/>
      <c r="H866" s="350"/>
      <c r="I866" s="346"/>
      <c r="J866" s="348"/>
      <c r="K866" s="346"/>
      <c r="L866" s="348"/>
      <c r="M866" s="346"/>
      <c r="N866" s="348"/>
      <c r="O866" s="346"/>
      <c r="P866" s="348"/>
      <c r="Q866" s="346"/>
      <c r="R866" s="348"/>
      <c r="S866" s="346"/>
      <c r="T866" s="348"/>
    </row>
    <row r="867" spans="1:20" ht="14.25">
      <c r="A867" s="350"/>
      <c r="B867" s="344"/>
      <c r="C867" s="343"/>
      <c r="D867" s="350"/>
      <c r="E867" s="344"/>
      <c r="F867" s="350"/>
      <c r="G867" s="344"/>
      <c r="H867" s="350"/>
      <c r="I867" s="346"/>
      <c r="J867" s="348"/>
      <c r="K867" s="346"/>
      <c r="L867" s="348"/>
      <c r="M867" s="346"/>
      <c r="N867" s="348"/>
      <c r="O867" s="346"/>
      <c r="P867" s="348"/>
      <c r="Q867" s="346"/>
      <c r="R867" s="348"/>
      <c r="S867" s="346"/>
      <c r="T867" s="348"/>
    </row>
    <row r="868" spans="1:20" ht="14.25">
      <c r="A868" s="350"/>
      <c r="B868" s="344"/>
      <c r="C868" s="343"/>
      <c r="D868" s="350"/>
      <c r="E868" s="344"/>
      <c r="F868" s="350"/>
      <c r="G868" s="344"/>
      <c r="H868" s="350"/>
      <c r="I868" s="346"/>
      <c r="J868" s="348"/>
      <c r="K868" s="346"/>
      <c r="L868" s="348"/>
      <c r="M868" s="346"/>
      <c r="N868" s="348"/>
      <c r="O868" s="346"/>
      <c r="P868" s="348"/>
      <c r="Q868" s="346"/>
      <c r="R868" s="348"/>
      <c r="S868" s="346"/>
      <c r="T868" s="348"/>
    </row>
    <row r="869" spans="1:20" ht="14.25">
      <c r="A869" s="350"/>
      <c r="B869" s="344"/>
      <c r="C869" s="343"/>
      <c r="D869" s="350"/>
      <c r="E869" s="344"/>
      <c r="F869" s="350"/>
      <c r="G869" s="344"/>
      <c r="H869" s="350"/>
      <c r="I869" s="346"/>
      <c r="J869" s="348"/>
      <c r="K869" s="346"/>
      <c r="L869" s="348"/>
      <c r="M869" s="346"/>
      <c r="N869" s="348"/>
      <c r="O869" s="346"/>
      <c r="P869" s="348"/>
      <c r="Q869" s="346"/>
      <c r="R869" s="348"/>
      <c r="S869" s="346"/>
      <c r="T869" s="348"/>
    </row>
    <row r="870" spans="1:20" ht="14.25">
      <c r="A870" s="350"/>
      <c r="B870" s="344"/>
      <c r="C870" s="343"/>
      <c r="D870" s="350"/>
      <c r="E870" s="344"/>
      <c r="F870" s="350"/>
      <c r="G870" s="344"/>
      <c r="H870" s="350"/>
      <c r="I870" s="346"/>
      <c r="J870" s="348"/>
      <c r="K870" s="346"/>
      <c r="L870" s="348"/>
      <c r="M870" s="346"/>
      <c r="N870" s="348"/>
      <c r="O870" s="346"/>
      <c r="P870" s="348"/>
      <c r="Q870" s="346"/>
      <c r="R870" s="348"/>
      <c r="S870" s="346"/>
      <c r="T870" s="348"/>
    </row>
    <row r="871" spans="1:20" ht="14.25">
      <c r="A871" s="350"/>
      <c r="B871" s="344"/>
      <c r="C871" s="343"/>
      <c r="D871" s="350"/>
      <c r="E871" s="344"/>
      <c r="F871" s="350"/>
      <c r="G871" s="344"/>
      <c r="H871" s="350"/>
      <c r="I871" s="346"/>
      <c r="J871" s="348"/>
      <c r="K871" s="346"/>
      <c r="L871" s="348"/>
      <c r="M871" s="346"/>
      <c r="N871" s="348"/>
      <c r="O871" s="346"/>
      <c r="P871" s="348"/>
      <c r="Q871" s="346"/>
      <c r="R871" s="348"/>
      <c r="S871" s="346"/>
      <c r="T871" s="348"/>
    </row>
    <row r="872" spans="1:20" ht="14.25">
      <c r="A872" s="350"/>
      <c r="B872" s="344"/>
      <c r="C872" s="343"/>
      <c r="D872" s="350"/>
      <c r="E872" s="344"/>
      <c r="F872" s="350"/>
      <c r="G872" s="344"/>
      <c r="H872" s="350"/>
      <c r="I872" s="346"/>
      <c r="J872" s="348"/>
      <c r="K872" s="346"/>
      <c r="L872" s="348"/>
      <c r="M872" s="346"/>
      <c r="N872" s="348"/>
      <c r="O872" s="346"/>
      <c r="P872" s="348"/>
      <c r="Q872" s="346"/>
      <c r="R872" s="348"/>
      <c r="S872" s="346"/>
      <c r="T872" s="348"/>
    </row>
    <row r="873" spans="1:20" ht="14.25">
      <c r="A873" s="350"/>
      <c r="B873" s="344"/>
      <c r="C873" s="343"/>
      <c r="D873" s="350"/>
      <c r="E873" s="344"/>
      <c r="F873" s="350"/>
      <c r="G873" s="344"/>
      <c r="H873" s="350"/>
      <c r="I873" s="346"/>
      <c r="J873" s="348"/>
      <c r="K873" s="346"/>
      <c r="L873" s="348"/>
      <c r="M873" s="346"/>
      <c r="N873" s="348"/>
      <c r="O873" s="346"/>
      <c r="P873" s="348"/>
      <c r="Q873" s="346"/>
      <c r="R873" s="348"/>
      <c r="S873" s="346"/>
      <c r="T873" s="348"/>
    </row>
    <row r="874" spans="1:20" ht="14.25">
      <c r="A874" s="350"/>
      <c r="B874" s="344"/>
      <c r="C874" s="343"/>
      <c r="D874" s="350"/>
      <c r="E874" s="344"/>
      <c r="F874" s="350"/>
      <c r="G874" s="344"/>
      <c r="H874" s="350"/>
      <c r="I874" s="346"/>
      <c r="J874" s="348"/>
      <c r="K874" s="346"/>
      <c r="L874" s="348"/>
      <c r="M874" s="346"/>
      <c r="N874" s="348"/>
      <c r="O874" s="346"/>
      <c r="P874" s="348"/>
      <c r="Q874" s="346"/>
      <c r="R874" s="348"/>
      <c r="S874" s="346"/>
      <c r="T874" s="348"/>
    </row>
    <row r="875" spans="1:20" ht="14.25">
      <c r="A875" s="350"/>
      <c r="B875" s="344"/>
      <c r="C875" s="343"/>
      <c r="D875" s="350"/>
      <c r="E875" s="344"/>
      <c r="F875" s="350"/>
      <c r="G875" s="344"/>
      <c r="H875" s="350"/>
      <c r="I875" s="346"/>
      <c r="J875" s="348"/>
      <c r="K875" s="346"/>
      <c r="L875" s="348"/>
      <c r="M875" s="346"/>
      <c r="N875" s="348"/>
      <c r="O875" s="346"/>
      <c r="P875" s="348"/>
      <c r="Q875" s="346"/>
      <c r="R875" s="348"/>
      <c r="S875" s="346"/>
      <c r="T875" s="348"/>
    </row>
    <row r="876" spans="1:20" ht="14.25">
      <c r="A876" s="350"/>
      <c r="B876" s="344"/>
      <c r="C876" s="343"/>
      <c r="D876" s="350"/>
      <c r="E876" s="344"/>
      <c r="F876" s="350"/>
      <c r="G876" s="344"/>
      <c r="H876" s="350"/>
      <c r="I876" s="346"/>
      <c r="J876" s="348"/>
      <c r="K876" s="346"/>
      <c r="L876" s="348"/>
      <c r="M876" s="346"/>
      <c r="N876" s="348"/>
      <c r="O876" s="346"/>
      <c r="P876" s="348"/>
      <c r="Q876" s="346"/>
      <c r="R876" s="348"/>
      <c r="S876" s="346"/>
      <c r="T876" s="348"/>
    </row>
    <row r="877" spans="1:20" ht="14.25">
      <c r="A877" s="350"/>
      <c r="B877" s="344"/>
      <c r="C877" s="343"/>
      <c r="D877" s="350"/>
      <c r="E877" s="344"/>
      <c r="F877" s="350"/>
      <c r="G877" s="344"/>
      <c r="H877" s="350"/>
      <c r="I877" s="346"/>
      <c r="J877" s="348"/>
      <c r="K877" s="346"/>
      <c r="L877" s="348"/>
      <c r="M877" s="346"/>
      <c r="N877" s="348"/>
      <c r="O877" s="346"/>
      <c r="P877" s="348"/>
      <c r="Q877" s="346"/>
      <c r="R877" s="348"/>
      <c r="S877" s="346"/>
      <c r="T877" s="348"/>
    </row>
    <row r="878" spans="1:20" ht="14.25">
      <c r="A878" s="350"/>
      <c r="B878" s="344"/>
      <c r="C878" s="343"/>
      <c r="D878" s="350"/>
      <c r="E878" s="344"/>
      <c r="F878" s="350"/>
      <c r="G878" s="344"/>
      <c r="H878" s="350"/>
      <c r="I878" s="346"/>
      <c r="J878" s="348"/>
      <c r="K878" s="346"/>
      <c r="L878" s="348"/>
      <c r="M878" s="346"/>
      <c r="N878" s="348"/>
      <c r="O878" s="346"/>
      <c r="P878" s="348"/>
      <c r="Q878" s="346"/>
      <c r="R878" s="348"/>
      <c r="S878" s="346"/>
      <c r="T878" s="348"/>
    </row>
    <row r="879" spans="1:20" ht="14.25">
      <c r="A879" s="350"/>
      <c r="B879" s="344"/>
      <c r="C879" s="343"/>
      <c r="D879" s="350"/>
      <c r="E879" s="344"/>
      <c r="F879" s="350"/>
      <c r="G879" s="344"/>
      <c r="H879" s="350"/>
      <c r="I879" s="346"/>
      <c r="J879" s="348"/>
      <c r="K879" s="346"/>
      <c r="L879" s="348"/>
      <c r="M879" s="346"/>
      <c r="N879" s="348"/>
      <c r="O879" s="346"/>
      <c r="P879" s="348"/>
      <c r="Q879" s="346"/>
      <c r="R879" s="348"/>
      <c r="S879" s="346"/>
      <c r="T879" s="348"/>
    </row>
    <row r="880" spans="1:20" ht="14.25">
      <c r="A880" s="350"/>
      <c r="B880" s="344"/>
      <c r="C880" s="343"/>
      <c r="D880" s="350"/>
      <c r="E880" s="344"/>
      <c r="F880" s="350"/>
      <c r="G880" s="344"/>
      <c r="H880" s="350"/>
      <c r="I880" s="346"/>
      <c r="J880" s="348"/>
      <c r="K880" s="346"/>
      <c r="L880" s="348"/>
      <c r="M880" s="346"/>
      <c r="N880" s="348"/>
      <c r="O880" s="346"/>
      <c r="P880" s="348"/>
      <c r="Q880" s="346"/>
      <c r="R880" s="348"/>
      <c r="S880" s="346"/>
      <c r="T880" s="348"/>
    </row>
    <row r="881" spans="1:20" ht="14.25">
      <c r="A881" s="350"/>
      <c r="B881" s="344"/>
      <c r="C881" s="343"/>
      <c r="D881" s="350"/>
      <c r="E881" s="344"/>
      <c r="F881" s="350"/>
      <c r="G881" s="344"/>
      <c r="H881" s="350"/>
      <c r="I881" s="346"/>
      <c r="J881" s="348"/>
      <c r="K881" s="346"/>
      <c r="L881" s="348"/>
      <c r="M881" s="346"/>
      <c r="N881" s="348"/>
      <c r="O881" s="346"/>
      <c r="P881" s="348"/>
      <c r="Q881" s="346"/>
      <c r="R881" s="348"/>
      <c r="S881" s="346"/>
      <c r="T881" s="348"/>
    </row>
    <row r="882" spans="1:20" ht="14.25">
      <c r="A882" s="350"/>
      <c r="B882" s="344"/>
      <c r="C882" s="343"/>
      <c r="D882" s="350"/>
      <c r="E882" s="344"/>
      <c r="F882" s="350"/>
      <c r="G882" s="344"/>
      <c r="H882" s="350"/>
      <c r="I882" s="346"/>
      <c r="J882" s="348"/>
      <c r="K882" s="346"/>
      <c r="L882" s="348"/>
      <c r="M882" s="346"/>
      <c r="N882" s="348"/>
      <c r="O882" s="346"/>
      <c r="P882" s="348"/>
      <c r="Q882" s="346"/>
      <c r="R882" s="348"/>
      <c r="S882" s="346"/>
      <c r="T882" s="348"/>
    </row>
    <row r="883" spans="1:20" ht="14.25">
      <c r="A883" s="350"/>
      <c r="B883" s="344"/>
      <c r="C883" s="343"/>
      <c r="D883" s="350"/>
      <c r="E883" s="344"/>
      <c r="F883" s="350"/>
      <c r="G883" s="344"/>
      <c r="H883" s="350"/>
      <c r="I883" s="346"/>
      <c r="J883" s="348"/>
      <c r="K883" s="346"/>
      <c r="L883" s="348"/>
      <c r="M883" s="346"/>
      <c r="N883" s="348"/>
      <c r="O883" s="346"/>
      <c r="P883" s="348"/>
      <c r="Q883" s="346"/>
      <c r="R883" s="348"/>
      <c r="S883" s="346"/>
      <c r="T883" s="348"/>
    </row>
    <row r="884" spans="1:20" ht="14.25">
      <c r="A884" s="350"/>
      <c r="B884" s="344"/>
      <c r="C884" s="343"/>
      <c r="D884" s="350"/>
      <c r="E884" s="344"/>
      <c r="F884" s="350"/>
      <c r="G884" s="344"/>
      <c r="H884" s="350"/>
      <c r="I884" s="346"/>
      <c r="J884" s="348"/>
      <c r="K884" s="346"/>
      <c r="L884" s="348"/>
      <c r="M884" s="346"/>
      <c r="N884" s="348"/>
      <c r="O884" s="346"/>
      <c r="P884" s="348"/>
      <c r="Q884" s="346"/>
      <c r="R884" s="348"/>
      <c r="S884" s="346"/>
      <c r="T884" s="348"/>
    </row>
    <row r="885" spans="1:20" ht="14.25">
      <c r="A885" s="350"/>
      <c r="B885" s="344"/>
      <c r="C885" s="343"/>
      <c r="D885" s="350"/>
      <c r="E885" s="344"/>
      <c r="F885" s="350"/>
      <c r="G885" s="344"/>
      <c r="H885" s="350"/>
      <c r="I885" s="346"/>
      <c r="J885" s="348"/>
      <c r="K885" s="346"/>
      <c r="L885" s="348"/>
      <c r="M885" s="346"/>
      <c r="N885" s="348"/>
      <c r="O885" s="346"/>
      <c r="P885" s="348"/>
      <c r="Q885" s="346"/>
      <c r="R885" s="348"/>
      <c r="S885" s="346"/>
      <c r="T885" s="348"/>
    </row>
    <row r="886" spans="1:20" ht="14.25">
      <c r="A886" s="350"/>
      <c r="B886" s="344"/>
      <c r="C886" s="343"/>
      <c r="D886" s="350"/>
      <c r="E886" s="344"/>
      <c r="F886" s="350"/>
      <c r="G886" s="344"/>
      <c r="H886" s="350"/>
      <c r="I886" s="346"/>
      <c r="J886" s="348"/>
      <c r="K886" s="346"/>
      <c r="L886" s="348"/>
      <c r="M886" s="346"/>
      <c r="N886" s="348"/>
      <c r="O886" s="346"/>
      <c r="P886" s="348"/>
      <c r="Q886" s="346"/>
      <c r="R886" s="348"/>
      <c r="S886" s="346"/>
      <c r="T886" s="348"/>
    </row>
    <row r="887" spans="1:20" ht="14.25">
      <c r="A887" s="350"/>
      <c r="B887" s="344"/>
      <c r="C887" s="343"/>
      <c r="D887" s="350"/>
      <c r="E887" s="344"/>
      <c r="F887" s="350"/>
      <c r="G887" s="344"/>
      <c r="H887" s="350"/>
      <c r="I887" s="346"/>
      <c r="J887" s="348"/>
      <c r="K887" s="346"/>
      <c r="L887" s="348"/>
      <c r="M887" s="346"/>
      <c r="N887" s="348"/>
      <c r="O887" s="346"/>
      <c r="P887" s="348"/>
      <c r="Q887" s="346"/>
      <c r="R887" s="348"/>
      <c r="S887" s="346"/>
      <c r="T887" s="348"/>
    </row>
    <row r="888" spans="1:20" ht="14.25">
      <c r="A888" s="350"/>
      <c r="B888" s="344"/>
      <c r="C888" s="343"/>
      <c r="D888" s="350"/>
      <c r="E888" s="344"/>
      <c r="F888" s="350"/>
      <c r="G888" s="344"/>
      <c r="H888" s="350"/>
      <c r="I888" s="346"/>
      <c r="J888" s="348"/>
      <c r="K888" s="346"/>
      <c r="L888" s="348"/>
      <c r="M888" s="346"/>
      <c r="N888" s="348"/>
      <c r="O888" s="346"/>
      <c r="P888" s="348"/>
      <c r="Q888" s="346"/>
      <c r="R888" s="348"/>
      <c r="S888" s="346"/>
      <c r="T888" s="348"/>
    </row>
    <row r="889" spans="1:20" ht="14.25">
      <c r="A889" s="350"/>
      <c r="B889" s="344"/>
      <c r="C889" s="343"/>
      <c r="D889" s="350"/>
      <c r="E889" s="344"/>
      <c r="F889" s="350"/>
      <c r="G889" s="344"/>
      <c r="H889" s="350"/>
      <c r="I889" s="346"/>
      <c r="J889" s="348"/>
      <c r="K889" s="346"/>
      <c r="L889" s="348"/>
      <c r="M889" s="346"/>
      <c r="N889" s="348"/>
      <c r="O889" s="346"/>
      <c r="P889" s="348"/>
      <c r="Q889" s="346"/>
      <c r="R889" s="348"/>
      <c r="S889" s="346"/>
      <c r="T889" s="348"/>
    </row>
    <row r="890" spans="1:20" ht="14.25">
      <c r="A890" s="350"/>
      <c r="B890" s="344"/>
      <c r="C890" s="343"/>
      <c r="D890" s="350"/>
      <c r="E890" s="344"/>
      <c r="F890" s="350"/>
      <c r="G890" s="344"/>
      <c r="H890" s="350"/>
      <c r="I890" s="346"/>
      <c r="J890" s="348"/>
      <c r="K890" s="346"/>
      <c r="L890" s="348"/>
      <c r="M890" s="346"/>
      <c r="N890" s="348"/>
      <c r="O890" s="346"/>
      <c r="P890" s="348"/>
      <c r="Q890" s="346"/>
      <c r="R890" s="348"/>
      <c r="S890" s="346"/>
      <c r="T890" s="348"/>
    </row>
    <row r="891" spans="1:20" ht="14.25">
      <c r="A891" s="350"/>
      <c r="B891" s="344"/>
      <c r="C891" s="343"/>
      <c r="D891" s="350"/>
      <c r="E891" s="344"/>
      <c r="F891" s="350"/>
      <c r="G891" s="344"/>
      <c r="H891" s="350"/>
      <c r="I891" s="346"/>
      <c r="J891" s="348"/>
      <c r="K891" s="346"/>
      <c r="L891" s="348"/>
      <c r="M891" s="346"/>
      <c r="N891" s="348"/>
      <c r="O891" s="346"/>
      <c r="P891" s="348"/>
      <c r="Q891" s="346"/>
      <c r="R891" s="348"/>
      <c r="S891" s="346"/>
      <c r="T891" s="348"/>
    </row>
    <row r="892" spans="1:20" ht="14.25">
      <c r="A892" s="350"/>
      <c r="B892" s="344"/>
      <c r="C892" s="343"/>
      <c r="D892" s="350"/>
      <c r="E892" s="344"/>
      <c r="F892" s="350"/>
      <c r="G892" s="344"/>
      <c r="H892" s="350"/>
      <c r="I892" s="346"/>
      <c r="J892" s="348"/>
      <c r="K892" s="346"/>
      <c r="L892" s="348"/>
      <c r="M892" s="346"/>
      <c r="N892" s="348"/>
      <c r="O892" s="346"/>
      <c r="P892" s="348"/>
      <c r="Q892" s="346"/>
      <c r="R892" s="348"/>
      <c r="S892" s="346"/>
      <c r="T892" s="348"/>
    </row>
    <row r="893" spans="1:20" ht="14.25">
      <c r="A893" s="350"/>
      <c r="B893" s="344"/>
      <c r="C893" s="343"/>
      <c r="D893" s="350"/>
      <c r="E893" s="344"/>
      <c r="F893" s="350"/>
      <c r="G893" s="344"/>
      <c r="H893" s="350"/>
      <c r="I893" s="346"/>
      <c r="J893" s="348"/>
      <c r="K893" s="346"/>
      <c r="L893" s="348"/>
      <c r="M893" s="346"/>
      <c r="N893" s="348"/>
      <c r="O893" s="346"/>
      <c r="P893" s="348"/>
      <c r="Q893" s="346"/>
      <c r="R893" s="348"/>
      <c r="S893" s="346"/>
      <c r="T893" s="348"/>
    </row>
    <row r="894" spans="1:20" ht="14.25">
      <c r="A894" s="350"/>
      <c r="B894" s="344"/>
      <c r="C894" s="343"/>
      <c r="D894" s="350"/>
      <c r="E894" s="344"/>
      <c r="F894" s="350"/>
      <c r="G894" s="344"/>
      <c r="H894" s="350"/>
      <c r="I894" s="346"/>
      <c r="J894" s="348"/>
      <c r="K894" s="346"/>
      <c r="L894" s="348"/>
      <c r="M894" s="346"/>
      <c r="N894" s="348"/>
      <c r="O894" s="346"/>
      <c r="P894" s="348"/>
      <c r="Q894" s="346"/>
      <c r="R894" s="348"/>
      <c r="S894" s="346"/>
      <c r="T894" s="348"/>
    </row>
    <row r="895" spans="1:20" ht="14.25">
      <c r="A895" s="350"/>
      <c r="B895" s="344"/>
      <c r="C895" s="343"/>
      <c r="D895" s="350"/>
      <c r="E895" s="344"/>
      <c r="F895" s="350"/>
      <c r="G895" s="344"/>
      <c r="H895" s="350"/>
      <c r="I895" s="346"/>
      <c r="J895" s="348"/>
      <c r="K895" s="346"/>
      <c r="L895" s="348"/>
      <c r="M895" s="346"/>
      <c r="N895" s="348"/>
      <c r="O895" s="346"/>
      <c r="P895" s="348"/>
      <c r="Q895" s="346"/>
      <c r="R895" s="348"/>
      <c r="S895" s="346"/>
      <c r="T895" s="348"/>
    </row>
    <row r="896" spans="1:20" ht="14.25">
      <c r="A896" s="350"/>
      <c r="B896" s="344"/>
      <c r="C896" s="343"/>
      <c r="D896" s="350"/>
      <c r="E896" s="344"/>
      <c r="F896" s="350"/>
      <c r="G896" s="344"/>
      <c r="H896" s="350"/>
      <c r="I896" s="346"/>
      <c r="J896" s="348"/>
      <c r="K896" s="346"/>
      <c r="L896" s="348"/>
      <c r="M896" s="346"/>
      <c r="N896" s="348"/>
      <c r="O896" s="346"/>
      <c r="P896" s="348"/>
      <c r="Q896" s="346"/>
      <c r="R896" s="348"/>
      <c r="S896" s="346"/>
      <c r="T896" s="348"/>
    </row>
    <row r="897" spans="1:20" ht="14.25">
      <c r="A897" s="350"/>
      <c r="B897" s="344"/>
      <c r="C897" s="343"/>
      <c r="D897" s="350"/>
      <c r="E897" s="344"/>
      <c r="F897" s="350"/>
      <c r="G897" s="344"/>
      <c r="H897" s="350"/>
      <c r="I897" s="346"/>
      <c r="J897" s="348"/>
      <c r="K897" s="346"/>
      <c r="L897" s="348"/>
      <c r="M897" s="346"/>
      <c r="N897" s="348"/>
      <c r="O897" s="346"/>
      <c r="P897" s="348"/>
      <c r="Q897" s="346"/>
      <c r="R897" s="348"/>
      <c r="S897" s="346"/>
      <c r="T897" s="348"/>
    </row>
    <row r="898" spans="1:20" ht="14.25">
      <c r="A898" s="350"/>
      <c r="B898" s="344"/>
      <c r="C898" s="343"/>
      <c r="D898" s="350"/>
      <c r="E898" s="344"/>
      <c r="F898" s="350"/>
      <c r="G898" s="344"/>
      <c r="H898" s="350"/>
      <c r="I898" s="346"/>
      <c r="J898" s="348"/>
      <c r="K898" s="346"/>
      <c r="L898" s="348"/>
      <c r="M898" s="346"/>
      <c r="N898" s="348"/>
      <c r="O898" s="346"/>
      <c r="P898" s="348"/>
      <c r="Q898" s="346"/>
      <c r="R898" s="348"/>
      <c r="S898" s="346"/>
      <c r="T898" s="348"/>
    </row>
    <row r="899" spans="1:20" ht="14.25">
      <c r="A899" s="350"/>
      <c r="B899" s="344"/>
      <c r="C899" s="343"/>
      <c r="D899" s="350"/>
      <c r="E899" s="344"/>
      <c r="F899" s="350"/>
      <c r="G899" s="344"/>
      <c r="H899" s="350"/>
      <c r="I899" s="346"/>
      <c r="J899" s="348"/>
      <c r="K899" s="346"/>
      <c r="L899" s="348"/>
      <c r="M899" s="346"/>
      <c r="N899" s="348"/>
      <c r="O899" s="346"/>
      <c r="P899" s="348"/>
      <c r="Q899" s="346"/>
      <c r="R899" s="348"/>
      <c r="S899" s="346"/>
      <c r="T899" s="348"/>
    </row>
    <row r="900" spans="1:20" ht="14.25">
      <c r="A900" s="350"/>
      <c r="B900" s="344"/>
      <c r="C900" s="343"/>
      <c r="D900" s="350"/>
      <c r="E900" s="344"/>
      <c r="F900" s="350"/>
      <c r="G900" s="344"/>
      <c r="H900" s="350"/>
      <c r="I900" s="346"/>
      <c r="J900" s="348"/>
      <c r="K900" s="346"/>
      <c r="L900" s="348"/>
      <c r="M900" s="346"/>
      <c r="N900" s="348"/>
      <c r="O900" s="346"/>
      <c r="P900" s="348"/>
      <c r="Q900" s="346"/>
      <c r="R900" s="348"/>
      <c r="S900" s="346"/>
      <c r="T900" s="348"/>
    </row>
    <row r="901" spans="1:20" ht="14.25">
      <c r="A901" s="350"/>
      <c r="B901" s="344"/>
      <c r="C901" s="343"/>
      <c r="D901" s="350"/>
      <c r="E901" s="344"/>
      <c r="F901" s="350"/>
      <c r="G901" s="344"/>
      <c r="H901" s="350"/>
      <c r="I901" s="346"/>
      <c r="J901" s="348"/>
      <c r="K901" s="346"/>
      <c r="L901" s="348"/>
      <c r="M901" s="346"/>
      <c r="N901" s="348"/>
      <c r="O901" s="346"/>
      <c r="P901" s="348"/>
      <c r="Q901" s="346"/>
      <c r="R901" s="348"/>
      <c r="S901" s="346"/>
      <c r="T901" s="348"/>
    </row>
    <row r="902" spans="1:20" ht="14.25">
      <c r="A902" s="350"/>
      <c r="B902" s="344"/>
      <c r="C902" s="343"/>
      <c r="D902" s="350"/>
      <c r="E902" s="344"/>
      <c r="F902" s="350"/>
      <c r="G902" s="344"/>
      <c r="H902" s="350"/>
      <c r="I902" s="346"/>
      <c r="J902" s="348"/>
      <c r="K902" s="346"/>
      <c r="L902" s="348"/>
      <c r="M902" s="346"/>
      <c r="N902" s="348"/>
      <c r="O902" s="346"/>
      <c r="P902" s="348"/>
      <c r="Q902" s="346"/>
      <c r="R902" s="348"/>
      <c r="S902" s="346"/>
      <c r="T902" s="348"/>
    </row>
    <row r="903" spans="1:20" ht="14.25">
      <c r="A903" s="350"/>
      <c r="B903" s="344"/>
      <c r="C903" s="343"/>
      <c r="D903" s="350"/>
      <c r="E903" s="344"/>
      <c r="F903" s="350"/>
      <c r="G903" s="344"/>
      <c r="H903" s="350"/>
      <c r="I903" s="346"/>
      <c r="J903" s="348"/>
      <c r="K903" s="346"/>
      <c r="L903" s="348"/>
      <c r="M903" s="346"/>
      <c r="N903" s="348"/>
      <c r="O903" s="346"/>
      <c r="P903" s="348"/>
      <c r="Q903" s="346"/>
      <c r="R903" s="348"/>
      <c r="S903" s="346"/>
      <c r="T903" s="348"/>
    </row>
    <row r="904" spans="1:20" ht="14.25">
      <c r="A904" s="350"/>
      <c r="B904" s="344"/>
      <c r="C904" s="343"/>
      <c r="D904" s="350"/>
      <c r="E904" s="344"/>
      <c r="F904" s="350"/>
      <c r="G904" s="344"/>
      <c r="H904" s="350"/>
      <c r="I904" s="346"/>
      <c r="J904" s="348"/>
      <c r="K904" s="346"/>
      <c r="L904" s="348"/>
      <c r="M904" s="346"/>
      <c r="N904" s="348"/>
      <c r="O904" s="346"/>
      <c r="P904" s="348"/>
      <c r="Q904" s="346"/>
      <c r="R904" s="348"/>
      <c r="S904" s="346"/>
      <c r="T904" s="348"/>
    </row>
    <row r="905" spans="1:20" ht="14.25">
      <c r="A905" s="350"/>
      <c r="B905" s="344"/>
      <c r="C905" s="343"/>
      <c r="D905" s="350"/>
      <c r="E905" s="344"/>
      <c r="F905" s="350"/>
      <c r="G905" s="344"/>
      <c r="H905" s="350"/>
      <c r="I905" s="346"/>
      <c r="J905" s="348"/>
      <c r="K905" s="346"/>
      <c r="L905" s="348"/>
      <c r="M905" s="346"/>
      <c r="N905" s="348"/>
      <c r="O905" s="346"/>
      <c r="P905" s="348"/>
      <c r="Q905" s="346"/>
      <c r="R905" s="348"/>
      <c r="S905" s="346"/>
      <c r="T905" s="348"/>
    </row>
    <row r="906" spans="1:20" ht="14.25">
      <c r="A906" s="350"/>
      <c r="B906" s="344"/>
      <c r="C906" s="343"/>
      <c r="D906" s="350"/>
      <c r="E906" s="344"/>
      <c r="F906" s="350"/>
      <c r="G906" s="344"/>
      <c r="H906" s="350"/>
      <c r="I906" s="346"/>
      <c r="J906" s="348"/>
      <c r="K906" s="346"/>
      <c r="L906" s="348"/>
      <c r="M906" s="346"/>
      <c r="N906" s="348"/>
      <c r="O906" s="346"/>
      <c r="P906" s="348"/>
      <c r="Q906" s="346"/>
      <c r="R906" s="348"/>
      <c r="S906" s="346"/>
      <c r="T906" s="348"/>
    </row>
    <row r="907" spans="1:20" ht="14.25">
      <c r="A907" s="350"/>
      <c r="B907" s="344"/>
      <c r="C907" s="343"/>
      <c r="D907" s="350"/>
      <c r="E907" s="344"/>
      <c r="F907" s="350"/>
      <c r="G907" s="344"/>
      <c r="H907" s="350"/>
      <c r="I907" s="346"/>
      <c r="J907" s="348"/>
      <c r="K907" s="346"/>
      <c r="L907" s="348"/>
      <c r="M907" s="346"/>
      <c r="N907" s="348"/>
      <c r="O907" s="346"/>
      <c r="P907" s="348"/>
      <c r="Q907" s="346"/>
      <c r="R907" s="348"/>
      <c r="S907" s="346"/>
      <c r="T907" s="348"/>
    </row>
    <row r="908" spans="1:20" ht="14.25">
      <c r="A908" s="350"/>
      <c r="B908" s="344"/>
      <c r="C908" s="343"/>
      <c r="D908" s="350"/>
      <c r="E908" s="344"/>
      <c r="F908" s="350"/>
      <c r="G908" s="344"/>
      <c r="H908" s="350"/>
      <c r="I908" s="346"/>
      <c r="J908" s="348"/>
      <c r="K908" s="346"/>
      <c r="L908" s="348"/>
      <c r="M908" s="346"/>
      <c r="N908" s="348"/>
      <c r="O908" s="346"/>
      <c r="P908" s="348"/>
      <c r="Q908" s="346"/>
      <c r="R908" s="348"/>
      <c r="S908" s="346"/>
      <c r="T908" s="348"/>
    </row>
    <row r="909" spans="1:20" ht="14.25">
      <c r="A909" s="350"/>
      <c r="B909" s="344"/>
      <c r="C909" s="343"/>
      <c r="D909" s="350"/>
      <c r="E909" s="344"/>
      <c r="F909" s="350"/>
      <c r="G909" s="344"/>
      <c r="H909" s="350"/>
      <c r="I909" s="346"/>
      <c r="J909" s="348"/>
      <c r="K909" s="346"/>
      <c r="L909" s="348"/>
      <c r="M909" s="346"/>
      <c r="N909" s="348"/>
      <c r="O909" s="346"/>
      <c r="P909" s="348"/>
      <c r="Q909" s="346"/>
      <c r="R909" s="348"/>
      <c r="S909" s="346"/>
      <c r="T909" s="348"/>
    </row>
    <row r="910" spans="1:20" ht="14.25">
      <c r="A910" s="350"/>
      <c r="B910" s="344"/>
      <c r="C910" s="343"/>
      <c r="D910" s="350"/>
      <c r="E910" s="344"/>
      <c r="F910" s="350"/>
      <c r="G910" s="344"/>
      <c r="H910" s="350"/>
      <c r="I910" s="346"/>
      <c r="J910" s="348"/>
      <c r="K910" s="346"/>
      <c r="L910" s="348"/>
      <c r="M910" s="346"/>
      <c r="N910" s="348"/>
      <c r="O910" s="346"/>
      <c r="P910" s="348"/>
      <c r="Q910" s="346"/>
      <c r="R910" s="348"/>
      <c r="S910" s="346"/>
      <c r="T910" s="348"/>
    </row>
    <row r="911" spans="1:20" ht="14.25">
      <c r="A911" s="350"/>
      <c r="B911" s="344"/>
      <c r="C911" s="343"/>
      <c r="D911" s="350"/>
      <c r="E911" s="344"/>
      <c r="F911" s="350"/>
      <c r="G911" s="344"/>
      <c r="H911" s="350"/>
      <c r="I911" s="346"/>
      <c r="J911" s="348"/>
      <c r="K911" s="346"/>
      <c r="L911" s="348"/>
      <c r="M911" s="346"/>
      <c r="N911" s="348"/>
      <c r="O911" s="346"/>
      <c r="P911" s="348"/>
      <c r="Q911" s="346"/>
      <c r="R911" s="348"/>
      <c r="S911" s="346"/>
      <c r="T911" s="348"/>
    </row>
    <row r="912" spans="1:20" ht="14.25">
      <c r="A912" s="350"/>
      <c r="B912" s="344"/>
      <c r="C912" s="343"/>
      <c r="D912" s="350"/>
      <c r="E912" s="344"/>
      <c r="F912" s="350"/>
      <c r="G912" s="344"/>
      <c r="H912" s="350"/>
      <c r="I912" s="346"/>
      <c r="J912" s="348"/>
      <c r="K912" s="346"/>
      <c r="L912" s="348"/>
      <c r="M912" s="346"/>
      <c r="N912" s="348"/>
      <c r="O912" s="346"/>
      <c r="P912" s="348"/>
      <c r="Q912" s="346"/>
      <c r="R912" s="348"/>
      <c r="S912" s="346"/>
      <c r="T912" s="348"/>
    </row>
    <row r="913" spans="1:20" ht="14.25">
      <c r="A913" s="350"/>
      <c r="B913" s="344"/>
      <c r="C913" s="343"/>
      <c r="D913" s="350"/>
      <c r="E913" s="344"/>
      <c r="F913" s="350"/>
      <c r="G913" s="344"/>
      <c r="H913" s="350"/>
      <c r="I913" s="346"/>
      <c r="J913" s="348"/>
      <c r="K913" s="346"/>
      <c r="L913" s="348"/>
      <c r="M913" s="346"/>
      <c r="N913" s="348"/>
      <c r="O913" s="346"/>
      <c r="P913" s="348"/>
      <c r="Q913" s="346"/>
      <c r="R913" s="348"/>
      <c r="S913" s="346"/>
      <c r="T913" s="348"/>
    </row>
    <row r="914" spans="1:20" ht="14.25">
      <c r="A914" s="350"/>
      <c r="B914" s="344"/>
      <c r="C914" s="343"/>
      <c r="D914" s="350"/>
      <c r="E914" s="344"/>
      <c r="F914" s="350"/>
      <c r="G914" s="344"/>
      <c r="H914" s="350"/>
      <c r="I914" s="346"/>
      <c r="J914" s="348"/>
      <c r="K914" s="346"/>
      <c r="L914" s="348"/>
      <c r="M914" s="346"/>
      <c r="N914" s="348"/>
      <c r="O914" s="346"/>
      <c r="P914" s="348"/>
      <c r="Q914" s="346"/>
      <c r="R914" s="348"/>
      <c r="S914" s="346"/>
      <c r="T914" s="348"/>
    </row>
    <row r="915" spans="1:20" ht="14.25">
      <c r="A915" s="350"/>
      <c r="B915" s="344"/>
      <c r="C915" s="343"/>
      <c r="D915" s="350"/>
      <c r="E915" s="344"/>
      <c r="F915" s="350"/>
      <c r="G915" s="344"/>
      <c r="H915" s="350"/>
      <c r="I915" s="346"/>
      <c r="J915" s="348"/>
      <c r="K915" s="346"/>
      <c r="L915" s="348"/>
      <c r="M915" s="346"/>
      <c r="N915" s="348"/>
      <c r="O915" s="346"/>
      <c r="P915" s="348"/>
      <c r="Q915" s="346"/>
      <c r="R915" s="348"/>
      <c r="S915" s="346"/>
      <c r="T915" s="348"/>
    </row>
    <row r="916" spans="1:20" ht="14.25">
      <c r="A916" s="350"/>
      <c r="B916" s="344"/>
      <c r="C916" s="343"/>
      <c r="D916" s="350"/>
      <c r="E916" s="344"/>
      <c r="F916" s="350"/>
      <c r="G916" s="344"/>
      <c r="H916" s="350"/>
      <c r="I916" s="346"/>
      <c r="J916" s="348"/>
      <c r="K916" s="346"/>
      <c r="L916" s="348"/>
      <c r="M916" s="346"/>
      <c r="N916" s="348"/>
      <c r="O916" s="346"/>
      <c r="P916" s="348"/>
      <c r="Q916" s="346"/>
      <c r="R916" s="348"/>
      <c r="S916" s="346"/>
      <c r="T916" s="348"/>
    </row>
    <row r="917" spans="1:20" ht="14.25">
      <c r="A917" s="350"/>
      <c r="B917" s="344"/>
      <c r="C917" s="343"/>
      <c r="D917" s="350"/>
      <c r="E917" s="344"/>
      <c r="F917" s="350"/>
      <c r="G917" s="344"/>
      <c r="H917" s="350"/>
      <c r="I917" s="346"/>
      <c r="J917" s="348"/>
      <c r="K917" s="346"/>
      <c r="L917" s="348"/>
      <c r="M917" s="346"/>
      <c r="N917" s="348"/>
      <c r="O917" s="346"/>
      <c r="P917" s="348"/>
      <c r="Q917" s="346"/>
      <c r="R917" s="348"/>
      <c r="S917" s="346"/>
      <c r="T917" s="348"/>
    </row>
    <row r="918" spans="1:20" ht="14.25">
      <c r="A918" s="350"/>
      <c r="B918" s="344"/>
      <c r="C918" s="343"/>
      <c r="D918" s="350"/>
      <c r="E918" s="344"/>
      <c r="F918" s="350"/>
      <c r="G918" s="344"/>
      <c r="H918" s="350"/>
      <c r="I918" s="346"/>
      <c r="J918" s="348"/>
      <c r="K918" s="346"/>
      <c r="L918" s="348"/>
      <c r="M918" s="346"/>
      <c r="N918" s="348"/>
      <c r="O918" s="346"/>
      <c r="P918" s="348"/>
      <c r="Q918" s="346"/>
      <c r="R918" s="348"/>
      <c r="S918" s="346"/>
      <c r="T918" s="348"/>
    </row>
    <row r="919" spans="1:20" ht="14.25">
      <c r="A919" s="350"/>
      <c r="B919" s="344"/>
      <c r="C919" s="343"/>
      <c r="D919" s="350"/>
      <c r="E919" s="344"/>
      <c r="F919" s="350"/>
      <c r="G919" s="344"/>
      <c r="H919" s="350"/>
      <c r="I919" s="346"/>
      <c r="J919" s="348"/>
      <c r="K919" s="346"/>
      <c r="L919" s="348"/>
      <c r="M919" s="346"/>
      <c r="N919" s="348"/>
      <c r="O919" s="346"/>
      <c r="P919" s="348"/>
      <c r="Q919" s="346"/>
      <c r="R919" s="348"/>
      <c r="S919" s="346"/>
      <c r="T919" s="348"/>
    </row>
    <row r="920" spans="1:20" ht="14.25">
      <c r="A920" s="350"/>
      <c r="B920" s="344"/>
      <c r="C920" s="343"/>
      <c r="D920" s="350"/>
      <c r="E920" s="344"/>
      <c r="F920" s="350"/>
      <c r="G920" s="344"/>
      <c r="H920" s="350"/>
      <c r="I920" s="346"/>
      <c r="J920" s="348"/>
      <c r="K920" s="346"/>
      <c r="L920" s="348"/>
      <c r="M920" s="346"/>
      <c r="N920" s="348"/>
      <c r="O920" s="346"/>
      <c r="P920" s="348"/>
      <c r="Q920" s="346"/>
      <c r="R920" s="348"/>
      <c r="S920" s="346"/>
      <c r="T920" s="348"/>
    </row>
    <row r="921" spans="1:20" ht="14.25">
      <c r="A921" s="350"/>
      <c r="B921" s="344"/>
      <c r="C921" s="343"/>
      <c r="D921" s="350"/>
      <c r="E921" s="344"/>
      <c r="F921" s="350"/>
      <c r="G921" s="344"/>
      <c r="H921" s="350"/>
      <c r="I921" s="346"/>
      <c r="J921" s="348"/>
      <c r="K921" s="346"/>
      <c r="L921" s="348"/>
      <c r="M921" s="346"/>
      <c r="N921" s="348"/>
      <c r="O921" s="346"/>
      <c r="P921" s="348"/>
      <c r="Q921" s="346"/>
      <c r="R921" s="348"/>
      <c r="S921" s="346"/>
      <c r="T921" s="348"/>
    </row>
    <row r="922" spans="1:20" ht="14.25">
      <c r="A922" s="350"/>
      <c r="B922" s="344"/>
      <c r="C922" s="343"/>
      <c r="D922" s="350"/>
      <c r="E922" s="344"/>
      <c r="F922" s="350"/>
      <c r="G922" s="344"/>
      <c r="H922" s="350"/>
      <c r="I922" s="346"/>
      <c r="J922" s="348"/>
      <c r="K922" s="346"/>
      <c r="L922" s="348"/>
      <c r="M922" s="346"/>
      <c r="N922" s="348"/>
      <c r="O922" s="346"/>
      <c r="P922" s="348"/>
      <c r="Q922" s="346"/>
      <c r="R922" s="348"/>
      <c r="S922" s="346"/>
      <c r="T922" s="348"/>
    </row>
    <row r="923" spans="1:20" ht="14.25">
      <c r="A923" s="350"/>
      <c r="B923" s="344"/>
      <c r="C923" s="343"/>
      <c r="D923" s="350"/>
      <c r="E923" s="344"/>
      <c r="F923" s="350"/>
      <c r="G923" s="344"/>
      <c r="H923" s="350"/>
      <c r="I923" s="346"/>
      <c r="J923" s="348"/>
      <c r="K923" s="346"/>
      <c r="L923" s="348"/>
      <c r="M923" s="346"/>
      <c r="N923" s="348"/>
      <c r="O923" s="346"/>
      <c r="P923" s="348"/>
      <c r="Q923" s="346"/>
      <c r="R923" s="348"/>
      <c r="S923" s="346"/>
      <c r="T923" s="348"/>
    </row>
    <row r="924" spans="1:20" ht="14.25">
      <c r="A924" s="350"/>
      <c r="B924" s="344"/>
      <c r="C924" s="343"/>
      <c r="D924" s="350"/>
      <c r="E924" s="344"/>
      <c r="F924" s="350"/>
      <c r="G924" s="344"/>
      <c r="H924" s="350"/>
      <c r="I924" s="346"/>
      <c r="J924" s="348"/>
      <c r="K924" s="346"/>
      <c r="L924" s="348"/>
      <c r="M924" s="346"/>
      <c r="N924" s="348"/>
      <c r="O924" s="346"/>
      <c r="P924" s="348"/>
      <c r="Q924" s="346"/>
      <c r="R924" s="348"/>
      <c r="S924" s="346"/>
      <c r="T924" s="348"/>
    </row>
    <row r="925" spans="1:20" ht="14.25">
      <c r="A925" s="350"/>
      <c r="B925" s="344"/>
      <c r="C925" s="343"/>
      <c r="D925" s="350"/>
      <c r="E925" s="344"/>
      <c r="F925" s="350"/>
      <c r="G925" s="344"/>
      <c r="H925" s="350"/>
      <c r="I925" s="346"/>
      <c r="J925" s="348"/>
      <c r="K925" s="346"/>
      <c r="L925" s="348"/>
      <c r="M925" s="346"/>
      <c r="N925" s="348"/>
      <c r="O925" s="346"/>
      <c r="P925" s="348"/>
      <c r="Q925" s="346"/>
      <c r="R925" s="348"/>
      <c r="S925" s="346"/>
      <c r="T925" s="348"/>
    </row>
    <row r="926" spans="1:20" ht="14.25">
      <c r="A926" s="350"/>
      <c r="B926" s="344"/>
      <c r="C926" s="343"/>
      <c r="D926" s="350"/>
      <c r="E926" s="344"/>
      <c r="F926" s="350"/>
      <c r="G926" s="344"/>
      <c r="H926" s="350"/>
      <c r="I926" s="346"/>
      <c r="J926" s="348"/>
      <c r="K926" s="346"/>
      <c r="L926" s="348"/>
      <c r="M926" s="346"/>
      <c r="N926" s="348"/>
      <c r="O926" s="346"/>
      <c r="P926" s="348"/>
      <c r="Q926" s="346"/>
      <c r="R926" s="348"/>
      <c r="S926" s="346"/>
      <c r="T926" s="348"/>
    </row>
    <row r="927" spans="1:20" ht="14.25">
      <c r="A927" s="350"/>
      <c r="B927" s="344"/>
      <c r="C927" s="343"/>
      <c r="D927" s="350"/>
      <c r="E927" s="344"/>
      <c r="F927" s="350"/>
      <c r="G927" s="344"/>
      <c r="H927" s="350"/>
      <c r="I927" s="346"/>
      <c r="J927" s="348"/>
      <c r="K927" s="346"/>
      <c r="L927" s="348"/>
      <c r="M927" s="346"/>
      <c r="N927" s="348"/>
      <c r="O927" s="346"/>
      <c r="P927" s="348"/>
      <c r="Q927" s="346"/>
      <c r="R927" s="348"/>
      <c r="S927" s="346"/>
      <c r="T927" s="348"/>
    </row>
    <row r="928" spans="1:20" ht="14.25">
      <c r="A928" s="350"/>
      <c r="B928" s="344"/>
      <c r="C928" s="343"/>
      <c r="D928" s="350"/>
      <c r="E928" s="344"/>
      <c r="F928" s="350"/>
      <c r="G928" s="344"/>
      <c r="H928" s="350"/>
      <c r="I928" s="346"/>
      <c r="J928" s="348"/>
      <c r="K928" s="346"/>
      <c r="L928" s="348"/>
      <c r="M928" s="346"/>
      <c r="N928" s="348"/>
      <c r="O928" s="346"/>
      <c r="P928" s="348"/>
      <c r="Q928" s="346"/>
      <c r="R928" s="348"/>
      <c r="S928" s="346"/>
      <c r="T928" s="348"/>
    </row>
    <row r="929" spans="1:20" ht="14.25">
      <c r="A929" s="350"/>
      <c r="B929" s="344"/>
      <c r="C929" s="343"/>
      <c r="D929" s="350"/>
      <c r="E929" s="344"/>
      <c r="F929" s="350"/>
      <c r="G929" s="344"/>
      <c r="H929" s="350"/>
      <c r="I929" s="346"/>
      <c r="J929" s="348"/>
      <c r="K929" s="346"/>
      <c r="L929" s="348"/>
      <c r="M929" s="346"/>
      <c r="N929" s="348"/>
      <c r="O929" s="346"/>
      <c r="P929" s="348"/>
      <c r="Q929" s="346"/>
      <c r="R929" s="348"/>
      <c r="S929" s="346"/>
      <c r="T929" s="348"/>
    </row>
    <row r="930" spans="1:20" ht="14.25">
      <c r="A930" s="350"/>
      <c r="B930" s="344"/>
      <c r="C930" s="343"/>
      <c r="D930" s="350"/>
      <c r="E930" s="344"/>
      <c r="F930" s="350"/>
      <c r="G930" s="344"/>
      <c r="H930" s="350"/>
      <c r="I930" s="346"/>
      <c r="J930" s="348"/>
      <c r="K930" s="346"/>
      <c r="L930" s="348"/>
      <c r="M930" s="346"/>
      <c r="N930" s="348"/>
      <c r="O930" s="346"/>
      <c r="P930" s="348"/>
      <c r="Q930" s="346"/>
      <c r="R930" s="348"/>
      <c r="S930" s="346"/>
      <c r="T930" s="348"/>
    </row>
    <row r="931" spans="1:20" ht="14.25">
      <c r="A931" s="350"/>
      <c r="B931" s="344"/>
      <c r="C931" s="343"/>
      <c r="D931" s="350"/>
      <c r="E931" s="344"/>
      <c r="F931" s="350"/>
      <c r="G931" s="344"/>
      <c r="H931" s="350"/>
      <c r="I931" s="346"/>
      <c r="J931" s="348"/>
      <c r="K931" s="346"/>
      <c r="L931" s="348"/>
      <c r="M931" s="346"/>
      <c r="N931" s="348"/>
      <c r="O931" s="346"/>
      <c r="P931" s="348"/>
      <c r="Q931" s="346"/>
      <c r="R931" s="348"/>
      <c r="S931" s="346"/>
      <c r="T931" s="348"/>
    </row>
    <row r="932" spans="1:20" ht="14.25">
      <c r="A932" s="350"/>
      <c r="B932" s="344"/>
      <c r="C932" s="343"/>
      <c r="D932" s="350"/>
      <c r="E932" s="344"/>
      <c r="F932" s="350"/>
      <c r="G932" s="344"/>
      <c r="H932" s="350"/>
      <c r="I932" s="346"/>
      <c r="J932" s="348"/>
      <c r="K932" s="346"/>
      <c r="L932" s="348"/>
      <c r="M932" s="346"/>
      <c r="N932" s="348"/>
      <c r="O932" s="346"/>
      <c r="P932" s="348"/>
      <c r="Q932" s="346"/>
      <c r="R932" s="348"/>
      <c r="S932" s="346"/>
      <c r="T932" s="348"/>
    </row>
    <row r="933" spans="1:20" ht="14.25">
      <c r="A933" s="350"/>
      <c r="B933" s="344"/>
      <c r="C933" s="343"/>
      <c r="D933" s="350"/>
      <c r="E933" s="344"/>
      <c r="F933" s="350"/>
      <c r="G933" s="344"/>
      <c r="H933" s="350"/>
      <c r="I933" s="346"/>
      <c r="J933" s="348"/>
      <c r="K933" s="346"/>
      <c r="L933" s="348"/>
      <c r="M933" s="346"/>
      <c r="N933" s="348"/>
      <c r="O933" s="346"/>
      <c r="P933" s="348"/>
      <c r="Q933" s="346"/>
      <c r="R933" s="348"/>
      <c r="S933" s="346"/>
      <c r="T933" s="348"/>
    </row>
    <row r="934" spans="1:20" ht="14.25">
      <c r="A934" s="350"/>
      <c r="B934" s="344"/>
      <c r="C934" s="343"/>
      <c r="D934" s="350"/>
      <c r="E934" s="344"/>
      <c r="F934" s="350"/>
      <c r="G934" s="344"/>
      <c r="H934" s="350"/>
      <c r="I934" s="346"/>
      <c r="J934" s="348"/>
      <c r="K934" s="346"/>
      <c r="L934" s="348"/>
      <c r="M934" s="346"/>
      <c r="N934" s="348"/>
      <c r="O934" s="346"/>
      <c r="P934" s="348"/>
      <c r="Q934" s="346"/>
      <c r="R934" s="348"/>
      <c r="S934" s="346"/>
      <c r="T934" s="348"/>
    </row>
    <row r="935" spans="1:20" ht="14.25">
      <c r="A935" s="350"/>
      <c r="B935" s="344"/>
      <c r="C935" s="343"/>
      <c r="D935" s="350"/>
      <c r="E935" s="344"/>
      <c r="F935" s="350"/>
      <c r="G935" s="344"/>
      <c r="H935" s="350"/>
      <c r="I935" s="346"/>
      <c r="J935" s="348"/>
      <c r="K935" s="346"/>
      <c r="L935" s="348"/>
      <c r="M935" s="346"/>
      <c r="N935" s="348"/>
      <c r="O935" s="346"/>
      <c r="P935" s="348"/>
      <c r="Q935" s="346"/>
      <c r="R935" s="348"/>
      <c r="S935" s="346"/>
      <c r="T935" s="348"/>
    </row>
    <row r="936" spans="1:20" ht="14.25">
      <c r="A936" s="350"/>
      <c r="B936" s="344"/>
      <c r="C936" s="343"/>
      <c r="D936" s="350"/>
      <c r="E936" s="344"/>
      <c r="F936" s="350"/>
      <c r="G936" s="344"/>
      <c r="H936" s="350"/>
      <c r="I936" s="346"/>
      <c r="J936" s="348"/>
      <c r="K936" s="346"/>
      <c r="L936" s="348"/>
      <c r="M936" s="346"/>
      <c r="N936" s="348"/>
      <c r="O936" s="346"/>
      <c r="P936" s="348"/>
      <c r="Q936" s="346"/>
      <c r="R936" s="348"/>
      <c r="S936" s="346"/>
      <c r="T936" s="348"/>
    </row>
    <row r="937" spans="1:20" ht="14.25">
      <c r="A937" s="350"/>
      <c r="B937" s="344"/>
      <c r="C937" s="343"/>
      <c r="D937" s="350"/>
      <c r="E937" s="344"/>
      <c r="F937" s="350"/>
      <c r="G937" s="344"/>
      <c r="H937" s="350"/>
      <c r="I937" s="346"/>
      <c r="J937" s="348"/>
      <c r="K937" s="346"/>
      <c r="L937" s="348"/>
      <c r="M937" s="346"/>
      <c r="N937" s="348"/>
      <c r="O937" s="346"/>
      <c r="P937" s="348"/>
      <c r="Q937" s="346"/>
      <c r="R937" s="348"/>
      <c r="S937" s="346"/>
      <c r="T937" s="348"/>
    </row>
    <row r="938" spans="1:20" ht="14.25">
      <c r="A938" s="350"/>
      <c r="B938" s="344"/>
      <c r="C938" s="343"/>
      <c r="D938" s="350"/>
      <c r="E938" s="344"/>
      <c r="F938" s="350"/>
      <c r="G938" s="344"/>
      <c r="H938" s="350"/>
      <c r="I938" s="346"/>
      <c r="J938" s="348"/>
      <c r="K938" s="346"/>
      <c r="L938" s="348"/>
      <c r="M938" s="346"/>
      <c r="N938" s="348"/>
      <c r="O938" s="346"/>
      <c r="P938" s="348"/>
      <c r="Q938" s="346"/>
      <c r="R938" s="348"/>
      <c r="S938" s="346"/>
      <c r="T938" s="348"/>
    </row>
    <row r="939" spans="1:20" ht="14.25">
      <c r="A939" s="350"/>
      <c r="B939" s="344"/>
      <c r="C939" s="343"/>
      <c r="D939" s="350"/>
      <c r="E939" s="344"/>
      <c r="F939" s="350"/>
      <c r="G939" s="344"/>
      <c r="H939" s="350"/>
      <c r="I939" s="346"/>
      <c r="J939" s="348"/>
      <c r="K939" s="346"/>
      <c r="L939" s="348"/>
      <c r="M939" s="346"/>
      <c r="N939" s="348"/>
      <c r="O939" s="346"/>
      <c r="P939" s="348"/>
      <c r="Q939" s="346"/>
      <c r="R939" s="348"/>
      <c r="S939" s="346"/>
      <c r="T939" s="348"/>
    </row>
    <row r="940" spans="1:20" ht="14.25">
      <c r="A940" s="350"/>
      <c r="B940" s="344"/>
      <c r="C940" s="343"/>
      <c r="D940" s="350"/>
      <c r="E940" s="344"/>
      <c r="F940" s="350"/>
      <c r="G940" s="344"/>
      <c r="H940" s="350"/>
      <c r="I940" s="346"/>
      <c r="J940" s="348"/>
      <c r="K940" s="346"/>
      <c r="L940" s="348"/>
      <c r="M940" s="346"/>
      <c r="N940" s="348"/>
      <c r="O940" s="346"/>
      <c r="P940" s="348"/>
      <c r="Q940" s="346"/>
      <c r="R940" s="348"/>
      <c r="S940" s="346"/>
      <c r="T940" s="348"/>
    </row>
    <row r="941" spans="1:20" ht="14.25">
      <c r="A941" s="350"/>
      <c r="B941" s="344"/>
      <c r="C941" s="343"/>
      <c r="D941" s="350"/>
      <c r="E941" s="344"/>
      <c r="F941" s="350"/>
      <c r="G941" s="344"/>
      <c r="H941" s="350"/>
      <c r="I941" s="346"/>
      <c r="J941" s="348"/>
      <c r="K941" s="346"/>
      <c r="L941" s="348"/>
      <c r="M941" s="346"/>
      <c r="N941" s="348"/>
      <c r="O941" s="346"/>
      <c r="P941" s="348"/>
      <c r="Q941" s="346"/>
      <c r="R941" s="348"/>
      <c r="S941" s="346"/>
      <c r="T941" s="348"/>
    </row>
    <row r="942" spans="1:20" ht="14.25">
      <c r="A942" s="350"/>
      <c r="B942" s="344"/>
      <c r="C942" s="343"/>
      <c r="D942" s="350"/>
      <c r="E942" s="344"/>
      <c r="F942" s="350"/>
      <c r="G942" s="344"/>
      <c r="H942" s="350"/>
      <c r="I942" s="346"/>
      <c r="J942" s="348"/>
      <c r="K942" s="346"/>
      <c r="L942" s="348"/>
      <c r="M942" s="346"/>
      <c r="N942" s="348"/>
      <c r="O942" s="346"/>
      <c r="P942" s="348"/>
      <c r="Q942" s="346"/>
      <c r="R942" s="348"/>
      <c r="S942" s="346"/>
      <c r="T942" s="348"/>
    </row>
    <row r="943" spans="1:20" ht="14.25">
      <c r="A943" s="350"/>
      <c r="B943" s="344"/>
      <c r="C943" s="343"/>
      <c r="D943" s="350"/>
      <c r="E943" s="344"/>
      <c r="F943" s="350"/>
      <c r="G943" s="344"/>
      <c r="H943" s="350"/>
      <c r="I943" s="346"/>
      <c r="J943" s="348"/>
      <c r="K943" s="346"/>
      <c r="L943" s="348"/>
      <c r="M943" s="346"/>
      <c r="N943" s="348"/>
      <c r="O943" s="346"/>
      <c r="P943" s="348"/>
      <c r="Q943" s="346"/>
      <c r="R943" s="348"/>
      <c r="S943" s="346"/>
      <c r="T943" s="348"/>
    </row>
    <row r="944" spans="1:20" ht="14.25">
      <c r="A944" s="350"/>
      <c r="B944" s="344"/>
      <c r="C944" s="343"/>
      <c r="D944" s="350"/>
      <c r="E944" s="344"/>
      <c r="F944" s="350"/>
      <c r="G944" s="344"/>
      <c r="H944" s="350"/>
      <c r="I944" s="346"/>
      <c r="J944" s="348"/>
      <c r="K944" s="346"/>
      <c r="L944" s="348"/>
      <c r="M944" s="346"/>
      <c r="N944" s="348"/>
      <c r="O944" s="346"/>
      <c r="P944" s="348"/>
      <c r="Q944" s="346"/>
      <c r="R944" s="348"/>
      <c r="S944" s="346"/>
      <c r="T944" s="348"/>
    </row>
    <row r="945" spans="1:20" ht="14.25">
      <c r="A945" s="350"/>
      <c r="B945" s="344"/>
      <c r="C945" s="343"/>
      <c r="D945" s="350"/>
      <c r="E945" s="344"/>
      <c r="F945" s="350"/>
      <c r="G945" s="344"/>
      <c r="H945" s="350"/>
      <c r="I945" s="346"/>
      <c r="J945" s="348"/>
      <c r="K945" s="346"/>
      <c r="L945" s="348"/>
      <c r="M945" s="346"/>
      <c r="N945" s="348"/>
      <c r="O945" s="346"/>
      <c r="P945" s="348"/>
      <c r="Q945" s="346"/>
      <c r="R945" s="348"/>
      <c r="S945" s="346"/>
      <c r="T945" s="348"/>
    </row>
    <row r="946" spans="1:20" ht="14.25">
      <c r="A946" s="350"/>
      <c r="B946" s="344"/>
      <c r="C946" s="343"/>
      <c r="D946" s="350"/>
      <c r="E946" s="344"/>
      <c r="F946" s="350"/>
      <c r="G946" s="344"/>
      <c r="H946" s="350"/>
      <c r="I946" s="346"/>
      <c r="J946" s="348"/>
      <c r="K946" s="346"/>
      <c r="L946" s="348"/>
      <c r="M946" s="346"/>
      <c r="N946" s="348"/>
      <c r="O946" s="346"/>
      <c r="P946" s="348"/>
      <c r="Q946" s="346"/>
      <c r="R946" s="348"/>
      <c r="S946" s="346"/>
      <c r="T946" s="348"/>
    </row>
    <row r="947" spans="1:20" ht="14.25">
      <c r="A947" s="350"/>
      <c r="B947" s="344"/>
      <c r="C947" s="343"/>
      <c r="D947" s="350"/>
      <c r="E947" s="344"/>
      <c r="F947" s="350"/>
      <c r="G947" s="344"/>
      <c r="H947" s="350"/>
      <c r="I947" s="346"/>
      <c r="J947" s="348"/>
      <c r="K947" s="346"/>
      <c r="L947" s="348"/>
      <c r="M947" s="346"/>
      <c r="N947" s="348"/>
      <c r="O947" s="346"/>
      <c r="P947" s="348"/>
      <c r="Q947" s="346"/>
      <c r="R947" s="348"/>
      <c r="S947" s="346"/>
      <c r="T947" s="348"/>
    </row>
    <row r="948" spans="1:20" ht="14.25">
      <c r="A948" s="350"/>
      <c r="B948" s="344"/>
      <c r="C948" s="343"/>
      <c r="D948" s="350"/>
      <c r="E948" s="344"/>
      <c r="F948" s="350"/>
      <c r="G948" s="344"/>
      <c r="H948" s="350"/>
      <c r="I948" s="346"/>
      <c r="J948" s="348"/>
      <c r="K948" s="346"/>
      <c r="L948" s="348"/>
      <c r="M948" s="346"/>
      <c r="N948" s="348"/>
      <c r="O948" s="346"/>
      <c r="P948" s="348"/>
      <c r="Q948" s="346"/>
      <c r="R948" s="348"/>
      <c r="S948" s="346"/>
      <c r="T948" s="348"/>
    </row>
    <row r="949" spans="1:20" ht="14.25">
      <c r="A949" s="350"/>
      <c r="B949" s="344"/>
      <c r="C949" s="343"/>
      <c r="D949" s="350"/>
      <c r="E949" s="344"/>
      <c r="F949" s="350"/>
      <c r="G949" s="344"/>
      <c r="H949" s="350"/>
      <c r="I949" s="346"/>
      <c r="J949" s="348"/>
      <c r="K949" s="346"/>
      <c r="L949" s="348"/>
      <c r="M949" s="346"/>
      <c r="N949" s="348"/>
      <c r="O949" s="346"/>
      <c r="P949" s="348"/>
      <c r="Q949" s="346"/>
      <c r="R949" s="348"/>
      <c r="S949" s="346"/>
      <c r="T949" s="348"/>
    </row>
    <row r="950" spans="1:20" ht="14.25">
      <c r="A950" s="350"/>
      <c r="B950" s="344"/>
      <c r="C950" s="343"/>
      <c r="D950" s="350"/>
      <c r="E950" s="344"/>
      <c r="F950" s="350"/>
      <c r="G950" s="344"/>
      <c r="H950" s="350"/>
      <c r="I950" s="346"/>
      <c r="J950" s="348"/>
      <c r="K950" s="346"/>
      <c r="L950" s="348"/>
      <c r="M950" s="346"/>
      <c r="N950" s="348"/>
      <c r="O950" s="346"/>
      <c r="P950" s="348"/>
      <c r="Q950" s="346"/>
      <c r="R950" s="348"/>
      <c r="S950" s="346"/>
      <c r="T950" s="348"/>
    </row>
    <row r="951" spans="1:20" ht="14.25">
      <c r="A951" s="350"/>
      <c r="B951" s="344"/>
      <c r="C951" s="343"/>
      <c r="D951" s="350"/>
      <c r="E951" s="344"/>
      <c r="F951" s="350"/>
      <c r="G951" s="344"/>
      <c r="H951" s="350"/>
      <c r="I951" s="346"/>
      <c r="J951" s="348"/>
      <c r="K951" s="346"/>
      <c r="L951" s="348"/>
      <c r="M951" s="346"/>
      <c r="N951" s="348"/>
      <c r="O951" s="346"/>
      <c r="P951" s="348"/>
      <c r="Q951" s="346"/>
      <c r="R951" s="348"/>
      <c r="S951" s="346"/>
      <c r="T951" s="348"/>
    </row>
    <row r="952" spans="1:20" ht="14.25">
      <c r="A952" s="350"/>
      <c r="B952" s="344"/>
      <c r="C952" s="343"/>
      <c r="D952" s="350"/>
      <c r="E952" s="344"/>
      <c r="F952" s="350"/>
      <c r="G952" s="344"/>
      <c r="H952" s="350"/>
      <c r="I952" s="346"/>
      <c r="J952" s="348"/>
      <c r="K952" s="346"/>
      <c r="L952" s="348"/>
      <c r="M952" s="346"/>
      <c r="N952" s="348"/>
      <c r="O952" s="346"/>
      <c r="P952" s="348"/>
      <c r="Q952" s="346"/>
      <c r="R952" s="348"/>
      <c r="S952" s="346"/>
      <c r="T952" s="348"/>
    </row>
    <row r="953" spans="1:20" ht="14.25">
      <c r="A953" s="350"/>
      <c r="B953" s="344"/>
      <c r="C953" s="343"/>
      <c r="D953" s="350"/>
      <c r="E953" s="344"/>
      <c r="F953" s="350"/>
      <c r="G953" s="344"/>
      <c r="H953" s="350"/>
      <c r="I953" s="346"/>
      <c r="J953" s="348"/>
      <c r="K953" s="346"/>
      <c r="L953" s="348"/>
      <c r="M953" s="346"/>
      <c r="N953" s="348"/>
      <c r="O953" s="346"/>
      <c r="P953" s="348"/>
      <c r="Q953" s="346"/>
      <c r="R953" s="348"/>
      <c r="S953" s="346"/>
      <c r="T953" s="348"/>
    </row>
    <row r="954" spans="1:20" ht="14.25">
      <c r="A954" s="350"/>
      <c r="B954" s="344"/>
      <c r="C954" s="343"/>
      <c r="D954" s="350"/>
      <c r="E954" s="344"/>
      <c r="F954" s="350"/>
      <c r="G954" s="344"/>
      <c r="H954" s="350"/>
      <c r="I954" s="346"/>
      <c r="J954" s="348"/>
      <c r="K954" s="346"/>
      <c r="L954" s="348"/>
      <c r="M954" s="346"/>
      <c r="N954" s="348"/>
      <c r="O954" s="346"/>
      <c r="P954" s="348"/>
      <c r="Q954" s="346"/>
      <c r="R954" s="348"/>
      <c r="S954" s="346"/>
      <c r="T954" s="348"/>
    </row>
    <row r="955" spans="1:20" ht="14.25">
      <c r="A955" s="350"/>
      <c r="B955" s="344"/>
      <c r="C955" s="343"/>
      <c r="D955" s="350"/>
      <c r="E955" s="344"/>
      <c r="F955" s="350"/>
      <c r="G955" s="344"/>
      <c r="H955" s="350"/>
      <c r="I955" s="346"/>
      <c r="J955" s="348"/>
      <c r="K955" s="346"/>
      <c r="L955" s="348"/>
      <c r="M955" s="346"/>
      <c r="N955" s="348"/>
      <c r="O955" s="346"/>
      <c r="P955" s="348"/>
      <c r="Q955" s="346"/>
      <c r="R955" s="348"/>
      <c r="S955" s="346"/>
      <c r="T955" s="348"/>
    </row>
    <row r="956" spans="1:20" ht="14.25">
      <c r="A956" s="350"/>
      <c r="B956" s="344"/>
      <c r="C956" s="343"/>
      <c r="D956" s="350"/>
      <c r="E956" s="344"/>
      <c r="F956" s="350"/>
      <c r="G956" s="344"/>
      <c r="H956" s="350"/>
      <c r="I956" s="346"/>
      <c r="J956" s="348"/>
      <c r="K956" s="346"/>
      <c r="L956" s="348"/>
      <c r="M956" s="346"/>
      <c r="N956" s="348"/>
      <c r="O956" s="346"/>
      <c r="P956" s="348"/>
      <c r="Q956" s="346"/>
      <c r="R956" s="348"/>
      <c r="S956" s="346"/>
      <c r="T956" s="348"/>
    </row>
    <row r="957" spans="1:20" ht="14.25">
      <c r="A957" s="350"/>
      <c r="B957" s="344"/>
      <c r="C957" s="343"/>
      <c r="D957" s="350"/>
      <c r="E957" s="344"/>
      <c r="F957" s="350"/>
      <c r="G957" s="344"/>
      <c r="H957" s="350"/>
      <c r="I957" s="346"/>
      <c r="J957" s="348"/>
      <c r="K957" s="346"/>
      <c r="L957" s="348"/>
      <c r="M957" s="346"/>
      <c r="N957" s="348"/>
      <c r="O957" s="346"/>
      <c r="P957" s="348"/>
      <c r="Q957" s="346"/>
      <c r="R957" s="348"/>
      <c r="S957" s="346"/>
      <c r="T957" s="348"/>
    </row>
    <row r="958" spans="1:20" ht="14.25">
      <c r="A958" s="350"/>
      <c r="B958" s="344"/>
      <c r="C958" s="343"/>
      <c r="D958" s="350"/>
      <c r="E958" s="344"/>
      <c r="F958" s="350"/>
      <c r="G958" s="344"/>
      <c r="H958" s="350"/>
      <c r="I958" s="346"/>
      <c r="J958" s="348"/>
      <c r="K958" s="346"/>
      <c r="L958" s="348"/>
      <c r="M958" s="346"/>
      <c r="N958" s="348"/>
      <c r="O958" s="346"/>
      <c r="P958" s="348"/>
      <c r="Q958" s="346"/>
      <c r="R958" s="348"/>
      <c r="S958" s="346"/>
      <c r="T958" s="348"/>
    </row>
    <row r="959" spans="1:20" ht="14.25">
      <c r="A959" s="350"/>
      <c r="B959" s="344"/>
      <c r="C959" s="343"/>
      <c r="D959" s="350"/>
      <c r="E959" s="344"/>
      <c r="F959" s="350"/>
      <c r="G959" s="344"/>
      <c r="H959" s="350"/>
      <c r="I959" s="346"/>
      <c r="J959" s="348"/>
      <c r="K959" s="346"/>
      <c r="L959" s="348"/>
      <c r="M959" s="346"/>
      <c r="N959" s="348"/>
      <c r="O959" s="346"/>
      <c r="P959" s="348"/>
      <c r="Q959" s="346"/>
      <c r="R959" s="348"/>
      <c r="S959" s="346"/>
      <c r="T959" s="348"/>
    </row>
    <row r="960" spans="1:20" ht="14.25">
      <c r="A960" s="350"/>
      <c r="B960" s="344"/>
      <c r="C960" s="343"/>
      <c r="D960" s="350"/>
      <c r="E960" s="344"/>
      <c r="F960" s="350"/>
      <c r="G960" s="344"/>
      <c r="H960" s="350"/>
      <c r="I960" s="346"/>
      <c r="J960" s="348"/>
      <c r="K960" s="346"/>
      <c r="L960" s="348"/>
      <c r="M960" s="346"/>
      <c r="N960" s="348"/>
      <c r="O960" s="346"/>
      <c r="P960" s="348"/>
      <c r="Q960" s="346"/>
      <c r="R960" s="348"/>
      <c r="S960" s="346"/>
      <c r="T960" s="348"/>
    </row>
    <row r="961" spans="1:20" ht="14.25">
      <c r="A961" s="350"/>
      <c r="B961" s="344"/>
      <c r="C961" s="343"/>
      <c r="D961" s="350"/>
      <c r="E961" s="344"/>
      <c r="F961" s="350"/>
      <c r="G961" s="344"/>
      <c r="H961" s="350"/>
      <c r="I961" s="346"/>
      <c r="J961" s="348"/>
      <c r="K961" s="346"/>
      <c r="L961" s="348"/>
      <c r="M961" s="346"/>
      <c r="N961" s="348"/>
      <c r="O961" s="346"/>
      <c r="P961" s="348"/>
      <c r="Q961" s="346"/>
      <c r="R961" s="348"/>
      <c r="S961" s="346"/>
      <c r="T961" s="348"/>
    </row>
    <row r="962" spans="1:20" ht="14.25">
      <c r="A962" s="350"/>
      <c r="B962" s="344"/>
      <c r="C962" s="343"/>
      <c r="D962" s="350"/>
      <c r="E962" s="344"/>
      <c r="F962" s="350"/>
      <c r="G962" s="344"/>
      <c r="H962" s="350"/>
      <c r="I962" s="346"/>
      <c r="J962" s="348"/>
      <c r="K962" s="346"/>
      <c r="L962" s="348"/>
      <c r="M962" s="346"/>
      <c r="N962" s="348"/>
      <c r="O962" s="346"/>
      <c r="P962" s="348"/>
      <c r="Q962" s="346"/>
      <c r="R962" s="348"/>
      <c r="S962" s="346"/>
      <c r="T962" s="348"/>
    </row>
    <row r="963" spans="1:20" ht="14.25">
      <c r="A963" s="350"/>
      <c r="B963" s="344"/>
      <c r="C963" s="343"/>
      <c r="D963" s="350"/>
      <c r="E963" s="344"/>
      <c r="F963" s="350"/>
      <c r="G963" s="344"/>
      <c r="H963" s="350"/>
      <c r="I963" s="346"/>
      <c r="J963" s="348"/>
      <c r="K963" s="346"/>
      <c r="L963" s="348"/>
      <c r="M963" s="346"/>
      <c r="N963" s="348"/>
      <c r="O963" s="346"/>
      <c r="P963" s="348"/>
      <c r="Q963" s="346"/>
      <c r="R963" s="348"/>
      <c r="S963" s="346"/>
      <c r="T963" s="348"/>
    </row>
    <row r="964" spans="1:20" ht="14.25">
      <c r="A964" s="350"/>
      <c r="B964" s="344"/>
      <c r="C964" s="343"/>
      <c r="D964" s="350"/>
      <c r="E964" s="344"/>
      <c r="F964" s="350"/>
      <c r="G964" s="344"/>
      <c r="H964" s="350"/>
      <c r="I964" s="346"/>
      <c r="J964" s="348"/>
      <c r="K964" s="346"/>
      <c r="L964" s="348"/>
      <c r="M964" s="346"/>
      <c r="N964" s="348"/>
      <c r="O964" s="346"/>
      <c r="P964" s="348"/>
      <c r="Q964" s="346"/>
      <c r="R964" s="348"/>
      <c r="S964" s="346"/>
      <c r="T964" s="348"/>
    </row>
    <row r="965" spans="1:20" ht="14.25">
      <c r="A965" s="350"/>
      <c r="B965" s="344"/>
      <c r="C965" s="343"/>
      <c r="D965" s="350"/>
      <c r="E965" s="344"/>
      <c r="F965" s="350"/>
      <c r="G965" s="344"/>
      <c r="H965" s="350"/>
      <c r="I965" s="346"/>
      <c r="J965" s="348"/>
      <c r="K965" s="346"/>
      <c r="L965" s="348"/>
      <c r="M965" s="346"/>
      <c r="N965" s="348"/>
      <c r="O965" s="346"/>
      <c r="P965" s="348"/>
      <c r="Q965" s="346"/>
      <c r="R965" s="348"/>
      <c r="S965" s="346"/>
      <c r="T965" s="348"/>
    </row>
    <row r="966" spans="1:20" ht="14.25">
      <c r="A966" s="350"/>
      <c r="B966" s="344"/>
      <c r="C966" s="343"/>
      <c r="D966" s="350"/>
      <c r="E966" s="344"/>
      <c r="F966" s="350"/>
      <c r="G966" s="344"/>
      <c r="H966" s="350"/>
      <c r="I966" s="346"/>
      <c r="J966" s="348"/>
      <c r="K966" s="346"/>
      <c r="L966" s="348"/>
      <c r="M966" s="346"/>
      <c r="N966" s="348"/>
      <c r="O966" s="346"/>
      <c r="P966" s="348"/>
      <c r="Q966" s="346"/>
      <c r="R966" s="348"/>
      <c r="S966" s="346"/>
      <c r="T966" s="348"/>
    </row>
    <row r="967" spans="1:20" ht="14.25">
      <c r="A967" s="350"/>
      <c r="B967" s="344"/>
      <c r="C967" s="343"/>
      <c r="D967" s="350"/>
      <c r="E967" s="344"/>
      <c r="F967" s="350"/>
      <c r="G967" s="344"/>
      <c r="H967" s="350"/>
      <c r="I967" s="346"/>
      <c r="J967" s="348"/>
      <c r="K967" s="346"/>
      <c r="L967" s="348"/>
      <c r="M967" s="346"/>
      <c r="N967" s="348"/>
      <c r="O967" s="346"/>
      <c r="P967" s="348"/>
      <c r="Q967" s="346"/>
      <c r="R967" s="348"/>
      <c r="S967" s="346"/>
      <c r="T967" s="348"/>
    </row>
    <row r="968" spans="1:20" ht="14.25">
      <c r="A968" s="350"/>
      <c r="B968" s="344"/>
      <c r="C968" s="343"/>
      <c r="D968" s="350"/>
      <c r="E968" s="344"/>
      <c r="F968" s="350"/>
      <c r="G968" s="344"/>
      <c r="H968" s="350"/>
      <c r="I968" s="346"/>
      <c r="J968" s="348"/>
      <c r="K968" s="346"/>
      <c r="L968" s="348"/>
      <c r="M968" s="346"/>
      <c r="N968" s="348"/>
      <c r="O968" s="346"/>
      <c r="P968" s="348"/>
      <c r="Q968" s="346"/>
      <c r="R968" s="348"/>
      <c r="S968" s="346"/>
      <c r="T968" s="348"/>
    </row>
    <row r="969" spans="1:20" ht="14.25">
      <c r="A969" s="350"/>
      <c r="B969" s="344"/>
      <c r="C969" s="343"/>
      <c r="D969" s="350"/>
      <c r="E969" s="344"/>
      <c r="F969" s="350"/>
      <c r="G969" s="344"/>
      <c r="H969" s="350"/>
      <c r="I969" s="346"/>
      <c r="J969" s="348"/>
      <c r="K969" s="346"/>
      <c r="L969" s="348"/>
      <c r="M969" s="346"/>
      <c r="N969" s="348"/>
      <c r="O969" s="346"/>
      <c r="P969" s="348"/>
      <c r="Q969" s="346"/>
      <c r="R969" s="348"/>
      <c r="S969" s="346"/>
      <c r="T969" s="348"/>
    </row>
    <row r="970" spans="1:20" ht="14.25">
      <c r="A970" s="350"/>
      <c r="B970" s="344"/>
      <c r="C970" s="343"/>
      <c r="D970" s="350"/>
      <c r="E970" s="344"/>
      <c r="F970" s="350"/>
      <c r="G970" s="344"/>
      <c r="H970" s="350"/>
      <c r="I970" s="346"/>
      <c r="J970" s="348"/>
      <c r="K970" s="346"/>
      <c r="L970" s="348"/>
      <c r="M970" s="346"/>
      <c r="N970" s="348"/>
      <c r="O970" s="346"/>
      <c r="P970" s="348"/>
      <c r="Q970" s="346"/>
      <c r="R970" s="348"/>
      <c r="S970" s="346"/>
      <c r="T970" s="348"/>
    </row>
    <row r="971" spans="1:20" ht="14.25">
      <c r="A971" s="350"/>
      <c r="B971" s="344"/>
      <c r="C971" s="343"/>
      <c r="D971" s="350"/>
      <c r="E971" s="344"/>
      <c r="F971" s="350"/>
      <c r="G971" s="344"/>
      <c r="H971" s="350"/>
      <c r="I971" s="346"/>
      <c r="J971" s="348"/>
      <c r="K971" s="346"/>
      <c r="L971" s="348"/>
      <c r="M971" s="346"/>
      <c r="N971" s="348"/>
      <c r="O971" s="346"/>
      <c r="P971" s="348"/>
      <c r="Q971" s="346"/>
      <c r="R971" s="348"/>
      <c r="S971" s="346"/>
      <c r="T971" s="348"/>
    </row>
    <row r="972" spans="1:20" ht="14.25">
      <c r="A972" s="350"/>
      <c r="B972" s="344"/>
      <c r="C972" s="343"/>
      <c r="D972" s="350"/>
      <c r="E972" s="344"/>
      <c r="F972" s="350"/>
      <c r="G972" s="344"/>
      <c r="H972" s="350"/>
      <c r="I972" s="346"/>
      <c r="J972" s="348"/>
      <c r="K972" s="346"/>
      <c r="L972" s="348"/>
      <c r="M972" s="346"/>
      <c r="N972" s="348"/>
      <c r="O972" s="346"/>
      <c r="P972" s="348"/>
      <c r="Q972" s="346"/>
      <c r="R972" s="348"/>
      <c r="S972" s="346"/>
      <c r="T972" s="348"/>
    </row>
    <row r="973" spans="1:20" ht="14.25">
      <c r="A973" s="350"/>
      <c r="B973" s="344"/>
      <c r="C973" s="343"/>
      <c r="D973" s="350"/>
      <c r="E973" s="344"/>
      <c r="F973" s="350"/>
      <c r="G973" s="344"/>
      <c r="H973" s="350"/>
      <c r="I973" s="346"/>
      <c r="J973" s="348"/>
      <c r="K973" s="346"/>
      <c r="L973" s="348"/>
      <c r="M973" s="346"/>
      <c r="N973" s="348"/>
      <c r="O973" s="346"/>
      <c r="P973" s="348"/>
      <c r="Q973" s="346"/>
      <c r="R973" s="348"/>
      <c r="S973" s="346"/>
      <c r="T973" s="348"/>
    </row>
    <row r="974" spans="1:20" ht="14.25">
      <c r="A974" s="350"/>
      <c r="B974" s="344"/>
      <c r="C974" s="343"/>
      <c r="D974" s="350"/>
      <c r="E974" s="344"/>
      <c r="F974" s="350"/>
      <c r="G974" s="344"/>
      <c r="H974" s="350"/>
      <c r="I974" s="346"/>
      <c r="J974" s="348"/>
      <c r="K974" s="346"/>
      <c r="L974" s="348"/>
      <c r="M974" s="346"/>
      <c r="N974" s="348"/>
      <c r="O974" s="346"/>
      <c r="P974" s="348"/>
      <c r="Q974" s="346"/>
      <c r="R974" s="348"/>
      <c r="S974" s="346"/>
      <c r="T974" s="348"/>
    </row>
    <row r="975" spans="1:20" ht="14.25">
      <c r="A975" s="350"/>
      <c r="B975" s="344"/>
      <c r="C975" s="343"/>
      <c r="D975" s="350"/>
      <c r="E975" s="344"/>
      <c r="F975" s="350"/>
      <c r="G975" s="344"/>
      <c r="H975" s="350"/>
      <c r="I975" s="346"/>
      <c r="J975" s="348"/>
      <c r="K975" s="346"/>
      <c r="L975" s="348"/>
      <c r="M975" s="346"/>
      <c r="N975" s="348"/>
      <c r="O975" s="346"/>
      <c r="P975" s="348"/>
      <c r="Q975" s="346"/>
      <c r="R975" s="348"/>
      <c r="S975" s="346"/>
      <c r="T975" s="348"/>
    </row>
    <row r="976" spans="1:20" ht="14.25">
      <c r="A976" s="350"/>
      <c r="B976" s="344"/>
      <c r="C976" s="343"/>
      <c r="D976" s="350"/>
      <c r="E976" s="344"/>
      <c r="F976" s="350"/>
      <c r="G976" s="344"/>
      <c r="H976" s="350"/>
      <c r="I976" s="346"/>
      <c r="J976" s="348"/>
      <c r="K976" s="346"/>
      <c r="L976" s="348"/>
      <c r="M976" s="346"/>
      <c r="N976" s="348"/>
      <c r="O976" s="346"/>
      <c r="P976" s="348"/>
      <c r="Q976" s="346"/>
      <c r="R976" s="348"/>
      <c r="S976" s="346"/>
      <c r="T976" s="348"/>
    </row>
    <row r="977" spans="1:20" ht="14.25">
      <c r="A977" s="350"/>
      <c r="B977" s="344"/>
      <c r="C977" s="343"/>
      <c r="D977" s="350"/>
      <c r="E977" s="344"/>
      <c r="F977" s="350"/>
      <c r="G977" s="344"/>
      <c r="H977" s="350"/>
      <c r="I977" s="346"/>
      <c r="J977" s="348"/>
      <c r="K977" s="346"/>
      <c r="L977" s="348"/>
      <c r="M977" s="346"/>
      <c r="N977" s="348"/>
      <c r="O977" s="346"/>
      <c r="P977" s="348"/>
      <c r="Q977" s="346"/>
      <c r="R977" s="348"/>
      <c r="S977" s="346"/>
      <c r="T977" s="348"/>
    </row>
    <row r="978" spans="1:20" ht="14.25">
      <c r="A978" s="350"/>
      <c r="B978" s="344"/>
      <c r="C978" s="343"/>
      <c r="D978" s="350"/>
      <c r="E978" s="344"/>
      <c r="F978" s="350"/>
      <c r="G978" s="344"/>
      <c r="H978" s="350"/>
      <c r="I978" s="346"/>
      <c r="J978" s="348"/>
      <c r="K978" s="346"/>
      <c r="L978" s="348"/>
      <c r="M978" s="346"/>
      <c r="N978" s="348"/>
      <c r="O978" s="346"/>
      <c r="P978" s="348"/>
      <c r="Q978" s="346"/>
      <c r="R978" s="348"/>
      <c r="S978" s="346"/>
      <c r="T978" s="348"/>
    </row>
    <row r="979" spans="1:20" ht="14.25">
      <c r="A979" s="350"/>
      <c r="B979" s="344"/>
      <c r="C979" s="343"/>
      <c r="D979" s="350"/>
      <c r="E979" s="344"/>
      <c r="F979" s="350"/>
      <c r="G979" s="344"/>
      <c r="H979" s="350"/>
      <c r="I979" s="346"/>
      <c r="J979" s="348"/>
      <c r="K979" s="346"/>
      <c r="L979" s="348"/>
      <c r="M979" s="346"/>
      <c r="N979" s="348"/>
      <c r="O979" s="346"/>
      <c r="P979" s="348"/>
      <c r="Q979" s="346"/>
      <c r="R979" s="348"/>
      <c r="S979" s="346"/>
      <c r="T979" s="348"/>
    </row>
    <row r="980" spans="1:20" ht="14.25">
      <c r="A980" s="350"/>
      <c r="B980" s="344"/>
      <c r="C980" s="343"/>
      <c r="D980" s="350"/>
      <c r="E980" s="344"/>
      <c r="F980" s="350"/>
      <c r="G980" s="344"/>
      <c r="H980" s="350"/>
      <c r="I980" s="346"/>
      <c r="J980" s="348"/>
      <c r="K980" s="346"/>
      <c r="L980" s="348"/>
      <c r="M980" s="346"/>
      <c r="N980" s="348"/>
      <c r="O980" s="346"/>
      <c r="P980" s="348"/>
      <c r="Q980" s="346"/>
      <c r="R980" s="348"/>
      <c r="S980" s="346"/>
      <c r="T980" s="348"/>
    </row>
    <row r="981" spans="1:20" ht="14.25">
      <c r="A981" s="350"/>
      <c r="B981" s="344"/>
      <c r="C981" s="343"/>
      <c r="D981" s="350"/>
      <c r="E981" s="344"/>
      <c r="F981" s="350"/>
      <c r="G981" s="344"/>
      <c r="H981" s="350"/>
      <c r="I981" s="346"/>
      <c r="J981" s="348"/>
      <c r="K981" s="346"/>
      <c r="L981" s="348"/>
      <c r="M981" s="346"/>
      <c r="N981" s="348"/>
      <c r="O981" s="346"/>
      <c r="P981" s="348"/>
      <c r="Q981" s="346"/>
      <c r="R981" s="348"/>
      <c r="S981" s="346"/>
      <c r="T981" s="348"/>
    </row>
    <row r="982" spans="1:20" ht="14.25">
      <c r="A982" s="350"/>
      <c r="B982" s="344"/>
      <c r="C982" s="343"/>
      <c r="D982" s="350"/>
      <c r="E982" s="344"/>
      <c r="F982" s="350"/>
      <c r="G982" s="344"/>
      <c r="H982" s="350"/>
      <c r="I982" s="346"/>
      <c r="J982" s="348"/>
      <c r="K982" s="346"/>
      <c r="L982" s="348"/>
      <c r="M982" s="346"/>
      <c r="N982" s="348"/>
      <c r="O982" s="346"/>
      <c r="P982" s="348"/>
      <c r="Q982" s="346"/>
      <c r="R982" s="348"/>
      <c r="S982" s="346"/>
      <c r="T982" s="348"/>
    </row>
    <row r="983" spans="1:20" ht="14.25">
      <c r="A983" s="350"/>
      <c r="B983" s="344"/>
      <c r="C983" s="343"/>
      <c r="D983" s="350"/>
      <c r="E983" s="344"/>
      <c r="F983" s="350"/>
      <c r="G983" s="344"/>
      <c r="H983" s="350"/>
      <c r="I983" s="346"/>
      <c r="J983" s="348"/>
      <c r="K983" s="346"/>
      <c r="L983" s="348"/>
      <c r="M983" s="346"/>
      <c r="N983" s="348"/>
      <c r="O983" s="346"/>
      <c r="P983" s="348"/>
      <c r="Q983" s="346"/>
      <c r="R983" s="348"/>
      <c r="S983" s="346"/>
      <c r="T983" s="348"/>
    </row>
    <row r="984" spans="1:20" ht="14.25">
      <c r="A984" s="350"/>
      <c r="B984" s="344"/>
      <c r="C984" s="343"/>
      <c r="D984" s="350"/>
      <c r="E984" s="344"/>
      <c r="F984" s="350"/>
      <c r="G984" s="344"/>
      <c r="H984" s="350"/>
      <c r="I984" s="346"/>
      <c r="J984" s="348"/>
      <c r="K984" s="346"/>
      <c r="L984" s="348"/>
      <c r="M984" s="346"/>
      <c r="N984" s="348"/>
      <c r="O984" s="346"/>
      <c r="P984" s="348"/>
      <c r="Q984" s="346"/>
      <c r="R984" s="348"/>
      <c r="S984" s="346"/>
      <c r="T984" s="348"/>
    </row>
    <row r="985" spans="1:20" ht="14.25">
      <c r="A985" s="350"/>
      <c r="B985" s="344"/>
      <c r="C985" s="343"/>
      <c r="D985" s="350"/>
      <c r="E985" s="344"/>
      <c r="F985" s="350"/>
      <c r="G985" s="344"/>
      <c r="H985" s="350"/>
      <c r="I985" s="346"/>
      <c r="J985" s="348"/>
      <c r="K985" s="346"/>
      <c r="L985" s="348"/>
      <c r="M985" s="346"/>
      <c r="N985" s="348"/>
      <c r="O985" s="346"/>
      <c r="P985" s="348"/>
      <c r="Q985" s="346"/>
      <c r="R985" s="348"/>
      <c r="S985" s="346"/>
      <c r="T985" s="348"/>
    </row>
    <row r="986" spans="1:20" ht="14.25">
      <c r="A986" s="350"/>
      <c r="B986" s="344"/>
      <c r="C986" s="343"/>
      <c r="D986" s="350"/>
      <c r="E986" s="344"/>
      <c r="F986" s="350"/>
      <c r="G986" s="344"/>
      <c r="H986" s="350"/>
      <c r="I986" s="346"/>
      <c r="J986" s="348"/>
      <c r="K986" s="346"/>
      <c r="L986" s="348"/>
      <c r="M986" s="346"/>
      <c r="N986" s="348"/>
      <c r="O986" s="346"/>
      <c r="P986" s="348"/>
      <c r="Q986" s="346"/>
      <c r="R986" s="348"/>
      <c r="S986" s="346"/>
      <c r="T986" s="348"/>
    </row>
    <row r="987" spans="1:20" ht="14.25">
      <c r="A987" s="350"/>
      <c r="B987" s="344"/>
      <c r="C987" s="343"/>
      <c r="D987" s="350"/>
      <c r="E987" s="344"/>
      <c r="F987" s="350"/>
      <c r="G987" s="344"/>
      <c r="H987" s="350"/>
      <c r="I987" s="346"/>
      <c r="J987" s="348"/>
      <c r="K987" s="346"/>
      <c r="L987" s="348"/>
      <c r="M987" s="346"/>
      <c r="N987" s="348"/>
      <c r="O987" s="346"/>
      <c r="P987" s="348"/>
      <c r="Q987" s="346"/>
      <c r="R987" s="348"/>
      <c r="S987" s="346"/>
      <c r="T987" s="348"/>
    </row>
    <row r="988" spans="1:20" ht="14.25">
      <c r="A988" s="350"/>
      <c r="B988" s="344"/>
      <c r="C988" s="343"/>
      <c r="D988" s="350"/>
      <c r="E988" s="344"/>
      <c r="F988" s="350"/>
      <c r="G988" s="344"/>
      <c r="H988" s="350"/>
      <c r="I988" s="346"/>
      <c r="J988" s="348"/>
      <c r="K988" s="346"/>
      <c r="L988" s="348"/>
      <c r="M988" s="346"/>
      <c r="N988" s="348"/>
      <c r="O988" s="346"/>
      <c r="P988" s="348"/>
      <c r="Q988" s="346"/>
      <c r="R988" s="348"/>
      <c r="S988" s="346"/>
      <c r="T988" s="348"/>
    </row>
    <row r="989" spans="1:20" ht="14.25">
      <c r="A989" s="350"/>
      <c r="B989" s="344"/>
      <c r="C989" s="343"/>
      <c r="D989" s="350"/>
      <c r="E989" s="344"/>
      <c r="F989" s="350"/>
      <c r="G989" s="344"/>
      <c r="H989" s="350"/>
      <c r="I989" s="346"/>
      <c r="J989" s="348"/>
      <c r="K989" s="346"/>
      <c r="L989" s="348"/>
      <c r="M989" s="346"/>
      <c r="N989" s="348"/>
      <c r="O989" s="346"/>
      <c r="P989" s="348"/>
      <c r="Q989" s="346"/>
      <c r="R989" s="348"/>
      <c r="S989" s="346"/>
      <c r="T989" s="348"/>
    </row>
    <row r="990" spans="1:20" ht="14.25">
      <c r="A990" s="350"/>
      <c r="B990" s="344"/>
      <c r="C990" s="343"/>
      <c r="D990" s="350"/>
      <c r="E990" s="344"/>
      <c r="F990" s="350"/>
      <c r="G990" s="344"/>
      <c r="H990" s="350"/>
      <c r="I990" s="346"/>
      <c r="J990" s="348"/>
      <c r="K990" s="346"/>
      <c r="L990" s="348"/>
      <c r="M990" s="346"/>
      <c r="N990" s="348"/>
      <c r="O990" s="346"/>
      <c r="P990" s="348"/>
      <c r="Q990" s="346"/>
      <c r="R990" s="348"/>
      <c r="S990" s="346"/>
      <c r="T990" s="348"/>
    </row>
    <row r="991" spans="1:20" ht="14.25">
      <c r="A991" s="350"/>
      <c r="B991" s="344"/>
      <c r="C991" s="343"/>
      <c r="D991" s="350"/>
      <c r="E991" s="344"/>
      <c r="F991" s="350"/>
      <c r="G991" s="344"/>
      <c r="H991" s="350"/>
      <c r="I991" s="346"/>
      <c r="J991" s="348"/>
      <c r="K991" s="346"/>
      <c r="L991" s="348"/>
      <c r="M991" s="346"/>
      <c r="N991" s="348"/>
      <c r="O991" s="346"/>
      <c r="P991" s="348"/>
      <c r="Q991" s="346"/>
      <c r="R991" s="348"/>
      <c r="S991" s="346"/>
      <c r="T991" s="348"/>
    </row>
    <row r="992" spans="1:20" ht="14.25">
      <c r="A992" s="350"/>
      <c r="B992" s="344"/>
      <c r="C992" s="343"/>
      <c r="D992" s="350"/>
      <c r="E992" s="344"/>
      <c r="F992" s="350"/>
      <c r="G992" s="344"/>
      <c r="H992" s="350"/>
      <c r="I992" s="346"/>
      <c r="J992" s="348"/>
      <c r="K992" s="346"/>
      <c r="L992" s="348"/>
      <c r="M992" s="346"/>
      <c r="N992" s="348"/>
      <c r="O992" s="346"/>
      <c r="P992" s="348"/>
      <c r="Q992" s="346"/>
      <c r="R992" s="348"/>
      <c r="S992" s="346"/>
      <c r="T992" s="348"/>
    </row>
    <row r="993" spans="1:20" ht="14.25">
      <c r="A993" s="350"/>
      <c r="B993" s="344"/>
      <c r="C993" s="343"/>
      <c r="D993" s="350"/>
      <c r="E993" s="344"/>
      <c r="F993" s="350"/>
      <c r="G993" s="344"/>
      <c r="H993" s="350"/>
      <c r="I993" s="346"/>
      <c r="J993" s="348"/>
      <c r="K993" s="346"/>
      <c r="L993" s="348"/>
      <c r="M993" s="346"/>
      <c r="N993" s="348"/>
      <c r="O993" s="346"/>
      <c r="P993" s="348"/>
      <c r="Q993" s="346"/>
      <c r="R993" s="348"/>
      <c r="S993" s="346"/>
      <c r="T993" s="348"/>
    </row>
    <row r="994" spans="1:20" ht="14.25">
      <c r="A994" s="350"/>
      <c r="B994" s="344"/>
      <c r="C994" s="343"/>
      <c r="D994" s="350"/>
      <c r="E994" s="344"/>
      <c r="F994" s="350"/>
      <c r="G994" s="344"/>
      <c r="H994" s="350"/>
      <c r="I994" s="346"/>
      <c r="J994" s="348"/>
      <c r="K994" s="346"/>
      <c r="L994" s="348"/>
      <c r="M994" s="346"/>
      <c r="N994" s="348"/>
      <c r="O994" s="346"/>
      <c r="P994" s="348"/>
      <c r="Q994" s="346"/>
      <c r="R994" s="348"/>
      <c r="S994" s="346"/>
      <c r="T994" s="348"/>
    </row>
    <row r="995" spans="1:20" ht="14.25">
      <c r="A995" s="350"/>
      <c r="B995" s="344"/>
      <c r="C995" s="343"/>
      <c r="D995" s="350"/>
      <c r="E995" s="344"/>
      <c r="F995" s="350"/>
      <c r="G995" s="344"/>
      <c r="H995" s="350"/>
      <c r="I995" s="346"/>
      <c r="J995" s="348"/>
      <c r="K995" s="346"/>
      <c r="L995" s="348"/>
      <c r="M995" s="346"/>
      <c r="N995" s="348"/>
      <c r="O995" s="346"/>
      <c r="P995" s="348"/>
      <c r="Q995" s="346"/>
      <c r="R995" s="348"/>
      <c r="S995" s="346"/>
      <c r="T995" s="348"/>
    </row>
    <row r="996" spans="1:20" ht="14.25">
      <c r="A996" s="350"/>
      <c r="B996" s="344"/>
      <c r="C996" s="343"/>
      <c r="D996" s="350"/>
      <c r="E996" s="344"/>
      <c r="F996" s="350"/>
      <c r="G996" s="344"/>
      <c r="H996" s="350"/>
      <c r="I996" s="346"/>
      <c r="J996" s="348"/>
      <c r="K996" s="346"/>
      <c r="L996" s="348"/>
      <c r="M996" s="346"/>
      <c r="N996" s="348"/>
      <c r="O996" s="346"/>
      <c r="P996" s="348"/>
      <c r="Q996" s="346"/>
      <c r="R996" s="348"/>
      <c r="S996" s="346"/>
      <c r="T996" s="348"/>
    </row>
    <row r="997" spans="1:20" ht="14.25">
      <c r="A997" s="350"/>
      <c r="B997" s="344"/>
      <c r="C997" s="343"/>
      <c r="D997" s="350"/>
      <c r="E997" s="344"/>
      <c r="F997" s="350"/>
      <c r="G997" s="344"/>
      <c r="H997" s="350"/>
      <c r="I997" s="346"/>
      <c r="J997" s="348"/>
      <c r="K997" s="346"/>
      <c r="L997" s="348"/>
      <c r="M997" s="346"/>
      <c r="N997" s="348"/>
      <c r="O997" s="346"/>
      <c r="P997" s="348"/>
      <c r="Q997" s="346"/>
      <c r="R997" s="348"/>
      <c r="S997" s="346"/>
      <c r="T997" s="348"/>
    </row>
    <row r="998" spans="1:20" ht="14.25">
      <c r="A998" s="350"/>
      <c r="B998" s="344"/>
      <c r="C998" s="343"/>
      <c r="D998" s="350"/>
      <c r="E998" s="344"/>
      <c r="F998" s="350"/>
      <c r="G998" s="344"/>
      <c r="H998" s="350"/>
      <c r="I998" s="346"/>
      <c r="J998" s="348"/>
      <c r="K998" s="346"/>
      <c r="L998" s="348"/>
      <c r="M998" s="346"/>
      <c r="N998" s="348"/>
      <c r="O998" s="346"/>
      <c r="P998" s="348"/>
      <c r="Q998" s="346"/>
      <c r="R998" s="348"/>
      <c r="S998" s="346"/>
      <c r="T998" s="348"/>
    </row>
    <row r="999" spans="1:20" ht="14.25">
      <c r="A999" s="350"/>
      <c r="B999" s="344"/>
      <c r="C999" s="343"/>
      <c r="D999" s="350"/>
      <c r="E999" s="344"/>
      <c r="F999" s="350"/>
      <c r="G999" s="344"/>
      <c r="H999" s="350"/>
      <c r="I999" s="346"/>
      <c r="J999" s="348"/>
      <c r="K999" s="346"/>
      <c r="L999" s="348"/>
      <c r="M999" s="346"/>
      <c r="N999" s="348"/>
      <c r="O999" s="346"/>
      <c r="P999" s="348"/>
      <c r="Q999" s="346"/>
      <c r="R999" s="348"/>
      <c r="S999" s="346"/>
      <c r="T999" s="348"/>
    </row>
    <row r="1000" spans="1:20" ht="14.25">
      <c r="A1000" s="350"/>
      <c r="B1000" s="344"/>
      <c r="C1000" s="343"/>
      <c r="D1000" s="350"/>
      <c r="E1000" s="344"/>
      <c r="F1000" s="350"/>
      <c r="G1000" s="344"/>
      <c r="H1000" s="350"/>
      <c r="I1000" s="346"/>
      <c r="J1000" s="348"/>
      <c r="K1000" s="346"/>
      <c r="L1000" s="348"/>
      <c r="M1000" s="346"/>
      <c r="N1000" s="348"/>
      <c r="O1000" s="346"/>
      <c r="P1000" s="348"/>
      <c r="Q1000" s="346"/>
      <c r="R1000" s="348"/>
      <c r="S1000" s="346"/>
      <c r="T1000" s="348"/>
    </row>
    <row r="1001" spans="1:20" ht="14.25">
      <c r="A1001" s="350"/>
      <c r="B1001" s="344"/>
      <c r="C1001" s="343"/>
      <c r="D1001" s="350"/>
      <c r="E1001" s="344"/>
      <c r="F1001" s="350"/>
      <c r="G1001" s="344"/>
      <c r="H1001" s="350"/>
      <c r="I1001" s="346"/>
      <c r="J1001" s="348"/>
      <c r="K1001" s="346"/>
      <c r="L1001" s="348"/>
      <c r="M1001" s="346"/>
      <c r="N1001" s="348"/>
      <c r="O1001" s="346"/>
      <c r="P1001" s="348"/>
      <c r="Q1001" s="346"/>
      <c r="R1001" s="348"/>
      <c r="S1001" s="346"/>
      <c r="T1001" s="348"/>
    </row>
    <row r="1002" spans="1:20" ht="14.25">
      <c r="A1002" s="350"/>
      <c r="B1002" s="344"/>
      <c r="C1002" s="343"/>
      <c r="D1002" s="350"/>
      <c r="E1002" s="344"/>
      <c r="F1002" s="350"/>
      <c r="G1002" s="344"/>
      <c r="H1002" s="350"/>
      <c r="I1002" s="346"/>
      <c r="J1002" s="348"/>
      <c r="K1002" s="346"/>
      <c r="L1002" s="348"/>
      <c r="M1002" s="346"/>
      <c r="N1002" s="348"/>
      <c r="O1002" s="346"/>
      <c r="P1002" s="348"/>
      <c r="Q1002" s="346"/>
      <c r="R1002" s="348"/>
      <c r="S1002" s="346"/>
      <c r="T1002" s="348"/>
    </row>
    <row r="1003" spans="1:20" ht="14.25">
      <c r="A1003" s="350"/>
      <c r="B1003" s="344"/>
      <c r="C1003" s="343"/>
      <c r="D1003" s="350"/>
      <c r="E1003" s="344"/>
      <c r="F1003" s="350"/>
      <c r="G1003" s="344"/>
      <c r="H1003" s="350"/>
      <c r="I1003" s="346"/>
      <c r="J1003" s="348"/>
      <c r="K1003" s="346"/>
      <c r="L1003" s="348"/>
      <c r="M1003" s="346"/>
      <c r="N1003" s="348"/>
      <c r="O1003" s="346"/>
      <c r="P1003" s="348"/>
      <c r="Q1003" s="346"/>
      <c r="R1003" s="348"/>
      <c r="S1003" s="346"/>
      <c r="T1003" s="348"/>
    </row>
    <row r="1004" spans="1:20" ht="14.25">
      <c r="A1004" s="350"/>
      <c r="B1004" s="344"/>
      <c r="C1004" s="343"/>
      <c r="D1004" s="350"/>
      <c r="E1004" s="344"/>
      <c r="F1004" s="350"/>
      <c r="G1004" s="344"/>
      <c r="H1004" s="350"/>
      <c r="I1004" s="346"/>
      <c r="J1004" s="348"/>
      <c r="K1004" s="346"/>
      <c r="L1004" s="348"/>
      <c r="M1004" s="346"/>
      <c r="N1004" s="348"/>
      <c r="O1004" s="346"/>
      <c r="P1004" s="348"/>
      <c r="Q1004" s="346"/>
      <c r="R1004" s="348"/>
      <c r="S1004" s="346"/>
      <c r="T1004" s="348"/>
    </row>
    <row r="1005" spans="1:20" ht="14.25">
      <c r="A1005" s="350"/>
      <c r="B1005" s="344"/>
      <c r="C1005" s="343"/>
      <c r="D1005" s="350"/>
      <c r="E1005" s="344"/>
      <c r="F1005" s="350"/>
      <c r="G1005" s="344"/>
      <c r="H1005" s="350"/>
      <c r="I1005" s="346"/>
      <c r="J1005" s="348"/>
      <c r="K1005" s="346"/>
      <c r="L1005" s="348"/>
      <c r="M1005" s="346"/>
      <c r="N1005" s="348"/>
      <c r="O1005" s="346"/>
      <c r="P1005" s="348"/>
      <c r="Q1005" s="346"/>
      <c r="R1005" s="348"/>
      <c r="S1005" s="346"/>
      <c r="T1005" s="348"/>
    </row>
    <row r="1006" spans="1:20" ht="14.25">
      <c r="A1006" s="350"/>
      <c r="B1006" s="344"/>
      <c r="C1006" s="343"/>
      <c r="D1006" s="350"/>
      <c r="E1006" s="344"/>
      <c r="F1006" s="350"/>
      <c r="G1006" s="344"/>
      <c r="H1006" s="350"/>
      <c r="I1006" s="346"/>
      <c r="J1006" s="348"/>
      <c r="K1006" s="346"/>
      <c r="L1006" s="348"/>
      <c r="M1006" s="346"/>
      <c r="N1006" s="348"/>
      <c r="O1006" s="346"/>
      <c r="P1006" s="348"/>
      <c r="Q1006" s="346"/>
      <c r="R1006" s="348"/>
      <c r="S1006" s="346"/>
      <c r="T1006" s="348"/>
    </row>
    <row r="1007" spans="1:20" ht="14.25">
      <c r="A1007" s="350"/>
      <c r="B1007" s="344"/>
      <c r="C1007" s="343"/>
      <c r="D1007" s="350"/>
      <c r="E1007" s="344"/>
      <c r="F1007" s="350"/>
      <c r="G1007" s="344"/>
      <c r="H1007" s="350"/>
      <c r="I1007" s="346"/>
      <c r="J1007" s="348"/>
      <c r="K1007" s="346"/>
      <c r="L1007" s="348"/>
      <c r="M1007" s="346"/>
      <c r="N1007" s="348"/>
      <c r="O1007" s="346"/>
      <c r="P1007" s="348"/>
      <c r="Q1007" s="346"/>
      <c r="R1007" s="348"/>
      <c r="S1007" s="346"/>
      <c r="T1007" s="348"/>
    </row>
    <row r="1008" spans="1:20" ht="14.25">
      <c r="A1008" s="350"/>
      <c r="B1008" s="344"/>
      <c r="C1008" s="343"/>
      <c r="D1008" s="350"/>
      <c r="E1008" s="344"/>
      <c r="F1008" s="350"/>
      <c r="G1008" s="344"/>
      <c r="H1008" s="350"/>
      <c r="I1008" s="346"/>
      <c r="J1008" s="348"/>
      <c r="K1008" s="346"/>
      <c r="L1008" s="348"/>
      <c r="M1008" s="346"/>
      <c r="N1008" s="348"/>
      <c r="O1008" s="346"/>
      <c r="P1008" s="348"/>
      <c r="Q1008" s="346"/>
      <c r="R1008" s="348"/>
      <c r="S1008" s="346"/>
      <c r="T1008" s="348"/>
    </row>
    <row r="1009" spans="1:20" ht="14.25">
      <c r="A1009" s="350"/>
      <c r="B1009" s="344"/>
      <c r="C1009" s="343"/>
      <c r="D1009" s="350"/>
      <c r="E1009" s="344"/>
      <c r="F1009" s="350"/>
      <c r="G1009" s="344"/>
      <c r="H1009" s="350"/>
      <c r="I1009" s="346"/>
      <c r="J1009" s="348"/>
      <c r="K1009" s="346"/>
      <c r="L1009" s="348"/>
      <c r="M1009" s="346"/>
      <c r="N1009" s="348"/>
      <c r="O1009" s="346"/>
      <c r="P1009" s="348"/>
      <c r="Q1009" s="346"/>
      <c r="R1009" s="348"/>
      <c r="S1009" s="346"/>
      <c r="T1009" s="348"/>
    </row>
    <row r="1010" spans="1:20" ht="14.25">
      <c r="A1010" s="350"/>
      <c r="B1010" s="344"/>
      <c r="C1010" s="343"/>
      <c r="D1010" s="350"/>
      <c r="E1010" s="344"/>
      <c r="F1010" s="350"/>
      <c r="G1010" s="344"/>
      <c r="H1010" s="350"/>
      <c r="I1010" s="346"/>
      <c r="J1010" s="348"/>
      <c r="K1010" s="346"/>
      <c r="L1010" s="348"/>
      <c r="M1010" s="346"/>
      <c r="N1010" s="348"/>
      <c r="O1010" s="346"/>
      <c r="P1010" s="348"/>
      <c r="Q1010" s="346"/>
      <c r="R1010" s="348"/>
      <c r="S1010" s="346"/>
      <c r="T1010" s="348"/>
    </row>
    <row r="1011" spans="1:20" ht="14.25">
      <c r="A1011" s="350"/>
      <c r="B1011" s="344"/>
      <c r="C1011" s="343"/>
      <c r="D1011" s="350"/>
      <c r="E1011" s="344"/>
      <c r="F1011" s="350"/>
      <c r="G1011" s="344"/>
      <c r="H1011" s="350"/>
      <c r="I1011" s="346"/>
      <c r="J1011" s="348"/>
      <c r="K1011" s="346"/>
      <c r="L1011" s="348"/>
      <c r="M1011" s="346"/>
      <c r="N1011" s="348"/>
      <c r="O1011" s="346"/>
      <c r="P1011" s="348"/>
      <c r="Q1011" s="346"/>
      <c r="R1011" s="348"/>
      <c r="S1011" s="346"/>
      <c r="T1011" s="348"/>
    </row>
    <row r="1012" spans="1:20" ht="14.25">
      <c r="A1012" s="350"/>
      <c r="B1012" s="344"/>
      <c r="C1012" s="343"/>
      <c r="D1012" s="350"/>
      <c r="E1012" s="344"/>
      <c r="F1012" s="350"/>
      <c r="G1012" s="344"/>
      <c r="H1012" s="350"/>
      <c r="I1012" s="346"/>
      <c r="J1012" s="348"/>
      <c r="K1012" s="346"/>
      <c r="L1012" s="348"/>
      <c r="M1012" s="346"/>
      <c r="N1012" s="348"/>
      <c r="O1012" s="346"/>
      <c r="P1012" s="348"/>
      <c r="Q1012" s="346"/>
      <c r="R1012" s="348"/>
      <c r="S1012" s="346"/>
      <c r="T1012" s="348"/>
    </row>
    <row r="1013" spans="1:20" ht="14.25">
      <c r="A1013" s="350"/>
      <c r="B1013" s="344"/>
      <c r="C1013" s="343"/>
      <c r="D1013" s="350"/>
      <c r="E1013" s="344"/>
      <c r="F1013" s="350"/>
      <c r="G1013" s="344"/>
      <c r="H1013" s="350"/>
      <c r="I1013" s="346"/>
      <c r="J1013" s="348"/>
      <c r="K1013" s="346"/>
      <c r="L1013" s="348"/>
      <c r="M1013" s="346"/>
      <c r="N1013" s="348"/>
      <c r="O1013" s="346"/>
      <c r="P1013" s="348"/>
      <c r="Q1013" s="346"/>
      <c r="R1013" s="348"/>
      <c r="S1013" s="346"/>
      <c r="T1013" s="348"/>
    </row>
    <row r="1014" spans="1:20" ht="14.25">
      <c r="A1014" s="350"/>
      <c r="B1014" s="344"/>
      <c r="C1014" s="343"/>
      <c r="D1014" s="350"/>
      <c r="E1014" s="344"/>
      <c r="F1014" s="350"/>
      <c r="G1014" s="344"/>
      <c r="H1014" s="350"/>
      <c r="I1014" s="346"/>
      <c r="J1014" s="348"/>
      <c r="K1014" s="346"/>
      <c r="L1014" s="348"/>
      <c r="M1014" s="346"/>
      <c r="N1014" s="348"/>
      <c r="O1014" s="346"/>
      <c r="P1014" s="348"/>
      <c r="Q1014" s="346"/>
      <c r="R1014" s="348"/>
      <c r="S1014" s="346"/>
      <c r="T1014" s="348"/>
    </row>
    <row r="1015" spans="1:20" ht="14.25">
      <c r="A1015" s="350"/>
      <c r="B1015" s="344"/>
      <c r="C1015" s="343"/>
      <c r="D1015" s="350"/>
      <c r="E1015" s="344"/>
      <c r="F1015" s="350"/>
      <c r="G1015" s="344"/>
      <c r="H1015" s="350"/>
      <c r="I1015" s="346"/>
      <c r="J1015" s="348"/>
      <c r="K1015" s="346"/>
      <c r="L1015" s="348"/>
      <c r="M1015" s="346"/>
      <c r="N1015" s="348"/>
      <c r="O1015" s="346"/>
      <c r="P1015" s="348"/>
      <c r="Q1015" s="346"/>
      <c r="R1015" s="348"/>
      <c r="S1015" s="346"/>
      <c r="T1015" s="348"/>
    </row>
    <row r="1016" spans="1:20" ht="14.25">
      <c r="A1016" s="350"/>
      <c r="B1016" s="344"/>
      <c r="C1016" s="343"/>
      <c r="D1016" s="350"/>
      <c r="E1016" s="344"/>
      <c r="F1016" s="350"/>
      <c r="G1016" s="344"/>
      <c r="H1016" s="350"/>
      <c r="I1016" s="346"/>
      <c r="J1016" s="348"/>
      <c r="K1016" s="346"/>
      <c r="L1016" s="348"/>
      <c r="M1016" s="346"/>
      <c r="N1016" s="348"/>
      <c r="O1016" s="346"/>
      <c r="P1016" s="348"/>
      <c r="Q1016" s="346"/>
      <c r="R1016" s="348"/>
      <c r="S1016" s="346"/>
      <c r="T1016" s="348"/>
    </row>
    <row r="1017" spans="1:20" ht="14.25">
      <c r="A1017" s="350"/>
      <c r="B1017" s="344"/>
      <c r="C1017" s="343"/>
      <c r="D1017" s="350"/>
      <c r="E1017" s="344"/>
      <c r="F1017" s="350"/>
      <c r="G1017" s="344"/>
      <c r="H1017" s="350"/>
      <c r="I1017" s="346"/>
      <c r="J1017" s="348"/>
      <c r="K1017" s="346"/>
      <c r="L1017" s="348"/>
      <c r="M1017" s="346"/>
      <c r="N1017" s="348"/>
      <c r="O1017" s="346"/>
      <c r="P1017" s="348"/>
      <c r="Q1017" s="346"/>
      <c r="R1017" s="348"/>
      <c r="S1017" s="346"/>
      <c r="T1017" s="348"/>
    </row>
    <row r="1018" spans="1:20" ht="14.25">
      <c r="A1018" s="350"/>
      <c r="B1018" s="344"/>
      <c r="C1018" s="343"/>
      <c r="D1018" s="350"/>
      <c r="E1018" s="344"/>
      <c r="F1018" s="350"/>
      <c r="G1018" s="344"/>
      <c r="H1018" s="350"/>
      <c r="I1018" s="346"/>
      <c r="J1018" s="348"/>
      <c r="K1018" s="346"/>
      <c r="L1018" s="348"/>
      <c r="M1018" s="346"/>
      <c r="N1018" s="348"/>
      <c r="O1018" s="346"/>
      <c r="P1018" s="348"/>
      <c r="Q1018" s="346"/>
      <c r="R1018" s="348"/>
      <c r="S1018" s="346"/>
      <c r="T1018" s="348"/>
    </row>
    <row r="1019" spans="1:20" ht="14.25">
      <c r="A1019" s="350"/>
      <c r="B1019" s="344"/>
      <c r="C1019" s="343"/>
      <c r="D1019" s="350"/>
      <c r="E1019" s="344"/>
      <c r="F1019" s="350"/>
      <c r="G1019" s="344"/>
      <c r="H1019" s="350"/>
      <c r="I1019" s="346"/>
      <c r="J1019" s="348"/>
      <c r="K1019" s="346"/>
      <c r="L1019" s="348"/>
      <c r="M1019" s="346"/>
      <c r="N1019" s="348"/>
      <c r="O1019" s="346"/>
      <c r="P1019" s="348"/>
      <c r="Q1019" s="346"/>
      <c r="R1019" s="348"/>
      <c r="S1019" s="346"/>
      <c r="T1019" s="348"/>
    </row>
    <row r="1020" spans="1:20" ht="14.25">
      <c r="A1020" s="350"/>
      <c r="B1020" s="344"/>
      <c r="C1020" s="343"/>
      <c r="D1020" s="350"/>
      <c r="E1020" s="344"/>
      <c r="F1020" s="350"/>
      <c r="G1020" s="344"/>
      <c r="H1020" s="350"/>
      <c r="I1020" s="346"/>
      <c r="J1020" s="348"/>
      <c r="K1020" s="346"/>
      <c r="L1020" s="348"/>
      <c r="M1020" s="346"/>
      <c r="N1020" s="348"/>
      <c r="O1020" s="346"/>
      <c r="P1020" s="348"/>
      <c r="Q1020" s="346"/>
      <c r="R1020" s="348"/>
      <c r="S1020" s="346"/>
      <c r="T1020" s="348"/>
    </row>
    <row r="1021" spans="1:20" ht="14.25">
      <c r="A1021" s="350"/>
      <c r="B1021" s="344"/>
      <c r="C1021" s="343"/>
      <c r="D1021" s="350"/>
      <c r="E1021" s="344"/>
      <c r="F1021" s="350"/>
      <c r="G1021" s="344"/>
      <c r="H1021" s="350"/>
      <c r="I1021" s="346"/>
      <c r="J1021" s="348"/>
      <c r="K1021" s="346"/>
      <c r="L1021" s="348"/>
      <c r="M1021" s="346"/>
      <c r="N1021" s="348"/>
      <c r="O1021" s="346"/>
      <c r="P1021" s="348"/>
      <c r="Q1021" s="346"/>
      <c r="R1021" s="348"/>
      <c r="S1021" s="346"/>
      <c r="T1021" s="348"/>
    </row>
    <row r="1022" spans="1:20" ht="14.25">
      <c r="A1022" s="350"/>
      <c r="B1022" s="344"/>
      <c r="C1022" s="343"/>
      <c r="D1022" s="350"/>
      <c r="E1022" s="344"/>
      <c r="F1022" s="350"/>
      <c r="G1022" s="344"/>
      <c r="H1022" s="350"/>
      <c r="I1022" s="346"/>
      <c r="J1022" s="348"/>
      <c r="K1022" s="346"/>
      <c r="L1022" s="348"/>
      <c r="M1022" s="346"/>
      <c r="N1022" s="348"/>
      <c r="O1022" s="346"/>
      <c r="P1022" s="348"/>
      <c r="Q1022" s="346"/>
      <c r="R1022" s="348"/>
      <c r="S1022" s="346"/>
      <c r="T1022" s="348"/>
    </row>
    <row r="1023" spans="1:20" ht="14.25">
      <c r="A1023" s="350"/>
      <c r="B1023" s="344"/>
      <c r="C1023" s="343"/>
      <c r="D1023" s="350"/>
      <c r="E1023" s="344"/>
      <c r="F1023" s="350"/>
      <c r="G1023" s="344"/>
      <c r="H1023" s="350"/>
      <c r="I1023" s="346"/>
      <c r="J1023" s="348"/>
      <c r="K1023" s="346"/>
      <c r="L1023" s="348"/>
      <c r="M1023" s="346"/>
      <c r="N1023" s="348"/>
      <c r="O1023" s="346"/>
      <c r="P1023" s="348"/>
      <c r="Q1023" s="346"/>
      <c r="R1023" s="348"/>
      <c r="S1023" s="346"/>
      <c r="T1023" s="348"/>
    </row>
    <row r="1024" spans="1:20" ht="14.25">
      <c r="A1024" s="350"/>
      <c r="B1024" s="344"/>
      <c r="C1024" s="343"/>
      <c r="D1024" s="350"/>
      <c r="E1024" s="344"/>
      <c r="F1024" s="350"/>
      <c r="G1024" s="344"/>
      <c r="H1024" s="350"/>
      <c r="I1024" s="346"/>
      <c r="J1024" s="348"/>
      <c r="K1024" s="346"/>
      <c r="L1024" s="348"/>
      <c r="M1024" s="346"/>
      <c r="N1024" s="348"/>
      <c r="O1024" s="346"/>
      <c r="P1024" s="348"/>
      <c r="Q1024" s="346"/>
      <c r="R1024" s="348"/>
      <c r="S1024" s="346"/>
      <c r="T1024" s="348"/>
    </row>
    <row r="1025" spans="1:20" ht="14.25">
      <c r="A1025" s="350"/>
      <c r="B1025" s="344"/>
      <c r="C1025" s="343"/>
      <c r="D1025" s="350"/>
      <c r="E1025" s="344"/>
      <c r="F1025" s="350"/>
      <c r="G1025" s="344"/>
      <c r="H1025" s="350"/>
      <c r="I1025" s="346"/>
      <c r="J1025" s="348"/>
      <c r="K1025" s="346"/>
      <c r="L1025" s="348"/>
      <c r="M1025" s="346"/>
      <c r="N1025" s="348"/>
      <c r="O1025" s="346"/>
      <c r="P1025" s="348"/>
      <c r="Q1025" s="346"/>
      <c r="R1025" s="348"/>
      <c r="S1025" s="346"/>
      <c r="T1025" s="348"/>
    </row>
    <row r="1026" spans="1:20" ht="14.25">
      <c r="A1026" s="350"/>
      <c r="B1026" s="344"/>
      <c r="C1026" s="343"/>
      <c r="D1026" s="350"/>
      <c r="E1026" s="344"/>
      <c r="F1026" s="350"/>
      <c r="G1026" s="344"/>
      <c r="H1026" s="350"/>
      <c r="I1026" s="346"/>
      <c r="J1026" s="348"/>
      <c r="K1026" s="346"/>
      <c r="L1026" s="348"/>
      <c r="M1026" s="346"/>
      <c r="N1026" s="348"/>
      <c r="O1026" s="346"/>
      <c r="P1026" s="348"/>
      <c r="Q1026" s="346"/>
      <c r="R1026" s="348"/>
      <c r="S1026" s="346"/>
      <c r="T1026" s="348"/>
    </row>
    <row r="1027" spans="1:20" ht="14.25">
      <c r="A1027" s="350"/>
      <c r="B1027" s="344"/>
      <c r="C1027" s="343"/>
      <c r="D1027" s="350"/>
      <c r="E1027" s="344"/>
      <c r="F1027" s="350"/>
      <c r="G1027" s="344"/>
      <c r="H1027" s="350"/>
      <c r="I1027" s="346"/>
      <c r="J1027" s="348"/>
      <c r="K1027" s="346"/>
      <c r="L1027" s="348"/>
      <c r="M1027" s="346"/>
      <c r="N1027" s="348"/>
      <c r="O1027" s="346"/>
      <c r="P1027" s="348"/>
      <c r="Q1027" s="346"/>
      <c r="R1027" s="348"/>
      <c r="S1027" s="346"/>
      <c r="T1027" s="348"/>
    </row>
    <row r="1028" spans="1:20" ht="14.25">
      <c r="A1028" s="350"/>
      <c r="B1028" s="344"/>
      <c r="C1028" s="343"/>
      <c r="D1028" s="350"/>
      <c r="E1028" s="344"/>
      <c r="F1028" s="350"/>
      <c r="G1028" s="344"/>
      <c r="H1028" s="350"/>
      <c r="I1028" s="346"/>
      <c r="J1028" s="348"/>
      <c r="K1028" s="346"/>
      <c r="L1028" s="348"/>
      <c r="M1028" s="346"/>
      <c r="N1028" s="348"/>
      <c r="O1028" s="346"/>
      <c r="P1028" s="348"/>
      <c r="Q1028" s="346"/>
      <c r="R1028" s="348"/>
      <c r="S1028" s="346"/>
      <c r="T1028" s="348"/>
    </row>
    <row r="1029" spans="1:20" ht="14.25">
      <c r="A1029" s="350"/>
      <c r="B1029" s="344"/>
      <c r="C1029" s="343"/>
      <c r="D1029" s="350"/>
      <c r="E1029" s="344"/>
      <c r="F1029" s="350"/>
      <c r="G1029" s="344"/>
      <c r="H1029" s="350"/>
      <c r="I1029" s="346"/>
      <c r="J1029" s="348"/>
      <c r="K1029" s="346"/>
      <c r="L1029" s="348"/>
      <c r="M1029" s="346"/>
      <c r="N1029" s="348"/>
      <c r="O1029" s="346"/>
      <c r="P1029" s="348"/>
      <c r="Q1029" s="346"/>
      <c r="R1029" s="348"/>
      <c r="S1029" s="346"/>
      <c r="T1029" s="348"/>
    </row>
    <row r="1030" spans="1:20" ht="14.25">
      <c r="A1030" s="350"/>
      <c r="B1030" s="344"/>
      <c r="C1030" s="343"/>
      <c r="D1030" s="350"/>
      <c r="E1030" s="344"/>
      <c r="F1030" s="350"/>
      <c r="G1030" s="344"/>
      <c r="H1030" s="350"/>
      <c r="I1030" s="346"/>
      <c r="J1030" s="348"/>
      <c r="K1030" s="346"/>
      <c r="L1030" s="348"/>
      <c r="M1030" s="346"/>
      <c r="N1030" s="348"/>
      <c r="O1030" s="346"/>
      <c r="P1030" s="348"/>
      <c r="Q1030" s="346"/>
      <c r="R1030" s="348"/>
      <c r="S1030" s="346"/>
      <c r="T1030" s="348"/>
    </row>
    <row r="1031" spans="1:20" ht="14.25">
      <c r="A1031" s="350"/>
      <c r="B1031" s="344"/>
      <c r="C1031" s="343"/>
      <c r="D1031" s="350"/>
      <c r="E1031" s="344"/>
      <c r="F1031" s="350"/>
      <c r="G1031" s="344"/>
      <c r="H1031" s="350"/>
      <c r="I1031" s="346"/>
      <c r="J1031" s="348"/>
      <c r="K1031" s="346"/>
      <c r="L1031" s="348"/>
      <c r="M1031" s="346"/>
      <c r="N1031" s="348"/>
      <c r="O1031" s="346"/>
      <c r="P1031" s="348"/>
      <c r="Q1031" s="346"/>
      <c r="R1031" s="348"/>
      <c r="S1031" s="346"/>
      <c r="T1031" s="348"/>
    </row>
  </sheetData>
  <hyperlinks>
    <hyperlink ref="H2" r:id="rId1"/>
    <hyperlink ref="P2" r:id="rId2"/>
    <hyperlink ref="H10" r:id="rId3" location="Lu%20Zhiqiang,%20Bio&amp;section-id={E512E2D3-99FA-5A44-8AD3-1366C8A72603}&amp;page-id={1E3AEC56-9FFE-D14D-938C-F64F13946725}&amp;end"/>
    <hyperlink ref="P10" r:id="rId4"/>
    <hyperlink ref="H12" r:id="rId5"/>
    <hyperlink ref="P12" r:id="rId6"/>
    <hyperlink ref="T12" r:id="rId7"/>
    <hyperlink ref="P16" r:id="rId8" location="Xu%20Jiayin,%20Company&amp;section-id={E512E2D3-99FA-5A44-8AD3-1366C8A72603}&amp;page-id={782B83B1-C8E7-3942-B1BA-6DE5E8F5B52E}&amp;end"/>
    <hyperlink ref="H21" r:id="rId9" location="Xu%20Jiayin,%20Bio&amp;section-id={E512E2D3-99FA-5A44-8AD3-1366C8A72603}&amp;page-id={45ACEE58-0C01-8643-A2C2-27122042544E}&amp;end"/>
    <hyperlink ref="P21" r:id="rId10" location="Xu%20Jiayin,%20Company&amp;section-id={E512E2D3-99FA-5A44-8AD3-1366C8A72603}&amp;page-id={782B83B1-C8E7-3942-B1BA-6DE5E8F5B52E}&amp;end"/>
    <hyperlink ref="T27" r:id="rId11"/>
    <hyperlink ref="H37" r:id="rId12"/>
    <hyperlink ref="P37" r:id="rId13"/>
    <hyperlink ref="H39" r:id="rId14" location="Ren%20Yuanlin,%20Bio&amp;section-id={E512E2D3-99FA-5A44-8AD3-1366C8A72603}&amp;page-id={0B38E252-FF7C-F046-B6BE-68EE0ABB4496}&amp;end"/>
    <hyperlink ref="P39" r:id="rId15" location="Ren%20Yuanlin,%20Company&amp;section-id={E512E2D3-99FA-5A44-8AD3-1366C8A72603}&amp;page-id={946F2D24-A1C6-BF4C-BB2D-BE6ECA8264B3}&amp;object-id={4FC7AE7C-BB19-B508-0D27-238FC48A590D}&amp;19"/>
    <hyperlink ref="T39" r:id="rId16"/>
    <hyperlink ref="H40" r:id="rId17" location="Chen%20Yidan,%20Bio&amp;section-id={E512E2D3-99FA-5A44-8AD3-1366C8A72603}&amp;page-id={B1974DA6-969A-374B-8D37-274C64009304}&amp;end"/>
    <hyperlink ref="P40" r:id="rId18" location="Chen%20Yidan,%20Company&amp;section-id={E512E2D3-99FA-5A44-8AD3-1366C8A72603}&amp;page-id={C9B10445-CFA2-9245-8847-81E5AEE35ACC}&amp;end"/>
    <hyperlink ref="T40" r:id="rId19"/>
    <hyperlink ref="H46" r:id="rId20" location="Shao%20Genhuo,%20Bio&amp;section-id={E512E2D3-99FA-5A44-8AD3-1366C8A72603}&amp;page-id={7AB4D921-EB1E-1D40-96C3-51760A68F914}&amp;end"/>
    <hyperlink ref="P46" r:id="rId21" location="Shao%20Genhuo,%20Company&amp;section-id={E512E2D3-99FA-5A44-8AD3-1366C8A72603}&amp;page-id={8E9389B8-D631-3440-B35E-9DE461078C3B}&amp;end"/>
    <hyperlink ref="H51" r:id="rId22"/>
    <hyperlink ref="P51" r:id="rId23"/>
    <hyperlink ref="H55" r:id="rId24" location="Jiang%20Bin,%20Bio&amp;section-id={E512E2D3-99FA-5A44-8AD3-1366C8A72603}&amp;page-id={C0B4E3FF-E7D6-F448-9308-A9F13BF68BC0}&amp;end"/>
    <hyperlink ref="P55" r:id="rId25"/>
    <hyperlink ref="T55" r:id="rId26"/>
    <hyperlink ref="H56" r:id="rId27" location="Zhang%20Chaoyang,%20Bio&amp;section-id={E512E2D3-99FA-5A44-8AD3-1366C8A72603}&amp;page-id={B6361762-700B-244E-92C1-69EBD63F296E}&amp;end"/>
    <hyperlink ref="P56" r:id="rId28"/>
    <hyperlink ref="H67" r:id="rId29"/>
    <hyperlink ref="P67" r:id="rId30"/>
    <hyperlink ref="T67" r:id="rId31" location="slide_media"/>
    <hyperlink ref="H68" r:id="rId32"/>
    <hyperlink ref="P68" r:id="rId33"/>
    <hyperlink ref="T68" r:id="rId34" location="slide_media"/>
    <hyperlink ref="H69" r:id="rId35"/>
    <hyperlink ref="P69" r:id="rId36"/>
    <hyperlink ref="T69" r:id="rId37" location="slide_media"/>
    <hyperlink ref="H70" r:id="rId38"/>
    <hyperlink ref="P70" r:id="rId39"/>
    <hyperlink ref="T70" r:id="rId40" location="slide_media"/>
    <hyperlink ref="H71" r:id="rId41"/>
    <hyperlink ref="P71" r:id="rId42"/>
    <hyperlink ref="T71" r:id="rId43" location="slide_media"/>
    <hyperlink ref="H72" r:id="rId44"/>
    <hyperlink ref="P72" r:id="rId45"/>
    <hyperlink ref="T72" r:id="rId46" location="slide_media"/>
    <hyperlink ref="H75" r:id="rId47" location="Dang%20Yanbao,%20Bio&amp;section-id={E512E2D3-99FA-5A44-8AD3-1366C8A72603}&amp;page-id={33F38F81-5258-704C-8BEB-0EFD0587B22D}&amp;end"/>
    <hyperlink ref="P75" r:id="rId48" location="Dang%20Yanbao,%20Company&amp;section-id={E512E2D3-99FA-5A44-8AD3-1366C8A72603}&amp;page-id={B2B1CBA6-184C-7A48-BFBD-41A2CBFC8D6A}&amp;end"/>
    <hyperlink ref="H76" r:id="rId49" location="Dang%20Yanbao,%20Bio&amp;section-id={E512E2D3-99FA-5A44-8AD3-1366C8A72603}&amp;page-id={33F38F81-5258-704C-8BEB-0EFD0587B22D}&amp;end"/>
    <hyperlink ref="P76" r:id="rId50" location="Dang%20Yanbao,%20Company&amp;section-id={E512E2D3-99FA-5A44-8AD3-1366C8A72603}&amp;page-id={B2B1CBA6-184C-7A48-BFBD-41A2CBFC8D6A}&amp;end"/>
    <hyperlink ref="H77" r:id="rId51"/>
    <hyperlink ref="H78" r:id="rId52" location="Liu%20Ruyin,%20Company&amp;section-id={E512E2D3-99FA-5A44-8AD3-1366C8A72603}&amp;page-id={B37BB10B-C67D-AE4F-A59B-40CA4F42ACF8}&amp;end"/>
    <hyperlink ref="P78" r:id="rId53"/>
    <hyperlink ref="T78" r:id="rId54"/>
    <hyperlink ref="H81" r:id="rId55"/>
    <hyperlink ref="P81" r:id="rId56"/>
    <hyperlink ref="H84" r:id="rId57"/>
    <hyperlink ref="P84" r:id="rId58"/>
    <hyperlink ref="T84" r:id="rId59"/>
    <hyperlink ref="H85" r:id="rId60"/>
    <hyperlink ref="P85" r:id="rId61"/>
    <hyperlink ref="T85" r:id="rId62"/>
    <hyperlink ref="H86" r:id="rId63"/>
    <hyperlink ref="P86" r:id="rId64"/>
    <hyperlink ref="T86" r:id="rId65"/>
    <hyperlink ref="H87" r:id="rId66"/>
    <hyperlink ref="P87" r:id="rId67"/>
    <hyperlink ref="H88" r:id="rId68"/>
    <hyperlink ref="P88" r:id="rId69"/>
    <hyperlink ref="H89" r:id="rId70"/>
    <hyperlink ref="P89" r:id="rId71"/>
    <hyperlink ref="H94" r:id="rId72" location="Liu%20Yi,%20Bio&amp;section-id={E512E2D3-99FA-5A44-8AD3-1366C8A72603}&amp;page-id={DB36BD38-489B-634E-8C45-4D548603E00C}&amp;end"/>
    <hyperlink ref="P94" r:id="rId73" location="Liu%20Yi,%20Company&amp;section-id={E512E2D3-99FA-5A44-8AD3-1366C8A72603}&amp;page-id={B60D9EF9-16C6-7B4F-A8F5-44541C14E19F}&amp;end"/>
    <hyperlink ref="T94" r:id="rId74"/>
    <hyperlink ref="H95" r:id="rId75" location="Liu%20Shui,%20Bio&amp;section-id={E512E2D3-99FA-5A44-8AD3-1366C8A72603}&amp;page-id={1330C0FB-A98C-944C-B9B2-BDF4AD015033}&amp;end"/>
    <hyperlink ref="P95" r:id="rId76" location="Liu%20Shui,%20Company&amp;section-id={E512E2D3-99FA-5A44-8AD3-1366C8A72603}&amp;page-id={E5AB4045-D158-064C-9236-DD6988525B04}&amp;end"/>
    <hyperlink ref="T95" r:id="rId77"/>
    <hyperlink ref="T104" r:id="rId78"/>
    <hyperlink ref="H126" r:id="rId79"/>
    <hyperlink ref="P126" r:id="rId80"/>
    <hyperlink ref="H144" r:id="rId81"/>
    <hyperlink ref="P144" r:id="rId82"/>
    <hyperlink ref="T145" r:id="rId83"/>
    <hyperlink ref="H150" r:id="rId84" location="You%20Zhisheng,%20Bio&amp;section-id={E512E2D3-99FA-5A44-8AD3-1366C8A72603}&amp;page-id={4D8BDF5B-181E-EB45-8B93-2DF7CA0709EF}&amp;end"/>
    <hyperlink ref="P150" r:id="rId85" location="You%20Zhisheng,%20Company&amp;section-id={E512E2D3-99FA-5A44-8AD3-1366C8A72603}&amp;page-id={0F07C7A8-D7DB-2944-A742-2E9EEC14E9D7}&amp;end"/>
    <hyperlink ref="H151" r:id="rId86"/>
    <hyperlink ref="P151" r:id="rId87"/>
    <hyperlink ref="T151" r:id="rId88"/>
    <hyperlink ref="H152" r:id="rId89"/>
    <hyperlink ref="P152" r:id="rId90"/>
    <hyperlink ref="T153" r:id="rId91"/>
    <hyperlink ref="H159" r:id="rId92" location="Zhang%20Jindong,%20Bio&amp;section-id={E512E2D3-99FA-5A44-8AD3-1366C8A72603}&amp;page-id={4082E2C6-060B-2941-A360-CE604C72A936}&amp;object-id={AF918C3C-8566-5F0F-39B8-ACDBE31925B6}&amp;52"/>
    <hyperlink ref="P159" r:id="rId93" location="Zhang%20Jindong,%20Company&amp;section-id={E512E2D3-99FA-5A44-8AD3-1366C8A72603}&amp;page-id={695E525D-F3DC-D645-8E4E-904BF7A25213}&amp;object-id={BE5AA9CC-D7C3-4104-192F-072AE8483677}&amp;62"/>
    <hyperlink ref="H180" r:id="rId94" location="Yang%20Zhuoshu,%20Bio&amp;section-id={E512E2D3-99FA-5A44-8AD3-1366C8A72603}&amp;page-id={F882CEB0-F1CE-934C-A137-BE733054187B}&amp;object-id={F46F443F-6D3F-4706-3C1B-4B51891F4688}&amp;4C"/>
    <hyperlink ref="P180" r:id="rId95" location="Yang%20Zhuoshu,%20Company&amp;section-id={E512E2D3-99FA-5A44-8AD3-1366C8A72603}&amp;page-id={1A5E748E-6638-8646-83CD-D4A3355BC1F8}&amp;object-id={87722556-CB7C-D90C-0F29-B4E860055843}&amp;5B"/>
    <hyperlink ref="P182" r:id="rId96" location="Li%20Jie,%20Company&amp;section-id={E512E2D3-99FA-5A44-8AD3-1366C8A72603}&amp;page-id={765C1212-6D49-594B-BC33-EE630F1D798A}&amp;end"/>
    <hyperlink ref="T182" r:id="rId97"/>
    <hyperlink ref="H187" r:id="rId98"/>
    <hyperlink ref="P187" r:id="rId99"/>
    <hyperlink ref="H189" r:id="rId100"/>
    <hyperlink ref="P189" r:id="rId101" location="Deng%20Wei,%20Company&amp;section-id={E512E2D3-99FA-5A44-8AD3-1366C8A72603}&amp;page-id={FB3486E9-783A-A946-93CA-0AF51B1B0863}&amp;end"/>
    <hyperlink ref="T189" r:id="rId102"/>
    <hyperlink ref="H191" r:id="rId103" location="Deng%20Wei,%20Bio&amp;section-id={E512E2D3-99FA-5A44-8AD3-1366C8A72603}&amp;page-id={503655E9-1A5A-184E-9593-4DDD60749872}&amp;end"/>
    <hyperlink ref="P191" r:id="rId104" location="Deng%20Wei,%20Company&amp;section-id={E512E2D3-99FA-5A44-8AD3-1366C8A72603}&amp;page-id={FB3486E9-783A-A946-93CA-0AF51B1B0863}&amp;end"/>
    <hyperlink ref="T191" r:id="rId105"/>
    <hyperlink ref="H194" r:id="rId106" location="Xiao%20Jicheng,%20Bio&amp;section-id={E512E2D3-99FA-5A44-8AD3-1366C8A72603}&amp;page-id={06528E24-891A-7C4F-A869-0075E4BF8194}&amp;end"/>
    <hyperlink ref="P194" r:id="rId107" location="Xiao%20Jicheng,%20Company&amp;section-id={E512E2D3-99FA-5A44-8AD3-1366C8A72603}&amp;page-id={9C45BED2-BCFD-4241-A980-97E36D79DDDE}&amp;end"/>
    <hyperlink ref="H200" r:id="rId108"/>
    <hyperlink ref="P200" r:id="rId109"/>
    <hyperlink ref="T200" r:id="rId110"/>
    <hyperlink ref="H235" r:id="rId111" location="Hong%20Qi,%20Bio&amp;section-id={4BDE6E43-F7D3-A14F-A09E-3C3179CB293D}&amp;page-id={46E9BB96-FD60-C340-941D-4D1A65875121}&amp;end"/>
    <hyperlink ref="P235" r:id="rId112" location="Hong%20Qi,%20Company&amp;section-id={4BDE6E43-F7D3-A14F-A09E-3C3179CB293D}&amp;page-id={3CC36E65-24D0-5F4D-B386-E21783725A38}&amp;end"/>
    <hyperlink ref="H237" r:id="rId113"/>
    <hyperlink ref="P237" r:id="rId114"/>
    <hyperlink ref="H238" r:id="rId115" location="Ye%20Jianrong,%20Bio&amp;section-id={E512E2D3-99FA-5A44-8AD3-1366C8A72603}&amp;page-id={44AFF48E-E4E4-8E42-8C39-F1B198CC1586}&amp;end"/>
    <hyperlink ref="P238" r:id="rId116"/>
    <hyperlink ref="H239" r:id="rId117"/>
    <hyperlink ref="P239" r:id="rId118"/>
    <hyperlink ref="T239" r:id="rId119"/>
    <hyperlink ref="H240" r:id="rId120"/>
    <hyperlink ref="P240" r:id="rId121"/>
    <hyperlink ref="T240" r:id="rId122"/>
    <hyperlink ref="H241" r:id="rId123"/>
    <hyperlink ref="P241" r:id="rId124"/>
    <hyperlink ref="T241" r:id="rId125"/>
    <hyperlink ref="H242" r:id="rId126"/>
    <hyperlink ref="P242" r:id="rId127"/>
    <hyperlink ref="T242" r:id="rId128"/>
    <hyperlink ref="T243" r:id="rId129"/>
    <hyperlink ref="H247" r:id="rId130"/>
    <hyperlink ref="P247" r:id="rId131"/>
    <hyperlink ref="T247" r:id="rId132"/>
    <hyperlink ref="H248" r:id="rId133" location="Gao%20Qingshou,%20Bio&amp;section-id={E512E2D3-99FA-5A44-8AD3-1366C8A72603}&amp;page-id={D6ACD10E-F276-3149-82CD-6E070C5DC530}&amp;end"/>
    <hyperlink ref="P248" r:id="rId134" location="Gao%20Qingshou,%20Company&amp;section-id={E512E2D3-99FA-5A44-8AD3-1366C8A72603}&amp;page-id={B46AB561-3BA3-DE4D-A244-94CD381AA22F}&amp;end"/>
    <hyperlink ref="T248" r:id="rId135"/>
    <hyperlink ref="H249" r:id="rId136"/>
    <hyperlink ref="P249" r:id="rId137"/>
    <hyperlink ref="H250" r:id="rId138" location="Huang%20Hongyun,%20Bio&amp;section-id={E512E2D3-99FA-5A44-8AD3-1366C8A72603}&amp;page-id={94C539FC-7395-1544-8702-38815DE2E21E}&amp;end"/>
    <hyperlink ref="P250" r:id="rId139" location="Huang%20Hongyun,%20Company&amp;section-id={E512E2D3-99FA-5A44-8AD3-1366C8A72603}&amp;page-id={6D9D1B49-812B-4F41-A2DC-A76D89F1882A}&amp;end"/>
    <hyperlink ref="T250" r:id="rId140"/>
    <hyperlink ref="H251" r:id="rId141"/>
    <hyperlink ref="P251" r:id="rId142"/>
    <hyperlink ref="T251" r:id="rId143"/>
    <hyperlink ref="H256" r:id="rId144"/>
    <hyperlink ref="P256" r:id="rId145"/>
    <hyperlink ref="H257" r:id="rId146" location="Li%20Jinyuan,%20Bio&amp;section-id={E512E2D3-99FA-5A44-8AD3-1366C8A72603}&amp;page-id={9650B8CD-B3AC-3C48-BCFE-9DB9E5E1CBBD}&amp;end"/>
    <hyperlink ref="P257" r:id="rId147" location="Li%20Jinyuan,%20Company&amp;section-id={E512E2D3-99FA-5A44-8AD3-1366C8A72603}&amp;page-id={FCDF145D-37FB-F14E-ABA0-9CB38B581718}&amp;end"/>
    <hyperlink ref="H258" r:id="rId148" location="Lu%20Guangxiu,%20Bio&amp;section-id={E512E2D3-99FA-5A44-8AD3-1366C8A72603}&amp;page-id={9D2CA78D-4A19-8A46-AC8F-54676BFDF509}&amp;object-id={6CC0A4D0-667E-8A09-008E-D0CAE1A47D32}&amp;2A"/>
    <hyperlink ref="P258" r:id="rId149" location="Lu%20Guangxiu,%20Company&amp;section-id={E512E2D3-99FA-5A44-8AD3-1366C8A72603}&amp;page-id={A91BA9A5-8890-B74A-99B0-39AED320F424}&amp;end"/>
    <hyperlink ref="H267" r:id="rId150" location="Zhang%20Xiaolei,%20Bio&amp;section-id={4BDE6E43-F7D3-A14F-A09E-3C3179CB293D}&amp;page-id={6E05E486-A9A0-474D-AAC7-197C4AE49E1C}&amp;end"/>
    <hyperlink ref="P267" r:id="rId151" location="Zhang%20Xiaolei,%20Company&amp;section-id={4BDE6E43-F7D3-A14F-A09E-3C3179CB293D}&amp;page-id={09A705BE-3D03-5549-8306-7A13A19DFC5A}&amp;end"/>
    <hyperlink ref="T267" r:id="rId152"/>
    <hyperlink ref="H268" r:id="rId153"/>
    <hyperlink ref="P268" r:id="rId154"/>
    <hyperlink ref="T268" r:id="rId155"/>
    <hyperlink ref="H269" r:id="rId156" location="Li%20Guozhang,%20Bio&amp;section-id={E512E2D3-99FA-5A44-8AD3-1366C8A72603}&amp;page-id={6A58409A-0DCB-804B-B252-05223DB61056}&amp;end"/>
    <hyperlink ref="P269" r:id="rId157" location="Li%20Guozhang,%20Company&amp;section-id={E512E2D3-99FA-5A44-8AD3-1366C8A72603}&amp;page-id={E8A71242-8634-C546-AE81-8D3CAC15098C}&amp;end"/>
    <hyperlink ref="T269" r:id="rId158"/>
    <hyperlink ref="H270" r:id="rId159"/>
    <hyperlink ref="P270" r:id="rId160"/>
    <hyperlink ref="T270" r:id="rId161"/>
    <hyperlink ref="H271" r:id="rId162"/>
    <hyperlink ref="P271" r:id="rId163"/>
    <hyperlink ref="T271" r:id="rId164"/>
    <hyperlink ref="H272" r:id="rId165" location="Chen%20Hongdao,%20Bio&amp;section-id={E512E2D3-99FA-5A44-8AD3-1366C8A72603}&amp;page-id={B14FDBCB-5341-9247-8EAE-003369179A9F}&amp;end"/>
    <hyperlink ref="P272" r:id="rId166" location="Chen%20Hongdao,%20Company&amp;section-id={E512E2D3-99FA-5A44-8AD3-1366C8A72603}&amp;page-id={F0734A85-5C56-074C-8C08-DF76D29F69AF}&amp;end"/>
    <hyperlink ref="P294" r:id="rId167" location="Liu%20Qiangdong,%20Company&amp;section-id={E512E2D3-99FA-5A44-8AD3-1366C8A72603}&amp;page-id={8FA4EECF-0663-8949-AB1C-584634AABFF7}&amp;end"/>
    <hyperlink ref="H300" r:id="rId168" location="Shan%20Xiangshuang,%20Bio&amp;section-id={E512E2D3-99FA-5A44-8AD3-1366C8A72603}&amp;page-id={DD4BD8B6-C334-9645-96F8-4D8B5E2239D0}&amp;end"/>
    <hyperlink ref="P300" r:id="rId169" location="Shan%20Xiangshuang,%20Company&amp;section-id={E512E2D3-99FA-5A44-8AD3-1366C8A72603}&amp;page-id={92191192-9100-7B42-A0A8-4DD423E4523A}&amp;end"/>
    <hyperlink ref="T300" r:id="rId170"/>
    <hyperlink ref="H303" r:id="rId171"/>
    <hyperlink ref="P303" r:id="rId172" location="Cen%20Zhaoxiong,%20Company&amp;section-id={E512E2D3-99FA-5A44-8AD3-1366C8A72603}&amp;page-id={31596AA5-04E3-E64A-925A-2854553094CF}&amp;object-id={5A74CEF1-9612-7208-3205-02CB354E7C81}&amp;54"/>
    <hyperlink ref="H305" r:id="rId173" location="Liu%20Guoyao,%20Bio&amp;section-id={E512E2D3-99FA-5A44-8AD3-1366C8A72603}&amp;page-id={1E968515-1BF3-AB43-BA70-C629A03A0D02}&amp;end"/>
    <hyperlink ref="P305" r:id="rId174"/>
    <hyperlink ref="T305" r:id="rId175"/>
    <hyperlink ref="H308" r:id="rId176" location="Wang%20Zhentao,%20Bio&amp;section-id={E512E2D3-99FA-5A44-8AD3-1366C8A72603}&amp;page-id={D00B6A55-1644-C740-8306-E58B105A0B88}&amp;end"/>
    <hyperlink ref="P308" r:id="rId177" location="Wang%20Zhentao,%20Company&amp;section-id={E512E2D3-99FA-5A44-8AD3-1366C8A72603}&amp;page-id={6F47F73C-850E-A748-BF54-3C3261F79B44}&amp;end"/>
    <hyperlink ref="H313" r:id="rId178" location="Chen%20Ailian,%20Bio&amp;section-id={E512E2D3-99FA-5A44-8AD3-1366C8A72603}&amp;page-id={0F1E9429-2A7C-1945-949B-7BCAC4BE7DA2}&amp;end"/>
    <hyperlink ref="P313" r:id="rId179" location="Chen%20Ailian,%20Company&amp;section-id={E512E2D3-99FA-5A44-8AD3-1366C8A72603}&amp;page-id={1FD3506E-F0A0-6D41-9AD3-0102D6D9AE8C}&amp;end"/>
    <hyperlink ref="T313" r:id="rId180"/>
    <hyperlink ref="H317" r:id="rId181"/>
    <hyperlink ref="P317" r:id="rId182" location="jtjj"/>
    <hyperlink ref="H324" r:id="rId183" location="Dai%20Jianliang,%20Bio&amp;section-id={E512E2D3-99FA-5A44-8AD3-1366C8A72603}&amp;page-id={EDE20724-AB2B-6042-BDC0-742CD24813A4}&amp;end"/>
    <hyperlink ref="P324" r:id="rId184" location="Dai%20Jianliang,%20Company&amp;section-id={E512E2D3-99FA-5A44-8AD3-1366C8A72603}&amp;page-id={EFA4D509-59DF-974C-9925-7E678BBDB2C5}&amp;end"/>
    <hyperlink ref="T324" r:id="rId185"/>
    <hyperlink ref="H326" r:id="rId186" location="Zhang%20Yunfang,%20Bio&amp;section-id={4BDE6E43-F7D3-A14F-A09E-3C3179CB293D}&amp;page-id={4EACDD12-DD26-8545-9A57-3FA50E470C52}&amp;end"/>
    <hyperlink ref="H328" r:id="rId187"/>
    <hyperlink ref="P328" r:id="rId188"/>
    <hyperlink ref="H331" r:id="rId189"/>
    <hyperlink ref="P331" r:id="rId190"/>
    <hyperlink ref="T331" r:id="rId191"/>
    <hyperlink ref="H389" r:id="rId192"/>
    <hyperlink ref="P389" r:id="rId193"/>
    <hyperlink ref="H390" r:id="rId194" location="He%20Wenzhou,%20Bio&amp;section-id={4BDE6E43-F7D3-A14F-A09E-3C3179CB293D}&amp;page-id={44906218-D3FA-BA45-A75C-53A966109DA4}&amp;end"/>
    <hyperlink ref="P390" r:id="rId195" location="He%20Wenzhong,%20Company&amp;section-id={4BDE6E43-F7D3-A14F-A09E-3C3179CB293D}&amp;page-id={E543A45D-9EAD-3F4E-8730-5D863855A9E5}&amp;end"/>
    <hyperlink ref="H391" r:id="rId196" location="Liu%20Baolin,%20Bio&amp;section-id={E512E2D3-99FA-5A44-8AD3-1366C8A72603}&amp;page-id={5CA64CA4-8CB6-8B4E-BB77-FA6353D1AC70}&amp;end"/>
    <hyperlink ref="P391" r:id="rId197" location="Liu%20Baolin,%20Company&amp;section-id={E512E2D3-99FA-5A44-8AD3-1366C8A72603}&amp;page-id={AF14B6DE-ECE0-CD4D-BD93-4B810AA545C9}&amp;end"/>
    <hyperlink ref="H393" r:id="rId198"/>
    <hyperlink ref="K393" r:id="rId199"/>
    <hyperlink ref="P393" r:id="rId200"/>
    <hyperlink ref="H395" r:id="rId201" location="Yao%20Zhenhua,%20Bio&amp;section-id={E512E2D3-99FA-5A44-8AD3-1366C8A72603}&amp;page-id={981C9DA4-62AB-FC4F-BBF2-1202BBB65B80}&amp;end"/>
    <hyperlink ref="P395" r:id="rId202" location="Yao%20Zhenhua,%20Company&amp;section-id={E512E2D3-99FA-5A44-8AD3-1366C8A72603}&amp;page-id={BCFBB495-2DB5-244B-A159-D19E21BCE199}&amp;end"/>
    <hyperlink ref="T395" r:id="rId203"/>
    <hyperlink ref="H397" r:id="rId204" location="Ao%20Xiaoqiang,%20Bio&amp;section-id={E512E2D3-99FA-5A44-8AD3-1366C8A72603}&amp;page-id={55542C9E-8F10-224D-A104-5A9CE9555E80}&amp;end"/>
    <hyperlink ref="P397" r:id="rId205" location="Ao%20Xiaoqiang,%20Company&amp;section-id={E512E2D3-99FA-5A44-8AD3-1366C8A72603}&amp;page-id={32F5225A-F790-9646-8233-E7B880FC530E}&amp;end"/>
    <hyperlink ref="T397" r:id="rId206"/>
    <hyperlink ref="H400" r:id="rId207" location="Zhu%20Gongshan,%20Bio&amp;section-id={E512E2D3-99FA-5A44-8AD3-1366C8A72603}&amp;page-id={9D44AB6B-44C9-654E-927F-E6B640F17291}&amp;end"/>
    <hyperlink ref="P400" r:id="rId208" location="Zhu%20Gongshan,%20Company&amp;section-id={E512E2D3-99FA-5A44-8AD3-1366C8A72603}&amp;page-id={531BEC76-DE21-4047-A4F0-7FE8D0B80EB9}&amp;end"/>
    <hyperlink ref="T400" r:id="rId209"/>
    <hyperlink ref="H411" r:id="rId210"/>
    <hyperlink ref="P411" r:id="rId211"/>
    <hyperlink ref="T411" r:id="rId212"/>
    <hyperlink ref="H412" r:id="rId213"/>
    <hyperlink ref="P412" r:id="rId214"/>
    <hyperlink ref="T412" r:id="rId215"/>
    <hyperlink ref="H413" r:id="rId216"/>
    <hyperlink ref="P413" r:id="rId217"/>
    <hyperlink ref="T413" r:id="rId218"/>
    <hyperlink ref="H419" r:id="rId219" location="Sun%20Yinhuan,%20Bio&amp;section-id={E512E2D3-99FA-5A44-8AD3-1366C8A72603}&amp;page-id={008EB249-44DB-2746-81CC-2509479C2FEB}&amp;end"/>
    <hyperlink ref="P419" r:id="rId220" location="Sun%20Yinhuan,%20Company&amp;section-id={E512E2D3-99FA-5A44-8AD3-1366C8A72603}&amp;page-id={96F90259-8851-2E43-B62C-0DC2E4A0169A}&amp;end"/>
    <hyperlink ref="T419" r:id="rId221"/>
    <hyperlink ref="H421" r:id="rId222" location="Shen%20Xiaoping,%20Bio&amp;section-id={E512E2D3-99FA-5A44-8AD3-1366C8A72603}&amp;page-id={1DE7FCEB-1211-614F-920E-F2B99D22352A}&amp;object-id={252494FE-7320-2E05-2E03-778E6E6936C2}&amp;22"/>
    <hyperlink ref="P421" r:id="rId223" location="Shen%20Xiaoping,%20Company&amp;section-id={E512E2D3-99FA-5A44-8AD3-1366C8A72603}&amp;page-id={823F0DF7-DFE5-EC46-8743-9F62B40B3BC9}&amp;object-id={101B7A8E-E2D1-3D0C-357B-66EFAC118079}&amp;56"/>
    <hyperlink ref="T421" r:id="rId224"/>
    <hyperlink ref="H428" r:id="rId225" location="Chen%20Dongsheng,%20Bio&amp;section-id={E512E2D3-99FA-5A44-8AD3-1366C8A72603}&amp;page-id={FAD1F804-B264-D943-A228-B699CC4194E9}&amp;end"/>
    <hyperlink ref="P428" r:id="rId226" location="Chen%20Dongsheng,%20Company&amp;section-id={E512E2D3-99FA-5A44-8AD3-1366C8A72603}&amp;page-id={71C0D555-D3A0-6344-9588-ED5CED374ED4}&amp;end"/>
    <hyperlink ref="H429" r:id="rId227" location="Chen%20Dongsheng,%20Bio&amp;section-id={E512E2D3-99FA-5A44-8AD3-1366C8A72603}&amp;page-id={FAD1F804-B264-D943-A228-B699CC4194E9}&amp;end"/>
    <hyperlink ref="P429" r:id="rId228" location="Chen%20Dongsheng,%20Company&amp;section-id={E512E2D3-99FA-5A44-8AD3-1366C8A72603}&amp;page-id={71C0D555-D3A0-6344-9588-ED5CED374ED4}&amp;end"/>
    <hyperlink ref="H434" r:id="rId229" location="Xu%20Shihui,%20Bio&amp;section-id={E512E2D3-99FA-5A44-8AD3-1366C8A72603}&amp;page-id={7CD8CF61-BB56-1F4F-B47A-C1E5F97C0A6A}&amp;object-id={90CEB9A4-CB48-5103-2A11-DCF816176720}&amp;28"/>
    <hyperlink ref="P434" r:id="rId230" location="Xu%20Shihui,%20Company&amp;section-id={E512E2D3-99FA-5A44-8AD3-1366C8A72603}&amp;page-id={FF79F600-B827-7C49-B056-2E09EA73DC34}&amp;object-id={0143FADA-657B-040D-1693-51AA28D950C1}&amp;23"/>
    <hyperlink ref="H437" r:id="rId231"/>
    <hyperlink ref="P437" r:id="rId232"/>
    <hyperlink ref="P448" r:id="rId233"/>
    <hyperlink ref="H452" r:id="rId234" location="Cheng%20Licai,%20Bio&amp;section-id={E512E2D3-99FA-5A44-8AD3-1366C8A72603}&amp;page-id={BD100761-FEC3-C149-B9A9-3FF1820E6F5A}&amp;end"/>
    <hyperlink ref="P452" r:id="rId235" location="Cheng%20Licai,%20Company&amp;section-id={E512E2D3-99FA-5A44-8AD3-1366C8A72603}&amp;page-id={A3C116FE-9762-D242-9C34-CB12DCABEFAE}&amp;end"/>
    <hyperlink ref="T452" r:id="rId236"/>
    <hyperlink ref="H455" r:id="rId237" location="Chen%20Kaixuan,%20Bio&amp;section-id={E512E2D3-99FA-5A44-8AD3-1366C8A72603}&amp;page-id={7117722C-754B-644C-9F8A-F9BB03DBF924}&amp;object-id={ED614319-4214-9A05-1531-137F1AABFCF0}&amp;46"/>
    <hyperlink ref="P455" r:id="rId238" location="Chen%20Kaixuan,%20Company&amp;section-id={E512E2D3-99FA-5A44-8AD3-1366C8A72603}&amp;page-id={8DBEA4AA-3E3A-3A41-8D40-5B748B099B85}&amp;object-id={3789949B-077B-CD07-0ED9-776D238474B5}&amp;68"/>
    <hyperlink ref="H466" r:id="rId239" location="Zhou%20Xijian,%20Bio&amp;section-id={E512E2D3-99FA-5A44-8AD3-1366C8A72603}&amp;page-id={CE8F3BFC-04A4-8B41-B5F1-396CEDF08E05}&amp;end"/>
    <hyperlink ref="P466" r:id="rId240" location="Zhou%20Xijian,%20Company&amp;section-id={E512E2D3-99FA-5A44-8AD3-1366C8A72603}&amp;page-id={4BFE79EB-A25A-0446-8D38-C3316BB04823}&amp;end"/>
    <hyperlink ref="S466" r:id="rId241" location="num3"/>
    <hyperlink ref="H468" r:id="rId242" location="Zhou%20Xijian,%20Bio&amp;section-id={E512E2D3-99FA-5A44-8AD3-1366C8A72603}&amp;page-id={CE8F3BFC-04A4-8B41-B5F1-396CEDF08E05}&amp;end"/>
    <hyperlink ref="P468" r:id="rId243" location="Zhou%20Xijian,%20Company&amp;section-id={E512E2D3-99FA-5A44-8AD3-1366C8A72603}&amp;page-id={4BFE79EB-A25A-0446-8D38-C3316BB04823}&amp;end"/>
    <hyperlink ref="T468" r:id="rId244" location="num3"/>
    <hyperlink ref="H473" r:id="rId245"/>
    <hyperlink ref="P473" r:id="rId246"/>
    <hyperlink ref="P478" r:id="rId247"/>
    <hyperlink ref="H479" r:id="rId248"/>
    <hyperlink ref="P479" r:id="rId249"/>
    <hyperlink ref="H481" r:id="rId250"/>
    <hyperlink ref="P481" r:id="rId251"/>
    <hyperlink ref="H488" r:id="rId252" location="Cui%20Genliang,%20Bio&amp;section-id={E512E2D3-99FA-5A44-8AD3-1366C8A72603}&amp;page-id={EE2C5793-4715-2A4A-B812-3EDA25011A12}&amp;object-id={770A5B89-D833-9E0F-0475-92652633A4CF}&amp;34"/>
    <hyperlink ref="P488" r:id="rId253" location="Cui%20Genliang,%20Company&amp;section-id={E512E2D3-99FA-5A44-8AD3-1366C8A72603}&amp;page-id={00DE8F67-69B7-0643-87E9-CCF8A44330E3}&amp;end"/>
    <hyperlink ref="H493" r:id="rId254"/>
    <hyperlink ref="P493" r:id="rId255"/>
    <hyperlink ref="P495" r:id="rId256" location="Yuan%20Yanming,%20Company&amp;section-id={E512E2D3-99FA-5A44-8AD3-1366C8A72603}&amp;page-id={2638D8A5-63A9-9748-8BBA-DB2A37C4712B}&amp;end"/>
    <hyperlink ref="H498" r:id="rId257" location="Zhao%20Haijun,%20Bio&amp;section-id={E512E2D3-99FA-5A44-8AD3-1366C8A72603}&amp;page-id={26D17FD5-D759-0A4E-9406-10D08D280F58}&amp;end"/>
    <hyperlink ref="P498" r:id="rId258" location="Zhao%20Haijun,%20Company&amp;section-id={E512E2D3-99FA-5A44-8AD3-1366C8A72603}&amp;page-id={20237DDE-D2F0-1D44-94E8-9816C0BE0029}&amp;end"/>
    <hyperlink ref="T498" r:id="rId259"/>
    <hyperlink ref="H502" r:id="rId260"/>
    <hyperlink ref="P502" r:id="rId261"/>
    <hyperlink ref="P506" r:id="rId262"/>
    <hyperlink ref="P510" r:id="rId263"/>
    <hyperlink ref="H513" r:id="rId264" location="Lin%20Tengjiao,%20Bio&amp;section-id={E512E2D3-99FA-5A44-8AD3-1366C8A72603}&amp;page-id={117BDB95-F487-2C4F-9A44-06986BE40F09}&amp;end"/>
    <hyperlink ref="P513" r:id="rId265" location="Lin%20Tengjiao,%20Company&amp;section-id={E512E2D3-99FA-5A44-8AD3-1366C8A72603}&amp;page-id={CC3D6A7E-6407-884D-8DD2-A80FBB0B7126}&amp;end"/>
    <hyperlink ref="H517" r:id="rId266" location="Zhang%20Rugeng,%20Bio&amp;section-id={E512E2D3-99FA-5A44-8AD3-1366C8A72603}&amp;page-id={4D0FCFAD-7FF6-D64E-B6EE-95399115C2BC}&amp;object-id={4F45B286-874F-8B0F-240E-FC36C75AC96C}&amp;4D"/>
    <hyperlink ref="O517" r:id="rId267" location="Zhang%20Rugeng,%20Company&amp;section-id={E512E2D3-99FA-5A44-8AD3-1366C8A72603}&amp;page-id={4A8F3532-3DBD-3E42-A0A2-323697701BBA}&amp;object-id={ADC046BF-FE4A-8A09-16FC-F06C56FD60B9}&amp;15"/>
    <hyperlink ref="S517" r:id="rId268" location="Zhang%20Rugeng,%20Company&amp;section-id={E512E2D3-99FA-5A44-8AD3-1366C8A72603}&amp;page-id={4A8F3532-3DBD-3E42-A0A2-323697701BBA}&amp;object-id={ADC046BF-FE4A-8A09-16FC-F06C56FD60B9}&amp;15"/>
    <hyperlink ref="H518" r:id="rId269" location="Zhang%20Rugeng,%20Bio&amp;section-id={E512E2D3-99FA-5A44-8AD3-1366C8A72603}&amp;page-id={4D0FCFAD-7FF6-D64E-B6EE-95399115C2BC}&amp;object-id={4F45B286-874F-8B0F-240E-FC36C75AC96C}&amp;4D"/>
    <hyperlink ref="P518" r:id="rId270" location="Zhang%20Rugeng,%20Company&amp;section-id={E512E2D3-99FA-5A44-8AD3-1366C8A72603}&amp;page-id={4A8F3532-3DBD-3E42-A0A2-323697701BBA}&amp;object-id={ADC046BF-FE4A-8A09-16FC-F06C56FD60B9}&amp;15"/>
    <hyperlink ref="T518" r:id="rId271" location="Zhang%20Rugeng,%20Company&amp;section-id={E512E2D3-99FA-5A44-8AD3-1366C8A72603}&amp;page-id={4A8F3532-3DBD-3E42-A0A2-323697701BBA}&amp;object-id={ADC046BF-FE4A-8A09-16FC-F06C56FD60B9}&amp;15"/>
    <hyperlink ref="H523" r:id="rId272" location="Yang%20Yuanqing,%20Bio&amp;section-id={E512E2D3-99FA-5A44-8AD3-1366C8A72603}&amp;page-id={A26BDE91-AB96-8E4B-B1CB-B247944F1616}&amp;object-id={02156207-D2EA-DD07-04E8-A218B891667F}&amp;34"/>
    <hyperlink ref="P523" r:id="rId273" location="Yang%20Yuanqing,%20Company&amp;section-id={E512E2D3-99FA-5A44-8AD3-1366C8A72603}&amp;page-id={F70B4549-6685-9A48-8B57-FFE4DF9CFD00}&amp;object-id={51D663B1-2C25-5302-333C-4EF7A03987F8}&amp;B0"/>
    <hyperlink ref="T523" r:id="rId274"/>
    <hyperlink ref="H530" r:id="rId275"/>
    <hyperlink ref="K530" r:id="rId276"/>
    <hyperlink ref="P530" r:id="rId277"/>
    <hyperlink ref="H532" r:id="rId278"/>
    <hyperlink ref="P532" r:id="rId279"/>
    <hyperlink ref="H534" r:id="rId280" location="Wang%20Shaohua,%20Bio&amp;section-id={E512E2D3-99FA-5A44-8AD3-1366C8A72603}&amp;page-id={8C991999-5CB4-7A48-B1A3-84FCD9C5C951}&amp;end"/>
    <hyperlink ref="H535" r:id="rId281"/>
    <hyperlink ref="P535" r:id="rId282"/>
    <hyperlink ref="P537" r:id="rId283"/>
    <hyperlink ref="H543" r:id="rId284" location="Ke%20Xiping,%20Bio&amp;section-id={E512E2D3-99FA-5A44-8AD3-1366C8A72603}&amp;page-id={700369F6-5E2D-A64B-88CA-796841E98E4A}&amp;object-id={7E7954A0-6F38-A70F-2CE8-898CD588DA5D}&amp;16"/>
    <hyperlink ref="P543" r:id="rId285" location="Ke%20Xiping,%20Company&amp;section-id={E512E2D3-99FA-5A44-8AD3-1366C8A72603}&amp;page-id={DF17A2AA-CFBB-724A-98BA-65FDD1944FB6}&amp;end"/>
    <hyperlink ref="T543" r:id="rId286"/>
    <hyperlink ref="H546" r:id="rId287"/>
    <hyperlink ref="P546" r:id="rId288"/>
    <hyperlink ref="H547" r:id="rId289"/>
    <hyperlink ref="P547" r:id="rId290"/>
    <hyperlink ref="H548" r:id="rId291"/>
    <hyperlink ref="P548" r:id="rId292"/>
    <hyperlink ref="P553" r:id="rId293"/>
    <hyperlink ref="H557" r:id="rId294"/>
    <hyperlink ref="P557" r:id="rId295"/>
    <hyperlink ref="H558" r:id="rId296" location="Niu%20Gang,%20Bio&amp;section-id={E512E2D3-99FA-5A44-8AD3-1366C8A72603}&amp;page-id={BB2B863E-3E71-AC4D-96B6-589435557F6E}&amp;end"/>
    <hyperlink ref="P558" r:id="rId297" location="Niu%20Gang,%20Company&amp;section-id={E512E2D3-99FA-5A44-8AD3-1366C8A72603}&amp;page-id={41EB1806-C4C9-1840-8E58-393F28C064A7}&amp;end"/>
    <hyperlink ref="T558" r:id="rId298"/>
    <hyperlink ref="H559" r:id="rId299"/>
    <hyperlink ref="P559" r:id="rId300"/>
    <hyperlink ref="H563" r:id="rId301"/>
    <hyperlink ref="P563" r:id="rId302"/>
    <hyperlink ref="T563" r:id="rId303"/>
    <hyperlink ref="P566" r:id="rId304"/>
    <hyperlink ref="P578" r:id="rId305"/>
    <hyperlink ref="H587" r:id="rId306"/>
    <hyperlink ref="P587" r:id="rId307"/>
    <hyperlink ref="H589" r:id="rId308"/>
    <hyperlink ref="P589" r:id="rId309"/>
    <hyperlink ref="H593" r:id="rId310"/>
    <hyperlink ref="P593" r:id="rId311"/>
    <hyperlink ref="H595" r:id="rId312"/>
    <hyperlink ref="P595" r:id="rId313"/>
    <hyperlink ref="H609" r:id="rId314"/>
    <hyperlink ref="P609" r:id="rId315"/>
    <hyperlink ref="H611" r:id="rId316"/>
    <hyperlink ref="P611" r:id="rId317"/>
    <hyperlink ref="H620" r:id="rId318"/>
    <hyperlink ref="P620" r:id="rId319"/>
    <hyperlink ref="T620" r:id="rId320"/>
    <hyperlink ref="P624" r:id="rId321"/>
    <hyperlink ref="Q624" r:id="rId322"/>
    <hyperlink ref="T624" r:id="rId323"/>
    <hyperlink ref="H628" r:id="rId324" location="q=%E7%8E%8B%E5%BC%80%E5%9B%BD"/>
    <hyperlink ref="P628" r:id="rId325"/>
    <hyperlink ref="H642" r:id="rId326"/>
    <hyperlink ref="P642" r:id="rId327"/>
    <hyperlink ref="H645" r:id="rId328" location="Chen%20Jinshi,%20Bio&amp;section-id={E512E2D3-99FA-5A44-8AD3-1366C8A72603}&amp;page-id={440FAF7C-48E2-C94D-92D7-CD56220EAB2D}&amp;end"/>
    <hyperlink ref="P645" r:id="rId329" location="Chen%20Jinshi,%20Company&amp;section-id={E512E2D3-99FA-5A44-8AD3-1366C8A72603}&amp;page-id={F768D4B7-0216-6E4B-8E99-B641BBE307D5}&amp;end"/>
    <hyperlink ref="H651" r:id="rId330" location="Wang%20Jianyi,%20Bio&amp;section-id={E512E2D3-99FA-5A44-8AD3-1366C8A72603}&amp;page-id={E3628B54-7C04-074D-B3F9-5D0E2A34243C}&amp;end"/>
    <hyperlink ref="P651" r:id="rId331" location="Wang%20Jianyi,%20Company&amp;section-id={E512E2D3-99FA-5A44-8AD3-1366C8A72603}&amp;page-id={2CE8587D-D670-A749-B153-36FE04A378F1}&amp;end"/>
    <hyperlink ref="H656" r:id="rId332" location="Ma%20Xingtian,%20Bio&amp;section-id={E512E2D3-99FA-5A44-8AD3-1366C8A72603}&amp;page-id={13501AA7-5848-7C46-B4AD-A3EF6C50E0FE}&amp;object-id={DAFF3AA6-6A52-7D01-20F2-4CF035F65FAC}&amp;7E"/>
    <hyperlink ref="P656" r:id="rId333" location="Ma%20Xingtian,%20Company&amp;section-id={E512E2D3-99FA-5A44-8AD3-1366C8A72603}&amp;page-id={EDE24CAB-AA24-734A-AFA6-9D23852D4433}&amp;object-id={E2B6D216-9086-6209-3FAC-86E90EA7FB35}&amp;87"/>
    <hyperlink ref="T656" r:id="rId334"/>
    <hyperlink ref="H658" r:id="rId335" location="Yan%20Zhi,%20Bio&amp;section-id={E512E2D3-99FA-5A44-8AD3-1366C8A72603}&amp;page-id={D9CD5BC3-62B2-6A46-AAFD-FF4B7CC88FA3}&amp;end"/>
    <hyperlink ref="P658" r:id="rId336" location="Yan%20Zhi,%20Company&amp;section-id={E512E2D3-99FA-5A44-8AD3-1366C8A72603}&amp;page-id={32F22695-E8EE-6145-BBE7-EB8BFEB61822}&amp;end"/>
    <hyperlink ref="T658" r:id="rId337"/>
    <hyperlink ref="H659" r:id="rId338"/>
    <hyperlink ref="P659" r:id="rId339"/>
    <hyperlink ref="T659" r:id="rId340"/>
    <hyperlink ref="H660" r:id="rId341"/>
    <hyperlink ref="H662" r:id="rId342"/>
    <hyperlink ref="H663" r:id="rId343"/>
    <hyperlink ref="P663" r:id="rId344"/>
    <hyperlink ref="H664" r:id="rId345" location="Wang%20Junjie,%20Bio&amp;section-id={E512E2D3-99FA-5A44-8AD3-1366C8A72603}&amp;page-id={D4588B39-C534-8644-8A69-CCC673BFF140}&amp;end"/>
    <hyperlink ref="P664" r:id="rId346" location="Wang%20Junjie,%20Company&amp;section-id={E512E2D3-99FA-5A44-8AD3-1366C8A72603}&amp;page-id={F344F264-8710-A64B-B10A-4429889D4212}&amp;end"/>
    <hyperlink ref="T664" r:id="rId347"/>
    <hyperlink ref="H665" r:id="rId348" location="Zhang%20Feng,%20Bio&amp;section-id={E512E2D3-99FA-5A44-8AD3-1366C8A72603}&amp;page-id={1715B5A3-CB14-4D42-9B04-93841F88A6C1}&amp;end"/>
    <hyperlink ref="P665" r:id="rId349" location="Zhang%20Feng,%20Company&amp;section-id={E512E2D3-99FA-5A44-8AD3-1366C8A72603}&amp;page-id={42BCB1D9-ADED-BD4B-BB6E-AB1E68BEA972}&amp;end"/>
    <hyperlink ref="T665" r:id="rId350"/>
    <hyperlink ref="P666" r:id="rId351"/>
    <hyperlink ref="H667" r:id="rId352"/>
    <hyperlink ref="P667" r:id="rId353"/>
    <hyperlink ref="H668" r:id="rId354"/>
    <hyperlink ref="P668" r:id="rId355"/>
    <hyperlink ref="H669" r:id="rId356" location="Cui%20Weixing,%20Bio&amp;section-id={E512E2D3-99FA-5A44-8AD3-1366C8A72603}&amp;page-id={1AED9FEA-9C15-8E48-8A65-75083B367C38}&amp;end"/>
    <hyperlink ref="P669" r:id="rId357" location="Cui%20Weixing,%20Company&amp;section-id={E512E2D3-99FA-5A44-8AD3-1366C8A72603}&amp;page-id={BC086903-F73E-FA42-A27F-0EDBBD419BED}&amp;object-id={EE101D9C-D0B5-9E06-34A2-DEE01FF4B5C0}&amp;5A"/>
    <hyperlink ref="T669" r:id="rId358"/>
    <hyperlink ref="H670" r:id="rId359"/>
    <hyperlink ref="P670" r:id="rId360"/>
    <hyperlink ref="H671" r:id="rId361" location="Yu%20Lirong,%20Bio&amp;section-id={E512E2D3-99FA-5A44-8AD3-1366C8A72603}&amp;page-id={11BE3517-3276-524F-B0A3-36FA1C3CA3A2}&amp;end"/>
    <hyperlink ref="P671" r:id="rId362" location="Yu%20Lirong,%20Company&amp;section-id={E512E2D3-99FA-5A44-8AD3-1366C8A72603}&amp;page-id={746A7C78-9532-B74C-81BE-510B6C5D1C7F}&amp;object-id={3E97C3AA-E3C0-140F-1A2C-8A5EBD607FB3}&amp;28"/>
    <hyperlink ref="T671" r:id="rId363"/>
    <hyperlink ref="H672" r:id="rId364" location="Yu%20Lirong,%20Bio&amp;section-id={E512E2D3-99FA-5A44-8AD3-1366C8A72603}&amp;page-id={11BE3517-3276-524F-B0A3-36FA1C3CA3A2}&amp;end"/>
    <hyperlink ref="P672" r:id="rId365" location="Yu%20Lirong,%20Company&amp;section-id={E512E2D3-99FA-5A44-8AD3-1366C8A72603}&amp;page-id={746A7C78-9532-B74C-81BE-510B6C5D1C7F}&amp;object-id={3E97C3AA-E3C0-140F-1A2C-8A5EBD607FB3}&amp;28"/>
    <hyperlink ref="T672" r:id="rId366"/>
    <hyperlink ref="H673" r:id="rId367"/>
    <hyperlink ref="P673" r:id="rId368"/>
    <hyperlink ref="P675" r:id="rId369" location="Luo%20Yong,%20Company&amp;section-id={E512E2D3-99FA-5A44-8AD3-1366C8A72603}&amp;page-id={9C155AA3-7B3D-B84E-B8D2-C8A078B4FD18}&amp;end"/>
    <hyperlink ref="T675" r:id="rId370"/>
    <hyperlink ref="H678" r:id="rId371" location="Lou%20Youliang,%20Bio&amp;section-id={E512E2D3-99FA-5A44-8AD3-1366C8A72603}&amp;page-id={0C058374-2A84-4467-ACA9-73295467BACD}&amp;end"/>
    <hyperlink ref="P678" r:id="rId372"/>
    <hyperlink ref="T678" r:id="rId373"/>
    <hyperlink ref="H679" r:id="rId374" location="5_4"/>
    <hyperlink ref="P679" r:id="rId375"/>
    <hyperlink ref="H680" r:id="rId376"/>
    <hyperlink ref="P680" r:id="rId377"/>
    <hyperlink ref="H681" r:id="rId378" location="Lin%20Weiguang,%20Bio&amp;section-id={E512E2D3-99FA-5A44-8AD3-1366C8A72603}&amp;page-id={A701EF0F-13EE-0849-A1FD-4DB41A8D1A42}&amp;object-id={C8791923-7FCE-0E0F-06E7-1285467CFE46}&amp;BD"/>
    <hyperlink ref="P681" r:id="rId379" location="Lin%20Weiguang,%20Company&amp;section-id={E512E2D3-99FA-5A44-8AD3-1366C8A72603}&amp;page-id={11EFEFAB-C615-D446-A70C-BE1F98B0D210}&amp;end"/>
    <hyperlink ref="H683" r:id="rId380" location="Zhang%20Rongming,%20Bio&amp;section-id={E512E2D3-99FA-5A44-8AD3-1366C8A72603}&amp;page-id={6A02972A-4F5A-E04C-82CA-9844E2781C3B}&amp;object-id={D7B64E4E-7B67-2A0B-25B6-248FC9789681}&amp;27"/>
    <hyperlink ref="P683" r:id="rId381" location="Zhang%20Rongming,%20Company&amp;section-id={E512E2D3-99FA-5A44-8AD3-1366C8A72603}&amp;page-id={EF1ADB26-66EB-9748-8E9A-517297F883A3}&amp;end"/>
    <hyperlink ref="T683" r:id="rId382"/>
    <hyperlink ref="H690" r:id="rId383" location="Yu%20Bin,%20Bio&amp;section-id={E512E2D3-99FA-5A44-8AD3-1366C8A72603}&amp;page-id={9E220F30-2CF8-9B48-A510-4B0F99B06085}&amp;object-id={0A7EDF37-0B1F-D70D-1D7E-26F96305D006}&amp;10"/>
    <hyperlink ref="P690" r:id="rId384" location="Yu%20Bin,%20Company&amp;section-id={E512E2D3-99FA-5A44-8AD3-1366C8A72603}&amp;page-id={CA22830C-1051-E848-84E3-A69FD3A16E4F}&amp;object-id={57E0885C-43D0-8D0C-1543-B310AF128D7D}&amp;7A"/>
    <hyperlink ref="H691" r:id="rId385" location="Feng%20Weimin,%20Bio&amp;section-id={E512E2D3-99FA-5A44-8AD3-1366C8A72603}&amp;page-id={2DACC4EF-326C-B248-887A-BF8597405B4E}&amp;end"/>
    <hyperlink ref="P691" r:id="rId386" location="Feng%20Weimin,%20Company&amp;section-id={E512E2D3-99FA-5A44-8AD3-1366C8A72603}&amp;page-id={B8C33EE5-ECF7-CD47-AA71-D3D13A806015}&amp;end"/>
    <hyperlink ref="T691" r:id="rId387"/>
    <hyperlink ref="H692" r:id="rId388" location="Feng%20Xijian,%20Bio&amp;section-id={E512E2D3-99FA-5A44-8AD3-1366C8A72603}&amp;page-id={02C64F19-F94B-854F-9B35-C1BBD351DF34}&amp;end"/>
    <hyperlink ref="P692" r:id="rId389" location="Feng%20Xijian,%20Company&amp;section-id={E512E2D3-99FA-5A44-8AD3-1366C8A72603}&amp;page-id={726F1F0C-3DAC-EB4B-B560-3C0F6816754A}&amp;end"/>
    <hyperlink ref="T692" r:id="rId390"/>
    <hyperlink ref="H696" r:id="rId391" location="Nan%20Cunhui,%20Bio&amp;section-id={E512E2D3-99FA-5A44-8AD3-1366C8A72603}&amp;page-id={B0B5DDF4-424C-8F47-8D27-5DE00FCC147C}&amp;end"/>
    <hyperlink ref="P696" r:id="rId392" location="Nan%20Cunhui,%20Company&amp;section-id={E512E2D3-99FA-5A44-8AD3-1366C8A72603}&amp;page-id={B2130B83-B9BA-E14F-8F56-511780CBCA47}&amp;end"/>
    <hyperlink ref="T696" r:id="rId393"/>
    <hyperlink ref="H697" r:id="rId394"/>
    <hyperlink ref="P697" r:id="rId395"/>
    <hyperlink ref="T697" r:id="rId396"/>
    <hyperlink ref="H698" r:id="rId397" location="Lu%20Fuming,%20Bio&amp;section-id={E512E2D3-99FA-5A44-8AD3-1366C8A72603}&amp;page-id={6859FC44-0E15-7942-A578-8C12811A9C1C}&amp;object-id={DE60885B-FCEB-FA0A-2F22-6AA930F1B4F3}&amp;82"/>
    <hyperlink ref="P698" r:id="rId398" location="Lu%20Fuming,%20Company&amp;section-id={E512E2D3-99FA-5A44-8AD3-1366C8A72603}&amp;page-id={B9BF8F2C-B44A-D94C-8A31-AF71BBB7ED7B}&amp;object-id={6A287525-D346-EA06-3BD3-4263BC6ECA30}&amp;15"/>
    <hyperlink ref="H699" r:id="rId399" location="Shi%20Shiqi,%20Bio&amp;section-id={E512E2D3-99FA-5A44-8AD3-1366C8A72603}&amp;page-id={51B340A2-C56E-0543-8988-E0EF518E996B}&amp;end"/>
    <hyperlink ref="H700" r:id="rId400" location="Shi%20Guilu&amp;section-id={E512E2D3-99FA-5A44-8AD3-1366C8A72603}&amp;page-id={9DD082A8-9364-3A4B-B1E7-F27248178C8C}&amp;object-id={BA82BBA7-796D-490C-31D6-A52E47C9B6B4}&amp;5D"/>
    <hyperlink ref="P700" r:id="rId401" location="Shi%20Guilu,%20Company&amp;section-id={E512E2D3-99FA-5A44-8AD3-1366C8A72603}&amp;page-id={DEDCD71D-B293-7D4B-92E1-D2CB42463383}&amp;end"/>
    <hyperlink ref="T700" r:id="rId402"/>
    <hyperlink ref="H701" r:id="rId403" location="Ye%20Huaneng,%20Bio&amp;section-id={E512E2D3-99FA-5A44-8AD3-1366C8A72603}&amp;page-id={2F7D344E-2922-8945-B9E0-81410866DC3E}&amp;end"/>
    <hyperlink ref="P701" r:id="rId404" location="Ye%20Huaneng,%20Company&amp;section-id={E512E2D3-99FA-5A44-8AD3-1366C8A72603}&amp;page-id={9AE35744-7DED-1241-B0BE-905E4BD5B021}&amp;object-id={D509E3B7-8794-8F0C-1ABF-9EB266E7C168}&amp;73"/>
    <hyperlink ref="H703" r:id="rId405"/>
    <hyperlink ref="P703" r:id="rId406"/>
    <hyperlink ref="T703" r:id="rId407"/>
    <hyperlink ref="H704" r:id="rId408" location="Wu%20Yajun,%20Bio&amp;section-id={E512E2D3-99FA-5A44-8AD3-1366C8A72603}&amp;page-id={FA3C3ADA-E4A7-6848-81F6-7AF966A9609A}&amp;object-id={B75BC757-14C1-C60F-3FE0-CEA29DBDFA7C}&amp;32"/>
    <hyperlink ref="P704" r:id="rId409" location="Wu%20Yajun,%20Company&amp;section-id={E512E2D3-99FA-5A44-8AD3-1366C8A72603}&amp;page-id={B9CA1CE1-0486-494F-AD16-5A0B92C46669}&amp;object-id={8A33E73A-E965-0002-0DA4-6F69D3B6960E}&amp;C0"/>
    <hyperlink ref="T704" r:id="rId410"/>
    <hyperlink ref="H706" r:id="rId411" location="Zhou%20Jianping,%20Bio&amp;section-id={E512E2D3-99FA-5A44-8AD3-1366C8A72603}&amp;page-id={C88BA267-2A99-4F48-B131-6F996F0173A8}&amp;object-id={5C84B982-E6A1-8603-10FE-54FA1392EE86}&amp;74"/>
    <hyperlink ref="P706" r:id="rId412" location="Zhou%20Jianping,%20Company&amp;section-id={E512E2D3-99FA-5A44-8AD3-1366C8A72603}&amp;page-id={E8117C29-11D9-8A47-ACFF-54AEF9CB9BEC}&amp;end"/>
    <hyperlink ref="H707" r:id="rId413" location="Zhou%20Fangjie,%20Bio&amp;section-id={E512E2D3-99FA-5A44-8AD3-1366C8A72603}&amp;page-id={8E3AC868-EAE3-4444-A555-D1E4CC5FF7C9}&amp;end"/>
    <hyperlink ref="P707" r:id="rId414" location="Zhou%20Fangjie,%20Company&amp;section-id={E512E2D3-99FA-5A44-8AD3-1366C8A72603}&amp;page-id={ED35AA46-2E69-A64E-B3A7-105A80D64D23}&amp;end"/>
    <hyperlink ref="T707" r:id="rId415"/>
    <hyperlink ref="H708" r:id="rId416" location="Zhou%20Xuzhou,%20Bio&amp;section-id={E512E2D3-99FA-5A44-8AD3-1366C8A72603}&amp;page-id={99067205-B7E8-D84D-8614-96EC6682684C}&amp;end"/>
    <hyperlink ref="P708" r:id="rId417" location="Zhou%20Xuzhou,%20Company&amp;section-id={E512E2D3-99FA-5A44-8AD3-1366C8A72603}&amp;page-id={E789E451-6EA1-C742-B25C-D33DC1EA094E}&amp;object-id={EF0ADE73-8D57-2405-3CAC-D40AA6D26FD8}&amp;11"/>
    <hyperlink ref="T708" r:id="rId418"/>
    <hyperlink ref="H710" r:id="rId419" location="Yu%20Sihai,%20Bio&amp;section-id={E512E2D3-99FA-5A44-8AD3-1366C8A72603}&amp;page-id={0A638FBE-8C5E-E54C-8228-08DA24D01A74}&amp;object-id={11C01DF4-2855-BB05-3A3D-43566033545E}&amp;38"/>
    <hyperlink ref="P710" r:id="rId420" location="Yu%20Sihai,%20Company&amp;section-id={E512E2D3-99FA-5A44-8AD3-1366C8A72603}&amp;page-id={3308B85A-558B-3244-8E4A-1221A768D67D}&amp;object-id={EF939DF8-7CE5-9C09-2BFF-1F0C94CC38D8}&amp;79"/>
    <hyperlink ref="T710" r:id="rId421"/>
    <hyperlink ref="H712" r:id="rId422" location="Zong%20Qinghou,%20Bio&amp;section-id={E512E2D3-99FA-5A44-8AD3-1366C8A72603}&amp;page-id={DB4904C6-1B18-D94C-94A4-7A1299BE4932}&amp;end"/>
    <hyperlink ref="P712" r:id="rId423" location="Zong%20Qinghou,%20Company&amp;section-id={E512E2D3-99FA-5A44-8AD3-1366C8A72603}&amp;page-id={98EE1C60-403A-9142-B530-B1169701D2AB}&amp;end"/>
    <hyperlink ref="T712" r:id="rId424"/>
    <hyperlink ref="H713" r:id="rId425" location="Liao%20Xin,%20Bio&amp;section-id={E512E2D3-99FA-5A44-8AD3-1366C8A72603}&amp;page-id={15FAB52E-7D28-544D-9F4C-70D363F8C82D}&amp;end"/>
    <hyperlink ref="P713" r:id="rId426" location="Liao%20Xin,%20Bio&amp;section-id={E512E2D3-99FA-5A44-8AD3-1366C8A72603}&amp;page-id={15FAB52E-7D28-544D-9F4C-70D363F8C82D}&amp;end"/>
    <hyperlink ref="T713" r:id="rId427"/>
    <hyperlink ref="H714" r:id="rId428" location="Zhang%20Shiping,%20Bio&amp;section-id={E512E2D3-99FA-5A44-8AD3-1366C8A72603}&amp;page-id={2B1ED7B7-014E-4045-91EE-93D9F71B72FA}&amp;end"/>
    <hyperlink ref="P714" r:id="rId429" location="Zhang%20Shiping,%20Company&amp;section-id={E512E2D3-99FA-5A44-8AD3-1366C8A72603}&amp;page-id={934E7D96-3366-C04B-9DBB-05C66FD14D3D}&amp;end"/>
    <hyperlink ref="T714" r:id="rId430" location="Zhang%20Shiping,%20Company&amp;section-id={E512E2D3-99FA-5A44-8AD3-1366C8A72603}&amp;page-id={934E7D96-3366-C04B-9DBB-05C66FD14D3D}&amp;end"/>
    <hyperlink ref="H715" r:id="rId431" location="Zhang%20Xin,%20Bio&amp;section-id={E512E2D3-99FA-5A44-8AD3-1366C8A72603}&amp;page-id={CAB51812-D722-9E4F-B286-8A70DF4ADFEC}&amp;end"/>
    <hyperlink ref="P715" r:id="rId432" location="Zhang%20Xin,%20Company&amp;section-id={E512E2D3-99FA-5A44-8AD3-1366C8A72603}&amp;page-id={DD250362-FE3D-344F-A0E4-0C05D7F1E726}&amp;end"/>
    <hyperlink ref="T715" r:id="rId433"/>
    <hyperlink ref="H716" r:id="rId434" location="Xu%20Hang,%20Bio&amp;section-id={E512E2D3-99FA-5A44-8AD3-1366C8A72603}&amp;page-id={90FD556B-371D-3848-A462-EC4CBBB18784}&amp;end"/>
    <hyperlink ref="P716" r:id="rId435" location="Xu%20Hang,%20Company&amp;section-id={E512E2D3-99FA-5A44-8AD3-1366C8A72603}&amp;page-id={738B523C-E104-4B42-88F1-818410950490}&amp;end"/>
    <hyperlink ref="H720" r:id="rId436"/>
    <hyperlink ref="P720" r:id="rId437"/>
    <hyperlink ref="T720" r:id="rId438"/>
    <hyperlink ref="P723" r:id="rId439" location="Li%20Guangzhong,%20Company&amp;section-id={E512E2D3-99FA-5A44-8AD3-1366C8A72603}&amp;page-id={C3FC2952-5B76-294D-9111-6B0412170C3F}&amp;end"/>
    <hyperlink ref="H724" r:id="rId440"/>
    <hyperlink ref="P724" r:id="rId441"/>
    <hyperlink ref="T724" r:id="rId442"/>
    <hyperlink ref="H725" r:id="rId443" location="Li%20Hejun,%20Bio&amp;section-id={E512E2D3-99FA-5A44-8AD3-1366C8A72603}&amp;page-id={29D8EA80-7533-7043-AE31-A6BDB927D010}&amp;object-id={486F7440-B175-EB06-3D85-58D83466B019}&amp;32"/>
    <hyperlink ref="P725" r:id="rId444" location="Li%20Hejun,%20Bio&amp;section-id={E512E2D3-99FA-5A44-8AD3-1366C8A72603}&amp;page-id={29D8EA80-7533-7043-AE31-A6BDB927D010}&amp;object-id={DACD0BAB-9CB1-6709-08AD-A6D85441E23D}&amp;1C"/>
    <hyperlink ref="H727" r:id="rId445" location="Li%20Xianyi,%20Bio&amp;section-id={E512E2D3-99FA-5A44-8AD3-1366C8A72603}&amp;page-id={1B8DECD2-1673-C143-A204-E6FC7774DCAB}&amp;end"/>
    <hyperlink ref="P727" r:id="rId446" location="Li%20Xianyi,%20Company&amp;section-id={E512E2D3-99FA-5A44-8AD3-1366C8A72603}&amp;page-id={2A52E106-9BDF-764C-8530-98AE7D7EB802}&amp;end"/>
    <hyperlink ref="T727" r:id="rId447"/>
    <hyperlink ref="H731" r:id="rId448" location="Li%20Dasan,%20Bio&amp;section-id={E512E2D3-99FA-5A44-8AD3-1366C8A72603}&amp;page-id={5E9277E1-30AA-5A4C-BE19-128CB4CD05E8}&amp;end"/>
    <hyperlink ref="S731" r:id="rId449"/>
    <hyperlink ref="H734" r:id="rId450" location="Ou%20Zongrong,%20Bio&amp;section-id={E512E2D3-99FA-5A44-8AD3-1366C8A72603}&amp;page-id={4E27212A-DF47-7148-BFF1-27A498485C49}&amp;end"/>
    <hyperlink ref="P734" r:id="rId451" location="Ou%20Zongrong,%20Company&amp;section-id={E512E2D3-99FA-5A44-8AD3-1366C8A72603}&amp;page-id={0E2B53CC-1DEC-3F47-BDE5-C5AF1D30658E}&amp;object-id={F7C8B2BF-82BC-C107-373D-91524B95BC7B}&amp;39"/>
    <hyperlink ref="H736" r:id="rId452" location="Wang%20Tian,%20Bio&amp;section-id={E512E2D3-99FA-5A44-8AD3-1366C8A72603}&amp;page-id={C445C8E9-9530-0244-A377-59ADA5AE107E}&amp;end"/>
    <hyperlink ref="P736" r:id="rId453" location="Wang%20Tian,%20Company&amp;section-id={E512E2D3-99FA-5A44-8AD3-1366C8A72603}&amp;page-id={24CD06D5-57BB-8C4B-AD02-BD32A35B69F4}&amp;end"/>
    <hyperlink ref="T736" r:id="rId454"/>
    <hyperlink ref="H740" r:id="rId455"/>
    <hyperlink ref="P740" r:id="rId456"/>
    <hyperlink ref="T740" r:id="rId457"/>
    <hyperlink ref="H745" r:id="rId458"/>
    <hyperlink ref="P745" r:id="rId459"/>
    <hyperlink ref="H747" r:id="rId460"/>
    <hyperlink ref="P747" r:id="rId461"/>
    <hyperlink ref="T747" r:id="rId462"/>
    <hyperlink ref="H749" r:id="rId463"/>
    <hyperlink ref="P749" r:id="rId464"/>
    <hyperlink ref="H750" r:id="rId465" location="Jiang%20Rensheng,%20Bio&amp;section-id={E512E2D3-99FA-5A44-8AD3-1366C8A72603}&amp;page-id={87336129-5359-7C47-88A0-65DBA842265A}&amp;end"/>
    <hyperlink ref="P750" r:id="rId466" location="Jiang%20Rensheng,%20Company&amp;section-id={E512E2D3-99FA-5A44-8AD3-1366C8A72603}&amp;page-id={5471F392-815C-BF45-A405-019886BA48CE}&amp;end"/>
    <hyperlink ref="T750" r:id="rId467"/>
    <hyperlink ref="H752" r:id="rId468" location="Xue%20Zhongxing,%20Bio&amp;section-id={E512E2D3-99FA-5A44-8AD3-1366C8A72603}&amp;page-id={8FBD637A-6E81-2C40-A344-49AFC378C0F4}&amp;end"/>
    <hyperlink ref="P752" r:id="rId469" location="Xue%20Zhongxing,%20Company&amp;section-id={E512E2D3-99FA-5A44-8AD3-1366C8A72603}&amp;page-id={63A0E25B-7B02-574E-A521-A344C17F7DBD}&amp;end"/>
    <hyperlink ref="T752" r:id="rId470"/>
    <hyperlink ref="H753" r:id="rId471" location="Xue%20Xingyuan,%20Bio&amp;section-id={E512E2D3-99FA-5A44-8AD3-1366C8A72603}&amp;page-id={86108787-50CB-1845-A0C7-162D5AA4D55D}&amp;end"/>
    <hyperlink ref="H755" r:id="rId472" location="Zhao%20Junyi,%20Bio&amp;section-id={E512E2D3-99FA-5A44-8AD3-1366C8A72603}&amp;page-id={0C18ED3D-3C09-D449-A6DA-CAEDCA872155}&amp;end"/>
    <hyperlink ref="P755" r:id="rId473" location="Zhao%20Junyi,%20Company&amp;section-id={E512E2D3-99FA-5A44-8AD3-1366C8A72603}&amp;page-id={B582B5E1-87B2-0042-973C-C26286999E47}&amp;end"/>
    <hyperlink ref="T755" r:id="rId474"/>
    <hyperlink ref="H756" r:id="rId475" location="Zhao%20Chunhua,%20Bio&amp;section-id={E512E2D3-99FA-5A44-8AD3-1366C8A72603}&amp;page-id={803B410B-D553-694C-82B9-F7B7D492F8F3}&amp;object-id={EB4EB744-479A-9900-20EE-F20F3A3A5310}&amp;13"/>
    <hyperlink ref="P756" r:id="rId476" location="Zhao%20Chunhua,%20Company&amp;section-id={E512E2D3-99FA-5A44-8AD3-1366C8A72603}&amp;page-id={7592ABFE-E6F2-CC4F-AB12-DFE334A8C0D8}&amp;end"/>
    <hyperlink ref="T756" r:id="rId477"/>
    <hyperlink ref="P757" r:id="rId478"/>
    <hyperlink ref="H758" r:id="rId479" location="Zheng%20Dong,%20Bio&amp;section-id={E512E2D3-99FA-5A44-8AD3-1366C8A72603}&amp;page-id={7F41AD93-A295-EA4B-AF24-CA41A4005057}&amp;end"/>
    <hyperlink ref="H760" r:id="rId480" location="Guo%20Guangchang,%20Bio&amp;section-id={E512E2D3-99FA-5A44-8AD3-1366C8A72603}&amp;page-id={1420AA4E-C020-4F71-8D0C-9A313D32414F}&amp;end"/>
    <hyperlink ref="P760" r:id="rId481" location="Guo%20Guangchang,%20Company&amp;section-id={E512E2D3-99FA-5A44-8AD3-1366C8A72603}&amp;page-id={1420AA4E-C020-4F71-8D0C-9A313D32414F}&amp;end"/>
    <hyperlink ref="T760" r:id="rId482"/>
    <hyperlink ref="H761" r:id="rId483" location="Yan%20Xijun,%20Bio&amp;section-id={E512E2D3-99FA-5A44-8AD3-1366C8A72603}&amp;page-id={8A890F00-8D85-1747-BAD3-0D20922FC327}&amp;end"/>
    <hyperlink ref="P761" r:id="rId484" location="Yan%20Xijun,%20Company&amp;section-id={E512E2D3-99FA-5A44-8AD3-1366C8A72603}&amp;page-id={3258C017-AF47-4644-BB98-79ABE0AAE61C}&amp;object-id={CC197658-1742-3503-1558-1899F5A4DDBC}&amp;75"/>
    <hyperlink ref="T761" r:id="rId485"/>
    <hyperlink ref="H763" r:id="rId486" location="Chen%20Hui,%20Bio&amp;section-id={E512E2D3-99FA-5A44-8AD3-1366C8A72603}&amp;page-id={423111BC-9896-8E4D-8EE7-B9AEB3546462}&amp;end"/>
    <hyperlink ref="P763" r:id="rId487" location="Chen%20Hui,%20Company&amp;section-id={E512E2D3-99FA-5A44-8AD3-1366C8A72603}&amp;page-id={F13656C3-32C4-B24C-9AD6-32FF6C4BD360}&amp;end"/>
    <hyperlink ref="S763" r:id="rId488"/>
    <hyperlink ref="H766" r:id="rId489" location="Chen%20Ke,%20Bio&amp;section-id={E512E2D3-99FA-5A44-8AD3-1366C8A72603}&amp;page-id={D3912255-D044-A14E-AB89-6A01A35F6EC8}&amp;end"/>
    <hyperlink ref="T766" r:id="rId490" location="/info"/>
    <hyperlink ref="H767" r:id="rId491" location="Chen%20Chichang,%20Bio&amp;section-id={E512E2D3-99FA-5A44-8AD3-1366C8A72603}&amp;page-id={AD173797-9F60-8D4A-818F-B81CF3558095}&amp;object-id={32191639-A237-790E-0478-8804E7D5275D}&amp;98"/>
    <hyperlink ref="P767" r:id="rId492" location="Chen%20Chichang,%20Company&amp;section-id={E512E2D3-99FA-5A44-8AD3-1366C8A72603}&amp;page-id={5CF5C8E9-EB8E-C847-BF92-2FDC01CD6339}&amp;object-id={B392ABA5-1512-CC0E-1506-CFA0C0108CE9}&amp;3E"/>
    <hyperlink ref="T767" r:id="rId493"/>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3"/>
  <sheetViews>
    <sheetView workbookViewId="0"/>
  </sheetViews>
  <sheetFormatPr defaultColWidth="14.42578125" defaultRowHeight="15.75" customHeight="1"/>
  <cols>
    <col min="1" max="1" width="57" customWidth="1"/>
    <col min="2" max="2" width="31.28515625" customWidth="1"/>
    <col min="3" max="3" width="35.42578125" customWidth="1"/>
  </cols>
  <sheetData>
    <row r="1" spans="1:6" ht="15.75" customHeight="1">
      <c r="A1" s="117" t="s">
        <v>34</v>
      </c>
      <c r="B1" s="117" t="s">
        <v>35</v>
      </c>
      <c r="C1" s="117" t="s">
        <v>36</v>
      </c>
      <c r="D1" s="117" t="s">
        <v>38</v>
      </c>
      <c r="F1" t="str">
        <f>CONCATENATE(A1,"-",B1,"-",C1)</f>
        <v>Name of Recipient-Name of Recipient (CN)-Donation for what program?</v>
      </c>
    </row>
    <row r="2" spans="1:6" ht="15.75" customHeight="1">
      <c r="A2" s="117" t="s">
        <v>2471</v>
      </c>
      <c r="B2" s="116"/>
      <c r="C2" s="117" t="s">
        <v>2472</v>
      </c>
      <c r="D2" s="117" t="s">
        <v>67</v>
      </c>
    </row>
    <row r="3" spans="1:6" ht="15.75" customHeight="1">
      <c r="A3" s="117" t="s">
        <v>1938</v>
      </c>
      <c r="B3" s="117" t="s">
        <v>1939</v>
      </c>
      <c r="C3" s="117" t="s">
        <v>2340</v>
      </c>
      <c r="D3" s="117" t="s">
        <v>67</v>
      </c>
    </row>
    <row r="4" spans="1:6" ht="15.75" customHeight="1">
      <c r="A4" s="117" t="s">
        <v>2196</v>
      </c>
      <c r="B4" s="116"/>
      <c r="C4" s="117" t="s">
        <v>2198</v>
      </c>
      <c r="D4" s="117" t="s">
        <v>131</v>
      </c>
    </row>
    <row r="5" spans="1:6" ht="15.75" customHeight="1">
      <c r="A5" s="117" t="s">
        <v>1381</v>
      </c>
      <c r="B5" s="117" t="s">
        <v>1382</v>
      </c>
      <c r="C5" s="117" t="s">
        <v>1383</v>
      </c>
      <c r="D5" s="117" t="s">
        <v>133</v>
      </c>
    </row>
    <row r="6" spans="1:6" ht="15.75" customHeight="1">
      <c r="A6" s="117" t="s">
        <v>963</v>
      </c>
      <c r="B6" s="116"/>
      <c r="C6" s="117" t="s">
        <v>2544</v>
      </c>
      <c r="D6" s="117" t="s">
        <v>99</v>
      </c>
    </row>
    <row r="7" spans="1:6" ht="15.75" customHeight="1">
      <c r="A7" s="117" t="s">
        <v>1365</v>
      </c>
      <c r="B7" s="117" t="s">
        <v>1366</v>
      </c>
      <c r="C7" s="117" t="s">
        <v>1367</v>
      </c>
      <c r="D7" s="117" t="s">
        <v>133</v>
      </c>
    </row>
    <row r="8" spans="1:6" ht="15.75" customHeight="1">
      <c r="A8" s="117" t="s">
        <v>2428</v>
      </c>
      <c r="B8" s="116"/>
      <c r="C8" s="117" t="s">
        <v>2599</v>
      </c>
      <c r="D8" s="117" t="s">
        <v>67</v>
      </c>
    </row>
    <row r="9" spans="1:6" ht="15.75" customHeight="1">
      <c r="A9" s="117" t="s">
        <v>2196</v>
      </c>
      <c r="B9" s="116"/>
      <c r="C9" s="117" t="s">
        <v>2200</v>
      </c>
      <c r="D9" s="369" t="s">
        <v>133</v>
      </c>
      <c r="E9" s="209" t="s">
        <v>3546</v>
      </c>
    </row>
    <row r="10" spans="1:6" ht="15.75" customHeight="1">
      <c r="A10" s="117" t="s">
        <v>1506</v>
      </c>
      <c r="B10" s="117" t="s">
        <v>1507</v>
      </c>
      <c r="C10" s="117" t="s">
        <v>2616</v>
      </c>
      <c r="D10" s="117" t="s">
        <v>123</v>
      </c>
    </row>
    <row r="11" spans="1:6" ht="15.75" customHeight="1">
      <c r="A11" s="117" t="s">
        <v>1506</v>
      </c>
      <c r="B11" s="117" t="s">
        <v>1507</v>
      </c>
      <c r="C11" s="117" t="s">
        <v>2332</v>
      </c>
      <c r="D11" s="369" t="s">
        <v>133</v>
      </c>
      <c r="E11" s="209" t="s">
        <v>3547</v>
      </c>
    </row>
    <row r="12" spans="1:6" ht="15.75" customHeight="1">
      <c r="A12" s="117" t="s">
        <v>1485</v>
      </c>
      <c r="B12" s="117" t="s">
        <v>1486</v>
      </c>
      <c r="C12" s="117" t="s">
        <v>2659</v>
      </c>
      <c r="D12" s="117" t="s">
        <v>126</v>
      </c>
    </row>
    <row r="13" spans="1:6" ht="15.75" customHeight="1">
      <c r="A13" s="117" t="s">
        <v>963</v>
      </c>
      <c r="B13" s="116"/>
      <c r="C13" s="117" t="s">
        <v>1547</v>
      </c>
      <c r="D13" s="117" t="s">
        <v>99</v>
      </c>
    </row>
    <row r="14" spans="1:6" ht="15.75" customHeight="1">
      <c r="A14" s="117" t="s">
        <v>2366</v>
      </c>
      <c r="B14" s="116"/>
      <c r="C14" s="117" t="s">
        <v>2367</v>
      </c>
      <c r="D14" s="117" t="s">
        <v>132</v>
      </c>
    </row>
    <row r="15" spans="1:6" ht="15.75" customHeight="1">
      <c r="A15" s="117" t="s">
        <v>1928</v>
      </c>
      <c r="B15" s="117" t="s">
        <v>1929</v>
      </c>
      <c r="C15" s="117" t="s">
        <v>1930</v>
      </c>
      <c r="D15" s="117" t="s">
        <v>67</v>
      </c>
    </row>
    <row r="16" spans="1:6" ht="15.75" customHeight="1">
      <c r="A16" s="117" t="s">
        <v>963</v>
      </c>
      <c r="B16" s="116"/>
      <c r="C16" s="117" t="s">
        <v>964</v>
      </c>
      <c r="D16" s="117" t="s">
        <v>99</v>
      </c>
    </row>
    <row r="17" spans="1:4" ht="15.75" customHeight="1">
      <c r="A17" s="117" t="s">
        <v>963</v>
      </c>
      <c r="B17" s="116"/>
      <c r="C17" s="117" t="s">
        <v>1967</v>
      </c>
      <c r="D17" s="117" t="s">
        <v>99</v>
      </c>
    </row>
    <row r="18" spans="1:4" ht="15.75" customHeight="1">
      <c r="A18" s="117" t="s">
        <v>963</v>
      </c>
      <c r="B18" s="116"/>
      <c r="C18" s="117" t="s">
        <v>1971</v>
      </c>
      <c r="D18" s="117" t="s">
        <v>99</v>
      </c>
    </row>
    <row r="19" spans="1:4" ht="15.75" customHeight="1">
      <c r="A19" s="117" t="s">
        <v>1359</v>
      </c>
      <c r="B19" s="117" t="s">
        <v>1281</v>
      </c>
      <c r="C19" s="117"/>
      <c r="D19" s="117" t="s">
        <v>133</v>
      </c>
    </row>
    <row r="20" spans="1:4" ht="15.75" customHeight="1">
      <c r="A20" s="117" t="s">
        <v>2567</v>
      </c>
      <c r="B20" s="117" t="s">
        <v>2568</v>
      </c>
      <c r="C20" s="117" t="s">
        <v>3266</v>
      </c>
      <c r="D20" s="117" t="s">
        <v>67</v>
      </c>
    </row>
    <row r="21" spans="1:4" ht="15.75" customHeight="1">
      <c r="A21" s="117" t="s">
        <v>2366</v>
      </c>
      <c r="B21" s="116"/>
      <c r="C21" s="117" t="s">
        <v>2512</v>
      </c>
      <c r="D21" s="117" t="s">
        <v>131</v>
      </c>
    </row>
    <row r="22" spans="1:4" ht="15.75" customHeight="1">
      <c r="A22" s="117" t="s">
        <v>2428</v>
      </c>
      <c r="B22" s="116"/>
      <c r="C22" s="117" t="s">
        <v>2429</v>
      </c>
      <c r="D22" s="117" t="s">
        <v>67</v>
      </c>
    </row>
    <row r="23" spans="1:4" ht="15.75" customHeight="1">
      <c r="A23" s="117" t="s">
        <v>1485</v>
      </c>
      <c r="B23" s="117" t="s">
        <v>1486</v>
      </c>
      <c r="C23" s="117" t="s">
        <v>2358</v>
      </c>
      <c r="D23" s="117" t="s">
        <v>126</v>
      </c>
    </row>
    <row r="24" spans="1:4" ht="15.75" customHeight="1">
      <c r="A24" s="117" t="s">
        <v>2564</v>
      </c>
      <c r="B24" s="116"/>
      <c r="C24" s="117" t="s">
        <v>2565</v>
      </c>
      <c r="D24" s="117" t="s">
        <v>67</v>
      </c>
    </row>
    <row r="25" spans="1:4" ht="15.75" customHeight="1">
      <c r="A25" s="117" t="s">
        <v>1506</v>
      </c>
      <c r="B25" s="117" t="s">
        <v>1507</v>
      </c>
      <c r="C25" s="117" t="s">
        <v>2163</v>
      </c>
      <c r="D25" s="117" t="s">
        <v>131</v>
      </c>
    </row>
    <row r="26" spans="1:4" ht="15.75" customHeight="1">
      <c r="A26" s="117" t="s">
        <v>1485</v>
      </c>
      <c r="B26" s="117" t="s">
        <v>1486</v>
      </c>
      <c r="C26" s="117" t="s">
        <v>2221</v>
      </c>
      <c r="D26" s="117" t="s">
        <v>131</v>
      </c>
    </row>
    <row r="27" spans="1:4" ht="15.75" customHeight="1">
      <c r="A27" s="117" t="s">
        <v>1890</v>
      </c>
      <c r="B27" s="117" t="s">
        <v>1733</v>
      </c>
      <c r="C27" s="117" t="s">
        <v>1735</v>
      </c>
      <c r="D27" s="117" t="s">
        <v>67</v>
      </c>
    </row>
    <row r="28" spans="1:4" ht="15.75" customHeight="1">
      <c r="A28" s="117" t="s">
        <v>963</v>
      </c>
      <c r="B28" s="116"/>
      <c r="C28" s="117" t="s">
        <v>1640</v>
      </c>
      <c r="D28" s="117" t="s">
        <v>67</v>
      </c>
    </row>
    <row r="29" spans="1:4" ht="15.75" customHeight="1">
      <c r="A29" s="117" t="s">
        <v>963</v>
      </c>
      <c r="B29" s="116"/>
      <c r="C29" s="117" t="s">
        <v>1651</v>
      </c>
      <c r="D29" s="117" t="s">
        <v>3548</v>
      </c>
    </row>
    <row r="30" spans="1:4" ht="15.75" customHeight="1">
      <c r="A30" s="117" t="s">
        <v>963</v>
      </c>
      <c r="B30" s="116"/>
      <c r="C30" s="117" t="s">
        <v>2051</v>
      </c>
      <c r="D30" s="117" t="s">
        <v>134</v>
      </c>
    </row>
    <row r="31" spans="1:4" ht="15.75" customHeight="1">
      <c r="A31" s="117" t="s">
        <v>2567</v>
      </c>
      <c r="B31" s="117" t="s">
        <v>2568</v>
      </c>
      <c r="C31" s="117" t="s">
        <v>3287</v>
      </c>
      <c r="D31" s="117" t="s">
        <v>67</v>
      </c>
    </row>
    <row r="32" spans="1:4" ht="15.75" customHeight="1">
      <c r="A32" s="117" t="s">
        <v>963</v>
      </c>
      <c r="B32" s="116"/>
      <c r="C32" s="117" t="s">
        <v>2542</v>
      </c>
      <c r="D32" s="117" t="s">
        <v>99</v>
      </c>
    </row>
    <row r="33" spans="1:4" ht="15.75" customHeight="1">
      <c r="A33" s="117" t="s">
        <v>1890</v>
      </c>
      <c r="B33" s="117" t="s">
        <v>1733</v>
      </c>
      <c r="C33" s="117" t="s">
        <v>1734</v>
      </c>
      <c r="D33" s="117" t="s">
        <v>67</v>
      </c>
    </row>
    <row r="34" spans="1:4" ht="15.75" customHeight="1">
      <c r="A34" s="117" t="s">
        <v>2242</v>
      </c>
      <c r="B34" s="117" t="s">
        <v>2243</v>
      </c>
      <c r="C34" s="117" t="s">
        <v>2244</v>
      </c>
      <c r="D34" s="117" t="s">
        <v>99</v>
      </c>
    </row>
    <row r="35" spans="1:4" ht="15.75" customHeight="1">
      <c r="A35" s="117" t="s">
        <v>1359</v>
      </c>
      <c r="B35" s="117" t="s">
        <v>1281</v>
      </c>
      <c r="C35" s="117" t="s">
        <v>2572</v>
      </c>
      <c r="D35" s="117" t="s">
        <v>131</v>
      </c>
    </row>
    <row r="36" spans="1:4" ht="15.75" customHeight="1">
      <c r="A36" s="117" t="s">
        <v>963</v>
      </c>
      <c r="B36" s="116"/>
      <c r="C36" s="117" t="s">
        <v>2434</v>
      </c>
      <c r="D36" s="117" t="s">
        <v>134</v>
      </c>
    </row>
    <row r="37" spans="1:4" ht="15.75" customHeight="1">
      <c r="A37" s="117" t="s">
        <v>1443</v>
      </c>
      <c r="B37" s="116"/>
      <c r="C37" s="117" t="s">
        <v>1501</v>
      </c>
      <c r="D37" s="117" t="s">
        <v>67</v>
      </c>
    </row>
    <row r="38" spans="1:4" ht="15.75" customHeight="1">
      <c r="A38" s="117" t="s">
        <v>1443</v>
      </c>
      <c r="B38" s="116"/>
      <c r="C38" s="117" t="s">
        <v>1444</v>
      </c>
      <c r="D38" s="117" t="s">
        <v>67</v>
      </c>
    </row>
    <row r="39" spans="1:4" ht="15.75" customHeight="1">
      <c r="A39" s="117" t="s">
        <v>963</v>
      </c>
      <c r="B39" s="116"/>
      <c r="C39" s="117" t="s">
        <v>1740</v>
      </c>
      <c r="D39" s="117" t="s">
        <v>131</v>
      </c>
    </row>
    <row r="40" spans="1:4" ht="15.75" customHeight="1">
      <c r="A40" s="117" t="s">
        <v>963</v>
      </c>
      <c r="B40" s="116"/>
      <c r="C40" s="117" t="s">
        <v>966</v>
      </c>
      <c r="D40" s="117" t="s">
        <v>134</v>
      </c>
    </row>
    <row r="41" spans="1:4" ht="15.75" customHeight="1">
      <c r="A41" s="117" t="s">
        <v>1938</v>
      </c>
      <c r="B41" s="117" t="s">
        <v>1939</v>
      </c>
      <c r="C41" s="117" t="s">
        <v>1940</v>
      </c>
      <c r="D41" s="117" t="s">
        <v>67</v>
      </c>
    </row>
    <row r="42" spans="1:4" ht="15.75" customHeight="1">
      <c r="A42" s="117" t="s">
        <v>963</v>
      </c>
      <c r="B42" s="116"/>
      <c r="C42" s="117" t="s">
        <v>1546</v>
      </c>
      <c r="D42" s="117" t="s">
        <v>99</v>
      </c>
    </row>
    <row r="43" spans="1:4" ht="15.75" customHeight="1">
      <c r="A43" s="117" t="s">
        <v>963</v>
      </c>
      <c r="B43" s="116"/>
      <c r="C43" s="117" t="s">
        <v>2446</v>
      </c>
      <c r="D43" s="117" t="s">
        <v>99</v>
      </c>
    </row>
    <row r="44" spans="1:4" ht="15.75" customHeight="1">
      <c r="A44" s="117" t="s">
        <v>963</v>
      </c>
      <c r="B44" s="116"/>
      <c r="C44" s="117" t="s">
        <v>2545</v>
      </c>
      <c r="D44" s="117" t="s">
        <v>99</v>
      </c>
    </row>
    <row r="45" spans="1:4" ht="15.75" customHeight="1">
      <c r="A45" s="117" t="s">
        <v>2567</v>
      </c>
      <c r="B45" s="117" t="s">
        <v>2568</v>
      </c>
      <c r="C45" s="117" t="s">
        <v>2656</v>
      </c>
      <c r="D45" s="117" t="s">
        <v>67</v>
      </c>
    </row>
    <row r="46" spans="1:4" ht="15.75" customHeight="1">
      <c r="A46" s="117" t="s">
        <v>963</v>
      </c>
      <c r="B46" s="116"/>
      <c r="C46" s="117" t="s">
        <v>1394</v>
      </c>
      <c r="D46" s="117" t="s">
        <v>133</v>
      </c>
    </row>
    <row r="47" spans="1:4" ht="15.75" customHeight="1">
      <c r="A47" s="117" t="s">
        <v>963</v>
      </c>
      <c r="B47" s="116"/>
      <c r="C47" s="117" t="s">
        <v>1544</v>
      </c>
      <c r="D47" s="117" t="s">
        <v>99</v>
      </c>
    </row>
    <row r="48" spans="1:4" ht="15.75" customHeight="1">
      <c r="A48" s="117" t="s">
        <v>963</v>
      </c>
      <c r="B48" s="116"/>
      <c r="C48" s="117" t="s">
        <v>1632</v>
      </c>
      <c r="D48" s="117" t="s">
        <v>134</v>
      </c>
    </row>
    <row r="49" spans="1:4" ht="15.75" customHeight="1">
      <c r="A49" s="117" t="s">
        <v>1381</v>
      </c>
      <c r="B49" s="117" t="s">
        <v>1382</v>
      </c>
      <c r="C49" s="117" t="s">
        <v>1433</v>
      </c>
      <c r="D49" s="117" t="s">
        <v>133</v>
      </c>
    </row>
    <row r="50" spans="1:4" ht="15.75" customHeight="1">
      <c r="A50" s="117" t="s">
        <v>1506</v>
      </c>
      <c r="B50" s="117" t="s">
        <v>1507</v>
      </c>
      <c r="C50" s="117" t="s">
        <v>2906</v>
      </c>
      <c r="D50" s="117" t="s">
        <v>67</v>
      </c>
    </row>
    <row r="51" spans="1:4" ht="15.75" customHeight="1">
      <c r="A51" s="117" t="s">
        <v>2196</v>
      </c>
      <c r="B51" s="116"/>
      <c r="C51" s="117" t="s">
        <v>2202</v>
      </c>
      <c r="D51" s="117" t="s">
        <v>67</v>
      </c>
    </row>
    <row r="52" spans="1:4" ht="15.75" customHeight="1">
      <c r="A52" s="117" t="s">
        <v>2196</v>
      </c>
      <c r="B52" s="116"/>
      <c r="C52" s="117" t="s">
        <v>2199</v>
      </c>
      <c r="D52" s="117" t="s">
        <v>67</v>
      </c>
    </row>
    <row r="53" spans="1:4" ht="15.75" customHeight="1">
      <c r="A53" s="117" t="s">
        <v>1487</v>
      </c>
      <c r="B53" s="117" t="s">
        <v>1488</v>
      </c>
      <c r="C53" s="117" t="s">
        <v>2667</v>
      </c>
      <c r="D53" s="117" t="s">
        <v>126</v>
      </c>
    </row>
    <row r="54" spans="1:4" ht="15.75" customHeight="1">
      <c r="A54" s="117" t="s">
        <v>2267</v>
      </c>
      <c r="B54" s="117" t="s">
        <v>2268</v>
      </c>
      <c r="C54" s="117" t="s">
        <v>2269</v>
      </c>
      <c r="D54" s="117" t="s">
        <v>133</v>
      </c>
    </row>
    <row r="55" spans="1:4" ht="15.75" customHeight="1">
      <c r="A55" s="117" t="s">
        <v>2567</v>
      </c>
      <c r="B55" s="117" t="s">
        <v>2568</v>
      </c>
      <c r="C55" s="117" t="s">
        <v>3274</v>
      </c>
      <c r="D55" s="117" t="s">
        <v>67</v>
      </c>
    </row>
    <row r="56" spans="1:4" ht="15.75" customHeight="1">
      <c r="A56" s="117" t="s">
        <v>1929</v>
      </c>
      <c r="B56" s="117" t="s">
        <v>1345</v>
      </c>
      <c r="C56" s="117" t="s">
        <v>2273</v>
      </c>
      <c r="D56" s="117" t="s">
        <v>67</v>
      </c>
    </row>
    <row r="57" spans="1:4" ht="15.75" customHeight="1">
      <c r="A57" s="117" t="s">
        <v>2567</v>
      </c>
      <c r="B57" s="117" t="s">
        <v>2568</v>
      </c>
      <c r="C57" s="117" t="s">
        <v>2663</v>
      </c>
      <c r="D57" s="117" t="s">
        <v>67</v>
      </c>
    </row>
    <row r="58" spans="1:4" ht="15.75" customHeight="1">
      <c r="A58" s="117" t="s">
        <v>2196</v>
      </c>
      <c r="B58" s="116"/>
      <c r="C58" s="117" t="s">
        <v>2203</v>
      </c>
      <c r="D58" s="117" t="s">
        <v>131</v>
      </c>
    </row>
    <row r="59" spans="1:4" ht="12.75">
      <c r="A59" s="117" t="s">
        <v>1506</v>
      </c>
      <c r="B59" s="117" t="s">
        <v>1507</v>
      </c>
      <c r="C59" s="117" t="s">
        <v>2938</v>
      </c>
      <c r="D59" s="117" t="s">
        <v>99</v>
      </c>
    </row>
    <row r="60" spans="1:4" ht="12.75">
      <c r="A60" s="117" t="s">
        <v>963</v>
      </c>
      <c r="B60" s="116"/>
      <c r="C60" s="117" t="s">
        <v>2625</v>
      </c>
      <c r="D60" s="117" t="s">
        <v>99</v>
      </c>
    </row>
    <row r="61" spans="1:4" ht="12.75">
      <c r="A61" s="117" t="s">
        <v>2567</v>
      </c>
      <c r="B61" s="117" t="s">
        <v>2568</v>
      </c>
      <c r="C61" s="117" t="s">
        <v>3283</v>
      </c>
      <c r="D61" s="117" t="s">
        <v>67</v>
      </c>
    </row>
    <row r="62" spans="1:4" ht="12.75">
      <c r="A62" s="117" t="s">
        <v>2567</v>
      </c>
      <c r="B62" s="117" t="s">
        <v>2568</v>
      </c>
      <c r="C62" s="117" t="s">
        <v>3278</v>
      </c>
      <c r="D62" s="117" t="s">
        <v>67</v>
      </c>
    </row>
    <row r="63" spans="1:4" ht="12.75">
      <c r="A63" s="117" t="s">
        <v>2567</v>
      </c>
      <c r="B63" s="117" t="s">
        <v>2568</v>
      </c>
      <c r="C63" s="117" t="s">
        <v>2569</v>
      </c>
      <c r="D63" s="117" t="s">
        <v>67</v>
      </c>
    </row>
    <row r="64" spans="1:4" ht="12.75">
      <c r="A64" s="117" t="s">
        <v>1281</v>
      </c>
      <c r="B64" s="117" t="s">
        <v>109</v>
      </c>
      <c r="C64" s="117" t="s">
        <v>2371</v>
      </c>
      <c r="D64" s="117" t="s">
        <v>133</v>
      </c>
    </row>
    <row r="65" spans="1:5" ht="12.75">
      <c r="A65" s="117" t="s">
        <v>963</v>
      </c>
      <c r="B65" s="116"/>
      <c r="C65" s="117" t="s">
        <v>2438</v>
      </c>
      <c r="D65" s="117" t="s">
        <v>67</v>
      </c>
    </row>
    <row r="66" spans="1:5" ht="12.75">
      <c r="A66" s="117" t="s">
        <v>963</v>
      </c>
      <c r="B66" s="116"/>
      <c r="C66" s="117" t="s">
        <v>2648</v>
      </c>
      <c r="D66" s="117" t="s">
        <v>67</v>
      </c>
    </row>
    <row r="67" spans="1:5" ht="12.75">
      <c r="A67" s="117" t="s">
        <v>1584</v>
      </c>
      <c r="B67" s="117" t="s">
        <v>1585</v>
      </c>
      <c r="C67" s="117" t="s">
        <v>2402</v>
      </c>
      <c r="D67" s="117" t="s">
        <v>99</v>
      </c>
    </row>
    <row r="68" spans="1:5" ht="12.75">
      <c r="A68" s="117" t="s">
        <v>2268</v>
      </c>
      <c r="B68" s="117" t="s">
        <v>136</v>
      </c>
      <c r="C68" s="117" t="s">
        <v>2710</v>
      </c>
      <c r="D68" s="117" t="s">
        <v>99</v>
      </c>
    </row>
    <row r="69" spans="1:5" ht="12.75">
      <c r="A69" s="117" t="s">
        <v>2567</v>
      </c>
      <c r="B69" s="117" t="s">
        <v>2568</v>
      </c>
      <c r="C69" s="117" t="s">
        <v>3262</v>
      </c>
      <c r="D69" s="117" t="s">
        <v>67</v>
      </c>
    </row>
    <row r="70" spans="1:5" ht="12.75">
      <c r="A70" s="117" t="s">
        <v>2567</v>
      </c>
      <c r="B70" s="117" t="s">
        <v>2568</v>
      </c>
      <c r="C70" s="117" t="s">
        <v>3271</v>
      </c>
      <c r="D70" s="117" t="s">
        <v>67</v>
      </c>
    </row>
    <row r="71" spans="1:5" ht="12.75">
      <c r="A71" s="117" t="s">
        <v>1506</v>
      </c>
      <c r="B71" s="117" t="s">
        <v>1507</v>
      </c>
      <c r="C71" s="117" t="s">
        <v>1508</v>
      </c>
      <c r="D71" s="117" t="s">
        <v>99</v>
      </c>
    </row>
    <row r="72" spans="1:5" ht="12.75">
      <c r="A72" s="117" t="s">
        <v>963</v>
      </c>
      <c r="B72" s="116"/>
      <c r="C72" s="117" t="s">
        <v>1641</v>
      </c>
      <c r="D72" s="117" t="s">
        <v>131</v>
      </c>
    </row>
    <row r="73" spans="1:5" ht="12.75">
      <c r="A73" s="117" t="s">
        <v>963</v>
      </c>
      <c r="B73" s="116"/>
      <c r="C73" s="117" t="s">
        <v>1970</v>
      </c>
      <c r="D73" s="117" t="s">
        <v>3549</v>
      </c>
    </row>
    <row r="74" spans="1:5" ht="12.75">
      <c r="A74" s="117" t="s">
        <v>2196</v>
      </c>
      <c r="B74" s="116"/>
      <c r="C74" s="117" t="s">
        <v>2197</v>
      </c>
      <c r="D74" s="117" t="s">
        <v>99</v>
      </c>
    </row>
    <row r="75" spans="1:5" ht="12.75">
      <c r="A75" s="117" t="s">
        <v>1506</v>
      </c>
      <c r="B75" s="117" t="s">
        <v>1507</v>
      </c>
      <c r="C75" s="117" t="s">
        <v>2611</v>
      </c>
      <c r="D75" s="117" t="s">
        <v>67</v>
      </c>
    </row>
    <row r="76" spans="1:5" ht="12.75">
      <c r="A76" s="117" t="s">
        <v>2366</v>
      </c>
      <c r="B76" s="116"/>
      <c r="C76" s="117" t="s">
        <v>2474</v>
      </c>
      <c r="D76" s="117" t="s">
        <v>99</v>
      </c>
    </row>
    <row r="77" spans="1:5" ht="12.75">
      <c r="A77" s="117" t="s">
        <v>2398</v>
      </c>
      <c r="B77" s="117" t="s">
        <v>2399</v>
      </c>
      <c r="C77" s="117" t="s">
        <v>2400</v>
      </c>
      <c r="D77" s="117" t="s">
        <v>67</v>
      </c>
    </row>
    <row r="78" spans="1:5" ht="12.75">
      <c r="A78" s="117" t="s">
        <v>453</v>
      </c>
      <c r="B78" s="117" t="s">
        <v>454</v>
      </c>
      <c r="C78" s="117" t="s">
        <v>1392</v>
      </c>
      <c r="D78" s="117" t="s">
        <v>67</v>
      </c>
    </row>
    <row r="79" spans="1:5" ht="12.75">
      <c r="A79" s="117" t="s">
        <v>1633</v>
      </c>
      <c r="B79" s="117" t="s">
        <v>1634</v>
      </c>
      <c r="C79" s="117" t="s">
        <v>2522</v>
      </c>
      <c r="D79" s="369" t="s">
        <v>133</v>
      </c>
      <c r="E79" s="209" t="s">
        <v>3547</v>
      </c>
    </row>
    <row r="80" spans="1:5" ht="12.75">
      <c r="A80" s="117" t="s">
        <v>1506</v>
      </c>
      <c r="B80" s="117" t="s">
        <v>1507</v>
      </c>
      <c r="C80" s="117" t="s">
        <v>2068</v>
      </c>
      <c r="D80" s="369" t="s">
        <v>133</v>
      </c>
      <c r="E80" s="209" t="s">
        <v>3547</v>
      </c>
    </row>
    <row r="81" spans="1:4" ht="12.75">
      <c r="A81" s="117" t="s">
        <v>1412</v>
      </c>
      <c r="B81" s="117" t="s">
        <v>1413</v>
      </c>
      <c r="C81" s="117" t="s">
        <v>2723</v>
      </c>
      <c r="D81" s="117" t="s">
        <v>67</v>
      </c>
    </row>
    <row r="82" spans="1:4" ht="12.75">
      <c r="A82" s="117" t="s">
        <v>1412</v>
      </c>
      <c r="B82" s="117" t="s">
        <v>1413</v>
      </c>
      <c r="C82" s="117" t="s">
        <v>1828</v>
      </c>
      <c r="D82" s="117" t="s">
        <v>67</v>
      </c>
    </row>
    <row r="83" spans="1:4" ht="12.75">
      <c r="A83" s="117" t="s">
        <v>1413</v>
      </c>
      <c r="B83" s="117" t="s">
        <v>1345</v>
      </c>
      <c r="C83" s="117" t="s">
        <v>2368</v>
      </c>
      <c r="D83" s="117" t="s">
        <v>67</v>
      </c>
    </row>
    <row r="84" spans="1:4" ht="12.75">
      <c r="A84" s="117" t="s">
        <v>963</v>
      </c>
      <c r="B84" s="116"/>
      <c r="C84" s="117" t="s">
        <v>1969</v>
      </c>
      <c r="D84" s="117" t="s">
        <v>99</v>
      </c>
    </row>
    <row r="85" spans="1:4" ht="12.75">
      <c r="A85" s="117" t="s">
        <v>963</v>
      </c>
      <c r="B85" s="116"/>
      <c r="C85" s="117" t="s">
        <v>2636</v>
      </c>
      <c r="D85" s="117" t="s">
        <v>99</v>
      </c>
    </row>
    <row r="86" spans="1:4" ht="12.75">
      <c r="A86" s="117" t="s">
        <v>963</v>
      </c>
      <c r="B86" s="116"/>
      <c r="C86" s="117" t="s">
        <v>2386</v>
      </c>
      <c r="D86" s="117" t="s">
        <v>67</v>
      </c>
    </row>
    <row r="87" spans="1:4" ht="12.75">
      <c r="A87" s="117" t="s">
        <v>1448</v>
      </c>
      <c r="B87" s="116"/>
      <c r="C87" s="117" t="s">
        <v>2651</v>
      </c>
      <c r="D87" s="117" t="s">
        <v>126</v>
      </c>
    </row>
    <row r="88" spans="1:4" ht="12.75">
      <c r="A88" s="117" t="s">
        <v>1633</v>
      </c>
      <c r="B88" s="117" t="s">
        <v>1634</v>
      </c>
      <c r="C88" s="117" t="s">
        <v>1635</v>
      </c>
      <c r="D88" s="117" t="s">
        <v>132</v>
      </c>
    </row>
    <row r="89" spans="1:4" ht="12.75">
      <c r="A89" s="116"/>
      <c r="B89" s="116"/>
      <c r="C89" s="116"/>
      <c r="D89" s="116"/>
    </row>
    <row r="90" spans="1:4" ht="12.75">
      <c r="A90" s="116"/>
      <c r="B90" s="116"/>
      <c r="C90" s="116"/>
      <c r="D90" s="116"/>
    </row>
    <row r="91" spans="1:4" ht="12.75">
      <c r="A91" s="116"/>
      <c r="B91" s="116"/>
      <c r="C91" s="116"/>
      <c r="D91" s="116"/>
    </row>
    <row r="92" spans="1:4" ht="12.75">
      <c r="A92" s="116"/>
      <c r="B92" s="116"/>
      <c r="C92" s="116"/>
      <c r="D92" s="116"/>
    </row>
    <row r="93" spans="1:4" ht="12.75">
      <c r="A93" s="116"/>
      <c r="B93" s="116"/>
      <c r="C93" s="116"/>
      <c r="D93" s="116"/>
    </row>
    <row r="94" spans="1:4" ht="12.75">
      <c r="A94" s="116"/>
      <c r="B94" s="116"/>
      <c r="C94" s="116"/>
      <c r="D94" s="116"/>
    </row>
    <row r="95" spans="1:4" ht="12.75">
      <c r="A95" s="116"/>
      <c r="B95" s="116"/>
      <c r="C95" s="116"/>
      <c r="D95" s="116"/>
    </row>
    <row r="96" spans="1:4" ht="12.75">
      <c r="A96" s="116"/>
      <c r="B96" s="116"/>
      <c r="C96" s="116"/>
      <c r="D96" s="116"/>
    </row>
    <row r="97" spans="1:4" ht="12.75">
      <c r="A97" s="116"/>
      <c r="B97" s="116"/>
      <c r="C97" s="116"/>
      <c r="D97" s="116"/>
    </row>
    <row r="98" spans="1:4" ht="12.75">
      <c r="A98" s="116"/>
      <c r="B98" s="116"/>
      <c r="C98" s="116"/>
      <c r="D98" s="116"/>
    </row>
    <row r="99" spans="1:4" ht="12.75">
      <c r="A99" s="116"/>
      <c r="B99" s="116"/>
      <c r="C99" s="116"/>
      <c r="D99" s="116"/>
    </row>
    <row r="100" spans="1:4" ht="12.75">
      <c r="A100" s="116"/>
      <c r="B100" s="116"/>
      <c r="C100" s="116"/>
      <c r="D100" s="116"/>
    </row>
    <row r="101" spans="1:4" ht="12.75">
      <c r="A101" s="116"/>
      <c r="B101" s="116"/>
      <c r="C101" s="116"/>
      <c r="D101" s="116"/>
    </row>
    <row r="102" spans="1:4" ht="12.75">
      <c r="A102" s="116"/>
      <c r="B102" s="116"/>
      <c r="C102" s="116"/>
      <c r="D102" s="116"/>
    </row>
    <row r="103" spans="1:4" ht="12.75">
      <c r="A103" s="116"/>
      <c r="B103" s="116"/>
      <c r="C103" s="116"/>
      <c r="D103" s="116"/>
    </row>
    <row r="104" spans="1:4" ht="12.75">
      <c r="A104" s="116"/>
      <c r="B104" s="116"/>
      <c r="C104" s="116"/>
      <c r="D104" s="116"/>
    </row>
    <row r="105" spans="1:4" ht="12.75">
      <c r="A105" s="116"/>
      <c r="B105" s="116"/>
      <c r="C105" s="116"/>
      <c r="D105" s="116"/>
    </row>
    <row r="106" spans="1:4" ht="12.75">
      <c r="A106" s="116"/>
      <c r="B106" s="116"/>
      <c r="C106" s="116"/>
      <c r="D106" s="116"/>
    </row>
    <row r="107" spans="1:4" ht="12.75">
      <c r="A107" s="116"/>
      <c r="B107" s="116"/>
      <c r="C107" s="116"/>
      <c r="D107" s="116"/>
    </row>
    <row r="108" spans="1:4" ht="12.75">
      <c r="A108" s="116"/>
      <c r="B108" s="116"/>
      <c r="C108" s="116"/>
      <c r="D108" s="116"/>
    </row>
    <row r="109" spans="1:4" ht="12.75">
      <c r="A109" s="116"/>
      <c r="B109" s="116"/>
      <c r="C109" s="116"/>
      <c r="D109" s="116"/>
    </row>
    <row r="110" spans="1:4" ht="12.75">
      <c r="A110" s="116"/>
      <c r="B110" s="116"/>
      <c r="C110" s="116"/>
      <c r="D110" s="116"/>
    </row>
    <row r="111" spans="1:4" ht="12.75">
      <c r="A111" s="116"/>
      <c r="B111" s="116"/>
      <c r="C111" s="116"/>
      <c r="D111" s="116"/>
    </row>
    <row r="112" spans="1:4" ht="12.75">
      <c r="A112" s="116"/>
      <c r="B112" s="116"/>
      <c r="C112" s="116"/>
      <c r="D112" s="116"/>
    </row>
    <row r="113" spans="1:4" ht="12.75">
      <c r="A113" s="116"/>
      <c r="B113" s="116"/>
      <c r="C113" s="116"/>
      <c r="D113" s="116"/>
    </row>
    <row r="114" spans="1:4" ht="12.75">
      <c r="A114" s="116"/>
      <c r="B114" s="116"/>
      <c r="C114" s="116"/>
      <c r="D114" s="116"/>
    </row>
    <row r="115" spans="1:4" ht="12.75">
      <c r="A115" s="116"/>
      <c r="B115" s="116"/>
      <c r="C115" s="116"/>
      <c r="D115" s="116"/>
    </row>
    <row r="116" spans="1:4" ht="12.75">
      <c r="A116" s="116"/>
      <c r="B116" s="116"/>
      <c r="C116" s="116"/>
      <c r="D116" s="116"/>
    </row>
    <row r="117" spans="1:4" ht="12.75">
      <c r="A117" s="116"/>
      <c r="B117" s="116"/>
      <c r="C117" s="116"/>
      <c r="D117" s="116"/>
    </row>
    <row r="118" spans="1:4" ht="12.75">
      <c r="A118" s="116"/>
      <c r="B118" s="116"/>
      <c r="C118" s="116"/>
      <c r="D118" s="116"/>
    </row>
    <row r="119" spans="1:4" ht="12.75">
      <c r="A119" s="116"/>
      <c r="B119" s="116"/>
      <c r="C119" s="116"/>
      <c r="D119" s="116"/>
    </row>
    <row r="120" spans="1:4" ht="12.75">
      <c r="A120" s="116"/>
      <c r="B120" s="116"/>
      <c r="C120" s="116"/>
      <c r="D120" s="116"/>
    </row>
    <row r="121" spans="1:4" ht="12.75">
      <c r="A121" s="116"/>
      <c r="B121" s="116"/>
      <c r="C121" s="116"/>
      <c r="D121" s="116"/>
    </row>
    <row r="122" spans="1:4" ht="12.75">
      <c r="A122" s="116"/>
      <c r="B122" s="116"/>
      <c r="C122" s="116"/>
      <c r="D122" s="116"/>
    </row>
    <row r="123" spans="1:4" ht="12.75">
      <c r="A123" s="116"/>
      <c r="B123" s="116"/>
      <c r="C123" s="116"/>
      <c r="D123" s="116"/>
    </row>
    <row r="124" spans="1:4" ht="12.75">
      <c r="A124" s="116"/>
      <c r="B124" s="116"/>
      <c r="C124" s="116"/>
      <c r="D124" s="116"/>
    </row>
    <row r="125" spans="1:4" ht="12.75">
      <c r="A125" s="116"/>
      <c r="B125" s="116"/>
      <c r="C125" s="116"/>
      <c r="D125" s="116"/>
    </row>
    <row r="126" spans="1:4" ht="12.75">
      <c r="A126" s="116"/>
      <c r="B126" s="116"/>
      <c r="C126" s="116"/>
      <c r="D126" s="116"/>
    </row>
    <row r="127" spans="1:4" ht="12.75">
      <c r="A127" s="116"/>
      <c r="B127" s="116"/>
      <c r="C127" s="116"/>
      <c r="D127" s="116"/>
    </row>
    <row r="128" spans="1:4" ht="12.75">
      <c r="A128" s="116"/>
      <c r="B128" s="116"/>
      <c r="C128" s="116"/>
      <c r="D128" s="116"/>
    </row>
    <row r="129" spans="1:4" ht="12.75">
      <c r="A129" s="116"/>
      <c r="B129" s="116"/>
      <c r="C129" s="116"/>
      <c r="D129" s="116"/>
    </row>
    <row r="130" spans="1:4" ht="12.75">
      <c r="A130" s="116"/>
      <c r="B130" s="116"/>
      <c r="C130" s="116"/>
      <c r="D130" s="116"/>
    </row>
    <row r="131" spans="1:4" ht="12.75">
      <c r="A131" s="116"/>
      <c r="B131" s="116"/>
      <c r="C131" s="116"/>
      <c r="D131" s="116"/>
    </row>
    <row r="132" spans="1:4" ht="12.75">
      <c r="A132" s="116"/>
      <c r="B132" s="116"/>
      <c r="C132" s="116"/>
      <c r="D132" s="116"/>
    </row>
    <row r="133" spans="1:4" ht="12.75">
      <c r="A133" s="116"/>
      <c r="B133" s="116"/>
      <c r="C133" s="116"/>
      <c r="D133" s="116"/>
    </row>
    <row r="134" spans="1:4" ht="12.75">
      <c r="A134" s="116"/>
      <c r="B134" s="116"/>
      <c r="C134" s="116"/>
      <c r="D134" s="116"/>
    </row>
    <row r="135" spans="1:4" ht="12.75">
      <c r="A135" s="116"/>
      <c r="B135" s="116"/>
      <c r="C135" s="116"/>
      <c r="D135" s="116"/>
    </row>
    <row r="136" spans="1:4" ht="12.75">
      <c r="A136" s="116"/>
      <c r="B136" s="116"/>
      <c r="C136" s="116"/>
      <c r="D136" s="116"/>
    </row>
    <row r="137" spans="1:4" ht="12.75">
      <c r="A137" s="116"/>
      <c r="B137" s="116"/>
      <c r="C137" s="116"/>
      <c r="D137" s="116"/>
    </row>
    <row r="138" spans="1:4" ht="12.75">
      <c r="A138" s="116"/>
      <c r="B138" s="116"/>
      <c r="C138" s="116"/>
      <c r="D138" s="116"/>
    </row>
    <row r="139" spans="1:4" ht="12.75">
      <c r="A139" s="116"/>
      <c r="B139" s="116"/>
      <c r="C139" s="116"/>
      <c r="D139" s="116"/>
    </row>
    <row r="140" spans="1:4" ht="12.75">
      <c r="A140" s="116"/>
      <c r="B140" s="116"/>
      <c r="C140" s="116"/>
      <c r="D140" s="116"/>
    </row>
    <row r="141" spans="1:4" ht="12.75">
      <c r="A141" s="116"/>
      <c r="B141" s="116"/>
      <c r="C141" s="116"/>
      <c r="D141" s="116"/>
    </row>
    <row r="142" spans="1:4" ht="12.75">
      <c r="A142" s="116"/>
      <c r="B142" s="116"/>
      <c r="C142" s="116"/>
      <c r="D142" s="116"/>
    </row>
    <row r="143" spans="1:4" ht="12.75">
      <c r="A143" s="116"/>
      <c r="B143" s="116"/>
      <c r="C143" s="116"/>
      <c r="D143" s="11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L1001"/>
  <sheetViews>
    <sheetView workbookViewId="0">
      <pane xSplit="2" topLeftCell="C1" activePane="topRight" state="frozen"/>
      <selection pane="topRight" activeCell="D2" sqref="D2"/>
    </sheetView>
  </sheetViews>
  <sheetFormatPr defaultColWidth="14.42578125" defaultRowHeight="15.75" customHeight="1"/>
  <cols>
    <col min="3" max="4" width="20.5703125" customWidth="1"/>
    <col min="11" max="11" width="15" customWidth="1"/>
    <col min="12" max="12" width="19.28515625" customWidth="1"/>
    <col min="13" max="13" width="20.28515625" customWidth="1"/>
    <col min="14" max="14" width="17.42578125" customWidth="1"/>
    <col min="15" max="15" width="22.5703125" customWidth="1"/>
    <col min="16" max="16" width="18.140625" customWidth="1"/>
    <col min="20" max="20" width="14.28515625" customWidth="1"/>
    <col min="21" max="21" width="23.42578125" customWidth="1"/>
    <col min="22" max="22" width="17.7109375" customWidth="1"/>
    <col min="23" max="23" width="22.7109375" customWidth="1"/>
    <col min="24" max="24" width="15.140625" customWidth="1"/>
    <col min="25" max="25" width="13.42578125" customWidth="1"/>
    <col min="26" max="26" width="24.7109375" customWidth="1"/>
    <col min="27" max="27" width="20.28515625" customWidth="1"/>
    <col min="28" max="28" width="29.140625" customWidth="1"/>
    <col min="29" max="29" width="24.7109375" customWidth="1"/>
    <col min="30" max="30" width="17.140625" customWidth="1"/>
    <col min="31" max="31" width="21.42578125" customWidth="1"/>
    <col min="32" max="32" width="16.28515625" customWidth="1"/>
    <col min="33" max="33" width="22.85546875" customWidth="1"/>
    <col min="34" max="34" width="15" customWidth="1"/>
    <col min="35" max="35" width="16" customWidth="1"/>
    <col min="36" max="36" width="16.5703125" customWidth="1"/>
    <col min="41" max="41" width="21" customWidth="1"/>
    <col min="42" max="42" width="21.42578125" customWidth="1"/>
    <col min="43" max="43" width="19.5703125" customWidth="1"/>
    <col min="44" max="44" width="18.28515625" customWidth="1"/>
    <col min="45" max="45" width="26.140625" customWidth="1"/>
    <col min="46" max="46" width="19.42578125" customWidth="1"/>
    <col min="50" max="50" width="26.7109375" customWidth="1"/>
    <col min="52" max="52" width="26" customWidth="1"/>
    <col min="53" max="53" width="25.28515625" customWidth="1"/>
    <col min="54" max="54" width="33.7109375" customWidth="1"/>
    <col min="57" max="57" width="20.28515625" customWidth="1"/>
  </cols>
  <sheetData>
    <row r="1" spans="1:64" ht="15.75" customHeight="1">
      <c r="A1" s="371" t="s">
        <v>3551</v>
      </c>
      <c r="B1" s="371" t="s">
        <v>4</v>
      </c>
      <c r="C1" s="372" t="s">
        <v>12</v>
      </c>
      <c r="D1" s="373" t="s">
        <v>11</v>
      </c>
      <c r="E1" s="371" t="s">
        <v>13</v>
      </c>
      <c r="F1" s="373" t="s">
        <v>14</v>
      </c>
      <c r="G1" s="371" t="s">
        <v>15</v>
      </c>
      <c r="H1" s="373" t="s">
        <v>16</v>
      </c>
      <c r="I1" s="374" t="s">
        <v>17</v>
      </c>
      <c r="J1" s="375" t="s">
        <v>5</v>
      </c>
      <c r="K1" s="376" t="s">
        <v>18</v>
      </c>
      <c r="L1" s="375" t="s">
        <v>19</v>
      </c>
      <c r="M1" s="377" t="s">
        <v>22</v>
      </c>
      <c r="N1" s="375" t="s">
        <v>21</v>
      </c>
      <c r="O1" s="377" t="s">
        <v>23</v>
      </c>
      <c r="P1" s="378" t="s">
        <v>24</v>
      </c>
      <c r="Q1" s="377" t="s">
        <v>25</v>
      </c>
      <c r="R1" s="375" t="s">
        <v>1323</v>
      </c>
      <c r="S1" s="377" t="s">
        <v>1324</v>
      </c>
      <c r="T1" s="375" t="s">
        <v>1325</v>
      </c>
      <c r="U1" s="376" t="s">
        <v>1326</v>
      </c>
      <c r="V1" s="379" t="s">
        <v>26</v>
      </c>
      <c r="W1" s="380" t="s">
        <v>27</v>
      </c>
      <c r="X1" s="381" t="s">
        <v>28</v>
      </c>
      <c r="Y1" s="380" t="s">
        <v>29</v>
      </c>
      <c r="Z1" s="381" t="s">
        <v>30</v>
      </c>
      <c r="AA1" s="380" t="s">
        <v>31</v>
      </c>
      <c r="AB1" s="381" t="s">
        <v>32</v>
      </c>
      <c r="AC1" s="380" t="s">
        <v>33</v>
      </c>
      <c r="AD1" s="379" t="s">
        <v>34</v>
      </c>
      <c r="AE1" s="380" t="s">
        <v>35</v>
      </c>
      <c r="AF1" s="381" t="s">
        <v>37</v>
      </c>
      <c r="AG1" s="380" t="s">
        <v>1328</v>
      </c>
      <c r="AH1" s="381" t="s">
        <v>38</v>
      </c>
      <c r="AI1" s="380" t="s">
        <v>39</v>
      </c>
      <c r="AJ1" s="381" t="s">
        <v>40</v>
      </c>
      <c r="AK1" s="380" t="s">
        <v>41</v>
      </c>
      <c r="AL1" s="381" t="s">
        <v>43</v>
      </c>
      <c r="AM1" s="380" t="s">
        <v>44</v>
      </c>
      <c r="AN1" s="381" t="s">
        <v>45</v>
      </c>
      <c r="AO1" s="382" t="s">
        <v>46</v>
      </c>
      <c r="AP1" s="381" t="s">
        <v>47</v>
      </c>
      <c r="AQ1" s="380" t="s">
        <v>48</v>
      </c>
      <c r="AR1" s="381" t="s">
        <v>49</v>
      </c>
      <c r="AS1" s="382" t="s">
        <v>3554</v>
      </c>
      <c r="AT1" s="379" t="s">
        <v>51</v>
      </c>
      <c r="AU1" s="382" t="s">
        <v>52</v>
      </c>
      <c r="AV1" s="379" t="s">
        <v>53</v>
      </c>
      <c r="AW1" s="382" t="s">
        <v>54</v>
      </c>
      <c r="AX1" s="371" t="s">
        <v>1331</v>
      </c>
      <c r="AY1" s="373" t="s">
        <v>972</v>
      </c>
      <c r="AZ1" s="373" t="s">
        <v>1332</v>
      </c>
      <c r="BA1" s="371" t="s">
        <v>1333</v>
      </c>
      <c r="BB1" s="373" t="s">
        <v>1334</v>
      </c>
      <c r="BC1" s="383" t="s">
        <v>55</v>
      </c>
      <c r="BD1" s="383" t="s">
        <v>56</v>
      </c>
      <c r="BE1" s="383" t="s">
        <v>57</v>
      </c>
      <c r="BF1" s="383" t="s">
        <v>58</v>
      </c>
      <c r="BG1" s="384"/>
      <c r="BH1" s="384"/>
      <c r="BI1" s="384"/>
      <c r="BJ1" s="384"/>
      <c r="BK1" s="384"/>
      <c r="BL1" s="384"/>
    </row>
    <row r="2" spans="1:64" ht="15.75" customHeight="1">
      <c r="A2" s="385" t="s">
        <v>3555</v>
      </c>
      <c r="B2" s="385" t="s">
        <v>2860</v>
      </c>
      <c r="C2" s="329"/>
      <c r="D2" s="386" t="s">
        <v>937</v>
      </c>
      <c r="E2" s="385"/>
      <c r="F2" s="386">
        <v>63</v>
      </c>
      <c r="G2" s="385" t="s">
        <v>78</v>
      </c>
      <c r="H2" s="386" t="s">
        <v>79</v>
      </c>
      <c r="I2" s="387" t="str">
        <f>HYPERLINK("http://baike.baidu.com/view/1784769.htm#5_4","Link")</f>
        <v>Link</v>
      </c>
      <c r="J2" s="388" t="s">
        <v>122</v>
      </c>
      <c r="K2" s="389" t="s">
        <v>2861</v>
      </c>
      <c r="L2" s="330" t="s">
        <v>2862</v>
      </c>
      <c r="M2" s="390" t="s">
        <v>84</v>
      </c>
      <c r="N2" s="330" t="s">
        <v>2863</v>
      </c>
      <c r="O2" s="390" t="s">
        <v>1294</v>
      </c>
      <c r="P2" s="391" t="s">
        <v>2864</v>
      </c>
      <c r="Q2" s="392" t="str">
        <f>HYPERLINK("http://www.hengan.com/intro/manage/","Link")</f>
        <v>Link</v>
      </c>
      <c r="R2" s="388" t="s">
        <v>3557</v>
      </c>
      <c r="S2" s="390"/>
      <c r="T2" s="330" t="s">
        <v>3558</v>
      </c>
      <c r="U2" s="389" t="s">
        <v>3559</v>
      </c>
      <c r="V2" s="393" t="s">
        <v>2860</v>
      </c>
      <c r="W2" s="394">
        <v>1</v>
      </c>
      <c r="X2" s="396">
        <v>7</v>
      </c>
      <c r="Y2" s="394">
        <v>21</v>
      </c>
      <c r="Z2" s="396" t="s">
        <v>1294</v>
      </c>
      <c r="AA2" s="394" t="s">
        <v>2864</v>
      </c>
      <c r="AB2" s="396" t="s">
        <v>1294</v>
      </c>
      <c r="AC2" s="394" t="s">
        <v>2179</v>
      </c>
      <c r="AD2" s="393" t="s">
        <v>3561</v>
      </c>
      <c r="AE2" s="394" t="s">
        <v>3562</v>
      </c>
      <c r="AF2" s="396" t="s">
        <v>98</v>
      </c>
      <c r="AG2" s="394"/>
      <c r="AH2" s="396" t="s">
        <v>99</v>
      </c>
      <c r="AI2" s="394" t="s">
        <v>142</v>
      </c>
      <c r="AJ2" s="396" t="s">
        <v>69</v>
      </c>
      <c r="AK2" s="394" t="s">
        <v>70</v>
      </c>
      <c r="AL2" s="397"/>
      <c r="AM2" s="398"/>
      <c r="AN2" s="397"/>
      <c r="AO2" s="399"/>
      <c r="AP2" s="400"/>
      <c r="AQ2" s="401"/>
      <c r="AR2" s="400" t="s">
        <v>74</v>
      </c>
      <c r="AS2" s="402"/>
      <c r="AT2" s="403"/>
      <c r="AU2" s="402"/>
      <c r="AV2" s="403" t="s">
        <v>70</v>
      </c>
      <c r="AW2" s="402"/>
      <c r="AX2" s="405"/>
      <c r="AY2" s="406"/>
      <c r="AZ2" s="406"/>
      <c r="BA2" s="405"/>
      <c r="BB2" s="386"/>
      <c r="BC2" s="5" t="s">
        <v>269</v>
      </c>
      <c r="BD2" s="407">
        <v>42711</v>
      </c>
    </row>
    <row r="3" spans="1:64" ht="15.75" customHeight="1">
      <c r="A3" s="385" t="s">
        <v>3555</v>
      </c>
      <c r="B3" s="385"/>
      <c r="C3" s="329"/>
      <c r="D3" s="386"/>
      <c r="E3" s="385"/>
      <c r="F3" s="386"/>
      <c r="G3" s="385"/>
      <c r="H3" s="386"/>
      <c r="I3" s="408"/>
      <c r="J3" s="330"/>
      <c r="K3" s="389"/>
      <c r="L3" s="330"/>
      <c r="M3" s="390"/>
      <c r="N3" s="330"/>
      <c r="O3" s="390"/>
      <c r="P3" s="391"/>
      <c r="Q3" s="409"/>
      <c r="R3" s="388"/>
      <c r="S3" s="390"/>
      <c r="T3" s="330"/>
      <c r="U3" s="389"/>
      <c r="V3" s="393" t="s">
        <v>2860</v>
      </c>
      <c r="W3" s="394">
        <v>2</v>
      </c>
      <c r="X3" s="396">
        <v>5</v>
      </c>
      <c r="Y3" s="394">
        <v>19</v>
      </c>
      <c r="Z3" s="396" t="s">
        <v>1294</v>
      </c>
      <c r="AA3" s="394" t="s">
        <v>2864</v>
      </c>
      <c r="AB3" s="396" t="s">
        <v>1294</v>
      </c>
      <c r="AC3" s="394" t="s">
        <v>2179</v>
      </c>
      <c r="AD3" s="393" t="s">
        <v>3564</v>
      </c>
      <c r="AE3" s="394" t="s">
        <v>3565</v>
      </c>
      <c r="AF3" s="396" t="s">
        <v>98</v>
      </c>
      <c r="AG3" s="394"/>
      <c r="AH3" s="396" t="s">
        <v>99</v>
      </c>
      <c r="AI3" s="394" t="s">
        <v>142</v>
      </c>
      <c r="AJ3" s="396" t="s">
        <v>69</v>
      </c>
      <c r="AK3" s="394" t="s">
        <v>70</v>
      </c>
      <c r="AL3" s="397"/>
      <c r="AM3" s="398"/>
      <c r="AN3" s="397"/>
      <c r="AO3" s="399"/>
      <c r="AP3" s="400"/>
      <c r="AQ3" s="401"/>
      <c r="AR3" s="400" t="s">
        <v>74</v>
      </c>
      <c r="AS3" s="402"/>
      <c r="AT3" s="403"/>
      <c r="AU3" s="402"/>
      <c r="AV3" s="403" t="s">
        <v>70</v>
      </c>
      <c r="AW3" s="402"/>
      <c r="AX3" s="405"/>
      <c r="AY3" s="406"/>
      <c r="AZ3" s="406"/>
      <c r="BA3" s="405"/>
      <c r="BB3" s="386"/>
      <c r="BC3" s="5" t="s">
        <v>269</v>
      </c>
      <c r="BD3" s="407">
        <v>42711</v>
      </c>
    </row>
    <row r="4" spans="1:64" ht="15.75" customHeight="1">
      <c r="A4" s="385" t="s">
        <v>3555</v>
      </c>
      <c r="B4" s="385" t="s">
        <v>307</v>
      </c>
      <c r="C4" s="329"/>
      <c r="D4" s="386" t="s">
        <v>308</v>
      </c>
      <c r="E4" s="385"/>
      <c r="F4" s="386">
        <v>42</v>
      </c>
      <c r="G4" s="385" t="s">
        <v>78</v>
      </c>
      <c r="H4" s="386" t="s">
        <v>79</v>
      </c>
      <c r="I4" s="387" t="e">
        <f>HYPERLINK("https://onedrive.live.com/edit.aspx/Documents/China%20Philanthropy%20Project?cid=3bbb1d8d939ce15c&amp;id=documents&amp;wd=target%28Profile.one%7CE512E2D3-99FA-5A44-8AD3-1366C8A72603%2FLiu%20Qiangdong%2C%20Bio%7C640B98C4-0BC4-5944-9C92-1CB712064103%2F%29 onenote:h"&amp;"ttps://d.docs.live.net/3bbb1d8d939ce15c/Documents/China%20Philanthropy%20Project/Profile.one#Liu%20Qiangdong,%20Bio&amp;section-id={E512E2D3-99FA-5A44-8AD3-1366C8A72603}&amp;page-id={640B98C4-0BC4-5944-9C92-1CB712064103}&amp;object-id={26245195-498C-1807-09F2-9665830"&amp;"90DDA}&amp;51","Link")</f>
        <v>#VALUE!</v>
      </c>
      <c r="J4" s="330" t="s">
        <v>1400</v>
      </c>
      <c r="K4" s="389" t="s">
        <v>1835</v>
      </c>
      <c r="L4" s="330" t="s">
        <v>1836</v>
      </c>
      <c r="M4" s="390" t="s">
        <v>84</v>
      </c>
      <c r="N4" s="330" t="s">
        <v>1837</v>
      </c>
      <c r="O4" s="390" t="s">
        <v>222</v>
      </c>
      <c r="P4" s="391" t="s">
        <v>222</v>
      </c>
      <c r="Q4" s="392" t="e">
        <f>HYPERLINK("https://onedrive.live.com/edit.aspx/Documents/China%20Philanthropy%20Project?cid=3bbb1d8d939ce15c&amp;id=documents&amp;wd=target%28Profile.one%7CE512E2D3-99FA-5A44-8AD3-1366C8A72603%2FLiu%20Qiangdong%2C%20Company%7C8FA4EECF-0663-8949-AB1C-584634AABFF7%2F%29 oneno"&amp;"te:https://d.docs.live.net/3bbb1d8d939ce15c/Documents/China%20Philanthropy%20Project/Profile.one#Liu%20Qiangdong,%20Company&amp;section-id={E512E2D3-99FA-5A44-8AD3-1366C8A72603}&amp;page-id={8FA4EECF-0663-8949-AB1C-584634AABFF7}&amp;end","Link")</f>
        <v>#VALUE!</v>
      </c>
      <c r="R4" s="388" t="s">
        <v>3568</v>
      </c>
      <c r="S4" s="390"/>
      <c r="T4" s="330" t="s">
        <v>3569</v>
      </c>
      <c r="U4" s="389" t="s">
        <v>3570</v>
      </c>
      <c r="V4" s="393" t="s">
        <v>307</v>
      </c>
      <c r="W4" s="394">
        <v>3.4500000000000003E-2</v>
      </c>
      <c r="X4" s="396">
        <v>2</v>
      </c>
      <c r="Y4" s="410"/>
      <c r="Z4" s="396" t="s">
        <v>222</v>
      </c>
      <c r="AA4" s="394" t="s">
        <v>222</v>
      </c>
      <c r="AB4" s="396" t="s">
        <v>2791</v>
      </c>
      <c r="AC4" s="394" t="s">
        <v>2791</v>
      </c>
      <c r="AD4" s="393" t="s">
        <v>3571</v>
      </c>
      <c r="AE4" s="394" t="s">
        <v>3572</v>
      </c>
      <c r="AF4" s="396" t="s">
        <v>1371</v>
      </c>
      <c r="AG4" s="394" t="s">
        <v>68</v>
      </c>
      <c r="AH4" s="396" t="s">
        <v>99</v>
      </c>
      <c r="AI4" s="394" t="s">
        <v>68</v>
      </c>
      <c r="AJ4" s="396" t="s">
        <v>69</v>
      </c>
      <c r="AK4" s="394" t="s">
        <v>70</v>
      </c>
      <c r="AL4" s="187"/>
      <c r="AM4" s="410"/>
      <c r="AN4" s="187"/>
      <c r="AO4" s="411"/>
      <c r="AP4" s="187"/>
      <c r="AQ4" s="410"/>
      <c r="AR4" s="396" t="s">
        <v>74</v>
      </c>
      <c r="AS4" s="411"/>
      <c r="AT4" s="412"/>
      <c r="AU4" s="411"/>
      <c r="AV4" s="393" t="s">
        <v>3573</v>
      </c>
      <c r="AW4" s="411"/>
      <c r="AX4" s="405"/>
      <c r="AY4" s="406"/>
      <c r="AZ4" s="406"/>
      <c r="BA4" s="405"/>
      <c r="BB4" s="386"/>
      <c r="BC4" s="5" t="s">
        <v>269</v>
      </c>
      <c r="BD4" s="407">
        <v>42713</v>
      </c>
    </row>
    <row r="5" spans="1:64" ht="15.75" customHeight="1">
      <c r="A5" s="385" t="s">
        <v>3574</v>
      </c>
      <c r="B5" s="385" t="s">
        <v>2850</v>
      </c>
      <c r="C5" s="228"/>
      <c r="D5" s="227" t="s">
        <v>936</v>
      </c>
      <c r="E5" s="226"/>
      <c r="F5" s="406"/>
      <c r="G5" s="405"/>
      <c r="H5" s="406"/>
      <c r="I5" s="405"/>
      <c r="J5" s="365"/>
      <c r="K5" s="413"/>
      <c r="L5" s="365"/>
      <c r="M5" s="413"/>
      <c r="N5" s="365"/>
      <c r="O5" s="413"/>
      <c r="P5" s="365"/>
      <c r="Q5" s="413"/>
      <c r="R5" s="365"/>
      <c r="S5" s="413"/>
      <c r="T5" s="365"/>
      <c r="U5" s="413"/>
      <c r="V5" s="396" t="s">
        <v>3575</v>
      </c>
      <c r="W5" s="394">
        <v>0.5</v>
      </c>
      <c r="X5" s="396">
        <v>9</v>
      </c>
      <c r="Y5" s="394">
        <v>8</v>
      </c>
      <c r="Z5" s="187"/>
      <c r="AA5" s="410"/>
      <c r="AB5" s="187"/>
      <c r="AC5" s="410"/>
      <c r="AD5" s="396" t="s">
        <v>3576</v>
      </c>
      <c r="AE5" s="414" t="s">
        <v>3577</v>
      </c>
      <c r="AF5" s="396" t="s">
        <v>1352</v>
      </c>
      <c r="AG5" s="410"/>
      <c r="AH5" s="396" t="s">
        <v>67</v>
      </c>
      <c r="AI5" s="394" t="s">
        <v>141</v>
      </c>
      <c r="AJ5" s="187"/>
      <c r="AK5" s="394" t="s">
        <v>70</v>
      </c>
      <c r="AL5" s="187"/>
      <c r="AM5" s="410"/>
      <c r="AN5" s="187"/>
      <c r="AO5" s="410"/>
      <c r="AP5" s="396" t="s">
        <v>74</v>
      </c>
      <c r="AQ5" s="410"/>
      <c r="AR5" s="187"/>
      <c r="AS5" s="410"/>
      <c r="AT5" s="396" t="s">
        <v>84</v>
      </c>
      <c r="AU5" s="410"/>
      <c r="AV5" s="187"/>
      <c r="AW5" s="410"/>
      <c r="AX5" s="405"/>
      <c r="AY5" s="406"/>
      <c r="AZ5" s="406"/>
      <c r="BA5" s="405"/>
      <c r="BB5" s="406"/>
      <c r="BC5" s="5" t="s">
        <v>269</v>
      </c>
      <c r="BD5" s="90">
        <v>42713</v>
      </c>
    </row>
    <row r="6" spans="1:64" ht="15.75" customHeight="1">
      <c r="A6" s="385" t="s">
        <v>3574</v>
      </c>
      <c r="B6" s="385" t="s">
        <v>3579</v>
      </c>
      <c r="C6" s="329"/>
      <c r="D6" s="386" t="s">
        <v>3580</v>
      </c>
      <c r="E6" s="405"/>
      <c r="F6" s="406"/>
      <c r="G6" s="405"/>
      <c r="H6" s="406"/>
      <c r="I6" s="405"/>
      <c r="J6" s="365"/>
      <c r="K6" s="413"/>
      <c r="L6" s="365"/>
      <c r="M6" s="413"/>
      <c r="N6" s="365"/>
      <c r="O6" s="413"/>
      <c r="P6" s="365"/>
      <c r="Q6" s="413"/>
      <c r="R6" s="365"/>
      <c r="S6" s="413"/>
      <c r="T6" s="365"/>
      <c r="U6" s="413"/>
      <c r="V6" s="396" t="s">
        <v>3581</v>
      </c>
      <c r="W6" s="394">
        <v>0.3</v>
      </c>
      <c r="X6" s="396">
        <v>1</v>
      </c>
      <c r="Y6" s="394">
        <v>1</v>
      </c>
      <c r="Z6" s="187"/>
      <c r="AA6" s="410"/>
      <c r="AB6" s="187"/>
      <c r="AC6" s="410"/>
      <c r="AD6" s="396" t="s">
        <v>3582</v>
      </c>
      <c r="AE6" s="394" t="s">
        <v>3583</v>
      </c>
      <c r="AF6" s="396" t="s">
        <v>1390</v>
      </c>
      <c r="AG6" s="410"/>
      <c r="AH6" s="396" t="s">
        <v>67</v>
      </c>
      <c r="AI6" s="394" t="s">
        <v>141</v>
      </c>
      <c r="AJ6" s="187"/>
      <c r="AK6" s="394" t="s">
        <v>70</v>
      </c>
      <c r="AL6" s="187"/>
      <c r="AM6" s="410"/>
      <c r="AN6" s="187"/>
      <c r="AO6" s="410"/>
      <c r="AP6" s="396" t="s">
        <v>74</v>
      </c>
      <c r="AQ6" s="410"/>
      <c r="AR6" s="187"/>
      <c r="AS6" s="410"/>
      <c r="AT6" s="396" t="s">
        <v>3585</v>
      </c>
      <c r="AU6" s="410"/>
      <c r="AV6" s="187"/>
      <c r="AW6" s="410"/>
      <c r="AX6" s="405"/>
      <c r="AY6" s="406"/>
      <c r="AZ6" s="406"/>
      <c r="BA6" s="405"/>
      <c r="BB6" s="406"/>
      <c r="BC6" s="5" t="s">
        <v>269</v>
      </c>
      <c r="BD6" s="90">
        <v>42713</v>
      </c>
    </row>
    <row r="7" spans="1:64" ht="15.75" customHeight="1">
      <c r="A7" s="385" t="s">
        <v>3574</v>
      </c>
      <c r="B7" s="385" t="s">
        <v>2389</v>
      </c>
      <c r="C7" s="329"/>
      <c r="D7" s="386" t="s">
        <v>828</v>
      </c>
      <c r="E7" s="405"/>
      <c r="F7" s="406"/>
      <c r="G7" s="405"/>
      <c r="H7" s="406"/>
      <c r="I7" s="405"/>
      <c r="J7" s="365"/>
      <c r="K7" s="413"/>
      <c r="L7" s="365"/>
      <c r="M7" s="413"/>
      <c r="N7" s="365"/>
      <c r="O7" s="413"/>
      <c r="P7" s="365"/>
      <c r="Q7" s="413"/>
      <c r="R7" s="365"/>
      <c r="S7" s="413"/>
      <c r="T7" s="365"/>
      <c r="U7" s="413"/>
      <c r="V7" s="396" t="s">
        <v>3586</v>
      </c>
      <c r="W7" s="394">
        <v>0.6</v>
      </c>
      <c r="X7" s="396">
        <v>6</v>
      </c>
      <c r="Y7" s="394">
        <v>3</v>
      </c>
      <c r="Z7" s="187"/>
      <c r="AA7" s="410"/>
      <c r="AB7" s="187"/>
      <c r="AC7" s="410"/>
      <c r="AD7" s="396" t="s">
        <v>3587</v>
      </c>
      <c r="AE7" s="394" t="s">
        <v>3588</v>
      </c>
      <c r="AF7" s="396" t="s">
        <v>138</v>
      </c>
      <c r="AG7" s="410"/>
      <c r="AH7" s="396" t="s">
        <v>67</v>
      </c>
      <c r="AI7" s="394" t="s">
        <v>68</v>
      </c>
      <c r="AJ7" s="187"/>
      <c r="AK7" s="394" t="s">
        <v>70</v>
      </c>
      <c r="AL7" s="187"/>
      <c r="AM7" s="410"/>
      <c r="AN7" s="187"/>
      <c r="AO7" s="410"/>
      <c r="AP7" s="396" t="s">
        <v>74</v>
      </c>
      <c r="AQ7" s="410"/>
      <c r="AR7" s="187"/>
      <c r="AS7" s="410"/>
      <c r="AT7" s="396" t="s">
        <v>3585</v>
      </c>
      <c r="AU7" s="410"/>
      <c r="AV7" s="187"/>
      <c r="AW7" s="410"/>
      <c r="AX7" s="405"/>
      <c r="AY7" s="406"/>
      <c r="AZ7" s="406"/>
      <c r="BA7" s="405"/>
      <c r="BB7" s="406"/>
      <c r="BC7" s="5" t="s">
        <v>269</v>
      </c>
      <c r="BD7" s="90">
        <v>42713</v>
      </c>
    </row>
    <row r="8" spans="1:64" ht="15.75" customHeight="1">
      <c r="A8" s="385" t="s">
        <v>3555</v>
      </c>
      <c r="B8" s="385" t="s">
        <v>59</v>
      </c>
      <c r="C8" s="329" t="s">
        <v>3589</v>
      </c>
      <c r="D8" s="386" t="s">
        <v>60</v>
      </c>
      <c r="E8" s="405"/>
      <c r="F8" s="406"/>
      <c r="G8" s="405"/>
      <c r="H8" s="406"/>
      <c r="I8" s="405"/>
      <c r="J8" s="365"/>
      <c r="K8" s="413"/>
      <c r="L8" s="365"/>
      <c r="M8" s="413"/>
      <c r="N8" s="365"/>
      <c r="O8" s="413"/>
      <c r="P8" s="365"/>
      <c r="Q8" s="413"/>
      <c r="R8" s="365"/>
      <c r="S8" s="413"/>
      <c r="T8" s="365"/>
      <c r="U8" s="413"/>
      <c r="V8" s="396" t="s">
        <v>1405</v>
      </c>
      <c r="W8" s="394">
        <v>99.99</v>
      </c>
      <c r="X8" s="396">
        <v>9</v>
      </c>
      <c r="Y8" s="394">
        <v>9</v>
      </c>
      <c r="Z8" s="187"/>
      <c r="AA8" s="410"/>
      <c r="AB8" s="187"/>
      <c r="AC8" s="410"/>
      <c r="AD8" s="187"/>
      <c r="AE8" s="410"/>
      <c r="AF8" s="187"/>
      <c r="AG8" s="410"/>
      <c r="AH8" s="187"/>
      <c r="AI8" s="410"/>
      <c r="AJ8" s="187"/>
      <c r="AK8" s="410"/>
      <c r="AL8" s="187"/>
      <c r="AM8" s="410"/>
      <c r="AN8" s="187"/>
      <c r="AO8" s="410"/>
      <c r="AP8" s="187"/>
      <c r="AQ8" s="410"/>
      <c r="AR8" s="187"/>
      <c r="AS8" s="410"/>
      <c r="AT8" s="187"/>
      <c r="AU8" s="410"/>
      <c r="AV8" s="187"/>
      <c r="AW8" s="410"/>
      <c r="AX8" s="405"/>
      <c r="AY8" s="406"/>
      <c r="AZ8" s="406"/>
      <c r="BA8" s="405"/>
      <c r="BB8" s="406"/>
    </row>
    <row r="9" spans="1:64" ht="15.75" customHeight="1">
      <c r="A9" s="405"/>
      <c r="B9" s="405"/>
      <c r="C9" s="312"/>
      <c r="D9" s="406"/>
      <c r="E9" s="405"/>
      <c r="F9" s="406"/>
      <c r="G9" s="405"/>
      <c r="H9" s="406"/>
      <c r="I9" s="405"/>
      <c r="J9" s="365"/>
      <c r="K9" s="413"/>
      <c r="L9" s="365"/>
      <c r="M9" s="413"/>
      <c r="N9" s="365"/>
      <c r="O9" s="413"/>
      <c r="P9" s="365"/>
      <c r="Q9" s="413"/>
      <c r="R9" s="365"/>
      <c r="S9" s="413"/>
      <c r="T9" s="365"/>
      <c r="U9" s="413"/>
      <c r="V9" s="187"/>
      <c r="W9" s="410"/>
      <c r="X9" s="187"/>
      <c r="Y9" s="410"/>
      <c r="Z9" s="187"/>
      <c r="AA9" s="410"/>
      <c r="AB9" s="187"/>
      <c r="AC9" s="410"/>
      <c r="AD9" s="187"/>
      <c r="AE9" s="410"/>
      <c r="AF9" s="187"/>
      <c r="AG9" s="410"/>
      <c r="AH9" s="187"/>
      <c r="AI9" s="410"/>
      <c r="AJ9" s="187"/>
      <c r="AK9" s="410"/>
      <c r="AL9" s="187"/>
      <c r="AM9" s="410"/>
      <c r="AN9" s="187"/>
      <c r="AO9" s="410"/>
      <c r="AP9" s="187"/>
      <c r="AQ9" s="410"/>
      <c r="AR9" s="187"/>
      <c r="AS9" s="410"/>
      <c r="AT9" s="187"/>
      <c r="AU9" s="410"/>
      <c r="AV9" s="187"/>
      <c r="AW9" s="410"/>
      <c r="AX9" s="405"/>
      <c r="AY9" s="406"/>
      <c r="AZ9" s="406"/>
      <c r="BA9" s="405"/>
      <c r="BB9" s="406"/>
    </row>
    <row r="10" spans="1:64" ht="15.75" customHeight="1">
      <c r="A10" s="385" t="s">
        <v>3590</v>
      </c>
      <c r="B10" s="405"/>
      <c r="C10" s="312"/>
      <c r="D10" s="406"/>
      <c r="E10" s="405"/>
      <c r="F10" s="406"/>
      <c r="G10" s="405"/>
      <c r="H10" s="406"/>
      <c r="I10" s="405"/>
      <c r="J10" s="365"/>
      <c r="K10" s="413"/>
      <c r="L10" s="365"/>
      <c r="M10" s="413"/>
      <c r="N10" s="365"/>
      <c r="O10" s="413"/>
      <c r="P10" s="365"/>
      <c r="Q10" s="413"/>
      <c r="R10" s="365"/>
      <c r="S10" s="413"/>
      <c r="T10" s="365"/>
      <c r="U10" s="413"/>
      <c r="V10" s="187"/>
      <c r="W10" s="410"/>
      <c r="X10" s="187"/>
      <c r="Y10" s="410"/>
      <c r="Z10" s="187"/>
      <c r="AA10" s="410"/>
      <c r="AB10" s="187"/>
      <c r="AC10" s="410"/>
      <c r="AD10" s="187"/>
      <c r="AE10" s="410"/>
      <c r="AF10" s="187"/>
      <c r="AG10" s="410"/>
      <c r="AH10" s="187"/>
      <c r="AI10" s="410"/>
      <c r="AJ10" s="187"/>
      <c r="AK10" s="410"/>
      <c r="AL10" s="187"/>
      <c r="AM10" s="410"/>
      <c r="AN10" s="187"/>
      <c r="AO10" s="410"/>
      <c r="AP10" s="187"/>
      <c r="AQ10" s="410"/>
      <c r="AR10" s="187"/>
      <c r="AS10" s="410"/>
      <c r="AT10" s="187"/>
      <c r="AU10" s="410"/>
      <c r="AV10" s="187"/>
      <c r="AW10" s="410"/>
      <c r="AX10" s="405"/>
      <c r="AY10" s="406"/>
      <c r="AZ10" s="406"/>
      <c r="BA10" s="405"/>
      <c r="BB10" s="406"/>
    </row>
    <row r="11" spans="1:64" ht="15.75" customHeight="1">
      <c r="A11" s="117" t="s">
        <v>3591</v>
      </c>
      <c r="B11" s="234" t="s">
        <v>3592</v>
      </c>
      <c r="C11" s="260"/>
      <c r="D11" s="234" t="s">
        <v>3593</v>
      </c>
      <c r="E11" s="117" t="s">
        <v>3594</v>
      </c>
      <c r="F11" s="5" t="s">
        <v>3595</v>
      </c>
      <c r="K11" s="413"/>
      <c r="L11" s="365"/>
      <c r="M11" s="413"/>
      <c r="N11" s="365"/>
      <c r="O11" s="413"/>
      <c r="P11" s="365"/>
      <c r="Q11" s="413"/>
      <c r="R11" s="365"/>
      <c r="S11" s="413"/>
      <c r="T11" s="365"/>
      <c r="U11" s="413"/>
      <c r="V11" s="187"/>
      <c r="W11" s="410"/>
      <c r="X11" s="187"/>
      <c r="Y11" s="410"/>
      <c r="Z11" s="187"/>
      <c r="AA11" s="410"/>
      <c r="AB11" s="187"/>
      <c r="AC11" s="410"/>
      <c r="AD11" s="187"/>
      <c r="AE11" s="410"/>
      <c r="AF11" s="187"/>
      <c r="AG11" s="410"/>
      <c r="AH11" s="187"/>
      <c r="AI11" s="410"/>
      <c r="AJ11" s="187"/>
      <c r="AK11" s="410"/>
      <c r="AL11" s="187"/>
      <c r="AM11" s="410"/>
      <c r="AN11" s="187"/>
      <c r="AO11" s="410"/>
      <c r="AP11" s="187"/>
      <c r="AQ11" s="410"/>
      <c r="AR11" s="187"/>
      <c r="AS11" s="410"/>
      <c r="AT11" s="187"/>
      <c r="AU11" s="410"/>
      <c r="AV11" s="187"/>
      <c r="AW11" s="410"/>
      <c r="AX11" s="405"/>
      <c r="AY11" s="406"/>
      <c r="AZ11" s="406"/>
      <c r="BA11" s="405"/>
      <c r="BB11" s="406"/>
    </row>
    <row r="12" spans="1:64" ht="15.75" customHeight="1">
      <c r="A12" s="117" t="s">
        <v>3596</v>
      </c>
      <c r="B12" s="5" t="s">
        <v>3597</v>
      </c>
      <c r="C12" s="260"/>
      <c r="D12" s="234">
        <v>100000</v>
      </c>
      <c r="E12" s="246">
        <v>42368</v>
      </c>
      <c r="F12" s="281" t="s">
        <v>3598</v>
      </c>
      <c r="K12" s="413"/>
      <c r="L12" s="365"/>
      <c r="M12" s="413"/>
      <c r="N12" s="365"/>
      <c r="O12" s="413"/>
      <c r="P12" s="365"/>
      <c r="Q12" s="413"/>
      <c r="R12" s="365"/>
      <c r="S12" s="413"/>
      <c r="T12" s="365"/>
      <c r="U12" s="413"/>
      <c r="V12" s="187"/>
      <c r="W12" s="410"/>
      <c r="X12" s="187"/>
      <c r="Y12" s="410"/>
      <c r="Z12" s="187"/>
      <c r="AA12" s="410"/>
      <c r="AB12" s="187"/>
      <c r="AC12" s="410"/>
      <c r="AD12" s="187"/>
      <c r="AE12" s="410"/>
      <c r="AF12" s="187"/>
      <c r="AG12" s="410"/>
      <c r="AH12" s="187"/>
      <c r="AI12" s="410"/>
      <c r="AJ12" s="187"/>
      <c r="AK12" s="410"/>
      <c r="AL12" s="187"/>
      <c r="AM12" s="410"/>
      <c r="AN12" s="187"/>
      <c r="AO12" s="410"/>
      <c r="AP12" s="187"/>
      <c r="AQ12" s="410"/>
      <c r="AR12" s="187"/>
      <c r="AS12" s="410"/>
      <c r="AT12" s="187"/>
      <c r="AU12" s="410"/>
      <c r="AV12" s="187"/>
      <c r="AW12" s="410"/>
      <c r="AX12" s="405"/>
      <c r="AY12" s="406"/>
      <c r="AZ12" s="406"/>
      <c r="BA12" s="405"/>
      <c r="BB12" s="406"/>
    </row>
    <row r="13" spans="1:64" ht="15.75" customHeight="1">
      <c r="A13" s="117" t="s">
        <v>3599</v>
      </c>
      <c r="B13" s="5" t="s">
        <v>3597</v>
      </c>
      <c r="C13" s="260"/>
      <c r="D13" s="234">
        <v>4000000</v>
      </c>
      <c r="E13" s="246">
        <v>42709</v>
      </c>
      <c r="F13" s="281" t="s">
        <v>3600</v>
      </c>
      <c r="K13" s="413"/>
      <c r="L13" s="365"/>
      <c r="M13" s="413"/>
      <c r="N13" s="365"/>
      <c r="O13" s="413"/>
      <c r="P13" s="365"/>
      <c r="Q13" s="413"/>
      <c r="R13" s="365"/>
      <c r="S13" s="413"/>
      <c r="T13" s="365"/>
      <c r="U13" s="413"/>
      <c r="V13" s="187"/>
      <c r="W13" s="410"/>
      <c r="X13" s="187"/>
      <c r="Y13" s="410"/>
      <c r="Z13" s="187"/>
      <c r="AA13" s="410"/>
      <c r="AB13" s="187"/>
      <c r="AC13" s="410"/>
      <c r="AD13" s="187"/>
      <c r="AE13" s="410"/>
      <c r="AF13" s="187"/>
      <c r="AG13" s="410"/>
      <c r="AH13" s="187"/>
      <c r="AI13" s="410"/>
      <c r="AJ13" s="187"/>
      <c r="AK13" s="410"/>
      <c r="AL13" s="187"/>
      <c r="AM13" s="410"/>
      <c r="AN13" s="187"/>
      <c r="AO13" s="410"/>
      <c r="AP13" s="187"/>
      <c r="AQ13" s="410"/>
      <c r="AR13" s="187"/>
      <c r="AS13" s="410"/>
      <c r="AT13" s="187"/>
      <c r="AU13" s="410"/>
      <c r="AV13" s="187"/>
      <c r="AW13" s="410"/>
      <c r="AX13" s="405"/>
      <c r="AY13" s="406"/>
      <c r="AZ13" s="406"/>
      <c r="BA13" s="405"/>
      <c r="BB13" s="406"/>
    </row>
    <row r="14" spans="1:64" ht="15.75" customHeight="1">
      <c r="A14" s="117" t="s">
        <v>3601</v>
      </c>
      <c r="B14" s="5" t="s">
        <v>3597</v>
      </c>
      <c r="C14" s="260"/>
      <c r="D14" s="234">
        <v>1652260</v>
      </c>
      <c r="E14" s="246">
        <v>42676</v>
      </c>
      <c r="F14" s="281" t="s">
        <v>3602</v>
      </c>
      <c r="K14" s="413"/>
      <c r="L14" s="365"/>
      <c r="M14" s="413"/>
      <c r="N14" s="365"/>
      <c r="O14" s="413"/>
      <c r="P14" s="365"/>
      <c r="Q14" s="413"/>
      <c r="R14" s="365"/>
      <c r="S14" s="413"/>
      <c r="T14" s="365"/>
      <c r="U14" s="413"/>
      <c r="V14" s="187"/>
      <c r="W14" s="410"/>
      <c r="X14" s="187"/>
      <c r="Y14" s="410"/>
      <c r="Z14" s="187"/>
      <c r="AA14" s="410"/>
      <c r="AB14" s="187"/>
      <c r="AC14" s="410"/>
      <c r="AD14" s="187"/>
      <c r="AE14" s="410"/>
      <c r="AF14" s="187"/>
      <c r="AG14" s="410"/>
      <c r="AH14" s="187"/>
      <c r="AI14" s="410"/>
      <c r="AJ14" s="187"/>
      <c r="AK14" s="410"/>
      <c r="AL14" s="187"/>
      <c r="AM14" s="410"/>
      <c r="AN14" s="187"/>
      <c r="AO14" s="410"/>
      <c r="AP14" s="187"/>
      <c r="AQ14" s="410"/>
      <c r="AR14" s="187"/>
      <c r="AS14" s="410"/>
      <c r="AT14" s="187"/>
      <c r="AU14" s="410"/>
      <c r="AV14" s="187"/>
      <c r="AW14" s="410"/>
      <c r="AX14" s="405"/>
      <c r="AY14" s="406"/>
      <c r="AZ14" s="406"/>
      <c r="BA14" s="405"/>
      <c r="BB14" s="406"/>
    </row>
    <row r="15" spans="1:64" ht="15.75" customHeight="1">
      <c r="A15" s="117" t="s">
        <v>3606</v>
      </c>
      <c r="B15" s="5" t="s">
        <v>3597</v>
      </c>
      <c r="C15" s="260"/>
      <c r="D15" s="234">
        <v>400000</v>
      </c>
      <c r="E15" s="246">
        <v>42671</v>
      </c>
      <c r="F15" s="281" t="s">
        <v>3607</v>
      </c>
      <c r="K15" s="413"/>
      <c r="L15" s="365"/>
      <c r="M15" s="413"/>
      <c r="N15" s="365"/>
      <c r="O15" s="413"/>
      <c r="P15" s="365"/>
      <c r="Q15" s="413"/>
      <c r="R15" s="365"/>
      <c r="S15" s="413"/>
      <c r="T15" s="365"/>
      <c r="U15" s="413"/>
      <c r="V15" s="187"/>
      <c r="W15" s="410"/>
      <c r="X15" s="187"/>
      <c r="Y15" s="410"/>
      <c r="Z15" s="187"/>
      <c r="AA15" s="410"/>
      <c r="AB15" s="187"/>
      <c r="AC15" s="410"/>
      <c r="AD15" s="187"/>
      <c r="AE15" s="410"/>
      <c r="AF15" s="187"/>
      <c r="AG15" s="410"/>
      <c r="AH15" s="187"/>
      <c r="AI15" s="410"/>
      <c r="AJ15" s="187"/>
      <c r="AK15" s="410"/>
      <c r="AL15" s="187"/>
      <c r="AM15" s="410"/>
      <c r="AN15" s="187"/>
      <c r="AO15" s="410"/>
      <c r="AP15" s="187"/>
      <c r="AQ15" s="410"/>
      <c r="AR15" s="187"/>
      <c r="AS15" s="410"/>
      <c r="AT15" s="187"/>
      <c r="AU15" s="410"/>
      <c r="AV15" s="187"/>
      <c r="AW15" s="410"/>
      <c r="AX15" s="405"/>
      <c r="AY15" s="406"/>
      <c r="AZ15" s="406"/>
      <c r="BA15" s="405"/>
      <c r="BB15" s="406"/>
    </row>
    <row r="16" spans="1:64" ht="15.75" customHeight="1">
      <c r="A16" s="117" t="s">
        <v>3609</v>
      </c>
      <c r="B16" s="5" t="s">
        <v>3597</v>
      </c>
      <c r="C16" s="260"/>
      <c r="D16" s="234">
        <v>600000</v>
      </c>
      <c r="E16" s="246">
        <v>42627</v>
      </c>
      <c r="F16" s="281" t="s">
        <v>3607</v>
      </c>
      <c r="K16" s="413"/>
      <c r="L16" s="365"/>
      <c r="M16" s="413"/>
      <c r="N16" s="365"/>
      <c r="O16" s="413"/>
      <c r="P16" s="365"/>
      <c r="Q16" s="413"/>
      <c r="R16" s="365"/>
      <c r="S16" s="413"/>
      <c r="T16" s="365"/>
      <c r="U16" s="413"/>
      <c r="V16" s="187"/>
      <c r="W16" s="410"/>
      <c r="X16" s="187"/>
      <c r="Y16" s="410"/>
      <c r="Z16" s="187"/>
      <c r="AA16" s="410"/>
      <c r="AB16" s="187"/>
      <c r="AC16" s="410"/>
      <c r="AD16" s="187"/>
      <c r="AE16" s="410"/>
      <c r="AF16" s="187"/>
      <c r="AG16" s="410"/>
      <c r="AH16" s="187"/>
      <c r="AI16" s="410"/>
      <c r="AJ16" s="187"/>
      <c r="AK16" s="410"/>
      <c r="AL16" s="187"/>
      <c r="AM16" s="410"/>
      <c r="AN16" s="187"/>
      <c r="AO16" s="410"/>
      <c r="AP16" s="187"/>
      <c r="AQ16" s="410"/>
      <c r="AR16" s="187"/>
      <c r="AS16" s="410"/>
      <c r="AT16" s="187"/>
      <c r="AU16" s="410"/>
      <c r="AV16" s="187"/>
      <c r="AW16" s="410"/>
      <c r="AX16" s="405"/>
      <c r="AY16" s="406"/>
      <c r="AZ16" s="406"/>
      <c r="BA16" s="405"/>
      <c r="BB16" s="406"/>
    </row>
    <row r="17" spans="1:62" ht="15.75" customHeight="1">
      <c r="A17" s="405"/>
      <c r="B17" s="405"/>
      <c r="C17" s="312"/>
      <c r="D17" s="406"/>
      <c r="E17" s="405"/>
      <c r="F17" s="406"/>
      <c r="G17" s="405"/>
      <c r="H17" s="406"/>
      <c r="I17" s="405"/>
      <c r="J17" s="365"/>
      <c r="K17" s="413"/>
      <c r="L17" s="365"/>
      <c r="M17" s="413"/>
      <c r="N17" s="365"/>
      <c r="O17" s="413"/>
      <c r="P17" s="365"/>
      <c r="Q17" s="413"/>
      <c r="R17" s="365"/>
      <c r="S17" s="413"/>
      <c r="T17" s="365"/>
      <c r="U17" s="413"/>
      <c r="V17" s="187"/>
      <c r="W17" s="410"/>
      <c r="X17" s="187"/>
      <c r="Y17" s="410"/>
      <c r="Z17" s="187"/>
      <c r="AA17" s="410"/>
      <c r="AB17" s="187"/>
      <c r="AC17" s="410"/>
      <c r="AD17" s="187"/>
      <c r="AE17" s="410"/>
      <c r="AF17" s="187"/>
      <c r="AG17" s="410"/>
      <c r="AH17" s="187"/>
      <c r="AI17" s="410"/>
      <c r="AJ17" s="187"/>
      <c r="AK17" s="410"/>
      <c r="AL17" s="187"/>
      <c r="AM17" s="410"/>
      <c r="AN17" s="187"/>
      <c r="AO17" s="410"/>
      <c r="AP17" s="187"/>
      <c r="AQ17" s="410"/>
      <c r="AR17" s="187"/>
      <c r="AS17" s="410"/>
      <c r="AT17" s="187"/>
      <c r="AU17" s="410"/>
      <c r="AV17" s="187"/>
      <c r="AW17" s="410"/>
      <c r="AX17" s="405"/>
      <c r="AY17" s="406"/>
      <c r="AZ17" s="406"/>
      <c r="BA17" s="405"/>
      <c r="BB17" s="406"/>
    </row>
    <row r="18" spans="1:62" ht="15.75" customHeight="1">
      <c r="A18" s="405"/>
      <c r="B18" s="405"/>
      <c r="C18" s="312"/>
      <c r="D18" s="406"/>
      <c r="E18" s="405"/>
      <c r="F18" s="406"/>
      <c r="G18" s="405"/>
      <c r="H18" s="406"/>
      <c r="I18" s="405"/>
      <c r="J18" s="365"/>
      <c r="K18" s="413"/>
      <c r="L18" s="365"/>
      <c r="M18" s="413"/>
      <c r="N18" s="365"/>
      <c r="O18" s="413"/>
      <c r="P18" s="365"/>
      <c r="Q18" s="413"/>
      <c r="R18" s="365"/>
      <c r="S18" s="413"/>
      <c r="T18" s="365"/>
      <c r="U18" s="413"/>
      <c r="V18" s="187"/>
      <c r="W18" s="410"/>
      <c r="X18" s="187"/>
      <c r="Y18" s="410"/>
      <c r="Z18" s="187"/>
      <c r="AA18" s="410"/>
      <c r="AB18" s="187"/>
      <c r="AC18" s="410"/>
      <c r="AD18" s="187"/>
      <c r="AE18" s="410"/>
      <c r="AF18" s="187"/>
      <c r="AG18" s="410"/>
      <c r="AH18" s="187"/>
      <c r="AI18" s="410"/>
      <c r="AJ18" s="187"/>
      <c r="AK18" s="410"/>
      <c r="AL18" s="187"/>
      <c r="AM18" s="410"/>
      <c r="AN18" s="187"/>
      <c r="AO18" s="410"/>
      <c r="AP18" s="187"/>
      <c r="AQ18" s="410"/>
      <c r="AR18" s="187"/>
      <c r="AS18" s="410"/>
      <c r="AT18" s="187"/>
      <c r="AU18" s="410"/>
      <c r="AV18" s="187"/>
      <c r="AW18" s="410"/>
      <c r="AX18" s="405"/>
      <c r="AY18" s="406"/>
      <c r="AZ18" s="406"/>
      <c r="BA18" s="405"/>
      <c r="BB18" s="406"/>
    </row>
    <row r="19" spans="1:62" ht="15.75" customHeight="1">
      <c r="A19" s="416" t="s">
        <v>3555</v>
      </c>
      <c r="B19" s="416"/>
      <c r="C19" s="417" t="s">
        <v>3610</v>
      </c>
      <c r="D19" s="418" t="s">
        <v>519</v>
      </c>
      <c r="E19" s="9"/>
      <c r="F19" s="419"/>
      <c r="G19" s="420" t="str">
        <f>IF(ISBLANK(F19),"",2016-F19)</f>
        <v/>
      </c>
      <c r="H19" s="419"/>
      <c r="I19" s="420"/>
      <c r="J19" s="419"/>
      <c r="K19" s="421"/>
      <c r="L19" s="422"/>
      <c r="M19" s="21"/>
      <c r="N19" s="422"/>
      <c r="O19" s="421"/>
      <c r="P19" s="422"/>
      <c r="Q19" s="421"/>
      <c r="R19" s="422"/>
      <c r="V19" s="423" t="s">
        <v>2013</v>
      </c>
      <c r="W19" s="424">
        <v>6.5</v>
      </c>
      <c r="X19" s="425"/>
      <c r="Y19" s="426"/>
      <c r="Z19" s="423" t="s">
        <v>2015</v>
      </c>
      <c r="AA19" s="424" t="s">
        <v>2016</v>
      </c>
      <c r="AB19" s="423" t="s">
        <v>3612</v>
      </c>
      <c r="AC19" s="424" t="s">
        <v>3613</v>
      </c>
      <c r="AD19" s="427" t="s">
        <v>2022</v>
      </c>
      <c r="AE19" s="426"/>
      <c r="AF19" s="425"/>
      <c r="AG19" s="424" t="s">
        <v>140</v>
      </c>
      <c r="AH19" s="428" t="s">
        <v>67</v>
      </c>
      <c r="AI19" s="424" t="s">
        <v>100</v>
      </c>
      <c r="AJ19" s="423" t="s">
        <v>69</v>
      </c>
      <c r="AK19" s="424" t="s">
        <v>70</v>
      </c>
      <c r="AL19" s="35" t="s">
        <v>73</v>
      </c>
      <c r="AM19" s="193"/>
      <c r="AN19" s="25"/>
      <c r="AO19" s="23"/>
      <c r="AP19" s="423" t="s">
        <v>74</v>
      </c>
      <c r="AQ19" s="426"/>
      <c r="AR19" s="425"/>
      <c r="AS19" s="426"/>
      <c r="AT19" s="425"/>
      <c r="AU19" s="424" t="s">
        <v>2021</v>
      </c>
      <c r="AV19" s="425"/>
      <c r="AW19" s="424" t="s">
        <v>76</v>
      </c>
      <c r="AX19" s="317" t="s">
        <v>103</v>
      </c>
      <c r="AY19" s="429">
        <v>42689</v>
      </c>
      <c r="AZ19" s="424">
        <v>6.5</v>
      </c>
      <c r="BA19" s="430"/>
      <c r="BB19" s="430"/>
      <c r="BC19" s="216"/>
      <c r="BD19" s="216"/>
      <c r="BE19" s="216"/>
      <c r="BF19" s="216"/>
      <c r="BG19" s="216"/>
      <c r="BH19" s="216"/>
      <c r="BI19" s="216"/>
      <c r="BJ19" s="216"/>
    </row>
    <row r="20" spans="1:62" ht="15.75" customHeight="1">
      <c r="A20" s="405"/>
      <c r="B20" s="405"/>
      <c r="C20" s="312"/>
      <c r="D20" s="406"/>
      <c r="E20" s="405"/>
      <c r="F20" s="406"/>
      <c r="G20" s="405"/>
      <c r="H20" s="406"/>
      <c r="I20" s="405"/>
      <c r="J20" s="365"/>
      <c r="K20" s="413"/>
      <c r="L20" s="365"/>
      <c r="M20" s="413"/>
      <c r="N20" s="365"/>
      <c r="O20" s="413"/>
      <c r="P20" s="365"/>
      <c r="Q20" s="413"/>
      <c r="R20" s="365"/>
      <c r="S20" s="413"/>
      <c r="T20" s="365"/>
      <c r="U20" s="413"/>
      <c r="V20" s="187"/>
      <c r="W20" s="410"/>
      <c r="X20" s="187"/>
      <c r="Y20" s="410"/>
      <c r="Z20" s="187"/>
      <c r="AA20" s="410"/>
      <c r="AB20" s="187"/>
      <c r="AC20" s="410"/>
      <c r="AD20" s="187"/>
      <c r="AE20" s="410"/>
      <c r="AF20" s="187"/>
      <c r="AG20" s="410"/>
      <c r="AH20" s="187"/>
      <c r="AI20" s="410"/>
      <c r="AJ20" s="187"/>
      <c r="AK20" s="410"/>
      <c r="AL20" s="187"/>
      <c r="AM20" s="410"/>
      <c r="AN20" s="187"/>
      <c r="AO20" s="410"/>
      <c r="AP20" s="187"/>
      <c r="AQ20" s="410"/>
      <c r="AR20" s="187"/>
      <c r="AS20" s="410"/>
      <c r="AT20" s="187"/>
      <c r="AU20" s="410"/>
      <c r="AV20" s="187"/>
      <c r="AW20" s="410"/>
      <c r="AX20" s="405"/>
      <c r="AY20" s="406"/>
      <c r="AZ20" s="406"/>
      <c r="BA20" s="405"/>
      <c r="BB20" s="406"/>
    </row>
    <row r="21" spans="1:62" ht="15.75" customHeight="1">
      <c r="A21" s="405"/>
      <c r="B21" s="405"/>
      <c r="C21" s="312"/>
      <c r="D21" s="406"/>
      <c r="E21" s="405"/>
      <c r="F21" s="406"/>
      <c r="G21" s="405"/>
      <c r="H21" s="406"/>
      <c r="I21" s="405"/>
      <c r="J21" s="365"/>
      <c r="K21" s="413"/>
      <c r="L21" s="365"/>
      <c r="M21" s="413"/>
      <c r="N21" s="365"/>
      <c r="O21" s="413"/>
      <c r="P21" s="365"/>
      <c r="Q21" s="413"/>
      <c r="R21" s="365"/>
      <c r="S21" s="413"/>
      <c r="T21" s="365"/>
      <c r="U21" s="413"/>
      <c r="V21" s="187"/>
      <c r="W21" s="410"/>
      <c r="X21" s="187"/>
      <c r="Y21" s="410"/>
      <c r="Z21" s="187"/>
      <c r="AA21" s="410"/>
      <c r="AB21" s="187"/>
      <c r="AC21" s="410"/>
      <c r="AD21" s="187"/>
      <c r="AE21" s="410"/>
      <c r="AF21" s="187"/>
      <c r="AG21" s="410"/>
      <c r="AH21" s="187"/>
      <c r="AI21" s="410"/>
      <c r="AJ21" s="187"/>
      <c r="AK21" s="410"/>
      <c r="AL21" s="187"/>
      <c r="AM21" s="410"/>
      <c r="AN21" s="187"/>
      <c r="AO21" s="410"/>
      <c r="AP21" s="187"/>
      <c r="AQ21" s="410"/>
      <c r="AR21" s="187"/>
      <c r="AS21" s="410"/>
      <c r="AT21" s="187"/>
      <c r="AU21" s="410"/>
      <c r="AV21" s="187"/>
      <c r="AW21" s="410"/>
      <c r="AX21" s="405"/>
      <c r="AY21" s="406"/>
      <c r="AZ21" s="406"/>
      <c r="BA21" s="405"/>
      <c r="BB21" s="406"/>
    </row>
    <row r="22" spans="1:62" ht="15.75" customHeight="1">
      <c r="A22" s="405"/>
      <c r="B22" s="405"/>
      <c r="C22" s="312"/>
      <c r="D22" s="406"/>
      <c r="E22" s="405"/>
      <c r="F22" s="406"/>
      <c r="G22" s="405"/>
      <c r="H22" s="406"/>
      <c r="I22" s="405"/>
      <c r="J22" s="365"/>
      <c r="K22" s="413"/>
      <c r="L22" s="365"/>
      <c r="M22" s="413"/>
      <c r="N22" s="365"/>
      <c r="O22" s="413"/>
      <c r="P22" s="365"/>
      <c r="Q22" s="413"/>
      <c r="R22" s="365"/>
      <c r="S22" s="413"/>
      <c r="T22" s="365"/>
      <c r="U22" s="413"/>
      <c r="V22" s="187"/>
      <c r="W22" s="410"/>
      <c r="X22" s="187"/>
      <c r="Y22" s="410"/>
      <c r="Z22" s="187"/>
      <c r="AA22" s="410"/>
      <c r="AB22" s="187"/>
      <c r="AC22" s="410"/>
      <c r="AD22" s="187"/>
      <c r="AE22" s="410"/>
      <c r="AF22" s="187"/>
      <c r="AG22" s="410"/>
      <c r="AH22" s="187"/>
      <c r="AI22" s="410"/>
      <c r="AJ22" s="187"/>
      <c r="AK22" s="410"/>
      <c r="AL22" s="187"/>
      <c r="AM22" s="410"/>
      <c r="AN22" s="187"/>
      <c r="AO22" s="410"/>
      <c r="AP22" s="187"/>
      <c r="AQ22" s="410"/>
      <c r="AR22" s="187"/>
      <c r="AS22" s="410"/>
      <c r="AT22" s="187"/>
      <c r="AU22" s="410"/>
      <c r="AV22" s="187"/>
      <c r="AW22" s="410"/>
      <c r="AX22" s="405"/>
      <c r="AY22" s="406"/>
      <c r="AZ22" s="406"/>
      <c r="BA22" s="405"/>
      <c r="BB22" s="406"/>
    </row>
    <row r="23" spans="1:62" ht="15.75" customHeight="1">
      <c r="A23" s="405"/>
      <c r="B23" s="405"/>
      <c r="C23" s="312"/>
      <c r="D23" s="406"/>
      <c r="E23" s="405"/>
      <c r="F23" s="406"/>
      <c r="G23" s="405"/>
      <c r="H23" s="406"/>
      <c r="I23" s="405"/>
      <c r="J23" s="365"/>
      <c r="K23" s="413"/>
      <c r="L23" s="365"/>
      <c r="M23" s="413"/>
      <c r="N23" s="365"/>
      <c r="O23" s="413"/>
      <c r="P23" s="365"/>
      <c r="Q23" s="413"/>
      <c r="R23" s="365"/>
      <c r="S23" s="413"/>
      <c r="T23" s="365"/>
      <c r="U23" s="413"/>
      <c r="V23" s="187"/>
      <c r="W23" s="410"/>
      <c r="X23" s="187"/>
      <c r="Y23" s="410"/>
      <c r="Z23" s="187"/>
      <c r="AA23" s="410"/>
      <c r="AB23" s="187"/>
      <c r="AC23" s="410"/>
      <c r="AD23" s="187"/>
      <c r="AE23" s="410"/>
      <c r="AF23" s="187"/>
      <c r="AG23" s="410"/>
      <c r="AH23" s="187"/>
      <c r="AI23" s="410"/>
      <c r="AJ23" s="187"/>
      <c r="AK23" s="410"/>
      <c r="AL23" s="187"/>
      <c r="AM23" s="410"/>
      <c r="AN23" s="187"/>
      <c r="AO23" s="410"/>
      <c r="AP23" s="187"/>
      <c r="AQ23" s="410"/>
      <c r="AR23" s="187"/>
      <c r="AS23" s="410"/>
      <c r="AT23" s="187"/>
      <c r="AU23" s="410"/>
      <c r="AV23" s="187"/>
      <c r="AW23" s="410"/>
      <c r="AX23" s="405"/>
      <c r="AY23" s="406"/>
      <c r="AZ23" s="406"/>
      <c r="BA23" s="405"/>
      <c r="BB23" s="406"/>
    </row>
    <row r="24" spans="1:62" ht="15.75" customHeight="1">
      <c r="A24" s="405"/>
      <c r="B24" s="405"/>
      <c r="C24" s="312"/>
      <c r="D24" s="406"/>
      <c r="E24" s="405"/>
      <c r="F24" s="406"/>
      <c r="G24" s="405"/>
      <c r="H24" s="406"/>
      <c r="I24" s="405"/>
      <c r="J24" s="365"/>
      <c r="K24" s="413"/>
      <c r="L24" s="365"/>
      <c r="M24" s="413"/>
      <c r="N24" s="365"/>
      <c r="O24" s="413"/>
      <c r="P24" s="365"/>
      <c r="Q24" s="413"/>
      <c r="R24" s="365"/>
      <c r="S24" s="413"/>
      <c r="T24" s="365"/>
      <c r="U24" s="413"/>
      <c r="V24" s="187"/>
      <c r="W24" s="410"/>
      <c r="X24" s="187"/>
      <c r="Y24" s="410"/>
      <c r="Z24" s="187"/>
      <c r="AA24" s="410"/>
      <c r="AB24" s="187"/>
      <c r="AC24" s="410"/>
      <c r="AD24" s="187"/>
      <c r="AE24" s="410"/>
      <c r="AF24" s="187"/>
      <c r="AG24" s="410"/>
      <c r="AH24" s="187"/>
      <c r="AI24" s="410"/>
      <c r="AJ24" s="187"/>
      <c r="AK24" s="410"/>
      <c r="AL24" s="187"/>
      <c r="AM24" s="410"/>
      <c r="AN24" s="187"/>
      <c r="AO24" s="410"/>
      <c r="AP24" s="187"/>
      <c r="AQ24" s="410"/>
      <c r="AR24" s="187"/>
      <c r="AS24" s="410"/>
      <c r="AT24" s="187"/>
      <c r="AU24" s="410"/>
      <c r="AV24" s="187"/>
      <c r="AW24" s="410"/>
      <c r="AX24" s="405"/>
      <c r="AY24" s="406"/>
      <c r="AZ24" s="406"/>
      <c r="BA24" s="405"/>
      <c r="BB24" s="406"/>
    </row>
    <row r="25" spans="1:62" ht="15.75" customHeight="1">
      <c r="A25" s="405"/>
      <c r="B25" s="405"/>
      <c r="C25" s="312"/>
      <c r="D25" s="406"/>
      <c r="E25" s="405"/>
      <c r="F25" s="406"/>
      <c r="G25" s="405"/>
      <c r="H25" s="406"/>
      <c r="I25" s="405"/>
      <c r="J25" s="365"/>
      <c r="K25" s="413"/>
      <c r="L25" s="365"/>
      <c r="M25" s="413"/>
      <c r="N25" s="365"/>
      <c r="O25" s="413"/>
      <c r="P25" s="365"/>
      <c r="Q25" s="413"/>
      <c r="R25" s="365"/>
      <c r="S25" s="413"/>
      <c r="T25" s="365"/>
      <c r="U25" s="413"/>
      <c r="V25" s="187"/>
      <c r="W25" s="410"/>
      <c r="X25" s="187"/>
      <c r="Y25" s="410"/>
      <c r="Z25" s="187"/>
      <c r="AA25" s="410"/>
      <c r="AB25" s="187"/>
      <c r="AC25" s="410"/>
      <c r="AD25" s="187"/>
      <c r="AE25" s="410"/>
      <c r="AF25" s="187"/>
      <c r="AG25" s="410"/>
      <c r="AH25" s="187"/>
      <c r="AI25" s="410"/>
      <c r="AJ25" s="187"/>
      <c r="AK25" s="410"/>
      <c r="AL25" s="187"/>
      <c r="AM25" s="410"/>
      <c r="AN25" s="187"/>
      <c r="AO25" s="410"/>
      <c r="AP25" s="187"/>
      <c r="AQ25" s="410"/>
      <c r="AR25" s="187"/>
      <c r="AS25" s="410"/>
      <c r="AT25" s="187"/>
      <c r="AU25" s="410"/>
      <c r="AV25" s="187"/>
      <c r="AW25" s="410"/>
      <c r="AX25" s="405"/>
      <c r="AY25" s="406"/>
      <c r="AZ25" s="406"/>
      <c r="BA25" s="405"/>
      <c r="BB25" s="406"/>
    </row>
    <row r="26" spans="1:62" ht="15.75" customHeight="1">
      <c r="A26" s="405"/>
      <c r="B26" s="405"/>
      <c r="C26" s="312"/>
      <c r="D26" s="406"/>
      <c r="E26" s="405"/>
      <c r="F26" s="406"/>
      <c r="G26" s="405"/>
      <c r="H26" s="406"/>
      <c r="I26" s="405"/>
      <c r="J26" s="365"/>
      <c r="K26" s="413"/>
      <c r="L26" s="365"/>
      <c r="M26" s="413"/>
      <c r="N26" s="365"/>
      <c r="O26" s="413"/>
      <c r="P26" s="365"/>
      <c r="Q26" s="413"/>
      <c r="R26" s="365"/>
      <c r="S26" s="413"/>
      <c r="T26" s="365"/>
      <c r="U26" s="413"/>
      <c r="V26" s="187"/>
      <c r="W26" s="410"/>
      <c r="X26" s="187"/>
      <c r="Y26" s="410"/>
      <c r="Z26" s="187"/>
      <c r="AA26" s="410"/>
      <c r="AB26" s="187"/>
      <c r="AC26" s="410"/>
      <c r="AD26" s="187"/>
      <c r="AE26" s="410"/>
      <c r="AF26" s="187"/>
      <c r="AG26" s="410"/>
      <c r="AH26" s="187"/>
      <c r="AI26" s="410"/>
      <c r="AJ26" s="187"/>
      <c r="AK26" s="410"/>
      <c r="AL26" s="187"/>
      <c r="AM26" s="410"/>
      <c r="AN26" s="187"/>
      <c r="AO26" s="410"/>
      <c r="AP26" s="187"/>
      <c r="AQ26" s="410"/>
      <c r="AR26" s="187"/>
      <c r="AS26" s="410"/>
      <c r="AT26" s="187"/>
      <c r="AU26" s="410"/>
      <c r="AV26" s="187"/>
      <c r="AW26" s="410"/>
      <c r="AX26" s="405"/>
      <c r="AY26" s="406"/>
      <c r="AZ26" s="406"/>
      <c r="BA26" s="405"/>
      <c r="BB26" s="406"/>
    </row>
    <row r="27" spans="1:62" ht="15.75" customHeight="1">
      <c r="A27" s="405"/>
      <c r="B27" s="405"/>
      <c r="C27" s="312"/>
      <c r="D27" s="406"/>
      <c r="E27" s="405"/>
      <c r="F27" s="406"/>
      <c r="G27" s="405"/>
      <c r="H27" s="406"/>
      <c r="I27" s="405"/>
      <c r="J27" s="365"/>
      <c r="K27" s="413"/>
      <c r="L27" s="365"/>
      <c r="M27" s="413"/>
      <c r="N27" s="365"/>
      <c r="O27" s="413"/>
      <c r="P27" s="365"/>
      <c r="Q27" s="413"/>
      <c r="R27" s="365"/>
      <c r="S27" s="413"/>
      <c r="T27" s="365"/>
      <c r="U27" s="413"/>
      <c r="V27" s="187"/>
      <c r="W27" s="410"/>
      <c r="X27" s="187"/>
      <c r="Y27" s="410"/>
      <c r="Z27" s="187"/>
      <c r="AA27" s="410"/>
      <c r="AB27" s="187"/>
      <c r="AC27" s="410"/>
      <c r="AD27" s="187"/>
      <c r="AE27" s="410"/>
      <c r="AF27" s="187"/>
      <c r="AG27" s="410"/>
      <c r="AH27" s="187"/>
      <c r="AI27" s="410"/>
      <c r="AJ27" s="187"/>
      <c r="AK27" s="410"/>
      <c r="AL27" s="187"/>
      <c r="AM27" s="410"/>
      <c r="AN27" s="187"/>
      <c r="AO27" s="410"/>
      <c r="AP27" s="187"/>
      <c r="AQ27" s="410"/>
      <c r="AR27" s="187"/>
      <c r="AS27" s="410"/>
      <c r="AT27" s="187"/>
      <c r="AU27" s="410"/>
      <c r="AV27" s="187"/>
      <c r="AW27" s="410"/>
      <c r="AX27" s="405"/>
      <c r="AY27" s="406"/>
      <c r="AZ27" s="406"/>
      <c r="BA27" s="405"/>
      <c r="BB27" s="406"/>
    </row>
    <row r="28" spans="1:62" ht="15.75" customHeight="1">
      <c r="A28" s="405"/>
      <c r="B28" s="405"/>
      <c r="C28" s="312"/>
      <c r="D28" s="406"/>
      <c r="E28" s="405"/>
      <c r="F28" s="406"/>
      <c r="G28" s="405"/>
      <c r="H28" s="406"/>
      <c r="I28" s="405"/>
      <c r="J28" s="365"/>
      <c r="K28" s="413"/>
      <c r="L28" s="365"/>
      <c r="M28" s="413"/>
      <c r="N28" s="365"/>
      <c r="O28" s="413"/>
      <c r="P28" s="365"/>
      <c r="Q28" s="413"/>
      <c r="R28" s="365"/>
      <c r="S28" s="413"/>
      <c r="T28" s="365"/>
      <c r="U28" s="413"/>
      <c r="V28" s="187"/>
      <c r="W28" s="410"/>
      <c r="X28" s="187"/>
      <c r="Y28" s="410"/>
      <c r="Z28" s="187"/>
      <c r="AA28" s="410"/>
      <c r="AB28" s="187"/>
      <c r="AC28" s="410"/>
      <c r="AD28" s="187"/>
      <c r="AE28" s="410"/>
      <c r="AF28" s="187"/>
      <c r="AG28" s="410"/>
      <c r="AH28" s="187"/>
      <c r="AI28" s="410"/>
      <c r="AJ28" s="187"/>
      <c r="AK28" s="410"/>
      <c r="AL28" s="187"/>
      <c r="AM28" s="410"/>
      <c r="AN28" s="187"/>
      <c r="AO28" s="410"/>
      <c r="AP28" s="187"/>
      <c r="AQ28" s="410"/>
      <c r="AR28" s="187"/>
      <c r="AS28" s="410"/>
      <c r="AT28" s="187"/>
      <c r="AU28" s="410"/>
      <c r="AV28" s="187"/>
      <c r="AW28" s="410"/>
      <c r="AX28" s="405"/>
      <c r="AY28" s="406"/>
      <c r="AZ28" s="406"/>
      <c r="BA28" s="405"/>
      <c r="BB28" s="406"/>
    </row>
    <row r="29" spans="1:62" ht="15.75" customHeight="1">
      <c r="A29" s="405"/>
      <c r="B29" s="405"/>
      <c r="C29" s="312"/>
      <c r="D29" s="406"/>
      <c r="E29" s="405"/>
      <c r="F29" s="406"/>
      <c r="G29" s="405"/>
      <c r="H29" s="406"/>
      <c r="I29" s="405"/>
      <c r="J29" s="365"/>
      <c r="K29" s="413"/>
      <c r="L29" s="365"/>
      <c r="M29" s="413"/>
      <c r="N29" s="365"/>
      <c r="O29" s="413"/>
      <c r="P29" s="365"/>
      <c r="Q29" s="413"/>
      <c r="R29" s="365"/>
      <c r="S29" s="413"/>
      <c r="T29" s="365"/>
      <c r="U29" s="413"/>
      <c r="V29" s="187"/>
      <c r="W29" s="410"/>
      <c r="X29" s="187"/>
      <c r="Y29" s="410"/>
      <c r="Z29" s="187"/>
      <c r="AA29" s="410"/>
      <c r="AB29" s="187"/>
      <c r="AC29" s="410"/>
      <c r="AD29" s="187"/>
      <c r="AE29" s="410"/>
      <c r="AF29" s="187"/>
      <c r="AG29" s="410"/>
      <c r="AH29" s="187"/>
      <c r="AI29" s="410"/>
      <c r="AJ29" s="187"/>
      <c r="AK29" s="410"/>
      <c r="AL29" s="187"/>
      <c r="AM29" s="410"/>
      <c r="AN29" s="187"/>
      <c r="AO29" s="410"/>
      <c r="AP29" s="187"/>
      <c r="AQ29" s="410"/>
      <c r="AR29" s="187"/>
      <c r="AS29" s="410"/>
      <c r="AT29" s="187"/>
      <c r="AU29" s="410"/>
      <c r="AV29" s="187"/>
      <c r="AW29" s="410"/>
      <c r="AX29" s="405"/>
      <c r="AY29" s="406"/>
      <c r="AZ29" s="406"/>
      <c r="BA29" s="405"/>
      <c r="BB29" s="406"/>
    </row>
    <row r="30" spans="1:62" ht="15.75" customHeight="1">
      <c r="A30" s="405"/>
      <c r="B30" s="405"/>
      <c r="C30" s="312"/>
      <c r="D30" s="406"/>
      <c r="E30" s="405"/>
      <c r="F30" s="406"/>
      <c r="G30" s="405"/>
      <c r="H30" s="406"/>
      <c r="I30" s="405"/>
      <c r="J30" s="365"/>
      <c r="K30" s="413"/>
      <c r="L30" s="365"/>
      <c r="M30" s="413"/>
      <c r="N30" s="365"/>
      <c r="O30" s="413"/>
      <c r="P30" s="365"/>
      <c r="Q30" s="413"/>
      <c r="R30" s="365"/>
      <c r="S30" s="413"/>
      <c r="T30" s="365"/>
      <c r="U30" s="413"/>
      <c r="V30" s="187"/>
      <c r="W30" s="410"/>
      <c r="X30" s="187"/>
      <c r="Y30" s="410"/>
      <c r="Z30" s="187"/>
      <c r="AA30" s="410"/>
      <c r="AB30" s="187"/>
      <c r="AC30" s="410"/>
      <c r="AD30" s="187"/>
      <c r="AE30" s="410"/>
      <c r="AF30" s="187"/>
      <c r="AG30" s="410"/>
      <c r="AH30" s="187"/>
      <c r="AI30" s="410"/>
      <c r="AJ30" s="187"/>
      <c r="AK30" s="410"/>
      <c r="AL30" s="187"/>
      <c r="AM30" s="410"/>
      <c r="AN30" s="187"/>
      <c r="AO30" s="410"/>
      <c r="AP30" s="187"/>
      <c r="AQ30" s="410"/>
      <c r="AR30" s="187"/>
      <c r="AS30" s="410"/>
      <c r="AT30" s="187"/>
      <c r="AU30" s="410"/>
      <c r="AV30" s="187"/>
      <c r="AW30" s="410"/>
      <c r="AX30" s="405"/>
      <c r="AY30" s="406"/>
      <c r="AZ30" s="406"/>
      <c r="BA30" s="405"/>
      <c r="BB30" s="406"/>
    </row>
    <row r="31" spans="1:62" ht="15.75" customHeight="1">
      <c r="A31" s="405"/>
      <c r="B31" s="405"/>
      <c r="C31" s="312"/>
      <c r="D31" s="406"/>
      <c r="E31" s="405"/>
      <c r="F31" s="406"/>
      <c r="G31" s="405"/>
      <c r="H31" s="406"/>
      <c r="I31" s="405"/>
      <c r="J31" s="365"/>
      <c r="K31" s="413"/>
      <c r="L31" s="365"/>
      <c r="M31" s="413"/>
      <c r="N31" s="365"/>
      <c r="O31" s="413"/>
      <c r="P31" s="365"/>
      <c r="Q31" s="413"/>
      <c r="R31" s="365"/>
      <c r="S31" s="413"/>
      <c r="T31" s="365"/>
      <c r="U31" s="413"/>
      <c r="V31" s="187"/>
      <c r="W31" s="410"/>
      <c r="X31" s="187"/>
      <c r="Y31" s="410"/>
      <c r="Z31" s="187"/>
      <c r="AA31" s="410"/>
      <c r="AB31" s="187"/>
      <c r="AC31" s="410"/>
      <c r="AD31" s="187"/>
      <c r="AE31" s="410"/>
      <c r="AF31" s="187"/>
      <c r="AG31" s="410"/>
      <c r="AH31" s="187"/>
      <c r="AI31" s="410"/>
      <c r="AJ31" s="187"/>
      <c r="AK31" s="410"/>
      <c r="AL31" s="187"/>
      <c r="AM31" s="410"/>
      <c r="AN31" s="187"/>
      <c r="AO31" s="410"/>
      <c r="AP31" s="187"/>
      <c r="AQ31" s="410"/>
      <c r="AR31" s="187"/>
      <c r="AS31" s="410"/>
      <c r="AT31" s="187"/>
      <c r="AU31" s="410"/>
      <c r="AV31" s="187"/>
      <c r="AW31" s="410"/>
      <c r="AX31" s="405"/>
      <c r="AY31" s="406"/>
      <c r="AZ31" s="406"/>
      <c r="BA31" s="405"/>
      <c r="BB31" s="406"/>
    </row>
    <row r="32" spans="1:62" ht="15.75" customHeight="1">
      <c r="A32" s="405"/>
      <c r="B32" s="405"/>
      <c r="C32" s="312"/>
      <c r="D32" s="406"/>
      <c r="E32" s="405"/>
      <c r="F32" s="406"/>
      <c r="G32" s="405"/>
      <c r="H32" s="406"/>
      <c r="I32" s="405"/>
      <c r="J32" s="365"/>
      <c r="K32" s="413"/>
      <c r="L32" s="365"/>
      <c r="M32" s="413"/>
      <c r="N32" s="365"/>
      <c r="O32" s="413"/>
      <c r="P32" s="365"/>
      <c r="Q32" s="413"/>
      <c r="R32" s="365"/>
      <c r="S32" s="413"/>
      <c r="T32" s="365"/>
      <c r="U32" s="413"/>
      <c r="V32" s="187"/>
      <c r="W32" s="410"/>
      <c r="X32" s="187"/>
      <c r="Y32" s="410"/>
      <c r="Z32" s="187"/>
      <c r="AA32" s="410"/>
      <c r="AB32" s="187"/>
      <c r="AC32" s="410"/>
      <c r="AD32" s="187"/>
      <c r="AE32" s="410"/>
      <c r="AF32" s="187"/>
      <c r="AG32" s="410"/>
      <c r="AH32" s="187"/>
      <c r="AI32" s="410"/>
      <c r="AJ32" s="187"/>
      <c r="AK32" s="410"/>
      <c r="AL32" s="187"/>
      <c r="AM32" s="410"/>
      <c r="AN32" s="187"/>
      <c r="AO32" s="410"/>
      <c r="AP32" s="187"/>
      <c r="AQ32" s="410"/>
      <c r="AR32" s="187"/>
      <c r="AS32" s="410"/>
      <c r="AT32" s="187"/>
      <c r="AU32" s="410"/>
      <c r="AV32" s="187"/>
      <c r="AW32" s="410"/>
      <c r="AX32" s="405"/>
      <c r="AY32" s="406"/>
      <c r="AZ32" s="406"/>
      <c r="BA32" s="405"/>
      <c r="BB32" s="406"/>
    </row>
    <row r="33" spans="1:54" ht="15.75" customHeight="1">
      <c r="A33" s="405"/>
      <c r="B33" s="405"/>
      <c r="C33" s="312"/>
      <c r="D33" s="406"/>
      <c r="E33" s="405"/>
      <c r="F33" s="406"/>
      <c r="G33" s="405"/>
      <c r="H33" s="406"/>
      <c r="I33" s="405"/>
      <c r="J33" s="365"/>
      <c r="K33" s="413"/>
      <c r="L33" s="365"/>
      <c r="M33" s="413"/>
      <c r="N33" s="365"/>
      <c r="O33" s="413"/>
      <c r="P33" s="365"/>
      <c r="Q33" s="413"/>
      <c r="R33" s="365"/>
      <c r="S33" s="413"/>
      <c r="T33" s="365"/>
      <c r="U33" s="413"/>
      <c r="V33" s="187"/>
      <c r="W33" s="410"/>
      <c r="X33" s="187"/>
      <c r="Y33" s="410"/>
      <c r="Z33" s="187"/>
      <c r="AA33" s="410"/>
      <c r="AB33" s="187"/>
      <c r="AC33" s="410"/>
      <c r="AD33" s="187"/>
      <c r="AE33" s="410"/>
      <c r="AF33" s="187"/>
      <c r="AG33" s="410"/>
      <c r="AH33" s="187"/>
      <c r="AI33" s="410"/>
      <c r="AJ33" s="187"/>
      <c r="AK33" s="410"/>
      <c r="AL33" s="187"/>
      <c r="AM33" s="410"/>
      <c r="AN33" s="187"/>
      <c r="AO33" s="410"/>
      <c r="AP33" s="187"/>
      <c r="AQ33" s="410"/>
      <c r="AR33" s="187"/>
      <c r="AS33" s="410"/>
      <c r="AT33" s="187"/>
      <c r="AU33" s="410"/>
      <c r="AV33" s="187"/>
      <c r="AW33" s="410"/>
      <c r="AX33" s="405"/>
      <c r="AY33" s="406"/>
      <c r="AZ33" s="406"/>
      <c r="BA33" s="405"/>
      <c r="BB33" s="406"/>
    </row>
    <row r="34" spans="1:54" ht="15.75" customHeight="1">
      <c r="A34" s="405"/>
      <c r="B34" s="405"/>
      <c r="C34" s="312"/>
      <c r="D34" s="406"/>
      <c r="E34" s="405"/>
      <c r="F34" s="406"/>
      <c r="G34" s="405"/>
      <c r="H34" s="406"/>
      <c r="I34" s="405"/>
      <c r="J34" s="365"/>
      <c r="K34" s="413"/>
      <c r="L34" s="365"/>
      <c r="M34" s="413"/>
      <c r="N34" s="365"/>
      <c r="O34" s="413"/>
      <c r="P34" s="365"/>
      <c r="Q34" s="413"/>
      <c r="R34" s="365"/>
      <c r="S34" s="413"/>
      <c r="T34" s="365"/>
      <c r="U34" s="413"/>
      <c r="V34" s="187"/>
      <c r="W34" s="410"/>
      <c r="X34" s="187"/>
      <c r="Y34" s="410"/>
      <c r="Z34" s="187"/>
      <c r="AA34" s="410"/>
      <c r="AB34" s="187"/>
      <c r="AC34" s="410"/>
      <c r="AD34" s="187"/>
      <c r="AE34" s="410"/>
      <c r="AF34" s="187"/>
      <c r="AG34" s="410"/>
      <c r="AH34" s="187"/>
      <c r="AI34" s="410"/>
      <c r="AJ34" s="187"/>
      <c r="AK34" s="410"/>
      <c r="AL34" s="187"/>
      <c r="AM34" s="410"/>
      <c r="AN34" s="187"/>
      <c r="AO34" s="410"/>
      <c r="AP34" s="187"/>
      <c r="AQ34" s="410"/>
      <c r="AR34" s="187"/>
      <c r="AS34" s="410"/>
      <c r="AT34" s="187"/>
      <c r="AU34" s="410"/>
      <c r="AV34" s="187"/>
      <c r="AW34" s="410"/>
      <c r="AX34" s="405"/>
      <c r="AY34" s="406"/>
      <c r="AZ34" s="406"/>
      <c r="BA34" s="405"/>
      <c r="BB34" s="406"/>
    </row>
    <row r="35" spans="1:54" ht="15.75" customHeight="1">
      <c r="A35" s="405"/>
      <c r="B35" s="405"/>
      <c r="C35" s="312"/>
      <c r="D35" s="406"/>
      <c r="E35" s="405"/>
      <c r="F35" s="406"/>
      <c r="G35" s="405"/>
      <c r="H35" s="406"/>
      <c r="I35" s="405"/>
      <c r="J35" s="365"/>
      <c r="K35" s="413"/>
      <c r="L35" s="365"/>
      <c r="M35" s="413"/>
      <c r="N35" s="365"/>
      <c r="O35" s="413"/>
      <c r="P35" s="365"/>
      <c r="Q35" s="413"/>
      <c r="R35" s="365"/>
      <c r="S35" s="413"/>
      <c r="T35" s="365"/>
      <c r="U35" s="413"/>
      <c r="V35" s="187"/>
      <c r="W35" s="410"/>
      <c r="X35" s="187"/>
      <c r="Y35" s="410"/>
      <c r="Z35" s="187"/>
      <c r="AA35" s="410"/>
      <c r="AB35" s="187"/>
      <c r="AC35" s="410"/>
      <c r="AD35" s="187"/>
      <c r="AE35" s="410"/>
      <c r="AF35" s="187"/>
      <c r="AG35" s="410"/>
      <c r="AH35" s="187"/>
      <c r="AI35" s="410"/>
      <c r="AJ35" s="187"/>
      <c r="AK35" s="410"/>
      <c r="AL35" s="187"/>
      <c r="AM35" s="410"/>
      <c r="AN35" s="187"/>
      <c r="AO35" s="410"/>
      <c r="AP35" s="187"/>
      <c r="AQ35" s="410"/>
      <c r="AR35" s="187"/>
      <c r="AS35" s="410"/>
      <c r="AT35" s="187"/>
      <c r="AU35" s="410"/>
      <c r="AV35" s="187"/>
      <c r="AW35" s="410"/>
      <c r="AX35" s="405"/>
      <c r="AY35" s="406"/>
      <c r="AZ35" s="406"/>
      <c r="BA35" s="405"/>
      <c r="BB35" s="406"/>
    </row>
    <row r="36" spans="1:54" ht="15.75" customHeight="1">
      <c r="A36" s="405"/>
      <c r="B36" s="405"/>
      <c r="C36" s="312"/>
      <c r="D36" s="406"/>
      <c r="E36" s="405"/>
      <c r="F36" s="406"/>
      <c r="G36" s="405"/>
      <c r="H36" s="406"/>
      <c r="I36" s="405"/>
      <c r="J36" s="365"/>
      <c r="K36" s="413"/>
      <c r="L36" s="365"/>
      <c r="M36" s="413"/>
      <c r="N36" s="365"/>
      <c r="O36" s="413"/>
      <c r="P36" s="365"/>
      <c r="Q36" s="413"/>
      <c r="R36" s="365"/>
      <c r="S36" s="413"/>
      <c r="T36" s="365"/>
      <c r="U36" s="413"/>
      <c r="V36" s="187"/>
      <c r="W36" s="410"/>
      <c r="X36" s="187"/>
      <c r="Y36" s="410"/>
      <c r="Z36" s="187"/>
      <c r="AA36" s="410"/>
      <c r="AB36" s="187"/>
      <c r="AC36" s="410"/>
      <c r="AD36" s="187"/>
      <c r="AE36" s="410"/>
      <c r="AF36" s="187"/>
      <c r="AG36" s="410"/>
      <c r="AH36" s="187"/>
      <c r="AI36" s="410"/>
      <c r="AJ36" s="187"/>
      <c r="AK36" s="410"/>
      <c r="AL36" s="187"/>
      <c r="AM36" s="410"/>
      <c r="AN36" s="187"/>
      <c r="AO36" s="410"/>
      <c r="AP36" s="187"/>
      <c r="AQ36" s="410"/>
      <c r="AR36" s="187"/>
      <c r="AS36" s="410"/>
      <c r="AT36" s="187"/>
      <c r="AU36" s="410"/>
      <c r="AV36" s="187"/>
      <c r="AW36" s="410"/>
      <c r="AX36" s="405"/>
      <c r="AY36" s="406"/>
      <c r="AZ36" s="406"/>
      <c r="BA36" s="405"/>
      <c r="BB36" s="406"/>
    </row>
    <row r="37" spans="1:54" ht="15.75" customHeight="1">
      <c r="A37" s="405"/>
      <c r="B37" s="405"/>
      <c r="C37" s="312"/>
      <c r="D37" s="406"/>
      <c r="E37" s="405"/>
      <c r="F37" s="406"/>
      <c r="G37" s="405"/>
      <c r="H37" s="406"/>
      <c r="I37" s="405"/>
      <c r="J37" s="365"/>
      <c r="K37" s="413"/>
      <c r="L37" s="365"/>
      <c r="M37" s="413"/>
      <c r="N37" s="365"/>
      <c r="O37" s="413"/>
      <c r="P37" s="365"/>
      <c r="Q37" s="413"/>
      <c r="R37" s="365"/>
      <c r="S37" s="413"/>
      <c r="T37" s="365"/>
      <c r="U37" s="413"/>
      <c r="V37" s="187"/>
      <c r="W37" s="410"/>
      <c r="X37" s="187"/>
      <c r="Y37" s="410"/>
      <c r="Z37" s="187"/>
      <c r="AA37" s="410"/>
      <c r="AB37" s="187"/>
      <c r="AC37" s="410"/>
      <c r="AD37" s="187"/>
      <c r="AE37" s="410"/>
      <c r="AF37" s="187"/>
      <c r="AG37" s="410"/>
      <c r="AH37" s="187"/>
      <c r="AI37" s="410"/>
      <c r="AJ37" s="187"/>
      <c r="AK37" s="410"/>
      <c r="AL37" s="187"/>
      <c r="AM37" s="410"/>
      <c r="AN37" s="187"/>
      <c r="AO37" s="410"/>
      <c r="AP37" s="187"/>
      <c r="AQ37" s="410"/>
      <c r="AR37" s="187"/>
      <c r="AS37" s="410"/>
      <c r="AT37" s="187"/>
      <c r="AU37" s="410"/>
      <c r="AV37" s="187"/>
      <c r="AW37" s="410"/>
      <c r="AX37" s="405"/>
      <c r="AY37" s="406"/>
      <c r="AZ37" s="406"/>
      <c r="BA37" s="405"/>
      <c r="BB37" s="406"/>
    </row>
    <row r="38" spans="1:54" ht="15.75" customHeight="1">
      <c r="A38" s="405"/>
      <c r="B38" s="405"/>
      <c r="C38" s="312"/>
      <c r="D38" s="406"/>
      <c r="E38" s="405"/>
      <c r="F38" s="406"/>
      <c r="G38" s="405"/>
      <c r="H38" s="406"/>
      <c r="I38" s="405"/>
      <c r="J38" s="365"/>
      <c r="K38" s="413"/>
      <c r="L38" s="365"/>
      <c r="M38" s="413"/>
      <c r="N38" s="365"/>
      <c r="O38" s="413"/>
      <c r="P38" s="365"/>
      <c r="Q38" s="413"/>
      <c r="R38" s="365"/>
      <c r="S38" s="413"/>
      <c r="T38" s="365"/>
      <c r="U38" s="413"/>
      <c r="V38" s="187"/>
      <c r="W38" s="410"/>
      <c r="X38" s="187"/>
      <c r="Y38" s="410"/>
      <c r="Z38" s="187"/>
      <c r="AA38" s="410"/>
      <c r="AB38" s="187"/>
      <c r="AC38" s="410"/>
      <c r="AD38" s="187"/>
      <c r="AE38" s="410"/>
      <c r="AF38" s="187"/>
      <c r="AG38" s="410"/>
      <c r="AH38" s="187"/>
      <c r="AI38" s="410"/>
      <c r="AJ38" s="187"/>
      <c r="AK38" s="410"/>
      <c r="AL38" s="187"/>
      <c r="AM38" s="410"/>
      <c r="AN38" s="187"/>
      <c r="AO38" s="410"/>
      <c r="AP38" s="187"/>
      <c r="AQ38" s="410"/>
      <c r="AR38" s="187"/>
      <c r="AS38" s="410"/>
      <c r="AT38" s="187"/>
      <c r="AU38" s="410"/>
      <c r="AV38" s="187"/>
      <c r="AW38" s="410"/>
      <c r="AX38" s="405"/>
      <c r="AY38" s="406"/>
      <c r="AZ38" s="406"/>
      <c r="BA38" s="405"/>
      <c r="BB38" s="406"/>
    </row>
    <row r="39" spans="1:54" ht="15.75" customHeight="1">
      <c r="A39" s="405"/>
      <c r="B39" s="405"/>
      <c r="C39" s="312"/>
      <c r="D39" s="406"/>
      <c r="E39" s="405"/>
      <c r="F39" s="406"/>
      <c r="G39" s="405"/>
      <c r="H39" s="406"/>
      <c r="I39" s="405"/>
      <c r="J39" s="365"/>
      <c r="K39" s="413"/>
      <c r="L39" s="365"/>
      <c r="M39" s="413"/>
      <c r="N39" s="365"/>
      <c r="O39" s="413"/>
      <c r="P39" s="365"/>
      <c r="Q39" s="413"/>
      <c r="R39" s="365"/>
      <c r="S39" s="413"/>
      <c r="T39" s="365"/>
      <c r="U39" s="413"/>
      <c r="V39" s="187"/>
      <c r="W39" s="410"/>
      <c r="X39" s="187"/>
      <c r="Y39" s="410"/>
      <c r="Z39" s="187"/>
      <c r="AA39" s="410"/>
      <c r="AB39" s="187"/>
      <c r="AC39" s="410"/>
      <c r="AD39" s="187"/>
      <c r="AE39" s="410"/>
      <c r="AF39" s="187"/>
      <c r="AG39" s="410"/>
      <c r="AH39" s="187"/>
      <c r="AI39" s="410"/>
      <c r="AJ39" s="187"/>
      <c r="AK39" s="410"/>
      <c r="AL39" s="187"/>
      <c r="AM39" s="410"/>
      <c r="AN39" s="187"/>
      <c r="AO39" s="410"/>
      <c r="AP39" s="187"/>
      <c r="AQ39" s="410"/>
      <c r="AR39" s="187"/>
      <c r="AS39" s="410"/>
      <c r="AT39" s="187"/>
      <c r="AU39" s="410"/>
      <c r="AV39" s="187"/>
      <c r="AW39" s="410"/>
      <c r="AX39" s="405"/>
      <c r="AY39" s="406"/>
      <c r="AZ39" s="406"/>
      <c r="BA39" s="405"/>
      <c r="BB39" s="406"/>
    </row>
    <row r="40" spans="1:54" ht="15.75" customHeight="1">
      <c r="A40" s="405"/>
      <c r="B40" s="405"/>
      <c r="C40" s="312"/>
      <c r="D40" s="406"/>
      <c r="E40" s="405"/>
      <c r="F40" s="406"/>
      <c r="G40" s="405"/>
      <c r="H40" s="406"/>
      <c r="I40" s="405"/>
      <c r="J40" s="365"/>
      <c r="K40" s="413"/>
      <c r="L40" s="365"/>
      <c r="M40" s="413"/>
      <c r="N40" s="365"/>
      <c r="O40" s="413"/>
      <c r="P40" s="365"/>
      <c r="Q40" s="413"/>
      <c r="R40" s="365"/>
      <c r="S40" s="413"/>
      <c r="T40" s="365"/>
      <c r="U40" s="413"/>
      <c r="V40" s="187"/>
      <c r="W40" s="410"/>
      <c r="X40" s="187"/>
      <c r="Y40" s="410"/>
      <c r="Z40" s="187"/>
      <c r="AA40" s="410"/>
      <c r="AB40" s="187"/>
      <c r="AC40" s="410"/>
      <c r="AD40" s="187"/>
      <c r="AE40" s="410"/>
      <c r="AF40" s="187"/>
      <c r="AG40" s="410"/>
      <c r="AH40" s="187"/>
      <c r="AI40" s="410"/>
      <c r="AJ40" s="187"/>
      <c r="AK40" s="410"/>
      <c r="AL40" s="187"/>
      <c r="AM40" s="410"/>
      <c r="AN40" s="187"/>
      <c r="AO40" s="410"/>
      <c r="AP40" s="187"/>
      <c r="AQ40" s="410"/>
      <c r="AR40" s="187"/>
      <c r="AS40" s="410"/>
      <c r="AT40" s="187"/>
      <c r="AU40" s="410"/>
      <c r="AV40" s="187"/>
      <c r="AW40" s="410"/>
      <c r="AX40" s="405"/>
      <c r="AY40" s="406"/>
      <c r="AZ40" s="406"/>
      <c r="BA40" s="405"/>
      <c r="BB40" s="406"/>
    </row>
    <row r="41" spans="1:54" ht="15.75" customHeight="1">
      <c r="A41" s="405"/>
      <c r="B41" s="405"/>
      <c r="C41" s="312"/>
      <c r="D41" s="406"/>
      <c r="E41" s="405"/>
      <c r="F41" s="406"/>
      <c r="G41" s="405"/>
      <c r="H41" s="406"/>
      <c r="I41" s="405"/>
      <c r="J41" s="365"/>
      <c r="K41" s="413"/>
      <c r="L41" s="365"/>
      <c r="M41" s="413"/>
      <c r="N41" s="365"/>
      <c r="O41" s="413"/>
      <c r="P41" s="365"/>
      <c r="Q41" s="413"/>
      <c r="R41" s="365"/>
      <c r="S41" s="413"/>
      <c r="T41" s="365"/>
      <c r="U41" s="413"/>
      <c r="V41" s="187"/>
      <c r="W41" s="410"/>
      <c r="X41" s="187"/>
      <c r="Y41" s="410"/>
      <c r="Z41" s="187"/>
      <c r="AA41" s="410"/>
      <c r="AB41" s="187"/>
      <c r="AC41" s="410"/>
      <c r="AD41" s="187"/>
      <c r="AE41" s="410"/>
      <c r="AF41" s="187"/>
      <c r="AG41" s="410"/>
      <c r="AH41" s="187"/>
      <c r="AI41" s="410"/>
      <c r="AJ41" s="187"/>
      <c r="AK41" s="410"/>
      <c r="AL41" s="187"/>
      <c r="AM41" s="410"/>
      <c r="AN41" s="187"/>
      <c r="AO41" s="410"/>
      <c r="AP41" s="187"/>
      <c r="AQ41" s="410"/>
      <c r="AR41" s="187"/>
      <c r="AS41" s="410"/>
      <c r="AT41" s="187"/>
      <c r="AU41" s="410"/>
      <c r="AV41" s="187"/>
      <c r="AW41" s="410"/>
      <c r="AX41" s="405"/>
      <c r="AY41" s="406"/>
      <c r="AZ41" s="406"/>
      <c r="BA41" s="405"/>
      <c r="BB41" s="406"/>
    </row>
    <row r="42" spans="1:54" ht="15.75" customHeight="1">
      <c r="A42" s="405"/>
      <c r="B42" s="405"/>
      <c r="C42" s="312"/>
      <c r="D42" s="406"/>
      <c r="E42" s="405"/>
      <c r="F42" s="406"/>
      <c r="G42" s="405"/>
      <c r="H42" s="406"/>
      <c r="I42" s="405"/>
      <c r="J42" s="365"/>
      <c r="K42" s="413"/>
      <c r="L42" s="365"/>
      <c r="M42" s="413"/>
      <c r="N42" s="365"/>
      <c r="O42" s="413"/>
      <c r="P42" s="365"/>
      <c r="Q42" s="413"/>
      <c r="R42" s="365"/>
      <c r="S42" s="413"/>
      <c r="T42" s="365"/>
      <c r="U42" s="413"/>
      <c r="V42" s="187"/>
      <c r="W42" s="410"/>
      <c r="X42" s="187"/>
      <c r="Y42" s="410"/>
      <c r="Z42" s="187"/>
      <c r="AA42" s="410"/>
      <c r="AB42" s="187"/>
      <c r="AC42" s="410"/>
      <c r="AD42" s="187"/>
      <c r="AE42" s="410"/>
      <c r="AF42" s="187"/>
      <c r="AG42" s="410"/>
      <c r="AH42" s="187"/>
      <c r="AI42" s="410"/>
      <c r="AJ42" s="187"/>
      <c r="AK42" s="410"/>
      <c r="AL42" s="187"/>
      <c r="AM42" s="410"/>
      <c r="AN42" s="187"/>
      <c r="AO42" s="410"/>
      <c r="AP42" s="187"/>
      <c r="AQ42" s="410"/>
      <c r="AR42" s="187"/>
      <c r="AS42" s="410"/>
      <c r="AT42" s="187"/>
      <c r="AU42" s="410"/>
      <c r="AV42" s="187"/>
      <c r="AW42" s="410"/>
      <c r="AX42" s="405"/>
      <c r="AY42" s="406"/>
      <c r="AZ42" s="406"/>
      <c r="BA42" s="405"/>
      <c r="BB42" s="406"/>
    </row>
    <row r="43" spans="1:54" ht="15.75" customHeight="1">
      <c r="A43" s="405"/>
      <c r="B43" s="405"/>
      <c r="C43" s="312"/>
      <c r="D43" s="406"/>
      <c r="E43" s="405"/>
      <c r="F43" s="406"/>
      <c r="G43" s="405"/>
      <c r="H43" s="406"/>
      <c r="I43" s="405"/>
      <c r="J43" s="365"/>
      <c r="K43" s="413"/>
      <c r="L43" s="365"/>
      <c r="M43" s="413"/>
      <c r="N43" s="365"/>
      <c r="O43" s="413"/>
      <c r="P43" s="365"/>
      <c r="Q43" s="413"/>
      <c r="R43" s="365"/>
      <c r="S43" s="413"/>
      <c r="T43" s="365"/>
      <c r="U43" s="413"/>
      <c r="V43" s="187"/>
      <c r="W43" s="410"/>
      <c r="X43" s="187"/>
      <c r="Y43" s="410"/>
      <c r="Z43" s="187"/>
      <c r="AA43" s="410"/>
      <c r="AB43" s="187"/>
      <c r="AC43" s="410"/>
      <c r="AD43" s="187"/>
      <c r="AE43" s="410"/>
      <c r="AF43" s="187"/>
      <c r="AG43" s="410"/>
      <c r="AH43" s="187"/>
      <c r="AI43" s="410"/>
      <c r="AJ43" s="187"/>
      <c r="AK43" s="410"/>
      <c r="AL43" s="187"/>
      <c r="AM43" s="410"/>
      <c r="AN43" s="187"/>
      <c r="AO43" s="410"/>
      <c r="AP43" s="187"/>
      <c r="AQ43" s="410"/>
      <c r="AR43" s="187"/>
      <c r="AS43" s="410"/>
      <c r="AT43" s="187"/>
      <c r="AU43" s="410"/>
      <c r="AV43" s="187"/>
      <c r="AW43" s="410"/>
      <c r="AX43" s="405"/>
      <c r="AY43" s="406"/>
      <c r="AZ43" s="406"/>
      <c r="BA43" s="405"/>
      <c r="BB43" s="406"/>
    </row>
    <row r="44" spans="1:54" ht="15.75" customHeight="1">
      <c r="A44" s="405"/>
      <c r="B44" s="405"/>
      <c r="C44" s="312"/>
      <c r="D44" s="406"/>
      <c r="E44" s="405"/>
      <c r="F44" s="406"/>
      <c r="G44" s="405"/>
      <c r="H44" s="406"/>
      <c r="I44" s="405"/>
      <c r="J44" s="365"/>
      <c r="K44" s="413"/>
      <c r="L44" s="365"/>
      <c r="M44" s="413"/>
      <c r="N44" s="365"/>
      <c r="O44" s="413"/>
      <c r="P44" s="365"/>
      <c r="Q44" s="413"/>
      <c r="R44" s="365"/>
      <c r="S44" s="413"/>
      <c r="T44" s="365"/>
      <c r="U44" s="413"/>
      <c r="V44" s="187"/>
      <c r="W44" s="410"/>
      <c r="X44" s="187"/>
      <c r="Y44" s="410"/>
      <c r="Z44" s="187"/>
      <c r="AA44" s="410"/>
      <c r="AB44" s="187"/>
      <c r="AC44" s="410"/>
      <c r="AD44" s="187"/>
      <c r="AE44" s="410"/>
      <c r="AF44" s="187"/>
      <c r="AG44" s="410"/>
      <c r="AH44" s="187"/>
      <c r="AI44" s="410"/>
      <c r="AJ44" s="187"/>
      <c r="AK44" s="410"/>
      <c r="AL44" s="187"/>
      <c r="AM44" s="410"/>
      <c r="AN44" s="187"/>
      <c r="AO44" s="410"/>
      <c r="AP44" s="187"/>
      <c r="AQ44" s="410"/>
      <c r="AR44" s="187"/>
      <c r="AS44" s="410"/>
      <c r="AT44" s="187"/>
      <c r="AU44" s="410"/>
      <c r="AV44" s="187"/>
      <c r="AW44" s="410"/>
      <c r="AX44" s="405"/>
      <c r="AY44" s="406"/>
      <c r="AZ44" s="406"/>
      <c r="BA44" s="405"/>
      <c r="BB44" s="406"/>
    </row>
    <row r="45" spans="1:54" ht="15.75" customHeight="1">
      <c r="A45" s="405"/>
      <c r="B45" s="405"/>
      <c r="C45" s="312"/>
      <c r="D45" s="406"/>
      <c r="E45" s="405"/>
      <c r="F45" s="406"/>
      <c r="G45" s="405"/>
      <c r="H45" s="406"/>
      <c r="I45" s="405"/>
      <c r="J45" s="365"/>
      <c r="K45" s="413"/>
      <c r="L45" s="365"/>
      <c r="M45" s="413"/>
      <c r="N45" s="365"/>
      <c r="O45" s="413"/>
      <c r="P45" s="365"/>
      <c r="Q45" s="413"/>
      <c r="R45" s="365"/>
      <c r="S45" s="413"/>
      <c r="T45" s="365"/>
      <c r="U45" s="413"/>
      <c r="V45" s="187"/>
      <c r="W45" s="410"/>
      <c r="X45" s="187"/>
      <c r="Y45" s="410"/>
      <c r="Z45" s="187"/>
      <c r="AA45" s="410"/>
      <c r="AB45" s="187"/>
      <c r="AC45" s="410"/>
      <c r="AD45" s="187"/>
      <c r="AE45" s="410"/>
      <c r="AF45" s="187"/>
      <c r="AG45" s="410"/>
      <c r="AH45" s="187"/>
      <c r="AI45" s="410"/>
      <c r="AJ45" s="187"/>
      <c r="AK45" s="410"/>
      <c r="AL45" s="187"/>
      <c r="AM45" s="410"/>
      <c r="AN45" s="187"/>
      <c r="AO45" s="410"/>
      <c r="AP45" s="187"/>
      <c r="AQ45" s="410"/>
      <c r="AR45" s="187"/>
      <c r="AS45" s="410"/>
      <c r="AT45" s="187"/>
      <c r="AU45" s="410"/>
      <c r="AV45" s="187"/>
      <c r="AW45" s="410"/>
      <c r="AX45" s="405"/>
      <c r="AY45" s="406"/>
      <c r="AZ45" s="406"/>
      <c r="BA45" s="405"/>
      <c r="BB45" s="406"/>
    </row>
    <row r="46" spans="1:54" ht="15.75" customHeight="1">
      <c r="A46" s="405"/>
      <c r="B46" s="405"/>
      <c r="C46" s="312"/>
      <c r="D46" s="406"/>
      <c r="E46" s="405"/>
      <c r="F46" s="406"/>
      <c r="G46" s="405"/>
      <c r="H46" s="406"/>
      <c r="I46" s="405"/>
      <c r="J46" s="365"/>
      <c r="K46" s="413"/>
      <c r="L46" s="365"/>
      <c r="M46" s="413"/>
      <c r="N46" s="365"/>
      <c r="O46" s="413"/>
      <c r="P46" s="365"/>
      <c r="Q46" s="413"/>
      <c r="R46" s="365"/>
      <c r="S46" s="413"/>
      <c r="T46" s="365"/>
      <c r="U46" s="413"/>
      <c r="V46" s="187"/>
      <c r="W46" s="410"/>
      <c r="X46" s="187"/>
      <c r="Y46" s="410"/>
      <c r="Z46" s="187"/>
      <c r="AA46" s="410"/>
      <c r="AB46" s="187"/>
      <c r="AC46" s="410"/>
      <c r="AD46" s="187"/>
      <c r="AE46" s="410"/>
      <c r="AF46" s="187"/>
      <c r="AG46" s="410"/>
      <c r="AH46" s="187"/>
      <c r="AI46" s="410"/>
      <c r="AJ46" s="187"/>
      <c r="AK46" s="410"/>
      <c r="AL46" s="187"/>
      <c r="AM46" s="410"/>
      <c r="AN46" s="187"/>
      <c r="AO46" s="410"/>
      <c r="AP46" s="187"/>
      <c r="AQ46" s="410"/>
      <c r="AR46" s="187"/>
      <c r="AS46" s="410"/>
      <c r="AT46" s="187"/>
      <c r="AU46" s="410"/>
      <c r="AV46" s="187"/>
      <c r="AW46" s="410"/>
      <c r="AX46" s="405"/>
      <c r="AY46" s="406"/>
      <c r="AZ46" s="406"/>
      <c r="BA46" s="405"/>
      <c r="BB46" s="406"/>
    </row>
    <row r="47" spans="1:54" ht="15.75" customHeight="1">
      <c r="A47" s="405"/>
      <c r="B47" s="405"/>
      <c r="C47" s="312"/>
      <c r="D47" s="406"/>
      <c r="E47" s="405"/>
      <c r="F47" s="406"/>
      <c r="G47" s="405"/>
      <c r="H47" s="406"/>
      <c r="I47" s="405"/>
      <c r="J47" s="365"/>
      <c r="K47" s="413"/>
      <c r="L47" s="365"/>
      <c r="M47" s="413"/>
      <c r="N47" s="365"/>
      <c r="O47" s="413"/>
      <c r="P47" s="365"/>
      <c r="Q47" s="413"/>
      <c r="R47" s="365"/>
      <c r="S47" s="413"/>
      <c r="T47" s="365"/>
      <c r="U47" s="413"/>
      <c r="V47" s="187"/>
      <c r="W47" s="410"/>
      <c r="X47" s="187"/>
      <c r="Y47" s="410"/>
      <c r="Z47" s="187"/>
      <c r="AA47" s="410"/>
      <c r="AB47" s="187"/>
      <c r="AC47" s="410"/>
      <c r="AD47" s="187"/>
      <c r="AE47" s="410"/>
      <c r="AF47" s="187"/>
      <c r="AG47" s="410"/>
      <c r="AH47" s="187"/>
      <c r="AI47" s="410"/>
      <c r="AJ47" s="187"/>
      <c r="AK47" s="410"/>
      <c r="AL47" s="187"/>
      <c r="AM47" s="410"/>
      <c r="AN47" s="187"/>
      <c r="AO47" s="410"/>
      <c r="AP47" s="187"/>
      <c r="AQ47" s="410"/>
      <c r="AR47" s="187"/>
      <c r="AS47" s="410"/>
      <c r="AT47" s="187"/>
      <c r="AU47" s="410"/>
      <c r="AV47" s="187"/>
      <c r="AW47" s="410"/>
      <c r="AX47" s="405"/>
      <c r="AY47" s="406"/>
      <c r="AZ47" s="406"/>
      <c r="BA47" s="405"/>
      <c r="BB47" s="406"/>
    </row>
    <row r="48" spans="1:54" ht="15.75" customHeight="1">
      <c r="A48" s="405"/>
      <c r="B48" s="405"/>
      <c r="C48" s="312"/>
      <c r="D48" s="406"/>
      <c r="E48" s="405"/>
      <c r="F48" s="406"/>
      <c r="G48" s="405"/>
      <c r="H48" s="406"/>
      <c r="I48" s="405"/>
      <c r="J48" s="365"/>
      <c r="K48" s="413"/>
      <c r="L48" s="365"/>
      <c r="M48" s="413"/>
      <c r="N48" s="365"/>
      <c r="O48" s="413"/>
      <c r="P48" s="365"/>
      <c r="Q48" s="413"/>
      <c r="R48" s="365"/>
      <c r="S48" s="413"/>
      <c r="T48" s="365"/>
      <c r="U48" s="413"/>
      <c r="V48" s="187"/>
      <c r="W48" s="410"/>
      <c r="X48" s="187"/>
      <c r="Y48" s="410"/>
      <c r="Z48" s="187"/>
      <c r="AA48" s="410"/>
      <c r="AB48" s="187"/>
      <c r="AC48" s="410"/>
      <c r="AD48" s="187"/>
      <c r="AE48" s="410"/>
      <c r="AF48" s="187"/>
      <c r="AG48" s="410"/>
      <c r="AH48" s="187"/>
      <c r="AI48" s="410"/>
      <c r="AJ48" s="187"/>
      <c r="AK48" s="410"/>
      <c r="AL48" s="187"/>
      <c r="AM48" s="410"/>
      <c r="AN48" s="187"/>
      <c r="AO48" s="410"/>
      <c r="AP48" s="187"/>
      <c r="AQ48" s="410"/>
      <c r="AR48" s="187"/>
      <c r="AS48" s="410"/>
      <c r="AT48" s="187"/>
      <c r="AU48" s="410"/>
      <c r="AV48" s="187"/>
      <c r="AW48" s="410"/>
      <c r="AX48" s="405"/>
      <c r="AY48" s="406"/>
      <c r="AZ48" s="406"/>
      <c r="BA48" s="405"/>
      <c r="BB48" s="406"/>
    </row>
    <row r="49" spans="1:54" ht="15.75" customHeight="1">
      <c r="A49" s="405"/>
      <c r="B49" s="405"/>
      <c r="C49" s="312"/>
      <c r="D49" s="406"/>
      <c r="E49" s="405"/>
      <c r="F49" s="406"/>
      <c r="G49" s="405"/>
      <c r="H49" s="406"/>
      <c r="I49" s="405"/>
      <c r="J49" s="365"/>
      <c r="K49" s="413"/>
      <c r="L49" s="365"/>
      <c r="M49" s="413"/>
      <c r="N49" s="365"/>
      <c r="O49" s="413"/>
      <c r="P49" s="365"/>
      <c r="Q49" s="413"/>
      <c r="R49" s="365"/>
      <c r="S49" s="413"/>
      <c r="T49" s="365"/>
      <c r="U49" s="413"/>
      <c r="V49" s="187"/>
      <c r="W49" s="410"/>
      <c r="X49" s="187"/>
      <c r="Y49" s="410"/>
      <c r="Z49" s="187"/>
      <c r="AA49" s="410"/>
      <c r="AB49" s="187"/>
      <c r="AC49" s="410"/>
      <c r="AD49" s="187"/>
      <c r="AE49" s="410"/>
      <c r="AF49" s="187"/>
      <c r="AG49" s="410"/>
      <c r="AH49" s="187"/>
      <c r="AI49" s="410"/>
      <c r="AJ49" s="187"/>
      <c r="AK49" s="410"/>
      <c r="AL49" s="187"/>
      <c r="AM49" s="410"/>
      <c r="AN49" s="187"/>
      <c r="AO49" s="410"/>
      <c r="AP49" s="187"/>
      <c r="AQ49" s="410"/>
      <c r="AR49" s="187"/>
      <c r="AS49" s="410"/>
      <c r="AT49" s="187"/>
      <c r="AU49" s="410"/>
      <c r="AV49" s="187"/>
      <c r="AW49" s="410"/>
      <c r="AX49" s="405"/>
      <c r="AY49" s="406"/>
      <c r="AZ49" s="406"/>
      <c r="BA49" s="405"/>
      <c r="BB49" s="406"/>
    </row>
    <row r="50" spans="1:54" ht="15.75" customHeight="1">
      <c r="A50" s="405"/>
      <c r="B50" s="405"/>
      <c r="C50" s="312"/>
      <c r="D50" s="406"/>
      <c r="E50" s="405"/>
      <c r="F50" s="406"/>
      <c r="G50" s="405"/>
      <c r="H50" s="406"/>
      <c r="I50" s="405"/>
      <c r="J50" s="365"/>
      <c r="K50" s="413"/>
      <c r="L50" s="365"/>
      <c r="M50" s="413"/>
      <c r="N50" s="365"/>
      <c r="O50" s="413"/>
      <c r="P50" s="365"/>
      <c r="Q50" s="413"/>
      <c r="R50" s="365"/>
      <c r="S50" s="413"/>
      <c r="T50" s="365"/>
      <c r="U50" s="413"/>
      <c r="V50" s="187"/>
      <c r="W50" s="410"/>
      <c r="X50" s="187"/>
      <c r="Y50" s="410"/>
      <c r="Z50" s="187"/>
      <c r="AA50" s="410"/>
      <c r="AB50" s="187"/>
      <c r="AC50" s="410"/>
      <c r="AD50" s="187"/>
      <c r="AE50" s="410"/>
      <c r="AF50" s="187"/>
      <c r="AG50" s="410"/>
      <c r="AH50" s="187"/>
      <c r="AI50" s="410"/>
      <c r="AJ50" s="187"/>
      <c r="AK50" s="410"/>
      <c r="AL50" s="187"/>
      <c r="AM50" s="410"/>
      <c r="AN50" s="187"/>
      <c r="AO50" s="410"/>
      <c r="AP50" s="187"/>
      <c r="AQ50" s="410"/>
      <c r="AR50" s="187"/>
      <c r="AS50" s="410"/>
      <c r="AT50" s="187"/>
      <c r="AU50" s="410"/>
      <c r="AV50" s="187"/>
      <c r="AW50" s="410"/>
      <c r="AX50" s="405"/>
      <c r="AY50" s="406"/>
      <c r="AZ50" s="406"/>
      <c r="BA50" s="405"/>
      <c r="BB50" s="406"/>
    </row>
    <row r="51" spans="1:54" ht="15.75" customHeight="1">
      <c r="A51" s="405"/>
      <c r="B51" s="405"/>
      <c r="C51" s="312"/>
      <c r="D51" s="406"/>
      <c r="E51" s="405"/>
      <c r="F51" s="406"/>
      <c r="G51" s="405"/>
      <c r="H51" s="406"/>
      <c r="I51" s="405"/>
      <c r="J51" s="365"/>
      <c r="K51" s="413"/>
      <c r="L51" s="365"/>
      <c r="M51" s="413"/>
      <c r="N51" s="365"/>
      <c r="O51" s="413"/>
      <c r="P51" s="365"/>
      <c r="Q51" s="413"/>
      <c r="R51" s="365"/>
      <c r="S51" s="413"/>
      <c r="T51" s="365"/>
      <c r="U51" s="413"/>
      <c r="V51" s="187"/>
      <c r="W51" s="410"/>
      <c r="X51" s="187"/>
      <c r="Y51" s="410"/>
      <c r="Z51" s="187"/>
      <c r="AA51" s="410"/>
      <c r="AB51" s="187"/>
      <c r="AC51" s="410"/>
      <c r="AD51" s="187"/>
      <c r="AE51" s="410"/>
      <c r="AF51" s="187"/>
      <c r="AG51" s="410"/>
      <c r="AH51" s="187"/>
      <c r="AI51" s="410"/>
      <c r="AJ51" s="187"/>
      <c r="AK51" s="410"/>
      <c r="AL51" s="187"/>
      <c r="AM51" s="410"/>
      <c r="AN51" s="187"/>
      <c r="AO51" s="410"/>
      <c r="AP51" s="187"/>
      <c r="AQ51" s="410"/>
      <c r="AR51" s="187"/>
      <c r="AS51" s="410"/>
      <c r="AT51" s="187"/>
      <c r="AU51" s="410"/>
      <c r="AV51" s="187"/>
      <c r="AW51" s="410"/>
      <c r="AX51" s="405"/>
      <c r="AY51" s="406"/>
      <c r="AZ51" s="406"/>
      <c r="BA51" s="405"/>
      <c r="BB51" s="406"/>
    </row>
    <row r="52" spans="1:54" ht="15.75" customHeight="1">
      <c r="A52" s="405"/>
      <c r="B52" s="405"/>
      <c r="C52" s="312"/>
      <c r="D52" s="406"/>
      <c r="E52" s="405"/>
      <c r="F52" s="406"/>
      <c r="G52" s="405"/>
      <c r="H52" s="406"/>
      <c r="I52" s="405"/>
      <c r="J52" s="365"/>
      <c r="K52" s="413"/>
      <c r="L52" s="365"/>
      <c r="M52" s="413"/>
      <c r="N52" s="365"/>
      <c r="O52" s="413"/>
      <c r="P52" s="365"/>
      <c r="Q52" s="413"/>
      <c r="R52" s="365"/>
      <c r="S52" s="413"/>
      <c r="T52" s="365"/>
      <c r="U52" s="413"/>
      <c r="V52" s="187"/>
      <c r="W52" s="410"/>
      <c r="X52" s="187"/>
      <c r="Y52" s="410"/>
      <c r="Z52" s="187"/>
      <c r="AA52" s="410"/>
      <c r="AB52" s="187"/>
      <c r="AC52" s="410"/>
      <c r="AD52" s="187"/>
      <c r="AE52" s="410"/>
      <c r="AF52" s="187"/>
      <c r="AG52" s="410"/>
      <c r="AH52" s="187"/>
      <c r="AI52" s="410"/>
      <c r="AJ52" s="187"/>
      <c r="AK52" s="410"/>
      <c r="AL52" s="187"/>
      <c r="AM52" s="410"/>
      <c r="AN52" s="187"/>
      <c r="AO52" s="410"/>
      <c r="AP52" s="187"/>
      <c r="AQ52" s="410"/>
      <c r="AR52" s="187"/>
      <c r="AS52" s="410"/>
      <c r="AT52" s="187"/>
      <c r="AU52" s="410"/>
      <c r="AV52" s="187"/>
      <c r="AW52" s="410"/>
      <c r="AX52" s="405"/>
      <c r="AY52" s="406"/>
      <c r="AZ52" s="406"/>
      <c r="BA52" s="405"/>
      <c r="BB52" s="406"/>
    </row>
    <row r="53" spans="1:54" ht="15.75" customHeight="1">
      <c r="A53" s="405"/>
      <c r="B53" s="405"/>
      <c r="C53" s="312"/>
      <c r="D53" s="406"/>
      <c r="E53" s="405"/>
      <c r="F53" s="406"/>
      <c r="G53" s="405"/>
      <c r="H53" s="406"/>
      <c r="I53" s="405"/>
      <c r="J53" s="365"/>
      <c r="K53" s="413"/>
      <c r="L53" s="365"/>
      <c r="M53" s="413"/>
      <c r="N53" s="365"/>
      <c r="O53" s="413"/>
      <c r="P53" s="365"/>
      <c r="Q53" s="413"/>
      <c r="R53" s="365"/>
      <c r="S53" s="413"/>
      <c r="T53" s="365"/>
      <c r="U53" s="413"/>
      <c r="V53" s="187"/>
      <c r="W53" s="410"/>
      <c r="X53" s="187"/>
      <c r="Y53" s="410"/>
      <c r="Z53" s="187"/>
      <c r="AA53" s="410"/>
      <c r="AB53" s="187"/>
      <c r="AC53" s="410"/>
      <c r="AD53" s="187"/>
      <c r="AE53" s="410"/>
      <c r="AF53" s="187"/>
      <c r="AG53" s="410"/>
      <c r="AH53" s="187"/>
      <c r="AI53" s="410"/>
      <c r="AJ53" s="187"/>
      <c r="AK53" s="410"/>
      <c r="AL53" s="187"/>
      <c r="AM53" s="410"/>
      <c r="AN53" s="187"/>
      <c r="AO53" s="410"/>
      <c r="AP53" s="187"/>
      <c r="AQ53" s="410"/>
      <c r="AR53" s="187"/>
      <c r="AS53" s="410"/>
      <c r="AT53" s="187"/>
      <c r="AU53" s="410"/>
      <c r="AV53" s="187"/>
      <c r="AW53" s="410"/>
      <c r="AX53" s="405"/>
      <c r="AY53" s="406"/>
      <c r="AZ53" s="406"/>
      <c r="BA53" s="405"/>
      <c r="BB53" s="406"/>
    </row>
    <row r="54" spans="1:54" ht="15.75" customHeight="1">
      <c r="A54" s="405"/>
      <c r="B54" s="405"/>
      <c r="C54" s="312"/>
      <c r="D54" s="406"/>
      <c r="E54" s="405"/>
      <c r="F54" s="406"/>
      <c r="G54" s="405"/>
      <c r="H54" s="406"/>
      <c r="I54" s="405"/>
      <c r="J54" s="365"/>
      <c r="K54" s="413"/>
      <c r="L54" s="365"/>
      <c r="M54" s="413"/>
      <c r="N54" s="365"/>
      <c r="O54" s="413"/>
      <c r="P54" s="365"/>
      <c r="Q54" s="413"/>
      <c r="R54" s="365"/>
      <c r="S54" s="413"/>
      <c r="T54" s="365"/>
      <c r="U54" s="413"/>
      <c r="V54" s="187"/>
      <c r="W54" s="410"/>
      <c r="X54" s="187"/>
      <c r="Y54" s="410"/>
      <c r="Z54" s="187"/>
      <c r="AA54" s="410"/>
      <c r="AB54" s="187"/>
      <c r="AC54" s="410"/>
      <c r="AD54" s="187"/>
      <c r="AE54" s="410"/>
      <c r="AF54" s="187"/>
      <c r="AG54" s="410"/>
      <c r="AH54" s="187"/>
      <c r="AI54" s="410"/>
      <c r="AJ54" s="187"/>
      <c r="AK54" s="410"/>
      <c r="AL54" s="187"/>
      <c r="AM54" s="410"/>
      <c r="AN54" s="187"/>
      <c r="AO54" s="410"/>
      <c r="AP54" s="187"/>
      <c r="AQ54" s="410"/>
      <c r="AR54" s="187"/>
      <c r="AS54" s="410"/>
      <c r="AT54" s="187"/>
      <c r="AU54" s="410"/>
      <c r="AV54" s="187"/>
      <c r="AW54" s="410"/>
      <c r="AX54" s="405"/>
      <c r="AY54" s="406"/>
      <c r="AZ54" s="406"/>
      <c r="BA54" s="405"/>
      <c r="BB54" s="406"/>
    </row>
    <row r="55" spans="1:54" ht="15.75" customHeight="1">
      <c r="A55" s="405"/>
      <c r="B55" s="405"/>
      <c r="C55" s="312"/>
      <c r="D55" s="406"/>
      <c r="E55" s="405"/>
      <c r="F55" s="406"/>
      <c r="G55" s="405"/>
      <c r="H55" s="406"/>
      <c r="I55" s="405"/>
      <c r="J55" s="365"/>
      <c r="K55" s="413"/>
      <c r="L55" s="365"/>
      <c r="M55" s="413"/>
      <c r="N55" s="365"/>
      <c r="O55" s="413"/>
      <c r="P55" s="365"/>
      <c r="Q55" s="413"/>
      <c r="R55" s="365"/>
      <c r="S55" s="413"/>
      <c r="T55" s="365"/>
      <c r="U55" s="413"/>
      <c r="V55" s="187"/>
      <c r="W55" s="410"/>
      <c r="X55" s="187"/>
      <c r="Y55" s="410"/>
      <c r="Z55" s="187"/>
      <c r="AA55" s="410"/>
      <c r="AB55" s="187"/>
      <c r="AC55" s="410"/>
      <c r="AD55" s="187"/>
      <c r="AE55" s="410"/>
      <c r="AF55" s="187"/>
      <c r="AG55" s="410"/>
      <c r="AH55" s="187"/>
      <c r="AI55" s="410"/>
      <c r="AJ55" s="187"/>
      <c r="AK55" s="410"/>
      <c r="AL55" s="187"/>
      <c r="AM55" s="410"/>
      <c r="AN55" s="187"/>
      <c r="AO55" s="410"/>
      <c r="AP55" s="187"/>
      <c r="AQ55" s="410"/>
      <c r="AR55" s="187"/>
      <c r="AS55" s="410"/>
      <c r="AT55" s="187"/>
      <c r="AU55" s="410"/>
      <c r="AV55" s="187"/>
      <c r="AW55" s="410"/>
      <c r="AX55" s="405"/>
      <c r="AY55" s="406"/>
      <c r="AZ55" s="406"/>
      <c r="BA55" s="405"/>
      <c r="BB55" s="406"/>
    </row>
    <row r="56" spans="1:54" ht="15.75" customHeight="1">
      <c r="A56" s="405"/>
      <c r="B56" s="405"/>
      <c r="C56" s="312"/>
      <c r="D56" s="406"/>
      <c r="E56" s="405"/>
      <c r="F56" s="406"/>
      <c r="G56" s="405"/>
      <c r="H56" s="406"/>
      <c r="I56" s="405"/>
      <c r="J56" s="365"/>
      <c r="K56" s="413"/>
      <c r="L56" s="365"/>
      <c r="M56" s="413"/>
      <c r="N56" s="365"/>
      <c r="O56" s="413"/>
      <c r="P56" s="365"/>
      <c r="Q56" s="413"/>
      <c r="R56" s="365"/>
      <c r="S56" s="413"/>
      <c r="T56" s="365"/>
      <c r="U56" s="413"/>
      <c r="V56" s="187"/>
      <c r="W56" s="410"/>
      <c r="X56" s="187"/>
      <c r="Y56" s="410"/>
      <c r="Z56" s="187"/>
      <c r="AA56" s="410"/>
      <c r="AB56" s="187"/>
      <c r="AC56" s="410"/>
      <c r="AD56" s="187"/>
      <c r="AE56" s="410"/>
      <c r="AF56" s="187"/>
      <c r="AG56" s="410"/>
      <c r="AH56" s="187"/>
      <c r="AI56" s="410"/>
      <c r="AJ56" s="187"/>
      <c r="AK56" s="410"/>
      <c r="AL56" s="187"/>
      <c r="AM56" s="410"/>
      <c r="AN56" s="187"/>
      <c r="AO56" s="410"/>
      <c r="AP56" s="187"/>
      <c r="AQ56" s="410"/>
      <c r="AR56" s="187"/>
      <c r="AS56" s="410"/>
      <c r="AT56" s="187"/>
      <c r="AU56" s="410"/>
      <c r="AV56" s="187"/>
      <c r="AW56" s="410"/>
      <c r="AX56" s="405"/>
      <c r="AY56" s="406"/>
      <c r="AZ56" s="406"/>
      <c r="BA56" s="405"/>
      <c r="BB56" s="406"/>
    </row>
    <row r="57" spans="1:54" ht="15.75" customHeight="1">
      <c r="A57" s="405"/>
      <c r="B57" s="405"/>
      <c r="C57" s="312"/>
      <c r="D57" s="406"/>
      <c r="E57" s="405"/>
      <c r="F57" s="406"/>
      <c r="G57" s="405"/>
      <c r="H57" s="406"/>
      <c r="I57" s="405"/>
      <c r="J57" s="365"/>
      <c r="K57" s="413"/>
      <c r="L57" s="365"/>
      <c r="M57" s="413"/>
      <c r="N57" s="365"/>
      <c r="O57" s="413"/>
      <c r="P57" s="365"/>
      <c r="Q57" s="413"/>
      <c r="R57" s="365"/>
      <c r="S57" s="413"/>
      <c r="T57" s="365"/>
      <c r="U57" s="413"/>
      <c r="V57" s="187"/>
      <c r="W57" s="410"/>
      <c r="X57" s="187"/>
      <c r="Y57" s="410"/>
      <c r="Z57" s="187"/>
      <c r="AA57" s="410"/>
      <c r="AB57" s="187"/>
      <c r="AC57" s="410"/>
      <c r="AD57" s="187"/>
      <c r="AE57" s="410"/>
      <c r="AF57" s="187"/>
      <c r="AG57" s="410"/>
      <c r="AH57" s="187"/>
      <c r="AI57" s="410"/>
      <c r="AJ57" s="187"/>
      <c r="AK57" s="410"/>
      <c r="AL57" s="187"/>
      <c r="AM57" s="410"/>
      <c r="AN57" s="187"/>
      <c r="AO57" s="410"/>
      <c r="AP57" s="187"/>
      <c r="AQ57" s="410"/>
      <c r="AR57" s="187"/>
      <c r="AS57" s="410"/>
      <c r="AT57" s="187"/>
      <c r="AU57" s="410"/>
      <c r="AV57" s="187"/>
      <c r="AW57" s="410"/>
      <c r="AX57" s="405"/>
      <c r="AY57" s="406"/>
      <c r="AZ57" s="406"/>
      <c r="BA57" s="405"/>
      <c r="BB57" s="406"/>
    </row>
    <row r="58" spans="1:54" ht="15.75" customHeight="1">
      <c r="A58" s="405"/>
      <c r="B58" s="405"/>
      <c r="C58" s="312"/>
      <c r="D58" s="406"/>
      <c r="E58" s="405"/>
      <c r="F58" s="406"/>
      <c r="G58" s="405"/>
      <c r="H58" s="406"/>
      <c r="I58" s="405"/>
      <c r="J58" s="365"/>
      <c r="K58" s="413"/>
      <c r="L58" s="365"/>
      <c r="M58" s="413"/>
      <c r="N58" s="365"/>
      <c r="O58" s="413"/>
      <c r="P58" s="365"/>
      <c r="Q58" s="413"/>
      <c r="R58" s="365"/>
      <c r="S58" s="413"/>
      <c r="T58" s="365"/>
      <c r="U58" s="413"/>
      <c r="V58" s="187"/>
      <c r="W58" s="410"/>
      <c r="X58" s="187"/>
      <c r="Y58" s="410"/>
      <c r="Z58" s="187"/>
      <c r="AA58" s="410"/>
      <c r="AB58" s="187"/>
      <c r="AC58" s="410"/>
      <c r="AD58" s="187"/>
      <c r="AE58" s="410"/>
      <c r="AF58" s="187"/>
      <c r="AG58" s="410"/>
      <c r="AH58" s="187"/>
      <c r="AI58" s="410"/>
      <c r="AJ58" s="187"/>
      <c r="AK58" s="410"/>
      <c r="AL58" s="187"/>
      <c r="AM58" s="410"/>
      <c r="AN58" s="187"/>
      <c r="AO58" s="410"/>
      <c r="AP58" s="187"/>
      <c r="AQ58" s="410"/>
      <c r="AR58" s="187"/>
      <c r="AS58" s="410"/>
      <c r="AT58" s="187"/>
      <c r="AU58" s="410"/>
      <c r="AV58" s="187"/>
      <c r="AW58" s="410"/>
      <c r="AX58" s="405"/>
      <c r="AY58" s="406"/>
      <c r="AZ58" s="406"/>
      <c r="BA58" s="405"/>
      <c r="BB58" s="406"/>
    </row>
    <row r="59" spans="1:54" ht="12.75">
      <c r="A59" s="405"/>
      <c r="B59" s="405"/>
      <c r="C59" s="312"/>
      <c r="D59" s="406"/>
      <c r="E59" s="405"/>
      <c r="F59" s="406"/>
      <c r="G59" s="405"/>
      <c r="H59" s="406"/>
      <c r="I59" s="405"/>
      <c r="J59" s="365"/>
      <c r="K59" s="413"/>
      <c r="L59" s="365"/>
      <c r="M59" s="413"/>
      <c r="N59" s="365"/>
      <c r="O59" s="413"/>
      <c r="P59" s="365"/>
      <c r="Q59" s="413"/>
      <c r="R59" s="365"/>
      <c r="S59" s="413"/>
      <c r="T59" s="365"/>
      <c r="U59" s="413"/>
      <c r="V59" s="187"/>
      <c r="W59" s="410"/>
      <c r="X59" s="187"/>
      <c r="Y59" s="410"/>
      <c r="Z59" s="187"/>
      <c r="AA59" s="410"/>
      <c r="AB59" s="187"/>
      <c r="AC59" s="410"/>
      <c r="AD59" s="187"/>
      <c r="AE59" s="410"/>
      <c r="AF59" s="187"/>
      <c r="AG59" s="410"/>
      <c r="AH59" s="187"/>
      <c r="AI59" s="410"/>
      <c r="AJ59" s="187"/>
      <c r="AK59" s="410"/>
      <c r="AL59" s="187"/>
      <c r="AM59" s="410"/>
      <c r="AN59" s="187"/>
      <c r="AO59" s="410"/>
      <c r="AP59" s="187"/>
      <c r="AQ59" s="410"/>
      <c r="AR59" s="187"/>
      <c r="AS59" s="410"/>
      <c r="AT59" s="187"/>
      <c r="AU59" s="410"/>
      <c r="AV59" s="187"/>
      <c r="AW59" s="410"/>
      <c r="AX59" s="405"/>
      <c r="AY59" s="406"/>
      <c r="AZ59" s="406"/>
      <c r="BA59" s="405"/>
      <c r="BB59" s="406"/>
    </row>
    <row r="60" spans="1:54" ht="12.75">
      <c r="A60" s="405"/>
      <c r="B60" s="405"/>
      <c r="C60" s="312"/>
      <c r="D60" s="406"/>
      <c r="E60" s="405"/>
      <c r="F60" s="406"/>
      <c r="G60" s="405"/>
      <c r="H60" s="406"/>
      <c r="I60" s="405"/>
      <c r="J60" s="365"/>
      <c r="K60" s="413"/>
      <c r="L60" s="365"/>
      <c r="M60" s="413"/>
      <c r="N60" s="365"/>
      <c r="O60" s="413"/>
      <c r="P60" s="365"/>
      <c r="Q60" s="413"/>
      <c r="R60" s="365"/>
      <c r="S60" s="413"/>
      <c r="T60" s="365"/>
      <c r="U60" s="413"/>
      <c r="V60" s="187"/>
      <c r="W60" s="410"/>
      <c r="X60" s="187"/>
      <c r="Y60" s="410"/>
      <c r="Z60" s="187"/>
      <c r="AA60" s="410"/>
      <c r="AB60" s="187"/>
      <c r="AC60" s="410"/>
      <c r="AD60" s="187"/>
      <c r="AE60" s="410"/>
      <c r="AF60" s="187"/>
      <c r="AG60" s="410"/>
      <c r="AH60" s="187"/>
      <c r="AI60" s="410"/>
      <c r="AJ60" s="187"/>
      <c r="AK60" s="410"/>
      <c r="AL60" s="187"/>
      <c r="AM60" s="410"/>
      <c r="AN60" s="187"/>
      <c r="AO60" s="410"/>
      <c r="AP60" s="187"/>
      <c r="AQ60" s="410"/>
      <c r="AR60" s="187"/>
      <c r="AS60" s="410"/>
      <c r="AT60" s="187"/>
      <c r="AU60" s="410"/>
      <c r="AV60" s="187"/>
      <c r="AW60" s="410"/>
      <c r="AX60" s="405"/>
      <c r="AY60" s="406"/>
      <c r="AZ60" s="406"/>
      <c r="BA60" s="405"/>
      <c r="BB60" s="406"/>
    </row>
    <row r="61" spans="1:54" ht="12.75">
      <c r="A61" s="405"/>
      <c r="B61" s="405"/>
      <c r="C61" s="312"/>
      <c r="D61" s="406"/>
      <c r="E61" s="405"/>
      <c r="F61" s="406"/>
      <c r="G61" s="405"/>
      <c r="H61" s="406"/>
      <c r="I61" s="405"/>
      <c r="J61" s="365"/>
      <c r="K61" s="413"/>
      <c r="L61" s="365"/>
      <c r="M61" s="413"/>
      <c r="N61" s="365"/>
      <c r="O61" s="413"/>
      <c r="P61" s="365"/>
      <c r="Q61" s="413"/>
      <c r="R61" s="365"/>
      <c r="S61" s="413"/>
      <c r="T61" s="365"/>
      <c r="U61" s="413"/>
      <c r="V61" s="187"/>
      <c r="W61" s="410"/>
      <c r="X61" s="187"/>
      <c r="Y61" s="410"/>
      <c r="Z61" s="187"/>
      <c r="AA61" s="410"/>
      <c r="AB61" s="187"/>
      <c r="AC61" s="410"/>
      <c r="AD61" s="187"/>
      <c r="AE61" s="410"/>
      <c r="AF61" s="187"/>
      <c r="AG61" s="410"/>
      <c r="AH61" s="187"/>
      <c r="AI61" s="410"/>
      <c r="AJ61" s="187"/>
      <c r="AK61" s="410"/>
      <c r="AL61" s="187"/>
      <c r="AM61" s="410"/>
      <c r="AN61" s="187"/>
      <c r="AO61" s="410"/>
      <c r="AP61" s="187"/>
      <c r="AQ61" s="410"/>
      <c r="AR61" s="187"/>
      <c r="AS61" s="410"/>
      <c r="AT61" s="187"/>
      <c r="AU61" s="410"/>
      <c r="AV61" s="187"/>
      <c r="AW61" s="410"/>
      <c r="AX61" s="405"/>
      <c r="AY61" s="406"/>
      <c r="AZ61" s="406"/>
      <c r="BA61" s="405"/>
      <c r="BB61" s="406"/>
    </row>
    <row r="62" spans="1:54" ht="12.75">
      <c r="A62" s="405"/>
      <c r="B62" s="405"/>
      <c r="C62" s="312"/>
      <c r="D62" s="406"/>
      <c r="E62" s="405"/>
      <c r="F62" s="406"/>
      <c r="G62" s="405"/>
      <c r="H62" s="406"/>
      <c r="I62" s="405"/>
      <c r="J62" s="365"/>
      <c r="K62" s="413"/>
      <c r="L62" s="365"/>
      <c r="M62" s="413"/>
      <c r="N62" s="365"/>
      <c r="O62" s="413"/>
      <c r="P62" s="365"/>
      <c r="Q62" s="413"/>
      <c r="R62" s="365"/>
      <c r="S62" s="413"/>
      <c r="T62" s="365"/>
      <c r="U62" s="413"/>
      <c r="V62" s="187"/>
      <c r="W62" s="410"/>
      <c r="X62" s="187"/>
      <c r="Y62" s="410"/>
      <c r="Z62" s="187"/>
      <c r="AA62" s="410"/>
      <c r="AB62" s="187"/>
      <c r="AC62" s="410"/>
      <c r="AD62" s="187"/>
      <c r="AE62" s="410"/>
      <c r="AF62" s="187"/>
      <c r="AG62" s="410"/>
      <c r="AH62" s="187"/>
      <c r="AI62" s="410"/>
      <c r="AJ62" s="187"/>
      <c r="AK62" s="410"/>
      <c r="AL62" s="187"/>
      <c r="AM62" s="410"/>
      <c r="AN62" s="187"/>
      <c r="AO62" s="410"/>
      <c r="AP62" s="187"/>
      <c r="AQ62" s="410"/>
      <c r="AR62" s="187"/>
      <c r="AS62" s="410"/>
      <c r="AT62" s="187"/>
      <c r="AU62" s="410"/>
      <c r="AV62" s="187"/>
      <c r="AW62" s="410"/>
      <c r="AX62" s="405"/>
      <c r="AY62" s="406"/>
      <c r="AZ62" s="406"/>
      <c r="BA62" s="405"/>
      <c r="BB62" s="406"/>
    </row>
    <row r="63" spans="1:54" ht="12.75">
      <c r="A63" s="405"/>
      <c r="B63" s="405"/>
      <c r="C63" s="312"/>
      <c r="D63" s="406"/>
      <c r="E63" s="405"/>
      <c r="F63" s="406"/>
      <c r="G63" s="405"/>
      <c r="H63" s="406"/>
      <c r="I63" s="405"/>
      <c r="J63" s="365"/>
      <c r="K63" s="413"/>
      <c r="L63" s="365"/>
      <c r="M63" s="413"/>
      <c r="N63" s="365"/>
      <c r="O63" s="413"/>
      <c r="P63" s="365"/>
      <c r="Q63" s="413"/>
      <c r="R63" s="365"/>
      <c r="S63" s="413"/>
      <c r="T63" s="365"/>
      <c r="U63" s="413"/>
      <c r="V63" s="187"/>
      <c r="W63" s="410"/>
      <c r="X63" s="187"/>
      <c r="Y63" s="410"/>
      <c r="Z63" s="187"/>
      <c r="AA63" s="410"/>
      <c r="AB63" s="187"/>
      <c r="AC63" s="410"/>
      <c r="AD63" s="187"/>
      <c r="AE63" s="410"/>
      <c r="AF63" s="187"/>
      <c r="AG63" s="410"/>
      <c r="AH63" s="187"/>
      <c r="AI63" s="410"/>
      <c r="AJ63" s="187"/>
      <c r="AK63" s="410"/>
      <c r="AL63" s="187"/>
      <c r="AM63" s="410"/>
      <c r="AN63" s="187"/>
      <c r="AO63" s="410"/>
      <c r="AP63" s="187"/>
      <c r="AQ63" s="410"/>
      <c r="AR63" s="187"/>
      <c r="AS63" s="410"/>
      <c r="AT63" s="187"/>
      <c r="AU63" s="410"/>
      <c r="AV63" s="187"/>
      <c r="AW63" s="410"/>
      <c r="AX63" s="405"/>
      <c r="AY63" s="406"/>
      <c r="AZ63" s="406"/>
      <c r="BA63" s="405"/>
      <c r="BB63" s="406"/>
    </row>
    <row r="64" spans="1:54" ht="12.75">
      <c r="A64" s="405"/>
      <c r="B64" s="405"/>
      <c r="C64" s="312"/>
      <c r="D64" s="406"/>
      <c r="E64" s="405"/>
      <c r="F64" s="406"/>
      <c r="G64" s="405"/>
      <c r="H64" s="406"/>
      <c r="I64" s="405"/>
      <c r="J64" s="365"/>
      <c r="K64" s="413"/>
      <c r="L64" s="365"/>
      <c r="M64" s="413"/>
      <c r="N64" s="365"/>
      <c r="O64" s="413"/>
      <c r="P64" s="365"/>
      <c r="Q64" s="413"/>
      <c r="R64" s="365"/>
      <c r="S64" s="413"/>
      <c r="T64" s="365"/>
      <c r="U64" s="413"/>
      <c r="V64" s="187"/>
      <c r="W64" s="410"/>
      <c r="X64" s="187"/>
      <c r="Y64" s="410"/>
      <c r="Z64" s="187"/>
      <c r="AA64" s="410"/>
      <c r="AB64" s="187"/>
      <c r="AC64" s="410"/>
      <c r="AD64" s="187"/>
      <c r="AE64" s="410"/>
      <c r="AF64" s="187"/>
      <c r="AG64" s="410"/>
      <c r="AH64" s="187"/>
      <c r="AI64" s="410"/>
      <c r="AJ64" s="187"/>
      <c r="AK64" s="410"/>
      <c r="AL64" s="187"/>
      <c r="AM64" s="410"/>
      <c r="AN64" s="187"/>
      <c r="AO64" s="410"/>
      <c r="AP64" s="187"/>
      <c r="AQ64" s="410"/>
      <c r="AR64" s="187"/>
      <c r="AS64" s="410"/>
      <c r="AT64" s="187"/>
      <c r="AU64" s="410"/>
      <c r="AV64" s="187"/>
      <c r="AW64" s="410"/>
      <c r="AX64" s="405"/>
      <c r="AY64" s="406"/>
      <c r="AZ64" s="406"/>
      <c r="BA64" s="405"/>
      <c r="BB64" s="406"/>
    </row>
    <row r="65" spans="1:54" ht="12.75">
      <c r="A65" s="405"/>
      <c r="B65" s="405"/>
      <c r="C65" s="312"/>
      <c r="D65" s="406"/>
      <c r="E65" s="405"/>
      <c r="F65" s="406"/>
      <c r="G65" s="405"/>
      <c r="H65" s="406"/>
      <c r="I65" s="405"/>
      <c r="J65" s="365"/>
      <c r="K65" s="413"/>
      <c r="L65" s="365"/>
      <c r="M65" s="413"/>
      <c r="N65" s="365"/>
      <c r="O65" s="413"/>
      <c r="P65" s="365"/>
      <c r="Q65" s="413"/>
      <c r="R65" s="365"/>
      <c r="S65" s="413"/>
      <c r="T65" s="365"/>
      <c r="U65" s="413"/>
      <c r="V65" s="187"/>
      <c r="W65" s="410"/>
      <c r="X65" s="187"/>
      <c r="Y65" s="410"/>
      <c r="Z65" s="187"/>
      <c r="AA65" s="410"/>
      <c r="AB65" s="187"/>
      <c r="AC65" s="410"/>
      <c r="AD65" s="187"/>
      <c r="AE65" s="410"/>
      <c r="AF65" s="187"/>
      <c r="AG65" s="410"/>
      <c r="AH65" s="187"/>
      <c r="AI65" s="410"/>
      <c r="AJ65" s="187"/>
      <c r="AK65" s="410"/>
      <c r="AL65" s="187"/>
      <c r="AM65" s="410"/>
      <c r="AN65" s="187"/>
      <c r="AO65" s="410"/>
      <c r="AP65" s="187"/>
      <c r="AQ65" s="410"/>
      <c r="AR65" s="187"/>
      <c r="AS65" s="410"/>
      <c r="AT65" s="187"/>
      <c r="AU65" s="410"/>
      <c r="AV65" s="187"/>
      <c r="AW65" s="410"/>
      <c r="AX65" s="405"/>
      <c r="AY65" s="406"/>
      <c r="AZ65" s="406"/>
      <c r="BA65" s="405"/>
      <c r="BB65" s="406"/>
    </row>
    <row r="66" spans="1:54" ht="12.75">
      <c r="A66" s="405"/>
      <c r="B66" s="405"/>
      <c r="C66" s="312"/>
      <c r="D66" s="406"/>
      <c r="E66" s="405"/>
      <c r="F66" s="406"/>
      <c r="G66" s="405"/>
      <c r="H66" s="406"/>
      <c r="I66" s="405"/>
      <c r="J66" s="365"/>
      <c r="K66" s="413"/>
      <c r="L66" s="365"/>
      <c r="M66" s="413"/>
      <c r="N66" s="365"/>
      <c r="O66" s="413"/>
      <c r="P66" s="365"/>
      <c r="Q66" s="413"/>
      <c r="R66" s="365"/>
      <c r="S66" s="413"/>
      <c r="T66" s="365"/>
      <c r="U66" s="413"/>
      <c r="V66" s="187"/>
      <c r="W66" s="410"/>
      <c r="X66" s="187"/>
      <c r="Y66" s="410"/>
      <c r="Z66" s="187"/>
      <c r="AA66" s="410"/>
      <c r="AB66" s="187"/>
      <c r="AC66" s="410"/>
      <c r="AD66" s="187"/>
      <c r="AE66" s="410"/>
      <c r="AF66" s="187"/>
      <c r="AG66" s="410"/>
      <c r="AH66" s="187"/>
      <c r="AI66" s="410"/>
      <c r="AJ66" s="187"/>
      <c r="AK66" s="410"/>
      <c r="AL66" s="187"/>
      <c r="AM66" s="410"/>
      <c r="AN66" s="187"/>
      <c r="AO66" s="410"/>
      <c r="AP66" s="187"/>
      <c r="AQ66" s="410"/>
      <c r="AR66" s="187"/>
      <c r="AS66" s="410"/>
      <c r="AT66" s="187"/>
      <c r="AU66" s="410"/>
      <c r="AV66" s="187"/>
      <c r="AW66" s="410"/>
      <c r="AX66" s="405"/>
      <c r="AY66" s="406"/>
      <c r="AZ66" s="406"/>
      <c r="BA66" s="405"/>
      <c r="BB66" s="406"/>
    </row>
    <row r="67" spans="1:54" ht="12.75">
      <c r="A67" s="405"/>
      <c r="B67" s="405"/>
      <c r="C67" s="312"/>
      <c r="D67" s="406"/>
      <c r="E67" s="405"/>
      <c r="F67" s="406"/>
      <c r="G67" s="405"/>
      <c r="H67" s="406"/>
      <c r="I67" s="405"/>
      <c r="J67" s="365"/>
      <c r="K67" s="413"/>
      <c r="L67" s="365"/>
      <c r="M67" s="413"/>
      <c r="N67" s="365"/>
      <c r="O67" s="413"/>
      <c r="P67" s="365"/>
      <c r="Q67" s="413"/>
      <c r="R67" s="365"/>
      <c r="S67" s="413"/>
      <c r="T67" s="365"/>
      <c r="U67" s="413"/>
      <c r="V67" s="187"/>
      <c r="W67" s="410"/>
      <c r="X67" s="187"/>
      <c r="Y67" s="410"/>
      <c r="Z67" s="187"/>
      <c r="AA67" s="410"/>
      <c r="AB67" s="187"/>
      <c r="AC67" s="410"/>
      <c r="AD67" s="187"/>
      <c r="AE67" s="410"/>
      <c r="AF67" s="187"/>
      <c r="AG67" s="410"/>
      <c r="AH67" s="187"/>
      <c r="AI67" s="410"/>
      <c r="AJ67" s="187"/>
      <c r="AK67" s="410"/>
      <c r="AL67" s="187"/>
      <c r="AM67" s="410"/>
      <c r="AN67" s="187"/>
      <c r="AO67" s="410"/>
      <c r="AP67" s="187"/>
      <c r="AQ67" s="410"/>
      <c r="AR67" s="187"/>
      <c r="AS67" s="410"/>
      <c r="AT67" s="187"/>
      <c r="AU67" s="410"/>
      <c r="AV67" s="187"/>
      <c r="AW67" s="410"/>
      <c r="AX67" s="405"/>
      <c r="AY67" s="406"/>
      <c r="AZ67" s="406"/>
      <c r="BA67" s="405"/>
      <c r="BB67" s="406"/>
    </row>
    <row r="68" spans="1:54" ht="12.75">
      <c r="A68" s="405"/>
      <c r="B68" s="405"/>
      <c r="C68" s="312"/>
      <c r="D68" s="406"/>
      <c r="E68" s="405"/>
      <c r="F68" s="406"/>
      <c r="G68" s="405"/>
      <c r="H68" s="406"/>
      <c r="I68" s="405"/>
      <c r="J68" s="365"/>
      <c r="K68" s="413"/>
      <c r="L68" s="365"/>
      <c r="M68" s="413"/>
      <c r="N68" s="365"/>
      <c r="O68" s="413"/>
      <c r="P68" s="365"/>
      <c r="Q68" s="413"/>
      <c r="R68" s="365"/>
      <c r="S68" s="413"/>
      <c r="T68" s="365"/>
      <c r="U68" s="413"/>
      <c r="V68" s="187"/>
      <c r="W68" s="410"/>
      <c r="X68" s="187"/>
      <c r="Y68" s="410"/>
      <c r="Z68" s="187"/>
      <c r="AA68" s="410"/>
      <c r="AB68" s="187"/>
      <c r="AC68" s="410"/>
      <c r="AD68" s="187"/>
      <c r="AE68" s="410"/>
      <c r="AF68" s="187"/>
      <c r="AG68" s="410"/>
      <c r="AH68" s="187"/>
      <c r="AI68" s="410"/>
      <c r="AJ68" s="187"/>
      <c r="AK68" s="410"/>
      <c r="AL68" s="187"/>
      <c r="AM68" s="410"/>
      <c r="AN68" s="187"/>
      <c r="AO68" s="410"/>
      <c r="AP68" s="187"/>
      <c r="AQ68" s="410"/>
      <c r="AR68" s="187"/>
      <c r="AS68" s="410"/>
      <c r="AT68" s="187"/>
      <c r="AU68" s="410"/>
      <c r="AV68" s="187"/>
      <c r="AW68" s="410"/>
      <c r="AX68" s="405"/>
      <c r="AY68" s="406"/>
      <c r="AZ68" s="406"/>
      <c r="BA68" s="405"/>
      <c r="BB68" s="406"/>
    </row>
    <row r="69" spans="1:54" ht="12.75">
      <c r="A69" s="405"/>
      <c r="B69" s="405"/>
      <c r="C69" s="312"/>
      <c r="D69" s="406"/>
      <c r="E69" s="405"/>
      <c r="F69" s="406"/>
      <c r="G69" s="405"/>
      <c r="H69" s="406"/>
      <c r="I69" s="405"/>
      <c r="J69" s="365"/>
      <c r="K69" s="413"/>
      <c r="L69" s="365"/>
      <c r="M69" s="413"/>
      <c r="N69" s="365"/>
      <c r="O69" s="413"/>
      <c r="P69" s="365"/>
      <c r="Q69" s="413"/>
      <c r="R69" s="365"/>
      <c r="S69" s="413"/>
      <c r="T69" s="365"/>
      <c r="U69" s="413"/>
      <c r="V69" s="187"/>
      <c r="W69" s="410"/>
      <c r="X69" s="187"/>
      <c r="Y69" s="410"/>
      <c r="Z69" s="187"/>
      <c r="AA69" s="410"/>
      <c r="AB69" s="187"/>
      <c r="AC69" s="410"/>
      <c r="AD69" s="187"/>
      <c r="AE69" s="410"/>
      <c r="AF69" s="187"/>
      <c r="AG69" s="410"/>
      <c r="AH69" s="187"/>
      <c r="AI69" s="410"/>
      <c r="AJ69" s="187"/>
      <c r="AK69" s="410"/>
      <c r="AL69" s="187"/>
      <c r="AM69" s="410"/>
      <c r="AN69" s="187"/>
      <c r="AO69" s="410"/>
      <c r="AP69" s="187"/>
      <c r="AQ69" s="410"/>
      <c r="AR69" s="187"/>
      <c r="AS69" s="410"/>
      <c r="AT69" s="187"/>
      <c r="AU69" s="410"/>
      <c r="AV69" s="187"/>
      <c r="AW69" s="410"/>
      <c r="AX69" s="405"/>
      <c r="AY69" s="406"/>
      <c r="AZ69" s="406"/>
      <c r="BA69" s="405"/>
      <c r="BB69" s="406"/>
    </row>
    <row r="70" spans="1:54" ht="12.75">
      <c r="A70" s="405"/>
      <c r="B70" s="405"/>
      <c r="C70" s="312"/>
      <c r="D70" s="406"/>
      <c r="E70" s="405"/>
      <c r="F70" s="406"/>
      <c r="G70" s="405"/>
      <c r="H70" s="406"/>
      <c r="I70" s="405"/>
      <c r="J70" s="365"/>
      <c r="K70" s="413"/>
      <c r="L70" s="365"/>
      <c r="M70" s="413"/>
      <c r="N70" s="365"/>
      <c r="O70" s="413"/>
      <c r="P70" s="365"/>
      <c r="Q70" s="413"/>
      <c r="R70" s="365"/>
      <c r="S70" s="413"/>
      <c r="T70" s="365"/>
      <c r="U70" s="413"/>
      <c r="V70" s="187"/>
      <c r="W70" s="410"/>
      <c r="X70" s="187"/>
      <c r="Y70" s="410"/>
      <c r="Z70" s="187"/>
      <c r="AA70" s="410"/>
      <c r="AB70" s="187"/>
      <c r="AC70" s="410"/>
      <c r="AD70" s="187"/>
      <c r="AE70" s="410"/>
      <c r="AF70" s="187"/>
      <c r="AG70" s="410"/>
      <c r="AH70" s="187"/>
      <c r="AI70" s="410"/>
      <c r="AJ70" s="187"/>
      <c r="AK70" s="410"/>
      <c r="AL70" s="187"/>
      <c r="AM70" s="410"/>
      <c r="AN70" s="187"/>
      <c r="AO70" s="410"/>
      <c r="AP70" s="187"/>
      <c r="AQ70" s="410"/>
      <c r="AR70" s="187"/>
      <c r="AS70" s="410"/>
      <c r="AT70" s="187"/>
      <c r="AU70" s="410"/>
      <c r="AV70" s="187"/>
      <c r="AW70" s="410"/>
      <c r="AX70" s="405"/>
      <c r="AY70" s="406"/>
      <c r="AZ70" s="406"/>
      <c r="BA70" s="405"/>
      <c r="BB70" s="406"/>
    </row>
    <row r="71" spans="1:54" ht="12.75">
      <c r="A71" s="405"/>
      <c r="B71" s="405"/>
      <c r="C71" s="312"/>
      <c r="D71" s="406"/>
      <c r="E71" s="405"/>
      <c r="F71" s="406"/>
      <c r="G71" s="405"/>
      <c r="H71" s="406"/>
      <c r="I71" s="405"/>
      <c r="J71" s="365"/>
      <c r="K71" s="413"/>
      <c r="L71" s="365"/>
      <c r="M71" s="413"/>
      <c r="N71" s="365"/>
      <c r="O71" s="413"/>
      <c r="P71" s="365"/>
      <c r="Q71" s="413"/>
      <c r="R71" s="365"/>
      <c r="S71" s="413"/>
      <c r="T71" s="365"/>
      <c r="U71" s="413"/>
      <c r="V71" s="187"/>
      <c r="W71" s="410"/>
      <c r="X71" s="187"/>
      <c r="Y71" s="410"/>
      <c r="Z71" s="187"/>
      <c r="AA71" s="410"/>
      <c r="AB71" s="187"/>
      <c r="AC71" s="410"/>
      <c r="AD71" s="187"/>
      <c r="AE71" s="410"/>
      <c r="AF71" s="187"/>
      <c r="AG71" s="410"/>
      <c r="AH71" s="187"/>
      <c r="AI71" s="410"/>
      <c r="AJ71" s="187"/>
      <c r="AK71" s="410"/>
      <c r="AL71" s="187"/>
      <c r="AM71" s="410"/>
      <c r="AN71" s="187"/>
      <c r="AO71" s="410"/>
      <c r="AP71" s="187"/>
      <c r="AQ71" s="410"/>
      <c r="AR71" s="187"/>
      <c r="AS71" s="410"/>
      <c r="AT71" s="187"/>
      <c r="AU71" s="410"/>
      <c r="AV71" s="187"/>
      <c r="AW71" s="410"/>
      <c r="AX71" s="405"/>
      <c r="AY71" s="406"/>
      <c r="AZ71" s="406"/>
      <c r="BA71" s="405"/>
      <c r="BB71" s="406"/>
    </row>
    <row r="72" spans="1:54" ht="12.75">
      <c r="A72" s="405"/>
      <c r="B72" s="405"/>
      <c r="C72" s="312"/>
      <c r="D72" s="406"/>
      <c r="E72" s="405"/>
      <c r="F72" s="406"/>
      <c r="G72" s="405"/>
      <c r="H72" s="406"/>
      <c r="I72" s="405"/>
      <c r="J72" s="365"/>
      <c r="K72" s="413"/>
      <c r="L72" s="365"/>
      <c r="M72" s="413"/>
      <c r="N72" s="365"/>
      <c r="O72" s="413"/>
      <c r="P72" s="365"/>
      <c r="Q72" s="413"/>
      <c r="R72" s="365"/>
      <c r="S72" s="413"/>
      <c r="T72" s="365"/>
      <c r="U72" s="413"/>
      <c r="V72" s="187"/>
      <c r="W72" s="410"/>
      <c r="X72" s="187"/>
      <c r="Y72" s="410"/>
      <c r="Z72" s="187"/>
      <c r="AA72" s="410"/>
      <c r="AB72" s="187"/>
      <c r="AC72" s="410"/>
      <c r="AD72" s="187"/>
      <c r="AE72" s="410"/>
      <c r="AF72" s="187"/>
      <c r="AG72" s="410"/>
      <c r="AH72" s="187"/>
      <c r="AI72" s="410"/>
      <c r="AJ72" s="187"/>
      <c r="AK72" s="410"/>
      <c r="AL72" s="187"/>
      <c r="AM72" s="410"/>
      <c r="AN72" s="187"/>
      <c r="AO72" s="410"/>
      <c r="AP72" s="187"/>
      <c r="AQ72" s="410"/>
      <c r="AR72" s="187"/>
      <c r="AS72" s="410"/>
      <c r="AT72" s="187"/>
      <c r="AU72" s="410"/>
      <c r="AV72" s="187"/>
      <c r="AW72" s="410"/>
      <c r="AX72" s="405"/>
      <c r="AY72" s="406"/>
      <c r="AZ72" s="406"/>
      <c r="BA72" s="405"/>
      <c r="BB72" s="406"/>
    </row>
    <row r="73" spans="1:54" ht="12.75">
      <c r="A73" s="405"/>
      <c r="B73" s="405"/>
      <c r="C73" s="312"/>
      <c r="D73" s="406"/>
      <c r="E73" s="405"/>
      <c r="F73" s="406"/>
      <c r="G73" s="405"/>
      <c r="H73" s="406"/>
      <c r="I73" s="405"/>
      <c r="J73" s="365"/>
      <c r="K73" s="413"/>
      <c r="L73" s="365"/>
      <c r="M73" s="413"/>
      <c r="N73" s="365"/>
      <c r="O73" s="413"/>
      <c r="P73" s="365"/>
      <c r="Q73" s="413"/>
      <c r="R73" s="365"/>
      <c r="S73" s="413"/>
      <c r="T73" s="365"/>
      <c r="U73" s="413"/>
      <c r="V73" s="187"/>
      <c r="W73" s="410"/>
      <c r="X73" s="187"/>
      <c r="Y73" s="410"/>
      <c r="Z73" s="187"/>
      <c r="AA73" s="410"/>
      <c r="AB73" s="187"/>
      <c r="AC73" s="410"/>
      <c r="AD73" s="187"/>
      <c r="AE73" s="410"/>
      <c r="AF73" s="187"/>
      <c r="AG73" s="410"/>
      <c r="AH73" s="187"/>
      <c r="AI73" s="410"/>
      <c r="AJ73" s="187"/>
      <c r="AK73" s="410"/>
      <c r="AL73" s="187"/>
      <c r="AM73" s="410"/>
      <c r="AN73" s="187"/>
      <c r="AO73" s="410"/>
      <c r="AP73" s="187"/>
      <c r="AQ73" s="410"/>
      <c r="AR73" s="187"/>
      <c r="AS73" s="410"/>
      <c r="AT73" s="187"/>
      <c r="AU73" s="410"/>
      <c r="AV73" s="187"/>
      <c r="AW73" s="410"/>
      <c r="AX73" s="405"/>
      <c r="AY73" s="406"/>
      <c r="AZ73" s="406"/>
      <c r="BA73" s="405"/>
      <c r="BB73" s="406"/>
    </row>
    <row r="74" spans="1:54" ht="12.75">
      <c r="A74" s="405"/>
      <c r="B74" s="405"/>
      <c r="C74" s="312"/>
      <c r="D74" s="406"/>
      <c r="E74" s="405"/>
      <c r="F74" s="406"/>
      <c r="G74" s="405"/>
      <c r="H74" s="406"/>
      <c r="I74" s="405"/>
      <c r="J74" s="365"/>
      <c r="K74" s="413"/>
      <c r="L74" s="365"/>
      <c r="M74" s="413"/>
      <c r="N74" s="365"/>
      <c r="O74" s="413"/>
      <c r="P74" s="365"/>
      <c r="Q74" s="413"/>
      <c r="R74" s="365"/>
      <c r="S74" s="413"/>
      <c r="T74" s="365"/>
      <c r="U74" s="413"/>
      <c r="V74" s="187"/>
      <c r="W74" s="410"/>
      <c r="X74" s="187"/>
      <c r="Y74" s="410"/>
      <c r="Z74" s="187"/>
      <c r="AA74" s="410"/>
      <c r="AB74" s="187"/>
      <c r="AC74" s="410"/>
      <c r="AD74" s="187"/>
      <c r="AE74" s="410"/>
      <c r="AF74" s="187"/>
      <c r="AG74" s="410"/>
      <c r="AH74" s="187"/>
      <c r="AI74" s="410"/>
      <c r="AJ74" s="187"/>
      <c r="AK74" s="410"/>
      <c r="AL74" s="187"/>
      <c r="AM74" s="410"/>
      <c r="AN74" s="187"/>
      <c r="AO74" s="410"/>
      <c r="AP74" s="187"/>
      <c r="AQ74" s="410"/>
      <c r="AR74" s="187"/>
      <c r="AS74" s="410"/>
      <c r="AT74" s="187"/>
      <c r="AU74" s="410"/>
      <c r="AV74" s="187"/>
      <c r="AW74" s="410"/>
      <c r="AX74" s="405"/>
      <c r="AY74" s="406"/>
      <c r="AZ74" s="406"/>
      <c r="BA74" s="405"/>
      <c r="BB74" s="406"/>
    </row>
    <row r="75" spans="1:54" ht="12.75">
      <c r="A75" s="405"/>
      <c r="B75" s="405"/>
      <c r="C75" s="312"/>
      <c r="D75" s="406"/>
      <c r="E75" s="405"/>
      <c r="F75" s="406"/>
      <c r="G75" s="405"/>
      <c r="H75" s="406"/>
      <c r="I75" s="405"/>
      <c r="J75" s="365"/>
      <c r="K75" s="413"/>
      <c r="L75" s="365"/>
      <c r="M75" s="413"/>
      <c r="N75" s="365"/>
      <c r="O75" s="413"/>
      <c r="P75" s="365"/>
      <c r="Q75" s="413"/>
      <c r="R75" s="365"/>
      <c r="S75" s="413"/>
      <c r="T75" s="365"/>
      <c r="U75" s="413"/>
      <c r="V75" s="187"/>
      <c r="W75" s="410"/>
      <c r="X75" s="187"/>
      <c r="Y75" s="410"/>
      <c r="Z75" s="187"/>
      <c r="AA75" s="410"/>
      <c r="AB75" s="187"/>
      <c r="AC75" s="410"/>
      <c r="AD75" s="187"/>
      <c r="AE75" s="410"/>
      <c r="AF75" s="187"/>
      <c r="AG75" s="410"/>
      <c r="AH75" s="187"/>
      <c r="AI75" s="410"/>
      <c r="AJ75" s="187"/>
      <c r="AK75" s="410"/>
      <c r="AL75" s="187"/>
      <c r="AM75" s="410"/>
      <c r="AN75" s="187"/>
      <c r="AO75" s="410"/>
      <c r="AP75" s="187"/>
      <c r="AQ75" s="410"/>
      <c r="AR75" s="187"/>
      <c r="AS75" s="410"/>
      <c r="AT75" s="187"/>
      <c r="AU75" s="410"/>
      <c r="AV75" s="187"/>
      <c r="AW75" s="410"/>
      <c r="AX75" s="405"/>
      <c r="AY75" s="406"/>
      <c r="AZ75" s="406"/>
      <c r="BA75" s="405"/>
      <c r="BB75" s="406"/>
    </row>
    <row r="76" spans="1:54" ht="12.75">
      <c r="A76" s="405"/>
      <c r="B76" s="405"/>
      <c r="C76" s="312"/>
      <c r="D76" s="406"/>
      <c r="E76" s="405"/>
      <c r="F76" s="406"/>
      <c r="G76" s="405"/>
      <c r="H76" s="406"/>
      <c r="I76" s="405"/>
      <c r="J76" s="365"/>
      <c r="K76" s="413"/>
      <c r="L76" s="365"/>
      <c r="M76" s="413"/>
      <c r="N76" s="365"/>
      <c r="O76" s="413"/>
      <c r="P76" s="365"/>
      <c r="Q76" s="413"/>
      <c r="R76" s="365"/>
      <c r="S76" s="413"/>
      <c r="T76" s="365"/>
      <c r="U76" s="413"/>
      <c r="V76" s="187"/>
      <c r="W76" s="410"/>
      <c r="X76" s="187"/>
      <c r="Y76" s="410"/>
      <c r="Z76" s="187"/>
      <c r="AA76" s="410"/>
      <c r="AB76" s="187"/>
      <c r="AC76" s="410"/>
      <c r="AD76" s="187"/>
      <c r="AE76" s="410"/>
      <c r="AF76" s="187"/>
      <c r="AG76" s="410"/>
      <c r="AH76" s="187"/>
      <c r="AI76" s="410"/>
      <c r="AJ76" s="187"/>
      <c r="AK76" s="410"/>
      <c r="AL76" s="187"/>
      <c r="AM76" s="410"/>
      <c r="AN76" s="187"/>
      <c r="AO76" s="410"/>
      <c r="AP76" s="187"/>
      <c r="AQ76" s="410"/>
      <c r="AR76" s="187"/>
      <c r="AS76" s="410"/>
      <c r="AT76" s="187"/>
      <c r="AU76" s="410"/>
      <c r="AV76" s="187"/>
      <c r="AW76" s="410"/>
      <c r="AX76" s="405"/>
      <c r="AY76" s="406"/>
      <c r="AZ76" s="406"/>
      <c r="BA76" s="405"/>
      <c r="BB76" s="406"/>
    </row>
    <row r="77" spans="1:54" ht="12.75">
      <c r="A77" s="405"/>
      <c r="B77" s="405"/>
      <c r="C77" s="312"/>
      <c r="D77" s="406"/>
      <c r="E77" s="405"/>
      <c r="F77" s="406"/>
      <c r="G77" s="405"/>
      <c r="H77" s="406"/>
      <c r="I77" s="405"/>
      <c r="J77" s="365"/>
      <c r="K77" s="413"/>
      <c r="L77" s="365"/>
      <c r="M77" s="413"/>
      <c r="N77" s="365"/>
      <c r="O77" s="413"/>
      <c r="P77" s="365"/>
      <c r="Q77" s="413"/>
      <c r="R77" s="365"/>
      <c r="S77" s="413"/>
      <c r="T77" s="365"/>
      <c r="U77" s="413"/>
      <c r="V77" s="187"/>
      <c r="W77" s="410"/>
      <c r="X77" s="187"/>
      <c r="Y77" s="410"/>
      <c r="Z77" s="187"/>
      <c r="AA77" s="410"/>
      <c r="AB77" s="187"/>
      <c r="AC77" s="410"/>
      <c r="AD77" s="187"/>
      <c r="AE77" s="410"/>
      <c r="AF77" s="187"/>
      <c r="AG77" s="410"/>
      <c r="AH77" s="187"/>
      <c r="AI77" s="410"/>
      <c r="AJ77" s="187"/>
      <c r="AK77" s="410"/>
      <c r="AL77" s="187"/>
      <c r="AM77" s="410"/>
      <c r="AN77" s="187"/>
      <c r="AO77" s="410"/>
      <c r="AP77" s="187"/>
      <c r="AQ77" s="410"/>
      <c r="AR77" s="187"/>
      <c r="AS77" s="410"/>
      <c r="AT77" s="187"/>
      <c r="AU77" s="410"/>
      <c r="AV77" s="187"/>
      <c r="AW77" s="410"/>
      <c r="AX77" s="405"/>
      <c r="AY77" s="406"/>
      <c r="AZ77" s="406"/>
      <c r="BA77" s="405"/>
      <c r="BB77" s="406"/>
    </row>
    <row r="78" spans="1:54" ht="12.75">
      <c r="A78" s="405"/>
      <c r="B78" s="405"/>
      <c r="C78" s="312"/>
      <c r="D78" s="406"/>
      <c r="E78" s="405"/>
      <c r="F78" s="406"/>
      <c r="G78" s="405"/>
      <c r="H78" s="406"/>
      <c r="I78" s="405"/>
      <c r="J78" s="365"/>
      <c r="K78" s="413"/>
      <c r="L78" s="365"/>
      <c r="M78" s="413"/>
      <c r="N78" s="365"/>
      <c r="O78" s="413"/>
      <c r="P78" s="365"/>
      <c r="Q78" s="413"/>
      <c r="R78" s="365"/>
      <c r="S78" s="413"/>
      <c r="T78" s="365"/>
      <c r="U78" s="413"/>
      <c r="V78" s="187"/>
      <c r="W78" s="410"/>
      <c r="X78" s="187"/>
      <c r="Y78" s="410"/>
      <c r="Z78" s="187"/>
      <c r="AA78" s="410"/>
      <c r="AB78" s="187"/>
      <c r="AC78" s="410"/>
      <c r="AD78" s="187"/>
      <c r="AE78" s="410"/>
      <c r="AF78" s="187"/>
      <c r="AG78" s="410"/>
      <c r="AH78" s="187"/>
      <c r="AI78" s="410"/>
      <c r="AJ78" s="187"/>
      <c r="AK78" s="410"/>
      <c r="AL78" s="187"/>
      <c r="AM78" s="410"/>
      <c r="AN78" s="187"/>
      <c r="AO78" s="410"/>
      <c r="AP78" s="187"/>
      <c r="AQ78" s="410"/>
      <c r="AR78" s="187"/>
      <c r="AS78" s="410"/>
      <c r="AT78" s="187"/>
      <c r="AU78" s="410"/>
      <c r="AV78" s="187"/>
      <c r="AW78" s="410"/>
      <c r="AX78" s="405"/>
      <c r="AY78" s="406"/>
      <c r="AZ78" s="406"/>
      <c r="BA78" s="405"/>
      <c r="BB78" s="406"/>
    </row>
    <row r="79" spans="1:54" ht="12.75">
      <c r="A79" s="405"/>
      <c r="B79" s="405"/>
      <c r="C79" s="312"/>
      <c r="D79" s="406"/>
      <c r="E79" s="405"/>
      <c r="F79" s="406"/>
      <c r="G79" s="405"/>
      <c r="H79" s="406"/>
      <c r="I79" s="405"/>
      <c r="J79" s="365"/>
      <c r="K79" s="413"/>
      <c r="L79" s="365"/>
      <c r="M79" s="413"/>
      <c r="N79" s="365"/>
      <c r="O79" s="413"/>
      <c r="P79" s="365"/>
      <c r="Q79" s="413"/>
      <c r="R79" s="365"/>
      <c r="S79" s="413"/>
      <c r="T79" s="365"/>
      <c r="U79" s="413"/>
      <c r="V79" s="187"/>
      <c r="W79" s="410"/>
      <c r="X79" s="187"/>
      <c r="Y79" s="410"/>
      <c r="Z79" s="187"/>
      <c r="AA79" s="410"/>
      <c r="AB79" s="187"/>
      <c r="AC79" s="410"/>
      <c r="AD79" s="187"/>
      <c r="AE79" s="410"/>
      <c r="AF79" s="187"/>
      <c r="AG79" s="410"/>
      <c r="AH79" s="187"/>
      <c r="AI79" s="410"/>
      <c r="AJ79" s="187"/>
      <c r="AK79" s="410"/>
      <c r="AL79" s="187"/>
      <c r="AM79" s="410"/>
      <c r="AN79" s="187"/>
      <c r="AO79" s="410"/>
      <c r="AP79" s="187"/>
      <c r="AQ79" s="410"/>
      <c r="AR79" s="187"/>
      <c r="AS79" s="410"/>
      <c r="AT79" s="187"/>
      <c r="AU79" s="410"/>
      <c r="AV79" s="187"/>
      <c r="AW79" s="410"/>
      <c r="AX79" s="405"/>
      <c r="AY79" s="406"/>
      <c r="AZ79" s="406"/>
      <c r="BA79" s="405"/>
      <c r="BB79" s="406"/>
    </row>
    <row r="80" spans="1:54" ht="12.75">
      <c r="A80" s="405"/>
      <c r="B80" s="405"/>
      <c r="C80" s="312"/>
      <c r="D80" s="406"/>
      <c r="E80" s="405"/>
      <c r="F80" s="406"/>
      <c r="G80" s="405"/>
      <c r="H80" s="406"/>
      <c r="I80" s="405"/>
      <c r="J80" s="365"/>
      <c r="K80" s="413"/>
      <c r="L80" s="365"/>
      <c r="M80" s="413"/>
      <c r="N80" s="365"/>
      <c r="O80" s="413"/>
      <c r="P80" s="365"/>
      <c r="Q80" s="413"/>
      <c r="R80" s="365"/>
      <c r="S80" s="413"/>
      <c r="T80" s="365"/>
      <c r="U80" s="413"/>
      <c r="V80" s="187"/>
      <c r="W80" s="410"/>
      <c r="X80" s="187"/>
      <c r="Y80" s="410"/>
      <c r="Z80" s="187"/>
      <c r="AA80" s="410"/>
      <c r="AB80" s="187"/>
      <c r="AC80" s="410"/>
      <c r="AD80" s="187"/>
      <c r="AE80" s="410"/>
      <c r="AF80" s="187"/>
      <c r="AG80" s="410"/>
      <c r="AH80" s="187"/>
      <c r="AI80" s="410"/>
      <c r="AJ80" s="187"/>
      <c r="AK80" s="410"/>
      <c r="AL80" s="187"/>
      <c r="AM80" s="410"/>
      <c r="AN80" s="187"/>
      <c r="AO80" s="410"/>
      <c r="AP80" s="187"/>
      <c r="AQ80" s="410"/>
      <c r="AR80" s="187"/>
      <c r="AS80" s="410"/>
      <c r="AT80" s="187"/>
      <c r="AU80" s="410"/>
      <c r="AV80" s="187"/>
      <c r="AW80" s="410"/>
      <c r="AX80" s="405"/>
      <c r="AY80" s="406"/>
      <c r="AZ80" s="406"/>
      <c r="BA80" s="405"/>
      <c r="BB80" s="406"/>
    </row>
    <row r="81" spans="1:54" ht="12.75">
      <c r="A81" s="405"/>
      <c r="B81" s="405"/>
      <c r="C81" s="312"/>
      <c r="D81" s="406"/>
      <c r="E81" s="405"/>
      <c r="F81" s="406"/>
      <c r="G81" s="405"/>
      <c r="H81" s="406"/>
      <c r="I81" s="405"/>
      <c r="J81" s="365"/>
      <c r="K81" s="413"/>
      <c r="L81" s="365"/>
      <c r="M81" s="413"/>
      <c r="N81" s="365"/>
      <c r="O81" s="413"/>
      <c r="P81" s="365"/>
      <c r="Q81" s="413"/>
      <c r="R81" s="365"/>
      <c r="S81" s="413"/>
      <c r="T81" s="365"/>
      <c r="U81" s="413"/>
      <c r="V81" s="187"/>
      <c r="W81" s="410"/>
      <c r="X81" s="187"/>
      <c r="Y81" s="410"/>
      <c r="Z81" s="187"/>
      <c r="AA81" s="410"/>
      <c r="AB81" s="187"/>
      <c r="AC81" s="410"/>
      <c r="AD81" s="187"/>
      <c r="AE81" s="410"/>
      <c r="AF81" s="187"/>
      <c r="AG81" s="410"/>
      <c r="AH81" s="187"/>
      <c r="AI81" s="410"/>
      <c r="AJ81" s="187"/>
      <c r="AK81" s="410"/>
      <c r="AL81" s="187"/>
      <c r="AM81" s="410"/>
      <c r="AN81" s="187"/>
      <c r="AO81" s="410"/>
      <c r="AP81" s="187"/>
      <c r="AQ81" s="410"/>
      <c r="AR81" s="187"/>
      <c r="AS81" s="410"/>
      <c r="AT81" s="187"/>
      <c r="AU81" s="410"/>
      <c r="AV81" s="187"/>
      <c r="AW81" s="410"/>
      <c r="AX81" s="405"/>
      <c r="AY81" s="406"/>
      <c r="AZ81" s="406"/>
      <c r="BA81" s="405"/>
      <c r="BB81" s="406"/>
    </row>
    <row r="82" spans="1:54" ht="12.75">
      <c r="A82" s="405"/>
      <c r="B82" s="405"/>
      <c r="C82" s="312"/>
      <c r="D82" s="406"/>
      <c r="E82" s="405"/>
      <c r="F82" s="406"/>
      <c r="G82" s="405"/>
      <c r="H82" s="406"/>
      <c r="I82" s="405"/>
      <c r="J82" s="365"/>
      <c r="K82" s="413"/>
      <c r="L82" s="365"/>
      <c r="M82" s="413"/>
      <c r="N82" s="365"/>
      <c r="O82" s="413"/>
      <c r="P82" s="365"/>
      <c r="Q82" s="413"/>
      <c r="R82" s="365"/>
      <c r="S82" s="413"/>
      <c r="T82" s="365"/>
      <c r="U82" s="413"/>
      <c r="V82" s="187"/>
      <c r="W82" s="410"/>
      <c r="X82" s="187"/>
      <c r="Y82" s="410"/>
      <c r="Z82" s="187"/>
      <c r="AA82" s="410"/>
      <c r="AB82" s="187"/>
      <c r="AC82" s="410"/>
      <c r="AD82" s="187"/>
      <c r="AE82" s="410"/>
      <c r="AF82" s="187"/>
      <c r="AG82" s="410"/>
      <c r="AH82" s="187"/>
      <c r="AI82" s="410"/>
      <c r="AJ82" s="187"/>
      <c r="AK82" s="410"/>
      <c r="AL82" s="187"/>
      <c r="AM82" s="410"/>
      <c r="AN82" s="187"/>
      <c r="AO82" s="410"/>
      <c r="AP82" s="187"/>
      <c r="AQ82" s="410"/>
      <c r="AR82" s="187"/>
      <c r="AS82" s="410"/>
      <c r="AT82" s="187"/>
      <c r="AU82" s="410"/>
      <c r="AV82" s="187"/>
      <c r="AW82" s="410"/>
      <c r="AX82" s="405"/>
      <c r="AY82" s="406"/>
      <c r="AZ82" s="406"/>
      <c r="BA82" s="405"/>
      <c r="BB82" s="406"/>
    </row>
    <row r="83" spans="1:54" ht="12.75">
      <c r="A83" s="405"/>
      <c r="B83" s="405"/>
      <c r="C83" s="312"/>
      <c r="D83" s="406"/>
      <c r="E83" s="405"/>
      <c r="F83" s="406"/>
      <c r="G83" s="405"/>
      <c r="H83" s="406"/>
      <c r="I83" s="405"/>
      <c r="J83" s="365"/>
      <c r="K83" s="413"/>
      <c r="L83" s="365"/>
      <c r="M83" s="413"/>
      <c r="N83" s="365"/>
      <c r="O83" s="413"/>
      <c r="P83" s="365"/>
      <c r="Q83" s="413"/>
      <c r="R83" s="365"/>
      <c r="S83" s="413"/>
      <c r="T83" s="365"/>
      <c r="U83" s="413"/>
      <c r="V83" s="187"/>
      <c r="W83" s="410"/>
      <c r="X83" s="187"/>
      <c r="Y83" s="410"/>
      <c r="Z83" s="187"/>
      <c r="AA83" s="410"/>
      <c r="AB83" s="187"/>
      <c r="AC83" s="410"/>
      <c r="AD83" s="187"/>
      <c r="AE83" s="410"/>
      <c r="AF83" s="187"/>
      <c r="AG83" s="410"/>
      <c r="AH83" s="187"/>
      <c r="AI83" s="410"/>
      <c r="AJ83" s="187"/>
      <c r="AK83" s="410"/>
      <c r="AL83" s="187"/>
      <c r="AM83" s="410"/>
      <c r="AN83" s="187"/>
      <c r="AO83" s="410"/>
      <c r="AP83" s="187"/>
      <c r="AQ83" s="410"/>
      <c r="AR83" s="187"/>
      <c r="AS83" s="410"/>
      <c r="AT83" s="187"/>
      <c r="AU83" s="410"/>
      <c r="AV83" s="187"/>
      <c r="AW83" s="410"/>
      <c r="AX83" s="405"/>
      <c r="AY83" s="406"/>
      <c r="AZ83" s="406"/>
      <c r="BA83" s="405"/>
      <c r="BB83" s="406"/>
    </row>
    <row r="84" spans="1:54" ht="12.75">
      <c r="A84" s="405"/>
      <c r="B84" s="405"/>
      <c r="C84" s="312"/>
      <c r="D84" s="406"/>
      <c r="E84" s="405"/>
      <c r="F84" s="406"/>
      <c r="G84" s="405"/>
      <c r="H84" s="406"/>
      <c r="I84" s="405"/>
      <c r="J84" s="365"/>
      <c r="K84" s="413"/>
      <c r="L84" s="365"/>
      <c r="M84" s="413"/>
      <c r="N84" s="365"/>
      <c r="O84" s="413"/>
      <c r="P84" s="365"/>
      <c r="Q84" s="413"/>
      <c r="R84" s="365"/>
      <c r="S84" s="413"/>
      <c r="T84" s="365"/>
      <c r="U84" s="413"/>
      <c r="V84" s="187"/>
      <c r="W84" s="410"/>
      <c r="X84" s="187"/>
      <c r="Y84" s="410"/>
      <c r="Z84" s="187"/>
      <c r="AA84" s="410"/>
      <c r="AB84" s="187"/>
      <c r="AC84" s="410"/>
      <c r="AD84" s="187"/>
      <c r="AE84" s="410"/>
      <c r="AF84" s="187"/>
      <c r="AG84" s="410"/>
      <c r="AH84" s="187"/>
      <c r="AI84" s="410"/>
      <c r="AJ84" s="187"/>
      <c r="AK84" s="410"/>
      <c r="AL84" s="187"/>
      <c r="AM84" s="410"/>
      <c r="AN84" s="187"/>
      <c r="AO84" s="410"/>
      <c r="AP84" s="187"/>
      <c r="AQ84" s="410"/>
      <c r="AR84" s="187"/>
      <c r="AS84" s="410"/>
      <c r="AT84" s="187"/>
      <c r="AU84" s="410"/>
      <c r="AV84" s="187"/>
      <c r="AW84" s="410"/>
      <c r="AX84" s="405"/>
      <c r="AY84" s="406"/>
      <c r="AZ84" s="406"/>
      <c r="BA84" s="405"/>
      <c r="BB84" s="406"/>
    </row>
    <row r="85" spans="1:54" ht="12.75">
      <c r="A85" s="405"/>
      <c r="B85" s="405"/>
      <c r="C85" s="312"/>
      <c r="D85" s="406"/>
      <c r="E85" s="405"/>
      <c r="F85" s="406"/>
      <c r="G85" s="405"/>
      <c r="H85" s="406"/>
      <c r="I85" s="405"/>
      <c r="J85" s="365"/>
      <c r="K85" s="413"/>
      <c r="L85" s="365"/>
      <c r="M85" s="413"/>
      <c r="N85" s="365"/>
      <c r="O85" s="413"/>
      <c r="P85" s="365"/>
      <c r="Q85" s="413"/>
      <c r="R85" s="365"/>
      <c r="S85" s="413"/>
      <c r="T85" s="365"/>
      <c r="U85" s="413"/>
      <c r="V85" s="187"/>
      <c r="W85" s="410"/>
      <c r="X85" s="187"/>
      <c r="Y85" s="410"/>
      <c r="Z85" s="187"/>
      <c r="AA85" s="410"/>
      <c r="AB85" s="187"/>
      <c r="AC85" s="410"/>
      <c r="AD85" s="187"/>
      <c r="AE85" s="410"/>
      <c r="AF85" s="187"/>
      <c r="AG85" s="410"/>
      <c r="AH85" s="187"/>
      <c r="AI85" s="410"/>
      <c r="AJ85" s="187"/>
      <c r="AK85" s="410"/>
      <c r="AL85" s="187"/>
      <c r="AM85" s="410"/>
      <c r="AN85" s="187"/>
      <c r="AO85" s="410"/>
      <c r="AP85" s="187"/>
      <c r="AQ85" s="410"/>
      <c r="AR85" s="187"/>
      <c r="AS85" s="410"/>
      <c r="AT85" s="187"/>
      <c r="AU85" s="410"/>
      <c r="AV85" s="187"/>
      <c r="AW85" s="410"/>
      <c r="AX85" s="405"/>
      <c r="AY85" s="406"/>
      <c r="AZ85" s="406"/>
      <c r="BA85" s="405"/>
      <c r="BB85" s="406"/>
    </row>
    <row r="86" spans="1:54" ht="12.75">
      <c r="A86" s="405"/>
      <c r="B86" s="405"/>
      <c r="C86" s="312"/>
      <c r="D86" s="406"/>
      <c r="E86" s="405"/>
      <c r="F86" s="406"/>
      <c r="G86" s="405"/>
      <c r="H86" s="406"/>
      <c r="I86" s="405"/>
      <c r="J86" s="365"/>
      <c r="K86" s="413"/>
      <c r="L86" s="365"/>
      <c r="M86" s="413"/>
      <c r="N86" s="365"/>
      <c r="O86" s="413"/>
      <c r="P86" s="365"/>
      <c r="Q86" s="413"/>
      <c r="R86" s="365"/>
      <c r="S86" s="413"/>
      <c r="T86" s="365"/>
      <c r="U86" s="413"/>
      <c r="V86" s="187"/>
      <c r="W86" s="410"/>
      <c r="X86" s="187"/>
      <c r="Y86" s="410"/>
      <c r="Z86" s="187"/>
      <c r="AA86" s="410"/>
      <c r="AB86" s="187"/>
      <c r="AC86" s="410"/>
      <c r="AD86" s="187"/>
      <c r="AE86" s="410"/>
      <c r="AF86" s="187"/>
      <c r="AG86" s="410"/>
      <c r="AH86" s="187"/>
      <c r="AI86" s="410"/>
      <c r="AJ86" s="187"/>
      <c r="AK86" s="410"/>
      <c r="AL86" s="187"/>
      <c r="AM86" s="410"/>
      <c r="AN86" s="187"/>
      <c r="AO86" s="410"/>
      <c r="AP86" s="187"/>
      <c r="AQ86" s="410"/>
      <c r="AR86" s="187"/>
      <c r="AS86" s="410"/>
      <c r="AT86" s="187"/>
      <c r="AU86" s="410"/>
      <c r="AV86" s="187"/>
      <c r="AW86" s="410"/>
      <c r="AX86" s="405"/>
      <c r="AY86" s="406"/>
      <c r="AZ86" s="406"/>
      <c r="BA86" s="405"/>
      <c r="BB86" s="406"/>
    </row>
    <row r="87" spans="1:54" ht="12.75">
      <c r="A87" s="405"/>
      <c r="B87" s="405"/>
      <c r="C87" s="312"/>
      <c r="D87" s="406"/>
      <c r="E87" s="405"/>
      <c r="F87" s="406"/>
      <c r="G87" s="405"/>
      <c r="H87" s="406"/>
      <c r="I87" s="405"/>
      <c r="J87" s="365"/>
      <c r="K87" s="413"/>
      <c r="L87" s="365"/>
      <c r="M87" s="413"/>
      <c r="N87" s="365"/>
      <c r="O87" s="413"/>
      <c r="P87" s="365"/>
      <c r="Q87" s="413"/>
      <c r="R87" s="365"/>
      <c r="S87" s="413"/>
      <c r="T87" s="365"/>
      <c r="U87" s="413"/>
      <c r="V87" s="187"/>
      <c r="W87" s="410"/>
      <c r="X87" s="187"/>
      <c r="Y87" s="410"/>
      <c r="Z87" s="187"/>
      <c r="AA87" s="410"/>
      <c r="AB87" s="187"/>
      <c r="AC87" s="410"/>
      <c r="AD87" s="187"/>
      <c r="AE87" s="410"/>
      <c r="AF87" s="187"/>
      <c r="AG87" s="410"/>
      <c r="AH87" s="187"/>
      <c r="AI87" s="410"/>
      <c r="AJ87" s="187"/>
      <c r="AK87" s="410"/>
      <c r="AL87" s="187"/>
      <c r="AM87" s="410"/>
      <c r="AN87" s="187"/>
      <c r="AO87" s="410"/>
      <c r="AP87" s="187"/>
      <c r="AQ87" s="410"/>
      <c r="AR87" s="187"/>
      <c r="AS87" s="410"/>
      <c r="AT87" s="187"/>
      <c r="AU87" s="410"/>
      <c r="AV87" s="187"/>
      <c r="AW87" s="410"/>
      <c r="AX87" s="405"/>
      <c r="AY87" s="406"/>
      <c r="AZ87" s="406"/>
      <c r="BA87" s="405"/>
      <c r="BB87" s="406"/>
    </row>
    <row r="88" spans="1:54" ht="12.75">
      <c r="A88" s="405"/>
      <c r="B88" s="405"/>
      <c r="C88" s="312"/>
      <c r="D88" s="406"/>
      <c r="E88" s="405"/>
      <c r="F88" s="406"/>
      <c r="G88" s="405"/>
      <c r="H88" s="406"/>
      <c r="I88" s="405"/>
      <c r="J88" s="365"/>
      <c r="K88" s="413"/>
      <c r="L88" s="365"/>
      <c r="M88" s="413"/>
      <c r="N88" s="365"/>
      <c r="O88" s="413"/>
      <c r="P88" s="365"/>
      <c r="Q88" s="413"/>
      <c r="R88" s="365"/>
      <c r="S88" s="413"/>
      <c r="T88" s="365"/>
      <c r="U88" s="413"/>
      <c r="V88" s="187"/>
      <c r="W88" s="410"/>
      <c r="X88" s="187"/>
      <c r="Y88" s="410"/>
      <c r="Z88" s="187"/>
      <c r="AA88" s="410"/>
      <c r="AB88" s="187"/>
      <c r="AC88" s="410"/>
      <c r="AD88" s="187"/>
      <c r="AE88" s="410"/>
      <c r="AF88" s="187"/>
      <c r="AG88" s="410"/>
      <c r="AH88" s="187"/>
      <c r="AI88" s="410"/>
      <c r="AJ88" s="187"/>
      <c r="AK88" s="410"/>
      <c r="AL88" s="187"/>
      <c r="AM88" s="410"/>
      <c r="AN88" s="187"/>
      <c r="AO88" s="410"/>
      <c r="AP88" s="187"/>
      <c r="AQ88" s="410"/>
      <c r="AR88" s="187"/>
      <c r="AS88" s="410"/>
      <c r="AT88" s="187"/>
      <c r="AU88" s="410"/>
      <c r="AV88" s="187"/>
      <c r="AW88" s="410"/>
      <c r="AX88" s="405"/>
      <c r="AY88" s="406"/>
      <c r="AZ88" s="406"/>
      <c r="BA88" s="405"/>
      <c r="BB88" s="406"/>
    </row>
    <row r="89" spans="1:54" ht="12.75">
      <c r="A89" s="405"/>
      <c r="B89" s="405"/>
      <c r="C89" s="312"/>
      <c r="D89" s="406"/>
      <c r="E89" s="405"/>
      <c r="F89" s="406"/>
      <c r="G89" s="405"/>
      <c r="H89" s="406"/>
      <c r="I89" s="405"/>
      <c r="J89" s="365"/>
      <c r="K89" s="413"/>
      <c r="L89" s="365"/>
      <c r="M89" s="413"/>
      <c r="N89" s="365"/>
      <c r="O89" s="413"/>
      <c r="P89" s="365"/>
      <c r="Q89" s="413"/>
      <c r="R89" s="365"/>
      <c r="S89" s="413"/>
      <c r="T89" s="365"/>
      <c r="U89" s="413"/>
      <c r="V89" s="187"/>
      <c r="W89" s="410"/>
      <c r="X89" s="187"/>
      <c r="Y89" s="410"/>
      <c r="Z89" s="187"/>
      <c r="AA89" s="410"/>
      <c r="AB89" s="187"/>
      <c r="AC89" s="410"/>
      <c r="AD89" s="187"/>
      <c r="AE89" s="410"/>
      <c r="AF89" s="187"/>
      <c r="AG89" s="410"/>
      <c r="AH89" s="187"/>
      <c r="AI89" s="410"/>
      <c r="AJ89" s="187"/>
      <c r="AK89" s="410"/>
      <c r="AL89" s="187"/>
      <c r="AM89" s="410"/>
      <c r="AN89" s="187"/>
      <c r="AO89" s="410"/>
      <c r="AP89" s="187"/>
      <c r="AQ89" s="410"/>
      <c r="AR89" s="187"/>
      <c r="AS89" s="410"/>
      <c r="AT89" s="187"/>
      <c r="AU89" s="410"/>
      <c r="AV89" s="187"/>
      <c r="AW89" s="410"/>
      <c r="AX89" s="405"/>
      <c r="AY89" s="406"/>
      <c r="AZ89" s="406"/>
      <c r="BA89" s="405"/>
      <c r="BB89" s="406"/>
    </row>
    <row r="90" spans="1:54" ht="12.75">
      <c r="A90" s="405"/>
      <c r="B90" s="405"/>
      <c r="C90" s="312"/>
      <c r="D90" s="406"/>
      <c r="E90" s="405"/>
      <c r="F90" s="406"/>
      <c r="G90" s="405"/>
      <c r="H90" s="406"/>
      <c r="I90" s="405"/>
      <c r="J90" s="365"/>
      <c r="K90" s="413"/>
      <c r="L90" s="365"/>
      <c r="M90" s="413"/>
      <c r="N90" s="365"/>
      <c r="O90" s="413"/>
      <c r="P90" s="365"/>
      <c r="Q90" s="413"/>
      <c r="R90" s="365"/>
      <c r="S90" s="413"/>
      <c r="T90" s="365"/>
      <c r="U90" s="413"/>
      <c r="V90" s="187"/>
      <c r="W90" s="410"/>
      <c r="X90" s="187"/>
      <c r="Y90" s="410"/>
      <c r="Z90" s="187"/>
      <c r="AA90" s="410"/>
      <c r="AB90" s="187"/>
      <c r="AC90" s="410"/>
      <c r="AD90" s="187"/>
      <c r="AE90" s="410"/>
      <c r="AF90" s="187"/>
      <c r="AG90" s="410"/>
      <c r="AH90" s="187"/>
      <c r="AI90" s="410"/>
      <c r="AJ90" s="187"/>
      <c r="AK90" s="410"/>
      <c r="AL90" s="187"/>
      <c r="AM90" s="410"/>
      <c r="AN90" s="187"/>
      <c r="AO90" s="410"/>
      <c r="AP90" s="187"/>
      <c r="AQ90" s="410"/>
      <c r="AR90" s="187"/>
      <c r="AS90" s="410"/>
      <c r="AT90" s="187"/>
      <c r="AU90" s="410"/>
      <c r="AV90" s="187"/>
      <c r="AW90" s="410"/>
      <c r="AX90" s="405"/>
      <c r="AY90" s="406"/>
      <c r="AZ90" s="406"/>
      <c r="BA90" s="405"/>
      <c r="BB90" s="406"/>
    </row>
    <row r="91" spans="1:54" ht="12.75">
      <c r="A91" s="405"/>
      <c r="B91" s="405"/>
      <c r="C91" s="312"/>
      <c r="D91" s="406"/>
      <c r="E91" s="405"/>
      <c r="F91" s="406"/>
      <c r="G91" s="405"/>
      <c r="H91" s="406"/>
      <c r="I91" s="405"/>
      <c r="J91" s="365"/>
      <c r="K91" s="413"/>
      <c r="L91" s="365"/>
      <c r="M91" s="413"/>
      <c r="N91" s="365"/>
      <c r="O91" s="413"/>
      <c r="P91" s="365"/>
      <c r="Q91" s="413"/>
      <c r="R91" s="365"/>
      <c r="S91" s="413"/>
      <c r="T91" s="365"/>
      <c r="U91" s="413"/>
      <c r="V91" s="187"/>
      <c r="W91" s="410"/>
      <c r="X91" s="187"/>
      <c r="Y91" s="410"/>
      <c r="Z91" s="187"/>
      <c r="AA91" s="410"/>
      <c r="AB91" s="187"/>
      <c r="AC91" s="410"/>
      <c r="AD91" s="187"/>
      <c r="AE91" s="410"/>
      <c r="AF91" s="187"/>
      <c r="AG91" s="410"/>
      <c r="AH91" s="187"/>
      <c r="AI91" s="410"/>
      <c r="AJ91" s="187"/>
      <c r="AK91" s="410"/>
      <c r="AL91" s="187"/>
      <c r="AM91" s="410"/>
      <c r="AN91" s="187"/>
      <c r="AO91" s="410"/>
      <c r="AP91" s="187"/>
      <c r="AQ91" s="410"/>
      <c r="AR91" s="187"/>
      <c r="AS91" s="410"/>
      <c r="AT91" s="187"/>
      <c r="AU91" s="410"/>
      <c r="AV91" s="187"/>
      <c r="AW91" s="410"/>
      <c r="AX91" s="405"/>
      <c r="AY91" s="406"/>
      <c r="AZ91" s="406"/>
      <c r="BA91" s="405"/>
      <c r="BB91" s="406"/>
    </row>
    <row r="92" spans="1:54" ht="12.75">
      <c r="A92" s="405"/>
      <c r="B92" s="405"/>
      <c r="C92" s="312"/>
      <c r="D92" s="406"/>
      <c r="E92" s="405"/>
      <c r="F92" s="406"/>
      <c r="G92" s="405"/>
      <c r="H92" s="406"/>
      <c r="I92" s="405"/>
      <c r="J92" s="365"/>
      <c r="K92" s="413"/>
      <c r="L92" s="365"/>
      <c r="M92" s="413"/>
      <c r="N92" s="365"/>
      <c r="O92" s="413"/>
      <c r="P92" s="365"/>
      <c r="Q92" s="413"/>
      <c r="R92" s="365"/>
      <c r="S92" s="413"/>
      <c r="T92" s="365"/>
      <c r="U92" s="413"/>
      <c r="V92" s="187"/>
      <c r="W92" s="410"/>
      <c r="X92" s="187"/>
      <c r="Y92" s="410"/>
      <c r="Z92" s="187"/>
      <c r="AA92" s="410"/>
      <c r="AB92" s="187"/>
      <c r="AC92" s="410"/>
      <c r="AD92" s="187"/>
      <c r="AE92" s="410"/>
      <c r="AF92" s="187"/>
      <c r="AG92" s="410"/>
      <c r="AH92" s="187"/>
      <c r="AI92" s="410"/>
      <c r="AJ92" s="187"/>
      <c r="AK92" s="410"/>
      <c r="AL92" s="187"/>
      <c r="AM92" s="410"/>
      <c r="AN92" s="187"/>
      <c r="AO92" s="410"/>
      <c r="AP92" s="187"/>
      <c r="AQ92" s="410"/>
      <c r="AR92" s="187"/>
      <c r="AS92" s="410"/>
      <c r="AT92" s="187"/>
      <c r="AU92" s="410"/>
      <c r="AV92" s="187"/>
      <c r="AW92" s="410"/>
      <c r="AX92" s="405"/>
      <c r="AY92" s="406"/>
      <c r="AZ92" s="406"/>
      <c r="BA92" s="405"/>
      <c r="BB92" s="406"/>
    </row>
    <row r="93" spans="1:54" ht="12.75">
      <c r="A93" s="405"/>
      <c r="B93" s="405"/>
      <c r="C93" s="312"/>
      <c r="D93" s="406"/>
      <c r="E93" s="405"/>
      <c r="F93" s="406"/>
      <c r="G93" s="405"/>
      <c r="H93" s="406"/>
      <c r="I93" s="405"/>
      <c r="J93" s="365"/>
      <c r="K93" s="413"/>
      <c r="L93" s="365"/>
      <c r="M93" s="413"/>
      <c r="N93" s="365"/>
      <c r="O93" s="413"/>
      <c r="P93" s="365"/>
      <c r="Q93" s="413"/>
      <c r="R93" s="365"/>
      <c r="S93" s="413"/>
      <c r="T93" s="365"/>
      <c r="U93" s="413"/>
      <c r="V93" s="187"/>
      <c r="W93" s="410"/>
      <c r="X93" s="187"/>
      <c r="Y93" s="410"/>
      <c r="Z93" s="187"/>
      <c r="AA93" s="410"/>
      <c r="AB93" s="187"/>
      <c r="AC93" s="410"/>
      <c r="AD93" s="187"/>
      <c r="AE93" s="410"/>
      <c r="AF93" s="187"/>
      <c r="AG93" s="410"/>
      <c r="AH93" s="187"/>
      <c r="AI93" s="410"/>
      <c r="AJ93" s="187"/>
      <c r="AK93" s="410"/>
      <c r="AL93" s="187"/>
      <c r="AM93" s="410"/>
      <c r="AN93" s="187"/>
      <c r="AO93" s="410"/>
      <c r="AP93" s="187"/>
      <c r="AQ93" s="410"/>
      <c r="AR93" s="187"/>
      <c r="AS93" s="410"/>
      <c r="AT93" s="187"/>
      <c r="AU93" s="410"/>
      <c r="AV93" s="187"/>
      <c r="AW93" s="410"/>
      <c r="AX93" s="405"/>
      <c r="AY93" s="406"/>
      <c r="AZ93" s="406"/>
      <c r="BA93" s="405"/>
      <c r="BB93" s="406"/>
    </row>
    <row r="94" spans="1:54" ht="12.75">
      <c r="A94" s="405"/>
      <c r="B94" s="405"/>
      <c r="C94" s="312"/>
      <c r="D94" s="406"/>
      <c r="E94" s="405"/>
      <c r="F94" s="406"/>
      <c r="G94" s="405"/>
      <c r="H94" s="406"/>
      <c r="I94" s="405"/>
      <c r="J94" s="365"/>
      <c r="K94" s="413"/>
      <c r="L94" s="365"/>
      <c r="M94" s="413"/>
      <c r="N94" s="365"/>
      <c r="O94" s="413"/>
      <c r="P94" s="365"/>
      <c r="Q94" s="413"/>
      <c r="R94" s="365"/>
      <c r="S94" s="413"/>
      <c r="T94" s="365"/>
      <c r="U94" s="413"/>
      <c r="V94" s="187"/>
      <c r="W94" s="410"/>
      <c r="X94" s="187"/>
      <c r="Y94" s="410"/>
      <c r="Z94" s="187"/>
      <c r="AA94" s="410"/>
      <c r="AB94" s="187"/>
      <c r="AC94" s="410"/>
      <c r="AD94" s="187"/>
      <c r="AE94" s="410"/>
      <c r="AF94" s="187"/>
      <c r="AG94" s="410"/>
      <c r="AH94" s="187"/>
      <c r="AI94" s="410"/>
      <c r="AJ94" s="187"/>
      <c r="AK94" s="410"/>
      <c r="AL94" s="187"/>
      <c r="AM94" s="410"/>
      <c r="AN94" s="187"/>
      <c r="AO94" s="410"/>
      <c r="AP94" s="187"/>
      <c r="AQ94" s="410"/>
      <c r="AR94" s="187"/>
      <c r="AS94" s="410"/>
      <c r="AT94" s="187"/>
      <c r="AU94" s="410"/>
      <c r="AV94" s="187"/>
      <c r="AW94" s="410"/>
      <c r="AX94" s="405"/>
      <c r="AY94" s="406"/>
      <c r="AZ94" s="406"/>
      <c r="BA94" s="405"/>
      <c r="BB94" s="406"/>
    </row>
    <row r="95" spans="1:54" ht="12.75">
      <c r="A95" s="405"/>
      <c r="B95" s="405"/>
      <c r="C95" s="312"/>
      <c r="D95" s="406"/>
      <c r="E95" s="405"/>
      <c r="F95" s="406"/>
      <c r="G95" s="405"/>
      <c r="H95" s="406"/>
      <c r="I95" s="405"/>
      <c r="J95" s="365"/>
      <c r="K95" s="413"/>
      <c r="L95" s="365"/>
      <c r="M95" s="413"/>
      <c r="N95" s="365"/>
      <c r="O95" s="413"/>
      <c r="P95" s="365"/>
      <c r="Q95" s="413"/>
      <c r="R95" s="365"/>
      <c r="S95" s="413"/>
      <c r="T95" s="365"/>
      <c r="U95" s="413"/>
      <c r="V95" s="187"/>
      <c r="W95" s="410"/>
      <c r="X95" s="187"/>
      <c r="Y95" s="410"/>
      <c r="Z95" s="187"/>
      <c r="AA95" s="410"/>
      <c r="AB95" s="187"/>
      <c r="AC95" s="410"/>
      <c r="AD95" s="187"/>
      <c r="AE95" s="410"/>
      <c r="AF95" s="187"/>
      <c r="AG95" s="410"/>
      <c r="AH95" s="187"/>
      <c r="AI95" s="410"/>
      <c r="AJ95" s="187"/>
      <c r="AK95" s="410"/>
      <c r="AL95" s="187"/>
      <c r="AM95" s="410"/>
      <c r="AN95" s="187"/>
      <c r="AO95" s="410"/>
      <c r="AP95" s="187"/>
      <c r="AQ95" s="410"/>
      <c r="AR95" s="187"/>
      <c r="AS95" s="410"/>
      <c r="AT95" s="187"/>
      <c r="AU95" s="410"/>
      <c r="AV95" s="187"/>
      <c r="AW95" s="410"/>
      <c r="AX95" s="405"/>
      <c r="AY95" s="406"/>
      <c r="AZ95" s="406"/>
      <c r="BA95" s="405"/>
      <c r="BB95" s="406"/>
    </row>
    <row r="96" spans="1:54" ht="12.75">
      <c r="A96" s="405"/>
      <c r="B96" s="405"/>
      <c r="C96" s="312"/>
      <c r="D96" s="406"/>
      <c r="E96" s="405"/>
      <c r="F96" s="406"/>
      <c r="G96" s="405"/>
      <c r="H96" s="406"/>
      <c r="I96" s="405"/>
      <c r="J96" s="365"/>
      <c r="K96" s="413"/>
      <c r="L96" s="365"/>
      <c r="M96" s="413"/>
      <c r="N96" s="365"/>
      <c r="O96" s="413"/>
      <c r="P96" s="365"/>
      <c r="Q96" s="413"/>
      <c r="R96" s="365"/>
      <c r="S96" s="413"/>
      <c r="T96" s="365"/>
      <c r="U96" s="413"/>
      <c r="V96" s="187"/>
      <c r="W96" s="410"/>
      <c r="X96" s="187"/>
      <c r="Y96" s="410"/>
      <c r="Z96" s="187"/>
      <c r="AA96" s="410"/>
      <c r="AB96" s="187"/>
      <c r="AC96" s="410"/>
      <c r="AD96" s="187"/>
      <c r="AE96" s="410"/>
      <c r="AF96" s="187"/>
      <c r="AG96" s="410"/>
      <c r="AH96" s="187"/>
      <c r="AI96" s="410"/>
      <c r="AJ96" s="187"/>
      <c r="AK96" s="410"/>
      <c r="AL96" s="187"/>
      <c r="AM96" s="410"/>
      <c r="AN96" s="187"/>
      <c r="AO96" s="410"/>
      <c r="AP96" s="187"/>
      <c r="AQ96" s="410"/>
      <c r="AR96" s="187"/>
      <c r="AS96" s="410"/>
      <c r="AT96" s="187"/>
      <c r="AU96" s="410"/>
      <c r="AV96" s="187"/>
      <c r="AW96" s="410"/>
      <c r="AX96" s="405"/>
      <c r="AY96" s="406"/>
      <c r="AZ96" s="406"/>
      <c r="BA96" s="405"/>
      <c r="BB96" s="406"/>
    </row>
    <row r="97" spans="1:54" ht="12.75">
      <c r="A97" s="405"/>
      <c r="B97" s="405"/>
      <c r="C97" s="312"/>
      <c r="D97" s="406"/>
      <c r="E97" s="405"/>
      <c r="F97" s="406"/>
      <c r="G97" s="405"/>
      <c r="H97" s="406"/>
      <c r="I97" s="405"/>
      <c r="J97" s="365"/>
      <c r="K97" s="413"/>
      <c r="L97" s="365"/>
      <c r="M97" s="413"/>
      <c r="N97" s="365"/>
      <c r="O97" s="413"/>
      <c r="P97" s="365"/>
      <c r="Q97" s="413"/>
      <c r="R97" s="365"/>
      <c r="S97" s="413"/>
      <c r="T97" s="365"/>
      <c r="U97" s="413"/>
      <c r="V97" s="187"/>
      <c r="W97" s="410"/>
      <c r="X97" s="187"/>
      <c r="Y97" s="410"/>
      <c r="Z97" s="187"/>
      <c r="AA97" s="410"/>
      <c r="AB97" s="187"/>
      <c r="AC97" s="410"/>
      <c r="AD97" s="187"/>
      <c r="AE97" s="410"/>
      <c r="AF97" s="187"/>
      <c r="AG97" s="410"/>
      <c r="AH97" s="187"/>
      <c r="AI97" s="410"/>
      <c r="AJ97" s="187"/>
      <c r="AK97" s="410"/>
      <c r="AL97" s="187"/>
      <c r="AM97" s="410"/>
      <c r="AN97" s="187"/>
      <c r="AO97" s="410"/>
      <c r="AP97" s="187"/>
      <c r="AQ97" s="410"/>
      <c r="AR97" s="187"/>
      <c r="AS97" s="410"/>
      <c r="AT97" s="187"/>
      <c r="AU97" s="410"/>
      <c r="AV97" s="187"/>
      <c r="AW97" s="410"/>
      <c r="AX97" s="405"/>
      <c r="AY97" s="406"/>
      <c r="AZ97" s="406"/>
      <c r="BA97" s="405"/>
      <c r="BB97" s="406"/>
    </row>
    <row r="98" spans="1:54" ht="12.75">
      <c r="A98" s="405"/>
      <c r="B98" s="405"/>
      <c r="C98" s="312"/>
      <c r="D98" s="406"/>
      <c r="E98" s="405"/>
      <c r="F98" s="406"/>
      <c r="G98" s="405"/>
      <c r="H98" s="406"/>
      <c r="I98" s="405"/>
      <c r="J98" s="365"/>
      <c r="K98" s="413"/>
      <c r="L98" s="365"/>
      <c r="M98" s="413"/>
      <c r="N98" s="365"/>
      <c r="O98" s="413"/>
      <c r="P98" s="365"/>
      <c r="Q98" s="413"/>
      <c r="R98" s="365"/>
      <c r="S98" s="413"/>
      <c r="T98" s="365"/>
      <c r="U98" s="413"/>
      <c r="V98" s="187"/>
      <c r="W98" s="410"/>
      <c r="X98" s="187"/>
      <c r="Y98" s="410"/>
      <c r="Z98" s="187"/>
      <c r="AA98" s="410"/>
      <c r="AB98" s="187"/>
      <c r="AC98" s="410"/>
      <c r="AD98" s="187"/>
      <c r="AE98" s="410"/>
      <c r="AF98" s="187"/>
      <c r="AG98" s="410"/>
      <c r="AH98" s="187"/>
      <c r="AI98" s="410"/>
      <c r="AJ98" s="187"/>
      <c r="AK98" s="410"/>
      <c r="AL98" s="187"/>
      <c r="AM98" s="410"/>
      <c r="AN98" s="187"/>
      <c r="AO98" s="410"/>
      <c r="AP98" s="187"/>
      <c r="AQ98" s="410"/>
      <c r="AR98" s="187"/>
      <c r="AS98" s="410"/>
      <c r="AT98" s="187"/>
      <c r="AU98" s="410"/>
      <c r="AV98" s="187"/>
      <c r="AW98" s="410"/>
      <c r="AX98" s="405"/>
      <c r="AY98" s="406"/>
      <c r="AZ98" s="406"/>
      <c r="BA98" s="405"/>
      <c r="BB98" s="406"/>
    </row>
    <row r="99" spans="1:54" ht="12.75">
      <c r="A99" s="405"/>
      <c r="B99" s="405"/>
      <c r="C99" s="312"/>
      <c r="D99" s="406"/>
      <c r="E99" s="405"/>
      <c r="F99" s="406"/>
      <c r="G99" s="405"/>
      <c r="H99" s="406"/>
      <c r="I99" s="405"/>
      <c r="J99" s="365"/>
      <c r="K99" s="413"/>
      <c r="L99" s="365"/>
      <c r="M99" s="413"/>
      <c r="N99" s="365"/>
      <c r="O99" s="413"/>
      <c r="P99" s="365"/>
      <c r="Q99" s="413"/>
      <c r="R99" s="365"/>
      <c r="S99" s="413"/>
      <c r="T99" s="365"/>
      <c r="U99" s="413"/>
      <c r="V99" s="187"/>
      <c r="W99" s="410"/>
      <c r="X99" s="187"/>
      <c r="Y99" s="410"/>
      <c r="Z99" s="187"/>
      <c r="AA99" s="410"/>
      <c r="AB99" s="187"/>
      <c r="AC99" s="410"/>
      <c r="AD99" s="187"/>
      <c r="AE99" s="410"/>
      <c r="AF99" s="187"/>
      <c r="AG99" s="410"/>
      <c r="AH99" s="187"/>
      <c r="AI99" s="410"/>
      <c r="AJ99" s="187"/>
      <c r="AK99" s="410"/>
      <c r="AL99" s="187"/>
      <c r="AM99" s="410"/>
      <c r="AN99" s="187"/>
      <c r="AO99" s="410"/>
      <c r="AP99" s="187"/>
      <c r="AQ99" s="410"/>
      <c r="AR99" s="187"/>
      <c r="AS99" s="410"/>
      <c r="AT99" s="187"/>
      <c r="AU99" s="410"/>
      <c r="AV99" s="187"/>
      <c r="AW99" s="410"/>
      <c r="AX99" s="405"/>
      <c r="AY99" s="406"/>
      <c r="AZ99" s="406"/>
      <c r="BA99" s="405"/>
      <c r="BB99" s="406"/>
    </row>
    <row r="100" spans="1:54" ht="12.75">
      <c r="A100" s="405"/>
      <c r="B100" s="405"/>
      <c r="C100" s="312"/>
      <c r="D100" s="406"/>
      <c r="E100" s="405"/>
      <c r="F100" s="406"/>
      <c r="G100" s="405"/>
      <c r="H100" s="406"/>
      <c r="I100" s="405"/>
      <c r="J100" s="365"/>
      <c r="K100" s="413"/>
      <c r="L100" s="365"/>
      <c r="M100" s="413"/>
      <c r="N100" s="365"/>
      <c r="O100" s="413"/>
      <c r="P100" s="365"/>
      <c r="Q100" s="413"/>
      <c r="R100" s="365"/>
      <c r="S100" s="413"/>
      <c r="T100" s="365"/>
      <c r="U100" s="413"/>
      <c r="V100" s="187"/>
      <c r="W100" s="410"/>
      <c r="X100" s="187"/>
      <c r="Y100" s="410"/>
      <c r="Z100" s="187"/>
      <c r="AA100" s="410"/>
      <c r="AB100" s="187"/>
      <c r="AC100" s="410"/>
      <c r="AD100" s="187"/>
      <c r="AE100" s="410"/>
      <c r="AF100" s="187"/>
      <c r="AG100" s="410"/>
      <c r="AH100" s="187"/>
      <c r="AI100" s="410"/>
      <c r="AJ100" s="187"/>
      <c r="AK100" s="410"/>
      <c r="AL100" s="187"/>
      <c r="AM100" s="410"/>
      <c r="AN100" s="187"/>
      <c r="AO100" s="410"/>
      <c r="AP100" s="187"/>
      <c r="AQ100" s="410"/>
      <c r="AR100" s="187"/>
      <c r="AS100" s="410"/>
      <c r="AT100" s="187"/>
      <c r="AU100" s="410"/>
      <c r="AV100" s="187"/>
      <c r="AW100" s="410"/>
      <c r="AX100" s="405"/>
      <c r="AY100" s="406"/>
      <c r="AZ100" s="406"/>
      <c r="BA100" s="405"/>
      <c r="BB100" s="406"/>
    </row>
    <row r="101" spans="1:54" ht="12.75">
      <c r="A101" s="405"/>
      <c r="B101" s="405"/>
      <c r="C101" s="312"/>
      <c r="D101" s="406"/>
      <c r="E101" s="405"/>
      <c r="F101" s="406"/>
      <c r="G101" s="405"/>
      <c r="H101" s="406"/>
      <c r="I101" s="405"/>
      <c r="J101" s="365"/>
      <c r="K101" s="413"/>
      <c r="L101" s="365"/>
      <c r="M101" s="413"/>
      <c r="N101" s="365"/>
      <c r="O101" s="413"/>
      <c r="P101" s="365"/>
      <c r="Q101" s="413"/>
      <c r="R101" s="365"/>
      <c r="S101" s="413"/>
      <c r="T101" s="365"/>
      <c r="U101" s="413"/>
      <c r="V101" s="187"/>
      <c r="W101" s="410"/>
      <c r="X101" s="187"/>
      <c r="Y101" s="410"/>
      <c r="Z101" s="187"/>
      <c r="AA101" s="410"/>
      <c r="AB101" s="187"/>
      <c r="AC101" s="410"/>
      <c r="AD101" s="187"/>
      <c r="AE101" s="410"/>
      <c r="AF101" s="187"/>
      <c r="AG101" s="410"/>
      <c r="AH101" s="187"/>
      <c r="AI101" s="410"/>
      <c r="AJ101" s="187"/>
      <c r="AK101" s="410"/>
      <c r="AL101" s="187"/>
      <c r="AM101" s="410"/>
      <c r="AN101" s="187"/>
      <c r="AO101" s="410"/>
      <c r="AP101" s="187"/>
      <c r="AQ101" s="410"/>
      <c r="AR101" s="187"/>
      <c r="AS101" s="410"/>
      <c r="AT101" s="187"/>
      <c r="AU101" s="410"/>
      <c r="AV101" s="187"/>
      <c r="AW101" s="410"/>
      <c r="AX101" s="405"/>
      <c r="AY101" s="406"/>
      <c r="AZ101" s="406"/>
      <c r="BA101" s="405"/>
      <c r="BB101" s="406"/>
    </row>
    <row r="102" spans="1:54" ht="12.75">
      <c r="A102" s="405"/>
      <c r="B102" s="405"/>
      <c r="C102" s="312"/>
      <c r="D102" s="406"/>
      <c r="E102" s="405"/>
      <c r="F102" s="406"/>
      <c r="G102" s="405"/>
      <c r="H102" s="406"/>
      <c r="I102" s="405"/>
      <c r="J102" s="365"/>
      <c r="K102" s="413"/>
      <c r="L102" s="365"/>
      <c r="M102" s="413"/>
      <c r="N102" s="365"/>
      <c r="O102" s="413"/>
      <c r="P102" s="365"/>
      <c r="Q102" s="413"/>
      <c r="R102" s="365"/>
      <c r="S102" s="413"/>
      <c r="T102" s="365"/>
      <c r="U102" s="413"/>
      <c r="V102" s="187"/>
      <c r="W102" s="410"/>
      <c r="X102" s="187"/>
      <c r="Y102" s="410"/>
      <c r="Z102" s="187"/>
      <c r="AA102" s="410"/>
      <c r="AB102" s="187"/>
      <c r="AC102" s="410"/>
      <c r="AD102" s="187"/>
      <c r="AE102" s="410"/>
      <c r="AF102" s="187"/>
      <c r="AG102" s="410"/>
      <c r="AH102" s="187"/>
      <c r="AI102" s="410"/>
      <c r="AJ102" s="187"/>
      <c r="AK102" s="410"/>
      <c r="AL102" s="187"/>
      <c r="AM102" s="410"/>
      <c r="AN102" s="187"/>
      <c r="AO102" s="410"/>
      <c r="AP102" s="187"/>
      <c r="AQ102" s="410"/>
      <c r="AR102" s="187"/>
      <c r="AS102" s="410"/>
      <c r="AT102" s="187"/>
      <c r="AU102" s="410"/>
      <c r="AV102" s="187"/>
      <c r="AW102" s="410"/>
      <c r="AX102" s="405"/>
      <c r="AY102" s="406"/>
      <c r="AZ102" s="406"/>
      <c r="BA102" s="405"/>
      <c r="BB102" s="406"/>
    </row>
    <row r="103" spans="1:54" ht="12.75">
      <c r="A103" s="405"/>
      <c r="B103" s="405"/>
      <c r="C103" s="312"/>
      <c r="D103" s="406"/>
      <c r="E103" s="405"/>
      <c r="F103" s="406"/>
      <c r="G103" s="405"/>
      <c r="H103" s="406"/>
      <c r="I103" s="405"/>
      <c r="J103" s="365"/>
      <c r="K103" s="413"/>
      <c r="L103" s="365"/>
      <c r="M103" s="413"/>
      <c r="N103" s="365"/>
      <c r="O103" s="413"/>
      <c r="P103" s="365"/>
      <c r="Q103" s="413"/>
      <c r="R103" s="365"/>
      <c r="S103" s="413"/>
      <c r="T103" s="365"/>
      <c r="U103" s="413"/>
      <c r="V103" s="187"/>
      <c r="W103" s="410"/>
      <c r="X103" s="187"/>
      <c r="Y103" s="410"/>
      <c r="Z103" s="187"/>
      <c r="AA103" s="410"/>
      <c r="AB103" s="187"/>
      <c r="AC103" s="410"/>
      <c r="AD103" s="187"/>
      <c r="AE103" s="410"/>
      <c r="AF103" s="187"/>
      <c r="AG103" s="410"/>
      <c r="AH103" s="187"/>
      <c r="AI103" s="410"/>
      <c r="AJ103" s="187"/>
      <c r="AK103" s="410"/>
      <c r="AL103" s="187"/>
      <c r="AM103" s="410"/>
      <c r="AN103" s="187"/>
      <c r="AO103" s="410"/>
      <c r="AP103" s="187"/>
      <c r="AQ103" s="410"/>
      <c r="AR103" s="187"/>
      <c r="AS103" s="410"/>
      <c r="AT103" s="187"/>
      <c r="AU103" s="410"/>
      <c r="AV103" s="187"/>
      <c r="AW103" s="410"/>
      <c r="AX103" s="405"/>
      <c r="AY103" s="406"/>
      <c r="AZ103" s="406"/>
      <c r="BA103" s="405"/>
      <c r="BB103" s="406"/>
    </row>
    <row r="104" spans="1:54" ht="12.75">
      <c r="A104" s="405"/>
      <c r="B104" s="405"/>
      <c r="C104" s="312"/>
      <c r="D104" s="406"/>
      <c r="E104" s="405"/>
      <c r="F104" s="406"/>
      <c r="G104" s="405"/>
      <c r="H104" s="406"/>
      <c r="I104" s="405"/>
      <c r="J104" s="365"/>
      <c r="K104" s="413"/>
      <c r="L104" s="365"/>
      <c r="M104" s="413"/>
      <c r="N104" s="365"/>
      <c r="O104" s="413"/>
      <c r="P104" s="365"/>
      <c r="Q104" s="413"/>
      <c r="R104" s="365"/>
      <c r="S104" s="413"/>
      <c r="T104" s="365"/>
      <c r="U104" s="413"/>
      <c r="V104" s="187"/>
      <c r="W104" s="410"/>
      <c r="X104" s="187"/>
      <c r="Y104" s="410"/>
      <c r="Z104" s="187"/>
      <c r="AA104" s="410"/>
      <c r="AB104" s="187"/>
      <c r="AC104" s="410"/>
      <c r="AD104" s="187"/>
      <c r="AE104" s="410"/>
      <c r="AF104" s="187"/>
      <c r="AG104" s="410"/>
      <c r="AH104" s="187"/>
      <c r="AI104" s="410"/>
      <c r="AJ104" s="187"/>
      <c r="AK104" s="410"/>
      <c r="AL104" s="187"/>
      <c r="AM104" s="410"/>
      <c r="AN104" s="187"/>
      <c r="AO104" s="410"/>
      <c r="AP104" s="187"/>
      <c r="AQ104" s="410"/>
      <c r="AR104" s="187"/>
      <c r="AS104" s="410"/>
      <c r="AT104" s="187"/>
      <c r="AU104" s="410"/>
      <c r="AV104" s="187"/>
      <c r="AW104" s="410"/>
      <c r="AX104" s="405"/>
      <c r="AY104" s="406"/>
      <c r="AZ104" s="406"/>
      <c r="BA104" s="405"/>
      <c r="BB104" s="406"/>
    </row>
    <row r="105" spans="1:54" ht="12.75">
      <c r="A105" s="405"/>
      <c r="B105" s="405"/>
      <c r="C105" s="312"/>
      <c r="D105" s="406"/>
      <c r="E105" s="405"/>
      <c r="F105" s="406"/>
      <c r="G105" s="405"/>
      <c r="H105" s="406"/>
      <c r="I105" s="405"/>
      <c r="J105" s="365"/>
      <c r="K105" s="413"/>
      <c r="L105" s="365"/>
      <c r="M105" s="413"/>
      <c r="N105" s="365"/>
      <c r="O105" s="413"/>
      <c r="P105" s="365"/>
      <c r="Q105" s="413"/>
      <c r="R105" s="365"/>
      <c r="S105" s="413"/>
      <c r="T105" s="365"/>
      <c r="U105" s="413"/>
      <c r="V105" s="187"/>
      <c r="W105" s="410"/>
      <c r="X105" s="187"/>
      <c r="Y105" s="410"/>
      <c r="Z105" s="187"/>
      <c r="AA105" s="410"/>
      <c r="AB105" s="187"/>
      <c r="AC105" s="410"/>
      <c r="AD105" s="187"/>
      <c r="AE105" s="410"/>
      <c r="AF105" s="187"/>
      <c r="AG105" s="410"/>
      <c r="AH105" s="187"/>
      <c r="AI105" s="410"/>
      <c r="AJ105" s="187"/>
      <c r="AK105" s="410"/>
      <c r="AL105" s="187"/>
      <c r="AM105" s="410"/>
      <c r="AN105" s="187"/>
      <c r="AO105" s="410"/>
      <c r="AP105" s="187"/>
      <c r="AQ105" s="410"/>
      <c r="AR105" s="187"/>
      <c r="AS105" s="410"/>
      <c r="AT105" s="187"/>
      <c r="AU105" s="410"/>
      <c r="AV105" s="187"/>
      <c r="AW105" s="410"/>
      <c r="AX105" s="405"/>
      <c r="AY105" s="406"/>
      <c r="AZ105" s="406"/>
      <c r="BA105" s="405"/>
      <c r="BB105" s="406"/>
    </row>
    <row r="106" spans="1:54" ht="12.75">
      <c r="A106" s="405"/>
      <c r="B106" s="405"/>
      <c r="C106" s="312"/>
      <c r="D106" s="406"/>
      <c r="E106" s="405"/>
      <c r="F106" s="406"/>
      <c r="G106" s="405"/>
      <c r="H106" s="406"/>
      <c r="I106" s="405"/>
      <c r="J106" s="365"/>
      <c r="K106" s="413"/>
      <c r="L106" s="365"/>
      <c r="M106" s="413"/>
      <c r="N106" s="365"/>
      <c r="O106" s="413"/>
      <c r="P106" s="365"/>
      <c r="Q106" s="413"/>
      <c r="R106" s="365"/>
      <c r="S106" s="413"/>
      <c r="T106" s="365"/>
      <c r="U106" s="413"/>
      <c r="V106" s="187"/>
      <c r="W106" s="410"/>
      <c r="X106" s="187"/>
      <c r="Y106" s="410"/>
      <c r="Z106" s="187"/>
      <c r="AA106" s="410"/>
      <c r="AB106" s="187"/>
      <c r="AC106" s="410"/>
      <c r="AD106" s="187"/>
      <c r="AE106" s="410"/>
      <c r="AF106" s="187"/>
      <c r="AG106" s="410"/>
      <c r="AH106" s="187"/>
      <c r="AI106" s="410"/>
      <c r="AJ106" s="187"/>
      <c r="AK106" s="410"/>
      <c r="AL106" s="187"/>
      <c r="AM106" s="410"/>
      <c r="AN106" s="187"/>
      <c r="AO106" s="410"/>
      <c r="AP106" s="187"/>
      <c r="AQ106" s="410"/>
      <c r="AR106" s="187"/>
      <c r="AS106" s="410"/>
      <c r="AT106" s="187"/>
      <c r="AU106" s="410"/>
      <c r="AV106" s="187"/>
      <c r="AW106" s="410"/>
      <c r="AX106" s="405"/>
      <c r="AY106" s="406"/>
      <c r="AZ106" s="406"/>
      <c r="BA106" s="405"/>
      <c r="BB106" s="406"/>
    </row>
    <row r="107" spans="1:54" ht="12.75">
      <c r="A107" s="405"/>
      <c r="B107" s="405"/>
      <c r="C107" s="312"/>
      <c r="D107" s="406"/>
      <c r="E107" s="405"/>
      <c r="F107" s="406"/>
      <c r="G107" s="405"/>
      <c r="H107" s="406"/>
      <c r="I107" s="405"/>
      <c r="J107" s="365"/>
      <c r="K107" s="413"/>
      <c r="L107" s="365"/>
      <c r="M107" s="413"/>
      <c r="N107" s="365"/>
      <c r="O107" s="413"/>
      <c r="P107" s="365"/>
      <c r="Q107" s="413"/>
      <c r="R107" s="365"/>
      <c r="S107" s="413"/>
      <c r="T107" s="365"/>
      <c r="U107" s="413"/>
      <c r="V107" s="187"/>
      <c r="W107" s="410"/>
      <c r="X107" s="187"/>
      <c r="Y107" s="410"/>
      <c r="Z107" s="187"/>
      <c r="AA107" s="410"/>
      <c r="AB107" s="187"/>
      <c r="AC107" s="410"/>
      <c r="AD107" s="187"/>
      <c r="AE107" s="410"/>
      <c r="AF107" s="187"/>
      <c r="AG107" s="410"/>
      <c r="AH107" s="187"/>
      <c r="AI107" s="410"/>
      <c r="AJ107" s="187"/>
      <c r="AK107" s="410"/>
      <c r="AL107" s="187"/>
      <c r="AM107" s="410"/>
      <c r="AN107" s="187"/>
      <c r="AO107" s="410"/>
      <c r="AP107" s="187"/>
      <c r="AQ107" s="410"/>
      <c r="AR107" s="187"/>
      <c r="AS107" s="410"/>
      <c r="AT107" s="187"/>
      <c r="AU107" s="410"/>
      <c r="AV107" s="187"/>
      <c r="AW107" s="410"/>
      <c r="AX107" s="405"/>
      <c r="AY107" s="406"/>
      <c r="AZ107" s="406"/>
      <c r="BA107" s="405"/>
      <c r="BB107" s="406"/>
    </row>
    <row r="108" spans="1:54" ht="12.75">
      <c r="A108" s="405"/>
      <c r="B108" s="405"/>
      <c r="C108" s="312"/>
      <c r="D108" s="406"/>
      <c r="E108" s="405"/>
      <c r="F108" s="406"/>
      <c r="G108" s="405"/>
      <c r="H108" s="406"/>
      <c r="I108" s="405"/>
      <c r="J108" s="365"/>
      <c r="K108" s="413"/>
      <c r="L108" s="365"/>
      <c r="M108" s="413"/>
      <c r="N108" s="365"/>
      <c r="O108" s="413"/>
      <c r="P108" s="365"/>
      <c r="Q108" s="413"/>
      <c r="R108" s="365"/>
      <c r="S108" s="413"/>
      <c r="T108" s="365"/>
      <c r="U108" s="413"/>
      <c r="V108" s="187"/>
      <c r="W108" s="410"/>
      <c r="X108" s="187"/>
      <c r="Y108" s="410"/>
      <c r="Z108" s="187"/>
      <c r="AA108" s="410"/>
      <c r="AB108" s="187"/>
      <c r="AC108" s="410"/>
      <c r="AD108" s="187"/>
      <c r="AE108" s="410"/>
      <c r="AF108" s="187"/>
      <c r="AG108" s="410"/>
      <c r="AH108" s="187"/>
      <c r="AI108" s="410"/>
      <c r="AJ108" s="187"/>
      <c r="AK108" s="410"/>
      <c r="AL108" s="187"/>
      <c r="AM108" s="410"/>
      <c r="AN108" s="187"/>
      <c r="AO108" s="410"/>
      <c r="AP108" s="187"/>
      <c r="AQ108" s="410"/>
      <c r="AR108" s="187"/>
      <c r="AS108" s="410"/>
      <c r="AT108" s="187"/>
      <c r="AU108" s="410"/>
      <c r="AV108" s="187"/>
      <c r="AW108" s="410"/>
      <c r="AX108" s="405"/>
      <c r="AY108" s="406"/>
      <c r="AZ108" s="406"/>
      <c r="BA108" s="405"/>
      <c r="BB108" s="406"/>
    </row>
    <row r="109" spans="1:54" ht="12.75">
      <c r="A109" s="405"/>
      <c r="B109" s="405"/>
      <c r="C109" s="312"/>
      <c r="D109" s="406"/>
      <c r="E109" s="405"/>
      <c r="F109" s="406"/>
      <c r="G109" s="405"/>
      <c r="H109" s="406"/>
      <c r="I109" s="405"/>
      <c r="J109" s="365"/>
      <c r="K109" s="413"/>
      <c r="L109" s="365"/>
      <c r="M109" s="413"/>
      <c r="N109" s="365"/>
      <c r="O109" s="413"/>
      <c r="P109" s="365"/>
      <c r="Q109" s="413"/>
      <c r="R109" s="365"/>
      <c r="S109" s="413"/>
      <c r="T109" s="365"/>
      <c r="U109" s="413"/>
      <c r="V109" s="187"/>
      <c r="W109" s="410"/>
      <c r="X109" s="187"/>
      <c r="Y109" s="410"/>
      <c r="Z109" s="187"/>
      <c r="AA109" s="410"/>
      <c r="AB109" s="187"/>
      <c r="AC109" s="410"/>
      <c r="AD109" s="187"/>
      <c r="AE109" s="410"/>
      <c r="AF109" s="187"/>
      <c r="AG109" s="410"/>
      <c r="AH109" s="187"/>
      <c r="AI109" s="410"/>
      <c r="AJ109" s="187"/>
      <c r="AK109" s="410"/>
      <c r="AL109" s="187"/>
      <c r="AM109" s="410"/>
      <c r="AN109" s="187"/>
      <c r="AO109" s="410"/>
      <c r="AP109" s="187"/>
      <c r="AQ109" s="410"/>
      <c r="AR109" s="187"/>
      <c r="AS109" s="410"/>
      <c r="AT109" s="187"/>
      <c r="AU109" s="410"/>
      <c r="AV109" s="187"/>
      <c r="AW109" s="410"/>
      <c r="AX109" s="405"/>
      <c r="AY109" s="406"/>
      <c r="AZ109" s="406"/>
      <c r="BA109" s="405"/>
      <c r="BB109" s="406"/>
    </row>
    <row r="110" spans="1:54" ht="12.75">
      <c r="A110" s="405"/>
      <c r="B110" s="405"/>
      <c r="C110" s="312"/>
      <c r="D110" s="406"/>
      <c r="E110" s="405"/>
      <c r="F110" s="406"/>
      <c r="G110" s="405"/>
      <c r="H110" s="406"/>
      <c r="I110" s="405"/>
      <c r="J110" s="365"/>
      <c r="K110" s="413"/>
      <c r="L110" s="365"/>
      <c r="M110" s="413"/>
      <c r="N110" s="365"/>
      <c r="O110" s="413"/>
      <c r="P110" s="365"/>
      <c r="Q110" s="413"/>
      <c r="R110" s="365"/>
      <c r="S110" s="413"/>
      <c r="T110" s="365"/>
      <c r="U110" s="413"/>
      <c r="V110" s="187"/>
      <c r="W110" s="410"/>
      <c r="X110" s="187"/>
      <c r="Y110" s="410"/>
      <c r="Z110" s="187"/>
      <c r="AA110" s="410"/>
      <c r="AB110" s="187"/>
      <c r="AC110" s="410"/>
      <c r="AD110" s="187"/>
      <c r="AE110" s="410"/>
      <c r="AF110" s="187"/>
      <c r="AG110" s="410"/>
      <c r="AH110" s="187"/>
      <c r="AI110" s="410"/>
      <c r="AJ110" s="187"/>
      <c r="AK110" s="410"/>
      <c r="AL110" s="187"/>
      <c r="AM110" s="410"/>
      <c r="AN110" s="187"/>
      <c r="AO110" s="410"/>
      <c r="AP110" s="187"/>
      <c r="AQ110" s="410"/>
      <c r="AR110" s="187"/>
      <c r="AS110" s="410"/>
      <c r="AT110" s="187"/>
      <c r="AU110" s="410"/>
      <c r="AV110" s="187"/>
      <c r="AW110" s="410"/>
      <c r="AX110" s="405"/>
      <c r="AY110" s="406"/>
      <c r="AZ110" s="406"/>
      <c r="BA110" s="405"/>
      <c r="BB110" s="406"/>
    </row>
    <row r="111" spans="1:54" ht="12.75">
      <c r="A111" s="405"/>
      <c r="B111" s="405"/>
      <c r="C111" s="312"/>
      <c r="D111" s="406"/>
      <c r="E111" s="405"/>
      <c r="F111" s="406"/>
      <c r="G111" s="405"/>
      <c r="H111" s="406"/>
      <c r="I111" s="405"/>
      <c r="J111" s="365"/>
      <c r="K111" s="413"/>
      <c r="L111" s="365"/>
      <c r="M111" s="413"/>
      <c r="N111" s="365"/>
      <c r="O111" s="413"/>
      <c r="P111" s="365"/>
      <c r="Q111" s="413"/>
      <c r="R111" s="365"/>
      <c r="S111" s="413"/>
      <c r="T111" s="365"/>
      <c r="U111" s="413"/>
      <c r="V111" s="187"/>
      <c r="W111" s="410"/>
      <c r="X111" s="187"/>
      <c r="Y111" s="410"/>
      <c r="Z111" s="187"/>
      <c r="AA111" s="410"/>
      <c r="AB111" s="187"/>
      <c r="AC111" s="410"/>
      <c r="AD111" s="187"/>
      <c r="AE111" s="410"/>
      <c r="AF111" s="187"/>
      <c r="AG111" s="410"/>
      <c r="AH111" s="187"/>
      <c r="AI111" s="410"/>
      <c r="AJ111" s="187"/>
      <c r="AK111" s="410"/>
      <c r="AL111" s="187"/>
      <c r="AM111" s="410"/>
      <c r="AN111" s="187"/>
      <c r="AO111" s="410"/>
      <c r="AP111" s="187"/>
      <c r="AQ111" s="410"/>
      <c r="AR111" s="187"/>
      <c r="AS111" s="410"/>
      <c r="AT111" s="187"/>
      <c r="AU111" s="410"/>
      <c r="AV111" s="187"/>
      <c r="AW111" s="410"/>
      <c r="AX111" s="405"/>
      <c r="AY111" s="406"/>
      <c r="AZ111" s="406"/>
      <c r="BA111" s="405"/>
      <c r="BB111" s="406"/>
    </row>
    <row r="112" spans="1:54" ht="12.75">
      <c r="A112" s="405"/>
      <c r="B112" s="405"/>
      <c r="C112" s="312"/>
      <c r="D112" s="406"/>
      <c r="E112" s="405"/>
      <c r="F112" s="406"/>
      <c r="G112" s="405"/>
      <c r="H112" s="406"/>
      <c r="I112" s="405"/>
      <c r="J112" s="365"/>
      <c r="K112" s="413"/>
      <c r="L112" s="365"/>
      <c r="M112" s="413"/>
      <c r="N112" s="365"/>
      <c r="O112" s="413"/>
      <c r="P112" s="365"/>
      <c r="Q112" s="413"/>
      <c r="R112" s="365"/>
      <c r="S112" s="413"/>
      <c r="T112" s="365"/>
      <c r="U112" s="413"/>
      <c r="V112" s="187"/>
      <c r="W112" s="410"/>
      <c r="X112" s="187"/>
      <c r="Y112" s="410"/>
      <c r="Z112" s="187"/>
      <c r="AA112" s="410"/>
      <c r="AB112" s="187"/>
      <c r="AC112" s="410"/>
      <c r="AD112" s="187"/>
      <c r="AE112" s="410"/>
      <c r="AF112" s="187"/>
      <c r="AG112" s="410"/>
      <c r="AH112" s="187"/>
      <c r="AI112" s="410"/>
      <c r="AJ112" s="187"/>
      <c r="AK112" s="410"/>
      <c r="AL112" s="187"/>
      <c r="AM112" s="410"/>
      <c r="AN112" s="187"/>
      <c r="AO112" s="410"/>
      <c r="AP112" s="187"/>
      <c r="AQ112" s="410"/>
      <c r="AR112" s="187"/>
      <c r="AS112" s="410"/>
      <c r="AT112" s="187"/>
      <c r="AU112" s="410"/>
      <c r="AV112" s="187"/>
      <c r="AW112" s="410"/>
      <c r="AX112" s="405"/>
      <c r="AY112" s="406"/>
      <c r="AZ112" s="406"/>
      <c r="BA112" s="405"/>
      <c r="BB112" s="406"/>
    </row>
    <row r="113" spans="1:54" ht="12.75">
      <c r="A113" s="405"/>
      <c r="B113" s="405"/>
      <c r="C113" s="312"/>
      <c r="D113" s="406"/>
      <c r="E113" s="405"/>
      <c r="F113" s="406"/>
      <c r="G113" s="405"/>
      <c r="H113" s="406"/>
      <c r="I113" s="405"/>
      <c r="J113" s="365"/>
      <c r="K113" s="413"/>
      <c r="L113" s="365"/>
      <c r="M113" s="413"/>
      <c r="N113" s="365"/>
      <c r="O113" s="413"/>
      <c r="P113" s="365"/>
      <c r="Q113" s="413"/>
      <c r="R113" s="365"/>
      <c r="S113" s="413"/>
      <c r="T113" s="365"/>
      <c r="U113" s="413"/>
      <c r="V113" s="187"/>
      <c r="W113" s="410"/>
      <c r="X113" s="187"/>
      <c r="Y113" s="410"/>
      <c r="Z113" s="187"/>
      <c r="AA113" s="410"/>
      <c r="AB113" s="187"/>
      <c r="AC113" s="410"/>
      <c r="AD113" s="187"/>
      <c r="AE113" s="410"/>
      <c r="AF113" s="187"/>
      <c r="AG113" s="410"/>
      <c r="AH113" s="187"/>
      <c r="AI113" s="410"/>
      <c r="AJ113" s="187"/>
      <c r="AK113" s="410"/>
      <c r="AL113" s="187"/>
      <c r="AM113" s="410"/>
      <c r="AN113" s="187"/>
      <c r="AO113" s="410"/>
      <c r="AP113" s="187"/>
      <c r="AQ113" s="410"/>
      <c r="AR113" s="187"/>
      <c r="AS113" s="410"/>
      <c r="AT113" s="187"/>
      <c r="AU113" s="410"/>
      <c r="AV113" s="187"/>
      <c r="AW113" s="410"/>
      <c r="AX113" s="405"/>
      <c r="AY113" s="406"/>
      <c r="AZ113" s="406"/>
      <c r="BA113" s="405"/>
      <c r="BB113" s="406"/>
    </row>
    <row r="114" spans="1:54" ht="12.75">
      <c r="A114" s="405"/>
      <c r="B114" s="405"/>
      <c r="C114" s="312"/>
      <c r="D114" s="406"/>
      <c r="E114" s="405"/>
      <c r="F114" s="406"/>
      <c r="G114" s="405"/>
      <c r="H114" s="406"/>
      <c r="I114" s="405"/>
      <c r="J114" s="365"/>
      <c r="K114" s="413"/>
      <c r="L114" s="365"/>
      <c r="M114" s="413"/>
      <c r="N114" s="365"/>
      <c r="O114" s="413"/>
      <c r="P114" s="365"/>
      <c r="Q114" s="413"/>
      <c r="R114" s="365"/>
      <c r="S114" s="413"/>
      <c r="T114" s="365"/>
      <c r="U114" s="413"/>
      <c r="V114" s="187"/>
      <c r="W114" s="410"/>
      <c r="X114" s="187"/>
      <c r="Y114" s="410"/>
      <c r="Z114" s="187"/>
      <c r="AA114" s="410"/>
      <c r="AB114" s="187"/>
      <c r="AC114" s="410"/>
      <c r="AD114" s="187"/>
      <c r="AE114" s="410"/>
      <c r="AF114" s="187"/>
      <c r="AG114" s="410"/>
      <c r="AH114" s="187"/>
      <c r="AI114" s="410"/>
      <c r="AJ114" s="187"/>
      <c r="AK114" s="410"/>
      <c r="AL114" s="187"/>
      <c r="AM114" s="410"/>
      <c r="AN114" s="187"/>
      <c r="AO114" s="410"/>
      <c r="AP114" s="187"/>
      <c r="AQ114" s="410"/>
      <c r="AR114" s="187"/>
      <c r="AS114" s="410"/>
      <c r="AT114" s="187"/>
      <c r="AU114" s="410"/>
      <c r="AV114" s="187"/>
      <c r="AW114" s="410"/>
      <c r="AX114" s="405"/>
      <c r="AY114" s="406"/>
      <c r="AZ114" s="406"/>
      <c r="BA114" s="405"/>
      <c r="BB114" s="406"/>
    </row>
    <row r="115" spans="1:54" ht="12.75">
      <c r="A115" s="405"/>
      <c r="B115" s="405"/>
      <c r="C115" s="312"/>
      <c r="D115" s="406"/>
      <c r="E115" s="405"/>
      <c r="F115" s="406"/>
      <c r="G115" s="405"/>
      <c r="H115" s="406"/>
      <c r="I115" s="405"/>
      <c r="J115" s="365"/>
      <c r="K115" s="413"/>
      <c r="L115" s="365"/>
      <c r="M115" s="413"/>
      <c r="N115" s="365"/>
      <c r="O115" s="413"/>
      <c r="P115" s="365"/>
      <c r="Q115" s="413"/>
      <c r="R115" s="365"/>
      <c r="S115" s="413"/>
      <c r="T115" s="365"/>
      <c r="U115" s="413"/>
      <c r="V115" s="187"/>
      <c r="W115" s="410"/>
      <c r="X115" s="187"/>
      <c r="Y115" s="410"/>
      <c r="Z115" s="187"/>
      <c r="AA115" s="410"/>
      <c r="AB115" s="187"/>
      <c r="AC115" s="410"/>
      <c r="AD115" s="187"/>
      <c r="AE115" s="410"/>
      <c r="AF115" s="187"/>
      <c r="AG115" s="410"/>
      <c r="AH115" s="187"/>
      <c r="AI115" s="410"/>
      <c r="AJ115" s="187"/>
      <c r="AK115" s="410"/>
      <c r="AL115" s="187"/>
      <c r="AM115" s="410"/>
      <c r="AN115" s="187"/>
      <c r="AO115" s="410"/>
      <c r="AP115" s="187"/>
      <c r="AQ115" s="410"/>
      <c r="AR115" s="187"/>
      <c r="AS115" s="410"/>
      <c r="AT115" s="187"/>
      <c r="AU115" s="410"/>
      <c r="AV115" s="187"/>
      <c r="AW115" s="410"/>
      <c r="AX115" s="405"/>
      <c r="AY115" s="406"/>
      <c r="AZ115" s="406"/>
      <c r="BA115" s="405"/>
      <c r="BB115" s="406"/>
    </row>
    <row r="116" spans="1:54" ht="12.75">
      <c r="A116" s="405"/>
      <c r="B116" s="405"/>
      <c r="C116" s="312"/>
      <c r="D116" s="406"/>
      <c r="E116" s="405"/>
      <c r="F116" s="406"/>
      <c r="G116" s="405"/>
      <c r="H116" s="406"/>
      <c r="I116" s="405"/>
      <c r="J116" s="365"/>
      <c r="K116" s="413"/>
      <c r="L116" s="365"/>
      <c r="M116" s="413"/>
      <c r="N116" s="365"/>
      <c r="O116" s="413"/>
      <c r="P116" s="365"/>
      <c r="Q116" s="413"/>
      <c r="R116" s="365"/>
      <c r="S116" s="413"/>
      <c r="T116" s="365"/>
      <c r="U116" s="413"/>
      <c r="V116" s="187"/>
      <c r="W116" s="410"/>
      <c r="X116" s="187"/>
      <c r="Y116" s="410"/>
      <c r="Z116" s="187"/>
      <c r="AA116" s="410"/>
      <c r="AB116" s="187"/>
      <c r="AC116" s="410"/>
      <c r="AD116" s="187"/>
      <c r="AE116" s="410"/>
      <c r="AF116" s="187"/>
      <c r="AG116" s="410"/>
      <c r="AH116" s="187"/>
      <c r="AI116" s="410"/>
      <c r="AJ116" s="187"/>
      <c r="AK116" s="410"/>
      <c r="AL116" s="187"/>
      <c r="AM116" s="410"/>
      <c r="AN116" s="187"/>
      <c r="AO116" s="410"/>
      <c r="AP116" s="187"/>
      <c r="AQ116" s="410"/>
      <c r="AR116" s="187"/>
      <c r="AS116" s="410"/>
      <c r="AT116" s="187"/>
      <c r="AU116" s="410"/>
      <c r="AV116" s="187"/>
      <c r="AW116" s="410"/>
      <c r="AX116" s="405"/>
      <c r="AY116" s="406"/>
      <c r="AZ116" s="406"/>
      <c r="BA116" s="405"/>
      <c r="BB116" s="406"/>
    </row>
    <row r="117" spans="1:54" ht="12.75">
      <c r="A117" s="405"/>
      <c r="B117" s="405"/>
      <c r="C117" s="312"/>
      <c r="D117" s="406"/>
      <c r="E117" s="405"/>
      <c r="F117" s="406"/>
      <c r="G117" s="405"/>
      <c r="H117" s="406"/>
      <c r="I117" s="405"/>
      <c r="J117" s="365"/>
      <c r="K117" s="413"/>
      <c r="L117" s="365"/>
      <c r="M117" s="413"/>
      <c r="N117" s="365"/>
      <c r="O117" s="413"/>
      <c r="P117" s="365"/>
      <c r="Q117" s="413"/>
      <c r="R117" s="365"/>
      <c r="S117" s="413"/>
      <c r="T117" s="365"/>
      <c r="U117" s="413"/>
      <c r="V117" s="187"/>
      <c r="W117" s="410"/>
      <c r="X117" s="187"/>
      <c r="Y117" s="410"/>
      <c r="Z117" s="187"/>
      <c r="AA117" s="410"/>
      <c r="AB117" s="187"/>
      <c r="AC117" s="410"/>
      <c r="AD117" s="187"/>
      <c r="AE117" s="410"/>
      <c r="AF117" s="187"/>
      <c r="AG117" s="410"/>
      <c r="AH117" s="187"/>
      <c r="AI117" s="410"/>
      <c r="AJ117" s="187"/>
      <c r="AK117" s="410"/>
      <c r="AL117" s="187"/>
      <c r="AM117" s="410"/>
      <c r="AN117" s="187"/>
      <c r="AO117" s="410"/>
      <c r="AP117" s="187"/>
      <c r="AQ117" s="410"/>
      <c r="AR117" s="187"/>
      <c r="AS117" s="410"/>
      <c r="AT117" s="187"/>
      <c r="AU117" s="410"/>
      <c r="AV117" s="187"/>
      <c r="AW117" s="410"/>
      <c r="AX117" s="405"/>
      <c r="AY117" s="406"/>
      <c r="AZ117" s="406"/>
      <c r="BA117" s="405"/>
      <c r="BB117" s="406"/>
    </row>
    <row r="118" spans="1:54" ht="12.75">
      <c r="A118" s="405"/>
      <c r="B118" s="405"/>
      <c r="C118" s="312"/>
      <c r="D118" s="406"/>
      <c r="E118" s="405"/>
      <c r="F118" s="406"/>
      <c r="G118" s="405"/>
      <c r="H118" s="406"/>
      <c r="I118" s="405"/>
      <c r="J118" s="365"/>
      <c r="K118" s="413"/>
      <c r="L118" s="365"/>
      <c r="M118" s="413"/>
      <c r="N118" s="365"/>
      <c r="O118" s="413"/>
      <c r="P118" s="365"/>
      <c r="Q118" s="413"/>
      <c r="R118" s="365"/>
      <c r="S118" s="413"/>
      <c r="T118" s="365"/>
      <c r="U118" s="413"/>
      <c r="V118" s="187"/>
      <c r="W118" s="410"/>
      <c r="X118" s="187"/>
      <c r="Y118" s="410"/>
      <c r="Z118" s="187"/>
      <c r="AA118" s="410"/>
      <c r="AB118" s="187"/>
      <c r="AC118" s="410"/>
      <c r="AD118" s="187"/>
      <c r="AE118" s="410"/>
      <c r="AF118" s="187"/>
      <c r="AG118" s="410"/>
      <c r="AH118" s="187"/>
      <c r="AI118" s="410"/>
      <c r="AJ118" s="187"/>
      <c r="AK118" s="410"/>
      <c r="AL118" s="187"/>
      <c r="AM118" s="410"/>
      <c r="AN118" s="187"/>
      <c r="AO118" s="410"/>
      <c r="AP118" s="187"/>
      <c r="AQ118" s="410"/>
      <c r="AR118" s="187"/>
      <c r="AS118" s="410"/>
      <c r="AT118" s="187"/>
      <c r="AU118" s="410"/>
      <c r="AV118" s="187"/>
      <c r="AW118" s="410"/>
      <c r="AX118" s="405"/>
      <c r="AY118" s="406"/>
      <c r="AZ118" s="406"/>
      <c r="BA118" s="405"/>
      <c r="BB118" s="406"/>
    </row>
    <row r="119" spans="1:54" ht="12.75">
      <c r="A119" s="405"/>
      <c r="B119" s="405"/>
      <c r="C119" s="312"/>
      <c r="D119" s="406"/>
      <c r="E119" s="405"/>
      <c r="F119" s="406"/>
      <c r="G119" s="405"/>
      <c r="H119" s="406"/>
      <c r="I119" s="405"/>
      <c r="J119" s="365"/>
      <c r="K119" s="413"/>
      <c r="L119" s="365"/>
      <c r="M119" s="413"/>
      <c r="N119" s="365"/>
      <c r="O119" s="413"/>
      <c r="P119" s="365"/>
      <c r="Q119" s="413"/>
      <c r="R119" s="365"/>
      <c r="S119" s="413"/>
      <c r="T119" s="365"/>
      <c r="U119" s="413"/>
      <c r="V119" s="187"/>
      <c r="W119" s="410"/>
      <c r="X119" s="187"/>
      <c r="Y119" s="410"/>
      <c r="Z119" s="187"/>
      <c r="AA119" s="410"/>
      <c r="AB119" s="187"/>
      <c r="AC119" s="410"/>
      <c r="AD119" s="187"/>
      <c r="AE119" s="410"/>
      <c r="AF119" s="187"/>
      <c r="AG119" s="410"/>
      <c r="AH119" s="187"/>
      <c r="AI119" s="410"/>
      <c r="AJ119" s="187"/>
      <c r="AK119" s="410"/>
      <c r="AL119" s="187"/>
      <c r="AM119" s="410"/>
      <c r="AN119" s="187"/>
      <c r="AO119" s="410"/>
      <c r="AP119" s="187"/>
      <c r="AQ119" s="410"/>
      <c r="AR119" s="187"/>
      <c r="AS119" s="410"/>
      <c r="AT119" s="187"/>
      <c r="AU119" s="410"/>
      <c r="AV119" s="187"/>
      <c r="AW119" s="410"/>
      <c r="AX119" s="405"/>
      <c r="AY119" s="406"/>
      <c r="AZ119" s="406"/>
      <c r="BA119" s="405"/>
      <c r="BB119" s="406"/>
    </row>
    <row r="120" spans="1:54" ht="12.75">
      <c r="A120" s="405"/>
      <c r="B120" s="405"/>
      <c r="C120" s="312"/>
      <c r="D120" s="406"/>
      <c r="E120" s="405"/>
      <c r="F120" s="406"/>
      <c r="G120" s="405"/>
      <c r="H120" s="406"/>
      <c r="I120" s="405"/>
      <c r="J120" s="365"/>
      <c r="K120" s="413"/>
      <c r="L120" s="365"/>
      <c r="M120" s="413"/>
      <c r="N120" s="365"/>
      <c r="O120" s="413"/>
      <c r="P120" s="365"/>
      <c r="Q120" s="413"/>
      <c r="R120" s="365"/>
      <c r="S120" s="413"/>
      <c r="T120" s="365"/>
      <c r="U120" s="413"/>
      <c r="V120" s="187"/>
      <c r="W120" s="410"/>
      <c r="X120" s="187"/>
      <c r="Y120" s="410"/>
      <c r="Z120" s="187"/>
      <c r="AA120" s="410"/>
      <c r="AB120" s="187"/>
      <c r="AC120" s="410"/>
      <c r="AD120" s="187"/>
      <c r="AE120" s="410"/>
      <c r="AF120" s="187"/>
      <c r="AG120" s="410"/>
      <c r="AH120" s="187"/>
      <c r="AI120" s="410"/>
      <c r="AJ120" s="187"/>
      <c r="AK120" s="410"/>
      <c r="AL120" s="187"/>
      <c r="AM120" s="410"/>
      <c r="AN120" s="187"/>
      <c r="AO120" s="410"/>
      <c r="AP120" s="187"/>
      <c r="AQ120" s="410"/>
      <c r="AR120" s="187"/>
      <c r="AS120" s="410"/>
      <c r="AT120" s="187"/>
      <c r="AU120" s="410"/>
      <c r="AV120" s="187"/>
      <c r="AW120" s="410"/>
      <c r="AX120" s="405"/>
      <c r="AY120" s="406"/>
      <c r="AZ120" s="406"/>
      <c r="BA120" s="405"/>
      <c r="BB120" s="406"/>
    </row>
    <row r="121" spans="1:54" ht="12.75">
      <c r="A121" s="405"/>
      <c r="B121" s="405"/>
      <c r="C121" s="312"/>
      <c r="D121" s="406"/>
      <c r="E121" s="405"/>
      <c r="F121" s="406"/>
      <c r="G121" s="405"/>
      <c r="H121" s="406"/>
      <c r="I121" s="405"/>
      <c r="J121" s="365"/>
      <c r="K121" s="413"/>
      <c r="L121" s="365"/>
      <c r="M121" s="413"/>
      <c r="N121" s="365"/>
      <c r="O121" s="413"/>
      <c r="P121" s="365"/>
      <c r="Q121" s="413"/>
      <c r="R121" s="365"/>
      <c r="S121" s="413"/>
      <c r="T121" s="365"/>
      <c r="U121" s="413"/>
      <c r="V121" s="187"/>
      <c r="W121" s="410"/>
      <c r="X121" s="187"/>
      <c r="Y121" s="410"/>
      <c r="Z121" s="187"/>
      <c r="AA121" s="410"/>
      <c r="AB121" s="187"/>
      <c r="AC121" s="410"/>
      <c r="AD121" s="187"/>
      <c r="AE121" s="410"/>
      <c r="AF121" s="187"/>
      <c r="AG121" s="410"/>
      <c r="AH121" s="187"/>
      <c r="AI121" s="410"/>
      <c r="AJ121" s="187"/>
      <c r="AK121" s="410"/>
      <c r="AL121" s="187"/>
      <c r="AM121" s="410"/>
      <c r="AN121" s="187"/>
      <c r="AO121" s="410"/>
      <c r="AP121" s="187"/>
      <c r="AQ121" s="410"/>
      <c r="AR121" s="187"/>
      <c r="AS121" s="410"/>
      <c r="AT121" s="187"/>
      <c r="AU121" s="410"/>
      <c r="AV121" s="187"/>
      <c r="AW121" s="410"/>
      <c r="AX121" s="405"/>
      <c r="AY121" s="406"/>
      <c r="AZ121" s="406"/>
      <c r="BA121" s="405"/>
      <c r="BB121" s="406"/>
    </row>
    <row r="122" spans="1:54" ht="12.75">
      <c r="A122" s="405"/>
      <c r="B122" s="405"/>
      <c r="C122" s="312"/>
      <c r="D122" s="406"/>
      <c r="E122" s="405"/>
      <c r="F122" s="406"/>
      <c r="G122" s="405"/>
      <c r="H122" s="406"/>
      <c r="I122" s="405"/>
      <c r="J122" s="365"/>
      <c r="K122" s="413"/>
      <c r="L122" s="365"/>
      <c r="M122" s="413"/>
      <c r="N122" s="365"/>
      <c r="O122" s="413"/>
      <c r="P122" s="365"/>
      <c r="Q122" s="413"/>
      <c r="R122" s="365"/>
      <c r="S122" s="413"/>
      <c r="T122" s="365"/>
      <c r="U122" s="413"/>
      <c r="V122" s="187"/>
      <c r="W122" s="410"/>
      <c r="X122" s="187"/>
      <c r="Y122" s="410"/>
      <c r="Z122" s="187"/>
      <c r="AA122" s="410"/>
      <c r="AB122" s="187"/>
      <c r="AC122" s="410"/>
      <c r="AD122" s="187"/>
      <c r="AE122" s="410"/>
      <c r="AF122" s="187"/>
      <c r="AG122" s="410"/>
      <c r="AH122" s="187"/>
      <c r="AI122" s="410"/>
      <c r="AJ122" s="187"/>
      <c r="AK122" s="410"/>
      <c r="AL122" s="187"/>
      <c r="AM122" s="410"/>
      <c r="AN122" s="187"/>
      <c r="AO122" s="410"/>
      <c r="AP122" s="187"/>
      <c r="AQ122" s="410"/>
      <c r="AR122" s="187"/>
      <c r="AS122" s="410"/>
      <c r="AT122" s="187"/>
      <c r="AU122" s="410"/>
      <c r="AV122" s="187"/>
      <c r="AW122" s="410"/>
      <c r="AX122" s="405"/>
      <c r="AY122" s="406"/>
      <c r="AZ122" s="406"/>
      <c r="BA122" s="405"/>
      <c r="BB122" s="406"/>
    </row>
    <row r="123" spans="1:54" ht="12.75">
      <c r="A123" s="405"/>
      <c r="B123" s="405"/>
      <c r="C123" s="312"/>
      <c r="D123" s="406"/>
      <c r="E123" s="405"/>
      <c r="F123" s="406"/>
      <c r="G123" s="405"/>
      <c r="H123" s="406"/>
      <c r="I123" s="405"/>
      <c r="J123" s="365"/>
      <c r="K123" s="413"/>
      <c r="L123" s="365"/>
      <c r="M123" s="413"/>
      <c r="N123" s="365"/>
      <c r="O123" s="413"/>
      <c r="P123" s="365"/>
      <c r="Q123" s="413"/>
      <c r="R123" s="365"/>
      <c r="S123" s="413"/>
      <c r="T123" s="365"/>
      <c r="U123" s="413"/>
      <c r="V123" s="187"/>
      <c r="W123" s="410"/>
      <c r="X123" s="187"/>
      <c r="Y123" s="410"/>
      <c r="Z123" s="187"/>
      <c r="AA123" s="410"/>
      <c r="AB123" s="187"/>
      <c r="AC123" s="410"/>
      <c r="AD123" s="187"/>
      <c r="AE123" s="410"/>
      <c r="AF123" s="187"/>
      <c r="AG123" s="410"/>
      <c r="AH123" s="187"/>
      <c r="AI123" s="410"/>
      <c r="AJ123" s="187"/>
      <c r="AK123" s="410"/>
      <c r="AL123" s="187"/>
      <c r="AM123" s="410"/>
      <c r="AN123" s="187"/>
      <c r="AO123" s="410"/>
      <c r="AP123" s="187"/>
      <c r="AQ123" s="410"/>
      <c r="AR123" s="187"/>
      <c r="AS123" s="410"/>
      <c r="AT123" s="187"/>
      <c r="AU123" s="410"/>
      <c r="AV123" s="187"/>
      <c r="AW123" s="410"/>
      <c r="AX123" s="405"/>
      <c r="AY123" s="406"/>
      <c r="AZ123" s="406"/>
      <c r="BA123" s="405"/>
      <c r="BB123" s="406"/>
    </row>
    <row r="124" spans="1:54" ht="12.75">
      <c r="A124" s="405"/>
      <c r="B124" s="405"/>
      <c r="C124" s="312"/>
      <c r="D124" s="406"/>
      <c r="E124" s="405"/>
      <c r="F124" s="406"/>
      <c r="G124" s="405"/>
      <c r="H124" s="406"/>
      <c r="I124" s="405"/>
      <c r="J124" s="365"/>
      <c r="K124" s="413"/>
      <c r="L124" s="365"/>
      <c r="M124" s="413"/>
      <c r="N124" s="365"/>
      <c r="O124" s="413"/>
      <c r="P124" s="365"/>
      <c r="Q124" s="413"/>
      <c r="R124" s="365"/>
      <c r="S124" s="413"/>
      <c r="T124" s="365"/>
      <c r="U124" s="413"/>
      <c r="V124" s="187"/>
      <c r="W124" s="410"/>
      <c r="X124" s="187"/>
      <c r="Y124" s="410"/>
      <c r="Z124" s="187"/>
      <c r="AA124" s="410"/>
      <c r="AB124" s="187"/>
      <c r="AC124" s="410"/>
      <c r="AD124" s="187"/>
      <c r="AE124" s="410"/>
      <c r="AF124" s="187"/>
      <c r="AG124" s="410"/>
      <c r="AH124" s="187"/>
      <c r="AI124" s="410"/>
      <c r="AJ124" s="187"/>
      <c r="AK124" s="410"/>
      <c r="AL124" s="187"/>
      <c r="AM124" s="410"/>
      <c r="AN124" s="187"/>
      <c r="AO124" s="410"/>
      <c r="AP124" s="187"/>
      <c r="AQ124" s="410"/>
      <c r="AR124" s="187"/>
      <c r="AS124" s="410"/>
      <c r="AT124" s="187"/>
      <c r="AU124" s="410"/>
      <c r="AV124" s="187"/>
      <c r="AW124" s="410"/>
      <c r="AX124" s="405"/>
      <c r="AY124" s="406"/>
      <c r="AZ124" s="406"/>
      <c r="BA124" s="405"/>
      <c r="BB124" s="406"/>
    </row>
    <row r="125" spans="1:54" ht="12.75">
      <c r="A125" s="405"/>
      <c r="B125" s="405"/>
      <c r="C125" s="312"/>
      <c r="D125" s="406"/>
      <c r="E125" s="405"/>
      <c r="F125" s="406"/>
      <c r="G125" s="405"/>
      <c r="H125" s="406"/>
      <c r="I125" s="405"/>
      <c r="J125" s="365"/>
      <c r="K125" s="413"/>
      <c r="L125" s="365"/>
      <c r="M125" s="413"/>
      <c r="N125" s="365"/>
      <c r="O125" s="413"/>
      <c r="P125" s="365"/>
      <c r="Q125" s="413"/>
      <c r="R125" s="365"/>
      <c r="S125" s="413"/>
      <c r="T125" s="365"/>
      <c r="U125" s="413"/>
      <c r="V125" s="187"/>
      <c r="W125" s="410"/>
      <c r="X125" s="187"/>
      <c r="Y125" s="410"/>
      <c r="Z125" s="187"/>
      <c r="AA125" s="410"/>
      <c r="AB125" s="187"/>
      <c r="AC125" s="410"/>
      <c r="AD125" s="187"/>
      <c r="AE125" s="410"/>
      <c r="AF125" s="187"/>
      <c r="AG125" s="410"/>
      <c r="AH125" s="187"/>
      <c r="AI125" s="410"/>
      <c r="AJ125" s="187"/>
      <c r="AK125" s="410"/>
      <c r="AL125" s="187"/>
      <c r="AM125" s="410"/>
      <c r="AN125" s="187"/>
      <c r="AO125" s="410"/>
      <c r="AP125" s="187"/>
      <c r="AQ125" s="410"/>
      <c r="AR125" s="187"/>
      <c r="AS125" s="410"/>
      <c r="AT125" s="187"/>
      <c r="AU125" s="410"/>
      <c r="AV125" s="187"/>
      <c r="AW125" s="410"/>
      <c r="AX125" s="405"/>
      <c r="AY125" s="406"/>
      <c r="AZ125" s="406"/>
      <c r="BA125" s="405"/>
      <c r="BB125" s="406"/>
    </row>
    <row r="126" spans="1:54" ht="12.75">
      <c r="A126" s="405"/>
      <c r="B126" s="405"/>
      <c r="C126" s="312"/>
      <c r="D126" s="406"/>
      <c r="E126" s="405"/>
      <c r="F126" s="406"/>
      <c r="G126" s="405"/>
      <c r="H126" s="406"/>
      <c r="I126" s="405"/>
      <c r="J126" s="365"/>
      <c r="K126" s="413"/>
      <c r="L126" s="365"/>
      <c r="M126" s="413"/>
      <c r="N126" s="365"/>
      <c r="O126" s="413"/>
      <c r="P126" s="365"/>
      <c r="Q126" s="413"/>
      <c r="R126" s="365"/>
      <c r="S126" s="413"/>
      <c r="T126" s="365"/>
      <c r="U126" s="413"/>
      <c r="V126" s="187"/>
      <c r="W126" s="410"/>
      <c r="X126" s="187"/>
      <c r="Y126" s="410"/>
      <c r="Z126" s="187"/>
      <c r="AA126" s="410"/>
      <c r="AB126" s="187"/>
      <c r="AC126" s="410"/>
      <c r="AD126" s="187"/>
      <c r="AE126" s="410"/>
      <c r="AF126" s="187"/>
      <c r="AG126" s="410"/>
      <c r="AH126" s="187"/>
      <c r="AI126" s="410"/>
      <c r="AJ126" s="187"/>
      <c r="AK126" s="410"/>
      <c r="AL126" s="187"/>
      <c r="AM126" s="410"/>
      <c r="AN126" s="187"/>
      <c r="AO126" s="410"/>
      <c r="AP126" s="187"/>
      <c r="AQ126" s="410"/>
      <c r="AR126" s="187"/>
      <c r="AS126" s="410"/>
      <c r="AT126" s="187"/>
      <c r="AU126" s="410"/>
      <c r="AV126" s="187"/>
      <c r="AW126" s="410"/>
      <c r="AX126" s="405"/>
      <c r="AY126" s="406"/>
      <c r="AZ126" s="406"/>
      <c r="BA126" s="405"/>
      <c r="BB126" s="406"/>
    </row>
    <row r="127" spans="1:54" ht="12.75">
      <c r="A127" s="405"/>
      <c r="B127" s="405"/>
      <c r="C127" s="312"/>
      <c r="D127" s="406"/>
      <c r="E127" s="405"/>
      <c r="F127" s="406"/>
      <c r="G127" s="405"/>
      <c r="H127" s="406"/>
      <c r="I127" s="405"/>
      <c r="J127" s="365"/>
      <c r="K127" s="413"/>
      <c r="L127" s="365"/>
      <c r="M127" s="413"/>
      <c r="N127" s="365"/>
      <c r="O127" s="413"/>
      <c r="P127" s="365"/>
      <c r="Q127" s="413"/>
      <c r="R127" s="365"/>
      <c r="S127" s="413"/>
      <c r="T127" s="365"/>
      <c r="U127" s="413"/>
      <c r="V127" s="187"/>
      <c r="W127" s="410"/>
      <c r="X127" s="187"/>
      <c r="Y127" s="410"/>
      <c r="Z127" s="187"/>
      <c r="AA127" s="410"/>
      <c r="AB127" s="187"/>
      <c r="AC127" s="410"/>
      <c r="AD127" s="187"/>
      <c r="AE127" s="410"/>
      <c r="AF127" s="187"/>
      <c r="AG127" s="410"/>
      <c r="AH127" s="187"/>
      <c r="AI127" s="410"/>
      <c r="AJ127" s="187"/>
      <c r="AK127" s="410"/>
      <c r="AL127" s="187"/>
      <c r="AM127" s="410"/>
      <c r="AN127" s="187"/>
      <c r="AO127" s="410"/>
      <c r="AP127" s="187"/>
      <c r="AQ127" s="410"/>
      <c r="AR127" s="187"/>
      <c r="AS127" s="410"/>
      <c r="AT127" s="187"/>
      <c r="AU127" s="410"/>
      <c r="AV127" s="187"/>
      <c r="AW127" s="410"/>
      <c r="AX127" s="405"/>
      <c r="AY127" s="406"/>
      <c r="AZ127" s="406"/>
      <c r="BA127" s="405"/>
      <c r="BB127" s="406"/>
    </row>
    <row r="128" spans="1:54" ht="12.75">
      <c r="A128" s="405"/>
      <c r="B128" s="405"/>
      <c r="C128" s="312"/>
      <c r="D128" s="406"/>
      <c r="E128" s="405"/>
      <c r="F128" s="406"/>
      <c r="G128" s="405"/>
      <c r="H128" s="406"/>
      <c r="I128" s="405"/>
      <c r="J128" s="365"/>
      <c r="K128" s="413"/>
      <c r="L128" s="365"/>
      <c r="M128" s="413"/>
      <c r="N128" s="365"/>
      <c r="O128" s="413"/>
      <c r="P128" s="365"/>
      <c r="Q128" s="413"/>
      <c r="R128" s="365"/>
      <c r="S128" s="413"/>
      <c r="T128" s="365"/>
      <c r="U128" s="413"/>
      <c r="V128" s="187"/>
      <c r="W128" s="410"/>
      <c r="X128" s="187"/>
      <c r="Y128" s="410"/>
      <c r="Z128" s="187"/>
      <c r="AA128" s="410"/>
      <c r="AB128" s="187"/>
      <c r="AC128" s="410"/>
      <c r="AD128" s="187"/>
      <c r="AE128" s="410"/>
      <c r="AF128" s="187"/>
      <c r="AG128" s="410"/>
      <c r="AH128" s="187"/>
      <c r="AI128" s="410"/>
      <c r="AJ128" s="187"/>
      <c r="AK128" s="410"/>
      <c r="AL128" s="187"/>
      <c r="AM128" s="410"/>
      <c r="AN128" s="187"/>
      <c r="AO128" s="410"/>
      <c r="AP128" s="187"/>
      <c r="AQ128" s="410"/>
      <c r="AR128" s="187"/>
      <c r="AS128" s="410"/>
      <c r="AT128" s="187"/>
      <c r="AU128" s="410"/>
      <c r="AV128" s="187"/>
      <c r="AW128" s="410"/>
      <c r="AX128" s="405"/>
      <c r="AY128" s="406"/>
      <c r="AZ128" s="406"/>
      <c r="BA128" s="405"/>
      <c r="BB128" s="406"/>
    </row>
    <row r="129" spans="1:54" ht="12.75">
      <c r="A129" s="405"/>
      <c r="B129" s="405"/>
      <c r="C129" s="312"/>
      <c r="D129" s="406"/>
      <c r="E129" s="405"/>
      <c r="F129" s="406"/>
      <c r="G129" s="405"/>
      <c r="H129" s="406"/>
      <c r="I129" s="405"/>
      <c r="J129" s="365"/>
      <c r="K129" s="413"/>
      <c r="L129" s="365"/>
      <c r="M129" s="413"/>
      <c r="N129" s="365"/>
      <c r="O129" s="413"/>
      <c r="P129" s="365"/>
      <c r="Q129" s="413"/>
      <c r="R129" s="365"/>
      <c r="S129" s="413"/>
      <c r="T129" s="365"/>
      <c r="U129" s="413"/>
      <c r="V129" s="187"/>
      <c r="W129" s="410"/>
      <c r="X129" s="187"/>
      <c r="Y129" s="410"/>
      <c r="Z129" s="187"/>
      <c r="AA129" s="410"/>
      <c r="AB129" s="187"/>
      <c r="AC129" s="410"/>
      <c r="AD129" s="187"/>
      <c r="AE129" s="410"/>
      <c r="AF129" s="187"/>
      <c r="AG129" s="410"/>
      <c r="AH129" s="187"/>
      <c r="AI129" s="410"/>
      <c r="AJ129" s="187"/>
      <c r="AK129" s="410"/>
      <c r="AL129" s="187"/>
      <c r="AM129" s="410"/>
      <c r="AN129" s="187"/>
      <c r="AO129" s="410"/>
      <c r="AP129" s="187"/>
      <c r="AQ129" s="410"/>
      <c r="AR129" s="187"/>
      <c r="AS129" s="410"/>
      <c r="AT129" s="187"/>
      <c r="AU129" s="410"/>
      <c r="AV129" s="187"/>
      <c r="AW129" s="410"/>
      <c r="AX129" s="405"/>
      <c r="AY129" s="406"/>
      <c r="AZ129" s="406"/>
      <c r="BA129" s="405"/>
      <c r="BB129" s="406"/>
    </row>
    <row r="130" spans="1:54" ht="12.75">
      <c r="A130" s="405"/>
      <c r="B130" s="405"/>
      <c r="C130" s="312"/>
      <c r="D130" s="406"/>
      <c r="E130" s="405"/>
      <c r="F130" s="406"/>
      <c r="G130" s="405"/>
      <c r="H130" s="406"/>
      <c r="I130" s="405"/>
      <c r="J130" s="365"/>
      <c r="K130" s="413"/>
      <c r="L130" s="365"/>
      <c r="M130" s="413"/>
      <c r="N130" s="365"/>
      <c r="O130" s="413"/>
      <c r="P130" s="365"/>
      <c r="Q130" s="413"/>
      <c r="R130" s="365"/>
      <c r="S130" s="413"/>
      <c r="T130" s="365"/>
      <c r="U130" s="413"/>
      <c r="V130" s="187"/>
      <c r="W130" s="410"/>
      <c r="X130" s="187"/>
      <c r="Y130" s="410"/>
      <c r="Z130" s="187"/>
      <c r="AA130" s="410"/>
      <c r="AB130" s="187"/>
      <c r="AC130" s="410"/>
      <c r="AD130" s="187"/>
      <c r="AE130" s="410"/>
      <c r="AF130" s="187"/>
      <c r="AG130" s="410"/>
      <c r="AH130" s="187"/>
      <c r="AI130" s="410"/>
      <c r="AJ130" s="187"/>
      <c r="AK130" s="410"/>
      <c r="AL130" s="187"/>
      <c r="AM130" s="410"/>
      <c r="AN130" s="187"/>
      <c r="AO130" s="410"/>
      <c r="AP130" s="187"/>
      <c r="AQ130" s="410"/>
      <c r="AR130" s="187"/>
      <c r="AS130" s="410"/>
      <c r="AT130" s="187"/>
      <c r="AU130" s="410"/>
      <c r="AV130" s="187"/>
      <c r="AW130" s="410"/>
      <c r="AX130" s="405"/>
      <c r="AY130" s="406"/>
      <c r="AZ130" s="406"/>
      <c r="BA130" s="405"/>
      <c r="BB130" s="406"/>
    </row>
    <row r="131" spans="1:54" ht="12.75">
      <c r="A131" s="405"/>
      <c r="B131" s="405"/>
      <c r="C131" s="312"/>
      <c r="D131" s="406"/>
      <c r="E131" s="405"/>
      <c r="F131" s="406"/>
      <c r="G131" s="405"/>
      <c r="H131" s="406"/>
      <c r="I131" s="405"/>
      <c r="J131" s="365"/>
      <c r="K131" s="413"/>
      <c r="L131" s="365"/>
      <c r="M131" s="413"/>
      <c r="N131" s="365"/>
      <c r="O131" s="413"/>
      <c r="P131" s="365"/>
      <c r="Q131" s="413"/>
      <c r="R131" s="365"/>
      <c r="S131" s="413"/>
      <c r="T131" s="365"/>
      <c r="U131" s="413"/>
      <c r="V131" s="187"/>
      <c r="W131" s="410"/>
      <c r="X131" s="187"/>
      <c r="Y131" s="410"/>
      <c r="Z131" s="187"/>
      <c r="AA131" s="410"/>
      <c r="AB131" s="187"/>
      <c r="AC131" s="410"/>
      <c r="AD131" s="187"/>
      <c r="AE131" s="410"/>
      <c r="AF131" s="187"/>
      <c r="AG131" s="410"/>
      <c r="AH131" s="187"/>
      <c r="AI131" s="410"/>
      <c r="AJ131" s="187"/>
      <c r="AK131" s="410"/>
      <c r="AL131" s="187"/>
      <c r="AM131" s="410"/>
      <c r="AN131" s="187"/>
      <c r="AO131" s="410"/>
      <c r="AP131" s="187"/>
      <c r="AQ131" s="410"/>
      <c r="AR131" s="187"/>
      <c r="AS131" s="410"/>
      <c r="AT131" s="187"/>
      <c r="AU131" s="410"/>
      <c r="AV131" s="187"/>
      <c r="AW131" s="410"/>
      <c r="AX131" s="405"/>
      <c r="AY131" s="406"/>
      <c r="AZ131" s="406"/>
      <c r="BA131" s="405"/>
      <c r="BB131" s="406"/>
    </row>
    <row r="132" spans="1:54" ht="12.75">
      <c r="A132" s="405"/>
      <c r="B132" s="405"/>
      <c r="C132" s="312"/>
      <c r="D132" s="406"/>
      <c r="E132" s="405"/>
      <c r="F132" s="406"/>
      <c r="G132" s="405"/>
      <c r="H132" s="406"/>
      <c r="I132" s="405"/>
      <c r="J132" s="365"/>
      <c r="K132" s="413"/>
      <c r="L132" s="365"/>
      <c r="M132" s="413"/>
      <c r="N132" s="365"/>
      <c r="O132" s="413"/>
      <c r="P132" s="365"/>
      <c r="Q132" s="413"/>
      <c r="R132" s="365"/>
      <c r="S132" s="413"/>
      <c r="T132" s="365"/>
      <c r="U132" s="413"/>
      <c r="V132" s="187"/>
      <c r="W132" s="410"/>
      <c r="X132" s="187"/>
      <c r="Y132" s="410"/>
      <c r="Z132" s="187"/>
      <c r="AA132" s="410"/>
      <c r="AB132" s="187"/>
      <c r="AC132" s="410"/>
      <c r="AD132" s="187"/>
      <c r="AE132" s="410"/>
      <c r="AF132" s="187"/>
      <c r="AG132" s="410"/>
      <c r="AH132" s="187"/>
      <c r="AI132" s="410"/>
      <c r="AJ132" s="187"/>
      <c r="AK132" s="410"/>
      <c r="AL132" s="187"/>
      <c r="AM132" s="410"/>
      <c r="AN132" s="187"/>
      <c r="AO132" s="410"/>
      <c r="AP132" s="187"/>
      <c r="AQ132" s="410"/>
      <c r="AR132" s="187"/>
      <c r="AS132" s="410"/>
      <c r="AT132" s="187"/>
      <c r="AU132" s="410"/>
      <c r="AV132" s="187"/>
      <c r="AW132" s="410"/>
      <c r="AX132" s="405"/>
      <c r="AY132" s="406"/>
      <c r="AZ132" s="406"/>
      <c r="BA132" s="405"/>
      <c r="BB132" s="406"/>
    </row>
    <row r="133" spans="1:54" ht="12.75">
      <c r="A133" s="405"/>
      <c r="B133" s="405"/>
      <c r="C133" s="312"/>
      <c r="D133" s="406"/>
      <c r="E133" s="405"/>
      <c r="F133" s="406"/>
      <c r="G133" s="405"/>
      <c r="H133" s="406"/>
      <c r="I133" s="405"/>
      <c r="J133" s="365"/>
      <c r="K133" s="413"/>
      <c r="L133" s="365"/>
      <c r="M133" s="413"/>
      <c r="N133" s="365"/>
      <c r="O133" s="413"/>
      <c r="P133" s="365"/>
      <c r="Q133" s="413"/>
      <c r="R133" s="365"/>
      <c r="S133" s="413"/>
      <c r="T133" s="365"/>
      <c r="U133" s="413"/>
      <c r="V133" s="187"/>
      <c r="W133" s="410"/>
      <c r="X133" s="187"/>
      <c r="Y133" s="410"/>
      <c r="Z133" s="187"/>
      <c r="AA133" s="410"/>
      <c r="AB133" s="187"/>
      <c r="AC133" s="410"/>
      <c r="AD133" s="187"/>
      <c r="AE133" s="410"/>
      <c r="AF133" s="187"/>
      <c r="AG133" s="410"/>
      <c r="AH133" s="187"/>
      <c r="AI133" s="410"/>
      <c r="AJ133" s="187"/>
      <c r="AK133" s="410"/>
      <c r="AL133" s="187"/>
      <c r="AM133" s="410"/>
      <c r="AN133" s="187"/>
      <c r="AO133" s="410"/>
      <c r="AP133" s="187"/>
      <c r="AQ133" s="410"/>
      <c r="AR133" s="187"/>
      <c r="AS133" s="410"/>
      <c r="AT133" s="187"/>
      <c r="AU133" s="410"/>
      <c r="AV133" s="187"/>
      <c r="AW133" s="410"/>
      <c r="AX133" s="405"/>
      <c r="AY133" s="406"/>
      <c r="AZ133" s="406"/>
      <c r="BA133" s="405"/>
      <c r="BB133" s="406"/>
    </row>
    <row r="134" spans="1:54" ht="12.75">
      <c r="A134" s="405"/>
      <c r="B134" s="405"/>
      <c r="C134" s="312"/>
      <c r="D134" s="406"/>
      <c r="E134" s="405"/>
      <c r="F134" s="406"/>
      <c r="G134" s="405"/>
      <c r="H134" s="406"/>
      <c r="I134" s="405"/>
      <c r="J134" s="365"/>
      <c r="K134" s="413"/>
      <c r="L134" s="365"/>
      <c r="M134" s="413"/>
      <c r="N134" s="365"/>
      <c r="O134" s="413"/>
      <c r="P134" s="365"/>
      <c r="Q134" s="413"/>
      <c r="R134" s="365"/>
      <c r="S134" s="413"/>
      <c r="T134" s="365"/>
      <c r="U134" s="413"/>
      <c r="V134" s="187"/>
      <c r="W134" s="410"/>
      <c r="X134" s="187"/>
      <c r="Y134" s="410"/>
      <c r="Z134" s="187"/>
      <c r="AA134" s="410"/>
      <c r="AB134" s="187"/>
      <c r="AC134" s="410"/>
      <c r="AD134" s="187"/>
      <c r="AE134" s="410"/>
      <c r="AF134" s="187"/>
      <c r="AG134" s="410"/>
      <c r="AH134" s="187"/>
      <c r="AI134" s="410"/>
      <c r="AJ134" s="187"/>
      <c r="AK134" s="410"/>
      <c r="AL134" s="187"/>
      <c r="AM134" s="410"/>
      <c r="AN134" s="187"/>
      <c r="AO134" s="410"/>
      <c r="AP134" s="187"/>
      <c r="AQ134" s="410"/>
      <c r="AR134" s="187"/>
      <c r="AS134" s="410"/>
      <c r="AT134" s="187"/>
      <c r="AU134" s="410"/>
      <c r="AV134" s="187"/>
      <c r="AW134" s="410"/>
      <c r="AX134" s="405"/>
      <c r="AY134" s="406"/>
      <c r="AZ134" s="406"/>
      <c r="BA134" s="405"/>
      <c r="BB134" s="406"/>
    </row>
    <row r="135" spans="1:54" ht="12.75">
      <c r="A135" s="405"/>
      <c r="B135" s="405"/>
      <c r="C135" s="312"/>
      <c r="D135" s="406"/>
      <c r="E135" s="405"/>
      <c r="F135" s="406"/>
      <c r="G135" s="405"/>
      <c r="H135" s="406"/>
      <c r="I135" s="405"/>
      <c r="J135" s="365"/>
      <c r="K135" s="413"/>
      <c r="L135" s="365"/>
      <c r="M135" s="413"/>
      <c r="N135" s="365"/>
      <c r="O135" s="413"/>
      <c r="P135" s="365"/>
      <c r="Q135" s="413"/>
      <c r="R135" s="365"/>
      <c r="S135" s="413"/>
      <c r="T135" s="365"/>
      <c r="U135" s="413"/>
      <c r="V135" s="187"/>
      <c r="W135" s="410"/>
      <c r="X135" s="187"/>
      <c r="Y135" s="410"/>
      <c r="Z135" s="187"/>
      <c r="AA135" s="410"/>
      <c r="AB135" s="187"/>
      <c r="AC135" s="410"/>
      <c r="AD135" s="187"/>
      <c r="AE135" s="410"/>
      <c r="AF135" s="187"/>
      <c r="AG135" s="410"/>
      <c r="AH135" s="187"/>
      <c r="AI135" s="410"/>
      <c r="AJ135" s="187"/>
      <c r="AK135" s="410"/>
      <c r="AL135" s="187"/>
      <c r="AM135" s="410"/>
      <c r="AN135" s="187"/>
      <c r="AO135" s="410"/>
      <c r="AP135" s="187"/>
      <c r="AQ135" s="410"/>
      <c r="AR135" s="187"/>
      <c r="AS135" s="410"/>
      <c r="AT135" s="187"/>
      <c r="AU135" s="410"/>
      <c r="AV135" s="187"/>
      <c r="AW135" s="410"/>
      <c r="AX135" s="405"/>
      <c r="AY135" s="406"/>
      <c r="AZ135" s="406"/>
      <c r="BA135" s="405"/>
      <c r="BB135" s="406"/>
    </row>
    <row r="136" spans="1:54" ht="12.75">
      <c r="A136" s="405"/>
      <c r="B136" s="405"/>
      <c r="C136" s="312"/>
      <c r="D136" s="406"/>
      <c r="E136" s="405"/>
      <c r="F136" s="406"/>
      <c r="G136" s="405"/>
      <c r="H136" s="406"/>
      <c r="I136" s="405"/>
      <c r="J136" s="365"/>
      <c r="K136" s="413"/>
      <c r="L136" s="365"/>
      <c r="M136" s="413"/>
      <c r="N136" s="365"/>
      <c r="O136" s="413"/>
      <c r="P136" s="365"/>
      <c r="Q136" s="413"/>
      <c r="R136" s="365"/>
      <c r="S136" s="413"/>
      <c r="T136" s="365"/>
      <c r="U136" s="413"/>
      <c r="V136" s="187"/>
      <c r="W136" s="410"/>
      <c r="X136" s="187"/>
      <c r="Y136" s="410"/>
      <c r="Z136" s="187"/>
      <c r="AA136" s="410"/>
      <c r="AB136" s="187"/>
      <c r="AC136" s="410"/>
      <c r="AD136" s="187"/>
      <c r="AE136" s="410"/>
      <c r="AF136" s="187"/>
      <c r="AG136" s="410"/>
      <c r="AH136" s="187"/>
      <c r="AI136" s="410"/>
      <c r="AJ136" s="187"/>
      <c r="AK136" s="410"/>
      <c r="AL136" s="187"/>
      <c r="AM136" s="410"/>
      <c r="AN136" s="187"/>
      <c r="AO136" s="410"/>
      <c r="AP136" s="187"/>
      <c r="AQ136" s="410"/>
      <c r="AR136" s="187"/>
      <c r="AS136" s="410"/>
      <c r="AT136" s="187"/>
      <c r="AU136" s="410"/>
      <c r="AV136" s="187"/>
      <c r="AW136" s="410"/>
      <c r="AX136" s="405"/>
      <c r="AY136" s="406"/>
      <c r="AZ136" s="406"/>
      <c r="BA136" s="405"/>
      <c r="BB136" s="406"/>
    </row>
    <row r="137" spans="1:54" ht="12.75">
      <c r="A137" s="405"/>
      <c r="B137" s="405"/>
      <c r="C137" s="312"/>
      <c r="D137" s="406"/>
      <c r="E137" s="405"/>
      <c r="F137" s="406"/>
      <c r="G137" s="405"/>
      <c r="H137" s="406"/>
      <c r="I137" s="405"/>
      <c r="J137" s="365"/>
      <c r="K137" s="413"/>
      <c r="L137" s="365"/>
      <c r="M137" s="413"/>
      <c r="N137" s="365"/>
      <c r="O137" s="413"/>
      <c r="P137" s="365"/>
      <c r="Q137" s="413"/>
      <c r="R137" s="365"/>
      <c r="S137" s="413"/>
      <c r="T137" s="365"/>
      <c r="U137" s="413"/>
      <c r="V137" s="187"/>
      <c r="W137" s="410"/>
      <c r="X137" s="187"/>
      <c r="Y137" s="410"/>
      <c r="Z137" s="187"/>
      <c r="AA137" s="410"/>
      <c r="AB137" s="187"/>
      <c r="AC137" s="410"/>
      <c r="AD137" s="187"/>
      <c r="AE137" s="410"/>
      <c r="AF137" s="187"/>
      <c r="AG137" s="410"/>
      <c r="AH137" s="187"/>
      <c r="AI137" s="410"/>
      <c r="AJ137" s="187"/>
      <c r="AK137" s="410"/>
      <c r="AL137" s="187"/>
      <c r="AM137" s="410"/>
      <c r="AN137" s="187"/>
      <c r="AO137" s="410"/>
      <c r="AP137" s="187"/>
      <c r="AQ137" s="410"/>
      <c r="AR137" s="187"/>
      <c r="AS137" s="410"/>
      <c r="AT137" s="187"/>
      <c r="AU137" s="410"/>
      <c r="AV137" s="187"/>
      <c r="AW137" s="410"/>
      <c r="AX137" s="405"/>
      <c r="AY137" s="406"/>
      <c r="AZ137" s="406"/>
      <c r="BA137" s="405"/>
      <c r="BB137" s="406"/>
    </row>
    <row r="138" spans="1:54" ht="12.75">
      <c r="A138" s="405"/>
      <c r="B138" s="405"/>
      <c r="C138" s="312"/>
      <c r="D138" s="406"/>
      <c r="E138" s="405"/>
      <c r="F138" s="406"/>
      <c r="G138" s="405"/>
      <c r="H138" s="406"/>
      <c r="I138" s="405"/>
      <c r="J138" s="365"/>
      <c r="K138" s="413"/>
      <c r="L138" s="365"/>
      <c r="M138" s="413"/>
      <c r="N138" s="365"/>
      <c r="O138" s="413"/>
      <c r="P138" s="365"/>
      <c r="Q138" s="413"/>
      <c r="R138" s="365"/>
      <c r="S138" s="413"/>
      <c r="T138" s="365"/>
      <c r="U138" s="413"/>
      <c r="V138" s="187"/>
      <c r="W138" s="410"/>
      <c r="X138" s="187"/>
      <c r="Y138" s="410"/>
      <c r="Z138" s="187"/>
      <c r="AA138" s="410"/>
      <c r="AB138" s="187"/>
      <c r="AC138" s="410"/>
      <c r="AD138" s="187"/>
      <c r="AE138" s="410"/>
      <c r="AF138" s="187"/>
      <c r="AG138" s="410"/>
      <c r="AH138" s="187"/>
      <c r="AI138" s="410"/>
      <c r="AJ138" s="187"/>
      <c r="AK138" s="410"/>
      <c r="AL138" s="187"/>
      <c r="AM138" s="410"/>
      <c r="AN138" s="187"/>
      <c r="AO138" s="410"/>
      <c r="AP138" s="187"/>
      <c r="AQ138" s="410"/>
      <c r="AR138" s="187"/>
      <c r="AS138" s="410"/>
      <c r="AT138" s="187"/>
      <c r="AU138" s="410"/>
      <c r="AV138" s="187"/>
      <c r="AW138" s="410"/>
      <c r="AX138" s="405"/>
      <c r="AY138" s="406"/>
      <c r="AZ138" s="406"/>
      <c r="BA138" s="405"/>
      <c r="BB138" s="406"/>
    </row>
    <row r="139" spans="1:54" ht="12.75">
      <c r="A139" s="405"/>
      <c r="B139" s="405"/>
      <c r="C139" s="312"/>
      <c r="D139" s="406"/>
      <c r="E139" s="405"/>
      <c r="F139" s="406"/>
      <c r="G139" s="405"/>
      <c r="H139" s="406"/>
      <c r="I139" s="405"/>
      <c r="J139" s="365"/>
      <c r="K139" s="413"/>
      <c r="L139" s="365"/>
      <c r="M139" s="413"/>
      <c r="N139" s="365"/>
      <c r="O139" s="413"/>
      <c r="P139" s="365"/>
      <c r="Q139" s="413"/>
      <c r="R139" s="365"/>
      <c r="S139" s="413"/>
      <c r="T139" s="365"/>
      <c r="U139" s="413"/>
      <c r="V139" s="187"/>
      <c r="W139" s="410"/>
      <c r="X139" s="187"/>
      <c r="Y139" s="410"/>
      <c r="Z139" s="187"/>
      <c r="AA139" s="410"/>
      <c r="AB139" s="187"/>
      <c r="AC139" s="410"/>
      <c r="AD139" s="187"/>
      <c r="AE139" s="410"/>
      <c r="AF139" s="187"/>
      <c r="AG139" s="410"/>
      <c r="AH139" s="187"/>
      <c r="AI139" s="410"/>
      <c r="AJ139" s="187"/>
      <c r="AK139" s="410"/>
      <c r="AL139" s="187"/>
      <c r="AM139" s="410"/>
      <c r="AN139" s="187"/>
      <c r="AO139" s="410"/>
      <c r="AP139" s="187"/>
      <c r="AQ139" s="410"/>
      <c r="AR139" s="187"/>
      <c r="AS139" s="410"/>
      <c r="AT139" s="187"/>
      <c r="AU139" s="410"/>
      <c r="AV139" s="187"/>
      <c r="AW139" s="410"/>
      <c r="AX139" s="405"/>
      <c r="AY139" s="406"/>
      <c r="AZ139" s="406"/>
      <c r="BA139" s="405"/>
      <c r="BB139" s="406"/>
    </row>
    <row r="140" spans="1:54" ht="12.75">
      <c r="A140" s="405"/>
      <c r="B140" s="405"/>
      <c r="C140" s="312"/>
      <c r="D140" s="406"/>
      <c r="E140" s="405"/>
      <c r="F140" s="406"/>
      <c r="G140" s="405"/>
      <c r="H140" s="406"/>
      <c r="I140" s="405"/>
      <c r="J140" s="365"/>
      <c r="K140" s="413"/>
      <c r="L140" s="365"/>
      <c r="M140" s="413"/>
      <c r="N140" s="365"/>
      <c r="O140" s="413"/>
      <c r="P140" s="365"/>
      <c r="Q140" s="413"/>
      <c r="R140" s="365"/>
      <c r="S140" s="413"/>
      <c r="T140" s="365"/>
      <c r="U140" s="413"/>
      <c r="V140" s="187"/>
      <c r="W140" s="410"/>
      <c r="X140" s="187"/>
      <c r="Y140" s="410"/>
      <c r="Z140" s="187"/>
      <c r="AA140" s="410"/>
      <c r="AB140" s="187"/>
      <c r="AC140" s="410"/>
      <c r="AD140" s="187"/>
      <c r="AE140" s="410"/>
      <c r="AF140" s="187"/>
      <c r="AG140" s="410"/>
      <c r="AH140" s="187"/>
      <c r="AI140" s="410"/>
      <c r="AJ140" s="187"/>
      <c r="AK140" s="410"/>
      <c r="AL140" s="187"/>
      <c r="AM140" s="410"/>
      <c r="AN140" s="187"/>
      <c r="AO140" s="410"/>
      <c r="AP140" s="187"/>
      <c r="AQ140" s="410"/>
      <c r="AR140" s="187"/>
      <c r="AS140" s="410"/>
      <c r="AT140" s="187"/>
      <c r="AU140" s="410"/>
      <c r="AV140" s="187"/>
      <c r="AW140" s="410"/>
      <c r="AX140" s="405"/>
      <c r="AY140" s="406"/>
      <c r="AZ140" s="406"/>
      <c r="BA140" s="405"/>
      <c r="BB140" s="406"/>
    </row>
    <row r="141" spans="1:54" ht="12.75">
      <c r="A141" s="405"/>
      <c r="B141" s="405"/>
      <c r="C141" s="312"/>
      <c r="D141" s="406"/>
      <c r="E141" s="405"/>
      <c r="F141" s="406"/>
      <c r="G141" s="405"/>
      <c r="H141" s="406"/>
      <c r="I141" s="405"/>
      <c r="J141" s="365"/>
      <c r="K141" s="413"/>
      <c r="L141" s="365"/>
      <c r="M141" s="413"/>
      <c r="N141" s="365"/>
      <c r="O141" s="413"/>
      <c r="P141" s="365"/>
      <c r="Q141" s="413"/>
      <c r="R141" s="365"/>
      <c r="S141" s="413"/>
      <c r="T141" s="365"/>
      <c r="U141" s="413"/>
      <c r="V141" s="187"/>
      <c r="W141" s="410"/>
      <c r="X141" s="187"/>
      <c r="Y141" s="410"/>
      <c r="Z141" s="187"/>
      <c r="AA141" s="410"/>
      <c r="AB141" s="187"/>
      <c r="AC141" s="410"/>
      <c r="AD141" s="187"/>
      <c r="AE141" s="410"/>
      <c r="AF141" s="187"/>
      <c r="AG141" s="410"/>
      <c r="AH141" s="187"/>
      <c r="AI141" s="410"/>
      <c r="AJ141" s="187"/>
      <c r="AK141" s="410"/>
      <c r="AL141" s="187"/>
      <c r="AM141" s="410"/>
      <c r="AN141" s="187"/>
      <c r="AO141" s="410"/>
      <c r="AP141" s="187"/>
      <c r="AQ141" s="410"/>
      <c r="AR141" s="187"/>
      <c r="AS141" s="410"/>
      <c r="AT141" s="187"/>
      <c r="AU141" s="410"/>
      <c r="AV141" s="187"/>
      <c r="AW141" s="410"/>
      <c r="AX141" s="405"/>
      <c r="AY141" s="406"/>
      <c r="AZ141" s="406"/>
      <c r="BA141" s="405"/>
      <c r="BB141" s="406"/>
    </row>
    <row r="142" spans="1:54" ht="12.75">
      <c r="A142" s="405"/>
      <c r="B142" s="405"/>
      <c r="C142" s="312"/>
      <c r="D142" s="406"/>
      <c r="E142" s="405"/>
      <c r="F142" s="406"/>
      <c r="G142" s="405"/>
      <c r="H142" s="406"/>
      <c r="I142" s="405"/>
      <c r="J142" s="365"/>
      <c r="K142" s="413"/>
      <c r="L142" s="365"/>
      <c r="M142" s="413"/>
      <c r="N142" s="365"/>
      <c r="O142" s="413"/>
      <c r="P142" s="365"/>
      <c r="Q142" s="413"/>
      <c r="R142" s="365"/>
      <c r="S142" s="413"/>
      <c r="T142" s="365"/>
      <c r="U142" s="413"/>
      <c r="V142" s="187"/>
      <c r="W142" s="410"/>
      <c r="X142" s="187"/>
      <c r="Y142" s="410"/>
      <c r="Z142" s="187"/>
      <c r="AA142" s="410"/>
      <c r="AB142" s="187"/>
      <c r="AC142" s="410"/>
      <c r="AD142" s="187"/>
      <c r="AE142" s="410"/>
      <c r="AF142" s="187"/>
      <c r="AG142" s="410"/>
      <c r="AH142" s="187"/>
      <c r="AI142" s="410"/>
      <c r="AJ142" s="187"/>
      <c r="AK142" s="410"/>
      <c r="AL142" s="187"/>
      <c r="AM142" s="410"/>
      <c r="AN142" s="187"/>
      <c r="AO142" s="410"/>
      <c r="AP142" s="187"/>
      <c r="AQ142" s="410"/>
      <c r="AR142" s="187"/>
      <c r="AS142" s="410"/>
      <c r="AT142" s="187"/>
      <c r="AU142" s="410"/>
      <c r="AV142" s="187"/>
      <c r="AW142" s="410"/>
      <c r="AX142" s="405"/>
      <c r="AY142" s="406"/>
      <c r="AZ142" s="406"/>
      <c r="BA142" s="405"/>
      <c r="BB142" s="406"/>
    </row>
    <row r="143" spans="1:54" ht="12.75">
      <c r="A143" s="405"/>
      <c r="B143" s="405"/>
      <c r="C143" s="312"/>
      <c r="D143" s="406"/>
      <c r="E143" s="405"/>
      <c r="F143" s="406"/>
      <c r="G143" s="405"/>
      <c r="H143" s="406"/>
      <c r="I143" s="405"/>
      <c r="J143" s="365"/>
      <c r="K143" s="413"/>
      <c r="L143" s="365"/>
      <c r="M143" s="413"/>
      <c r="N143" s="365"/>
      <c r="O143" s="413"/>
      <c r="P143" s="365"/>
      <c r="Q143" s="413"/>
      <c r="R143" s="365"/>
      <c r="S143" s="413"/>
      <c r="T143" s="365"/>
      <c r="U143" s="413"/>
      <c r="V143" s="187"/>
      <c r="W143" s="410"/>
      <c r="X143" s="187"/>
      <c r="Y143" s="410"/>
      <c r="Z143" s="187"/>
      <c r="AA143" s="410"/>
      <c r="AB143" s="187"/>
      <c r="AC143" s="410"/>
      <c r="AD143" s="187"/>
      <c r="AE143" s="410"/>
      <c r="AF143" s="187"/>
      <c r="AG143" s="410"/>
      <c r="AH143" s="187"/>
      <c r="AI143" s="410"/>
      <c r="AJ143" s="187"/>
      <c r="AK143" s="410"/>
      <c r="AL143" s="187"/>
      <c r="AM143" s="410"/>
      <c r="AN143" s="187"/>
      <c r="AO143" s="410"/>
      <c r="AP143" s="187"/>
      <c r="AQ143" s="410"/>
      <c r="AR143" s="187"/>
      <c r="AS143" s="410"/>
      <c r="AT143" s="187"/>
      <c r="AU143" s="410"/>
      <c r="AV143" s="187"/>
      <c r="AW143" s="410"/>
      <c r="AX143" s="405"/>
      <c r="AY143" s="406"/>
      <c r="AZ143" s="406"/>
      <c r="BA143" s="405"/>
      <c r="BB143" s="406"/>
    </row>
    <row r="144" spans="1:54" ht="12.75">
      <c r="A144" s="405"/>
      <c r="B144" s="405"/>
      <c r="C144" s="312"/>
      <c r="D144" s="406"/>
      <c r="E144" s="405"/>
      <c r="F144" s="406"/>
      <c r="G144" s="405"/>
      <c r="H144" s="406"/>
      <c r="I144" s="405"/>
      <c r="J144" s="365"/>
      <c r="K144" s="413"/>
      <c r="L144" s="365"/>
      <c r="M144" s="413"/>
      <c r="N144" s="365"/>
      <c r="O144" s="413"/>
      <c r="P144" s="365"/>
      <c r="Q144" s="413"/>
      <c r="R144" s="365"/>
      <c r="S144" s="413"/>
      <c r="T144" s="365"/>
      <c r="U144" s="413"/>
      <c r="V144" s="187"/>
      <c r="W144" s="410"/>
      <c r="X144" s="187"/>
      <c r="Y144" s="410"/>
      <c r="Z144" s="187"/>
      <c r="AA144" s="410"/>
      <c r="AB144" s="187"/>
      <c r="AC144" s="410"/>
      <c r="AD144" s="187"/>
      <c r="AE144" s="410"/>
      <c r="AF144" s="187"/>
      <c r="AG144" s="410"/>
      <c r="AH144" s="187"/>
      <c r="AI144" s="410"/>
      <c r="AJ144" s="187"/>
      <c r="AK144" s="410"/>
      <c r="AL144" s="187"/>
      <c r="AM144" s="410"/>
      <c r="AN144" s="187"/>
      <c r="AO144" s="410"/>
      <c r="AP144" s="187"/>
      <c r="AQ144" s="410"/>
      <c r="AR144" s="187"/>
      <c r="AS144" s="410"/>
      <c r="AT144" s="187"/>
      <c r="AU144" s="410"/>
      <c r="AV144" s="187"/>
      <c r="AW144" s="410"/>
      <c r="AX144" s="405"/>
      <c r="AY144" s="406"/>
      <c r="AZ144" s="406"/>
      <c r="BA144" s="405"/>
      <c r="BB144" s="406"/>
    </row>
    <row r="145" spans="1:54" ht="12.75">
      <c r="A145" s="405"/>
      <c r="B145" s="405"/>
      <c r="C145" s="312"/>
      <c r="D145" s="406"/>
      <c r="E145" s="405"/>
      <c r="F145" s="406"/>
      <c r="G145" s="405"/>
      <c r="H145" s="406"/>
      <c r="I145" s="405"/>
      <c r="J145" s="365"/>
      <c r="K145" s="413"/>
      <c r="L145" s="365"/>
      <c r="M145" s="413"/>
      <c r="N145" s="365"/>
      <c r="O145" s="413"/>
      <c r="P145" s="365"/>
      <c r="Q145" s="413"/>
      <c r="R145" s="365"/>
      <c r="S145" s="413"/>
      <c r="T145" s="365"/>
      <c r="U145" s="413"/>
      <c r="V145" s="187"/>
      <c r="W145" s="410"/>
      <c r="X145" s="187"/>
      <c r="Y145" s="410"/>
      <c r="Z145" s="187"/>
      <c r="AA145" s="410"/>
      <c r="AB145" s="187"/>
      <c r="AC145" s="410"/>
      <c r="AD145" s="187"/>
      <c r="AE145" s="410"/>
      <c r="AF145" s="187"/>
      <c r="AG145" s="410"/>
      <c r="AH145" s="187"/>
      <c r="AI145" s="410"/>
      <c r="AJ145" s="187"/>
      <c r="AK145" s="410"/>
      <c r="AL145" s="187"/>
      <c r="AM145" s="410"/>
      <c r="AN145" s="187"/>
      <c r="AO145" s="410"/>
      <c r="AP145" s="187"/>
      <c r="AQ145" s="410"/>
      <c r="AR145" s="187"/>
      <c r="AS145" s="410"/>
      <c r="AT145" s="187"/>
      <c r="AU145" s="410"/>
      <c r="AV145" s="187"/>
      <c r="AW145" s="410"/>
      <c r="AX145" s="405"/>
      <c r="AY145" s="406"/>
      <c r="AZ145" s="406"/>
      <c r="BA145" s="405"/>
      <c r="BB145" s="406"/>
    </row>
    <row r="146" spans="1:54" ht="12.75">
      <c r="A146" s="405"/>
      <c r="B146" s="405"/>
      <c r="C146" s="312"/>
      <c r="D146" s="406"/>
      <c r="E146" s="405"/>
      <c r="F146" s="406"/>
      <c r="G146" s="405"/>
      <c r="H146" s="406"/>
      <c r="I146" s="405"/>
      <c r="J146" s="365"/>
      <c r="K146" s="413"/>
      <c r="L146" s="365"/>
      <c r="M146" s="413"/>
      <c r="N146" s="365"/>
      <c r="O146" s="413"/>
      <c r="P146" s="365"/>
      <c r="Q146" s="413"/>
      <c r="R146" s="365"/>
      <c r="S146" s="413"/>
      <c r="T146" s="365"/>
      <c r="U146" s="413"/>
      <c r="V146" s="187"/>
      <c r="W146" s="410"/>
      <c r="X146" s="187"/>
      <c r="Y146" s="410"/>
      <c r="Z146" s="187"/>
      <c r="AA146" s="410"/>
      <c r="AB146" s="187"/>
      <c r="AC146" s="410"/>
      <c r="AD146" s="187"/>
      <c r="AE146" s="410"/>
      <c r="AF146" s="187"/>
      <c r="AG146" s="410"/>
      <c r="AH146" s="187"/>
      <c r="AI146" s="410"/>
      <c r="AJ146" s="187"/>
      <c r="AK146" s="410"/>
      <c r="AL146" s="187"/>
      <c r="AM146" s="410"/>
      <c r="AN146" s="187"/>
      <c r="AO146" s="410"/>
      <c r="AP146" s="187"/>
      <c r="AQ146" s="410"/>
      <c r="AR146" s="187"/>
      <c r="AS146" s="410"/>
      <c r="AT146" s="187"/>
      <c r="AU146" s="410"/>
      <c r="AV146" s="187"/>
      <c r="AW146" s="410"/>
      <c r="AX146" s="405"/>
      <c r="AY146" s="406"/>
      <c r="AZ146" s="406"/>
      <c r="BA146" s="405"/>
      <c r="BB146" s="406"/>
    </row>
    <row r="147" spans="1:54" ht="12.75">
      <c r="A147" s="405"/>
      <c r="B147" s="405"/>
      <c r="C147" s="312"/>
      <c r="D147" s="406"/>
      <c r="E147" s="405"/>
      <c r="F147" s="406"/>
      <c r="G147" s="405"/>
      <c r="H147" s="406"/>
      <c r="I147" s="405"/>
      <c r="J147" s="365"/>
      <c r="K147" s="413"/>
      <c r="L147" s="365"/>
      <c r="M147" s="413"/>
      <c r="N147" s="365"/>
      <c r="O147" s="413"/>
      <c r="P147" s="365"/>
      <c r="Q147" s="413"/>
      <c r="R147" s="365"/>
      <c r="S147" s="413"/>
      <c r="T147" s="365"/>
      <c r="U147" s="413"/>
      <c r="V147" s="187"/>
      <c r="W147" s="410"/>
      <c r="X147" s="187"/>
      <c r="Y147" s="410"/>
      <c r="Z147" s="187"/>
      <c r="AA147" s="410"/>
      <c r="AB147" s="187"/>
      <c r="AC147" s="410"/>
      <c r="AD147" s="187"/>
      <c r="AE147" s="410"/>
      <c r="AF147" s="187"/>
      <c r="AG147" s="410"/>
      <c r="AH147" s="187"/>
      <c r="AI147" s="410"/>
      <c r="AJ147" s="187"/>
      <c r="AK147" s="410"/>
      <c r="AL147" s="187"/>
      <c r="AM147" s="410"/>
      <c r="AN147" s="187"/>
      <c r="AO147" s="410"/>
      <c r="AP147" s="187"/>
      <c r="AQ147" s="410"/>
      <c r="AR147" s="187"/>
      <c r="AS147" s="410"/>
      <c r="AT147" s="187"/>
      <c r="AU147" s="410"/>
      <c r="AV147" s="187"/>
      <c r="AW147" s="410"/>
      <c r="AX147" s="405"/>
      <c r="AY147" s="406"/>
      <c r="AZ147" s="406"/>
      <c r="BA147" s="405"/>
      <c r="BB147" s="406"/>
    </row>
    <row r="148" spans="1:54" ht="12.75">
      <c r="A148" s="405"/>
      <c r="B148" s="405"/>
      <c r="C148" s="312"/>
      <c r="D148" s="406"/>
      <c r="E148" s="405"/>
      <c r="F148" s="406"/>
      <c r="G148" s="405"/>
      <c r="H148" s="406"/>
      <c r="I148" s="405"/>
      <c r="J148" s="365"/>
      <c r="K148" s="413"/>
      <c r="L148" s="365"/>
      <c r="M148" s="413"/>
      <c r="N148" s="365"/>
      <c r="O148" s="413"/>
      <c r="P148" s="365"/>
      <c r="Q148" s="413"/>
      <c r="R148" s="365"/>
      <c r="S148" s="413"/>
      <c r="T148" s="365"/>
      <c r="U148" s="413"/>
      <c r="V148" s="187"/>
      <c r="W148" s="410"/>
      <c r="X148" s="187"/>
      <c r="Y148" s="410"/>
      <c r="Z148" s="187"/>
      <c r="AA148" s="410"/>
      <c r="AB148" s="187"/>
      <c r="AC148" s="410"/>
      <c r="AD148" s="187"/>
      <c r="AE148" s="410"/>
      <c r="AF148" s="187"/>
      <c r="AG148" s="410"/>
      <c r="AH148" s="187"/>
      <c r="AI148" s="410"/>
      <c r="AJ148" s="187"/>
      <c r="AK148" s="410"/>
      <c r="AL148" s="187"/>
      <c r="AM148" s="410"/>
      <c r="AN148" s="187"/>
      <c r="AO148" s="410"/>
      <c r="AP148" s="187"/>
      <c r="AQ148" s="410"/>
      <c r="AR148" s="187"/>
      <c r="AS148" s="410"/>
      <c r="AT148" s="187"/>
      <c r="AU148" s="410"/>
      <c r="AV148" s="187"/>
      <c r="AW148" s="410"/>
      <c r="AX148" s="405"/>
      <c r="AY148" s="406"/>
      <c r="AZ148" s="406"/>
      <c r="BA148" s="405"/>
      <c r="BB148" s="406"/>
    </row>
    <row r="149" spans="1:54" ht="12.75">
      <c r="A149" s="405"/>
      <c r="B149" s="405"/>
      <c r="C149" s="312"/>
      <c r="D149" s="406"/>
      <c r="E149" s="405"/>
      <c r="F149" s="406"/>
      <c r="G149" s="405"/>
      <c r="H149" s="406"/>
      <c r="I149" s="405"/>
      <c r="J149" s="365"/>
      <c r="K149" s="413"/>
      <c r="L149" s="365"/>
      <c r="M149" s="413"/>
      <c r="N149" s="365"/>
      <c r="O149" s="413"/>
      <c r="P149" s="365"/>
      <c r="Q149" s="413"/>
      <c r="R149" s="365"/>
      <c r="S149" s="413"/>
      <c r="T149" s="365"/>
      <c r="U149" s="413"/>
      <c r="V149" s="187"/>
      <c r="W149" s="410"/>
      <c r="X149" s="187"/>
      <c r="Y149" s="410"/>
      <c r="Z149" s="187"/>
      <c r="AA149" s="410"/>
      <c r="AB149" s="187"/>
      <c r="AC149" s="410"/>
      <c r="AD149" s="187"/>
      <c r="AE149" s="410"/>
      <c r="AF149" s="187"/>
      <c r="AG149" s="410"/>
      <c r="AH149" s="187"/>
      <c r="AI149" s="410"/>
      <c r="AJ149" s="187"/>
      <c r="AK149" s="410"/>
      <c r="AL149" s="187"/>
      <c r="AM149" s="410"/>
      <c r="AN149" s="187"/>
      <c r="AO149" s="410"/>
      <c r="AP149" s="187"/>
      <c r="AQ149" s="410"/>
      <c r="AR149" s="187"/>
      <c r="AS149" s="410"/>
      <c r="AT149" s="187"/>
      <c r="AU149" s="410"/>
      <c r="AV149" s="187"/>
      <c r="AW149" s="410"/>
      <c r="AX149" s="405"/>
      <c r="AY149" s="406"/>
      <c r="AZ149" s="406"/>
      <c r="BA149" s="405"/>
      <c r="BB149" s="406"/>
    </row>
    <row r="150" spans="1:54" ht="12.75">
      <c r="A150" s="405"/>
      <c r="B150" s="405"/>
      <c r="C150" s="312"/>
      <c r="D150" s="406"/>
      <c r="E150" s="405"/>
      <c r="F150" s="406"/>
      <c r="G150" s="405"/>
      <c r="H150" s="406"/>
      <c r="I150" s="405"/>
      <c r="J150" s="365"/>
      <c r="K150" s="413"/>
      <c r="L150" s="365"/>
      <c r="M150" s="413"/>
      <c r="N150" s="365"/>
      <c r="O150" s="413"/>
      <c r="P150" s="365"/>
      <c r="Q150" s="413"/>
      <c r="R150" s="365"/>
      <c r="S150" s="413"/>
      <c r="T150" s="365"/>
      <c r="U150" s="413"/>
      <c r="V150" s="187"/>
      <c r="W150" s="410"/>
      <c r="X150" s="187"/>
      <c r="Y150" s="410"/>
      <c r="Z150" s="187"/>
      <c r="AA150" s="410"/>
      <c r="AB150" s="187"/>
      <c r="AC150" s="410"/>
      <c r="AD150" s="187"/>
      <c r="AE150" s="410"/>
      <c r="AF150" s="187"/>
      <c r="AG150" s="410"/>
      <c r="AH150" s="187"/>
      <c r="AI150" s="410"/>
      <c r="AJ150" s="187"/>
      <c r="AK150" s="410"/>
      <c r="AL150" s="187"/>
      <c r="AM150" s="410"/>
      <c r="AN150" s="187"/>
      <c r="AO150" s="410"/>
      <c r="AP150" s="187"/>
      <c r="AQ150" s="410"/>
      <c r="AR150" s="187"/>
      <c r="AS150" s="410"/>
      <c r="AT150" s="187"/>
      <c r="AU150" s="410"/>
      <c r="AV150" s="187"/>
      <c r="AW150" s="410"/>
      <c r="AX150" s="405"/>
      <c r="AY150" s="406"/>
      <c r="AZ150" s="406"/>
      <c r="BA150" s="405"/>
      <c r="BB150" s="406"/>
    </row>
    <row r="151" spans="1:54" ht="12.75">
      <c r="A151" s="405"/>
      <c r="B151" s="405"/>
      <c r="C151" s="312"/>
      <c r="D151" s="406"/>
      <c r="E151" s="405"/>
      <c r="F151" s="406"/>
      <c r="G151" s="405"/>
      <c r="H151" s="406"/>
      <c r="I151" s="405"/>
      <c r="J151" s="365"/>
      <c r="K151" s="413"/>
      <c r="L151" s="365"/>
      <c r="M151" s="413"/>
      <c r="N151" s="365"/>
      <c r="O151" s="413"/>
      <c r="P151" s="365"/>
      <c r="Q151" s="413"/>
      <c r="R151" s="365"/>
      <c r="S151" s="413"/>
      <c r="T151" s="365"/>
      <c r="U151" s="413"/>
      <c r="V151" s="187"/>
      <c r="W151" s="410"/>
      <c r="X151" s="187"/>
      <c r="Y151" s="410"/>
      <c r="Z151" s="187"/>
      <c r="AA151" s="410"/>
      <c r="AB151" s="187"/>
      <c r="AC151" s="410"/>
      <c r="AD151" s="187"/>
      <c r="AE151" s="410"/>
      <c r="AF151" s="187"/>
      <c r="AG151" s="410"/>
      <c r="AH151" s="187"/>
      <c r="AI151" s="410"/>
      <c r="AJ151" s="187"/>
      <c r="AK151" s="410"/>
      <c r="AL151" s="187"/>
      <c r="AM151" s="410"/>
      <c r="AN151" s="187"/>
      <c r="AO151" s="410"/>
      <c r="AP151" s="187"/>
      <c r="AQ151" s="410"/>
      <c r="AR151" s="187"/>
      <c r="AS151" s="410"/>
      <c r="AT151" s="187"/>
      <c r="AU151" s="410"/>
      <c r="AV151" s="187"/>
      <c r="AW151" s="410"/>
      <c r="AX151" s="405"/>
      <c r="AY151" s="406"/>
      <c r="AZ151" s="406"/>
      <c r="BA151" s="405"/>
      <c r="BB151" s="406"/>
    </row>
    <row r="152" spans="1:54" ht="12.75">
      <c r="A152" s="405"/>
      <c r="B152" s="405"/>
      <c r="C152" s="312"/>
      <c r="D152" s="406"/>
      <c r="E152" s="405"/>
      <c r="F152" s="406"/>
      <c r="G152" s="405"/>
      <c r="H152" s="406"/>
      <c r="I152" s="405"/>
      <c r="J152" s="365"/>
      <c r="K152" s="413"/>
      <c r="L152" s="365"/>
      <c r="M152" s="413"/>
      <c r="N152" s="365"/>
      <c r="O152" s="413"/>
      <c r="P152" s="365"/>
      <c r="Q152" s="413"/>
      <c r="R152" s="365"/>
      <c r="S152" s="413"/>
      <c r="T152" s="365"/>
      <c r="U152" s="413"/>
      <c r="V152" s="187"/>
      <c r="W152" s="410"/>
      <c r="X152" s="187"/>
      <c r="Y152" s="410"/>
      <c r="Z152" s="187"/>
      <c r="AA152" s="410"/>
      <c r="AB152" s="187"/>
      <c r="AC152" s="410"/>
      <c r="AD152" s="187"/>
      <c r="AE152" s="410"/>
      <c r="AF152" s="187"/>
      <c r="AG152" s="410"/>
      <c r="AH152" s="187"/>
      <c r="AI152" s="410"/>
      <c r="AJ152" s="187"/>
      <c r="AK152" s="410"/>
      <c r="AL152" s="187"/>
      <c r="AM152" s="410"/>
      <c r="AN152" s="187"/>
      <c r="AO152" s="410"/>
      <c r="AP152" s="187"/>
      <c r="AQ152" s="410"/>
      <c r="AR152" s="187"/>
      <c r="AS152" s="410"/>
      <c r="AT152" s="187"/>
      <c r="AU152" s="410"/>
      <c r="AV152" s="187"/>
      <c r="AW152" s="410"/>
      <c r="AX152" s="405"/>
      <c r="AY152" s="406"/>
      <c r="AZ152" s="406"/>
      <c r="BA152" s="405"/>
      <c r="BB152" s="406"/>
    </row>
    <row r="153" spans="1:54" ht="12.75">
      <c r="A153" s="405"/>
      <c r="B153" s="405"/>
      <c r="C153" s="312"/>
      <c r="D153" s="406"/>
      <c r="E153" s="405"/>
      <c r="F153" s="406"/>
      <c r="G153" s="405"/>
      <c r="H153" s="406"/>
      <c r="I153" s="405"/>
      <c r="J153" s="365"/>
      <c r="K153" s="413"/>
      <c r="L153" s="365"/>
      <c r="M153" s="413"/>
      <c r="N153" s="365"/>
      <c r="O153" s="413"/>
      <c r="P153" s="365"/>
      <c r="Q153" s="413"/>
      <c r="R153" s="365"/>
      <c r="S153" s="413"/>
      <c r="T153" s="365"/>
      <c r="U153" s="413"/>
      <c r="V153" s="187"/>
      <c r="W153" s="410"/>
      <c r="X153" s="187"/>
      <c r="Y153" s="410"/>
      <c r="Z153" s="187"/>
      <c r="AA153" s="410"/>
      <c r="AB153" s="187"/>
      <c r="AC153" s="410"/>
      <c r="AD153" s="187"/>
      <c r="AE153" s="410"/>
      <c r="AF153" s="187"/>
      <c r="AG153" s="410"/>
      <c r="AH153" s="187"/>
      <c r="AI153" s="410"/>
      <c r="AJ153" s="187"/>
      <c r="AK153" s="410"/>
      <c r="AL153" s="187"/>
      <c r="AM153" s="410"/>
      <c r="AN153" s="187"/>
      <c r="AO153" s="410"/>
      <c r="AP153" s="187"/>
      <c r="AQ153" s="410"/>
      <c r="AR153" s="187"/>
      <c r="AS153" s="410"/>
      <c r="AT153" s="187"/>
      <c r="AU153" s="410"/>
      <c r="AV153" s="187"/>
      <c r="AW153" s="410"/>
      <c r="AX153" s="405"/>
      <c r="AY153" s="406"/>
      <c r="AZ153" s="406"/>
      <c r="BA153" s="405"/>
      <c r="BB153" s="406"/>
    </row>
    <row r="154" spans="1:54" ht="12.75">
      <c r="A154" s="405"/>
      <c r="B154" s="405"/>
      <c r="C154" s="312"/>
      <c r="D154" s="406"/>
      <c r="E154" s="405"/>
      <c r="F154" s="406"/>
      <c r="G154" s="405"/>
      <c r="H154" s="406"/>
      <c r="I154" s="405"/>
      <c r="J154" s="365"/>
      <c r="K154" s="413"/>
      <c r="L154" s="365"/>
      <c r="M154" s="413"/>
      <c r="N154" s="365"/>
      <c r="O154" s="413"/>
      <c r="P154" s="365"/>
      <c r="Q154" s="413"/>
      <c r="R154" s="365"/>
      <c r="S154" s="413"/>
      <c r="T154" s="365"/>
      <c r="U154" s="413"/>
      <c r="V154" s="187"/>
      <c r="W154" s="410"/>
      <c r="X154" s="187"/>
      <c r="Y154" s="410"/>
      <c r="Z154" s="187"/>
      <c r="AA154" s="410"/>
      <c r="AB154" s="187"/>
      <c r="AC154" s="410"/>
      <c r="AD154" s="187"/>
      <c r="AE154" s="410"/>
      <c r="AF154" s="187"/>
      <c r="AG154" s="410"/>
      <c r="AH154" s="187"/>
      <c r="AI154" s="410"/>
      <c r="AJ154" s="187"/>
      <c r="AK154" s="410"/>
      <c r="AL154" s="187"/>
      <c r="AM154" s="410"/>
      <c r="AN154" s="187"/>
      <c r="AO154" s="410"/>
      <c r="AP154" s="187"/>
      <c r="AQ154" s="410"/>
      <c r="AR154" s="187"/>
      <c r="AS154" s="410"/>
      <c r="AT154" s="187"/>
      <c r="AU154" s="410"/>
      <c r="AV154" s="187"/>
      <c r="AW154" s="410"/>
      <c r="AX154" s="405"/>
      <c r="AY154" s="406"/>
      <c r="AZ154" s="406"/>
      <c r="BA154" s="405"/>
      <c r="BB154" s="406"/>
    </row>
    <row r="155" spans="1:54" ht="12.75">
      <c r="A155" s="405"/>
      <c r="B155" s="405"/>
      <c r="C155" s="312"/>
      <c r="D155" s="406"/>
      <c r="E155" s="405"/>
      <c r="F155" s="406"/>
      <c r="G155" s="405"/>
      <c r="H155" s="406"/>
      <c r="I155" s="405"/>
      <c r="J155" s="365"/>
      <c r="K155" s="413"/>
      <c r="L155" s="365"/>
      <c r="M155" s="413"/>
      <c r="N155" s="365"/>
      <c r="O155" s="413"/>
      <c r="P155" s="365"/>
      <c r="Q155" s="413"/>
      <c r="R155" s="365"/>
      <c r="S155" s="413"/>
      <c r="T155" s="365"/>
      <c r="U155" s="413"/>
      <c r="V155" s="187"/>
      <c r="W155" s="410"/>
      <c r="X155" s="187"/>
      <c r="Y155" s="410"/>
      <c r="Z155" s="187"/>
      <c r="AA155" s="410"/>
      <c r="AB155" s="187"/>
      <c r="AC155" s="410"/>
      <c r="AD155" s="187"/>
      <c r="AE155" s="410"/>
      <c r="AF155" s="187"/>
      <c r="AG155" s="410"/>
      <c r="AH155" s="187"/>
      <c r="AI155" s="410"/>
      <c r="AJ155" s="187"/>
      <c r="AK155" s="410"/>
      <c r="AL155" s="187"/>
      <c r="AM155" s="410"/>
      <c r="AN155" s="187"/>
      <c r="AO155" s="410"/>
      <c r="AP155" s="187"/>
      <c r="AQ155" s="410"/>
      <c r="AR155" s="187"/>
      <c r="AS155" s="410"/>
      <c r="AT155" s="187"/>
      <c r="AU155" s="410"/>
      <c r="AV155" s="187"/>
      <c r="AW155" s="410"/>
      <c r="AX155" s="405"/>
      <c r="AY155" s="406"/>
      <c r="AZ155" s="406"/>
      <c r="BA155" s="405"/>
      <c r="BB155" s="406"/>
    </row>
    <row r="156" spans="1:54" ht="12.75">
      <c r="A156" s="405"/>
      <c r="B156" s="405"/>
      <c r="C156" s="312"/>
      <c r="D156" s="406"/>
      <c r="E156" s="405"/>
      <c r="F156" s="406"/>
      <c r="G156" s="405"/>
      <c r="H156" s="406"/>
      <c r="I156" s="405"/>
      <c r="J156" s="365"/>
      <c r="K156" s="413"/>
      <c r="L156" s="365"/>
      <c r="M156" s="413"/>
      <c r="N156" s="365"/>
      <c r="O156" s="413"/>
      <c r="P156" s="365"/>
      <c r="Q156" s="413"/>
      <c r="R156" s="365"/>
      <c r="S156" s="413"/>
      <c r="T156" s="365"/>
      <c r="U156" s="413"/>
      <c r="V156" s="187"/>
      <c r="W156" s="410"/>
      <c r="X156" s="187"/>
      <c r="Y156" s="410"/>
      <c r="Z156" s="187"/>
      <c r="AA156" s="410"/>
      <c r="AB156" s="187"/>
      <c r="AC156" s="410"/>
      <c r="AD156" s="187"/>
      <c r="AE156" s="410"/>
      <c r="AF156" s="187"/>
      <c r="AG156" s="410"/>
      <c r="AH156" s="187"/>
      <c r="AI156" s="410"/>
      <c r="AJ156" s="187"/>
      <c r="AK156" s="410"/>
      <c r="AL156" s="187"/>
      <c r="AM156" s="410"/>
      <c r="AN156" s="187"/>
      <c r="AO156" s="410"/>
      <c r="AP156" s="187"/>
      <c r="AQ156" s="410"/>
      <c r="AR156" s="187"/>
      <c r="AS156" s="410"/>
      <c r="AT156" s="187"/>
      <c r="AU156" s="410"/>
      <c r="AV156" s="187"/>
      <c r="AW156" s="410"/>
      <c r="AX156" s="405"/>
      <c r="AY156" s="406"/>
      <c r="AZ156" s="406"/>
      <c r="BA156" s="405"/>
      <c r="BB156" s="406"/>
    </row>
    <row r="157" spans="1:54" ht="12.75">
      <c r="A157" s="405"/>
      <c r="B157" s="405"/>
      <c r="C157" s="312"/>
      <c r="D157" s="406"/>
      <c r="E157" s="405"/>
      <c r="F157" s="406"/>
      <c r="G157" s="405"/>
      <c r="H157" s="406"/>
      <c r="I157" s="405"/>
      <c r="J157" s="365"/>
      <c r="K157" s="413"/>
      <c r="L157" s="365"/>
      <c r="M157" s="413"/>
      <c r="N157" s="365"/>
      <c r="O157" s="413"/>
      <c r="P157" s="365"/>
      <c r="Q157" s="413"/>
      <c r="R157" s="365"/>
      <c r="S157" s="413"/>
      <c r="T157" s="365"/>
      <c r="U157" s="413"/>
      <c r="V157" s="187"/>
      <c r="W157" s="410"/>
      <c r="X157" s="187"/>
      <c r="Y157" s="410"/>
      <c r="Z157" s="187"/>
      <c r="AA157" s="410"/>
      <c r="AB157" s="187"/>
      <c r="AC157" s="410"/>
      <c r="AD157" s="187"/>
      <c r="AE157" s="410"/>
      <c r="AF157" s="187"/>
      <c r="AG157" s="410"/>
      <c r="AH157" s="187"/>
      <c r="AI157" s="410"/>
      <c r="AJ157" s="187"/>
      <c r="AK157" s="410"/>
      <c r="AL157" s="187"/>
      <c r="AM157" s="410"/>
      <c r="AN157" s="187"/>
      <c r="AO157" s="410"/>
      <c r="AP157" s="187"/>
      <c r="AQ157" s="410"/>
      <c r="AR157" s="187"/>
      <c r="AS157" s="410"/>
      <c r="AT157" s="187"/>
      <c r="AU157" s="410"/>
      <c r="AV157" s="187"/>
      <c r="AW157" s="410"/>
      <c r="AX157" s="405"/>
      <c r="AY157" s="406"/>
      <c r="AZ157" s="406"/>
      <c r="BA157" s="405"/>
      <c r="BB157" s="406"/>
    </row>
    <row r="158" spans="1:54" ht="12.75">
      <c r="A158" s="405"/>
      <c r="B158" s="405"/>
      <c r="C158" s="312"/>
      <c r="D158" s="406"/>
      <c r="E158" s="405"/>
      <c r="F158" s="406"/>
      <c r="G158" s="405"/>
      <c r="H158" s="406"/>
      <c r="I158" s="405"/>
      <c r="J158" s="365"/>
      <c r="K158" s="413"/>
      <c r="L158" s="365"/>
      <c r="M158" s="413"/>
      <c r="N158" s="365"/>
      <c r="O158" s="413"/>
      <c r="P158" s="365"/>
      <c r="Q158" s="413"/>
      <c r="R158" s="365"/>
      <c r="S158" s="413"/>
      <c r="T158" s="365"/>
      <c r="U158" s="413"/>
      <c r="V158" s="187"/>
      <c r="W158" s="410"/>
      <c r="X158" s="187"/>
      <c r="Y158" s="410"/>
      <c r="Z158" s="187"/>
      <c r="AA158" s="410"/>
      <c r="AB158" s="187"/>
      <c r="AC158" s="410"/>
      <c r="AD158" s="187"/>
      <c r="AE158" s="410"/>
      <c r="AF158" s="187"/>
      <c r="AG158" s="410"/>
      <c r="AH158" s="187"/>
      <c r="AI158" s="410"/>
      <c r="AJ158" s="187"/>
      <c r="AK158" s="410"/>
      <c r="AL158" s="187"/>
      <c r="AM158" s="410"/>
      <c r="AN158" s="187"/>
      <c r="AO158" s="410"/>
      <c r="AP158" s="187"/>
      <c r="AQ158" s="410"/>
      <c r="AR158" s="187"/>
      <c r="AS158" s="410"/>
      <c r="AT158" s="187"/>
      <c r="AU158" s="410"/>
      <c r="AV158" s="187"/>
      <c r="AW158" s="410"/>
      <c r="AX158" s="405"/>
      <c r="AY158" s="406"/>
      <c r="AZ158" s="406"/>
      <c r="BA158" s="405"/>
      <c r="BB158" s="406"/>
    </row>
    <row r="159" spans="1:54" ht="12.75">
      <c r="A159" s="405"/>
      <c r="B159" s="405"/>
      <c r="C159" s="312"/>
      <c r="D159" s="406"/>
      <c r="E159" s="405"/>
      <c r="F159" s="406"/>
      <c r="G159" s="405"/>
      <c r="H159" s="406"/>
      <c r="I159" s="405"/>
      <c r="J159" s="365"/>
      <c r="K159" s="413"/>
      <c r="L159" s="365"/>
      <c r="M159" s="413"/>
      <c r="N159" s="365"/>
      <c r="O159" s="413"/>
      <c r="P159" s="365"/>
      <c r="Q159" s="413"/>
      <c r="R159" s="365"/>
      <c r="S159" s="413"/>
      <c r="T159" s="365"/>
      <c r="U159" s="413"/>
      <c r="V159" s="187"/>
      <c r="W159" s="410"/>
      <c r="X159" s="187"/>
      <c r="Y159" s="410"/>
      <c r="Z159" s="187"/>
      <c r="AA159" s="410"/>
      <c r="AB159" s="187"/>
      <c r="AC159" s="410"/>
      <c r="AD159" s="187"/>
      <c r="AE159" s="410"/>
      <c r="AF159" s="187"/>
      <c r="AG159" s="410"/>
      <c r="AH159" s="187"/>
      <c r="AI159" s="410"/>
      <c r="AJ159" s="187"/>
      <c r="AK159" s="410"/>
      <c r="AL159" s="187"/>
      <c r="AM159" s="410"/>
      <c r="AN159" s="187"/>
      <c r="AO159" s="410"/>
      <c r="AP159" s="187"/>
      <c r="AQ159" s="410"/>
      <c r="AR159" s="187"/>
      <c r="AS159" s="410"/>
      <c r="AT159" s="187"/>
      <c r="AU159" s="410"/>
      <c r="AV159" s="187"/>
      <c r="AW159" s="410"/>
      <c r="AX159" s="405"/>
      <c r="AY159" s="406"/>
      <c r="AZ159" s="406"/>
      <c r="BA159" s="405"/>
      <c r="BB159" s="406"/>
    </row>
    <row r="160" spans="1:54" ht="12.75">
      <c r="A160" s="405"/>
      <c r="B160" s="405"/>
      <c r="C160" s="312"/>
      <c r="D160" s="406"/>
      <c r="E160" s="405"/>
      <c r="F160" s="406"/>
      <c r="G160" s="405"/>
      <c r="H160" s="406"/>
      <c r="I160" s="405"/>
      <c r="J160" s="365"/>
      <c r="K160" s="413"/>
      <c r="L160" s="365"/>
      <c r="M160" s="413"/>
      <c r="N160" s="365"/>
      <c r="O160" s="413"/>
      <c r="P160" s="365"/>
      <c r="Q160" s="413"/>
      <c r="R160" s="365"/>
      <c r="S160" s="413"/>
      <c r="T160" s="365"/>
      <c r="U160" s="413"/>
      <c r="V160" s="187"/>
      <c r="W160" s="410"/>
      <c r="X160" s="187"/>
      <c r="Y160" s="410"/>
      <c r="Z160" s="187"/>
      <c r="AA160" s="410"/>
      <c r="AB160" s="187"/>
      <c r="AC160" s="410"/>
      <c r="AD160" s="187"/>
      <c r="AE160" s="410"/>
      <c r="AF160" s="187"/>
      <c r="AG160" s="410"/>
      <c r="AH160" s="187"/>
      <c r="AI160" s="410"/>
      <c r="AJ160" s="187"/>
      <c r="AK160" s="410"/>
      <c r="AL160" s="187"/>
      <c r="AM160" s="410"/>
      <c r="AN160" s="187"/>
      <c r="AO160" s="410"/>
      <c r="AP160" s="187"/>
      <c r="AQ160" s="410"/>
      <c r="AR160" s="187"/>
      <c r="AS160" s="410"/>
      <c r="AT160" s="187"/>
      <c r="AU160" s="410"/>
      <c r="AV160" s="187"/>
      <c r="AW160" s="410"/>
      <c r="AX160" s="405"/>
      <c r="AY160" s="406"/>
      <c r="AZ160" s="406"/>
      <c r="BA160" s="405"/>
      <c r="BB160" s="406"/>
    </row>
    <row r="161" spans="1:54" ht="12.75">
      <c r="A161" s="405"/>
      <c r="B161" s="405"/>
      <c r="C161" s="312"/>
      <c r="D161" s="406"/>
      <c r="E161" s="405"/>
      <c r="F161" s="406"/>
      <c r="G161" s="405"/>
      <c r="H161" s="406"/>
      <c r="I161" s="405"/>
      <c r="J161" s="365"/>
      <c r="K161" s="413"/>
      <c r="L161" s="365"/>
      <c r="M161" s="413"/>
      <c r="N161" s="365"/>
      <c r="O161" s="413"/>
      <c r="P161" s="365"/>
      <c r="Q161" s="413"/>
      <c r="R161" s="365"/>
      <c r="S161" s="413"/>
      <c r="T161" s="365"/>
      <c r="U161" s="413"/>
      <c r="V161" s="187"/>
      <c r="W161" s="410"/>
      <c r="X161" s="187"/>
      <c r="Y161" s="410"/>
      <c r="Z161" s="187"/>
      <c r="AA161" s="410"/>
      <c r="AB161" s="187"/>
      <c r="AC161" s="410"/>
      <c r="AD161" s="187"/>
      <c r="AE161" s="410"/>
      <c r="AF161" s="187"/>
      <c r="AG161" s="410"/>
      <c r="AH161" s="187"/>
      <c r="AI161" s="410"/>
      <c r="AJ161" s="187"/>
      <c r="AK161" s="410"/>
      <c r="AL161" s="187"/>
      <c r="AM161" s="410"/>
      <c r="AN161" s="187"/>
      <c r="AO161" s="410"/>
      <c r="AP161" s="187"/>
      <c r="AQ161" s="410"/>
      <c r="AR161" s="187"/>
      <c r="AS161" s="410"/>
      <c r="AT161" s="187"/>
      <c r="AU161" s="410"/>
      <c r="AV161" s="187"/>
      <c r="AW161" s="410"/>
      <c r="AX161" s="405"/>
      <c r="AY161" s="406"/>
      <c r="AZ161" s="406"/>
      <c r="BA161" s="405"/>
      <c r="BB161" s="406"/>
    </row>
    <row r="162" spans="1:54" ht="12.75">
      <c r="A162" s="405"/>
      <c r="B162" s="405"/>
      <c r="C162" s="312"/>
      <c r="D162" s="406"/>
      <c r="E162" s="405"/>
      <c r="F162" s="406"/>
      <c r="G162" s="405"/>
      <c r="H162" s="406"/>
      <c r="I162" s="405"/>
      <c r="J162" s="365"/>
      <c r="K162" s="413"/>
      <c r="L162" s="365"/>
      <c r="M162" s="413"/>
      <c r="N162" s="365"/>
      <c r="O162" s="413"/>
      <c r="P162" s="365"/>
      <c r="Q162" s="413"/>
      <c r="R162" s="365"/>
      <c r="S162" s="413"/>
      <c r="T162" s="365"/>
      <c r="U162" s="413"/>
      <c r="V162" s="187"/>
      <c r="W162" s="410"/>
      <c r="X162" s="187"/>
      <c r="Y162" s="410"/>
      <c r="Z162" s="187"/>
      <c r="AA162" s="410"/>
      <c r="AB162" s="187"/>
      <c r="AC162" s="410"/>
      <c r="AD162" s="187"/>
      <c r="AE162" s="410"/>
      <c r="AF162" s="187"/>
      <c r="AG162" s="410"/>
      <c r="AH162" s="187"/>
      <c r="AI162" s="410"/>
      <c r="AJ162" s="187"/>
      <c r="AK162" s="410"/>
      <c r="AL162" s="187"/>
      <c r="AM162" s="410"/>
      <c r="AN162" s="187"/>
      <c r="AO162" s="410"/>
      <c r="AP162" s="187"/>
      <c r="AQ162" s="410"/>
      <c r="AR162" s="187"/>
      <c r="AS162" s="410"/>
      <c r="AT162" s="187"/>
      <c r="AU162" s="410"/>
      <c r="AV162" s="187"/>
      <c r="AW162" s="410"/>
      <c r="AX162" s="405"/>
      <c r="AY162" s="406"/>
      <c r="AZ162" s="406"/>
      <c r="BA162" s="405"/>
      <c r="BB162" s="406"/>
    </row>
    <row r="163" spans="1:54" ht="12.75">
      <c r="A163" s="405"/>
      <c r="B163" s="405"/>
      <c r="C163" s="312"/>
      <c r="D163" s="406"/>
      <c r="E163" s="405"/>
      <c r="F163" s="406"/>
      <c r="G163" s="405"/>
      <c r="H163" s="406"/>
      <c r="I163" s="405"/>
      <c r="J163" s="365"/>
      <c r="K163" s="413"/>
      <c r="L163" s="365"/>
      <c r="M163" s="413"/>
      <c r="N163" s="365"/>
      <c r="O163" s="413"/>
      <c r="P163" s="365"/>
      <c r="Q163" s="413"/>
      <c r="R163" s="365"/>
      <c r="S163" s="413"/>
      <c r="T163" s="365"/>
      <c r="U163" s="413"/>
      <c r="V163" s="187"/>
      <c r="W163" s="410"/>
      <c r="X163" s="187"/>
      <c r="Y163" s="410"/>
      <c r="Z163" s="187"/>
      <c r="AA163" s="410"/>
      <c r="AB163" s="187"/>
      <c r="AC163" s="410"/>
      <c r="AD163" s="187"/>
      <c r="AE163" s="410"/>
      <c r="AF163" s="187"/>
      <c r="AG163" s="410"/>
      <c r="AH163" s="187"/>
      <c r="AI163" s="410"/>
      <c r="AJ163" s="187"/>
      <c r="AK163" s="410"/>
      <c r="AL163" s="187"/>
      <c r="AM163" s="410"/>
      <c r="AN163" s="187"/>
      <c r="AO163" s="410"/>
      <c r="AP163" s="187"/>
      <c r="AQ163" s="410"/>
      <c r="AR163" s="187"/>
      <c r="AS163" s="410"/>
      <c r="AT163" s="187"/>
      <c r="AU163" s="410"/>
      <c r="AV163" s="187"/>
      <c r="AW163" s="410"/>
      <c r="AX163" s="405"/>
      <c r="AY163" s="406"/>
      <c r="AZ163" s="406"/>
      <c r="BA163" s="405"/>
      <c r="BB163" s="406"/>
    </row>
    <row r="164" spans="1:54" ht="12.75">
      <c r="A164" s="405"/>
      <c r="B164" s="405"/>
      <c r="C164" s="312"/>
      <c r="D164" s="406"/>
      <c r="E164" s="405"/>
      <c r="F164" s="406"/>
      <c r="G164" s="405"/>
      <c r="H164" s="406"/>
      <c r="I164" s="405"/>
      <c r="J164" s="365"/>
      <c r="K164" s="413"/>
      <c r="L164" s="365"/>
      <c r="M164" s="413"/>
      <c r="N164" s="365"/>
      <c r="O164" s="413"/>
      <c r="P164" s="365"/>
      <c r="Q164" s="413"/>
      <c r="R164" s="365"/>
      <c r="S164" s="413"/>
      <c r="T164" s="365"/>
      <c r="U164" s="413"/>
      <c r="V164" s="187"/>
      <c r="W164" s="410"/>
      <c r="X164" s="187"/>
      <c r="Y164" s="410"/>
      <c r="Z164" s="187"/>
      <c r="AA164" s="410"/>
      <c r="AB164" s="187"/>
      <c r="AC164" s="410"/>
      <c r="AD164" s="187"/>
      <c r="AE164" s="410"/>
      <c r="AF164" s="187"/>
      <c r="AG164" s="410"/>
      <c r="AH164" s="187"/>
      <c r="AI164" s="410"/>
      <c r="AJ164" s="187"/>
      <c r="AK164" s="410"/>
      <c r="AL164" s="187"/>
      <c r="AM164" s="410"/>
      <c r="AN164" s="187"/>
      <c r="AO164" s="410"/>
      <c r="AP164" s="187"/>
      <c r="AQ164" s="410"/>
      <c r="AR164" s="187"/>
      <c r="AS164" s="410"/>
      <c r="AT164" s="187"/>
      <c r="AU164" s="410"/>
      <c r="AV164" s="187"/>
      <c r="AW164" s="410"/>
      <c r="AX164" s="405"/>
      <c r="AY164" s="406"/>
      <c r="AZ164" s="406"/>
      <c r="BA164" s="405"/>
      <c r="BB164" s="406"/>
    </row>
    <row r="165" spans="1:54" ht="12.75">
      <c r="A165" s="405"/>
      <c r="B165" s="405"/>
      <c r="C165" s="312"/>
      <c r="D165" s="406"/>
      <c r="E165" s="405"/>
      <c r="F165" s="406"/>
      <c r="G165" s="405"/>
      <c r="H165" s="406"/>
      <c r="I165" s="405"/>
      <c r="J165" s="365"/>
      <c r="K165" s="413"/>
      <c r="L165" s="365"/>
      <c r="M165" s="413"/>
      <c r="N165" s="365"/>
      <c r="O165" s="413"/>
      <c r="P165" s="365"/>
      <c r="Q165" s="413"/>
      <c r="R165" s="365"/>
      <c r="S165" s="413"/>
      <c r="T165" s="365"/>
      <c r="U165" s="413"/>
      <c r="V165" s="187"/>
      <c r="W165" s="410"/>
      <c r="X165" s="187"/>
      <c r="Y165" s="410"/>
      <c r="Z165" s="187"/>
      <c r="AA165" s="410"/>
      <c r="AB165" s="187"/>
      <c r="AC165" s="410"/>
      <c r="AD165" s="187"/>
      <c r="AE165" s="410"/>
      <c r="AF165" s="187"/>
      <c r="AG165" s="410"/>
      <c r="AH165" s="187"/>
      <c r="AI165" s="410"/>
      <c r="AJ165" s="187"/>
      <c r="AK165" s="410"/>
      <c r="AL165" s="187"/>
      <c r="AM165" s="410"/>
      <c r="AN165" s="187"/>
      <c r="AO165" s="410"/>
      <c r="AP165" s="187"/>
      <c r="AQ165" s="410"/>
      <c r="AR165" s="187"/>
      <c r="AS165" s="410"/>
      <c r="AT165" s="187"/>
      <c r="AU165" s="410"/>
      <c r="AV165" s="187"/>
      <c r="AW165" s="410"/>
      <c r="AX165" s="405"/>
      <c r="AY165" s="406"/>
      <c r="AZ165" s="406"/>
      <c r="BA165" s="405"/>
      <c r="BB165" s="406"/>
    </row>
    <row r="166" spans="1:54" ht="12.75">
      <c r="A166" s="405"/>
      <c r="B166" s="405"/>
      <c r="C166" s="312"/>
      <c r="D166" s="406"/>
      <c r="E166" s="405"/>
      <c r="F166" s="406"/>
      <c r="G166" s="405"/>
      <c r="H166" s="406"/>
      <c r="I166" s="405"/>
      <c r="J166" s="365"/>
      <c r="K166" s="413"/>
      <c r="L166" s="365"/>
      <c r="M166" s="413"/>
      <c r="N166" s="365"/>
      <c r="O166" s="413"/>
      <c r="P166" s="365"/>
      <c r="Q166" s="413"/>
      <c r="R166" s="365"/>
      <c r="S166" s="413"/>
      <c r="T166" s="365"/>
      <c r="U166" s="413"/>
      <c r="V166" s="187"/>
      <c r="W166" s="410"/>
      <c r="X166" s="187"/>
      <c r="Y166" s="410"/>
      <c r="Z166" s="187"/>
      <c r="AA166" s="410"/>
      <c r="AB166" s="187"/>
      <c r="AC166" s="410"/>
      <c r="AD166" s="187"/>
      <c r="AE166" s="410"/>
      <c r="AF166" s="187"/>
      <c r="AG166" s="410"/>
      <c r="AH166" s="187"/>
      <c r="AI166" s="410"/>
      <c r="AJ166" s="187"/>
      <c r="AK166" s="410"/>
      <c r="AL166" s="187"/>
      <c r="AM166" s="410"/>
      <c r="AN166" s="187"/>
      <c r="AO166" s="410"/>
      <c r="AP166" s="187"/>
      <c r="AQ166" s="410"/>
      <c r="AR166" s="187"/>
      <c r="AS166" s="410"/>
      <c r="AT166" s="187"/>
      <c r="AU166" s="410"/>
      <c r="AV166" s="187"/>
      <c r="AW166" s="410"/>
      <c r="AX166" s="405"/>
      <c r="AY166" s="406"/>
      <c r="AZ166" s="406"/>
      <c r="BA166" s="405"/>
      <c r="BB166" s="406"/>
    </row>
    <row r="167" spans="1:54" ht="12.75">
      <c r="A167" s="405"/>
      <c r="B167" s="405"/>
      <c r="C167" s="312"/>
      <c r="D167" s="406"/>
      <c r="E167" s="405"/>
      <c r="F167" s="406"/>
      <c r="G167" s="405"/>
      <c r="H167" s="406"/>
      <c r="I167" s="405"/>
      <c r="J167" s="365"/>
      <c r="K167" s="413"/>
      <c r="L167" s="365"/>
      <c r="M167" s="413"/>
      <c r="N167" s="365"/>
      <c r="O167" s="413"/>
      <c r="P167" s="365"/>
      <c r="Q167" s="413"/>
      <c r="R167" s="365"/>
      <c r="S167" s="413"/>
      <c r="T167" s="365"/>
      <c r="U167" s="413"/>
      <c r="V167" s="187"/>
      <c r="W167" s="410"/>
      <c r="X167" s="187"/>
      <c r="Y167" s="410"/>
      <c r="Z167" s="187"/>
      <c r="AA167" s="410"/>
      <c r="AB167" s="187"/>
      <c r="AC167" s="410"/>
      <c r="AD167" s="187"/>
      <c r="AE167" s="410"/>
      <c r="AF167" s="187"/>
      <c r="AG167" s="410"/>
      <c r="AH167" s="187"/>
      <c r="AI167" s="410"/>
      <c r="AJ167" s="187"/>
      <c r="AK167" s="410"/>
      <c r="AL167" s="187"/>
      <c r="AM167" s="410"/>
      <c r="AN167" s="187"/>
      <c r="AO167" s="410"/>
      <c r="AP167" s="187"/>
      <c r="AQ167" s="410"/>
      <c r="AR167" s="187"/>
      <c r="AS167" s="410"/>
      <c r="AT167" s="187"/>
      <c r="AU167" s="410"/>
      <c r="AV167" s="187"/>
      <c r="AW167" s="410"/>
      <c r="AX167" s="405"/>
      <c r="AY167" s="406"/>
      <c r="AZ167" s="406"/>
      <c r="BA167" s="405"/>
      <c r="BB167" s="406"/>
    </row>
    <row r="168" spans="1:54" ht="12.75">
      <c r="A168" s="405"/>
      <c r="B168" s="405"/>
      <c r="C168" s="312"/>
      <c r="D168" s="406"/>
      <c r="E168" s="405"/>
      <c r="F168" s="406"/>
      <c r="G168" s="405"/>
      <c r="H168" s="406"/>
      <c r="I168" s="405"/>
      <c r="J168" s="365"/>
      <c r="K168" s="413"/>
      <c r="L168" s="365"/>
      <c r="M168" s="413"/>
      <c r="N168" s="365"/>
      <c r="O168" s="413"/>
      <c r="P168" s="365"/>
      <c r="Q168" s="413"/>
      <c r="R168" s="365"/>
      <c r="S168" s="413"/>
      <c r="T168" s="365"/>
      <c r="U168" s="413"/>
      <c r="V168" s="187"/>
      <c r="W168" s="410"/>
      <c r="X168" s="187"/>
      <c r="Y168" s="410"/>
      <c r="Z168" s="187"/>
      <c r="AA168" s="410"/>
      <c r="AB168" s="187"/>
      <c r="AC168" s="410"/>
      <c r="AD168" s="187"/>
      <c r="AE168" s="410"/>
      <c r="AF168" s="187"/>
      <c r="AG168" s="410"/>
      <c r="AH168" s="187"/>
      <c r="AI168" s="410"/>
      <c r="AJ168" s="187"/>
      <c r="AK168" s="410"/>
      <c r="AL168" s="187"/>
      <c r="AM168" s="410"/>
      <c r="AN168" s="187"/>
      <c r="AO168" s="410"/>
      <c r="AP168" s="187"/>
      <c r="AQ168" s="410"/>
      <c r="AR168" s="187"/>
      <c r="AS168" s="410"/>
      <c r="AT168" s="187"/>
      <c r="AU168" s="410"/>
      <c r="AV168" s="187"/>
      <c r="AW168" s="410"/>
      <c r="AX168" s="405"/>
      <c r="AY168" s="406"/>
      <c r="AZ168" s="406"/>
      <c r="BA168" s="405"/>
      <c r="BB168" s="406"/>
    </row>
    <row r="169" spans="1:54" ht="12.75">
      <c r="A169" s="405"/>
      <c r="B169" s="405"/>
      <c r="C169" s="312"/>
      <c r="D169" s="406"/>
      <c r="E169" s="405"/>
      <c r="F169" s="406"/>
      <c r="G169" s="405"/>
      <c r="H169" s="406"/>
      <c r="I169" s="405"/>
      <c r="J169" s="365"/>
      <c r="K169" s="413"/>
      <c r="L169" s="365"/>
      <c r="M169" s="413"/>
      <c r="N169" s="365"/>
      <c r="O169" s="413"/>
      <c r="P169" s="365"/>
      <c r="Q169" s="413"/>
      <c r="R169" s="365"/>
      <c r="S169" s="413"/>
      <c r="T169" s="365"/>
      <c r="U169" s="413"/>
      <c r="V169" s="187"/>
      <c r="W169" s="410"/>
      <c r="X169" s="187"/>
      <c r="Y169" s="410"/>
      <c r="Z169" s="187"/>
      <c r="AA169" s="410"/>
      <c r="AB169" s="187"/>
      <c r="AC169" s="410"/>
      <c r="AD169" s="187"/>
      <c r="AE169" s="410"/>
      <c r="AF169" s="187"/>
      <c r="AG169" s="410"/>
      <c r="AH169" s="187"/>
      <c r="AI169" s="410"/>
      <c r="AJ169" s="187"/>
      <c r="AK169" s="410"/>
      <c r="AL169" s="187"/>
      <c r="AM169" s="410"/>
      <c r="AN169" s="187"/>
      <c r="AO169" s="410"/>
      <c r="AP169" s="187"/>
      <c r="AQ169" s="410"/>
      <c r="AR169" s="187"/>
      <c r="AS169" s="410"/>
      <c r="AT169" s="187"/>
      <c r="AU169" s="410"/>
      <c r="AV169" s="187"/>
      <c r="AW169" s="410"/>
      <c r="AX169" s="405"/>
      <c r="AY169" s="406"/>
      <c r="AZ169" s="406"/>
      <c r="BA169" s="405"/>
      <c r="BB169" s="406"/>
    </row>
    <row r="170" spans="1:54" ht="12.75">
      <c r="A170" s="405"/>
      <c r="B170" s="405"/>
      <c r="C170" s="312"/>
      <c r="D170" s="406"/>
      <c r="E170" s="405"/>
      <c r="F170" s="406"/>
      <c r="G170" s="405"/>
      <c r="H170" s="406"/>
      <c r="I170" s="405"/>
      <c r="J170" s="365"/>
      <c r="K170" s="413"/>
      <c r="L170" s="365"/>
      <c r="M170" s="413"/>
      <c r="N170" s="365"/>
      <c r="O170" s="413"/>
      <c r="P170" s="365"/>
      <c r="Q170" s="413"/>
      <c r="R170" s="365"/>
      <c r="S170" s="413"/>
      <c r="T170" s="365"/>
      <c r="U170" s="413"/>
      <c r="V170" s="187"/>
      <c r="W170" s="410"/>
      <c r="X170" s="187"/>
      <c r="Y170" s="410"/>
      <c r="Z170" s="187"/>
      <c r="AA170" s="410"/>
      <c r="AB170" s="187"/>
      <c r="AC170" s="410"/>
      <c r="AD170" s="187"/>
      <c r="AE170" s="410"/>
      <c r="AF170" s="187"/>
      <c r="AG170" s="410"/>
      <c r="AH170" s="187"/>
      <c r="AI170" s="410"/>
      <c r="AJ170" s="187"/>
      <c r="AK170" s="410"/>
      <c r="AL170" s="187"/>
      <c r="AM170" s="410"/>
      <c r="AN170" s="187"/>
      <c r="AO170" s="410"/>
      <c r="AP170" s="187"/>
      <c r="AQ170" s="410"/>
      <c r="AR170" s="187"/>
      <c r="AS170" s="410"/>
      <c r="AT170" s="187"/>
      <c r="AU170" s="410"/>
      <c r="AV170" s="187"/>
      <c r="AW170" s="410"/>
      <c r="AX170" s="405"/>
      <c r="AY170" s="406"/>
      <c r="AZ170" s="406"/>
      <c r="BA170" s="405"/>
      <c r="BB170" s="406"/>
    </row>
    <row r="171" spans="1:54" ht="12.75">
      <c r="A171" s="405"/>
      <c r="B171" s="405"/>
      <c r="C171" s="312"/>
      <c r="D171" s="406"/>
      <c r="E171" s="405"/>
      <c r="F171" s="406"/>
      <c r="G171" s="405"/>
      <c r="H171" s="406"/>
      <c r="I171" s="405"/>
      <c r="J171" s="365"/>
      <c r="K171" s="413"/>
      <c r="L171" s="365"/>
      <c r="M171" s="413"/>
      <c r="N171" s="365"/>
      <c r="O171" s="413"/>
      <c r="P171" s="365"/>
      <c r="Q171" s="413"/>
      <c r="R171" s="365"/>
      <c r="S171" s="413"/>
      <c r="T171" s="365"/>
      <c r="U171" s="413"/>
      <c r="V171" s="187"/>
      <c r="W171" s="410"/>
      <c r="X171" s="187"/>
      <c r="Y171" s="410"/>
      <c r="Z171" s="187"/>
      <c r="AA171" s="410"/>
      <c r="AB171" s="187"/>
      <c r="AC171" s="410"/>
      <c r="AD171" s="187"/>
      <c r="AE171" s="410"/>
      <c r="AF171" s="187"/>
      <c r="AG171" s="410"/>
      <c r="AH171" s="187"/>
      <c r="AI171" s="410"/>
      <c r="AJ171" s="187"/>
      <c r="AK171" s="410"/>
      <c r="AL171" s="187"/>
      <c r="AM171" s="410"/>
      <c r="AN171" s="187"/>
      <c r="AO171" s="410"/>
      <c r="AP171" s="187"/>
      <c r="AQ171" s="410"/>
      <c r="AR171" s="187"/>
      <c r="AS171" s="410"/>
      <c r="AT171" s="187"/>
      <c r="AU171" s="410"/>
      <c r="AV171" s="187"/>
      <c r="AW171" s="410"/>
      <c r="AX171" s="405"/>
      <c r="AY171" s="406"/>
      <c r="AZ171" s="406"/>
      <c r="BA171" s="405"/>
      <c r="BB171" s="406"/>
    </row>
    <row r="172" spans="1:54" ht="12.75">
      <c r="A172" s="405"/>
      <c r="B172" s="405"/>
      <c r="C172" s="312"/>
      <c r="D172" s="406"/>
      <c r="E172" s="405"/>
      <c r="F172" s="406"/>
      <c r="G172" s="405"/>
      <c r="H172" s="406"/>
      <c r="I172" s="405"/>
      <c r="J172" s="365"/>
      <c r="K172" s="413"/>
      <c r="L172" s="365"/>
      <c r="M172" s="413"/>
      <c r="N172" s="365"/>
      <c r="O172" s="413"/>
      <c r="P172" s="365"/>
      <c r="Q172" s="413"/>
      <c r="R172" s="365"/>
      <c r="S172" s="413"/>
      <c r="T172" s="365"/>
      <c r="U172" s="413"/>
      <c r="V172" s="187"/>
      <c r="W172" s="410"/>
      <c r="X172" s="187"/>
      <c r="Y172" s="410"/>
      <c r="Z172" s="187"/>
      <c r="AA172" s="410"/>
      <c r="AB172" s="187"/>
      <c r="AC172" s="410"/>
      <c r="AD172" s="187"/>
      <c r="AE172" s="410"/>
      <c r="AF172" s="187"/>
      <c r="AG172" s="410"/>
      <c r="AH172" s="187"/>
      <c r="AI172" s="410"/>
      <c r="AJ172" s="187"/>
      <c r="AK172" s="410"/>
      <c r="AL172" s="187"/>
      <c r="AM172" s="410"/>
      <c r="AN172" s="187"/>
      <c r="AO172" s="410"/>
      <c r="AP172" s="187"/>
      <c r="AQ172" s="410"/>
      <c r="AR172" s="187"/>
      <c r="AS172" s="410"/>
      <c r="AT172" s="187"/>
      <c r="AU172" s="410"/>
      <c r="AV172" s="187"/>
      <c r="AW172" s="410"/>
      <c r="AX172" s="405"/>
      <c r="AY172" s="406"/>
      <c r="AZ172" s="406"/>
      <c r="BA172" s="405"/>
      <c r="BB172" s="406"/>
    </row>
    <row r="173" spans="1:54" ht="12.75">
      <c r="A173" s="405"/>
      <c r="B173" s="405"/>
      <c r="C173" s="312"/>
      <c r="D173" s="406"/>
      <c r="E173" s="405"/>
      <c r="F173" s="406"/>
      <c r="G173" s="405"/>
      <c r="H173" s="406"/>
      <c r="I173" s="405"/>
      <c r="J173" s="365"/>
      <c r="K173" s="413"/>
      <c r="L173" s="365"/>
      <c r="M173" s="413"/>
      <c r="N173" s="365"/>
      <c r="O173" s="413"/>
      <c r="P173" s="365"/>
      <c r="Q173" s="413"/>
      <c r="R173" s="365"/>
      <c r="S173" s="413"/>
      <c r="T173" s="365"/>
      <c r="U173" s="413"/>
      <c r="V173" s="187"/>
      <c r="W173" s="410"/>
      <c r="X173" s="187"/>
      <c r="Y173" s="410"/>
      <c r="Z173" s="187"/>
      <c r="AA173" s="410"/>
      <c r="AB173" s="187"/>
      <c r="AC173" s="410"/>
      <c r="AD173" s="187"/>
      <c r="AE173" s="410"/>
      <c r="AF173" s="187"/>
      <c r="AG173" s="410"/>
      <c r="AH173" s="187"/>
      <c r="AI173" s="410"/>
      <c r="AJ173" s="187"/>
      <c r="AK173" s="410"/>
      <c r="AL173" s="187"/>
      <c r="AM173" s="410"/>
      <c r="AN173" s="187"/>
      <c r="AO173" s="410"/>
      <c r="AP173" s="187"/>
      <c r="AQ173" s="410"/>
      <c r="AR173" s="187"/>
      <c r="AS173" s="410"/>
      <c r="AT173" s="187"/>
      <c r="AU173" s="410"/>
      <c r="AV173" s="187"/>
      <c r="AW173" s="410"/>
      <c r="AX173" s="405"/>
      <c r="AY173" s="406"/>
      <c r="AZ173" s="406"/>
      <c r="BA173" s="405"/>
      <c r="BB173" s="406"/>
    </row>
    <row r="174" spans="1:54" ht="12.75">
      <c r="A174" s="405"/>
      <c r="B174" s="405"/>
      <c r="C174" s="312"/>
      <c r="D174" s="406"/>
      <c r="E174" s="405"/>
      <c r="F174" s="406"/>
      <c r="G174" s="405"/>
      <c r="H174" s="406"/>
      <c r="I174" s="405"/>
      <c r="J174" s="365"/>
      <c r="K174" s="413"/>
      <c r="L174" s="365"/>
      <c r="M174" s="413"/>
      <c r="N174" s="365"/>
      <c r="O174" s="413"/>
      <c r="P174" s="365"/>
      <c r="Q174" s="413"/>
      <c r="R174" s="365"/>
      <c r="S174" s="413"/>
      <c r="T174" s="365"/>
      <c r="U174" s="413"/>
      <c r="V174" s="187"/>
      <c r="W174" s="410"/>
      <c r="X174" s="187"/>
      <c r="Y174" s="410"/>
      <c r="Z174" s="187"/>
      <c r="AA174" s="410"/>
      <c r="AB174" s="187"/>
      <c r="AC174" s="410"/>
      <c r="AD174" s="187"/>
      <c r="AE174" s="410"/>
      <c r="AF174" s="187"/>
      <c r="AG174" s="410"/>
      <c r="AH174" s="187"/>
      <c r="AI174" s="410"/>
      <c r="AJ174" s="187"/>
      <c r="AK174" s="410"/>
      <c r="AL174" s="187"/>
      <c r="AM174" s="410"/>
      <c r="AN174" s="187"/>
      <c r="AO174" s="410"/>
      <c r="AP174" s="187"/>
      <c r="AQ174" s="410"/>
      <c r="AR174" s="187"/>
      <c r="AS174" s="410"/>
      <c r="AT174" s="187"/>
      <c r="AU174" s="410"/>
      <c r="AV174" s="187"/>
      <c r="AW174" s="410"/>
      <c r="AX174" s="405"/>
      <c r="AY174" s="406"/>
      <c r="AZ174" s="406"/>
      <c r="BA174" s="405"/>
      <c r="BB174" s="406"/>
    </row>
    <row r="175" spans="1:54" ht="12.75">
      <c r="A175" s="405"/>
      <c r="B175" s="405"/>
      <c r="C175" s="312"/>
      <c r="D175" s="406"/>
      <c r="E175" s="405"/>
      <c r="F175" s="406"/>
      <c r="G175" s="405"/>
      <c r="H175" s="406"/>
      <c r="I175" s="405"/>
      <c r="J175" s="365"/>
      <c r="K175" s="413"/>
      <c r="L175" s="365"/>
      <c r="M175" s="413"/>
      <c r="N175" s="365"/>
      <c r="O175" s="413"/>
      <c r="P175" s="365"/>
      <c r="Q175" s="413"/>
      <c r="R175" s="365"/>
      <c r="S175" s="413"/>
      <c r="T175" s="365"/>
      <c r="U175" s="413"/>
      <c r="V175" s="187"/>
      <c r="W175" s="410"/>
      <c r="X175" s="187"/>
      <c r="Y175" s="410"/>
      <c r="Z175" s="187"/>
      <c r="AA175" s="410"/>
      <c r="AB175" s="187"/>
      <c r="AC175" s="410"/>
      <c r="AD175" s="187"/>
      <c r="AE175" s="410"/>
      <c r="AF175" s="187"/>
      <c r="AG175" s="410"/>
      <c r="AH175" s="187"/>
      <c r="AI175" s="410"/>
      <c r="AJ175" s="187"/>
      <c r="AK175" s="410"/>
      <c r="AL175" s="187"/>
      <c r="AM175" s="410"/>
      <c r="AN175" s="187"/>
      <c r="AO175" s="410"/>
      <c r="AP175" s="187"/>
      <c r="AQ175" s="410"/>
      <c r="AR175" s="187"/>
      <c r="AS175" s="410"/>
      <c r="AT175" s="187"/>
      <c r="AU175" s="410"/>
      <c r="AV175" s="187"/>
      <c r="AW175" s="410"/>
      <c r="AX175" s="405"/>
      <c r="AY175" s="406"/>
      <c r="AZ175" s="406"/>
      <c r="BA175" s="405"/>
      <c r="BB175" s="406"/>
    </row>
    <row r="176" spans="1:54" ht="12.75">
      <c r="A176" s="405"/>
      <c r="B176" s="405"/>
      <c r="C176" s="312"/>
      <c r="D176" s="406"/>
      <c r="E176" s="405"/>
      <c r="F176" s="406"/>
      <c r="G176" s="405"/>
      <c r="H176" s="406"/>
      <c r="I176" s="405"/>
      <c r="J176" s="365"/>
      <c r="K176" s="413"/>
      <c r="L176" s="365"/>
      <c r="M176" s="413"/>
      <c r="N176" s="365"/>
      <c r="O176" s="413"/>
      <c r="P176" s="365"/>
      <c r="Q176" s="413"/>
      <c r="R176" s="365"/>
      <c r="S176" s="413"/>
      <c r="T176" s="365"/>
      <c r="U176" s="413"/>
      <c r="V176" s="187"/>
      <c r="W176" s="410"/>
      <c r="X176" s="187"/>
      <c r="Y176" s="410"/>
      <c r="Z176" s="187"/>
      <c r="AA176" s="410"/>
      <c r="AB176" s="187"/>
      <c r="AC176" s="410"/>
      <c r="AD176" s="187"/>
      <c r="AE176" s="410"/>
      <c r="AF176" s="187"/>
      <c r="AG176" s="410"/>
      <c r="AH176" s="187"/>
      <c r="AI176" s="410"/>
      <c r="AJ176" s="187"/>
      <c r="AK176" s="410"/>
      <c r="AL176" s="187"/>
      <c r="AM176" s="410"/>
      <c r="AN176" s="187"/>
      <c r="AO176" s="410"/>
      <c r="AP176" s="187"/>
      <c r="AQ176" s="410"/>
      <c r="AR176" s="187"/>
      <c r="AS176" s="410"/>
      <c r="AT176" s="187"/>
      <c r="AU176" s="410"/>
      <c r="AV176" s="187"/>
      <c r="AW176" s="410"/>
      <c r="AX176" s="405"/>
      <c r="AY176" s="406"/>
      <c r="AZ176" s="406"/>
      <c r="BA176" s="405"/>
      <c r="BB176" s="406"/>
    </row>
    <row r="177" spans="1:54" ht="12.75">
      <c r="A177" s="405"/>
      <c r="B177" s="405"/>
      <c r="C177" s="312"/>
      <c r="D177" s="406"/>
      <c r="E177" s="405"/>
      <c r="F177" s="406"/>
      <c r="G177" s="405"/>
      <c r="H177" s="406"/>
      <c r="I177" s="405"/>
      <c r="J177" s="365"/>
      <c r="K177" s="413"/>
      <c r="L177" s="365"/>
      <c r="M177" s="413"/>
      <c r="N177" s="365"/>
      <c r="O177" s="413"/>
      <c r="P177" s="365"/>
      <c r="Q177" s="413"/>
      <c r="R177" s="365"/>
      <c r="S177" s="413"/>
      <c r="T177" s="365"/>
      <c r="U177" s="413"/>
      <c r="V177" s="187"/>
      <c r="W177" s="410"/>
      <c r="X177" s="187"/>
      <c r="Y177" s="410"/>
      <c r="Z177" s="187"/>
      <c r="AA177" s="410"/>
      <c r="AB177" s="187"/>
      <c r="AC177" s="410"/>
      <c r="AD177" s="187"/>
      <c r="AE177" s="410"/>
      <c r="AF177" s="187"/>
      <c r="AG177" s="410"/>
      <c r="AH177" s="187"/>
      <c r="AI177" s="410"/>
      <c r="AJ177" s="187"/>
      <c r="AK177" s="410"/>
      <c r="AL177" s="187"/>
      <c r="AM177" s="410"/>
      <c r="AN177" s="187"/>
      <c r="AO177" s="410"/>
      <c r="AP177" s="187"/>
      <c r="AQ177" s="410"/>
      <c r="AR177" s="187"/>
      <c r="AS177" s="410"/>
      <c r="AT177" s="187"/>
      <c r="AU177" s="410"/>
      <c r="AV177" s="187"/>
      <c r="AW177" s="410"/>
      <c r="AX177" s="405"/>
      <c r="AY177" s="406"/>
      <c r="AZ177" s="406"/>
      <c r="BA177" s="405"/>
      <c r="BB177" s="406"/>
    </row>
    <row r="178" spans="1:54" ht="12.75">
      <c r="A178" s="405"/>
      <c r="B178" s="405"/>
      <c r="C178" s="312"/>
      <c r="D178" s="406"/>
      <c r="E178" s="405"/>
      <c r="F178" s="406"/>
      <c r="G178" s="405"/>
      <c r="H178" s="406"/>
      <c r="I178" s="405"/>
      <c r="J178" s="365"/>
      <c r="K178" s="413"/>
      <c r="L178" s="365"/>
      <c r="M178" s="413"/>
      <c r="N178" s="365"/>
      <c r="O178" s="413"/>
      <c r="P178" s="365"/>
      <c r="Q178" s="413"/>
      <c r="R178" s="365"/>
      <c r="S178" s="413"/>
      <c r="T178" s="365"/>
      <c r="U178" s="413"/>
      <c r="V178" s="187"/>
      <c r="W178" s="410"/>
      <c r="X178" s="187"/>
      <c r="Y178" s="410"/>
      <c r="Z178" s="187"/>
      <c r="AA178" s="410"/>
      <c r="AB178" s="187"/>
      <c r="AC178" s="410"/>
      <c r="AD178" s="187"/>
      <c r="AE178" s="410"/>
      <c r="AF178" s="187"/>
      <c r="AG178" s="410"/>
      <c r="AH178" s="187"/>
      <c r="AI178" s="410"/>
      <c r="AJ178" s="187"/>
      <c r="AK178" s="410"/>
      <c r="AL178" s="187"/>
      <c r="AM178" s="410"/>
      <c r="AN178" s="187"/>
      <c r="AO178" s="410"/>
      <c r="AP178" s="187"/>
      <c r="AQ178" s="410"/>
      <c r="AR178" s="187"/>
      <c r="AS178" s="410"/>
      <c r="AT178" s="187"/>
      <c r="AU178" s="410"/>
      <c r="AV178" s="187"/>
      <c r="AW178" s="410"/>
      <c r="AX178" s="405"/>
      <c r="AY178" s="406"/>
      <c r="AZ178" s="406"/>
      <c r="BA178" s="405"/>
      <c r="BB178" s="406"/>
    </row>
    <row r="179" spans="1:54" ht="12.75">
      <c r="A179" s="405"/>
      <c r="B179" s="405"/>
      <c r="C179" s="312"/>
      <c r="D179" s="406"/>
      <c r="E179" s="405"/>
      <c r="F179" s="406"/>
      <c r="G179" s="405"/>
      <c r="H179" s="406"/>
      <c r="I179" s="405"/>
      <c r="J179" s="365"/>
      <c r="K179" s="413"/>
      <c r="L179" s="365"/>
      <c r="M179" s="413"/>
      <c r="N179" s="365"/>
      <c r="O179" s="413"/>
      <c r="P179" s="365"/>
      <c r="Q179" s="413"/>
      <c r="R179" s="365"/>
      <c r="S179" s="413"/>
      <c r="T179" s="365"/>
      <c r="U179" s="413"/>
      <c r="V179" s="187"/>
      <c r="W179" s="410"/>
      <c r="X179" s="187"/>
      <c r="Y179" s="410"/>
      <c r="Z179" s="187"/>
      <c r="AA179" s="410"/>
      <c r="AB179" s="187"/>
      <c r="AC179" s="410"/>
      <c r="AD179" s="187"/>
      <c r="AE179" s="410"/>
      <c r="AF179" s="187"/>
      <c r="AG179" s="410"/>
      <c r="AH179" s="187"/>
      <c r="AI179" s="410"/>
      <c r="AJ179" s="187"/>
      <c r="AK179" s="410"/>
      <c r="AL179" s="187"/>
      <c r="AM179" s="410"/>
      <c r="AN179" s="187"/>
      <c r="AO179" s="410"/>
      <c r="AP179" s="187"/>
      <c r="AQ179" s="410"/>
      <c r="AR179" s="187"/>
      <c r="AS179" s="410"/>
      <c r="AT179" s="187"/>
      <c r="AU179" s="410"/>
      <c r="AV179" s="187"/>
      <c r="AW179" s="410"/>
      <c r="AX179" s="405"/>
      <c r="AY179" s="406"/>
      <c r="AZ179" s="406"/>
      <c r="BA179" s="405"/>
      <c r="BB179" s="406"/>
    </row>
    <row r="180" spans="1:54" ht="12.75">
      <c r="A180" s="405"/>
      <c r="B180" s="405"/>
      <c r="C180" s="312"/>
      <c r="D180" s="406"/>
      <c r="E180" s="405"/>
      <c r="F180" s="406"/>
      <c r="G180" s="405"/>
      <c r="H180" s="406"/>
      <c r="I180" s="405"/>
      <c r="J180" s="365"/>
      <c r="K180" s="413"/>
      <c r="L180" s="365"/>
      <c r="M180" s="413"/>
      <c r="N180" s="365"/>
      <c r="O180" s="413"/>
      <c r="P180" s="365"/>
      <c r="Q180" s="413"/>
      <c r="R180" s="365"/>
      <c r="S180" s="413"/>
      <c r="T180" s="365"/>
      <c r="U180" s="413"/>
      <c r="V180" s="187"/>
      <c r="W180" s="410"/>
      <c r="X180" s="187"/>
      <c r="Y180" s="410"/>
      <c r="Z180" s="187"/>
      <c r="AA180" s="410"/>
      <c r="AB180" s="187"/>
      <c r="AC180" s="410"/>
      <c r="AD180" s="187"/>
      <c r="AE180" s="410"/>
      <c r="AF180" s="187"/>
      <c r="AG180" s="410"/>
      <c r="AH180" s="187"/>
      <c r="AI180" s="410"/>
      <c r="AJ180" s="187"/>
      <c r="AK180" s="410"/>
      <c r="AL180" s="187"/>
      <c r="AM180" s="410"/>
      <c r="AN180" s="187"/>
      <c r="AO180" s="410"/>
      <c r="AP180" s="187"/>
      <c r="AQ180" s="410"/>
      <c r="AR180" s="187"/>
      <c r="AS180" s="410"/>
      <c r="AT180" s="187"/>
      <c r="AU180" s="410"/>
      <c r="AV180" s="187"/>
      <c r="AW180" s="410"/>
      <c r="AX180" s="405"/>
      <c r="AY180" s="406"/>
      <c r="AZ180" s="406"/>
      <c r="BA180" s="405"/>
      <c r="BB180" s="406"/>
    </row>
    <row r="181" spans="1:54" ht="12.75">
      <c r="A181" s="405"/>
      <c r="B181" s="405"/>
      <c r="C181" s="312"/>
      <c r="D181" s="406"/>
      <c r="E181" s="405"/>
      <c r="F181" s="406"/>
      <c r="G181" s="405"/>
      <c r="H181" s="406"/>
      <c r="I181" s="405"/>
      <c r="J181" s="365"/>
      <c r="K181" s="413"/>
      <c r="L181" s="365"/>
      <c r="M181" s="413"/>
      <c r="N181" s="365"/>
      <c r="O181" s="413"/>
      <c r="P181" s="365"/>
      <c r="Q181" s="413"/>
      <c r="R181" s="365"/>
      <c r="S181" s="413"/>
      <c r="T181" s="365"/>
      <c r="U181" s="413"/>
      <c r="V181" s="187"/>
      <c r="W181" s="410"/>
      <c r="X181" s="187"/>
      <c r="Y181" s="410"/>
      <c r="Z181" s="187"/>
      <c r="AA181" s="410"/>
      <c r="AB181" s="187"/>
      <c r="AC181" s="410"/>
      <c r="AD181" s="187"/>
      <c r="AE181" s="410"/>
      <c r="AF181" s="187"/>
      <c r="AG181" s="410"/>
      <c r="AH181" s="187"/>
      <c r="AI181" s="410"/>
      <c r="AJ181" s="187"/>
      <c r="AK181" s="410"/>
      <c r="AL181" s="187"/>
      <c r="AM181" s="410"/>
      <c r="AN181" s="187"/>
      <c r="AO181" s="410"/>
      <c r="AP181" s="187"/>
      <c r="AQ181" s="410"/>
      <c r="AR181" s="187"/>
      <c r="AS181" s="410"/>
      <c r="AT181" s="187"/>
      <c r="AU181" s="410"/>
      <c r="AV181" s="187"/>
      <c r="AW181" s="410"/>
      <c r="AX181" s="405"/>
      <c r="AY181" s="406"/>
      <c r="AZ181" s="406"/>
      <c r="BA181" s="405"/>
      <c r="BB181" s="406"/>
    </row>
    <row r="182" spans="1:54" ht="12.75">
      <c r="A182" s="405"/>
      <c r="B182" s="405"/>
      <c r="C182" s="312"/>
      <c r="D182" s="406"/>
      <c r="E182" s="405"/>
      <c r="F182" s="406"/>
      <c r="G182" s="405"/>
      <c r="H182" s="406"/>
      <c r="I182" s="405"/>
      <c r="J182" s="365"/>
      <c r="K182" s="413"/>
      <c r="L182" s="365"/>
      <c r="M182" s="413"/>
      <c r="N182" s="365"/>
      <c r="O182" s="413"/>
      <c r="P182" s="365"/>
      <c r="Q182" s="413"/>
      <c r="R182" s="365"/>
      <c r="S182" s="413"/>
      <c r="T182" s="365"/>
      <c r="U182" s="413"/>
      <c r="V182" s="187"/>
      <c r="W182" s="410"/>
      <c r="X182" s="187"/>
      <c r="Y182" s="410"/>
      <c r="Z182" s="187"/>
      <c r="AA182" s="410"/>
      <c r="AB182" s="187"/>
      <c r="AC182" s="410"/>
      <c r="AD182" s="187"/>
      <c r="AE182" s="410"/>
      <c r="AF182" s="187"/>
      <c r="AG182" s="410"/>
      <c r="AH182" s="187"/>
      <c r="AI182" s="410"/>
      <c r="AJ182" s="187"/>
      <c r="AK182" s="410"/>
      <c r="AL182" s="187"/>
      <c r="AM182" s="410"/>
      <c r="AN182" s="187"/>
      <c r="AO182" s="410"/>
      <c r="AP182" s="187"/>
      <c r="AQ182" s="410"/>
      <c r="AR182" s="187"/>
      <c r="AS182" s="410"/>
      <c r="AT182" s="187"/>
      <c r="AU182" s="410"/>
      <c r="AV182" s="187"/>
      <c r="AW182" s="410"/>
      <c r="AX182" s="405"/>
      <c r="AY182" s="406"/>
      <c r="AZ182" s="406"/>
      <c r="BA182" s="405"/>
      <c r="BB182" s="406"/>
    </row>
    <row r="183" spans="1:54" ht="12.75">
      <c r="A183" s="405"/>
      <c r="B183" s="405"/>
      <c r="C183" s="312"/>
      <c r="D183" s="406"/>
      <c r="E183" s="405"/>
      <c r="F183" s="406"/>
      <c r="G183" s="405"/>
      <c r="H183" s="406"/>
      <c r="I183" s="405"/>
      <c r="J183" s="365"/>
      <c r="K183" s="413"/>
      <c r="L183" s="365"/>
      <c r="M183" s="413"/>
      <c r="N183" s="365"/>
      <c r="O183" s="413"/>
      <c r="P183" s="365"/>
      <c r="Q183" s="413"/>
      <c r="R183" s="365"/>
      <c r="S183" s="413"/>
      <c r="T183" s="365"/>
      <c r="U183" s="413"/>
      <c r="V183" s="187"/>
      <c r="W183" s="410"/>
      <c r="X183" s="187"/>
      <c r="Y183" s="410"/>
      <c r="Z183" s="187"/>
      <c r="AA183" s="410"/>
      <c r="AB183" s="187"/>
      <c r="AC183" s="410"/>
      <c r="AD183" s="187"/>
      <c r="AE183" s="410"/>
      <c r="AF183" s="187"/>
      <c r="AG183" s="410"/>
      <c r="AH183" s="187"/>
      <c r="AI183" s="410"/>
      <c r="AJ183" s="187"/>
      <c r="AK183" s="410"/>
      <c r="AL183" s="187"/>
      <c r="AM183" s="410"/>
      <c r="AN183" s="187"/>
      <c r="AO183" s="410"/>
      <c r="AP183" s="187"/>
      <c r="AQ183" s="410"/>
      <c r="AR183" s="187"/>
      <c r="AS183" s="410"/>
      <c r="AT183" s="187"/>
      <c r="AU183" s="410"/>
      <c r="AV183" s="187"/>
      <c r="AW183" s="410"/>
      <c r="AX183" s="405"/>
      <c r="AY183" s="406"/>
      <c r="AZ183" s="406"/>
      <c r="BA183" s="405"/>
      <c r="BB183" s="406"/>
    </row>
    <row r="184" spans="1:54" ht="12.75">
      <c r="A184" s="405"/>
      <c r="B184" s="405"/>
      <c r="C184" s="312"/>
      <c r="D184" s="406"/>
      <c r="E184" s="405"/>
      <c r="F184" s="406"/>
      <c r="G184" s="405"/>
      <c r="H184" s="406"/>
      <c r="I184" s="405"/>
      <c r="J184" s="365"/>
      <c r="K184" s="413"/>
      <c r="L184" s="365"/>
      <c r="M184" s="413"/>
      <c r="N184" s="365"/>
      <c r="O184" s="413"/>
      <c r="P184" s="365"/>
      <c r="Q184" s="413"/>
      <c r="R184" s="365"/>
      <c r="S184" s="413"/>
      <c r="T184" s="365"/>
      <c r="U184" s="413"/>
      <c r="V184" s="187"/>
      <c r="W184" s="410"/>
      <c r="X184" s="187"/>
      <c r="Y184" s="410"/>
      <c r="Z184" s="187"/>
      <c r="AA184" s="410"/>
      <c r="AB184" s="187"/>
      <c r="AC184" s="410"/>
      <c r="AD184" s="187"/>
      <c r="AE184" s="410"/>
      <c r="AF184" s="187"/>
      <c r="AG184" s="410"/>
      <c r="AH184" s="187"/>
      <c r="AI184" s="410"/>
      <c r="AJ184" s="187"/>
      <c r="AK184" s="410"/>
      <c r="AL184" s="187"/>
      <c r="AM184" s="410"/>
      <c r="AN184" s="187"/>
      <c r="AO184" s="410"/>
      <c r="AP184" s="187"/>
      <c r="AQ184" s="410"/>
      <c r="AR184" s="187"/>
      <c r="AS184" s="410"/>
      <c r="AT184" s="187"/>
      <c r="AU184" s="410"/>
      <c r="AV184" s="187"/>
      <c r="AW184" s="410"/>
      <c r="AX184" s="405"/>
      <c r="AY184" s="406"/>
      <c r="AZ184" s="406"/>
      <c r="BA184" s="405"/>
      <c r="BB184" s="406"/>
    </row>
    <row r="185" spans="1:54" ht="12.75">
      <c r="A185" s="405"/>
      <c r="B185" s="405"/>
      <c r="C185" s="312"/>
      <c r="D185" s="406"/>
      <c r="E185" s="405"/>
      <c r="F185" s="406"/>
      <c r="G185" s="405"/>
      <c r="H185" s="406"/>
      <c r="I185" s="405"/>
      <c r="J185" s="365"/>
      <c r="K185" s="413"/>
      <c r="L185" s="365"/>
      <c r="M185" s="413"/>
      <c r="N185" s="365"/>
      <c r="O185" s="413"/>
      <c r="P185" s="365"/>
      <c r="Q185" s="413"/>
      <c r="R185" s="365"/>
      <c r="S185" s="413"/>
      <c r="T185" s="365"/>
      <c r="U185" s="413"/>
      <c r="V185" s="187"/>
      <c r="W185" s="410"/>
      <c r="X185" s="187"/>
      <c r="Y185" s="410"/>
      <c r="Z185" s="187"/>
      <c r="AA185" s="410"/>
      <c r="AB185" s="187"/>
      <c r="AC185" s="410"/>
      <c r="AD185" s="187"/>
      <c r="AE185" s="410"/>
      <c r="AF185" s="187"/>
      <c r="AG185" s="410"/>
      <c r="AH185" s="187"/>
      <c r="AI185" s="410"/>
      <c r="AJ185" s="187"/>
      <c r="AK185" s="410"/>
      <c r="AL185" s="187"/>
      <c r="AM185" s="410"/>
      <c r="AN185" s="187"/>
      <c r="AO185" s="410"/>
      <c r="AP185" s="187"/>
      <c r="AQ185" s="410"/>
      <c r="AR185" s="187"/>
      <c r="AS185" s="410"/>
      <c r="AT185" s="187"/>
      <c r="AU185" s="410"/>
      <c r="AV185" s="187"/>
      <c r="AW185" s="410"/>
      <c r="AX185" s="405"/>
      <c r="AY185" s="406"/>
      <c r="AZ185" s="406"/>
      <c r="BA185" s="405"/>
      <c r="BB185" s="406"/>
    </row>
    <row r="186" spans="1:54" ht="12.75">
      <c r="A186" s="405"/>
      <c r="B186" s="405"/>
      <c r="C186" s="312"/>
      <c r="D186" s="406"/>
      <c r="E186" s="405"/>
      <c r="F186" s="406"/>
      <c r="G186" s="405"/>
      <c r="H186" s="406"/>
      <c r="I186" s="405"/>
      <c r="J186" s="365"/>
      <c r="K186" s="413"/>
      <c r="L186" s="365"/>
      <c r="M186" s="413"/>
      <c r="N186" s="365"/>
      <c r="O186" s="413"/>
      <c r="P186" s="365"/>
      <c r="Q186" s="413"/>
      <c r="R186" s="365"/>
      <c r="S186" s="413"/>
      <c r="T186" s="365"/>
      <c r="U186" s="413"/>
      <c r="V186" s="187"/>
      <c r="W186" s="410"/>
      <c r="X186" s="187"/>
      <c r="Y186" s="410"/>
      <c r="Z186" s="187"/>
      <c r="AA186" s="410"/>
      <c r="AB186" s="187"/>
      <c r="AC186" s="410"/>
      <c r="AD186" s="187"/>
      <c r="AE186" s="410"/>
      <c r="AF186" s="187"/>
      <c r="AG186" s="410"/>
      <c r="AH186" s="187"/>
      <c r="AI186" s="410"/>
      <c r="AJ186" s="187"/>
      <c r="AK186" s="410"/>
      <c r="AL186" s="187"/>
      <c r="AM186" s="410"/>
      <c r="AN186" s="187"/>
      <c r="AO186" s="410"/>
      <c r="AP186" s="187"/>
      <c r="AQ186" s="410"/>
      <c r="AR186" s="187"/>
      <c r="AS186" s="410"/>
      <c r="AT186" s="187"/>
      <c r="AU186" s="410"/>
      <c r="AV186" s="187"/>
      <c r="AW186" s="410"/>
      <c r="AX186" s="405"/>
      <c r="AY186" s="406"/>
      <c r="AZ186" s="406"/>
      <c r="BA186" s="405"/>
      <c r="BB186" s="406"/>
    </row>
    <row r="187" spans="1:54" ht="12.75">
      <c r="A187" s="405"/>
      <c r="B187" s="405"/>
      <c r="C187" s="312"/>
      <c r="D187" s="406"/>
      <c r="E187" s="405"/>
      <c r="F187" s="406"/>
      <c r="G187" s="405"/>
      <c r="H187" s="406"/>
      <c r="I187" s="405"/>
      <c r="J187" s="365"/>
      <c r="K187" s="413"/>
      <c r="L187" s="365"/>
      <c r="M187" s="413"/>
      <c r="N187" s="365"/>
      <c r="O187" s="413"/>
      <c r="P187" s="365"/>
      <c r="Q187" s="413"/>
      <c r="R187" s="365"/>
      <c r="S187" s="413"/>
      <c r="T187" s="365"/>
      <c r="U187" s="413"/>
      <c r="V187" s="187"/>
      <c r="W187" s="410"/>
      <c r="X187" s="187"/>
      <c r="Y187" s="410"/>
      <c r="Z187" s="187"/>
      <c r="AA187" s="410"/>
      <c r="AB187" s="187"/>
      <c r="AC187" s="410"/>
      <c r="AD187" s="187"/>
      <c r="AE187" s="410"/>
      <c r="AF187" s="187"/>
      <c r="AG187" s="410"/>
      <c r="AH187" s="187"/>
      <c r="AI187" s="410"/>
      <c r="AJ187" s="187"/>
      <c r="AK187" s="410"/>
      <c r="AL187" s="187"/>
      <c r="AM187" s="410"/>
      <c r="AN187" s="187"/>
      <c r="AO187" s="410"/>
      <c r="AP187" s="187"/>
      <c r="AQ187" s="410"/>
      <c r="AR187" s="187"/>
      <c r="AS187" s="410"/>
      <c r="AT187" s="187"/>
      <c r="AU187" s="410"/>
      <c r="AV187" s="187"/>
      <c r="AW187" s="410"/>
      <c r="AX187" s="405"/>
      <c r="AY187" s="406"/>
      <c r="AZ187" s="406"/>
      <c r="BA187" s="405"/>
      <c r="BB187" s="406"/>
    </row>
    <row r="188" spans="1:54" ht="12.75">
      <c r="A188" s="405"/>
      <c r="B188" s="405"/>
      <c r="C188" s="312"/>
      <c r="D188" s="406"/>
      <c r="E188" s="405"/>
      <c r="F188" s="406"/>
      <c r="G188" s="405"/>
      <c r="H188" s="406"/>
      <c r="I188" s="405"/>
      <c r="J188" s="365"/>
      <c r="K188" s="413"/>
      <c r="L188" s="365"/>
      <c r="M188" s="413"/>
      <c r="N188" s="365"/>
      <c r="O188" s="413"/>
      <c r="P188" s="365"/>
      <c r="Q188" s="413"/>
      <c r="R188" s="365"/>
      <c r="S188" s="413"/>
      <c r="T188" s="365"/>
      <c r="U188" s="413"/>
      <c r="V188" s="187"/>
      <c r="W188" s="410"/>
      <c r="X188" s="187"/>
      <c r="Y188" s="410"/>
      <c r="Z188" s="187"/>
      <c r="AA188" s="410"/>
      <c r="AB188" s="187"/>
      <c r="AC188" s="410"/>
      <c r="AD188" s="187"/>
      <c r="AE188" s="410"/>
      <c r="AF188" s="187"/>
      <c r="AG188" s="410"/>
      <c r="AH188" s="187"/>
      <c r="AI188" s="410"/>
      <c r="AJ188" s="187"/>
      <c r="AK188" s="410"/>
      <c r="AL188" s="187"/>
      <c r="AM188" s="410"/>
      <c r="AN188" s="187"/>
      <c r="AO188" s="410"/>
      <c r="AP188" s="187"/>
      <c r="AQ188" s="410"/>
      <c r="AR188" s="187"/>
      <c r="AS188" s="410"/>
      <c r="AT188" s="187"/>
      <c r="AU188" s="410"/>
      <c r="AV188" s="187"/>
      <c r="AW188" s="410"/>
      <c r="AX188" s="405"/>
      <c r="AY188" s="406"/>
      <c r="AZ188" s="406"/>
      <c r="BA188" s="405"/>
      <c r="BB188" s="406"/>
    </row>
    <row r="189" spans="1:54" ht="12.75">
      <c r="A189" s="405"/>
      <c r="B189" s="405"/>
      <c r="C189" s="312"/>
      <c r="D189" s="406"/>
      <c r="E189" s="405"/>
      <c r="F189" s="406"/>
      <c r="G189" s="405"/>
      <c r="H189" s="406"/>
      <c r="I189" s="405"/>
      <c r="J189" s="365"/>
      <c r="K189" s="413"/>
      <c r="L189" s="365"/>
      <c r="M189" s="413"/>
      <c r="N189" s="365"/>
      <c r="O189" s="413"/>
      <c r="P189" s="365"/>
      <c r="Q189" s="413"/>
      <c r="R189" s="365"/>
      <c r="S189" s="413"/>
      <c r="T189" s="365"/>
      <c r="U189" s="413"/>
      <c r="V189" s="187"/>
      <c r="W189" s="410"/>
      <c r="X189" s="187"/>
      <c r="Y189" s="410"/>
      <c r="Z189" s="187"/>
      <c r="AA189" s="410"/>
      <c r="AB189" s="187"/>
      <c r="AC189" s="410"/>
      <c r="AD189" s="187"/>
      <c r="AE189" s="410"/>
      <c r="AF189" s="187"/>
      <c r="AG189" s="410"/>
      <c r="AH189" s="187"/>
      <c r="AI189" s="410"/>
      <c r="AJ189" s="187"/>
      <c r="AK189" s="410"/>
      <c r="AL189" s="187"/>
      <c r="AM189" s="410"/>
      <c r="AN189" s="187"/>
      <c r="AO189" s="410"/>
      <c r="AP189" s="187"/>
      <c r="AQ189" s="410"/>
      <c r="AR189" s="187"/>
      <c r="AS189" s="410"/>
      <c r="AT189" s="187"/>
      <c r="AU189" s="410"/>
      <c r="AV189" s="187"/>
      <c r="AW189" s="410"/>
      <c r="AX189" s="405"/>
      <c r="AY189" s="406"/>
      <c r="AZ189" s="406"/>
      <c r="BA189" s="405"/>
      <c r="BB189" s="406"/>
    </row>
    <row r="190" spans="1:54" ht="12.75">
      <c r="A190" s="405"/>
      <c r="B190" s="405"/>
      <c r="C190" s="312"/>
      <c r="D190" s="406"/>
      <c r="E190" s="405"/>
      <c r="F190" s="406"/>
      <c r="G190" s="405"/>
      <c r="H190" s="406"/>
      <c r="I190" s="405"/>
      <c r="J190" s="365"/>
      <c r="K190" s="413"/>
      <c r="L190" s="365"/>
      <c r="M190" s="413"/>
      <c r="N190" s="365"/>
      <c r="O190" s="413"/>
      <c r="P190" s="365"/>
      <c r="Q190" s="413"/>
      <c r="R190" s="365"/>
      <c r="S190" s="413"/>
      <c r="T190" s="365"/>
      <c r="U190" s="413"/>
      <c r="V190" s="187"/>
      <c r="W190" s="410"/>
      <c r="X190" s="187"/>
      <c r="Y190" s="410"/>
      <c r="Z190" s="187"/>
      <c r="AA190" s="410"/>
      <c r="AB190" s="187"/>
      <c r="AC190" s="410"/>
      <c r="AD190" s="187"/>
      <c r="AE190" s="410"/>
      <c r="AF190" s="187"/>
      <c r="AG190" s="410"/>
      <c r="AH190" s="187"/>
      <c r="AI190" s="410"/>
      <c r="AJ190" s="187"/>
      <c r="AK190" s="410"/>
      <c r="AL190" s="187"/>
      <c r="AM190" s="410"/>
      <c r="AN190" s="187"/>
      <c r="AO190" s="410"/>
      <c r="AP190" s="187"/>
      <c r="AQ190" s="410"/>
      <c r="AR190" s="187"/>
      <c r="AS190" s="410"/>
      <c r="AT190" s="187"/>
      <c r="AU190" s="410"/>
      <c r="AV190" s="187"/>
      <c r="AW190" s="410"/>
      <c r="AX190" s="405"/>
      <c r="AY190" s="406"/>
      <c r="AZ190" s="406"/>
      <c r="BA190" s="405"/>
      <c r="BB190" s="406"/>
    </row>
    <row r="191" spans="1:54" ht="12.75">
      <c r="A191" s="405"/>
      <c r="B191" s="405"/>
      <c r="C191" s="312"/>
      <c r="D191" s="406"/>
      <c r="E191" s="405"/>
      <c r="F191" s="406"/>
      <c r="G191" s="405"/>
      <c r="H191" s="406"/>
      <c r="I191" s="405"/>
      <c r="J191" s="365"/>
      <c r="K191" s="413"/>
      <c r="L191" s="365"/>
      <c r="M191" s="413"/>
      <c r="N191" s="365"/>
      <c r="O191" s="413"/>
      <c r="P191" s="365"/>
      <c r="Q191" s="413"/>
      <c r="R191" s="365"/>
      <c r="S191" s="413"/>
      <c r="T191" s="365"/>
      <c r="U191" s="413"/>
      <c r="V191" s="187"/>
      <c r="W191" s="410"/>
      <c r="X191" s="187"/>
      <c r="Y191" s="410"/>
      <c r="Z191" s="187"/>
      <c r="AA191" s="410"/>
      <c r="AB191" s="187"/>
      <c r="AC191" s="410"/>
      <c r="AD191" s="187"/>
      <c r="AE191" s="410"/>
      <c r="AF191" s="187"/>
      <c r="AG191" s="410"/>
      <c r="AH191" s="187"/>
      <c r="AI191" s="410"/>
      <c r="AJ191" s="187"/>
      <c r="AK191" s="410"/>
      <c r="AL191" s="187"/>
      <c r="AM191" s="410"/>
      <c r="AN191" s="187"/>
      <c r="AO191" s="410"/>
      <c r="AP191" s="187"/>
      <c r="AQ191" s="410"/>
      <c r="AR191" s="187"/>
      <c r="AS191" s="410"/>
      <c r="AT191" s="187"/>
      <c r="AU191" s="410"/>
      <c r="AV191" s="187"/>
      <c r="AW191" s="410"/>
      <c r="AX191" s="405"/>
      <c r="AY191" s="406"/>
      <c r="AZ191" s="406"/>
      <c r="BA191" s="405"/>
      <c r="BB191" s="406"/>
    </row>
    <row r="192" spans="1:54" ht="12.75">
      <c r="A192" s="405"/>
      <c r="B192" s="405"/>
      <c r="C192" s="312"/>
      <c r="D192" s="406"/>
      <c r="E192" s="405"/>
      <c r="F192" s="406"/>
      <c r="G192" s="405"/>
      <c r="H192" s="406"/>
      <c r="I192" s="405"/>
      <c r="J192" s="365"/>
      <c r="K192" s="413"/>
      <c r="L192" s="365"/>
      <c r="M192" s="413"/>
      <c r="N192" s="365"/>
      <c r="O192" s="413"/>
      <c r="P192" s="365"/>
      <c r="Q192" s="413"/>
      <c r="R192" s="365"/>
      <c r="S192" s="413"/>
      <c r="T192" s="365"/>
      <c r="U192" s="413"/>
      <c r="V192" s="187"/>
      <c r="W192" s="410"/>
      <c r="X192" s="187"/>
      <c r="Y192" s="410"/>
      <c r="Z192" s="187"/>
      <c r="AA192" s="410"/>
      <c r="AB192" s="187"/>
      <c r="AC192" s="410"/>
      <c r="AD192" s="187"/>
      <c r="AE192" s="410"/>
      <c r="AF192" s="187"/>
      <c r="AG192" s="410"/>
      <c r="AH192" s="187"/>
      <c r="AI192" s="410"/>
      <c r="AJ192" s="187"/>
      <c r="AK192" s="410"/>
      <c r="AL192" s="187"/>
      <c r="AM192" s="410"/>
      <c r="AN192" s="187"/>
      <c r="AO192" s="410"/>
      <c r="AP192" s="187"/>
      <c r="AQ192" s="410"/>
      <c r="AR192" s="187"/>
      <c r="AS192" s="410"/>
      <c r="AT192" s="187"/>
      <c r="AU192" s="410"/>
      <c r="AV192" s="187"/>
      <c r="AW192" s="410"/>
      <c r="AX192" s="405"/>
      <c r="AY192" s="406"/>
      <c r="AZ192" s="406"/>
      <c r="BA192" s="405"/>
      <c r="BB192" s="406"/>
    </row>
    <row r="193" spans="1:54" ht="12.75">
      <c r="A193" s="405"/>
      <c r="B193" s="405"/>
      <c r="C193" s="312"/>
      <c r="D193" s="406"/>
      <c r="E193" s="405"/>
      <c r="F193" s="406"/>
      <c r="G193" s="405"/>
      <c r="H193" s="406"/>
      <c r="I193" s="405"/>
      <c r="J193" s="365"/>
      <c r="K193" s="413"/>
      <c r="L193" s="365"/>
      <c r="M193" s="413"/>
      <c r="N193" s="365"/>
      <c r="O193" s="413"/>
      <c r="P193" s="365"/>
      <c r="Q193" s="413"/>
      <c r="R193" s="365"/>
      <c r="S193" s="413"/>
      <c r="T193" s="365"/>
      <c r="U193" s="413"/>
      <c r="V193" s="187"/>
      <c r="W193" s="410"/>
      <c r="X193" s="187"/>
      <c r="Y193" s="410"/>
      <c r="Z193" s="187"/>
      <c r="AA193" s="410"/>
      <c r="AB193" s="187"/>
      <c r="AC193" s="410"/>
      <c r="AD193" s="187"/>
      <c r="AE193" s="410"/>
      <c r="AF193" s="187"/>
      <c r="AG193" s="410"/>
      <c r="AH193" s="187"/>
      <c r="AI193" s="410"/>
      <c r="AJ193" s="187"/>
      <c r="AK193" s="410"/>
      <c r="AL193" s="187"/>
      <c r="AM193" s="410"/>
      <c r="AN193" s="187"/>
      <c r="AO193" s="410"/>
      <c r="AP193" s="187"/>
      <c r="AQ193" s="410"/>
      <c r="AR193" s="187"/>
      <c r="AS193" s="410"/>
      <c r="AT193" s="187"/>
      <c r="AU193" s="410"/>
      <c r="AV193" s="187"/>
      <c r="AW193" s="410"/>
      <c r="AX193" s="405"/>
      <c r="AY193" s="406"/>
      <c r="AZ193" s="406"/>
      <c r="BA193" s="405"/>
      <c r="BB193" s="406"/>
    </row>
    <row r="194" spans="1:54" ht="12.75">
      <c r="A194" s="405"/>
      <c r="B194" s="405"/>
      <c r="C194" s="312"/>
      <c r="D194" s="406"/>
      <c r="E194" s="405"/>
      <c r="F194" s="406"/>
      <c r="G194" s="405"/>
      <c r="H194" s="406"/>
      <c r="I194" s="405"/>
      <c r="J194" s="365"/>
      <c r="K194" s="413"/>
      <c r="L194" s="365"/>
      <c r="M194" s="413"/>
      <c r="N194" s="365"/>
      <c r="O194" s="413"/>
      <c r="P194" s="365"/>
      <c r="Q194" s="413"/>
      <c r="R194" s="365"/>
      <c r="S194" s="413"/>
      <c r="T194" s="365"/>
      <c r="U194" s="413"/>
      <c r="V194" s="187"/>
      <c r="W194" s="410"/>
      <c r="X194" s="187"/>
      <c r="Y194" s="410"/>
      <c r="Z194" s="187"/>
      <c r="AA194" s="410"/>
      <c r="AB194" s="187"/>
      <c r="AC194" s="410"/>
      <c r="AD194" s="187"/>
      <c r="AE194" s="410"/>
      <c r="AF194" s="187"/>
      <c r="AG194" s="410"/>
      <c r="AH194" s="187"/>
      <c r="AI194" s="410"/>
      <c r="AJ194" s="187"/>
      <c r="AK194" s="410"/>
      <c r="AL194" s="187"/>
      <c r="AM194" s="410"/>
      <c r="AN194" s="187"/>
      <c r="AO194" s="410"/>
      <c r="AP194" s="187"/>
      <c r="AQ194" s="410"/>
      <c r="AR194" s="187"/>
      <c r="AS194" s="410"/>
      <c r="AT194" s="187"/>
      <c r="AU194" s="410"/>
      <c r="AV194" s="187"/>
      <c r="AW194" s="410"/>
      <c r="AX194" s="405"/>
      <c r="AY194" s="406"/>
      <c r="AZ194" s="406"/>
      <c r="BA194" s="405"/>
      <c r="BB194" s="406"/>
    </row>
    <row r="195" spans="1:54" ht="12.75">
      <c r="A195" s="405"/>
      <c r="B195" s="405"/>
      <c r="C195" s="312"/>
      <c r="D195" s="406"/>
      <c r="E195" s="405"/>
      <c r="F195" s="406"/>
      <c r="G195" s="405"/>
      <c r="H195" s="406"/>
      <c r="I195" s="405"/>
      <c r="J195" s="365"/>
      <c r="K195" s="413"/>
      <c r="L195" s="365"/>
      <c r="M195" s="413"/>
      <c r="N195" s="365"/>
      <c r="O195" s="413"/>
      <c r="P195" s="365"/>
      <c r="Q195" s="413"/>
      <c r="R195" s="365"/>
      <c r="S195" s="413"/>
      <c r="T195" s="365"/>
      <c r="U195" s="413"/>
      <c r="V195" s="187"/>
      <c r="W195" s="410"/>
      <c r="X195" s="187"/>
      <c r="Y195" s="410"/>
      <c r="Z195" s="187"/>
      <c r="AA195" s="410"/>
      <c r="AB195" s="187"/>
      <c r="AC195" s="410"/>
      <c r="AD195" s="187"/>
      <c r="AE195" s="410"/>
      <c r="AF195" s="187"/>
      <c r="AG195" s="410"/>
      <c r="AH195" s="187"/>
      <c r="AI195" s="410"/>
      <c r="AJ195" s="187"/>
      <c r="AK195" s="410"/>
      <c r="AL195" s="187"/>
      <c r="AM195" s="410"/>
      <c r="AN195" s="187"/>
      <c r="AO195" s="410"/>
      <c r="AP195" s="187"/>
      <c r="AQ195" s="410"/>
      <c r="AR195" s="187"/>
      <c r="AS195" s="410"/>
      <c r="AT195" s="187"/>
      <c r="AU195" s="410"/>
      <c r="AV195" s="187"/>
      <c r="AW195" s="410"/>
      <c r="AX195" s="405"/>
      <c r="AY195" s="406"/>
      <c r="AZ195" s="406"/>
      <c r="BA195" s="405"/>
      <c r="BB195" s="406"/>
    </row>
    <row r="196" spans="1:54" ht="12.75">
      <c r="A196" s="405"/>
      <c r="B196" s="405"/>
      <c r="C196" s="312"/>
      <c r="D196" s="406"/>
      <c r="E196" s="405"/>
      <c r="F196" s="406"/>
      <c r="G196" s="405"/>
      <c r="H196" s="406"/>
      <c r="I196" s="405"/>
      <c r="J196" s="365"/>
      <c r="K196" s="413"/>
      <c r="L196" s="365"/>
      <c r="M196" s="413"/>
      <c r="N196" s="365"/>
      <c r="O196" s="413"/>
      <c r="P196" s="365"/>
      <c r="Q196" s="413"/>
      <c r="R196" s="365"/>
      <c r="S196" s="413"/>
      <c r="T196" s="365"/>
      <c r="U196" s="413"/>
      <c r="V196" s="187"/>
      <c r="W196" s="410"/>
      <c r="X196" s="187"/>
      <c r="Y196" s="410"/>
      <c r="Z196" s="187"/>
      <c r="AA196" s="410"/>
      <c r="AB196" s="187"/>
      <c r="AC196" s="410"/>
      <c r="AD196" s="187"/>
      <c r="AE196" s="410"/>
      <c r="AF196" s="187"/>
      <c r="AG196" s="410"/>
      <c r="AH196" s="187"/>
      <c r="AI196" s="410"/>
      <c r="AJ196" s="187"/>
      <c r="AK196" s="410"/>
      <c r="AL196" s="187"/>
      <c r="AM196" s="410"/>
      <c r="AN196" s="187"/>
      <c r="AO196" s="410"/>
      <c r="AP196" s="187"/>
      <c r="AQ196" s="410"/>
      <c r="AR196" s="187"/>
      <c r="AS196" s="410"/>
      <c r="AT196" s="187"/>
      <c r="AU196" s="410"/>
      <c r="AV196" s="187"/>
      <c r="AW196" s="410"/>
      <c r="AX196" s="405"/>
      <c r="AY196" s="406"/>
      <c r="AZ196" s="406"/>
      <c r="BA196" s="405"/>
      <c r="BB196" s="406"/>
    </row>
    <row r="197" spans="1:54" ht="12.75">
      <c r="A197" s="405"/>
      <c r="B197" s="405"/>
      <c r="C197" s="312"/>
      <c r="D197" s="406"/>
      <c r="E197" s="405"/>
      <c r="F197" s="406"/>
      <c r="G197" s="405"/>
      <c r="H197" s="406"/>
      <c r="I197" s="405"/>
      <c r="J197" s="365"/>
      <c r="K197" s="413"/>
      <c r="L197" s="365"/>
      <c r="M197" s="413"/>
      <c r="N197" s="365"/>
      <c r="O197" s="413"/>
      <c r="P197" s="365"/>
      <c r="Q197" s="413"/>
      <c r="R197" s="365"/>
      <c r="S197" s="413"/>
      <c r="T197" s="365"/>
      <c r="U197" s="413"/>
      <c r="V197" s="187"/>
      <c r="W197" s="410"/>
      <c r="X197" s="187"/>
      <c r="Y197" s="410"/>
      <c r="Z197" s="187"/>
      <c r="AA197" s="410"/>
      <c r="AB197" s="187"/>
      <c r="AC197" s="410"/>
      <c r="AD197" s="187"/>
      <c r="AE197" s="410"/>
      <c r="AF197" s="187"/>
      <c r="AG197" s="410"/>
      <c r="AH197" s="187"/>
      <c r="AI197" s="410"/>
      <c r="AJ197" s="187"/>
      <c r="AK197" s="410"/>
      <c r="AL197" s="187"/>
      <c r="AM197" s="410"/>
      <c r="AN197" s="187"/>
      <c r="AO197" s="410"/>
      <c r="AP197" s="187"/>
      <c r="AQ197" s="410"/>
      <c r="AR197" s="187"/>
      <c r="AS197" s="410"/>
      <c r="AT197" s="187"/>
      <c r="AU197" s="410"/>
      <c r="AV197" s="187"/>
      <c r="AW197" s="410"/>
      <c r="AX197" s="405"/>
      <c r="AY197" s="406"/>
      <c r="AZ197" s="406"/>
      <c r="BA197" s="405"/>
      <c r="BB197" s="406"/>
    </row>
    <row r="198" spans="1:54" ht="12.75">
      <c r="A198" s="405"/>
      <c r="B198" s="405"/>
      <c r="C198" s="312"/>
      <c r="D198" s="406"/>
      <c r="E198" s="405"/>
      <c r="F198" s="406"/>
      <c r="G198" s="405"/>
      <c r="H198" s="406"/>
      <c r="I198" s="405"/>
      <c r="J198" s="365"/>
      <c r="K198" s="413"/>
      <c r="L198" s="365"/>
      <c r="M198" s="413"/>
      <c r="N198" s="365"/>
      <c r="O198" s="413"/>
      <c r="P198" s="365"/>
      <c r="Q198" s="413"/>
      <c r="R198" s="365"/>
      <c r="S198" s="413"/>
      <c r="T198" s="365"/>
      <c r="U198" s="413"/>
      <c r="V198" s="187"/>
      <c r="W198" s="410"/>
      <c r="X198" s="187"/>
      <c r="Y198" s="410"/>
      <c r="Z198" s="187"/>
      <c r="AA198" s="410"/>
      <c r="AB198" s="187"/>
      <c r="AC198" s="410"/>
      <c r="AD198" s="187"/>
      <c r="AE198" s="410"/>
      <c r="AF198" s="187"/>
      <c r="AG198" s="410"/>
      <c r="AH198" s="187"/>
      <c r="AI198" s="410"/>
      <c r="AJ198" s="187"/>
      <c r="AK198" s="410"/>
      <c r="AL198" s="187"/>
      <c r="AM198" s="410"/>
      <c r="AN198" s="187"/>
      <c r="AO198" s="410"/>
      <c r="AP198" s="187"/>
      <c r="AQ198" s="410"/>
      <c r="AR198" s="187"/>
      <c r="AS198" s="410"/>
      <c r="AT198" s="187"/>
      <c r="AU198" s="410"/>
      <c r="AV198" s="187"/>
      <c r="AW198" s="410"/>
      <c r="AX198" s="405"/>
      <c r="AY198" s="406"/>
      <c r="AZ198" s="406"/>
      <c r="BA198" s="405"/>
      <c r="BB198" s="406"/>
    </row>
    <row r="199" spans="1:54" ht="12.75">
      <c r="A199" s="405"/>
      <c r="B199" s="405"/>
      <c r="C199" s="312"/>
      <c r="D199" s="406"/>
      <c r="E199" s="405"/>
      <c r="F199" s="406"/>
      <c r="G199" s="405"/>
      <c r="H199" s="406"/>
      <c r="I199" s="405"/>
      <c r="J199" s="365"/>
      <c r="K199" s="413"/>
      <c r="L199" s="365"/>
      <c r="M199" s="413"/>
      <c r="N199" s="365"/>
      <c r="O199" s="413"/>
      <c r="P199" s="365"/>
      <c r="Q199" s="413"/>
      <c r="R199" s="365"/>
      <c r="S199" s="413"/>
      <c r="T199" s="365"/>
      <c r="U199" s="413"/>
      <c r="V199" s="187"/>
      <c r="W199" s="410"/>
      <c r="X199" s="187"/>
      <c r="Y199" s="410"/>
      <c r="Z199" s="187"/>
      <c r="AA199" s="410"/>
      <c r="AB199" s="187"/>
      <c r="AC199" s="410"/>
      <c r="AD199" s="187"/>
      <c r="AE199" s="410"/>
      <c r="AF199" s="187"/>
      <c r="AG199" s="410"/>
      <c r="AH199" s="187"/>
      <c r="AI199" s="410"/>
      <c r="AJ199" s="187"/>
      <c r="AK199" s="410"/>
      <c r="AL199" s="187"/>
      <c r="AM199" s="410"/>
      <c r="AN199" s="187"/>
      <c r="AO199" s="410"/>
      <c r="AP199" s="187"/>
      <c r="AQ199" s="410"/>
      <c r="AR199" s="187"/>
      <c r="AS199" s="410"/>
      <c r="AT199" s="187"/>
      <c r="AU199" s="410"/>
      <c r="AV199" s="187"/>
      <c r="AW199" s="410"/>
      <c r="AX199" s="405"/>
      <c r="AY199" s="406"/>
      <c r="AZ199" s="406"/>
      <c r="BA199" s="405"/>
      <c r="BB199" s="406"/>
    </row>
    <row r="200" spans="1:54" ht="12.75">
      <c r="A200" s="405"/>
      <c r="B200" s="405"/>
      <c r="C200" s="312"/>
      <c r="D200" s="406"/>
      <c r="E200" s="405"/>
      <c r="F200" s="406"/>
      <c r="G200" s="405"/>
      <c r="H200" s="406"/>
      <c r="I200" s="405"/>
      <c r="J200" s="365"/>
      <c r="K200" s="413"/>
      <c r="L200" s="365"/>
      <c r="M200" s="413"/>
      <c r="N200" s="365"/>
      <c r="O200" s="413"/>
      <c r="P200" s="365"/>
      <c r="Q200" s="413"/>
      <c r="R200" s="365"/>
      <c r="S200" s="413"/>
      <c r="T200" s="365"/>
      <c r="U200" s="413"/>
      <c r="V200" s="187"/>
      <c r="W200" s="410"/>
      <c r="X200" s="187"/>
      <c r="Y200" s="410"/>
      <c r="Z200" s="187"/>
      <c r="AA200" s="410"/>
      <c r="AB200" s="187"/>
      <c r="AC200" s="410"/>
      <c r="AD200" s="187"/>
      <c r="AE200" s="410"/>
      <c r="AF200" s="187"/>
      <c r="AG200" s="410"/>
      <c r="AH200" s="187"/>
      <c r="AI200" s="410"/>
      <c r="AJ200" s="187"/>
      <c r="AK200" s="410"/>
      <c r="AL200" s="187"/>
      <c r="AM200" s="410"/>
      <c r="AN200" s="187"/>
      <c r="AO200" s="410"/>
      <c r="AP200" s="187"/>
      <c r="AQ200" s="410"/>
      <c r="AR200" s="187"/>
      <c r="AS200" s="410"/>
      <c r="AT200" s="187"/>
      <c r="AU200" s="410"/>
      <c r="AV200" s="187"/>
      <c r="AW200" s="410"/>
      <c r="AX200" s="405"/>
      <c r="AY200" s="406"/>
      <c r="AZ200" s="406"/>
      <c r="BA200" s="405"/>
      <c r="BB200" s="406"/>
    </row>
    <row r="201" spans="1:54" ht="12.75">
      <c r="A201" s="405"/>
      <c r="B201" s="405"/>
      <c r="C201" s="312"/>
      <c r="D201" s="406"/>
      <c r="E201" s="405"/>
      <c r="F201" s="406"/>
      <c r="G201" s="405"/>
      <c r="H201" s="406"/>
      <c r="I201" s="405"/>
      <c r="J201" s="365"/>
      <c r="K201" s="413"/>
      <c r="L201" s="365"/>
      <c r="M201" s="413"/>
      <c r="N201" s="365"/>
      <c r="O201" s="413"/>
      <c r="P201" s="365"/>
      <c r="Q201" s="413"/>
      <c r="R201" s="365"/>
      <c r="S201" s="413"/>
      <c r="T201" s="365"/>
      <c r="U201" s="413"/>
      <c r="V201" s="187"/>
      <c r="W201" s="410"/>
      <c r="X201" s="187"/>
      <c r="Y201" s="410"/>
      <c r="Z201" s="187"/>
      <c r="AA201" s="410"/>
      <c r="AB201" s="187"/>
      <c r="AC201" s="410"/>
      <c r="AD201" s="187"/>
      <c r="AE201" s="410"/>
      <c r="AF201" s="187"/>
      <c r="AG201" s="410"/>
      <c r="AH201" s="187"/>
      <c r="AI201" s="410"/>
      <c r="AJ201" s="187"/>
      <c r="AK201" s="410"/>
      <c r="AL201" s="187"/>
      <c r="AM201" s="410"/>
      <c r="AN201" s="187"/>
      <c r="AO201" s="410"/>
      <c r="AP201" s="187"/>
      <c r="AQ201" s="410"/>
      <c r="AR201" s="187"/>
      <c r="AS201" s="410"/>
      <c r="AT201" s="187"/>
      <c r="AU201" s="410"/>
      <c r="AV201" s="187"/>
      <c r="AW201" s="410"/>
      <c r="AX201" s="405"/>
      <c r="AY201" s="406"/>
      <c r="AZ201" s="406"/>
      <c r="BA201" s="405"/>
      <c r="BB201" s="406"/>
    </row>
    <row r="202" spans="1:54" ht="12.75">
      <c r="A202" s="405"/>
      <c r="B202" s="405"/>
      <c r="C202" s="312"/>
      <c r="D202" s="406"/>
      <c r="E202" s="405"/>
      <c r="F202" s="406"/>
      <c r="G202" s="405"/>
      <c r="H202" s="406"/>
      <c r="I202" s="405"/>
      <c r="J202" s="365"/>
      <c r="K202" s="413"/>
      <c r="L202" s="365"/>
      <c r="M202" s="413"/>
      <c r="N202" s="365"/>
      <c r="O202" s="413"/>
      <c r="P202" s="365"/>
      <c r="Q202" s="413"/>
      <c r="R202" s="365"/>
      <c r="S202" s="413"/>
      <c r="T202" s="365"/>
      <c r="U202" s="413"/>
      <c r="V202" s="187"/>
      <c r="W202" s="410"/>
      <c r="X202" s="187"/>
      <c r="Y202" s="410"/>
      <c r="Z202" s="187"/>
      <c r="AA202" s="410"/>
      <c r="AB202" s="187"/>
      <c r="AC202" s="410"/>
      <c r="AD202" s="187"/>
      <c r="AE202" s="410"/>
      <c r="AF202" s="187"/>
      <c r="AG202" s="410"/>
      <c r="AH202" s="187"/>
      <c r="AI202" s="410"/>
      <c r="AJ202" s="187"/>
      <c r="AK202" s="410"/>
      <c r="AL202" s="187"/>
      <c r="AM202" s="410"/>
      <c r="AN202" s="187"/>
      <c r="AO202" s="410"/>
      <c r="AP202" s="187"/>
      <c r="AQ202" s="410"/>
      <c r="AR202" s="187"/>
      <c r="AS202" s="410"/>
      <c r="AT202" s="187"/>
      <c r="AU202" s="410"/>
      <c r="AV202" s="187"/>
      <c r="AW202" s="410"/>
      <c r="AX202" s="405"/>
      <c r="AY202" s="406"/>
      <c r="AZ202" s="406"/>
      <c r="BA202" s="405"/>
      <c r="BB202" s="406"/>
    </row>
    <row r="203" spans="1:54" ht="12.75">
      <c r="A203" s="405"/>
      <c r="B203" s="405"/>
      <c r="C203" s="312"/>
      <c r="D203" s="406"/>
      <c r="E203" s="405"/>
      <c r="F203" s="406"/>
      <c r="G203" s="405"/>
      <c r="H203" s="406"/>
      <c r="I203" s="405"/>
      <c r="J203" s="365"/>
      <c r="K203" s="413"/>
      <c r="L203" s="365"/>
      <c r="M203" s="413"/>
      <c r="N203" s="365"/>
      <c r="O203" s="413"/>
      <c r="P203" s="365"/>
      <c r="Q203" s="413"/>
      <c r="R203" s="365"/>
      <c r="S203" s="413"/>
      <c r="T203" s="365"/>
      <c r="U203" s="413"/>
      <c r="V203" s="187"/>
      <c r="W203" s="410"/>
      <c r="X203" s="187"/>
      <c r="Y203" s="410"/>
      <c r="Z203" s="187"/>
      <c r="AA203" s="410"/>
      <c r="AB203" s="187"/>
      <c r="AC203" s="410"/>
      <c r="AD203" s="187"/>
      <c r="AE203" s="410"/>
      <c r="AF203" s="187"/>
      <c r="AG203" s="410"/>
      <c r="AH203" s="187"/>
      <c r="AI203" s="410"/>
      <c r="AJ203" s="187"/>
      <c r="AK203" s="410"/>
      <c r="AL203" s="187"/>
      <c r="AM203" s="410"/>
      <c r="AN203" s="187"/>
      <c r="AO203" s="410"/>
      <c r="AP203" s="187"/>
      <c r="AQ203" s="410"/>
      <c r="AR203" s="187"/>
      <c r="AS203" s="410"/>
      <c r="AT203" s="187"/>
      <c r="AU203" s="410"/>
      <c r="AV203" s="187"/>
      <c r="AW203" s="410"/>
      <c r="AX203" s="405"/>
      <c r="AY203" s="406"/>
      <c r="AZ203" s="406"/>
      <c r="BA203" s="405"/>
      <c r="BB203" s="406"/>
    </row>
    <row r="204" spans="1:54" ht="12.75">
      <c r="A204" s="405"/>
      <c r="B204" s="405"/>
      <c r="C204" s="312"/>
      <c r="D204" s="406"/>
      <c r="E204" s="405"/>
      <c r="F204" s="406"/>
      <c r="G204" s="405"/>
      <c r="H204" s="406"/>
      <c r="I204" s="405"/>
      <c r="J204" s="365"/>
      <c r="K204" s="413"/>
      <c r="L204" s="365"/>
      <c r="M204" s="413"/>
      <c r="N204" s="365"/>
      <c r="O204" s="413"/>
      <c r="P204" s="365"/>
      <c r="Q204" s="413"/>
      <c r="R204" s="365"/>
      <c r="S204" s="413"/>
      <c r="T204" s="365"/>
      <c r="U204" s="413"/>
      <c r="V204" s="187"/>
      <c r="W204" s="410"/>
      <c r="X204" s="187"/>
      <c r="Y204" s="410"/>
      <c r="Z204" s="187"/>
      <c r="AA204" s="410"/>
      <c r="AB204" s="187"/>
      <c r="AC204" s="410"/>
      <c r="AD204" s="187"/>
      <c r="AE204" s="410"/>
      <c r="AF204" s="187"/>
      <c r="AG204" s="410"/>
      <c r="AH204" s="187"/>
      <c r="AI204" s="410"/>
      <c r="AJ204" s="187"/>
      <c r="AK204" s="410"/>
      <c r="AL204" s="187"/>
      <c r="AM204" s="410"/>
      <c r="AN204" s="187"/>
      <c r="AO204" s="410"/>
      <c r="AP204" s="187"/>
      <c r="AQ204" s="410"/>
      <c r="AR204" s="187"/>
      <c r="AS204" s="410"/>
      <c r="AT204" s="187"/>
      <c r="AU204" s="410"/>
      <c r="AV204" s="187"/>
      <c r="AW204" s="410"/>
      <c r="AX204" s="405"/>
      <c r="AY204" s="406"/>
      <c r="AZ204" s="406"/>
      <c r="BA204" s="405"/>
      <c r="BB204" s="406"/>
    </row>
    <row r="205" spans="1:54" ht="12.75">
      <c r="A205" s="405"/>
      <c r="B205" s="405"/>
      <c r="C205" s="312"/>
      <c r="D205" s="406"/>
      <c r="E205" s="405"/>
      <c r="F205" s="406"/>
      <c r="G205" s="405"/>
      <c r="H205" s="406"/>
      <c r="I205" s="405"/>
      <c r="J205" s="365"/>
      <c r="K205" s="413"/>
      <c r="L205" s="365"/>
      <c r="M205" s="413"/>
      <c r="N205" s="365"/>
      <c r="O205" s="413"/>
      <c r="P205" s="365"/>
      <c r="Q205" s="413"/>
      <c r="R205" s="365"/>
      <c r="S205" s="413"/>
      <c r="T205" s="365"/>
      <c r="U205" s="413"/>
      <c r="V205" s="187"/>
      <c r="W205" s="410"/>
      <c r="X205" s="187"/>
      <c r="Y205" s="410"/>
      <c r="Z205" s="187"/>
      <c r="AA205" s="410"/>
      <c r="AB205" s="187"/>
      <c r="AC205" s="410"/>
      <c r="AD205" s="187"/>
      <c r="AE205" s="410"/>
      <c r="AF205" s="187"/>
      <c r="AG205" s="410"/>
      <c r="AH205" s="187"/>
      <c r="AI205" s="410"/>
      <c r="AJ205" s="187"/>
      <c r="AK205" s="410"/>
      <c r="AL205" s="187"/>
      <c r="AM205" s="410"/>
      <c r="AN205" s="187"/>
      <c r="AO205" s="410"/>
      <c r="AP205" s="187"/>
      <c r="AQ205" s="410"/>
      <c r="AR205" s="187"/>
      <c r="AS205" s="410"/>
      <c r="AT205" s="187"/>
      <c r="AU205" s="410"/>
      <c r="AV205" s="187"/>
      <c r="AW205" s="410"/>
      <c r="AX205" s="405"/>
      <c r="AY205" s="406"/>
      <c r="AZ205" s="406"/>
      <c r="BA205" s="405"/>
      <c r="BB205" s="406"/>
    </row>
    <row r="206" spans="1:54" ht="12.75">
      <c r="A206" s="405"/>
      <c r="B206" s="405"/>
      <c r="C206" s="312"/>
      <c r="D206" s="406"/>
      <c r="E206" s="405"/>
      <c r="F206" s="406"/>
      <c r="G206" s="405"/>
      <c r="H206" s="406"/>
      <c r="I206" s="405"/>
      <c r="J206" s="365"/>
      <c r="K206" s="413"/>
      <c r="L206" s="365"/>
      <c r="M206" s="413"/>
      <c r="N206" s="365"/>
      <c r="O206" s="413"/>
      <c r="P206" s="365"/>
      <c r="Q206" s="413"/>
      <c r="R206" s="365"/>
      <c r="S206" s="413"/>
      <c r="T206" s="365"/>
      <c r="U206" s="413"/>
      <c r="V206" s="187"/>
      <c r="W206" s="410"/>
      <c r="X206" s="187"/>
      <c r="Y206" s="410"/>
      <c r="Z206" s="187"/>
      <c r="AA206" s="410"/>
      <c r="AB206" s="187"/>
      <c r="AC206" s="410"/>
      <c r="AD206" s="187"/>
      <c r="AE206" s="410"/>
      <c r="AF206" s="187"/>
      <c r="AG206" s="410"/>
      <c r="AH206" s="187"/>
      <c r="AI206" s="410"/>
      <c r="AJ206" s="187"/>
      <c r="AK206" s="410"/>
      <c r="AL206" s="187"/>
      <c r="AM206" s="410"/>
      <c r="AN206" s="187"/>
      <c r="AO206" s="410"/>
      <c r="AP206" s="187"/>
      <c r="AQ206" s="410"/>
      <c r="AR206" s="187"/>
      <c r="AS206" s="410"/>
      <c r="AT206" s="187"/>
      <c r="AU206" s="410"/>
      <c r="AV206" s="187"/>
      <c r="AW206" s="410"/>
      <c r="AX206" s="405"/>
      <c r="AY206" s="406"/>
      <c r="AZ206" s="406"/>
      <c r="BA206" s="405"/>
      <c r="BB206" s="406"/>
    </row>
    <row r="207" spans="1:54" ht="12.75">
      <c r="A207" s="405"/>
      <c r="B207" s="405"/>
      <c r="C207" s="312"/>
      <c r="D207" s="406"/>
      <c r="E207" s="405"/>
      <c r="F207" s="406"/>
      <c r="G207" s="405"/>
      <c r="H207" s="406"/>
      <c r="I207" s="405"/>
      <c r="J207" s="365"/>
      <c r="K207" s="413"/>
      <c r="L207" s="365"/>
      <c r="M207" s="413"/>
      <c r="N207" s="365"/>
      <c r="O207" s="413"/>
      <c r="P207" s="365"/>
      <c r="Q207" s="413"/>
      <c r="R207" s="365"/>
      <c r="S207" s="413"/>
      <c r="T207" s="365"/>
      <c r="U207" s="413"/>
      <c r="V207" s="187"/>
      <c r="W207" s="410"/>
      <c r="X207" s="187"/>
      <c r="Y207" s="410"/>
      <c r="Z207" s="187"/>
      <c r="AA207" s="410"/>
      <c r="AB207" s="187"/>
      <c r="AC207" s="410"/>
      <c r="AD207" s="187"/>
      <c r="AE207" s="410"/>
      <c r="AF207" s="187"/>
      <c r="AG207" s="410"/>
      <c r="AH207" s="187"/>
      <c r="AI207" s="410"/>
      <c r="AJ207" s="187"/>
      <c r="AK207" s="410"/>
      <c r="AL207" s="187"/>
      <c r="AM207" s="410"/>
      <c r="AN207" s="187"/>
      <c r="AO207" s="410"/>
      <c r="AP207" s="187"/>
      <c r="AQ207" s="410"/>
      <c r="AR207" s="187"/>
      <c r="AS207" s="410"/>
      <c r="AT207" s="187"/>
      <c r="AU207" s="410"/>
      <c r="AV207" s="187"/>
      <c r="AW207" s="410"/>
      <c r="AX207" s="405"/>
      <c r="AY207" s="406"/>
      <c r="AZ207" s="406"/>
      <c r="BA207" s="405"/>
      <c r="BB207" s="406"/>
    </row>
    <row r="208" spans="1:54" ht="12.75">
      <c r="A208" s="405"/>
      <c r="B208" s="405"/>
      <c r="C208" s="312"/>
      <c r="D208" s="406"/>
      <c r="E208" s="405"/>
      <c r="F208" s="406"/>
      <c r="G208" s="405"/>
      <c r="H208" s="406"/>
      <c r="I208" s="405"/>
      <c r="J208" s="365"/>
      <c r="K208" s="413"/>
      <c r="L208" s="365"/>
      <c r="M208" s="413"/>
      <c r="N208" s="365"/>
      <c r="O208" s="413"/>
      <c r="P208" s="365"/>
      <c r="Q208" s="413"/>
      <c r="R208" s="365"/>
      <c r="S208" s="413"/>
      <c r="T208" s="365"/>
      <c r="U208" s="413"/>
      <c r="V208" s="187"/>
      <c r="W208" s="410"/>
      <c r="X208" s="187"/>
      <c r="Y208" s="410"/>
      <c r="Z208" s="187"/>
      <c r="AA208" s="410"/>
      <c r="AB208" s="187"/>
      <c r="AC208" s="410"/>
      <c r="AD208" s="187"/>
      <c r="AE208" s="410"/>
      <c r="AF208" s="187"/>
      <c r="AG208" s="410"/>
      <c r="AH208" s="187"/>
      <c r="AI208" s="410"/>
      <c r="AJ208" s="187"/>
      <c r="AK208" s="410"/>
      <c r="AL208" s="187"/>
      <c r="AM208" s="410"/>
      <c r="AN208" s="187"/>
      <c r="AO208" s="410"/>
      <c r="AP208" s="187"/>
      <c r="AQ208" s="410"/>
      <c r="AR208" s="187"/>
      <c r="AS208" s="410"/>
      <c r="AT208" s="187"/>
      <c r="AU208" s="410"/>
      <c r="AV208" s="187"/>
      <c r="AW208" s="410"/>
      <c r="AX208" s="405"/>
      <c r="AY208" s="406"/>
      <c r="AZ208" s="406"/>
      <c r="BA208" s="405"/>
      <c r="BB208" s="406"/>
    </row>
    <row r="209" spans="1:54" ht="12.75">
      <c r="A209" s="405"/>
      <c r="B209" s="405"/>
      <c r="C209" s="312"/>
      <c r="D209" s="406"/>
      <c r="E209" s="405"/>
      <c r="F209" s="406"/>
      <c r="G209" s="405"/>
      <c r="H209" s="406"/>
      <c r="I209" s="405"/>
      <c r="J209" s="365"/>
      <c r="K209" s="413"/>
      <c r="L209" s="365"/>
      <c r="M209" s="413"/>
      <c r="N209" s="365"/>
      <c r="O209" s="413"/>
      <c r="P209" s="365"/>
      <c r="Q209" s="413"/>
      <c r="R209" s="365"/>
      <c r="S209" s="413"/>
      <c r="T209" s="365"/>
      <c r="U209" s="413"/>
      <c r="V209" s="187"/>
      <c r="W209" s="410"/>
      <c r="X209" s="187"/>
      <c r="Y209" s="410"/>
      <c r="Z209" s="187"/>
      <c r="AA209" s="410"/>
      <c r="AB209" s="187"/>
      <c r="AC209" s="410"/>
      <c r="AD209" s="187"/>
      <c r="AE209" s="410"/>
      <c r="AF209" s="187"/>
      <c r="AG209" s="410"/>
      <c r="AH209" s="187"/>
      <c r="AI209" s="410"/>
      <c r="AJ209" s="187"/>
      <c r="AK209" s="410"/>
      <c r="AL209" s="187"/>
      <c r="AM209" s="410"/>
      <c r="AN209" s="187"/>
      <c r="AO209" s="410"/>
      <c r="AP209" s="187"/>
      <c r="AQ209" s="410"/>
      <c r="AR209" s="187"/>
      <c r="AS209" s="410"/>
      <c r="AT209" s="187"/>
      <c r="AU209" s="410"/>
      <c r="AV209" s="187"/>
      <c r="AW209" s="410"/>
      <c r="AX209" s="405"/>
      <c r="AY209" s="406"/>
      <c r="AZ209" s="406"/>
      <c r="BA209" s="405"/>
      <c r="BB209" s="406"/>
    </row>
    <row r="210" spans="1:54" ht="12.75">
      <c r="A210" s="405"/>
      <c r="B210" s="405"/>
      <c r="C210" s="312"/>
      <c r="D210" s="406"/>
      <c r="E210" s="405"/>
      <c r="F210" s="406"/>
      <c r="G210" s="405"/>
      <c r="H210" s="406"/>
      <c r="I210" s="405"/>
      <c r="J210" s="365"/>
      <c r="K210" s="413"/>
      <c r="L210" s="365"/>
      <c r="M210" s="413"/>
      <c r="N210" s="365"/>
      <c r="O210" s="413"/>
      <c r="P210" s="365"/>
      <c r="Q210" s="413"/>
      <c r="R210" s="365"/>
      <c r="S210" s="413"/>
      <c r="T210" s="365"/>
      <c r="U210" s="413"/>
      <c r="V210" s="187"/>
      <c r="W210" s="410"/>
      <c r="X210" s="187"/>
      <c r="Y210" s="410"/>
      <c r="Z210" s="187"/>
      <c r="AA210" s="410"/>
      <c r="AB210" s="187"/>
      <c r="AC210" s="410"/>
      <c r="AD210" s="187"/>
      <c r="AE210" s="410"/>
      <c r="AF210" s="187"/>
      <c r="AG210" s="410"/>
      <c r="AH210" s="187"/>
      <c r="AI210" s="410"/>
      <c r="AJ210" s="187"/>
      <c r="AK210" s="410"/>
      <c r="AL210" s="187"/>
      <c r="AM210" s="410"/>
      <c r="AN210" s="187"/>
      <c r="AO210" s="410"/>
      <c r="AP210" s="187"/>
      <c r="AQ210" s="410"/>
      <c r="AR210" s="187"/>
      <c r="AS210" s="410"/>
      <c r="AT210" s="187"/>
      <c r="AU210" s="410"/>
      <c r="AV210" s="187"/>
      <c r="AW210" s="410"/>
      <c r="AX210" s="405"/>
      <c r="AY210" s="406"/>
      <c r="AZ210" s="406"/>
      <c r="BA210" s="405"/>
      <c r="BB210" s="406"/>
    </row>
    <row r="211" spans="1:54" ht="12.75">
      <c r="A211" s="405"/>
      <c r="B211" s="405"/>
      <c r="C211" s="312"/>
      <c r="D211" s="406"/>
      <c r="E211" s="405"/>
      <c r="F211" s="406"/>
      <c r="G211" s="405"/>
      <c r="H211" s="406"/>
      <c r="I211" s="405"/>
      <c r="J211" s="365"/>
      <c r="K211" s="413"/>
      <c r="L211" s="365"/>
      <c r="M211" s="413"/>
      <c r="N211" s="365"/>
      <c r="O211" s="413"/>
      <c r="P211" s="365"/>
      <c r="Q211" s="413"/>
      <c r="R211" s="365"/>
      <c r="S211" s="413"/>
      <c r="T211" s="365"/>
      <c r="U211" s="413"/>
      <c r="V211" s="187"/>
      <c r="W211" s="410"/>
      <c r="X211" s="187"/>
      <c r="Y211" s="410"/>
      <c r="Z211" s="187"/>
      <c r="AA211" s="410"/>
      <c r="AB211" s="187"/>
      <c r="AC211" s="410"/>
      <c r="AD211" s="187"/>
      <c r="AE211" s="410"/>
      <c r="AF211" s="187"/>
      <c r="AG211" s="410"/>
      <c r="AH211" s="187"/>
      <c r="AI211" s="410"/>
      <c r="AJ211" s="187"/>
      <c r="AK211" s="410"/>
      <c r="AL211" s="187"/>
      <c r="AM211" s="410"/>
      <c r="AN211" s="187"/>
      <c r="AO211" s="410"/>
      <c r="AP211" s="187"/>
      <c r="AQ211" s="410"/>
      <c r="AR211" s="187"/>
      <c r="AS211" s="410"/>
      <c r="AT211" s="187"/>
      <c r="AU211" s="410"/>
      <c r="AV211" s="187"/>
      <c r="AW211" s="410"/>
      <c r="AX211" s="405"/>
      <c r="AY211" s="406"/>
      <c r="AZ211" s="406"/>
      <c r="BA211" s="405"/>
      <c r="BB211" s="406"/>
    </row>
    <row r="212" spans="1:54" ht="12.75">
      <c r="A212" s="405"/>
      <c r="B212" s="405"/>
      <c r="C212" s="312"/>
      <c r="D212" s="406"/>
      <c r="E212" s="405"/>
      <c r="F212" s="406"/>
      <c r="G212" s="405"/>
      <c r="H212" s="406"/>
      <c r="I212" s="405"/>
      <c r="J212" s="365"/>
      <c r="K212" s="413"/>
      <c r="L212" s="365"/>
      <c r="M212" s="413"/>
      <c r="N212" s="365"/>
      <c r="O212" s="413"/>
      <c r="P212" s="365"/>
      <c r="Q212" s="413"/>
      <c r="R212" s="365"/>
      <c r="S212" s="413"/>
      <c r="T212" s="365"/>
      <c r="U212" s="413"/>
      <c r="V212" s="187"/>
      <c r="W212" s="410"/>
      <c r="X212" s="187"/>
      <c r="Y212" s="410"/>
      <c r="Z212" s="187"/>
      <c r="AA212" s="410"/>
      <c r="AB212" s="187"/>
      <c r="AC212" s="410"/>
      <c r="AD212" s="187"/>
      <c r="AE212" s="410"/>
      <c r="AF212" s="187"/>
      <c r="AG212" s="410"/>
      <c r="AH212" s="187"/>
      <c r="AI212" s="410"/>
      <c r="AJ212" s="187"/>
      <c r="AK212" s="410"/>
      <c r="AL212" s="187"/>
      <c r="AM212" s="410"/>
      <c r="AN212" s="187"/>
      <c r="AO212" s="410"/>
      <c r="AP212" s="187"/>
      <c r="AQ212" s="410"/>
      <c r="AR212" s="187"/>
      <c r="AS212" s="410"/>
      <c r="AT212" s="187"/>
      <c r="AU212" s="410"/>
      <c r="AV212" s="187"/>
      <c r="AW212" s="410"/>
      <c r="AX212" s="405"/>
      <c r="AY212" s="406"/>
      <c r="AZ212" s="406"/>
      <c r="BA212" s="405"/>
      <c r="BB212" s="406"/>
    </row>
    <row r="213" spans="1:54" ht="12.75">
      <c r="A213" s="405"/>
      <c r="B213" s="405"/>
      <c r="C213" s="312"/>
      <c r="D213" s="406"/>
      <c r="E213" s="405"/>
      <c r="F213" s="406"/>
      <c r="G213" s="405"/>
      <c r="H213" s="406"/>
      <c r="I213" s="405"/>
      <c r="J213" s="365"/>
      <c r="K213" s="413"/>
      <c r="L213" s="365"/>
      <c r="M213" s="413"/>
      <c r="N213" s="365"/>
      <c r="O213" s="413"/>
      <c r="P213" s="365"/>
      <c r="Q213" s="413"/>
      <c r="R213" s="365"/>
      <c r="S213" s="413"/>
      <c r="T213" s="365"/>
      <c r="U213" s="413"/>
      <c r="V213" s="187"/>
      <c r="W213" s="410"/>
      <c r="X213" s="187"/>
      <c r="Y213" s="410"/>
      <c r="Z213" s="187"/>
      <c r="AA213" s="410"/>
      <c r="AB213" s="187"/>
      <c r="AC213" s="410"/>
      <c r="AD213" s="187"/>
      <c r="AE213" s="410"/>
      <c r="AF213" s="187"/>
      <c r="AG213" s="410"/>
      <c r="AH213" s="187"/>
      <c r="AI213" s="410"/>
      <c r="AJ213" s="187"/>
      <c r="AK213" s="410"/>
      <c r="AL213" s="187"/>
      <c r="AM213" s="410"/>
      <c r="AN213" s="187"/>
      <c r="AO213" s="410"/>
      <c r="AP213" s="187"/>
      <c r="AQ213" s="410"/>
      <c r="AR213" s="187"/>
      <c r="AS213" s="410"/>
      <c r="AT213" s="187"/>
      <c r="AU213" s="410"/>
      <c r="AV213" s="187"/>
      <c r="AW213" s="410"/>
      <c r="AX213" s="405"/>
      <c r="AY213" s="406"/>
      <c r="AZ213" s="406"/>
      <c r="BA213" s="405"/>
      <c r="BB213" s="406"/>
    </row>
    <row r="214" spans="1:54" ht="12.75">
      <c r="A214" s="405"/>
      <c r="B214" s="405"/>
      <c r="C214" s="312"/>
      <c r="D214" s="406"/>
      <c r="E214" s="405"/>
      <c r="F214" s="406"/>
      <c r="G214" s="405"/>
      <c r="H214" s="406"/>
      <c r="I214" s="405"/>
      <c r="J214" s="365"/>
      <c r="K214" s="413"/>
      <c r="L214" s="365"/>
      <c r="M214" s="413"/>
      <c r="N214" s="365"/>
      <c r="O214" s="413"/>
      <c r="P214" s="365"/>
      <c r="Q214" s="413"/>
      <c r="R214" s="365"/>
      <c r="S214" s="413"/>
      <c r="T214" s="365"/>
      <c r="U214" s="413"/>
      <c r="V214" s="187"/>
      <c r="W214" s="410"/>
      <c r="X214" s="187"/>
      <c r="Y214" s="410"/>
      <c r="Z214" s="187"/>
      <c r="AA214" s="410"/>
      <c r="AB214" s="187"/>
      <c r="AC214" s="410"/>
      <c r="AD214" s="187"/>
      <c r="AE214" s="410"/>
      <c r="AF214" s="187"/>
      <c r="AG214" s="410"/>
      <c r="AH214" s="187"/>
      <c r="AI214" s="410"/>
      <c r="AJ214" s="187"/>
      <c r="AK214" s="410"/>
      <c r="AL214" s="187"/>
      <c r="AM214" s="410"/>
      <c r="AN214" s="187"/>
      <c r="AO214" s="410"/>
      <c r="AP214" s="187"/>
      <c r="AQ214" s="410"/>
      <c r="AR214" s="187"/>
      <c r="AS214" s="410"/>
      <c r="AT214" s="187"/>
      <c r="AU214" s="410"/>
      <c r="AV214" s="187"/>
      <c r="AW214" s="410"/>
      <c r="AX214" s="405"/>
      <c r="AY214" s="406"/>
      <c r="AZ214" s="406"/>
      <c r="BA214" s="405"/>
      <c r="BB214" s="406"/>
    </row>
    <row r="215" spans="1:54" ht="12.75">
      <c r="A215" s="405"/>
      <c r="B215" s="405"/>
      <c r="C215" s="312"/>
      <c r="D215" s="406"/>
      <c r="E215" s="405"/>
      <c r="F215" s="406"/>
      <c r="G215" s="405"/>
      <c r="H215" s="406"/>
      <c r="I215" s="405"/>
      <c r="J215" s="365"/>
      <c r="K215" s="413"/>
      <c r="L215" s="365"/>
      <c r="M215" s="413"/>
      <c r="N215" s="365"/>
      <c r="O215" s="413"/>
      <c r="P215" s="365"/>
      <c r="Q215" s="413"/>
      <c r="R215" s="365"/>
      <c r="S215" s="413"/>
      <c r="T215" s="365"/>
      <c r="U215" s="413"/>
      <c r="V215" s="187"/>
      <c r="W215" s="410"/>
      <c r="X215" s="187"/>
      <c r="Y215" s="410"/>
      <c r="Z215" s="187"/>
      <c r="AA215" s="410"/>
      <c r="AB215" s="187"/>
      <c r="AC215" s="410"/>
      <c r="AD215" s="187"/>
      <c r="AE215" s="410"/>
      <c r="AF215" s="187"/>
      <c r="AG215" s="410"/>
      <c r="AH215" s="187"/>
      <c r="AI215" s="410"/>
      <c r="AJ215" s="187"/>
      <c r="AK215" s="410"/>
      <c r="AL215" s="187"/>
      <c r="AM215" s="410"/>
      <c r="AN215" s="187"/>
      <c r="AO215" s="410"/>
      <c r="AP215" s="187"/>
      <c r="AQ215" s="410"/>
      <c r="AR215" s="187"/>
      <c r="AS215" s="410"/>
      <c r="AT215" s="187"/>
      <c r="AU215" s="410"/>
      <c r="AV215" s="187"/>
      <c r="AW215" s="410"/>
      <c r="AX215" s="405"/>
      <c r="AY215" s="406"/>
      <c r="AZ215" s="406"/>
      <c r="BA215" s="405"/>
      <c r="BB215" s="406"/>
    </row>
    <row r="216" spans="1:54" ht="12.75">
      <c r="A216" s="405"/>
      <c r="B216" s="405"/>
      <c r="C216" s="312"/>
      <c r="D216" s="406"/>
      <c r="E216" s="405"/>
      <c r="F216" s="406"/>
      <c r="G216" s="405"/>
      <c r="H216" s="406"/>
      <c r="I216" s="405"/>
      <c r="J216" s="365"/>
      <c r="K216" s="413"/>
      <c r="L216" s="365"/>
      <c r="M216" s="413"/>
      <c r="N216" s="365"/>
      <c r="O216" s="413"/>
      <c r="P216" s="365"/>
      <c r="Q216" s="413"/>
      <c r="R216" s="365"/>
      <c r="S216" s="413"/>
      <c r="T216" s="365"/>
      <c r="U216" s="413"/>
      <c r="V216" s="187"/>
      <c r="W216" s="410"/>
      <c r="X216" s="187"/>
      <c r="Y216" s="410"/>
      <c r="Z216" s="187"/>
      <c r="AA216" s="410"/>
      <c r="AB216" s="187"/>
      <c r="AC216" s="410"/>
      <c r="AD216" s="187"/>
      <c r="AE216" s="410"/>
      <c r="AF216" s="187"/>
      <c r="AG216" s="410"/>
      <c r="AH216" s="187"/>
      <c r="AI216" s="410"/>
      <c r="AJ216" s="187"/>
      <c r="AK216" s="410"/>
      <c r="AL216" s="187"/>
      <c r="AM216" s="410"/>
      <c r="AN216" s="187"/>
      <c r="AO216" s="410"/>
      <c r="AP216" s="187"/>
      <c r="AQ216" s="410"/>
      <c r="AR216" s="187"/>
      <c r="AS216" s="410"/>
      <c r="AT216" s="187"/>
      <c r="AU216" s="410"/>
      <c r="AV216" s="187"/>
      <c r="AW216" s="410"/>
      <c r="AX216" s="405"/>
      <c r="AY216" s="406"/>
      <c r="AZ216" s="406"/>
      <c r="BA216" s="405"/>
      <c r="BB216" s="406"/>
    </row>
    <row r="217" spans="1:54" ht="12.75">
      <c r="A217" s="405"/>
      <c r="B217" s="405"/>
      <c r="C217" s="312"/>
      <c r="D217" s="406"/>
      <c r="E217" s="405"/>
      <c r="F217" s="406"/>
      <c r="G217" s="405"/>
      <c r="H217" s="406"/>
      <c r="I217" s="405"/>
      <c r="J217" s="365"/>
      <c r="K217" s="413"/>
      <c r="L217" s="365"/>
      <c r="M217" s="413"/>
      <c r="N217" s="365"/>
      <c r="O217" s="413"/>
      <c r="P217" s="365"/>
      <c r="Q217" s="413"/>
      <c r="R217" s="365"/>
      <c r="S217" s="413"/>
      <c r="T217" s="365"/>
      <c r="U217" s="413"/>
      <c r="V217" s="187"/>
      <c r="W217" s="410"/>
      <c r="X217" s="187"/>
      <c r="Y217" s="410"/>
      <c r="Z217" s="187"/>
      <c r="AA217" s="410"/>
      <c r="AB217" s="187"/>
      <c r="AC217" s="410"/>
      <c r="AD217" s="187"/>
      <c r="AE217" s="410"/>
      <c r="AF217" s="187"/>
      <c r="AG217" s="410"/>
      <c r="AH217" s="187"/>
      <c r="AI217" s="410"/>
      <c r="AJ217" s="187"/>
      <c r="AK217" s="410"/>
      <c r="AL217" s="187"/>
      <c r="AM217" s="410"/>
      <c r="AN217" s="187"/>
      <c r="AO217" s="410"/>
      <c r="AP217" s="187"/>
      <c r="AQ217" s="410"/>
      <c r="AR217" s="187"/>
      <c r="AS217" s="410"/>
      <c r="AT217" s="187"/>
      <c r="AU217" s="410"/>
      <c r="AV217" s="187"/>
      <c r="AW217" s="410"/>
      <c r="AX217" s="405"/>
      <c r="AY217" s="406"/>
      <c r="AZ217" s="406"/>
      <c r="BA217" s="405"/>
      <c r="BB217" s="406"/>
    </row>
    <row r="218" spans="1:54" ht="12.75">
      <c r="A218" s="405"/>
      <c r="B218" s="405"/>
      <c r="C218" s="312"/>
      <c r="D218" s="406"/>
      <c r="E218" s="405"/>
      <c r="F218" s="406"/>
      <c r="G218" s="405"/>
      <c r="H218" s="406"/>
      <c r="I218" s="405"/>
      <c r="J218" s="365"/>
      <c r="K218" s="413"/>
      <c r="L218" s="365"/>
      <c r="M218" s="413"/>
      <c r="N218" s="365"/>
      <c r="O218" s="413"/>
      <c r="P218" s="365"/>
      <c r="Q218" s="413"/>
      <c r="R218" s="365"/>
      <c r="S218" s="413"/>
      <c r="T218" s="365"/>
      <c r="U218" s="413"/>
      <c r="V218" s="187"/>
      <c r="W218" s="410"/>
      <c r="X218" s="187"/>
      <c r="Y218" s="410"/>
      <c r="Z218" s="187"/>
      <c r="AA218" s="410"/>
      <c r="AB218" s="187"/>
      <c r="AC218" s="410"/>
      <c r="AD218" s="187"/>
      <c r="AE218" s="410"/>
      <c r="AF218" s="187"/>
      <c r="AG218" s="410"/>
      <c r="AH218" s="187"/>
      <c r="AI218" s="410"/>
      <c r="AJ218" s="187"/>
      <c r="AK218" s="410"/>
      <c r="AL218" s="187"/>
      <c r="AM218" s="410"/>
      <c r="AN218" s="187"/>
      <c r="AO218" s="410"/>
      <c r="AP218" s="187"/>
      <c r="AQ218" s="410"/>
      <c r="AR218" s="187"/>
      <c r="AS218" s="410"/>
      <c r="AT218" s="187"/>
      <c r="AU218" s="410"/>
      <c r="AV218" s="187"/>
      <c r="AW218" s="410"/>
      <c r="AX218" s="405"/>
      <c r="AY218" s="406"/>
      <c r="AZ218" s="406"/>
      <c r="BA218" s="405"/>
      <c r="BB218" s="406"/>
    </row>
    <row r="219" spans="1:54" ht="12.75">
      <c r="A219" s="405"/>
      <c r="B219" s="405"/>
      <c r="C219" s="312"/>
      <c r="D219" s="406"/>
      <c r="E219" s="405"/>
      <c r="F219" s="406"/>
      <c r="G219" s="405"/>
      <c r="H219" s="406"/>
      <c r="I219" s="405"/>
      <c r="J219" s="365"/>
      <c r="K219" s="413"/>
      <c r="L219" s="365"/>
      <c r="M219" s="413"/>
      <c r="N219" s="365"/>
      <c r="O219" s="413"/>
      <c r="P219" s="365"/>
      <c r="Q219" s="413"/>
      <c r="R219" s="365"/>
      <c r="S219" s="413"/>
      <c r="T219" s="365"/>
      <c r="U219" s="413"/>
      <c r="V219" s="187"/>
      <c r="W219" s="410"/>
      <c r="X219" s="187"/>
      <c r="Y219" s="410"/>
      <c r="Z219" s="187"/>
      <c r="AA219" s="410"/>
      <c r="AB219" s="187"/>
      <c r="AC219" s="410"/>
      <c r="AD219" s="187"/>
      <c r="AE219" s="410"/>
      <c r="AF219" s="187"/>
      <c r="AG219" s="410"/>
      <c r="AH219" s="187"/>
      <c r="AI219" s="410"/>
      <c r="AJ219" s="187"/>
      <c r="AK219" s="410"/>
      <c r="AL219" s="187"/>
      <c r="AM219" s="410"/>
      <c r="AN219" s="187"/>
      <c r="AO219" s="410"/>
      <c r="AP219" s="187"/>
      <c r="AQ219" s="410"/>
      <c r="AR219" s="187"/>
      <c r="AS219" s="410"/>
      <c r="AT219" s="187"/>
      <c r="AU219" s="410"/>
      <c r="AV219" s="187"/>
      <c r="AW219" s="410"/>
      <c r="AX219" s="405"/>
      <c r="AY219" s="406"/>
      <c r="AZ219" s="406"/>
      <c r="BA219" s="405"/>
      <c r="BB219" s="406"/>
    </row>
    <row r="220" spans="1:54" ht="12.75">
      <c r="A220" s="405"/>
      <c r="B220" s="405"/>
      <c r="C220" s="312"/>
      <c r="D220" s="406"/>
      <c r="E220" s="405"/>
      <c r="F220" s="406"/>
      <c r="G220" s="405"/>
      <c r="H220" s="406"/>
      <c r="I220" s="405"/>
      <c r="J220" s="365"/>
      <c r="K220" s="413"/>
      <c r="L220" s="365"/>
      <c r="M220" s="413"/>
      <c r="N220" s="365"/>
      <c r="O220" s="413"/>
      <c r="P220" s="365"/>
      <c r="Q220" s="413"/>
      <c r="R220" s="365"/>
      <c r="S220" s="413"/>
      <c r="T220" s="365"/>
      <c r="U220" s="413"/>
      <c r="V220" s="187"/>
      <c r="W220" s="410"/>
      <c r="X220" s="187"/>
      <c r="Y220" s="410"/>
      <c r="Z220" s="187"/>
      <c r="AA220" s="410"/>
      <c r="AB220" s="187"/>
      <c r="AC220" s="410"/>
      <c r="AD220" s="187"/>
      <c r="AE220" s="410"/>
      <c r="AF220" s="187"/>
      <c r="AG220" s="410"/>
      <c r="AH220" s="187"/>
      <c r="AI220" s="410"/>
      <c r="AJ220" s="187"/>
      <c r="AK220" s="410"/>
      <c r="AL220" s="187"/>
      <c r="AM220" s="410"/>
      <c r="AN220" s="187"/>
      <c r="AO220" s="410"/>
      <c r="AP220" s="187"/>
      <c r="AQ220" s="410"/>
      <c r="AR220" s="187"/>
      <c r="AS220" s="410"/>
      <c r="AT220" s="187"/>
      <c r="AU220" s="410"/>
      <c r="AV220" s="187"/>
      <c r="AW220" s="410"/>
      <c r="AX220" s="405"/>
      <c r="AY220" s="406"/>
      <c r="AZ220" s="406"/>
      <c r="BA220" s="405"/>
      <c r="BB220" s="406"/>
    </row>
    <row r="221" spans="1:54" ht="12.75">
      <c r="A221" s="405"/>
      <c r="B221" s="405"/>
      <c r="C221" s="312"/>
      <c r="D221" s="406"/>
      <c r="E221" s="405"/>
      <c r="F221" s="406"/>
      <c r="G221" s="405"/>
      <c r="H221" s="406"/>
      <c r="I221" s="405"/>
      <c r="J221" s="365"/>
      <c r="K221" s="413"/>
      <c r="L221" s="365"/>
      <c r="M221" s="413"/>
      <c r="N221" s="365"/>
      <c r="O221" s="413"/>
      <c r="P221" s="365"/>
      <c r="Q221" s="413"/>
      <c r="R221" s="365"/>
      <c r="S221" s="413"/>
      <c r="T221" s="365"/>
      <c r="U221" s="413"/>
      <c r="V221" s="187"/>
      <c r="W221" s="410"/>
      <c r="X221" s="187"/>
      <c r="Y221" s="410"/>
      <c r="Z221" s="187"/>
      <c r="AA221" s="410"/>
      <c r="AB221" s="187"/>
      <c r="AC221" s="410"/>
      <c r="AD221" s="187"/>
      <c r="AE221" s="410"/>
      <c r="AF221" s="187"/>
      <c r="AG221" s="410"/>
      <c r="AH221" s="187"/>
      <c r="AI221" s="410"/>
      <c r="AJ221" s="187"/>
      <c r="AK221" s="410"/>
      <c r="AL221" s="187"/>
      <c r="AM221" s="410"/>
      <c r="AN221" s="187"/>
      <c r="AO221" s="410"/>
      <c r="AP221" s="187"/>
      <c r="AQ221" s="410"/>
      <c r="AR221" s="187"/>
      <c r="AS221" s="410"/>
      <c r="AT221" s="187"/>
      <c r="AU221" s="410"/>
      <c r="AV221" s="187"/>
      <c r="AW221" s="410"/>
      <c r="AX221" s="405"/>
      <c r="AY221" s="406"/>
      <c r="AZ221" s="406"/>
      <c r="BA221" s="405"/>
      <c r="BB221" s="406"/>
    </row>
    <row r="222" spans="1:54" ht="12.75">
      <c r="A222" s="405"/>
      <c r="B222" s="405"/>
      <c r="C222" s="312"/>
      <c r="D222" s="406"/>
      <c r="E222" s="405"/>
      <c r="F222" s="406"/>
      <c r="G222" s="405"/>
      <c r="H222" s="406"/>
      <c r="I222" s="405"/>
      <c r="J222" s="365"/>
      <c r="K222" s="413"/>
      <c r="L222" s="365"/>
      <c r="M222" s="413"/>
      <c r="N222" s="365"/>
      <c r="O222" s="413"/>
      <c r="P222" s="365"/>
      <c r="Q222" s="413"/>
      <c r="R222" s="365"/>
      <c r="S222" s="413"/>
      <c r="T222" s="365"/>
      <c r="U222" s="413"/>
      <c r="V222" s="187"/>
      <c r="W222" s="410"/>
      <c r="X222" s="187"/>
      <c r="Y222" s="410"/>
      <c r="Z222" s="187"/>
      <c r="AA222" s="410"/>
      <c r="AB222" s="187"/>
      <c r="AC222" s="410"/>
      <c r="AD222" s="187"/>
      <c r="AE222" s="410"/>
      <c r="AF222" s="187"/>
      <c r="AG222" s="410"/>
      <c r="AH222" s="187"/>
      <c r="AI222" s="410"/>
      <c r="AJ222" s="187"/>
      <c r="AK222" s="410"/>
      <c r="AL222" s="187"/>
      <c r="AM222" s="410"/>
      <c r="AN222" s="187"/>
      <c r="AO222" s="410"/>
      <c r="AP222" s="187"/>
      <c r="AQ222" s="410"/>
      <c r="AR222" s="187"/>
      <c r="AS222" s="410"/>
      <c r="AT222" s="187"/>
      <c r="AU222" s="410"/>
      <c r="AV222" s="187"/>
      <c r="AW222" s="410"/>
      <c r="AX222" s="405"/>
      <c r="AY222" s="406"/>
      <c r="AZ222" s="406"/>
      <c r="BA222" s="405"/>
      <c r="BB222" s="406"/>
    </row>
    <row r="223" spans="1:54" ht="12.75">
      <c r="A223" s="405"/>
      <c r="B223" s="405"/>
      <c r="C223" s="312"/>
      <c r="D223" s="406"/>
      <c r="E223" s="405"/>
      <c r="F223" s="406"/>
      <c r="G223" s="405"/>
      <c r="H223" s="406"/>
      <c r="I223" s="405"/>
      <c r="J223" s="365"/>
      <c r="K223" s="413"/>
      <c r="L223" s="365"/>
      <c r="M223" s="413"/>
      <c r="N223" s="365"/>
      <c r="O223" s="413"/>
      <c r="P223" s="365"/>
      <c r="Q223" s="413"/>
      <c r="R223" s="365"/>
      <c r="S223" s="413"/>
      <c r="T223" s="365"/>
      <c r="U223" s="413"/>
      <c r="V223" s="187"/>
      <c r="W223" s="410"/>
      <c r="X223" s="187"/>
      <c r="Y223" s="410"/>
      <c r="Z223" s="187"/>
      <c r="AA223" s="410"/>
      <c r="AB223" s="187"/>
      <c r="AC223" s="410"/>
      <c r="AD223" s="187"/>
      <c r="AE223" s="410"/>
      <c r="AF223" s="187"/>
      <c r="AG223" s="410"/>
      <c r="AH223" s="187"/>
      <c r="AI223" s="410"/>
      <c r="AJ223" s="187"/>
      <c r="AK223" s="410"/>
      <c r="AL223" s="187"/>
      <c r="AM223" s="410"/>
      <c r="AN223" s="187"/>
      <c r="AO223" s="410"/>
      <c r="AP223" s="187"/>
      <c r="AQ223" s="410"/>
      <c r="AR223" s="187"/>
      <c r="AS223" s="410"/>
      <c r="AT223" s="187"/>
      <c r="AU223" s="410"/>
      <c r="AV223" s="187"/>
      <c r="AW223" s="410"/>
      <c r="AX223" s="405"/>
      <c r="AY223" s="406"/>
      <c r="AZ223" s="406"/>
      <c r="BA223" s="405"/>
      <c r="BB223" s="406"/>
    </row>
    <row r="224" spans="1:54" ht="12.75">
      <c r="A224" s="405"/>
      <c r="B224" s="405"/>
      <c r="C224" s="312"/>
      <c r="D224" s="406"/>
      <c r="E224" s="405"/>
      <c r="F224" s="406"/>
      <c r="G224" s="405"/>
      <c r="H224" s="406"/>
      <c r="I224" s="405"/>
      <c r="J224" s="365"/>
      <c r="K224" s="413"/>
      <c r="L224" s="365"/>
      <c r="M224" s="413"/>
      <c r="N224" s="365"/>
      <c r="O224" s="413"/>
      <c r="P224" s="365"/>
      <c r="Q224" s="413"/>
      <c r="R224" s="365"/>
      <c r="S224" s="413"/>
      <c r="T224" s="365"/>
      <c r="U224" s="413"/>
      <c r="V224" s="187"/>
      <c r="W224" s="410"/>
      <c r="X224" s="187"/>
      <c r="Y224" s="410"/>
      <c r="Z224" s="187"/>
      <c r="AA224" s="410"/>
      <c r="AB224" s="187"/>
      <c r="AC224" s="410"/>
      <c r="AD224" s="187"/>
      <c r="AE224" s="410"/>
      <c r="AF224" s="187"/>
      <c r="AG224" s="410"/>
      <c r="AH224" s="187"/>
      <c r="AI224" s="410"/>
      <c r="AJ224" s="187"/>
      <c r="AK224" s="410"/>
      <c r="AL224" s="187"/>
      <c r="AM224" s="410"/>
      <c r="AN224" s="187"/>
      <c r="AO224" s="410"/>
      <c r="AP224" s="187"/>
      <c r="AQ224" s="410"/>
      <c r="AR224" s="187"/>
      <c r="AS224" s="410"/>
      <c r="AT224" s="187"/>
      <c r="AU224" s="410"/>
      <c r="AV224" s="187"/>
      <c r="AW224" s="410"/>
      <c r="AX224" s="405"/>
      <c r="AY224" s="406"/>
      <c r="AZ224" s="406"/>
      <c r="BA224" s="405"/>
      <c r="BB224" s="406"/>
    </row>
    <row r="225" spans="1:54" ht="12.75">
      <c r="A225" s="405"/>
      <c r="B225" s="405"/>
      <c r="C225" s="312"/>
      <c r="D225" s="406"/>
      <c r="E225" s="405"/>
      <c r="F225" s="406"/>
      <c r="G225" s="405"/>
      <c r="H225" s="406"/>
      <c r="I225" s="405"/>
      <c r="J225" s="365"/>
      <c r="K225" s="413"/>
      <c r="L225" s="365"/>
      <c r="M225" s="413"/>
      <c r="N225" s="365"/>
      <c r="O225" s="413"/>
      <c r="P225" s="365"/>
      <c r="Q225" s="413"/>
      <c r="R225" s="365"/>
      <c r="S225" s="413"/>
      <c r="T225" s="365"/>
      <c r="U225" s="413"/>
      <c r="V225" s="187"/>
      <c r="W225" s="410"/>
      <c r="X225" s="187"/>
      <c r="Y225" s="410"/>
      <c r="Z225" s="187"/>
      <c r="AA225" s="410"/>
      <c r="AB225" s="187"/>
      <c r="AC225" s="410"/>
      <c r="AD225" s="187"/>
      <c r="AE225" s="410"/>
      <c r="AF225" s="187"/>
      <c r="AG225" s="410"/>
      <c r="AH225" s="187"/>
      <c r="AI225" s="410"/>
      <c r="AJ225" s="187"/>
      <c r="AK225" s="410"/>
      <c r="AL225" s="187"/>
      <c r="AM225" s="410"/>
      <c r="AN225" s="187"/>
      <c r="AO225" s="410"/>
      <c r="AP225" s="187"/>
      <c r="AQ225" s="410"/>
      <c r="AR225" s="187"/>
      <c r="AS225" s="410"/>
      <c r="AT225" s="187"/>
      <c r="AU225" s="410"/>
      <c r="AV225" s="187"/>
      <c r="AW225" s="410"/>
      <c r="AX225" s="405"/>
      <c r="AY225" s="406"/>
      <c r="AZ225" s="406"/>
      <c r="BA225" s="405"/>
      <c r="BB225" s="406"/>
    </row>
    <row r="226" spans="1:54" ht="12.75">
      <c r="A226" s="405"/>
      <c r="B226" s="405"/>
      <c r="C226" s="312"/>
      <c r="D226" s="406"/>
      <c r="E226" s="405"/>
      <c r="F226" s="406"/>
      <c r="G226" s="405"/>
      <c r="H226" s="406"/>
      <c r="I226" s="405"/>
      <c r="J226" s="365"/>
      <c r="K226" s="413"/>
      <c r="L226" s="365"/>
      <c r="M226" s="413"/>
      <c r="N226" s="365"/>
      <c r="O226" s="413"/>
      <c r="P226" s="365"/>
      <c r="Q226" s="413"/>
      <c r="R226" s="365"/>
      <c r="S226" s="413"/>
      <c r="T226" s="365"/>
      <c r="U226" s="413"/>
      <c r="V226" s="187"/>
      <c r="W226" s="410"/>
      <c r="X226" s="187"/>
      <c r="Y226" s="410"/>
      <c r="Z226" s="187"/>
      <c r="AA226" s="410"/>
      <c r="AB226" s="187"/>
      <c r="AC226" s="410"/>
      <c r="AD226" s="187"/>
      <c r="AE226" s="410"/>
      <c r="AF226" s="187"/>
      <c r="AG226" s="410"/>
      <c r="AH226" s="187"/>
      <c r="AI226" s="410"/>
      <c r="AJ226" s="187"/>
      <c r="AK226" s="410"/>
      <c r="AL226" s="187"/>
      <c r="AM226" s="410"/>
      <c r="AN226" s="187"/>
      <c r="AO226" s="410"/>
      <c r="AP226" s="187"/>
      <c r="AQ226" s="410"/>
      <c r="AR226" s="187"/>
      <c r="AS226" s="410"/>
      <c r="AT226" s="187"/>
      <c r="AU226" s="410"/>
      <c r="AV226" s="187"/>
      <c r="AW226" s="410"/>
      <c r="AX226" s="405"/>
      <c r="AY226" s="406"/>
      <c r="AZ226" s="406"/>
      <c r="BA226" s="405"/>
      <c r="BB226" s="406"/>
    </row>
    <row r="227" spans="1:54" ht="12.75">
      <c r="A227" s="405"/>
      <c r="B227" s="405"/>
      <c r="C227" s="312"/>
      <c r="D227" s="406"/>
      <c r="E227" s="405"/>
      <c r="F227" s="406"/>
      <c r="G227" s="405"/>
      <c r="H227" s="406"/>
      <c r="I227" s="405"/>
      <c r="J227" s="365"/>
      <c r="K227" s="413"/>
      <c r="L227" s="365"/>
      <c r="M227" s="413"/>
      <c r="N227" s="365"/>
      <c r="O227" s="413"/>
      <c r="P227" s="365"/>
      <c r="Q227" s="413"/>
      <c r="R227" s="365"/>
      <c r="S227" s="413"/>
      <c r="T227" s="365"/>
      <c r="U227" s="413"/>
      <c r="V227" s="187"/>
      <c r="W227" s="410"/>
      <c r="X227" s="187"/>
      <c r="Y227" s="410"/>
      <c r="Z227" s="187"/>
      <c r="AA227" s="410"/>
      <c r="AB227" s="187"/>
      <c r="AC227" s="410"/>
      <c r="AD227" s="187"/>
      <c r="AE227" s="410"/>
      <c r="AF227" s="187"/>
      <c r="AG227" s="410"/>
      <c r="AH227" s="187"/>
      <c r="AI227" s="410"/>
      <c r="AJ227" s="187"/>
      <c r="AK227" s="410"/>
      <c r="AL227" s="187"/>
      <c r="AM227" s="410"/>
      <c r="AN227" s="187"/>
      <c r="AO227" s="410"/>
      <c r="AP227" s="187"/>
      <c r="AQ227" s="410"/>
      <c r="AR227" s="187"/>
      <c r="AS227" s="410"/>
      <c r="AT227" s="187"/>
      <c r="AU227" s="410"/>
      <c r="AV227" s="187"/>
      <c r="AW227" s="410"/>
      <c r="AX227" s="405"/>
      <c r="AY227" s="406"/>
      <c r="AZ227" s="406"/>
      <c r="BA227" s="405"/>
      <c r="BB227" s="406"/>
    </row>
    <row r="228" spans="1:54" ht="12.75">
      <c r="A228" s="405"/>
      <c r="B228" s="405"/>
      <c r="C228" s="312"/>
      <c r="D228" s="406"/>
      <c r="E228" s="405"/>
      <c r="F228" s="406"/>
      <c r="G228" s="405"/>
      <c r="H228" s="406"/>
      <c r="I228" s="405"/>
      <c r="J228" s="365"/>
      <c r="K228" s="413"/>
      <c r="L228" s="365"/>
      <c r="M228" s="413"/>
      <c r="N228" s="365"/>
      <c r="O228" s="413"/>
      <c r="P228" s="365"/>
      <c r="Q228" s="413"/>
      <c r="R228" s="365"/>
      <c r="S228" s="413"/>
      <c r="T228" s="365"/>
      <c r="U228" s="413"/>
      <c r="V228" s="187"/>
      <c r="W228" s="410"/>
      <c r="X228" s="187"/>
      <c r="Y228" s="410"/>
      <c r="Z228" s="187"/>
      <c r="AA228" s="410"/>
      <c r="AB228" s="187"/>
      <c r="AC228" s="410"/>
      <c r="AD228" s="187"/>
      <c r="AE228" s="410"/>
      <c r="AF228" s="187"/>
      <c r="AG228" s="410"/>
      <c r="AH228" s="187"/>
      <c r="AI228" s="410"/>
      <c r="AJ228" s="187"/>
      <c r="AK228" s="410"/>
      <c r="AL228" s="187"/>
      <c r="AM228" s="410"/>
      <c r="AN228" s="187"/>
      <c r="AO228" s="410"/>
      <c r="AP228" s="187"/>
      <c r="AQ228" s="410"/>
      <c r="AR228" s="187"/>
      <c r="AS228" s="410"/>
      <c r="AT228" s="187"/>
      <c r="AU228" s="410"/>
      <c r="AV228" s="187"/>
      <c r="AW228" s="410"/>
      <c r="AX228" s="405"/>
      <c r="AY228" s="406"/>
      <c r="AZ228" s="406"/>
      <c r="BA228" s="405"/>
      <c r="BB228" s="406"/>
    </row>
    <row r="229" spans="1:54" ht="12.75">
      <c r="A229" s="405"/>
      <c r="B229" s="405"/>
      <c r="C229" s="312"/>
      <c r="D229" s="406"/>
      <c r="E229" s="405"/>
      <c r="F229" s="406"/>
      <c r="G229" s="405"/>
      <c r="H229" s="406"/>
      <c r="I229" s="405"/>
      <c r="J229" s="365"/>
      <c r="K229" s="413"/>
      <c r="L229" s="365"/>
      <c r="M229" s="413"/>
      <c r="N229" s="365"/>
      <c r="O229" s="413"/>
      <c r="P229" s="365"/>
      <c r="Q229" s="413"/>
      <c r="R229" s="365"/>
      <c r="S229" s="413"/>
      <c r="T229" s="365"/>
      <c r="U229" s="413"/>
      <c r="V229" s="187"/>
      <c r="W229" s="410"/>
      <c r="X229" s="187"/>
      <c r="Y229" s="410"/>
      <c r="Z229" s="187"/>
      <c r="AA229" s="410"/>
      <c r="AB229" s="187"/>
      <c r="AC229" s="410"/>
      <c r="AD229" s="187"/>
      <c r="AE229" s="410"/>
      <c r="AF229" s="187"/>
      <c r="AG229" s="410"/>
      <c r="AH229" s="187"/>
      <c r="AI229" s="410"/>
      <c r="AJ229" s="187"/>
      <c r="AK229" s="410"/>
      <c r="AL229" s="187"/>
      <c r="AM229" s="410"/>
      <c r="AN229" s="187"/>
      <c r="AO229" s="410"/>
      <c r="AP229" s="187"/>
      <c r="AQ229" s="410"/>
      <c r="AR229" s="187"/>
      <c r="AS229" s="410"/>
      <c r="AT229" s="187"/>
      <c r="AU229" s="410"/>
      <c r="AV229" s="187"/>
      <c r="AW229" s="410"/>
      <c r="AX229" s="405"/>
      <c r="AY229" s="406"/>
      <c r="AZ229" s="406"/>
      <c r="BA229" s="405"/>
      <c r="BB229" s="406"/>
    </row>
    <row r="230" spans="1:54" ht="12.75">
      <c r="A230" s="405"/>
      <c r="B230" s="405"/>
      <c r="C230" s="312"/>
      <c r="D230" s="406"/>
      <c r="E230" s="405"/>
      <c r="F230" s="406"/>
      <c r="G230" s="405"/>
      <c r="H230" s="406"/>
      <c r="I230" s="405"/>
      <c r="J230" s="365"/>
      <c r="K230" s="413"/>
      <c r="L230" s="365"/>
      <c r="M230" s="413"/>
      <c r="N230" s="365"/>
      <c r="O230" s="413"/>
      <c r="P230" s="365"/>
      <c r="Q230" s="413"/>
      <c r="R230" s="365"/>
      <c r="S230" s="413"/>
      <c r="T230" s="365"/>
      <c r="U230" s="413"/>
      <c r="V230" s="187"/>
      <c r="W230" s="410"/>
      <c r="X230" s="187"/>
      <c r="Y230" s="410"/>
      <c r="Z230" s="187"/>
      <c r="AA230" s="410"/>
      <c r="AB230" s="187"/>
      <c r="AC230" s="410"/>
      <c r="AD230" s="187"/>
      <c r="AE230" s="410"/>
      <c r="AF230" s="187"/>
      <c r="AG230" s="410"/>
      <c r="AH230" s="187"/>
      <c r="AI230" s="410"/>
      <c r="AJ230" s="187"/>
      <c r="AK230" s="410"/>
      <c r="AL230" s="187"/>
      <c r="AM230" s="410"/>
      <c r="AN230" s="187"/>
      <c r="AO230" s="410"/>
      <c r="AP230" s="187"/>
      <c r="AQ230" s="410"/>
      <c r="AR230" s="187"/>
      <c r="AS230" s="410"/>
      <c r="AT230" s="187"/>
      <c r="AU230" s="410"/>
      <c r="AV230" s="187"/>
      <c r="AW230" s="410"/>
      <c r="AX230" s="405"/>
      <c r="AY230" s="406"/>
      <c r="AZ230" s="406"/>
      <c r="BA230" s="405"/>
      <c r="BB230" s="406"/>
    </row>
    <row r="231" spans="1:54" ht="12.75">
      <c r="A231" s="405"/>
      <c r="B231" s="405"/>
      <c r="C231" s="312"/>
      <c r="D231" s="406"/>
      <c r="E231" s="405"/>
      <c r="F231" s="406"/>
      <c r="G231" s="405"/>
      <c r="H231" s="406"/>
      <c r="I231" s="405"/>
      <c r="J231" s="365"/>
      <c r="K231" s="413"/>
      <c r="L231" s="365"/>
      <c r="M231" s="413"/>
      <c r="N231" s="365"/>
      <c r="O231" s="413"/>
      <c r="P231" s="365"/>
      <c r="Q231" s="413"/>
      <c r="R231" s="365"/>
      <c r="S231" s="413"/>
      <c r="T231" s="365"/>
      <c r="U231" s="413"/>
      <c r="V231" s="187"/>
      <c r="W231" s="410"/>
      <c r="X231" s="187"/>
      <c r="Y231" s="410"/>
      <c r="Z231" s="187"/>
      <c r="AA231" s="410"/>
      <c r="AB231" s="187"/>
      <c r="AC231" s="410"/>
      <c r="AD231" s="187"/>
      <c r="AE231" s="410"/>
      <c r="AF231" s="187"/>
      <c r="AG231" s="410"/>
      <c r="AH231" s="187"/>
      <c r="AI231" s="410"/>
      <c r="AJ231" s="187"/>
      <c r="AK231" s="410"/>
      <c r="AL231" s="187"/>
      <c r="AM231" s="410"/>
      <c r="AN231" s="187"/>
      <c r="AO231" s="410"/>
      <c r="AP231" s="187"/>
      <c r="AQ231" s="410"/>
      <c r="AR231" s="187"/>
      <c r="AS231" s="410"/>
      <c r="AT231" s="187"/>
      <c r="AU231" s="410"/>
      <c r="AV231" s="187"/>
      <c r="AW231" s="410"/>
      <c r="AX231" s="405"/>
      <c r="AY231" s="406"/>
      <c r="AZ231" s="406"/>
      <c r="BA231" s="405"/>
      <c r="BB231" s="406"/>
    </row>
    <row r="232" spans="1:54" ht="12.75">
      <c r="A232" s="405"/>
      <c r="B232" s="405"/>
      <c r="C232" s="312"/>
      <c r="D232" s="406"/>
      <c r="E232" s="405"/>
      <c r="F232" s="406"/>
      <c r="G232" s="405"/>
      <c r="H232" s="406"/>
      <c r="I232" s="405"/>
      <c r="J232" s="365"/>
      <c r="K232" s="413"/>
      <c r="L232" s="365"/>
      <c r="M232" s="413"/>
      <c r="N232" s="365"/>
      <c r="O232" s="413"/>
      <c r="P232" s="365"/>
      <c r="Q232" s="413"/>
      <c r="R232" s="365"/>
      <c r="S232" s="413"/>
      <c r="T232" s="365"/>
      <c r="U232" s="413"/>
      <c r="V232" s="187"/>
      <c r="W232" s="410"/>
      <c r="X232" s="187"/>
      <c r="Y232" s="410"/>
      <c r="Z232" s="187"/>
      <c r="AA232" s="410"/>
      <c r="AB232" s="187"/>
      <c r="AC232" s="410"/>
      <c r="AD232" s="187"/>
      <c r="AE232" s="410"/>
      <c r="AF232" s="187"/>
      <c r="AG232" s="410"/>
      <c r="AH232" s="187"/>
      <c r="AI232" s="410"/>
      <c r="AJ232" s="187"/>
      <c r="AK232" s="410"/>
      <c r="AL232" s="187"/>
      <c r="AM232" s="410"/>
      <c r="AN232" s="187"/>
      <c r="AO232" s="410"/>
      <c r="AP232" s="187"/>
      <c r="AQ232" s="410"/>
      <c r="AR232" s="187"/>
      <c r="AS232" s="410"/>
      <c r="AT232" s="187"/>
      <c r="AU232" s="410"/>
      <c r="AV232" s="187"/>
      <c r="AW232" s="410"/>
      <c r="AX232" s="405"/>
      <c r="AY232" s="406"/>
      <c r="AZ232" s="406"/>
      <c r="BA232" s="405"/>
      <c r="BB232" s="406"/>
    </row>
    <row r="233" spans="1:54" ht="12.75">
      <c r="A233" s="405"/>
      <c r="B233" s="405"/>
      <c r="C233" s="312"/>
      <c r="D233" s="406"/>
      <c r="E233" s="405"/>
      <c r="F233" s="406"/>
      <c r="G233" s="405"/>
      <c r="H233" s="406"/>
      <c r="I233" s="405"/>
      <c r="J233" s="365"/>
      <c r="K233" s="413"/>
      <c r="L233" s="365"/>
      <c r="M233" s="413"/>
      <c r="N233" s="365"/>
      <c r="O233" s="413"/>
      <c r="P233" s="365"/>
      <c r="Q233" s="413"/>
      <c r="R233" s="365"/>
      <c r="S233" s="413"/>
      <c r="T233" s="365"/>
      <c r="U233" s="413"/>
      <c r="V233" s="187"/>
      <c r="W233" s="410"/>
      <c r="X233" s="187"/>
      <c r="Y233" s="410"/>
      <c r="Z233" s="187"/>
      <c r="AA233" s="410"/>
      <c r="AB233" s="187"/>
      <c r="AC233" s="410"/>
      <c r="AD233" s="187"/>
      <c r="AE233" s="410"/>
      <c r="AF233" s="187"/>
      <c r="AG233" s="410"/>
      <c r="AH233" s="187"/>
      <c r="AI233" s="410"/>
      <c r="AJ233" s="187"/>
      <c r="AK233" s="410"/>
      <c r="AL233" s="187"/>
      <c r="AM233" s="410"/>
      <c r="AN233" s="187"/>
      <c r="AO233" s="410"/>
      <c r="AP233" s="187"/>
      <c r="AQ233" s="410"/>
      <c r="AR233" s="187"/>
      <c r="AS233" s="410"/>
      <c r="AT233" s="187"/>
      <c r="AU233" s="410"/>
      <c r="AV233" s="187"/>
      <c r="AW233" s="410"/>
      <c r="AX233" s="405"/>
      <c r="AY233" s="406"/>
      <c r="AZ233" s="406"/>
      <c r="BA233" s="405"/>
      <c r="BB233" s="406"/>
    </row>
    <row r="234" spans="1:54" ht="12.75">
      <c r="A234" s="405"/>
      <c r="B234" s="405"/>
      <c r="C234" s="312"/>
      <c r="D234" s="406"/>
      <c r="E234" s="405"/>
      <c r="F234" s="406"/>
      <c r="G234" s="405"/>
      <c r="H234" s="406"/>
      <c r="I234" s="405"/>
      <c r="J234" s="365"/>
      <c r="K234" s="413"/>
      <c r="L234" s="365"/>
      <c r="M234" s="413"/>
      <c r="N234" s="365"/>
      <c r="O234" s="413"/>
      <c r="P234" s="365"/>
      <c r="Q234" s="413"/>
      <c r="R234" s="365"/>
      <c r="S234" s="413"/>
      <c r="T234" s="365"/>
      <c r="U234" s="413"/>
      <c r="V234" s="187"/>
      <c r="W234" s="410"/>
      <c r="X234" s="187"/>
      <c r="Y234" s="410"/>
      <c r="Z234" s="187"/>
      <c r="AA234" s="410"/>
      <c r="AB234" s="187"/>
      <c r="AC234" s="410"/>
      <c r="AD234" s="187"/>
      <c r="AE234" s="410"/>
      <c r="AF234" s="187"/>
      <c r="AG234" s="410"/>
      <c r="AH234" s="187"/>
      <c r="AI234" s="410"/>
      <c r="AJ234" s="187"/>
      <c r="AK234" s="410"/>
      <c r="AL234" s="187"/>
      <c r="AM234" s="410"/>
      <c r="AN234" s="187"/>
      <c r="AO234" s="410"/>
      <c r="AP234" s="187"/>
      <c r="AQ234" s="410"/>
      <c r="AR234" s="187"/>
      <c r="AS234" s="410"/>
      <c r="AT234" s="187"/>
      <c r="AU234" s="410"/>
      <c r="AV234" s="187"/>
      <c r="AW234" s="410"/>
      <c r="AX234" s="405"/>
      <c r="AY234" s="406"/>
      <c r="AZ234" s="406"/>
      <c r="BA234" s="405"/>
      <c r="BB234" s="406"/>
    </row>
    <row r="235" spans="1:54" ht="12.75">
      <c r="A235" s="405"/>
      <c r="B235" s="405"/>
      <c r="C235" s="312"/>
      <c r="D235" s="406"/>
      <c r="E235" s="405"/>
      <c r="F235" s="406"/>
      <c r="G235" s="405"/>
      <c r="H235" s="406"/>
      <c r="I235" s="405"/>
      <c r="J235" s="365"/>
      <c r="K235" s="413"/>
      <c r="L235" s="365"/>
      <c r="M235" s="413"/>
      <c r="N235" s="365"/>
      <c r="O235" s="413"/>
      <c r="P235" s="365"/>
      <c r="Q235" s="413"/>
      <c r="R235" s="365"/>
      <c r="S235" s="413"/>
      <c r="T235" s="365"/>
      <c r="U235" s="413"/>
      <c r="V235" s="187"/>
      <c r="W235" s="410"/>
      <c r="X235" s="187"/>
      <c r="Y235" s="410"/>
      <c r="Z235" s="187"/>
      <c r="AA235" s="410"/>
      <c r="AB235" s="187"/>
      <c r="AC235" s="410"/>
      <c r="AD235" s="187"/>
      <c r="AE235" s="410"/>
      <c r="AF235" s="187"/>
      <c r="AG235" s="410"/>
      <c r="AH235" s="187"/>
      <c r="AI235" s="410"/>
      <c r="AJ235" s="187"/>
      <c r="AK235" s="410"/>
      <c r="AL235" s="187"/>
      <c r="AM235" s="410"/>
      <c r="AN235" s="187"/>
      <c r="AO235" s="410"/>
      <c r="AP235" s="187"/>
      <c r="AQ235" s="410"/>
      <c r="AR235" s="187"/>
      <c r="AS235" s="410"/>
      <c r="AT235" s="187"/>
      <c r="AU235" s="410"/>
      <c r="AV235" s="187"/>
      <c r="AW235" s="410"/>
      <c r="AX235" s="405"/>
      <c r="AY235" s="406"/>
      <c r="AZ235" s="406"/>
      <c r="BA235" s="405"/>
      <c r="BB235" s="406"/>
    </row>
    <row r="236" spans="1:54" ht="12.75">
      <c r="A236" s="405"/>
      <c r="B236" s="405"/>
      <c r="C236" s="312"/>
      <c r="D236" s="406"/>
      <c r="E236" s="405"/>
      <c r="F236" s="406"/>
      <c r="G236" s="405"/>
      <c r="H236" s="406"/>
      <c r="I236" s="405"/>
      <c r="J236" s="365"/>
      <c r="K236" s="413"/>
      <c r="L236" s="365"/>
      <c r="M236" s="413"/>
      <c r="N236" s="365"/>
      <c r="O236" s="413"/>
      <c r="P236" s="365"/>
      <c r="Q236" s="413"/>
      <c r="R236" s="365"/>
      <c r="S236" s="413"/>
      <c r="T236" s="365"/>
      <c r="U236" s="413"/>
      <c r="V236" s="187"/>
      <c r="W236" s="410"/>
      <c r="X236" s="187"/>
      <c r="Y236" s="410"/>
      <c r="Z236" s="187"/>
      <c r="AA236" s="410"/>
      <c r="AB236" s="187"/>
      <c r="AC236" s="410"/>
      <c r="AD236" s="187"/>
      <c r="AE236" s="410"/>
      <c r="AF236" s="187"/>
      <c r="AG236" s="410"/>
      <c r="AH236" s="187"/>
      <c r="AI236" s="410"/>
      <c r="AJ236" s="187"/>
      <c r="AK236" s="410"/>
      <c r="AL236" s="187"/>
      <c r="AM236" s="410"/>
      <c r="AN236" s="187"/>
      <c r="AO236" s="410"/>
      <c r="AP236" s="187"/>
      <c r="AQ236" s="410"/>
      <c r="AR236" s="187"/>
      <c r="AS236" s="410"/>
      <c r="AT236" s="187"/>
      <c r="AU236" s="410"/>
      <c r="AV236" s="187"/>
      <c r="AW236" s="410"/>
      <c r="AX236" s="405"/>
      <c r="AY236" s="406"/>
      <c r="AZ236" s="406"/>
      <c r="BA236" s="405"/>
      <c r="BB236" s="406"/>
    </row>
    <row r="237" spans="1:54" ht="12.75">
      <c r="A237" s="405"/>
      <c r="B237" s="405"/>
      <c r="C237" s="312"/>
      <c r="D237" s="406"/>
      <c r="E237" s="405"/>
      <c r="F237" s="406"/>
      <c r="G237" s="405"/>
      <c r="H237" s="406"/>
      <c r="I237" s="405"/>
      <c r="J237" s="365"/>
      <c r="K237" s="413"/>
      <c r="L237" s="365"/>
      <c r="M237" s="413"/>
      <c r="N237" s="365"/>
      <c r="O237" s="413"/>
      <c r="P237" s="365"/>
      <c r="Q237" s="413"/>
      <c r="R237" s="365"/>
      <c r="S237" s="413"/>
      <c r="T237" s="365"/>
      <c r="U237" s="413"/>
      <c r="V237" s="187"/>
      <c r="W237" s="410"/>
      <c r="X237" s="187"/>
      <c r="Y237" s="410"/>
      <c r="Z237" s="187"/>
      <c r="AA237" s="410"/>
      <c r="AB237" s="187"/>
      <c r="AC237" s="410"/>
      <c r="AD237" s="187"/>
      <c r="AE237" s="410"/>
      <c r="AF237" s="187"/>
      <c r="AG237" s="410"/>
      <c r="AH237" s="187"/>
      <c r="AI237" s="410"/>
      <c r="AJ237" s="187"/>
      <c r="AK237" s="410"/>
      <c r="AL237" s="187"/>
      <c r="AM237" s="410"/>
      <c r="AN237" s="187"/>
      <c r="AO237" s="410"/>
      <c r="AP237" s="187"/>
      <c r="AQ237" s="410"/>
      <c r="AR237" s="187"/>
      <c r="AS237" s="410"/>
      <c r="AT237" s="187"/>
      <c r="AU237" s="410"/>
      <c r="AV237" s="187"/>
      <c r="AW237" s="410"/>
      <c r="AX237" s="405"/>
      <c r="AY237" s="406"/>
      <c r="AZ237" s="406"/>
      <c r="BA237" s="405"/>
      <c r="BB237" s="406"/>
    </row>
    <row r="238" spans="1:54" ht="12.75">
      <c r="A238" s="405"/>
      <c r="B238" s="405"/>
      <c r="C238" s="312"/>
      <c r="D238" s="406"/>
      <c r="E238" s="405"/>
      <c r="F238" s="406"/>
      <c r="G238" s="405"/>
      <c r="H238" s="406"/>
      <c r="I238" s="405"/>
      <c r="J238" s="365"/>
      <c r="K238" s="413"/>
      <c r="L238" s="365"/>
      <c r="M238" s="413"/>
      <c r="N238" s="365"/>
      <c r="O238" s="413"/>
      <c r="P238" s="365"/>
      <c r="Q238" s="413"/>
      <c r="R238" s="365"/>
      <c r="S238" s="413"/>
      <c r="T238" s="365"/>
      <c r="U238" s="413"/>
      <c r="V238" s="187"/>
      <c r="W238" s="410"/>
      <c r="X238" s="187"/>
      <c r="Y238" s="410"/>
      <c r="Z238" s="187"/>
      <c r="AA238" s="410"/>
      <c r="AB238" s="187"/>
      <c r="AC238" s="410"/>
      <c r="AD238" s="187"/>
      <c r="AE238" s="410"/>
      <c r="AF238" s="187"/>
      <c r="AG238" s="410"/>
      <c r="AH238" s="187"/>
      <c r="AI238" s="410"/>
      <c r="AJ238" s="187"/>
      <c r="AK238" s="410"/>
      <c r="AL238" s="187"/>
      <c r="AM238" s="410"/>
      <c r="AN238" s="187"/>
      <c r="AO238" s="410"/>
      <c r="AP238" s="187"/>
      <c r="AQ238" s="410"/>
      <c r="AR238" s="187"/>
      <c r="AS238" s="410"/>
      <c r="AT238" s="187"/>
      <c r="AU238" s="410"/>
      <c r="AV238" s="187"/>
      <c r="AW238" s="410"/>
      <c r="AX238" s="405"/>
      <c r="AY238" s="406"/>
      <c r="AZ238" s="406"/>
      <c r="BA238" s="405"/>
      <c r="BB238" s="406"/>
    </row>
    <row r="239" spans="1:54" ht="12.75">
      <c r="A239" s="405"/>
      <c r="B239" s="405"/>
      <c r="C239" s="312"/>
      <c r="D239" s="406"/>
      <c r="E239" s="405"/>
      <c r="F239" s="406"/>
      <c r="G239" s="405"/>
      <c r="H239" s="406"/>
      <c r="I239" s="405"/>
      <c r="J239" s="365"/>
      <c r="K239" s="413"/>
      <c r="L239" s="365"/>
      <c r="M239" s="413"/>
      <c r="N239" s="365"/>
      <c r="O239" s="413"/>
      <c r="P239" s="365"/>
      <c r="Q239" s="413"/>
      <c r="R239" s="365"/>
      <c r="S239" s="413"/>
      <c r="T239" s="365"/>
      <c r="U239" s="413"/>
      <c r="V239" s="187"/>
      <c r="W239" s="410"/>
      <c r="X239" s="187"/>
      <c r="Y239" s="410"/>
      <c r="Z239" s="187"/>
      <c r="AA239" s="410"/>
      <c r="AB239" s="187"/>
      <c r="AC239" s="410"/>
      <c r="AD239" s="187"/>
      <c r="AE239" s="410"/>
      <c r="AF239" s="187"/>
      <c r="AG239" s="410"/>
      <c r="AH239" s="187"/>
      <c r="AI239" s="410"/>
      <c r="AJ239" s="187"/>
      <c r="AK239" s="410"/>
      <c r="AL239" s="187"/>
      <c r="AM239" s="410"/>
      <c r="AN239" s="187"/>
      <c r="AO239" s="410"/>
      <c r="AP239" s="187"/>
      <c r="AQ239" s="410"/>
      <c r="AR239" s="187"/>
      <c r="AS239" s="410"/>
      <c r="AT239" s="187"/>
      <c r="AU239" s="410"/>
      <c r="AV239" s="187"/>
      <c r="AW239" s="410"/>
      <c r="AX239" s="405"/>
      <c r="AY239" s="406"/>
      <c r="AZ239" s="406"/>
      <c r="BA239" s="405"/>
      <c r="BB239" s="406"/>
    </row>
    <row r="240" spans="1:54" ht="12.75">
      <c r="A240" s="405"/>
      <c r="B240" s="405"/>
      <c r="C240" s="312"/>
      <c r="D240" s="406"/>
      <c r="E240" s="405"/>
      <c r="F240" s="406"/>
      <c r="G240" s="405"/>
      <c r="H240" s="406"/>
      <c r="I240" s="405"/>
      <c r="J240" s="365"/>
      <c r="K240" s="413"/>
      <c r="L240" s="365"/>
      <c r="M240" s="413"/>
      <c r="N240" s="365"/>
      <c r="O240" s="413"/>
      <c r="P240" s="365"/>
      <c r="Q240" s="413"/>
      <c r="R240" s="365"/>
      <c r="S240" s="413"/>
      <c r="T240" s="365"/>
      <c r="U240" s="413"/>
      <c r="V240" s="187"/>
      <c r="W240" s="410"/>
      <c r="X240" s="187"/>
      <c r="Y240" s="410"/>
      <c r="Z240" s="187"/>
      <c r="AA240" s="410"/>
      <c r="AB240" s="187"/>
      <c r="AC240" s="410"/>
      <c r="AD240" s="187"/>
      <c r="AE240" s="410"/>
      <c r="AF240" s="187"/>
      <c r="AG240" s="410"/>
      <c r="AH240" s="187"/>
      <c r="AI240" s="410"/>
      <c r="AJ240" s="187"/>
      <c r="AK240" s="410"/>
      <c r="AL240" s="187"/>
      <c r="AM240" s="410"/>
      <c r="AN240" s="187"/>
      <c r="AO240" s="410"/>
      <c r="AP240" s="187"/>
      <c r="AQ240" s="410"/>
      <c r="AR240" s="187"/>
      <c r="AS240" s="410"/>
      <c r="AT240" s="187"/>
      <c r="AU240" s="410"/>
      <c r="AV240" s="187"/>
      <c r="AW240" s="410"/>
      <c r="AX240" s="405"/>
      <c r="AY240" s="406"/>
      <c r="AZ240" s="406"/>
      <c r="BA240" s="405"/>
      <c r="BB240" s="406"/>
    </row>
    <row r="241" spans="1:54" ht="12.75">
      <c r="A241" s="405"/>
      <c r="B241" s="405"/>
      <c r="C241" s="312"/>
      <c r="D241" s="406"/>
      <c r="E241" s="405"/>
      <c r="F241" s="406"/>
      <c r="G241" s="405"/>
      <c r="H241" s="406"/>
      <c r="I241" s="405"/>
      <c r="J241" s="365"/>
      <c r="K241" s="413"/>
      <c r="L241" s="365"/>
      <c r="M241" s="413"/>
      <c r="N241" s="365"/>
      <c r="O241" s="413"/>
      <c r="P241" s="365"/>
      <c r="Q241" s="413"/>
      <c r="R241" s="365"/>
      <c r="S241" s="413"/>
      <c r="T241" s="365"/>
      <c r="U241" s="413"/>
      <c r="V241" s="187"/>
      <c r="W241" s="410"/>
      <c r="X241" s="187"/>
      <c r="Y241" s="410"/>
      <c r="Z241" s="187"/>
      <c r="AA241" s="410"/>
      <c r="AB241" s="187"/>
      <c r="AC241" s="410"/>
      <c r="AD241" s="187"/>
      <c r="AE241" s="410"/>
      <c r="AF241" s="187"/>
      <c r="AG241" s="410"/>
      <c r="AH241" s="187"/>
      <c r="AI241" s="410"/>
      <c r="AJ241" s="187"/>
      <c r="AK241" s="410"/>
      <c r="AL241" s="187"/>
      <c r="AM241" s="410"/>
      <c r="AN241" s="187"/>
      <c r="AO241" s="410"/>
      <c r="AP241" s="187"/>
      <c r="AQ241" s="410"/>
      <c r="AR241" s="187"/>
      <c r="AS241" s="410"/>
      <c r="AT241" s="187"/>
      <c r="AU241" s="410"/>
      <c r="AV241" s="187"/>
      <c r="AW241" s="410"/>
      <c r="AX241" s="405"/>
      <c r="AY241" s="406"/>
      <c r="AZ241" s="406"/>
      <c r="BA241" s="405"/>
      <c r="BB241" s="406"/>
    </row>
    <row r="242" spans="1:54" ht="12.75">
      <c r="A242" s="405"/>
      <c r="B242" s="405"/>
      <c r="C242" s="312"/>
      <c r="D242" s="406"/>
      <c r="E242" s="405"/>
      <c r="F242" s="406"/>
      <c r="G242" s="405"/>
      <c r="H242" s="406"/>
      <c r="I242" s="405"/>
      <c r="J242" s="365"/>
      <c r="K242" s="413"/>
      <c r="L242" s="365"/>
      <c r="M242" s="413"/>
      <c r="N242" s="365"/>
      <c r="O242" s="413"/>
      <c r="P242" s="365"/>
      <c r="Q242" s="413"/>
      <c r="R242" s="365"/>
      <c r="S242" s="413"/>
      <c r="T242" s="365"/>
      <c r="U242" s="413"/>
      <c r="V242" s="187"/>
      <c r="W242" s="410"/>
      <c r="X242" s="187"/>
      <c r="Y242" s="410"/>
      <c r="Z242" s="187"/>
      <c r="AA242" s="410"/>
      <c r="AB242" s="187"/>
      <c r="AC242" s="410"/>
      <c r="AD242" s="187"/>
      <c r="AE242" s="410"/>
      <c r="AF242" s="187"/>
      <c r="AG242" s="410"/>
      <c r="AH242" s="187"/>
      <c r="AI242" s="410"/>
      <c r="AJ242" s="187"/>
      <c r="AK242" s="410"/>
      <c r="AL242" s="187"/>
      <c r="AM242" s="410"/>
      <c r="AN242" s="187"/>
      <c r="AO242" s="410"/>
      <c r="AP242" s="187"/>
      <c r="AQ242" s="410"/>
      <c r="AR242" s="187"/>
      <c r="AS242" s="410"/>
      <c r="AT242" s="187"/>
      <c r="AU242" s="410"/>
      <c r="AV242" s="187"/>
      <c r="AW242" s="410"/>
      <c r="AX242" s="405"/>
      <c r="AY242" s="406"/>
      <c r="AZ242" s="406"/>
      <c r="BA242" s="405"/>
      <c r="BB242" s="406"/>
    </row>
    <row r="243" spans="1:54" ht="12.75">
      <c r="A243" s="405"/>
      <c r="B243" s="405"/>
      <c r="C243" s="312"/>
      <c r="D243" s="406"/>
      <c r="E243" s="405"/>
      <c r="F243" s="406"/>
      <c r="G243" s="405"/>
      <c r="H243" s="406"/>
      <c r="I243" s="405"/>
      <c r="J243" s="365"/>
      <c r="K243" s="413"/>
      <c r="L243" s="365"/>
      <c r="M243" s="413"/>
      <c r="N243" s="365"/>
      <c r="O243" s="413"/>
      <c r="P243" s="365"/>
      <c r="Q243" s="413"/>
      <c r="R243" s="365"/>
      <c r="S243" s="413"/>
      <c r="T243" s="365"/>
      <c r="U243" s="413"/>
      <c r="V243" s="187"/>
      <c r="W243" s="410"/>
      <c r="X243" s="187"/>
      <c r="Y243" s="410"/>
      <c r="Z243" s="187"/>
      <c r="AA243" s="410"/>
      <c r="AB243" s="187"/>
      <c r="AC243" s="410"/>
      <c r="AD243" s="187"/>
      <c r="AE243" s="410"/>
      <c r="AF243" s="187"/>
      <c r="AG243" s="410"/>
      <c r="AH243" s="187"/>
      <c r="AI243" s="410"/>
      <c r="AJ243" s="187"/>
      <c r="AK243" s="410"/>
      <c r="AL243" s="187"/>
      <c r="AM243" s="410"/>
      <c r="AN243" s="187"/>
      <c r="AO243" s="410"/>
      <c r="AP243" s="187"/>
      <c r="AQ243" s="410"/>
      <c r="AR243" s="187"/>
      <c r="AS243" s="410"/>
      <c r="AT243" s="187"/>
      <c r="AU243" s="410"/>
      <c r="AV243" s="187"/>
      <c r="AW243" s="410"/>
      <c r="AX243" s="405"/>
      <c r="AY243" s="406"/>
      <c r="AZ243" s="406"/>
      <c r="BA243" s="405"/>
      <c r="BB243" s="406"/>
    </row>
    <row r="244" spans="1:54" ht="12.75">
      <c r="A244" s="405"/>
      <c r="B244" s="405"/>
      <c r="C244" s="312"/>
      <c r="D244" s="406"/>
      <c r="E244" s="405"/>
      <c r="F244" s="406"/>
      <c r="G244" s="405"/>
      <c r="H244" s="406"/>
      <c r="I244" s="405"/>
      <c r="J244" s="365"/>
      <c r="K244" s="413"/>
      <c r="L244" s="365"/>
      <c r="M244" s="413"/>
      <c r="N244" s="365"/>
      <c r="O244" s="413"/>
      <c r="P244" s="365"/>
      <c r="Q244" s="413"/>
      <c r="R244" s="365"/>
      <c r="S244" s="413"/>
      <c r="T244" s="365"/>
      <c r="U244" s="413"/>
      <c r="V244" s="187"/>
      <c r="W244" s="410"/>
      <c r="X244" s="187"/>
      <c r="Y244" s="410"/>
      <c r="Z244" s="187"/>
      <c r="AA244" s="410"/>
      <c r="AB244" s="187"/>
      <c r="AC244" s="410"/>
      <c r="AD244" s="187"/>
      <c r="AE244" s="410"/>
      <c r="AF244" s="187"/>
      <c r="AG244" s="410"/>
      <c r="AH244" s="187"/>
      <c r="AI244" s="410"/>
      <c r="AJ244" s="187"/>
      <c r="AK244" s="410"/>
      <c r="AL244" s="187"/>
      <c r="AM244" s="410"/>
      <c r="AN244" s="187"/>
      <c r="AO244" s="410"/>
      <c r="AP244" s="187"/>
      <c r="AQ244" s="410"/>
      <c r="AR244" s="187"/>
      <c r="AS244" s="410"/>
      <c r="AT244" s="187"/>
      <c r="AU244" s="410"/>
      <c r="AV244" s="187"/>
      <c r="AW244" s="410"/>
      <c r="AX244" s="405"/>
      <c r="AY244" s="406"/>
      <c r="AZ244" s="406"/>
      <c r="BA244" s="405"/>
      <c r="BB244" s="406"/>
    </row>
    <row r="245" spans="1:54" ht="12.75">
      <c r="A245" s="405"/>
      <c r="B245" s="405"/>
      <c r="C245" s="312"/>
      <c r="D245" s="406"/>
      <c r="E245" s="405"/>
      <c r="F245" s="406"/>
      <c r="G245" s="405"/>
      <c r="H245" s="406"/>
      <c r="I245" s="405"/>
      <c r="J245" s="365"/>
      <c r="K245" s="413"/>
      <c r="L245" s="365"/>
      <c r="M245" s="413"/>
      <c r="N245" s="365"/>
      <c r="O245" s="413"/>
      <c r="P245" s="365"/>
      <c r="Q245" s="413"/>
      <c r="R245" s="365"/>
      <c r="S245" s="413"/>
      <c r="T245" s="365"/>
      <c r="U245" s="413"/>
      <c r="V245" s="187"/>
      <c r="W245" s="410"/>
      <c r="X245" s="187"/>
      <c r="Y245" s="410"/>
      <c r="Z245" s="187"/>
      <c r="AA245" s="410"/>
      <c r="AB245" s="187"/>
      <c r="AC245" s="410"/>
      <c r="AD245" s="187"/>
      <c r="AE245" s="410"/>
      <c r="AF245" s="187"/>
      <c r="AG245" s="410"/>
      <c r="AH245" s="187"/>
      <c r="AI245" s="410"/>
      <c r="AJ245" s="187"/>
      <c r="AK245" s="410"/>
      <c r="AL245" s="187"/>
      <c r="AM245" s="410"/>
      <c r="AN245" s="187"/>
      <c r="AO245" s="410"/>
      <c r="AP245" s="187"/>
      <c r="AQ245" s="410"/>
      <c r="AR245" s="187"/>
      <c r="AS245" s="410"/>
      <c r="AT245" s="187"/>
      <c r="AU245" s="410"/>
      <c r="AV245" s="187"/>
      <c r="AW245" s="410"/>
      <c r="AX245" s="405"/>
      <c r="AY245" s="406"/>
      <c r="AZ245" s="406"/>
      <c r="BA245" s="405"/>
      <c r="BB245" s="406"/>
    </row>
    <row r="246" spans="1:54" ht="12.75">
      <c r="A246" s="405"/>
      <c r="B246" s="405"/>
      <c r="C246" s="312"/>
      <c r="D246" s="406"/>
      <c r="E246" s="405"/>
      <c r="F246" s="406"/>
      <c r="G246" s="405"/>
      <c r="H246" s="406"/>
      <c r="I246" s="405"/>
      <c r="J246" s="365"/>
      <c r="K246" s="413"/>
      <c r="L246" s="365"/>
      <c r="M246" s="413"/>
      <c r="N246" s="365"/>
      <c r="O246" s="413"/>
      <c r="P246" s="365"/>
      <c r="Q246" s="413"/>
      <c r="R246" s="365"/>
      <c r="S246" s="413"/>
      <c r="T246" s="365"/>
      <c r="U246" s="413"/>
      <c r="V246" s="187"/>
      <c r="W246" s="410"/>
      <c r="X246" s="187"/>
      <c r="Y246" s="410"/>
      <c r="Z246" s="187"/>
      <c r="AA246" s="410"/>
      <c r="AB246" s="187"/>
      <c r="AC246" s="410"/>
      <c r="AD246" s="187"/>
      <c r="AE246" s="410"/>
      <c r="AF246" s="187"/>
      <c r="AG246" s="410"/>
      <c r="AH246" s="187"/>
      <c r="AI246" s="410"/>
      <c r="AJ246" s="187"/>
      <c r="AK246" s="410"/>
      <c r="AL246" s="187"/>
      <c r="AM246" s="410"/>
      <c r="AN246" s="187"/>
      <c r="AO246" s="410"/>
      <c r="AP246" s="187"/>
      <c r="AQ246" s="410"/>
      <c r="AR246" s="187"/>
      <c r="AS246" s="410"/>
      <c r="AT246" s="187"/>
      <c r="AU246" s="410"/>
      <c r="AV246" s="187"/>
      <c r="AW246" s="410"/>
      <c r="AX246" s="405"/>
      <c r="AY246" s="406"/>
      <c r="AZ246" s="406"/>
      <c r="BA246" s="405"/>
      <c r="BB246" s="406"/>
    </row>
    <row r="247" spans="1:54" ht="12.75">
      <c r="A247" s="405"/>
      <c r="B247" s="405"/>
      <c r="C247" s="312"/>
      <c r="D247" s="406"/>
      <c r="E247" s="405"/>
      <c r="F247" s="406"/>
      <c r="G247" s="405"/>
      <c r="H247" s="406"/>
      <c r="I247" s="405"/>
      <c r="J247" s="365"/>
      <c r="K247" s="413"/>
      <c r="L247" s="365"/>
      <c r="M247" s="413"/>
      <c r="N247" s="365"/>
      <c r="O247" s="413"/>
      <c r="P247" s="365"/>
      <c r="Q247" s="413"/>
      <c r="R247" s="365"/>
      <c r="S247" s="413"/>
      <c r="T247" s="365"/>
      <c r="U247" s="413"/>
      <c r="V247" s="187"/>
      <c r="W247" s="410"/>
      <c r="X247" s="187"/>
      <c r="Y247" s="410"/>
      <c r="Z247" s="187"/>
      <c r="AA247" s="410"/>
      <c r="AB247" s="187"/>
      <c r="AC247" s="410"/>
      <c r="AD247" s="187"/>
      <c r="AE247" s="410"/>
      <c r="AF247" s="187"/>
      <c r="AG247" s="410"/>
      <c r="AH247" s="187"/>
      <c r="AI247" s="410"/>
      <c r="AJ247" s="187"/>
      <c r="AK247" s="410"/>
      <c r="AL247" s="187"/>
      <c r="AM247" s="410"/>
      <c r="AN247" s="187"/>
      <c r="AO247" s="410"/>
      <c r="AP247" s="187"/>
      <c r="AQ247" s="410"/>
      <c r="AR247" s="187"/>
      <c r="AS247" s="410"/>
      <c r="AT247" s="187"/>
      <c r="AU247" s="410"/>
      <c r="AV247" s="187"/>
      <c r="AW247" s="410"/>
      <c r="AX247" s="405"/>
      <c r="AY247" s="406"/>
      <c r="AZ247" s="406"/>
      <c r="BA247" s="405"/>
      <c r="BB247" s="406"/>
    </row>
    <row r="248" spans="1:54" ht="12.75">
      <c r="A248" s="405"/>
      <c r="B248" s="405"/>
      <c r="C248" s="312"/>
      <c r="D248" s="406"/>
      <c r="E248" s="405"/>
      <c r="F248" s="406"/>
      <c r="G248" s="405"/>
      <c r="H248" s="406"/>
      <c r="I248" s="405"/>
      <c r="J248" s="365"/>
      <c r="K248" s="413"/>
      <c r="L248" s="365"/>
      <c r="M248" s="413"/>
      <c r="N248" s="365"/>
      <c r="O248" s="413"/>
      <c r="P248" s="365"/>
      <c r="Q248" s="413"/>
      <c r="R248" s="365"/>
      <c r="S248" s="413"/>
      <c r="T248" s="365"/>
      <c r="U248" s="413"/>
      <c r="V248" s="187"/>
      <c r="W248" s="410"/>
      <c r="X248" s="187"/>
      <c r="Y248" s="410"/>
      <c r="Z248" s="187"/>
      <c r="AA248" s="410"/>
      <c r="AB248" s="187"/>
      <c r="AC248" s="410"/>
      <c r="AD248" s="187"/>
      <c r="AE248" s="410"/>
      <c r="AF248" s="187"/>
      <c r="AG248" s="410"/>
      <c r="AH248" s="187"/>
      <c r="AI248" s="410"/>
      <c r="AJ248" s="187"/>
      <c r="AK248" s="410"/>
      <c r="AL248" s="187"/>
      <c r="AM248" s="410"/>
      <c r="AN248" s="187"/>
      <c r="AO248" s="410"/>
      <c r="AP248" s="187"/>
      <c r="AQ248" s="410"/>
      <c r="AR248" s="187"/>
      <c r="AS248" s="410"/>
      <c r="AT248" s="187"/>
      <c r="AU248" s="410"/>
      <c r="AV248" s="187"/>
      <c r="AW248" s="410"/>
      <c r="AX248" s="405"/>
      <c r="AY248" s="406"/>
      <c r="AZ248" s="406"/>
      <c r="BA248" s="405"/>
      <c r="BB248" s="406"/>
    </row>
    <row r="249" spans="1:54" ht="12.75">
      <c r="A249" s="405"/>
      <c r="B249" s="405"/>
      <c r="C249" s="312"/>
      <c r="D249" s="406"/>
      <c r="E249" s="405"/>
      <c r="F249" s="406"/>
      <c r="G249" s="405"/>
      <c r="H249" s="406"/>
      <c r="I249" s="405"/>
      <c r="J249" s="365"/>
      <c r="K249" s="413"/>
      <c r="L249" s="365"/>
      <c r="M249" s="413"/>
      <c r="N249" s="365"/>
      <c r="O249" s="413"/>
      <c r="P249" s="365"/>
      <c r="Q249" s="413"/>
      <c r="R249" s="365"/>
      <c r="S249" s="413"/>
      <c r="T249" s="365"/>
      <c r="U249" s="413"/>
      <c r="V249" s="187"/>
      <c r="W249" s="410"/>
      <c r="X249" s="187"/>
      <c r="Y249" s="410"/>
      <c r="Z249" s="187"/>
      <c r="AA249" s="410"/>
      <c r="AB249" s="187"/>
      <c r="AC249" s="410"/>
      <c r="AD249" s="187"/>
      <c r="AE249" s="410"/>
      <c r="AF249" s="187"/>
      <c r="AG249" s="410"/>
      <c r="AH249" s="187"/>
      <c r="AI249" s="410"/>
      <c r="AJ249" s="187"/>
      <c r="AK249" s="410"/>
      <c r="AL249" s="187"/>
      <c r="AM249" s="410"/>
      <c r="AN249" s="187"/>
      <c r="AO249" s="410"/>
      <c r="AP249" s="187"/>
      <c r="AQ249" s="410"/>
      <c r="AR249" s="187"/>
      <c r="AS249" s="410"/>
      <c r="AT249" s="187"/>
      <c r="AU249" s="410"/>
      <c r="AV249" s="187"/>
      <c r="AW249" s="410"/>
      <c r="AX249" s="405"/>
      <c r="AY249" s="406"/>
      <c r="AZ249" s="406"/>
      <c r="BA249" s="405"/>
      <c r="BB249" s="406"/>
    </row>
    <row r="250" spans="1:54" ht="12.75">
      <c r="A250" s="405"/>
      <c r="B250" s="405"/>
      <c r="C250" s="312"/>
      <c r="D250" s="406"/>
      <c r="E250" s="405"/>
      <c r="F250" s="406"/>
      <c r="G250" s="405"/>
      <c r="H250" s="406"/>
      <c r="I250" s="405"/>
      <c r="J250" s="365"/>
      <c r="K250" s="413"/>
      <c r="L250" s="365"/>
      <c r="M250" s="413"/>
      <c r="N250" s="365"/>
      <c r="O250" s="413"/>
      <c r="P250" s="365"/>
      <c r="Q250" s="413"/>
      <c r="R250" s="365"/>
      <c r="S250" s="413"/>
      <c r="T250" s="365"/>
      <c r="U250" s="413"/>
      <c r="V250" s="187"/>
      <c r="W250" s="410"/>
      <c r="X250" s="187"/>
      <c r="Y250" s="410"/>
      <c r="Z250" s="187"/>
      <c r="AA250" s="410"/>
      <c r="AB250" s="187"/>
      <c r="AC250" s="410"/>
      <c r="AD250" s="187"/>
      <c r="AE250" s="410"/>
      <c r="AF250" s="187"/>
      <c r="AG250" s="410"/>
      <c r="AH250" s="187"/>
      <c r="AI250" s="410"/>
      <c r="AJ250" s="187"/>
      <c r="AK250" s="410"/>
      <c r="AL250" s="187"/>
      <c r="AM250" s="410"/>
      <c r="AN250" s="187"/>
      <c r="AO250" s="410"/>
      <c r="AP250" s="187"/>
      <c r="AQ250" s="410"/>
      <c r="AR250" s="187"/>
      <c r="AS250" s="410"/>
      <c r="AT250" s="187"/>
      <c r="AU250" s="410"/>
      <c r="AV250" s="187"/>
      <c r="AW250" s="410"/>
      <c r="AX250" s="405"/>
      <c r="AY250" s="406"/>
      <c r="AZ250" s="406"/>
      <c r="BA250" s="405"/>
      <c r="BB250" s="406"/>
    </row>
    <row r="251" spans="1:54" ht="12.75">
      <c r="A251" s="405"/>
      <c r="B251" s="405"/>
      <c r="C251" s="312"/>
      <c r="D251" s="406"/>
      <c r="E251" s="405"/>
      <c r="F251" s="406"/>
      <c r="G251" s="405"/>
      <c r="H251" s="406"/>
      <c r="I251" s="405"/>
      <c r="J251" s="365"/>
      <c r="K251" s="413"/>
      <c r="L251" s="365"/>
      <c r="M251" s="413"/>
      <c r="N251" s="365"/>
      <c r="O251" s="413"/>
      <c r="P251" s="365"/>
      <c r="Q251" s="413"/>
      <c r="R251" s="365"/>
      <c r="S251" s="413"/>
      <c r="T251" s="365"/>
      <c r="U251" s="413"/>
      <c r="V251" s="187"/>
      <c r="W251" s="410"/>
      <c r="X251" s="187"/>
      <c r="Y251" s="410"/>
      <c r="Z251" s="187"/>
      <c r="AA251" s="410"/>
      <c r="AB251" s="187"/>
      <c r="AC251" s="410"/>
      <c r="AD251" s="187"/>
      <c r="AE251" s="410"/>
      <c r="AF251" s="187"/>
      <c r="AG251" s="410"/>
      <c r="AH251" s="187"/>
      <c r="AI251" s="410"/>
      <c r="AJ251" s="187"/>
      <c r="AK251" s="410"/>
      <c r="AL251" s="187"/>
      <c r="AM251" s="410"/>
      <c r="AN251" s="187"/>
      <c r="AO251" s="410"/>
      <c r="AP251" s="187"/>
      <c r="AQ251" s="410"/>
      <c r="AR251" s="187"/>
      <c r="AS251" s="410"/>
      <c r="AT251" s="187"/>
      <c r="AU251" s="410"/>
      <c r="AV251" s="187"/>
      <c r="AW251" s="410"/>
      <c r="AX251" s="405"/>
      <c r="AY251" s="406"/>
      <c r="AZ251" s="406"/>
      <c r="BA251" s="405"/>
      <c r="BB251" s="406"/>
    </row>
    <row r="252" spans="1:54" ht="12.75">
      <c r="A252" s="405"/>
      <c r="B252" s="405"/>
      <c r="C252" s="312"/>
      <c r="D252" s="406"/>
      <c r="E252" s="405"/>
      <c r="F252" s="406"/>
      <c r="G252" s="405"/>
      <c r="H252" s="406"/>
      <c r="I252" s="405"/>
      <c r="J252" s="365"/>
      <c r="K252" s="413"/>
      <c r="L252" s="365"/>
      <c r="M252" s="413"/>
      <c r="N252" s="365"/>
      <c r="O252" s="413"/>
      <c r="P252" s="365"/>
      <c r="Q252" s="413"/>
      <c r="R252" s="365"/>
      <c r="S252" s="413"/>
      <c r="T252" s="365"/>
      <c r="U252" s="413"/>
      <c r="V252" s="187"/>
      <c r="W252" s="410"/>
      <c r="X252" s="187"/>
      <c r="Y252" s="410"/>
      <c r="Z252" s="187"/>
      <c r="AA252" s="410"/>
      <c r="AB252" s="187"/>
      <c r="AC252" s="410"/>
      <c r="AD252" s="187"/>
      <c r="AE252" s="410"/>
      <c r="AF252" s="187"/>
      <c r="AG252" s="410"/>
      <c r="AH252" s="187"/>
      <c r="AI252" s="410"/>
      <c r="AJ252" s="187"/>
      <c r="AK252" s="410"/>
      <c r="AL252" s="187"/>
      <c r="AM252" s="410"/>
      <c r="AN252" s="187"/>
      <c r="AO252" s="410"/>
      <c r="AP252" s="187"/>
      <c r="AQ252" s="410"/>
      <c r="AR252" s="187"/>
      <c r="AS252" s="410"/>
      <c r="AT252" s="187"/>
      <c r="AU252" s="410"/>
      <c r="AV252" s="187"/>
      <c r="AW252" s="410"/>
      <c r="AX252" s="405"/>
      <c r="AY252" s="406"/>
      <c r="AZ252" s="406"/>
      <c r="BA252" s="405"/>
      <c r="BB252" s="406"/>
    </row>
    <row r="253" spans="1:54" ht="12.75">
      <c r="A253" s="405"/>
      <c r="B253" s="405"/>
      <c r="C253" s="312"/>
      <c r="D253" s="406"/>
      <c r="E253" s="405"/>
      <c r="F253" s="406"/>
      <c r="G253" s="405"/>
      <c r="H253" s="406"/>
      <c r="I253" s="405"/>
      <c r="J253" s="365"/>
      <c r="K253" s="413"/>
      <c r="L253" s="365"/>
      <c r="M253" s="413"/>
      <c r="N253" s="365"/>
      <c r="O253" s="413"/>
      <c r="P253" s="365"/>
      <c r="Q253" s="413"/>
      <c r="R253" s="365"/>
      <c r="S253" s="413"/>
      <c r="T253" s="365"/>
      <c r="U253" s="413"/>
      <c r="V253" s="187"/>
      <c r="W253" s="410"/>
      <c r="X253" s="187"/>
      <c r="Y253" s="410"/>
      <c r="Z253" s="187"/>
      <c r="AA253" s="410"/>
      <c r="AB253" s="187"/>
      <c r="AC253" s="410"/>
      <c r="AD253" s="187"/>
      <c r="AE253" s="410"/>
      <c r="AF253" s="187"/>
      <c r="AG253" s="410"/>
      <c r="AH253" s="187"/>
      <c r="AI253" s="410"/>
      <c r="AJ253" s="187"/>
      <c r="AK253" s="410"/>
      <c r="AL253" s="187"/>
      <c r="AM253" s="410"/>
      <c r="AN253" s="187"/>
      <c r="AO253" s="410"/>
      <c r="AP253" s="187"/>
      <c r="AQ253" s="410"/>
      <c r="AR253" s="187"/>
      <c r="AS253" s="410"/>
      <c r="AT253" s="187"/>
      <c r="AU253" s="410"/>
      <c r="AV253" s="187"/>
      <c r="AW253" s="410"/>
      <c r="AX253" s="405"/>
      <c r="AY253" s="406"/>
      <c r="AZ253" s="406"/>
      <c r="BA253" s="405"/>
      <c r="BB253" s="406"/>
    </row>
    <row r="254" spans="1:54" ht="12.75">
      <c r="A254" s="405"/>
      <c r="B254" s="405"/>
      <c r="C254" s="312"/>
      <c r="D254" s="406"/>
      <c r="E254" s="405"/>
      <c r="F254" s="406"/>
      <c r="G254" s="405"/>
      <c r="H254" s="406"/>
      <c r="I254" s="405"/>
      <c r="J254" s="365"/>
      <c r="K254" s="413"/>
      <c r="L254" s="365"/>
      <c r="M254" s="413"/>
      <c r="N254" s="365"/>
      <c r="O254" s="413"/>
      <c r="P254" s="365"/>
      <c r="Q254" s="413"/>
      <c r="R254" s="365"/>
      <c r="S254" s="413"/>
      <c r="T254" s="365"/>
      <c r="U254" s="413"/>
      <c r="V254" s="187"/>
      <c r="W254" s="410"/>
      <c r="X254" s="187"/>
      <c r="Y254" s="410"/>
      <c r="Z254" s="187"/>
      <c r="AA254" s="410"/>
      <c r="AB254" s="187"/>
      <c r="AC254" s="410"/>
      <c r="AD254" s="187"/>
      <c r="AE254" s="410"/>
      <c r="AF254" s="187"/>
      <c r="AG254" s="410"/>
      <c r="AH254" s="187"/>
      <c r="AI254" s="410"/>
      <c r="AJ254" s="187"/>
      <c r="AK254" s="410"/>
      <c r="AL254" s="187"/>
      <c r="AM254" s="410"/>
      <c r="AN254" s="187"/>
      <c r="AO254" s="410"/>
      <c r="AP254" s="187"/>
      <c r="AQ254" s="410"/>
      <c r="AR254" s="187"/>
      <c r="AS254" s="410"/>
      <c r="AT254" s="187"/>
      <c r="AU254" s="410"/>
      <c r="AV254" s="187"/>
      <c r="AW254" s="410"/>
      <c r="AX254" s="405"/>
      <c r="AY254" s="406"/>
      <c r="AZ254" s="406"/>
      <c r="BA254" s="405"/>
      <c r="BB254" s="406"/>
    </row>
    <row r="255" spans="1:54" ht="12.75">
      <c r="A255" s="405"/>
      <c r="B255" s="405"/>
      <c r="C255" s="312"/>
      <c r="D255" s="406"/>
      <c r="E255" s="405"/>
      <c r="F255" s="406"/>
      <c r="G255" s="405"/>
      <c r="H255" s="406"/>
      <c r="I255" s="405"/>
      <c r="J255" s="365"/>
      <c r="K255" s="413"/>
      <c r="L255" s="365"/>
      <c r="M255" s="413"/>
      <c r="N255" s="365"/>
      <c r="O255" s="413"/>
      <c r="P255" s="365"/>
      <c r="Q255" s="413"/>
      <c r="R255" s="365"/>
      <c r="S255" s="413"/>
      <c r="T255" s="365"/>
      <c r="U255" s="413"/>
      <c r="V255" s="187"/>
      <c r="W255" s="410"/>
      <c r="X255" s="187"/>
      <c r="Y255" s="410"/>
      <c r="Z255" s="187"/>
      <c r="AA255" s="410"/>
      <c r="AB255" s="187"/>
      <c r="AC255" s="410"/>
      <c r="AD255" s="187"/>
      <c r="AE255" s="410"/>
      <c r="AF255" s="187"/>
      <c r="AG255" s="410"/>
      <c r="AH255" s="187"/>
      <c r="AI255" s="410"/>
      <c r="AJ255" s="187"/>
      <c r="AK255" s="410"/>
      <c r="AL255" s="187"/>
      <c r="AM255" s="410"/>
      <c r="AN255" s="187"/>
      <c r="AO255" s="410"/>
      <c r="AP255" s="187"/>
      <c r="AQ255" s="410"/>
      <c r="AR255" s="187"/>
      <c r="AS255" s="410"/>
      <c r="AT255" s="187"/>
      <c r="AU255" s="410"/>
      <c r="AV255" s="187"/>
      <c r="AW255" s="410"/>
      <c r="AX255" s="405"/>
      <c r="AY255" s="406"/>
      <c r="AZ255" s="406"/>
      <c r="BA255" s="405"/>
      <c r="BB255" s="406"/>
    </row>
    <row r="256" spans="1:54" ht="12.75">
      <c r="A256" s="405"/>
      <c r="B256" s="405"/>
      <c r="C256" s="312"/>
      <c r="D256" s="406"/>
      <c r="E256" s="405"/>
      <c r="F256" s="406"/>
      <c r="G256" s="405"/>
      <c r="H256" s="406"/>
      <c r="I256" s="405"/>
      <c r="J256" s="365"/>
      <c r="K256" s="413"/>
      <c r="L256" s="365"/>
      <c r="M256" s="413"/>
      <c r="N256" s="365"/>
      <c r="O256" s="413"/>
      <c r="P256" s="365"/>
      <c r="Q256" s="413"/>
      <c r="R256" s="365"/>
      <c r="S256" s="413"/>
      <c r="T256" s="365"/>
      <c r="U256" s="413"/>
      <c r="V256" s="187"/>
      <c r="W256" s="410"/>
      <c r="X256" s="187"/>
      <c r="Y256" s="410"/>
      <c r="Z256" s="187"/>
      <c r="AA256" s="410"/>
      <c r="AB256" s="187"/>
      <c r="AC256" s="410"/>
      <c r="AD256" s="187"/>
      <c r="AE256" s="410"/>
      <c r="AF256" s="187"/>
      <c r="AG256" s="410"/>
      <c r="AH256" s="187"/>
      <c r="AI256" s="410"/>
      <c r="AJ256" s="187"/>
      <c r="AK256" s="410"/>
      <c r="AL256" s="187"/>
      <c r="AM256" s="410"/>
      <c r="AN256" s="187"/>
      <c r="AO256" s="410"/>
      <c r="AP256" s="187"/>
      <c r="AQ256" s="410"/>
      <c r="AR256" s="187"/>
      <c r="AS256" s="410"/>
      <c r="AT256" s="187"/>
      <c r="AU256" s="410"/>
      <c r="AV256" s="187"/>
      <c r="AW256" s="410"/>
      <c r="AX256" s="405"/>
      <c r="AY256" s="406"/>
      <c r="AZ256" s="406"/>
      <c r="BA256" s="405"/>
      <c r="BB256" s="406"/>
    </row>
    <row r="257" spans="1:54" ht="12.75">
      <c r="A257" s="405"/>
      <c r="B257" s="405"/>
      <c r="C257" s="312"/>
      <c r="D257" s="406"/>
      <c r="E257" s="405"/>
      <c r="F257" s="406"/>
      <c r="G257" s="405"/>
      <c r="H257" s="406"/>
      <c r="I257" s="405"/>
      <c r="J257" s="365"/>
      <c r="K257" s="413"/>
      <c r="L257" s="365"/>
      <c r="M257" s="413"/>
      <c r="N257" s="365"/>
      <c r="O257" s="413"/>
      <c r="P257" s="365"/>
      <c r="Q257" s="413"/>
      <c r="R257" s="365"/>
      <c r="S257" s="413"/>
      <c r="T257" s="365"/>
      <c r="U257" s="413"/>
      <c r="V257" s="187"/>
      <c r="W257" s="410"/>
      <c r="X257" s="187"/>
      <c r="Y257" s="410"/>
      <c r="Z257" s="187"/>
      <c r="AA257" s="410"/>
      <c r="AB257" s="187"/>
      <c r="AC257" s="410"/>
      <c r="AD257" s="187"/>
      <c r="AE257" s="410"/>
      <c r="AF257" s="187"/>
      <c r="AG257" s="410"/>
      <c r="AH257" s="187"/>
      <c r="AI257" s="410"/>
      <c r="AJ257" s="187"/>
      <c r="AK257" s="410"/>
      <c r="AL257" s="187"/>
      <c r="AM257" s="410"/>
      <c r="AN257" s="187"/>
      <c r="AO257" s="410"/>
      <c r="AP257" s="187"/>
      <c r="AQ257" s="410"/>
      <c r="AR257" s="187"/>
      <c r="AS257" s="410"/>
      <c r="AT257" s="187"/>
      <c r="AU257" s="410"/>
      <c r="AV257" s="187"/>
      <c r="AW257" s="410"/>
      <c r="AX257" s="405"/>
      <c r="AY257" s="406"/>
      <c r="AZ257" s="406"/>
      <c r="BA257" s="405"/>
      <c r="BB257" s="406"/>
    </row>
    <row r="258" spans="1:54" ht="12.75">
      <c r="A258" s="405"/>
      <c r="B258" s="405"/>
      <c r="C258" s="312"/>
      <c r="D258" s="406"/>
      <c r="E258" s="405"/>
      <c r="F258" s="406"/>
      <c r="G258" s="405"/>
      <c r="H258" s="406"/>
      <c r="I258" s="405"/>
      <c r="J258" s="365"/>
      <c r="K258" s="413"/>
      <c r="L258" s="365"/>
      <c r="M258" s="413"/>
      <c r="N258" s="365"/>
      <c r="O258" s="413"/>
      <c r="P258" s="365"/>
      <c r="Q258" s="413"/>
      <c r="R258" s="365"/>
      <c r="S258" s="413"/>
      <c r="T258" s="365"/>
      <c r="U258" s="413"/>
      <c r="V258" s="187"/>
      <c r="W258" s="410"/>
      <c r="X258" s="187"/>
      <c r="Y258" s="410"/>
      <c r="Z258" s="187"/>
      <c r="AA258" s="410"/>
      <c r="AB258" s="187"/>
      <c r="AC258" s="410"/>
      <c r="AD258" s="187"/>
      <c r="AE258" s="410"/>
      <c r="AF258" s="187"/>
      <c r="AG258" s="410"/>
      <c r="AH258" s="187"/>
      <c r="AI258" s="410"/>
      <c r="AJ258" s="187"/>
      <c r="AK258" s="410"/>
      <c r="AL258" s="187"/>
      <c r="AM258" s="410"/>
      <c r="AN258" s="187"/>
      <c r="AO258" s="410"/>
      <c r="AP258" s="187"/>
      <c r="AQ258" s="410"/>
      <c r="AR258" s="187"/>
      <c r="AS258" s="410"/>
      <c r="AT258" s="187"/>
      <c r="AU258" s="410"/>
      <c r="AV258" s="187"/>
      <c r="AW258" s="410"/>
      <c r="AX258" s="405"/>
      <c r="AY258" s="406"/>
      <c r="AZ258" s="406"/>
      <c r="BA258" s="405"/>
      <c r="BB258" s="406"/>
    </row>
    <row r="259" spans="1:54" ht="12.75">
      <c r="A259" s="405"/>
      <c r="B259" s="405"/>
      <c r="C259" s="312"/>
      <c r="D259" s="406"/>
      <c r="E259" s="405"/>
      <c r="F259" s="406"/>
      <c r="G259" s="405"/>
      <c r="H259" s="406"/>
      <c r="I259" s="405"/>
      <c r="J259" s="365"/>
      <c r="K259" s="413"/>
      <c r="L259" s="365"/>
      <c r="M259" s="413"/>
      <c r="N259" s="365"/>
      <c r="O259" s="413"/>
      <c r="P259" s="365"/>
      <c r="Q259" s="413"/>
      <c r="R259" s="365"/>
      <c r="S259" s="413"/>
      <c r="T259" s="365"/>
      <c r="U259" s="413"/>
      <c r="V259" s="187"/>
      <c r="W259" s="410"/>
      <c r="X259" s="187"/>
      <c r="Y259" s="410"/>
      <c r="Z259" s="187"/>
      <c r="AA259" s="410"/>
      <c r="AB259" s="187"/>
      <c r="AC259" s="410"/>
      <c r="AD259" s="187"/>
      <c r="AE259" s="410"/>
      <c r="AF259" s="187"/>
      <c r="AG259" s="410"/>
      <c r="AH259" s="187"/>
      <c r="AI259" s="410"/>
      <c r="AJ259" s="187"/>
      <c r="AK259" s="410"/>
      <c r="AL259" s="187"/>
      <c r="AM259" s="410"/>
      <c r="AN259" s="187"/>
      <c r="AO259" s="410"/>
      <c r="AP259" s="187"/>
      <c r="AQ259" s="410"/>
      <c r="AR259" s="187"/>
      <c r="AS259" s="410"/>
      <c r="AT259" s="187"/>
      <c r="AU259" s="410"/>
      <c r="AV259" s="187"/>
      <c r="AW259" s="410"/>
      <c r="AX259" s="405"/>
      <c r="AY259" s="406"/>
      <c r="AZ259" s="406"/>
      <c r="BA259" s="405"/>
      <c r="BB259" s="406"/>
    </row>
    <row r="260" spans="1:54" ht="12.75">
      <c r="A260" s="405"/>
      <c r="B260" s="405"/>
      <c r="C260" s="312"/>
      <c r="D260" s="406"/>
      <c r="E260" s="405"/>
      <c r="F260" s="406"/>
      <c r="G260" s="405"/>
      <c r="H260" s="406"/>
      <c r="I260" s="405"/>
      <c r="J260" s="365"/>
      <c r="K260" s="413"/>
      <c r="L260" s="365"/>
      <c r="M260" s="413"/>
      <c r="N260" s="365"/>
      <c r="O260" s="413"/>
      <c r="P260" s="365"/>
      <c r="Q260" s="413"/>
      <c r="R260" s="365"/>
      <c r="S260" s="413"/>
      <c r="T260" s="365"/>
      <c r="U260" s="413"/>
      <c r="V260" s="187"/>
      <c r="W260" s="410"/>
      <c r="X260" s="187"/>
      <c r="Y260" s="410"/>
      <c r="Z260" s="187"/>
      <c r="AA260" s="410"/>
      <c r="AB260" s="187"/>
      <c r="AC260" s="410"/>
      <c r="AD260" s="187"/>
      <c r="AE260" s="410"/>
      <c r="AF260" s="187"/>
      <c r="AG260" s="410"/>
      <c r="AH260" s="187"/>
      <c r="AI260" s="410"/>
      <c r="AJ260" s="187"/>
      <c r="AK260" s="410"/>
      <c r="AL260" s="187"/>
      <c r="AM260" s="410"/>
      <c r="AN260" s="187"/>
      <c r="AO260" s="410"/>
      <c r="AP260" s="187"/>
      <c r="AQ260" s="410"/>
      <c r="AR260" s="187"/>
      <c r="AS260" s="410"/>
      <c r="AT260" s="187"/>
      <c r="AU260" s="410"/>
      <c r="AV260" s="187"/>
      <c r="AW260" s="410"/>
      <c r="AX260" s="405"/>
      <c r="AY260" s="406"/>
      <c r="AZ260" s="406"/>
      <c r="BA260" s="405"/>
      <c r="BB260" s="406"/>
    </row>
    <row r="261" spans="1:54" ht="12.75">
      <c r="A261" s="405"/>
      <c r="B261" s="405"/>
      <c r="C261" s="312"/>
      <c r="D261" s="406"/>
      <c r="E261" s="405"/>
      <c r="F261" s="406"/>
      <c r="G261" s="405"/>
      <c r="H261" s="406"/>
      <c r="I261" s="405"/>
      <c r="J261" s="365"/>
      <c r="K261" s="413"/>
      <c r="L261" s="365"/>
      <c r="M261" s="413"/>
      <c r="N261" s="365"/>
      <c r="O261" s="413"/>
      <c r="P261" s="365"/>
      <c r="Q261" s="413"/>
      <c r="R261" s="365"/>
      <c r="S261" s="413"/>
      <c r="T261" s="365"/>
      <c r="U261" s="413"/>
      <c r="V261" s="187"/>
      <c r="W261" s="410"/>
      <c r="X261" s="187"/>
      <c r="Y261" s="410"/>
      <c r="Z261" s="187"/>
      <c r="AA261" s="410"/>
      <c r="AB261" s="187"/>
      <c r="AC261" s="410"/>
      <c r="AD261" s="187"/>
      <c r="AE261" s="410"/>
      <c r="AF261" s="187"/>
      <c r="AG261" s="410"/>
      <c r="AH261" s="187"/>
      <c r="AI261" s="410"/>
      <c r="AJ261" s="187"/>
      <c r="AK261" s="410"/>
      <c r="AL261" s="187"/>
      <c r="AM261" s="410"/>
      <c r="AN261" s="187"/>
      <c r="AO261" s="410"/>
      <c r="AP261" s="187"/>
      <c r="AQ261" s="410"/>
      <c r="AR261" s="187"/>
      <c r="AS261" s="410"/>
      <c r="AT261" s="187"/>
      <c r="AU261" s="410"/>
      <c r="AV261" s="187"/>
      <c r="AW261" s="410"/>
      <c r="AX261" s="405"/>
      <c r="AY261" s="406"/>
      <c r="AZ261" s="406"/>
      <c r="BA261" s="405"/>
      <c r="BB261" s="406"/>
    </row>
    <row r="262" spans="1:54" ht="12.75">
      <c r="A262" s="405"/>
      <c r="B262" s="405"/>
      <c r="C262" s="312"/>
      <c r="D262" s="406"/>
      <c r="E262" s="405"/>
      <c r="F262" s="406"/>
      <c r="G262" s="405"/>
      <c r="H262" s="406"/>
      <c r="I262" s="405"/>
      <c r="J262" s="365"/>
      <c r="K262" s="413"/>
      <c r="L262" s="365"/>
      <c r="M262" s="413"/>
      <c r="N262" s="365"/>
      <c r="O262" s="413"/>
      <c r="P262" s="365"/>
      <c r="Q262" s="413"/>
      <c r="R262" s="365"/>
      <c r="S262" s="413"/>
      <c r="T262" s="365"/>
      <c r="U262" s="413"/>
      <c r="V262" s="187"/>
      <c r="W262" s="410"/>
      <c r="X262" s="187"/>
      <c r="Y262" s="410"/>
      <c r="Z262" s="187"/>
      <c r="AA262" s="410"/>
      <c r="AB262" s="187"/>
      <c r="AC262" s="410"/>
      <c r="AD262" s="187"/>
      <c r="AE262" s="410"/>
      <c r="AF262" s="187"/>
      <c r="AG262" s="410"/>
      <c r="AH262" s="187"/>
      <c r="AI262" s="410"/>
      <c r="AJ262" s="187"/>
      <c r="AK262" s="410"/>
      <c r="AL262" s="187"/>
      <c r="AM262" s="410"/>
      <c r="AN262" s="187"/>
      <c r="AO262" s="410"/>
      <c r="AP262" s="187"/>
      <c r="AQ262" s="410"/>
      <c r="AR262" s="187"/>
      <c r="AS262" s="410"/>
      <c r="AT262" s="187"/>
      <c r="AU262" s="410"/>
      <c r="AV262" s="187"/>
      <c r="AW262" s="410"/>
      <c r="AX262" s="405"/>
      <c r="AY262" s="406"/>
      <c r="AZ262" s="406"/>
      <c r="BA262" s="405"/>
      <c r="BB262" s="406"/>
    </row>
    <row r="263" spans="1:54" ht="12.75">
      <c r="A263" s="405"/>
      <c r="B263" s="405"/>
      <c r="C263" s="312"/>
      <c r="D263" s="406"/>
      <c r="E263" s="405"/>
      <c r="F263" s="406"/>
      <c r="G263" s="405"/>
      <c r="H263" s="406"/>
      <c r="I263" s="405"/>
      <c r="J263" s="365"/>
      <c r="K263" s="413"/>
      <c r="L263" s="365"/>
      <c r="M263" s="413"/>
      <c r="N263" s="365"/>
      <c r="O263" s="413"/>
      <c r="P263" s="365"/>
      <c r="Q263" s="413"/>
      <c r="R263" s="365"/>
      <c r="S263" s="413"/>
      <c r="T263" s="365"/>
      <c r="U263" s="413"/>
      <c r="V263" s="187"/>
      <c r="W263" s="410"/>
      <c r="X263" s="187"/>
      <c r="Y263" s="410"/>
      <c r="Z263" s="187"/>
      <c r="AA263" s="410"/>
      <c r="AB263" s="187"/>
      <c r="AC263" s="410"/>
      <c r="AD263" s="187"/>
      <c r="AE263" s="410"/>
      <c r="AF263" s="187"/>
      <c r="AG263" s="410"/>
      <c r="AH263" s="187"/>
      <c r="AI263" s="410"/>
      <c r="AJ263" s="187"/>
      <c r="AK263" s="410"/>
      <c r="AL263" s="187"/>
      <c r="AM263" s="410"/>
      <c r="AN263" s="187"/>
      <c r="AO263" s="410"/>
      <c r="AP263" s="187"/>
      <c r="AQ263" s="410"/>
      <c r="AR263" s="187"/>
      <c r="AS263" s="410"/>
      <c r="AT263" s="187"/>
      <c r="AU263" s="410"/>
      <c r="AV263" s="187"/>
      <c r="AW263" s="410"/>
      <c r="AX263" s="405"/>
      <c r="AY263" s="406"/>
      <c r="AZ263" s="406"/>
      <c r="BA263" s="405"/>
      <c r="BB263" s="406"/>
    </row>
    <row r="264" spans="1:54" ht="12.75">
      <c r="A264" s="405"/>
      <c r="B264" s="405"/>
      <c r="C264" s="312"/>
      <c r="D264" s="406"/>
      <c r="E264" s="405"/>
      <c r="F264" s="406"/>
      <c r="G264" s="405"/>
      <c r="H264" s="406"/>
      <c r="I264" s="405"/>
      <c r="J264" s="365"/>
      <c r="K264" s="413"/>
      <c r="L264" s="365"/>
      <c r="M264" s="413"/>
      <c r="N264" s="365"/>
      <c r="O264" s="413"/>
      <c r="P264" s="365"/>
      <c r="Q264" s="413"/>
      <c r="R264" s="365"/>
      <c r="S264" s="413"/>
      <c r="T264" s="365"/>
      <c r="U264" s="413"/>
      <c r="V264" s="187"/>
      <c r="W264" s="410"/>
      <c r="X264" s="187"/>
      <c r="Y264" s="410"/>
      <c r="Z264" s="187"/>
      <c r="AA264" s="410"/>
      <c r="AB264" s="187"/>
      <c r="AC264" s="410"/>
      <c r="AD264" s="187"/>
      <c r="AE264" s="410"/>
      <c r="AF264" s="187"/>
      <c r="AG264" s="410"/>
      <c r="AH264" s="187"/>
      <c r="AI264" s="410"/>
      <c r="AJ264" s="187"/>
      <c r="AK264" s="410"/>
      <c r="AL264" s="187"/>
      <c r="AM264" s="410"/>
      <c r="AN264" s="187"/>
      <c r="AO264" s="410"/>
      <c r="AP264" s="187"/>
      <c r="AQ264" s="410"/>
      <c r="AR264" s="187"/>
      <c r="AS264" s="410"/>
      <c r="AT264" s="187"/>
      <c r="AU264" s="410"/>
      <c r="AV264" s="187"/>
      <c r="AW264" s="410"/>
      <c r="AX264" s="405"/>
      <c r="AY264" s="406"/>
      <c r="AZ264" s="406"/>
      <c r="BA264" s="405"/>
      <c r="BB264" s="406"/>
    </row>
    <row r="265" spans="1:54" ht="12.75">
      <c r="A265" s="405"/>
      <c r="B265" s="405"/>
      <c r="C265" s="312"/>
      <c r="D265" s="406"/>
      <c r="E265" s="405"/>
      <c r="F265" s="406"/>
      <c r="G265" s="405"/>
      <c r="H265" s="406"/>
      <c r="I265" s="405"/>
      <c r="J265" s="365"/>
      <c r="K265" s="413"/>
      <c r="L265" s="365"/>
      <c r="M265" s="413"/>
      <c r="N265" s="365"/>
      <c r="O265" s="413"/>
      <c r="P265" s="365"/>
      <c r="Q265" s="413"/>
      <c r="R265" s="365"/>
      <c r="S265" s="413"/>
      <c r="T265" s="365"/>
      <c r="U265" s="413"/>
      <c r="V265" s="187"/>
      <c r="W265" s="410"/>
      <c r="X265" s="187"/>
      <c r="Y265" s="410"/>
      <c r="Z265" s="187"/>
      <c r="AA265" s="410"/>
      <c r="AB265" s="187"/>
      <c r="AC265" s="410"/>
      <c r="AD265" s="187"/>
      <c r="AE265" s="410"/>
      <c r="AF265" s="187"/>
      <c r="AG265" s="410"/>
      <c r="AH265" s="187"/>
      <c r="AI265" s="410"/>
      <c r="AJ265" s="187"/>
      <c r="AK265" s="410"/>
      <c r="AL265" s="187"/>
      <c r="AM265" s="410"/>
      <c r="AN265" s="187"/>
      <c r="AO265" s="410"/>
      <c r="AP265" s="187"/>
      <c r="AQ265" s="410"/>
      <c r="AR265" s="187"/>
      <c r="AS265" s="410"/>
      <c r="AT265" s="187"/>
      <c r="AU265" s="410"/>
      <c r="AV265" s="187"/>
      <c r="AW265" s="410"/>
      <c r="AX265" s="405"/>
      <c r="AY265" s="406"/>
      <c r="AZ265" s="406"/>
      <c r="BA265" s="405"/>
      <c r="BB265" s="406"/>
    </row>
    <row r="266" spans="1:54" ht="12.75">
      <c r="A266" s="405"/>
      <c r="B266" s="405"/>
      <c r="C266" s="312"/>
      <c r="D266" s="406"/>
      <c r="E266" s="405"/>
      <c r="F266" s="406"/>
      <c r="G266" s="405"/>
      <c r="H266" s="406"/>
      <c r="I266" s="405"/>
      <c r="J266" s="365"/>
      <c r="K266" s="413"/>
      <c r="L266" s="365"/>
      <c r="M266" s="413"/>
      <c r="N266" s="365"/>
      <c r="O266" s="413"/>
      <c r="P266" s="365"/>
      <c r="Q266" s="413"/>
      <c r="R266" s="365"/>
      <c r="S266" s="413"/>
      <c r="T266" s="365"/>
      <c r="U266" s="413"/>
      <c r="V266" s="187"/>
      <c r="W266" s="410"/>
      <c r="X266" s="187"/>
      <c r="Y266" s="410"/>
      <c r="Z266" s="187"/>
      <c r="AA266" s="410"/>
      <c r="AB266" s="187"/>
      <c r="AC266" s="410"/>
      <c r="AD266" s="187"/>
      <c r="AE266" s="410"/>
      <c r="AF266" s="187"/>
      <c r="AG266" s="410"/>
      <c r="AH266" s="187"/>
      <c r="AI266" s="410"/>
      <c r="AJ266" s="187"/>
      <c r="AK266" s="410"/>
      <c r="AL266" s="187"/>
      <c r="AM266" s="410"/>
      <c r="AN266" s="187"/>
      <c r="AO266" s="410"/>
      <c r="AP266" s="187"/>
      <c r="AQ266" s="410"/>
      <c r="AR266" s="187"/>
      <c r="AS266" s="410"/>
      <c r="AT266" s="187"/>
      <c r="AU266" s="410"/>
      <c r="AV266" s="187"/>
      <c r="AW266" s="410"/>
      <c r="AX266" s="405"/>
      <c r="AY266" s="406"/>
      <c r="AZ266" s="406"/>
      <c r="BA266" s="405"/>
      <c r="BB266" s="406"/>
    </row>
    <row r="267" spans="1:54" ht="12.75">
      <c r="A267" s="405"/>
      <c r="B267" s="405"/>
      <c r="C267" s="312"/>
      <c r="D267" s="406"/>
      <c r="E267" s="405"/>
      <c r="F267" s="406"/>
      <c r="G267" s="405"/>
      <c r="H267" s="406"/>
      <c r="I267" s="405"/>
      <c r="J267" s="365"/>
      <c r="K267" s="413"/>
      <c r="L267" s="365"/>
      <c r="M267" s="413"/>
      <c r="N267" s="365"/>
      <c r="O267" s="413"/>
      <c r="P267" s="365"/>
      <c r="Q267" s="413"/>
      <c r="R267" s="365"/>
      <c r="S267" s="413"/>
      <c r="T267" s="365"/>
      <c r="U267" s="413"/>
      <c r="V267" s="187"/>
      <c r="W267" s="410"/>
      <c r="X267" s="187"/>
      <c r="Y267" s="410"/>
      <c r="Z267" s="187"/>
      <c r="AA267" s="410"/>
      <c r="AB267" s="187"/>
      <c r="AC267" s="410"/>
      <c r="AD267" s="187"/>
      <c r="AE267" s="410"/>
      <c r="AF267" s="187"/>
      <c r="AG267" s="410"/>
      <c r="AH267" s="187"/>
      <c r="AI267" s="410"/>
      <c r="AJ267" s="187"/>
      <c r="AK267" s="410"/>
      <c r="AL267" s="187"/>
      <c r="AM267" s="410"/>
      <c r="AN267" s="187"/>
      <c r="AO267" s="410"/>
      <c r="AP267" s="187"/>
      <c r="AQ267" s="410"/>
      <c r="AR267" s="187"/>
      <c r="AS267" s="410"/>
      <c r="AT267" s="187"/>
      <c r="AU267" s="410"/>
      <c r="AV267" s="187"/>
      <c r="AW267" s="410"/>
      <c r="AX267" s="405"/>
      <c r="AY267" s="406"/>
      <c r="AZ267" s="406"/>
      <c r="BA267" s="405"/>
      <c r="BB267" s="406"/>
    </row>
    <row r="268" spans="1:54" ht="12.75">
      <c r="A268" s="405"/>
      <c r="B268" s="405"/>
      <c r="C268" s="312"/>
      <c r="D268" s="406"/>
      <c r="E268" s="405"/>
      <c r="F268" s="406"/>
      <c r="G268" s="405"/>
      <c r="H268" s="406"/>
      <c r="I268" s="405"/>
      <c r="J268" s="365"/>
      <c r="K268" s="413"/>
      <c r="L268" s="365"/>
      <c r="M268" s="413"/>
      <c r="N268" s="365"/>
      <c r="O268" s="413"/>
      <c r="P268" s="365"/>
      <c r="Q268" s="413"/>
      <c r="R268" s="365"/>
      <c r="S268" s="413"/>
      <c r="T268" s="365"/>
      <c r="U268" s="413"/>
      <c r="V268" s="187"/>
      <c r="W268" s="410"/>
      <c r="X268" s="187"/>
      <c r="Y268" s="410"/>
      <c r="Z268" s="187"/>
      <c r="AA268" s="410"/>
      <c r="AB268" s="187"/>
      <c r="AC268" s="410"/>
      <c r="AD268" s="187"/>
      <c r="AE268" s="410"/>
      <c r="AF268" s="187"/>
      <c r="AG268" s="410"/>
      <c r="AH268" s="187"/>
      <c r="AI268" s="410"/>
      <c r="AJ268" s="187"/>
      <c r="AK268" s="410"/>
      <c r="AL268" s="187"/>
      <c r="AM268" s="410"/>
      <c r="AN268" s="187"/>
      <c r="AO268" s="410"/>
      <c r="AP268" s="187"/>
      <c r="AQ268" s="410"/>
      <c r="AR268" s="187"/>
      <c r="AS268" s="410"/>
      <c r="AT268" s="187"/>
      <c r="AU268" s="410"/>
      <c r="AV268" s="187"/>
      <c r="AW268" s="410"/>
      <c r="AX268" s="405"/>
      <c r="AY268" s="406"/>
      <c r="AZ268" s="406"/>
      <c r="BA268" s="405"/>
      <c r="BB268" s="406"/>
    </row>
    <row r="269" spans="1:54" ht="12.75">
      <c r="A269" s="405"/>
      <c r="B269" s="405"/>
      <c r="C269" s="312"/>
      <c r="D269" s="406"/>
      <c r="E269" s="405"/>
      <c r="F269" s="406"/>
      <c r="G269" s="405"/>
      <c r="H269" s="406"/>
      <c r="I269" s="405"/>
      <c r="J269" s="365"/>
      <c r="K269" s="413"/>
      <c r="L269" s="365"/>
      <c r="M269" s="413"/>
      <c r="N269" s="365"/>
      <c r="O269" s="413"/>
      <c r="P269" s="365"/>
      <c r="Q269" s="413"/>
      <c r="R269" s="365"/>
      <c r="S269" s="413"/>
      <c r="T269" s="365"/>
      <c r="U269" s="413"/>
      <c r="V269" s="187"/>
      <c r="W269" s="410"/>
      <c r="X269" s="187"/>
      <c r="Y269" s="410"/>
      <c r="Z269" s="187"/>
      <c r="AA269" s="410"/>
      <c r="AB269" s="187"/>
      <c r="AC269" s="410"/>
      <c r="AD269" s="187"/>
      <c r="AE269" s="410"/>
      <c r="AF269" s="187"/>
      <c r="AG269" s="410"/>
      <c r="AH269" s="187"/>
      <c r="AI269" s="410"/>
      <c r="AJ269" s="187"/>
      <c r="AK269" s="410"/>
      <c r="AL269" s="187"/>
      <c r="AM269" s="410"/>
      <c r="AN269" s="187"/>
      <c r="AO269" s="410"/>
      <c r="AP269" s="187"/>
      <c r="AQ269" s="410"/>
      <c r="AR269" s="187"/>
      <c r="AS269" s="410"/>
      <c r="AT269" s="187"/>
      <c r="AU269" s="410"/>
      <c r="AV269" s="187"/>
      <c r="AW269" s="410"/>
      <c r="AX269" s="405"/>
      <c r="AY269" s="406"/>
      <c r="AZ269" s="406"/>
      <c r="BA269" s="405"/>
      <c r="BB269" s="406"/>
    </row>
    <row r="270" spans="1:54" ht="12.75">
      <c r="A270" s="405"/>
      <c r="B270" s="405"/>
      <c r="C270" s="312"/>
      <c r="D270" s="406"/>
      <c r="E270" s="405"/>
      <c r="F270" s="406"/>
      <c r="G270" s="405"/>
      <c r="H270" s="406"/>
      <c r="I270" s="405"/>
      <c r="J270" s="365"/>
      <c r="K270" s="413"/>
      <c r="L270" s="365"/>
      <c r="M270" s="413"/>
      <c r="N270" s="365"/>
      <c r="O270" s="413"/>
      <c r="P270" s="365"/>
      <c r="Q270" s="413"/>
      <c r="R270" s="365"/>
      <c r="S270" s="413"/>
      <c r="T270" s="365"/>
      <c r="U270" s="413"/>
      <c r="V270" s="187"/>
      <c r="W270" s="410"/>
      <c r="X270" s="187"/>
      <c r="Y270" s="410"/>
      <c r="Z270" s="187"/>
      <c r="AA270" s="410"/>
      <c r="AB270" s="187"/>
      <c r="AC270" s="410"/>
      <c r="AD270" s="187"/>
      <c r="AE270" s="410"/>
      <c r="AF270" s="187"/>
      <c r="AG270" s="410"/>
      <c r="AH270" s="187"/>
      <c r="AI270" s="410"/>
      <c r="AJ270" s="187"/>
      <c r="AK270" s="410"/>
      <c r="AL270" s="187"/>
      <c r="AM270" s="410"/>
      <c r="AN270" s="187"/>
      <c r="AO270" s="410"/>
      <c r="AP270" s="187"/>
      <c r="AQ270" s="410"/>
      <c r="AR270" s="187"/>
      <c r="AS270" s="410"/>
      <c r="AT270" s="187"/>
      <c r="AU270" s="410"/>
      <c r="AV270" s="187"/>
      <c r="AW270" s="410"/>
      <c r="AX270" s="405"/>
      <c r="AY270" s="406"/>
      <c r="AZ270" s="406"/>
      <c r="BA270" s="405"/>
      <c r="BB270" s="406"/>
    </row>
    <row r="271" spans="1:54" ht="12.75">
      <c r="A271" s="405"/>
      <c r="B271" s="405"/>
      <c r="C271" s="312"/>
      <c r="D271" s="406"/>
      <c r="E271" s="405"/>
      <c r="F271" s="406"/>
      <c r="G271" s="405"/>
      <c r="H271" s="406"/>
      <c r="I271" s="405"/>
      <c r="J271" s="365"/>
      <c r="K271" s="413"/>
      <c r="L271" s="365"/>
      <c r="M271" s="413"/>
      <c r="N271" s="365"/>
      <c r="O271" s="413"/>
      <c r="P271" s="365"/>
      <c r="Q271" s="413"/>
      <c r="R271" s="365"/>
      <c r="S271" s="413"/>
      <c r="T271" s="365"/>
      <c r="U271" s="413"/>
      <c r="V271" s="187"/>
      <c r="W271" s="410"/>
      <c r="X271" s="187"/>
      <c r="Y271" s="410"/>
      <c r="Z271" s="187"/>
      <c r="AA271" s="410"/>
      <c r="AB271" s="187"/>
      <c r="AC271" s="410"/>
      <c r="AD271" s="187"/>
      <c r="AE271" s="410"/>
      <c r="AF271" s="187"/>
      <c r="AG271" s="410"/>
      <c r="AH271" s="187"/>
      <c r="AI271" s="410"/>
      <c r="AJ271" s="187"/>
      <c r="AK271" s="410"/>
      <c r="AL271" s="187"/>
      <c r="AM271" s="410"/>
      <c r="AN271" s="187"/>
      <c r="AO271" s="410"/>
      <c r="AP271" s="187"/>
      <c r="AQ271" s="410"/>
      <c r="AR271" s="187"/>
      <c r="AS271" s="410"/>
      <c r="AT271" s="187"/>
      <c r="AU271" s="410"/>
      <c r="AV271" s="187"/>
      <c r="AW271" s="410"/>
      <c r="AX271" s="405"/>
      <c r="AY271" s="406"/>
      <c r="AZ271" s="406"/>
      <c r="BA271" s="405"/>
      <c r="BB271" s="406"/>
    </row>
    <row r="272" spans="1:54" ht="12.75">
      <c r="A272" s="405"/>
      <c r="B272" s="405"/>
      <c r="C272" s="312"/>
      <c r="D272" s="406"/>
      <c r="E272" s="405"/>
      <c r="F272" s="406"/>
      <c r="G272" s="405"/>
      <c r="H272" s="406"/>
      <c r="I272" s="405"/>
      <c r="J272" s="365"/>
      <c r="K272" s="413"/>
      <c r="L272" s="365"/>
      <c r="M272" s="413"/>
      <c r="N272" s="365"/>
      <c r="O272" s="413"/>
      <c r="P272" s="365"/>
      <c r="Q272" s="413"/>
      <c r="R272" s="365"/>
      <c r="S272" s="413"/>
      <c r="T272" s="365"/>
      <c r="U272" s="413"/>
      <c r="V272" s="187"/>
      <c r="W272" s="410"/>
      <c r="X272" s="187"/>
      <c r="Y272" s="410"/>
      <c r="Z272" s="187"/>
      <c r="AA272" s="410"/>
      <c r="AB272" s="187"/>
      <c r="AC272" s="410"/>
      <c r="AD272" s="187"/>
      <c r="AE272" s="410"/>
      <c r="AF272" s="187"/>
      <c r="AG272" s="410"/>
      <c r="AH272" s="187"/>
      <c r="AI272" s="410"/>
      <c r="AJ272" s="187"/>
      <c r="AK272" s="410"/>
      <c r="AL272" s="187"/>
      <c r="AM272" s="410"/>
      <c r="AN272" s="187"/>
      <c r="AO272" s="410"/>
      <c r="AP272" s="187"/>
      <c r="AQ272" s="410"/>
      <c r="AR272" s="187"/>
      <c r="AS272" s="410"/>
      <c r="AT272" s="187"/>
      <c r="AU272" s="410"/>
      <c r="AV272" s="187"/>
      <c r="AW272" s="410"/>
      <c r="AX272" s="405"/>
      <c r="AY272" s="406"/>
      <c r="AZ272" s="406"/>
      <c r="BA272" s="405"/>
      <c r="BB272" s="406"/>
    </row>
    <row r="273" spans="1:54" ht="12.75">
      <c r="A273" s="405"/>
      <c r="B273" s="405"/>
      <c r="C273" s="312"/>
      <c r="D273" s="406"/>
      <c r="E273" s="405"/>
      <c r="F273" s="406"/>
      <c r="G273" s="405"/>
      <c r="H273" s="406"/>
      <c r="I273" s="405"/>
      <c r="J273" s="365"/>
      <c r="K273" s="413"/>
      <c r="L273" s="365"/>
      <c r="M273" s="413"/>
      <c r="N273" s="365"/>
      <c r="O273" s="413"/>
      <c r="P273" s="365"/>
      <c r="Q273" s="413"/>
      <c r="R273" s="365"/>
      <c r="S273" s="413"/>
      <c r="T273" s="365"/>
      <c r="U273" s="413"/>
      <c r="V273" s="187"/>
      <c r="W273" s="410"/>
      <c r="X273" s="187"/>
      <c r="Y273" s="410"/>
      <c r="Z273" s="187"/>
      <c r="AA273" s="410"/>
      <c r="AB273" s="187"/>
      <c r="AC273" s="410"/>
      <c r="AD273" s="187"/>
      <c r="AE273" s="410"/>
      <c r="AF273" s="187"/>
      <c r="AG273" s="410"/>
      <c r="AH273" s="187"/>
      <c r="AI273" s="410"/>
      <c r="AJ273" s="187"/>
      <c r="AK273" s="410"/>
      <c r="AL273" s="187"/>
      <c r="AM273" s="410"/>
      <c r="AN273" s="187"/>
      <c r="AO273" s="410"/>
      <c r="AP273" s="187"/>
      <c r="AQ273" s="410"/>
      <c r="AR273" s="187"/>
      <c r="AS273" s="410"/>
      <c r="AT273" s="187"/>
      <c r="AU273" s="410"/>
      <c r="AV273" s="187"/>
      <c r="AW273" s="410"/>
      <c r="AX273" s="405"/>
      <c r="AY273" s="406"/>
      <c r="AZ273" s="406"/>
      <c r="BA273" s="405"/>
      <c r="BB273" s="406"/>
    </row>
    <row r="274" spans="1:54" ht="12.75">
      <c r="A274" s="405"/>
      <c r="B274" s="405"/>
      <c r="C274" s="312"/>
      <c r="D274" s="406"/>
      <c r="E274" s="405"/>
      <c r="F274" s="406"/>
      <c r="G274" s="405"/>
      <c r="H274" s="406"/>
      <c r="I274" s="405"/>
      <c r="J274" s="365"/>
      <c r="K274" s="413"/>
      <c r="L274" s="365"/>
      <c r="M274" s="413"/>
      <c r="N274" s="365"/>
      <c r="O274" s="413"/>
      <c r="P274" s="365"/>
      <c r="Q274" s="413"/>
      <c r="R274" s="365"/>
      <c r="S274" s="413"/>
      <c r="T274" s="365"/>
      <c r="U274" s="413"/>
      <c r="V274" s="187"/>
      <c r="W274" s="410"/>
      <c r="X274" s="187"/>
      <c r="Y274" s="410"/>
      <c r="Z274" s="187"/>
      <c r="AA274" s="410"/>
      <c r="AB274" s="187"/>
      <c r="AC274" s="410"/>
      <c r="AD274" s="187"/>
      <c r="AE274" s="410"/>
      <c r="AF274" s="187"/>
      <c r="AG274" s="410"/>
      <c r="AH274" s="187"/>
      <c r="AI274" s="410"/>
      <c r="AJ274" s="187"/>
      <c r="AK274" s="410"/>
      <c r="AL274" s="187"/>
      <c r="AM274" s="410"/>
      <c r="AN274" s="187"/>
      <c r="AO274" s="410"/>
      <c r="AP274" s="187"/>
      <c r="AQ274" s="410"/>
      <c r="AR274" s="187"/>
      <c r="AS274" s="410"/>
      <c r="AT274" s="187"/>
      <c r="AU274" s="410"/>
      <c r="AV274" s="187"/>
      <c r="AW274" s="410"/>
      <c r="AX274" s="405"/>
      <c r="AY274" s="406"/>
      <c r="AZ274" s="406"/>
      <c r="BA274" s="405"/>
      <c r="BB274" s="406"/>
    </row>
    <row r="275" spans="1:54" ht="12.75">
      <c r="A275" s="405"/>
      <c r="B275" s="405"/>
      <c r="C275" s="312"/>
      <c r="D275" s="406"/>
      <c r="E275" s="405"/>
      <c r="F275" s="406"/>
      <c r="G275" s="405"/>
      <c r="H275" s="406"/>
      <c r="I275" s="405"/>
      <c r="J275" s="365"/>
      <c r="K275" s="413"/>
      <c r="L275" s="365"/>
      <c r="M275" s="413"/>
      <c r="N275" s="365"/>
      <c r="O275" s="413"/>
      <c r="P275" s="365"/>
      <c r="Q275" s="413"/>
      <c r="R275" s="365"/>
      <c r="S275" s="413"/>
      <c r="T275" s="365"/>
      <c r="U275" s="413"/>
      <c r="V275" s="187"/>
      <c r="W275" s="410"/>
      <c r="X275" s="187"/>
      <c r="Y275" s="410"/>
      <c r="Z275" s="187"/>
      <c r="AA275" s="410"/>
      <c r="AB275" s="187"/>
      <c r="AC275" s="410"/>
      <c r="AD275" s="187"/>
      <c r="AE275" s="410"/>
      <c r="AF275" s="187"/>
      <c r="AG275" s="410"/>
      <c r="AH275" s="187"/>
      <c r="AI275" s="410"/>
      <c r="AJ275" s="187"/>
      <c r="AK275" s="410"/>
      <c r="AL275" s="187"/>
      <c r="AM275" s="410"/>
      <c r="AN275" s="187"/>
      <c r="AO275" s="410"/>
      <c r="AP275" s="187"/>
      <c r="AQ275" s="410"/>
      <c r="AR275" s="187"/>
      <c r="AS275" s="410"/>
      <c r="AT275" s="187"/>
      <c r="AU275" s="410"/>
      <c r="AV275" s="187"/>
      <c r="AW275" s="410"/>
      <c r="AX275" s="405"/>
      <c r="AY275" s="406"/>
      <c r="AZ275" s="406"/>
      <c r="BA275" s="405"/>
      <c r="BB275" s="406"/>
    </row>
    <row r="276" spans="1:54" ht="12.75">
      <c r="A276" s="405"/>
      <c r="B276" s="405"/>
      <c r="C276" s="312"/>
      <c r="D276" s="406"/>
      <c r="E276" s="405"/>
      <c r="F276" s="406"/>
      <c r="G276" s="405"/>
      <c r="H276" s="406"/>
      <c r="I276" s="405"/>
      <c r="J276" s="365"/>
      <c r="K276" s="413"/>
      <c r="L276" s="365"/>
      <c r="M276" s="413"/>
      <c r="N276" s="365"/>
      <c r="O276" s="413"/>
      <c r="P276" s="365"/>
      <c r="Q276" s="413"/>
      <c r="R276" s="365"/>
      <c r="S276" s="413"/>
      <c r="T276" s="365"/>
      <c r="U276" s="413"/>
      <c r="V276" s="187"/>
      <c r="W276" s="410"/>
      <c r="X276" s="187"/>
      <c r="Y276" s="410"/>
      <c r="Z276" s="187"/>
      <c r="AA276" s="410"/>
      <c r="AB276" s="187"/>
      <c r="AC276" s="410"/>
      <c r="AD276" s="187"/>
      <c r="AE276" s="410"/>
      <c r="AF276" s="187"/>
      <c r="AG276" s="410"/>
      <c r="AH276" s="187"/>
      <c r="AI276" s="410"/>
      <c r="AJ276" s="187"/>
      <c r="AK276" s="410"/>
      <c r="AL276" s="187"/>
      <c r="AM276" s="410"/>
      <c r="AN276" s="187"/>
      <c r="AO276" s="410"/>
      <c r="AP276" s="187"/>
      <c r="AQ276" s="410"/>
      <c r="AR276" s="187"/>
      <c r="AS276" s="410"/>
      <c r="AT276" s="187"/>
      <c r="AU276" s="410"/>
      <c r="AV276" s="187"/>
      <c r="AW276" s="410"/>
      <c r="AX276" s="405"/>
      <c r="AY276" s="406"/>
      <c r="AZ276" s="406"/>
      <c r="BA276" s="405"/>
      <c r="BB276" s="406"/>
    </row>
    <row r="277" spans="1:54" ht="12.75">
      <c r="A277" s="405"/>
      <c r="B277" s="405"/>
      <c r="C277" s="312"/>
      <c r="D277" s="406"/>
      <c r="E277" s="405"/>
      <c r="F277" s="406"/>
      <c r="G277" s="405"/>
      <c r="H277" s="406"/>
      <c r="I277" s="405"/>
      <c r="J277" s="365"/>
      <c r="K277" s="413"/>
      <c r="L277" s="365"/>
      <c r="M277" s="413"/>
      <c r="N277" s="365"/>
      <c r="O277" s="413"/>
      <c r="P277" s="365"/>
      <c r="Q277" s="413"/>
      <c r="R277" s="365"/>
      <c r="S277" s="413"/>
      <c r="T277" s="365"/>
      <c r="U277" s="413"/>
      <c r="V277" s="187"/>
      <c r="W277" s="410"/>
      <c r="X277" s="187"/>
      <c r="Y277" s="410"/>
      <c r="Z277" s="187"/>
      <c r="AA277" s="410"/>
      <c r="AB277" s="187"/>
      <c r="AC277" s="410"/>
      <c r="AD277" s="187"/>
      <c r="AE277" s="410"/>
      <c r="AF277" s="187"/>
      <c r="AG277" s="410"/>
      <c r="AH277" s="187"/>
      <c r="AI277" s="410"/>
      <c r="AJ277" s="187"/>
      <c r="AK277" s="410"/>
      <c r="AL277" s="187"/>
      <c r="AM277" s="410"/>
      <c r="AN277" s="187"/>
      <c r="AO277" s="410"/>
      <c r="AP277" s="187"/>
      <c r="AQ277" s="410"/>
      <c r="AR277" s="187"/>
      <c r="AS277" s="410"/>
      <c r="AT277" s="187"/>
      <c r="AU277" s="410"/>
      <c r="AV277" s="187"/>
      <c r="AW277" s="410"/>
      <c r="AX277" s="405"/>
      <c r="AY277" s="406"/>
      <c r="AZ277" s="406"/>
      <c r="BA277" s="405"/>
      <c r="BB277" s="406"/>
    </row>
    <row r="278" spans="1:54" ht="12.75">
      <c r="A278" s="405"/>
      <c r="B278" s="405"/>
      <c r="C278" s="312"/>
      <c r="D278" s="406"/>
      <c r="E278" s="405"/>
      <c r="F278" s="406"/>
      <c r="G278" s="405"/>
      <c r="H278" s="406"/>
      <c r="I278" s="405"/>
      <c r="J278" s="365"/>
      <c r="K278" s="413"/>
      <c r="L278" s="365"/>
      <c r="M278" s="413"/>
      <c r="N278" s="365"/>
      <c r="O278" s="413"/>
      <c r="P278" s="365"/>
      <c r="Q278" s="413"/>
      <c r="R278" s="365"/>
      <c r="S278" s="413"/>
      <c r="T278" s="365"/>
      <c r="U278" s="413"/>
      <c r="V278" s="187"/>
      <c r="W278" s="410"/>
      <c r="X278" s="187"/>
      <c r="Y278" s="410"/>
      <c r="Z278" s="187"/>
      <c r="AA278" s="410"/>
      <c r="AB278" s="187"/>
      <c r="AC278" s="410"/>
      <c r="AD278" s="187"/>
      <c r="AE278" s="410"/>
      <c r="AF278" s="187"/>
      <c r="AG278" s="410"/>
      <c r="AH278" s="187"/>
      <c r="AI278" s="410"/>
      <c r="AJ278" s="187"/>
      <c r="AK278" s="410"/>
      <c r="AL278" s="187"/>
      <c r="AM278" s="410"/>
      <c r="AN278" s="187"/>
      <c r="AO278" s="410"/>
      <c r="AP278" s="187"/>
      <c r="AQ278" s="410"/>
      <c r="AR278" s="187"/>
      <c r="AS278" s="410"/>
      <c r="AT278" s="187"/>
      <c r="AU278" s="410"/>
      <c r="AV278" s="187"/>
      <c r="AW278" s="410"/>
      <c r="AX278" s="405"/>
      <c r="AY278" s="406"/>
      <c r="AZ278" s="406"/>
      <c r="BA278" s="405"/>
      <c r="BB278" s="406"/>
    </row>
    <row r="279" spans="1:54" ht="12.75">
      <c r="A279" s="405"/>
      <c r="B279" s="405"/>
      <c r="C279" s="312"/>
      <c r="D279" s="406"/>
      <c r="E279" s="405"/>
      <c r="F279" s="406"/>
      <c r="G279" s="405"/>
      <c r="H279" s="406"/>
      <c r="I279" s="405"/>
      <c r="J279" s="365"/>
      <c r="K279" s="413"/>
      <c r="L279" s="365"/>
      <c r="M279" s="413"/>
      <c r="N279" s="365"/>
      <c r="O279" s="413"/>
      <c r="P279" s="365"/>
      <c r="Q279" s="413"/>
      <c r="R279" s="365"/>
      <c r="S279" s="413"/>
      <c r="T279" s="365"/>
      <c r="U279" s="413"/>
      <c r="V279" s="187"/>
      <c r="W279" s="410"/>
      <c r="X279" s="187"/>
      <c r="Y279" s="410"/>
      <c r="Z279" s="187"/>
      <c r="AA279" s="410"/>
      <c r="AB279" s="187"/>
      <c r="AC279" s="410"/>
      <c r="AD279" s="187"/>
      <c r="AE279" s="410"/>
      <c r="AF279" s="187"/>
      <c r="AG279" s="410"/>
      <c r="AH279" s="187"/>
      <c r="AI279" s="410"/>
      <c r="AJ279" s="187"/>
      <c r="AK279" s="410"/>
      <c r="AL279" s="187"/>
      <c r="AM279" s="410"/>
      <c r="AN279" s="187"/>
      <c r="AO279" s="410"/>
      <c r="AP279" s="187"/>
      <c r="AQ279" s="410"/>
      <c r="AR279" s="187"/>
      <c r="AS279" s="410"/>
      <c r="AT279" s="187"/>
      <c r="AU279" s="410"/>
      <c r="AV279" s="187"/>
      <c r="AW279" s="410"/>
      <c r="AX279" s="405"/>
      <c r="AY279" s="406"/>
      <c r="AZ279" s="406"/>
      <c r="BA279" s="405"/>
      <c r="BB279" s="406"/>
    </row>
    <row r="280" spans="1:54" ht="12.75">
      <c r="A280" s="405"/>
      <c r="B280" s="405"/>
      <c r="C280" s="312"/>
      <c r="D280" s="406"/>
      <c r="E280" s="405"/>
      <c r="F280" s="406"/>
      <c r="G280" s="405"/>
      <c r="H280" s="406"/>
      <c r="I280" s="405"/>
      <c r="J280" s="365"/>
      <c r="K280" s="413"/>
      <c r="L280" s="365"/>
      <c r="M280" s="413"/>
      <c r="N280" s="365"/>
      <c r="O280" s="413"/>
      <c r="P280" s="365"/>
      <c r="Q280" s="413"/>
      <c r="R280" s="365"/>
      <c r="S280" s="413"/>
      <c r="T280" s="365"/>
      <c r="U280" s="413"/>
      <c r="V280" s="187"/>
      <c r="W280" s="410"/>
      <c r="X280" s="187"/>
      <c r="Y280" s="410"/>
      <c r="Z280" s="187"/>
      <c r="AA280" s="410"/>
      <c r="AB280" s="187"/>
      <c r="AC280" s="410"/>
      <c r="AD280" s="187"/>
      <c r="AE280" s="410"/>
      <c r="AF280" s="187"/>
      <c r="AG280" s="410"/>
      <c r="AH280" s="187"/>
      <c r="AI280" s="410"/>
      <c r="AJ280" s="187"/>
      <c r="AK280" s="410"/>
      <c r="AL280" s="187"/>
      <c r="AM280" s="410"/>
      <c r="AN280" s="187"/>
      <c r="AO280" s="410"/>
      <c r="AP280" s="187"/>
      <c r="AQ280" s="410"/>
      <c r="AR280" s="187"/>
      <c r="AS280" s="410"/>
      <c r="AT280" s="187"/>
      <c r="AU280" s="410"/>
      <c r="AV280" s="187"/>
      <c r="AW280" s="410"/>
      <c r="AX280" s="405"/>
      <c r="AY280" s="406"/>
      <c r="AZ280" s="406"/>
      <c r="BA280" s="405"/>
      <c r="BB280" s="406"/>
    </row>
    <row r="281" spans="1:54" ht="12.75">
      <c r="A281" s="405"/>
      <c r="B281" s="405"/>
      <c r="C281" s="312"/>
      <c r="D281" s="406"/>
      <c r="E281" s="405"/>
      <c r="F281" s="406"/>
      <c r="G281" s="405"/>
      <c r="H281" s="406"/>
      <c r="I281" s="405"/>
      <c r="J281" s="365"/>
      <c r="K281" s="413"/>
      <c r="L281" s="365"/>
      <c r="M281" s="413"/>
      <c r="N281" s="365"/>
      <c r="O281" s="413"/>
      <c r="P281" s="365"/>
      <c r="Q281" s="413"/>
      <c r="R281" s="365"/>
      <c r="S281" s="413"/>
      <c r="T281" s="365"/>
      <c r="U281" s="413"/>
      <c r="V281" s="187"/>
      <c r="W281" s="410"/>
      <c r="X281" s="187"/>
      <c r="Y281" s="410"/>
      <c r="Z281" s="187"/>
      <c r="AA281" s="410"/>
      <c r="AB281" s="187"/>
      <c r="AC281" s="410"/>
      <c r="AD281" s="187"/>
      <c r="AE281" s="410"/>
      <c r="AF281" s="187"/>
      <c r="AG281" s="410"/>
      <c r="AH281" s="187"/>
      <c r="AI281" s="410"/>
      <c r="AJ281" s="187"/>
      <c r="AK281" s="410"/>
      <c r="AL281" s="187"/>
      <c r="AM281" s="410"/>
      <c r="AN281" s="187"/>
      <c r="AO281" s="410"/>
      <c r="AP281" s="187"/>
      <c r="AQ281" s="410"/>
      <c r="AR281" s="187"/>
      <c r="AS281" s="410"/>
      <c r="AT281" s="187"/>
      <c r="AU281" s="410"/>
      <c r="AV281" s="187"/>
      <c r="AW281" s="410"/>
      <c r="AX281" s="405"/>
      <c r="AY281" s="406"/>
      <c r="AZ281" s="406"/>
      <c r="BA281" s="405"/>
      <c r="BB281" s="406"/>
    </row>
    <row r="282" spans="1:54" ht="12.75">
      <c r="A282" s="405"/>
      <c r="B282" s="405"/>
      <c r="C282" s="312"/>
      <c r="D282" s="406"/>
      <c r="E282" s="405"/>
      <c r="F282" s="406"/>
      <c r="G282" s="405"/>
      <c r="H282" s="406"/>
      <c r="I282" s="405"/>
      <c r="J282" s="365"/>
      <c r="K282" s="413"/>
      <c r="L282" s="365"/>
      <c r="M282" s="413"/>
      <c r="N282" s="365"/>
      <c r="O282" s="413"/>
      <c r="P282" s="365"/>
      <c r="Q282" s="413"/>
      <c r="R282" s="365"/>
      <c r="S282" s="413"/>
      <c r="T282" s="365"/>
      <c r="U282" s="413"/>
      <c r="V282" s="187"/>
      <c r="W282" s="410"/>
      <c r="X282" s="187"/>
      <c r="Y282" s="410"/>
      <c r="Z282" s="187"/>
      <c r="AA282" s="410"/>
      <c r="AB282" s="187"/>
      <c r="AC282" s="410"/>
      <c r="AD282" s="187"/>
      <c r="AE282" s="410"/>
      <c r="AF282" s="187"/>
      <c r="AG282" s="410"/>
      <c r="AH282" s="187"/>
      <c r="AI282" s="410"/>
      <c r="AJ282" s="187"/>
      <c r="AK282" s="410"/>
      <c r="AL282" s="187"/>
      <c r="AM282" s="410"/>
      <c r="AN282" s="187"/>
      <c r="AO282" s="410"/>
      <c r="AP282" s="187"/>
      <c r="AQ282" s="410"/>
      <c r="AR282" s="187"/>
      <c r="AS282" s="410"/>
      <c r="AT282" s="187"/>
      <c r="AU282" s="410"/>
      <c r="AV282" s="187"/>
      <c r="AW282" s="410"/>
      <c r="AX282" s="405"/>
      <c r="AY282" s="406"/>
      <c r="AZ282" s="406"/>
      <c r="BA282" s="405"/>
      <c r="BB282" s="406"/>
    </row>
    <row r="283" spans="1:54" ht="12.75">
      <c r="A283" s="405"/>
      <c r="B283" s="405"/>
      <c r="C283" s="312"/>
      <c r="D283" s="406"/>
      <c r="E283" s="405"/>
      <c r="F283" s="406"/>
      <c r="G283" s="405"/>
      <c r="H283" s="406"/>
      <c r="I283" s="405"/>
      <c r="J283" s="365"/>
      <c r="K283" s="413"/>
      <c r="L283" s="365"/>
      <c r="M283" s="413"/>
      <c r="N283" s="365"/>
      <c r="O283" s="413"/>
      <c r="P283" s="365"/>
      <c r="Q283" s="413"/>
      <c r="R283" s="365"/>
      <c r="S283" s="413"/>
      <c r="T283" s="365"/>
      <c r="U283" s="413"/>
      <c r="V283" s="187"/>
      <c r="W283" s="410"/>
      <c r="X283" s="187"/>
      <c r="Y283" s="410"/>
      <c r="Z283" s="187"/>
      <c r="AA283" s="410"/>
      <c r="AB283" s="187"/>
      <c r="AC283" s="410"/>
      <c r="AD283" s="187"/>
      <c r="AE283" s="410"/>
      <c r="AF283" s="187"/>
      <c r="AG283" s="410"/>
      <c r="AH283" s="187"/>
      <c r="AI283" s="410"/>
      <c r="AJ283" s="187"/>
      <c r="AK283" s="410"/>
      <c r="AL283" s="187"/>
      <c r="AM283" s="410"/>
      <c r="AN283" s="187"/>
      <c r="AO283" s="410"/>
      <c r="AP283" s="187"/>
      <c r="AQ283" s="410"/>
      <c r="AR283" s="187"/>
      <c r="AS283" s="410"/>
      <c r="AT283" s="187"/>
      <c r="AU283" s="410"/>
      <c r="AV283" s="187"/>
      <c r="AW283" s="410"/>
      <c r="AX283" s="405"/>
      <c r="AY283" s="406"/>
      <c r="AZ283" s="406"/>
      <c r="BA283" s="405"/>
      <c r="BB283" s="406"/>
    </row>
    <row r="284" spans="1:54" ht="12.75">
      <c r="A284" s="405"/>
      <c r="B284" s="405"/>
      <c r="C284" s="312"/>
      <c r="D284" s="406"/>
      <c r="E284" s="405"/>
      <c r="F284" s="406"/>
      <c r="G284" s="405"/>
      <c r="H284" s="406"/>
      <c r="I284" s="405"/>
      <c r="J284" s="365"/>
      <c r="K284" s="413"/>
      <c r="L284" s="365"/>
      <c r="M284" s="413"/>
      <c r="N284" s="365"/>
      <c r="O284" s="413"/>
      <c r="P284" s="365"/>
      <c r="Q284" s="413"/>
      <c r="R284" s="365"/>
      <c r="S284" s="413"/>
      <c r="T284" s="365"/>
      <c r="U284" s="413"/>
      <c r="V284" s="187"/>
      <c r="W284" s="410"/>
      <c r="X284" s="187"/>
      <c r="Y284" s="410"/>
      <c r="Z284" s="187"/>
      <c r="AA284" s="410"/>
      <c r="AB284" s="187"/>
      <c r="AC284" s="410"/>
      <c r="AD284" s="187"/>
      <c r="AE284" s="410"/>
      <c r="AF284" s="187"/>
      <c r="AG284" s="410"/>
      <c r="AH284" s="187"/>
      <c r="AI284" s="410"/>
      <c r="AJ284" s="187"/>
      <c r="AK284" s="410"/>
      <c r="AL284" s="187"/>
      <c r="AM284" s="410"/>
      <c r="AN284" s="187"/>
      <c r="AO284" s="410"/>
      <c r="AP284" s="187"/>
      <c r="AQ284" s="410"/>
      <c r="AR284" s="187"/>
      <c r="AS284" s="410"/>
      <c r="AT284" s="187"/>
      <c r="AU284" s="410"/>
      <c r="AV284" s="187"/>
      <c r="AW284" s="410"/>
      <c r="AX284" s="405"/>
      <c r="AY284" s="406"/>
      <c r="AZ284" s="406"/>
      <c r="BA284" s="405"/>
      <c r="BB284" s="406"/>
    </row>
    <row r="285" spans="1:54" ht="12.75">
      <c r="A285" s="405"/>
      <c r="B285" s="405"/>
      <c r="C285" s="312"/>
      <c r="D285" s="406"/>
      <c r="E285" s="405"/>
      <c r="F285" s="406"/>
      <c r="G285" s="405"/>
      <c r="H285" s="406"/>
      <c r="I285" s="405"/>
      <c r="J285" s="365"/>
      <c r="K285" s="413"/>
      <c r="L285" s="365"/>
      <c r="M285" s="413"/>
      <c r="N285" s="365"/>
      <c r="O285" s="413"/>
      <c r="P285" s="365"/>
      <c r="Q285" s="413"/>
      <c r="R285" s="365"/>
      <c r="S285" s="413"/>
      <c r="T285" s="365"/>
      <c r="U285" s="413"/>
      <c r="V285" s="187"/>
      <c r="W285" s="410"/>
      <c r="X285" s="187"/>
      <c r="Y285" s="410"/>
      <c r="Z285" s="187"/>
      <c r="AA285" s="410"/>
      <c r="AB285" s="187"/>
      <c r="AC285" s="410"/>
      <c r="AD285" s="187"/>
      <c r="AE285" s="410"/>
      <c r="AF285" s="187"/>
      <c r="AG285" s="410"/>
      <c r="AH285" s="187"/>
      <c r="AI285" s="410"/>
      <c r="AJ285" s="187"/>
      <c r="AK285" s="410"/>
      <c r="AL285" s="187"/>
      <c r="AM285" s="410"/>
      <c r="AN285" s="187"/>
      <c r="AO285" s="410"/>
      <c r="AP285" s="187"/>
      <c r="AQ285" s="410"/>
      <c r="AR285" s="187"/>
      <c r="AS285" s="410"/>
      <c r="AT285" s="187"/>
      <c r="AU285" s="410"/>
      <c r="AV285" s="187"/>
      <c r="AW285" s="410"/>
      <c r="AX285" s="405"/>
      <c r="AY285" s="406"/>
      <c r="AZ285" s="406"/>
      <c r="BA285" s="405"/>
      <c r="BB285" s="406"/>
    </row>
    <row r="286" spans="1:54" ht="12.75">
      <c r="A286" s="405"/>
      <c r="B286" s="405"/>
      <c r="C286" s="312"/>
      <c r="D286" s="406"/>
      <c r="E286" s="405"/>
      <c r="F286" s="406"/>
      <c r="G286" s="405"/>
      <c r="H286" s="406"/>
      <c r="I286" s="405"/>
      <c r="J286" s="365"/>
      <c r="K286" s="413"/>
      <c r="L286" s="365"/>
      <c r="M286" s="413"/>
      <c r="N286" s="365"/>
      <c r="O286" s="413"/>
      <c r="P286" s="365"/>
      <c r="Q286" s="413"/>
      <c r="R286" s="365"/>
      <c r="S286" s="413"/>
      <c r="T286" s="365"/>
      <c r="U286" s="413"/>
      <c r="V286" s="187"/>
      <c r="W286" s="410"/>
      <c r="X286" s="187"/>
      <c r="Y286" s="410"/>
      <c r="Z286" s="187"/>
      <c r="AA286" s="410"/>
      <c r="AB286" s="187"/>
      <c r="AC286" s="410"/>
      <c r="AD286" s="187"/>
      <c r="AE286" s="410"/>
      <c r="AF286" s="187"/>
      <c r="AG286" s="410"/>
      <c r="AH286" s="187"/>
      <c r="AI286" s="410"/>
      <c r="AJ286" s="187"/>
      <c r="AK286" s="410"/>
      <c r="AL286" s="187"/>
      <c r="AM286" s="410"/>
      <c r="AN286" s="187"/>
      <c r="AO286" s="410"/>
      <c r="AP286" s="187"/>
      <c r="AQ286" s="410"/>
      <c r="AR286" s="187"/>
      <c r="AS286" s="410"/>
      <c r="AT286" s="187"/>
      <c r="AU286" s="410"/>
      <c r="AV286" s="187"/>
      <c r="AW286" s="410"/>
      <c r="AX286" s="405"/>
      <c r="AY286" s="406"/>
      <c r="AZ286" s="406"/>
      <c r="BA286" s="405"/>
      <c r="BB286" s="406"/>
    </row>
    <row r="287" spans="1:54" ht="12.75">
      <c r="A287" s="405"/>
      <c r="B287" s="405"/>
      <c r="C287" s="312"/>
      <c r="D287" s="406"/>
      <c r="E287" s="405"/>
      <c r="F287" s="406"/>
      <c r="G287" s="405"/>
      <c r="H287" s="406"/>
      <c r="I287" s="405"/>
      <c r="J287" s="365"/>
      <c r="K287" s="413"/>
      <c r="L287" s="365"/>
      <c r="M287" s="413"/>
      <c r="N287" s="365"/>
      <c r="O287" s="413"/>
      <c r="P287" s="365"/>
      <c r="Q287" s="413"/>
      <c r="R287" s="365"/>
      <c r="S287" s="413"/>
      <c r="T287" s="365"/>
      <c r="U287" s="413"/>
      <c r="V287" s="187"/>
      <c r="W287" s="410"/>
      <c r="X287" s="187"/>
      <c r="Y287" s="410"/>
      <c r="Z287" s="187"/>
      <c r="AA287" s="410"/>
      <c r="AB287" s="187"/>
      <c r="AC287" s="410"/>
      <c r="AD287" s="187"/>
      <c r="AE287" s="410"/>
      <c r="AF287" s="187"/>
      <c r="AG287" s="410"/>
      <c r="AH287" s="187"/>
      <c r="AI287" s="410"/>
      <c r="AJ287" s="187"/>
      <c r="AK287" s="410"/>
      <c r="AL287" s="187"/>
      <c r="AM287" s="410"/>
      <c r="AN287" s="187"/>
      <c r="AO287" s="410"/>
      <c r="AP287" s="187"/>
      <c r="AQ287" s="410"/>
      <c r="AR287" s="187"/>
      <c r="AS287" s="410"/>
      <c r="AT287" s="187"/>
      <c r="AU287" s="410"/>
      <c r="AV287" s="187"/>
      <c r="AW287" s="410"/>
      <c r="AX287" s="405"/>
      <c r="AY287" s="406"/>
      <c r="AZ287" s="406"/>
      <c r="BA287" s="405"/>
      <c r="BB287" s="406"/>
    </row>
    <row r="288" spans="1:54" ht="12.75">
      <c r="A288" s="405"/>
      <c r="B288" s="405"/>
      <c r="C288" s="312"/>
      <c r="D288" s="406"/>
      <c r="E288" s="405"/>
      <c r="F288" s="406"/>
      <c r="G288" s="405"/>
      <c r="H288" s="406"/>
      <c r="I288" s="405"/>
      <c r="J288" s="365"/>
      <c r="K288" s="413"/>
      <c r="L288" s="365"/>
      <c r="M288" s="413"/>
      <c r="N288" s="365"/>
      <c r="O288" s="413"/>
      <c r="P288" s="365"/>
      <c r="Q288" s="413"/>
      <c r="R288" s="365"/>
      <c r="S288" s="413"/>
      <c r="T288" s="365"/>
      <c r="U288" s="413"/>
      <c r="V288" s="187"/>
      <c r="W288" s="410"/>
      <c r="X288" s="187"/>
      <c r="Y288" s="410"/>
      <c r="Z288" s="187"/>
      <c r="AA288" s="410"/>
      <c r="AB288" s="187"/>
      <c r="AC288" s="410"/>
      <c r="AD288" s="187"/>
      <c r="AE288" s="410"/>
      <c r="AF288" s="187"/>
      <c r="AG288" s="410"/>
      <c r="AH288" s="187"/>
      <c r="AI288" s="410"/>
      <c r="AJ288" s="187"/>
      <c r="AK288" s="410"/>
      <c r="AL288" s="187"/>
      <c r="AM288" s="410"/>
      <c r="AN288" s="187"/>
      <c r="AO288" s="410"/>
      <c r="AP288" s="187"/>
      <c r="AQ288" s="410"/>
      <c r="AR288" s="187"/>
      <c r="AS288" s="410"/>
      <c r="AT288" s="187"/>
      <c r="AU288" s="410"/>
      <c r="AV288" s="187"/>
      <c r="AW288" s="410"/>
      <c r="AX288" s="405"/>
      <c r="AY288" s="406"/>
      <c r="AZ288" s="406"/>
      <c r="BA288" s="405"/>
      <c r="BB288" s="406"/>
    </row>
    <row r="289" spans="1:54" ht="12.75">
      <c r="A289" s="405"/>
      <c r="B289" s="405"/>
      <c r="C289" s="312"/>
      <c r="D289" s="406"/>
      <c r="E289" s="405"/>
      <c r="F289" s="406"/>
      <c r="G289" s="405"/>
      <c r="H289" s="406"/>
      <c r="I289" s="405"/>
      <c r="J289" s="365"/>
      <c r="K289" s="413"/>
      <c r="L289" s="365"/>
      <c r="M289" s="413"/>
      <c r="N289" s="365"/>
      <c r="O289" s="413"/>
      <c r="P289" s="365"/>
      <c r="Q289" s="413"/>
      <c r="R289" s="365"/>
      <c r="S289" s="413"/>
      <c r="T289" s="365"/>
      <c r="U289" s="413"/>
      <c r="V289" s="187"/>
      <c r="W289" s="410"/>
      <c r="X289" s="187"/>
      <c r="Y289" s="410"/>
      <c r="Z289" s="187"/>
      <c r="AA289" s="410"/>
      <c r="AB289" s="187"/>
      <c r="AC289" s="410"/>
      <c r="AD289" s="187"/>
      <c r="AE289" s="410"/>
      <c r="AF289" s="187"/>
      <c r="AG289" s="410"/>
      <c r="AH289" s="187"/>
      <c r="AI289" s="410"/>
      <c r="AJ289" s="187"/>
      <c r="AK289" s="410"/>
      <c r="AL289" s="187"/>
      <c r="AM289" s="410"/>
      <c r="AN289" s="187"/>
      <c r="AO289" s="410"/>
      <c r="AP289" s="187"/>
      <c r="AQ289" s="410"/>
      <c r="AR289" s="187"/>
      <c r="AS289" s="410"/>
      <c r="AT289" s="187"/>
      <c r="AU289" s="410"/>
      <c r="AV289" s="187"/>
      <c r="AW289" s="410"/>
      <c r="AX289" s="405"/>
      <c r="AY289" s="406"/>
      <c r="AZ289" s="406"/>
      <c r="BA289" s="405"/>
      <c r="BB289" s="406"/>
    </row>
    <row r="290" spans="1:54" ht="12.75">
      <c r="A290" s="405"/>
      <c r="B290" s="405"/>
      <c r="C290" s="312"/>
      <c r="D290" s="406"/>
      <c r="E290" s="405"/>
      <c r="F290" s="406"/>
      <c r="G290" s="405"/>
      <c r="H290" s="406"/>
      <c r="I290" s="405"/>
      <c r="J290" s="365"/>
      <c r="K290" s="413"/>
      <c r="L290" s="365"/>
      <c r="M290" s="413"/>
      <c r="N290" s="365"/>
      <c r="O290" s="413"/>
      <c r="P290" s="365"/>
      <c r="Q290" s="413"/>
      <c r="R290" s="365"/>
      <c r="S290" s="413"/>
      <c r="T290" s="365"/>
      <c r="U290" s="413"/>
      <c r="V290" s="187"/>
      <c r="W290" s="410"/>
      <c r="X290" s="187"/>
      <c r="Y290" s="410"/>
      <c r="Z290" s="187"/>
      <c r="AA290" s="410"/>
      <c r="AB290" s="187"/>
      <c r="AC290" s="410"/>
      <c r="AD290" s="187"/>
      <c r="AE290" s="410"/>
      <c r="AF290" s="187"/>
      <c r="AG290" s="410"/>
      <c r="AH290" s="187"/>
      <c r="AI290" s="410"/>
      <c r="AJ290" s="187"/>
      <c r="AK290" s="410"/>
      <c r="AL290" s="187"/>
      <c r="AM290" s="410"/>
      <c r="AN290" s="187"/>
      <c r="AO290" s="410"/>
      <c r="AP290" s="187"/>
      <c r="AQ290" s="410"/>
      <c r="AR290" s="187"/>
      <c r="AS290" s="410"/>
      <c r="AT290" s="187"/>
      <c r="AU290" s="410"/>
      <c r="AV290" s="187"/>
      <c r="AW290" s="410"/>
      <c r="AX290" s="405"/>
      <c r="AY290" s="406"/>
      <c r="AZ290" s="406"/>
      <c r="BA290" s="405"/>
      <c r="BB290" s="406"/>
    </row>
    <row r="291" spans="1:54" ht="12.75">
      <c r="A291" s="405"/>
      <c r="B291" s="405"/>
      <c r="C291" s="312"/>
      <c r="D291" s="406"/>
      <c r="E291" s="405"/>
      <c r="F291" s="406"/>
      <c r="G291" s="405"/>
      <c r="H291" s="406"/>
      <c r="I291" s="405"/>
      <c r="J291" s="365"/>
      <c r="K291" s="413"/>
      <c r="L291" s="365"/>
      <c r="M291" s="413"/>
      <c r="N291" s="365"/>
      <c r="O291" s="413"/>
      <c r="P291" s="365"/>
      <c r="Q291" s="413"/>
      <c r="R291" s="365"/>
      <c r="S291" s="413"/>
      <c r="T291" s="365"/>
      <c r="U291" s="413"/>
      <c r="V291" s="187"/>
      <c r="W291" s="410"/>
      <c r="X291" s="187"/>
      <c r="Y291" s="410"/>
      <c r="Z291" s="187"/>
      <c r="AA291" s="410"/>
      <c r="AB291" s="187"/>
      <c r="AC291" s="410"/>
      <c r="AD291" s="187"/>
      <c r="AE291" s="410"/>
      <c r="AF291" s="187"/>
      <c r="AG291" s="410"/>
      <c r="AH291" s="187"/>
      <c r="AI291" s="410"/>
      <c r="AJ291" s="187"/>
      <c r="AK291" s="410"/>
      <c r="AL291" s="187"/>
      <c r="AM291" s="410"/>
      <c r="AN291" s="187"/>
      <c r="AO291" s="410"/>
      <c r="AP291" s="187"/>
      <c r="AQ291" s="410"/>
      <c r="AR291" s="187"/>
      <c r="AS291" s="410"/>
      <c r="AT291" s="187"/>
      <c r="AU291" s="410"/>
      <c r="AV291" s="187"/>
      <c r="AW291" s="410"/>
      <c r="AX291" s="405"/>
      <c r="AY291" s="406"/>
      <c r="AZ291" s="406"/>
      <c r="BA291" s="405"/>
      <c r="BB291" s="406"/>
    </row>
    <row r="292" spans="1:54" ht="12.75">
      <c r="A292" s="405"/>
      <c r="B292" s="405"/>
      <c r="C292" s="312"/>
      <c r="D292" s="406"/>
      <c r="E292" s="405"/>
      <c r="F292" s="406"/>
      <c r="G292" s="405"/>
      <c r="H292" s="406"/>
      <c r="I292" s="405"/>
      <c r="J292" s="365"/>
      <c r="K292" s="413"/>
      <c r="L292" s="365"/>
      <c r="M292" s="413"/>
      <c r="N292" s="365"/>
      <c r="O292" s="413"/>
      <c r="P292" s="365"/>
      <c r="Q292" s="413"/>
      <c r="R292" s="365"/>
      <c r="S292" s="413"/>
      <c r="T292" s="365"/>
      <c r="U292" s="413"/>
      <c r="V292" s="187"/>
      <c r="W292" s="410"/>
      <c r="X292" s="187"/>
      <c r="Y292" s="410"/>
      <c r="Z292" s="187"/>
      <c r="AA292" s="410"/>
      <c r="AB292" s="187"/>
      <c r="AC292" s="410"/>
      <c r="AD292" s="187"/>
      <c r="AE292" s="410"/>
      <c r="AF292" s="187"/>
      <c r="AG292" s="410"/>
      <c r="AH292" s="187"/>
      <c r="AI292" s="410"/>
      <c r="AJ292" s="187"/>
      <c r="AK292" s="410"/>
      <c r="AL292" s="187"/>
      <c r="AM292" s="410"/>
      <c r="AN292" s="187"/>
      <c r="AO292" s="410"/>
      <c r="AP292" s="187"/>
      <c r="AQ292" s="410"/>
      <c r="AR292" s="187"/>
      <c r="AS292" s="410"/>
      <c r="AT292" s="187"/>
      <c r="AU292" s="410"/>
      <c r="AV292" s="187"/>
      <c r="AW292" s="410"/>
      <c r="AX292" s="405"/>
      <c r="AY292" s="406"/>
      <c r="AZ292" s="406"/>
      <c r="BA292" s="405"/>
      <c r="BB292" s="406"/>
    </row>
    <row r="293" spans="1:54" ht="12.75">
      <c r="A293" s="405"/>
      <c r="B293" s="405"/>
      <c r="C293" s="312"/>
      <c r="D293" s="406"/>
      <c r="E293" s="405"/>
      <c r="F293" s="406"/>
      <c r="G293" s="405"/>
      <c r="H293" s="406"/>
      <c r="I293" s="405"/>
      <c r="J293" s="365"/>
      <c r="K293" s="413"/>
      <c r="L293" s="365"/>
      <c r="M293" s="413"/>
      <c r="N293" s="365"/>
      <c r="O293" s="413"/>
      <c r="P293" s="365"/>
      <c r="Q293" s="413"/>
      <c r="R293" s="365"/>
      <c r="S293" s="413"/>
      <c r="T293" s="365"/>
      <c r="U293" s="413"/>
      <c r="V293" s="187"/>
      <c r="W293" s="410"/>
      <c r="X293" s="187"/>
      <c r="Y293" s="410"/>
      <c r="Z293" s="187"/>
      <c r="AA293" s="410"/>
      <c r="AB293" s="187"/>
      <c r="AC293" s="410"/>
      <c r="AD293" s="187"/>
      <c r="AE293" s="410"/>
      <c r="AF293" s="187"/>
      <c r="AG293" s="410"/>
      <c r="AH293" s="187"/>
      <c r="AI293" s="410"/>
      <c r="AJ293" s="187"/>
      <c r="AK293" s="410"/>
      <c r="AL293" s="187"/>
      <c r="AM293" s="410"/>
      <c r="AN293" s="187"/>
      <c r="AO293" s="410"/>
      <c r="AP293" s="187"/>
      <c r="AQ293" s="410"/>
      <c r="AR293" s="187"/>
      <c r="AS293" s="410"/>
      <c r="AT293" s="187"/>
      <c r="AU293" s="410"/>
      <c r="AV293" s="187"/>
      <c r="AW293" s="410"/>
      <c r="AX293" s="405"/>
      <c r="AY293" s="406"/>
      <c r="AZ293" s="406"/>
      <c r="BA293" s="405"/>
      <c r="BB293" s="406"/>
    </row>
    <row r="294" spans="1:54" ht="12.75">
      <c r="A294" s="405"/>
      <c r="B294" s="405"/>
      <c r="C294" s="312"/>
      <c r="D294" s="406"/>
      <c r="E294" s="405"/>
      <c r="F294" s="406"/>
      <c r="G294" s="405"/>
      <c r="H294" s="406"/>
      <c r="I294" s="405"/>
      <c r="J294" s="365"/>
      <c r="K294" s="413"/>
      <c r="L294" s="365"/>
      <c r="M294" s="413"/>
      <c r="N294" s="365"/>
      <c r="O294" s="413"/>
      <c r="P294" s="365"/>
      <c r="Q294" s="413"/>
      <c r="R294" s="365"/>
      <c r="S294" s="413"/>
      <c r="T294" s="365"/>
      <c r="U294" s="413"/>
      <c r="V294" s="187"/>
      <c r="W294" s="410"/>
      <c r="X294" s="187"/>
      <c r="Y294" s="410"/>
      <c r="Z294" s="187"/>
      <c r="AA294" s="410"/>
      <c r="AB294" s="187"/>
      <c r="AC294" s="410"/>
      <c r="AD294" s="187"/>
      <c r="AE294" s="410"/>
      <c r="AF294" s="187"/>
      <c r="AG294" s="410"/>
      <c r="AH294" s="187"/>
      <c r="AI294" s="410"/>
      <c r="AJ294" s="187"/>
      <c r="AK294" s="410"/>
      <c r="AL294" s="187"/>
      <c r="AM294" s="410"/>
      <c r="AN294" s="187"/>
      <c r="AO294" s="410"/>
      <c r="AP294" s="187"/>
      <c r="AQ294" s="410"/>
      <c r="AR294" s="187"/>
      <c r="AS294" s="410"/>
      <c r="AT294" s="187"/>
      <c r="AU294" s="410"/>
      <c r="AV294" s="187"/>
      <c r="AW294" s="410"/>
      <c r="AX294" s="405"/>
      <c r="AY294" s="406"/>
      <c r="AZ294" s="406"/>
      <c r="BA294" s="405"/>
      <c r="BB294" s="406"/>
    </row>
    <row r="295" spans="1:54" ht="12.75">
      <c r="A295" s="405"/>
      <c r="B295" s="405"/>
      <c r="C295" s="312"/>
      <c r="D295" s="406"/>
      <c r="E295" s="405"/>
      <c r="F295" s="406"/>
      <c r="G295" s="405"/>
      <c r="H295" s="406"/>
      <c r="I295" s="405"/>
      <c r="J295" s="365"/>
      <c r="K295" s="413"/>
      <c r="L295" s="365"/>
      <c r="M295" s="413"/>
      <c r="N295" s="365"/>
      <c r="O295" s="413"/>
      <c r="P295" s="365"/>
      <c r="Q295" s="413"/>
      <c r="R295" s="365"/>
      <c r="S295" s="413"/>
      <c r="T295" s="365"/>
      <c r="U295" s="413"/>
      <c r="V295" s="187"/>
      <c r="W295" s="410"/>
      <c r="X295" s="187"/>
      <c r="Y295" s="410"/>
      <c r="Z295" s="187"/>
      <c r="AA295" s="410"/>
      <c r="AB295" s="187"/>
      <c r="AC295" s="410"/>
      <c r="AD295" s="187"/>
      <c r="AE295" s="410"/>
      <c r="AF295" s="187"/>
      <c r="AG295" s="410"/>
      <c r="AH295" s="187"/>
      <c r="AI295" s="410"/>
      <c r="AJ295" s="187"/>
      <c r="AK295" s="410"/>
      <c r="AL295" s="187"/>
      <c r="AM295" s="410"/>
      <c r="AN295" s="187"/>
      <c r="AO295" s="410"/>
      <c r="AP295" s="187"/>
      <c r="AQ295" s="410"/>
      <c r="AR295" s="187"/>
      <c r="AS295" s="410"/>
      <c r="AT295" s="187"/>
      <c r="AU295" s="410"/>
      <c r="AV295" s="187"/>
      <c r="AW295" s="410"/>
      <c r="AX295" s="405"/>
      <c r="AY295" s="406"/>
      <c r="AZ295" s="406"/>
      <c r="BA295" s="405"/>
      <c r="BB295" s="406"/>
    </row>
    <row r="296" spans="1:54" ht="12.75">
      <c r="A296" s="405"/>
      <c r="B296" s="405"/>
      <c r="C296" s="312"/>
      <c r="D296" s="406"/>
      <c r="E296" s="405"/>
      <c r="F296" s="406"/>
      <c r="G296" s="405"/>
      <c r="H296" s="406"/>
      <c r="I296" s="405"/>
      <c r="J296" s="365"/>
      <c r="K296" s="413"/>
      <c r="L296" s="365"/>
      <c r="M296" s="413"/>
      <c r="N296" s="365"/>
      <c r="O296" s="413"/>
      <c r="P296" s="365"/>
      <c r="Q296" s="413"/>
      <c r="R296" s="365"/>
      <c r="S296" s="413"/>
      <c r="T296" s="365"/>
      <c r="U296" s="413"/>
      <c r="V296" s="187"/>
      <c r="W296" s="410"/>
      <c r="X296" s="187"/>
      <c r="Y296" s="410"/>
      <c r="Z296" s="187"/>
      <c r="AA296" s="410"/>
      <c r="AB296" s="187"/>
      <c r="AC296" s="410"/>
      <c r="AD296" s="187"/>
      <c r="AE296" s="410"/>
      <c r="AF296" s="187"/>
      <c r="AG296" s="410"/>
      <c r="AH296" s="187"/>
      <c r="AI296" s="410"/>
      <c r="AJ296" s="187"/>
      <c r="AK296" s="410"/>
      <c r="AL296" s="187"/>
      <c r="AM296" s="410"/>
      <c r="AN296" s="187"/>
      <c r="AO296" s="410"/>
      <c r="AP296" s="187"/>
      <c r="AQ296" s="410"/>
      <c r="AR296" s="187"/>
      <c r="AS296" s="410"/>
      <c r="AT296" s="187"/>
      <c r="AU296" s="410"/>
      <c r="AV296" s="187"/>
      <c r="AW296" s="410"/>
      <c r="AX296" s="405"/>
      <c r="AY296" s="406"/>
      <c r="AZ296" s="406"/>
      <c r="BA296" s="405"/>
      <c r="BB296" s="406"/>
    </row>
    <row r="297" spans="1:54" ht="12.75">
      <c r="A297" s="405"/>
      <c r="B297" s="405"/>
      <c r="C297" s="312"/>
      <c r="D297" s="406"/>
      <c r="E297" s="405"/>
      <c r="F297" s="406"/>
      <c r="G297" s="405"/>
      <c r="H297" s="406"/>
      <c r="I297" s="405"/>
      <c r="J297" s="365"/>
      <c r="K297" s="413"/>
      <c r="L297" s="365"/>
      <c r="M297" s="413"/>
      <c r="N297" s="365"/>
      <c r="O297" s="413"/>
      <c r="P297" s="365"/>
      <c r="Q297" s="413"/>
      <c r="R297" s="365"/>
      <c r="S297" s="413"/>
      <c r="T297" s="365"/>
      <c r="U297" s="413"/>
      <c r="V297" s="187"/>
      <c r="W297" s="410"/>
      <c r="X297" s="187"/>
      <c r="Y297" s="410"/>
      <c r="Z297" s="187"/>
      <c r="AA297" s="410"/>
      <c r="AB297" s="187"/>
      <c r="AC297" s="410"/>
      <c r="AD297" s="187"/>
      <c r="AE297" s="410"/>
      <c r="AF297" s="187"/>
      <c r="AG297" s="410"/>
      <c r="AH297" s="187"/>
      <c r="AI297" s="410"/>
      <c r="AJ297" s="187"/>
      <c r="AK297" s="410"/>
      <c r="AL297" s="187"/>
      <c r="AM297" s="410"/>
      <c r="AN297" s="187"/>
      <c r="AO297" s="410"/>
      <c r="AP297" s="187"/>
      <c r="AQ297" s="410"/>
      <c r="AR297" s="187"/>
      <c r="AS297" s="410"/>
      <c r="AT297" s="187"/>
      <c r="AU297" s="410"/>
      <c r="AV297" s="187"/>
      <c r="AW297" s="410"/>
      <c r="AX297" s="405"/>
      <c r="AY297" s="406"/>
      <c r="AZ297" s="406"/>
      <c r="BA297" s="405"/>
      <c r="BB297" s="406"/>
    </row>
    <row r="298" spans="1:54" ht="12.75">
      <c r="A298" s="405"/>
      <c r="B298" s="405"/>
      <c r="C298" s="312"/>
      <c r="D298" s="406"/>
      <c r="E298" s="405"/>
      <c r="F298" s="406"/>
      <c r="G298" s="405"/>
      <c r="H298" s="406"/>
      <c r="I298" s="405"/>
      <c r="J298" s="365"/>
      <c r="K298" s="413"/>
      <c r="L298" s="365"/>
      <c r="M298" s="413"/>
      <c r="N298" s="365"/>
      <c r="O298" s="413"/>
      <c r="P298" s="365"/>
      <c r="Q298" s="413"/>
      <c r="R298" s="365"/>
      <c r="S298" s="413"/>
      <c r="T298" s="365"/>
      <c r="U298" s="413"/>
      <c r="V298" s="187"/>
      <c r="W298" s="410"/>
      <c r="X298" s="187"/>
      <c r="Y298" s="410"/>
      <c r="Z298" s="187"/>
      <c r="AA298" s="410"/>
      <c r="AB298" s="187"/>
      <c r="AC298" s="410"/>
      <c r="AD298" s="187"/>
      <c r="AE298" s="410"/>
      <c r="AF298" s="187"/>
      <c r="AG298" s="410"/>
      <c r="AH298" s="187"/>
      <c r="AI298" s="410"/>
      <c r="AJ298" s="187"/>
      <c r="AK298" s="410"/>
      <c r="AL298" s="187"/>
      <c r="AM298" s="410"/>
      <c r="AN298" s="187"/>
      <c r="AO298" s="410"/>
      <c r="AP298" s="187"/>
      <c r="AQ298" s="410"/>
      <c r="AR298" s="187"/>
      <c r="AS298" s="410"/>
      <c r="AT298" s="187"/>
      <c r="AU298" s="410"/>
      <c r="AV298" s="187"/>
      <c r="AW298" s="410"/>
      <c r="AX298" s="405"/>
      <c r="AY298" s="406"/>
      <c r="AZ298" s="406"/>
      <c r="BA298" s="405"/>
      <c r="BB298" s="406"/>
    </row>
    <row r="299" spans="1:54" ht="12.75">
      <c r="A299" s="405"/>
      <c r="B299" s="405"/>
      <c r="C299" s="312"/>
      <c r="D299" s="406"/>
      <c r="E299" s="405"/>
      <c r="F299" s="406"/>
      <c r="G299" s="405"/>
      <c r="H299" s="406"/>
      <c r="I299" s="405"/>
      <c r="J299" s="365"/>
      <c r="K299" s="413"/>
      <c r="L299" s="365"/>
      <c r="M299" s="413"/>
      <c r="N299" s="365"/>
      <c r="O299" s="413"/>
      <c r="P299" s="365"/>
      <c r="Q299" s="413"/>
      <c r="R299" s="365"/>
      <c r="S299" s="413"/>
      <c r="T299" s="365"/>
      <c r="U299" s="413"/>
      <c r="V299" s="187"/>
      <c r="W299" s="410"/>
      <c r="X299" s="187"/>
      <c r="Y299" s="410"/>
      <c r="Z299" s="187"/>
      <c r="AA299" s="410"/>
      <c r="AB299" s="187"/>
      <c r="AC299" s="410"/>
      <c r="AD299" s="187"/>
      <c r="AE299" s="410"/>
      <c r="AF299" s="187"/>
      <c r="AG299" s="410"/>
      <c r="AH299" s="187"/>
      <c r="AI299" s="410"/>
      <c r="AJ299" s="187"/>
      <c r="AK299" s="410"/>
      <c r="AL299" s="187"/>
      <c r="AM299" s="410"/>
      <c r="AN299" s="187"/>
      <c r="AO299" s="410"/>
      <c r="AP299" s="187"/>
      <c r="AQ299" s="410"/>
      <c r="AR299" s="187"/>
      <c r="AS299" s="410"/>
      <c r="AT299" s="187"/>
      <c r="AU299" s="410"/>
      <c r="AV299" s="187"/>
      <c r="AW299" s="410"/>
      <c r="AX299" s="405"/>
      <c r="AY299" s="406"/>
      <c r="AZ299" s="406"/>
      <c r="BA299" s="405"/>
      <c r="BB299" s="406"/>
    </row>
    <row r="300" spans="1:54" ht="12.75">
      <c r="A300" s="405"/>
      <c r="B300" s="405"/>
      <c r="C300" s="312"/>
      <c r="D300" s="406"/>
      <c r="E300" s="405"/>
      <c r="F300" s="406"/>
      <c r="G300" s="405"/>
      <c r="H300" s="406"/>
      <c r="I300" s="405"/>
      <c r="J300" s="365"/>
      <c r="K300" s="413"/>
      <c r="L300" s="365"/>
      <c r="M300" s="413"/>
      <c r="N300" s="365"/>
      <c r="O300" s="413"/>
      <c r="P300" s="365"/>
      <c r="Q300" s="413"/>
      <c r="R300" s="365"/>
      <c r="S300" s="413"/>
      <c r="T300" s="365"/>
      <c r="U300" s="413"/>
      <c r="V300" s="187"/>
      <c r="W300" s="410"/>
      <c r="X300" s="187"/>
      <c r="Y300" s="410"/>
      <c r="Z300" s="187"/>
      <c r="AA300" s="410"/>
      <c r="AB300" s="187"/>
      <c r="AC300" s="410"/>
      <c r="AD300" s="187"/>
      <c r="AE300" s="410"/>
      <c r="AF300" s="187"/>
      <c r="AG300" s="410"/>
      <c r="AH300" s="187"/>
      <c r="AI300" s="410"/>
      <c r="AJ300" s="187"/>
      <c r="AK300" s="410"/>
      <c r="AL300" s="187"/>
      <c r="AM300" s="410"/>
      <c r="AN300" s="187"/>
      <c r="AO300" s="410"/>
      <c r="AP300" s="187"/>
      <c r="AQ300" s="410"/>
      <c r="AR300" s="187"/>
      <c r="AS300" s="410"/>
      <c r="AT300" s="187"/>
      <c r="AU300" s="410"/>
      <c r="AV300" s="187"/>
      <c r="AW300" s="410"/>
      <c r="AX300" s="405"/>
      <c r="AY300" s="406"/>
      <c r="AZ300" s="406"/>
      <c r="BA300" s="405"/>
      <c r="BB300" s="406"/>
    </row>
    <row r="301" spans="1:54" ht="12.75">
      <c r="A301" s="405"/>
      <c r="B301" s="405"/>
      <c r="C301" s="312"/>
      <c r="D301" s="406"/>
      <c r="E301" s="405"/>
      <c r="F301" s="406"/>
      <c r="G301" s="405"/>
      <c r="H301" s="406"/>
      <c r="I301" s="405"/>
      <c r="J301" s="365"/>
      <c r="K301" s="413"/>
      <c r="L301" s="365"/>
      <c r="M301" s="413"/>
      <c r="N301" s="365"/>
      <c r="O301" s="413"/>
      <c r="P301" s="365"/>
      <c r="Q301" s="413"/>
      <c r="R301" s="365"/>
      <c r="S301" s="413"/>
      <c r="T301" s="365"/>
      <c r="U301" s="413"/>
      <c r="V301" s="187"/>
      <c r="W301" s="410"/>
      <c r="X301" s="187"/>
      <c r="Y301" s="410"/>
      <c r="Z301" s="187"/>
      <c r="AA301" s="410"/>
      <c r="AB301" s="187"/>
      <c r="AC301" s="410"/>
      <c r="AD301" s="187"/>
      <c r="AE301" s="410"/>
      <c r="AF301" s="187"/>
      <c r="AG301" s="410"/>
      <c r="AH301" s="187"/>
      <c r="AI301" s="410"/>
      <c r="AJ301" s="187"/>
      <c r="AK301" s="410"/>
      <c r="AL301" s="187"/>
      <c r="AM301" s="410"/>
      <c r="AN301" s="187"/>
      <c r="AO301" s="410"/>
      <c r="AP301" s="187"/>
      <c r="AQ301" s="410"/>
      <c r="AR301" s="187"/>
      <c r="AS301" s="410"/>
      <c r="AT301" s="187"/>
      <c r="AU301" s="410"/>
      <c r="AV301" s="187"/>
      <c r="AW301" s="410"/>
      <c r="AX301" s="405"/>
      <c r="AY301" s="406"/>
      <c r="AZ301" s="406"/>
      <c r="BA301" s="405"/>
      <c r="BB301" s="406"/>
    </row>
    <row r="302" spans="1:54" ht="12.75">
      <c r="A302" s="405"/>
      <c r="B302" s="405"/>
      <c r="C302" s="312"/>
      <c r="D302" s="406"/>
      <c r="E302" s="405"/>
      <c r="F302" s="406"/>
      <c r="G302" s="405"/>
      <c r="H302" s="406"/>
      <c r="I302" s="405"/>
      <c r="J302" s="365"/>
      <c r="K302" s="413"/>
      <c r="L302" s="365"/>
      <c r="M302" s="413"/>
      <c r="N302" s="365"/>
      <c r="O302" s="413"/>
      <c r="P302" s="365"/>
      <c r="Q302" s="413"/>
      <c r="R302" s="365"/>
      <c r="S302" s="413"/>
      <c r="T302" s="365"/>
      <c r="U302" s="413"/>
      <c r="V302" s="187"/>
      <c r="W302" s="410"/>
      <c r="X302" s="187"/>
      <c r="Y302" s="410"/>
      <c r="Z302" s="187"/>
      <c r="AA302" s="410"/>
      <c r="AB302" s="187"/>
      <c r="AC302" s="410"/>
      <c r="AD302" s="187"/>
      <c r="AE302" s="410"/>
      <c r="AF302" s="187"/>
      <c r="AG302" s="410"/>
      <c r="AH302" s="187"/>
      <c r="AI302" s="410"/>
      <c r="AJ302" s="187"/>
      <c r="AK302" s="410"/>
      <c r="AL302" s="187"/>
      <c r="AM302" s="410"/>
      <c r="AN302" s="187"/>
      <c r="AO302" s="410"/>
      <c r="AP302" s="187"/>
      <c r="AQ302" s="410"/>
      <c r="AR302" s="187"/>
      <c r="AS302" s="410"/>
      <c r="AT302" s="187"/>
      <c r="AU302" s="410"/>
      <c r="AV302" s="187"/>
      <c r="AW302" s="410"/>
      <c r="AX302" s="405"/>
      <c r="AY302" s="406"/>
      <c r="AZ302" s="406"/>
      <c r="BA302" s="405"/>
      <c r="BB302" s="406"/>
    </row>
    <row r="303" spans="1:54" ht="12.75">
      <c r="A303" s="405"/>
      <c r="B303" s="405"/>
      <c r="C303" s="312"/>
      <c r="D303" s="406"/>
      <c r="E303" s="405"/>
      <c r="F303" s="406"/>
      <c r="G303" s="405"/>
      <c r="H303" s="406"/>
      <c r="I303" s="405"/>
      <c r="J303" s="365"/>
      <c r="K303" s="413"/>
      <c r="L303" s="365"/>
      <c r="M303" s="413"/>
      <c r="N303" s="365"/>
      <c r="O303" s="413"/>
      <c r="P303" s="365"/>
      <c r="Q303" s="413"/>
      <c r="R303" s="365"/>
      <c r="S303" s="413"/>
      <c r="T303" s="365"/>
      <c r="U303" s="413"/>
      <c r="V303" s="187"/>
      <c r="W303" s="410"/>
      <c r="X303" s="187"/>
      <c r="Y303" s="410"/>
      <c r="Z303" s="187"/>
      <c r="AA303" s="410"/>
      <c r="AB303" s="187"/>
      <c r="AC303" s="410"/>
      <c r="AD303" s="187"/>
      <c r="AE303" s="410"/>
      <c r="AF303" s="187"/>
      <c r="AG303" s="410"/>
      <c r="AH303" s="187"/>
      <c r="AI303" s="410"/>
      <c r="AJ303" s="187"/>
      <c r="AK303" s="410"/>
      <c r="AL303" s="187"/>
      <c r="AM303" s="410"/>
      <c r="AN303" s="187"/>
      <c r="AO303" s="410"/>
      <c r="AP303" s="187"/>
      <c r="AQ303" s="410"/>
      <c r="AR303" s="187"/>
      <c r="AS303" s="410"/>
      <c r="AT303" s="187"/>
      <c r="AU303" s="410"/>
      <c r="AV303" s="187"/>
      <c r="AW303" s="410"/>
      <c r="AX303" s="405"/>
      <c r="AY303" s="406"/>
      <c r="AZ303" s="406"/>
      <c r="BA303" s="405"/>
      <c r="BB303" s="406"/>
    </row>
    <row r="304" spans="1:54" ht="12.75">
      <c r="A304" s="405"/>
      <c r="B304" s="405"/>
      <c r="C304" s="312"/>
      <c r="D304" s="406"/>
      <c r="E304" s="405"/>
      <c r="F304" s="406"/>
      <c r="G304" s="405"/>
      <c r="H304" s="406"/>
      <c r="I304" s="405"/>
      <c r="J304" s="365"/>
      <c r="K304" s="413"/>
      <c r="L304" s="365"/>
      <c r="M304" s="413"/>
      <c r="N304" s="365"/>
      <c r="O304" s="413"/>
      <c r="P304" s="365"/>
      <c r="Q304" s="413"/>
      <c r="R304" s="365"/>
      <c r="S304" s="413"/>
      <c r="T304" s="365"/>
      <c r="U304" s="413"/>
      <c r="V304" s="187"/>
      <c r="W304" s="410"/>
      <c r="X304" s="187"/>
      <c r="Y304" s="410"/>
      <c r="Z304" s="187"/>
      <c r="AA304" s="410"/>
      <c r="AB304" s="187"/>
      <c r="AC304" s="410"/>
      <c r="AD304" s="187"/>
      <c r="AE304" s="410"/>
      <c r="AF304" s="187"/>
      <c r="AG304" s="410"/>
      <c r="AH304" s="187"/>
      <c r="AI304" s="410"/>
      <c r="AJ304" s="187"/>
      <c r="AK304" s="410"/>
      <c r="AL304" s="187"/>
      <c r="AM304" s="410"/>
      <c r="AN304" s="187"/>
      <c r="AO304" s="410"/>
      <c r="AP304" s="187"/>
      <c r="AQ304" s="410"/>
      <c r="AR304" s="187"/>
      <c r="AS304" s="410"/>
      <c r="AT304" s="187"/>
      <c r="AU304" s="410"/>
      <c r="AV304" s="187"/>
      <c r="AW304" s="410"/>
      <c r="AX304" s="405"/>
      <c r="AY304" s="406"/>
      <c r="AZ304" s="406"/>
      <c r="BA304" s="405"/>
      <c r="BB304" s="406"/>
    </row>
    <row r="305" spans="1:54" ht="12.75">
      <c r="A305" s="405"/>
      <c r="B305" s="405"/>
      <c r="C305" s="312"/>
      <c r="D305" s="406"/>
      <c r="E305" s="405"/>
      <c r="F305" s="406"/>
      <c r="G305" s="405"/>
      <c r="H305" s="406"/>
      <c r="I305" s="405"/>
      <c r="J305" s="365"/>
      <c r="K305" s="413"/>
      <c r="L305" s="365"/>
      <c r="M305" s="413"/>
      <c r="N305" s="365"/>
      <c r="O305" s="413"/>
      <c r="P305" s="365"/>
      <c r="Q305" s="413"/>
      <c r="R305" s="365"/>
      <c r="S305" s="413"/>
      <c r="T305" s="365"/>
      <c r="U305" s="413"/>
      <c r="V305" s="187"/>
      <c r="W305" s="410"/>
      <c r="X305" s="187"/>
      <c r="Y305" s="410"/>
      <c r="Z305" s="187"/>
      <c r="AA305" s="410"/>
      <c r="AB305" s="187"/>
      <c r="AC305" s="410"/>
      <c r="AD305" s="187"/>
      <c r="AE305" s="410"/>
      <c r="AF305" s="187"/>
      <c r="AG305" s="410"/>
      <c r="AH305" s="187"/>
      <c r="AI305" s="410"/>
      <c r="AJ305" s="187"/>
      <c r="AK305" s="410"/>
      <c r="AL305" s="187"/>
      <c r="AM305" s="410"/>
      <c r="AN305" s="187"/>
      <c r="AO305" s="410"/>
      <c r="AP305" s="187"/>
      <c r="AQ305" s="410"/>
      <c r="AR305" s="187"/>
      <c r="AS305" s="410"/>
      <c r="AT305" s="187"/>
      <c r="AU305" s="410"/>
      <c r="AV305" s="187"/>
      <c r="AW305" s="410"/>
      <c r="AX305" s="405"/>
      <c r="AY305" s="406"/>
      <c r="AZ305" s="406"/>
      <c r="BA305" s="405"/>
      <c r="BB305" s="406"/>
    </row>
    <row r="306" spans="1:54" ht="12.75">
      <c r="A306" s="405"/>
      <c r="B306" s="405"/>
      <c r="C306" s="312"/>
      <c r="D306" s="406"/>
      <c r="E306" s="405"/>
      <c r="F306" s="406"/>
      <c r="G306" s="405"/>
      <c r="H306" s="406"/>
      <c r="I306" s="405"/>
      <c r="J306" s="365"/>
      <c r="K306" s="413"/>
      <c r="L306" s="365"/>
      <c r="M306" s="413"/>
      <c r="N306" s="365"/>
      <c r="O306" s="413"/>
      <c r="P306" s="365"/>
      <c r="Q306" s="413"/>
      <c r="R306" s="365"/>
      <c r="S306" s="413"/>
      <c r="T306" s="365"/>
      <c r="U306" s="413"/>
      <c r="V306" s="187"/>
      <c r="W306" s="410"/>
      <c r="X306" s="187"/>
      <c r="Y306" s="410"/>
      <c r="Z306" s="187"/>
      <c r="AA306" s="410"/>
      <c r="AB306" s="187"/>
      <c r="AC306" s="410"/>
      <c r="AD306" s="187"/>
      <c r="AE306" s="410"/>
      <c r="AF306" s="187"/>
      <c r="AG306" s="410"/>
      <c r="AH306" s="187"/>
      <c r="AI306" s="410"/>
      <c r="AJ306" s="187"/>
      <c r="AK306" s="410"/>
      <c r="AL306" s="187"/>
      <c r="AM306" s="410"/>
      <c r="AN306" s="187"/>
      <c r="AO306" s="410"/>
      <c r="AP306" s="187"/>
      <c r="AQ306" s="410"/>
      <c r="AR306" s="187"/>
      <c r="AS306" s="410"/>
      <c r="AT306" s="187"/>
      <c r="AU306" s="410"/>
      <c r="AV306" s="187"/>
      <c r="AW306" s="410"/>
      <c r="AX306" s="405"/>
      <c r="AY306" s="406"/>
      <c r="AZ306" s="406"/>
      <c r="BA306" s="405"/>
      <c r="BB306" s="406"/>
    </row>
    <row r="307" spans="1:54" ht="12.75">
      <c r="A307" s="405"/>
      <c r="B307" s="405"/>
      <c r="C307" s="312"/>
      <c r="D307" s="406"/>
      <c r="E307" s="405"/>
      <c r="F307" s="406"/>
      <c r="G307" s="405"/>
      <c r="H307" s="406"/>
      <c r="I307" s="405"/>
      <c r="J307" s="365"/>
      <c r="K307" s="413"/>
      <c r="L307" s="365"/>
      <c r="M307" s="413"/>
      <c r="N307" s="365"/>
      <c r="O307" s="413"/>
      <c r="P307" s="365"/>
      <c r="Q307" s="413"/>
      <c r="R307" s="365"/>
      <c r="S307" s="413"/>
      <c r="T307" s="365"/>
      <c r="U307" s="413"/>
      <c r="V307" s="187"/>
      <c r="W307" s="410"/>
      <c r="X307" s="187"/>
      <c r="Y307" s="410"/>
      <c r="Z307" s="187"/>
      <c r="AA307" s="410"/>
      <c r="AB307" s="187"/>
      <c r="AC307" s="410"/>
      <c r="AD307" s="187"/>
      <c r="AE307" s="410"/>
      <c r="AF307" s="187"/>
      <c r="AG307" s="410"/>
      <c r="AH307" s="187"/>
      <c r="AI307" s="410"/>
      <c r="AJ307" s="187"/>
      <c r="AK307" s="410"/>
      <c r="AL307" s="187"/>
      <c r="AM307" s="410"/>
      <c r="AN307" s="187"/>
      <c r="AO307" s="410"/>
      <c r="AP307" s="187"/>
      <c r="AQ307" s="410"/>
      <c r="AR307" s="187"/>
      <c r="AS307" s="410"/>
      <c r="AT307" s="187"/>
      <c r="AU307" s="410"/>
      <c r="AV307" s="187"/>
      <c r="AW307" s="410"/>
      <c r="AX307" s="405"/>
      <c r="AY307" s="406"/>
      <c r="AZ307" s="406"/>
      <c r="BA307" s="405"/>
      <c r="BB307" s="406"/>
    </row>
    <row r="308" spans="1:54" ht="12.75">
      <c r="A308" s="405"/>
      <c r="B308" s="405"/>
      <c r="C308" s="312"/>
      <c r="D308" s="406"/>
      <c r="E308" s="405"/>
      <c r="F308" s="406"/>
      <c r="G308" s="405"/>
      <c r="H308" s="406"/>
      <c r="I308" s="405"/>
      <c r="J308" s="365"/>
      <c r="K308" s="413"/>
      <c r="L308" s="365"/>
      <c r="M308" s="413"/>
      <c r="N308" s="365"/>
      <c r="O308" s="413"/>
      <c r="P308" s="365"/>
      <c r="Q308" s="413"/>
      <c r="R308" s="365"/>
      <c r="S308" s="413"/>
      <c r="T308" s="365"/>
      <c r="U308" s="413"/>
      <c r="V308" s="187"/>
      <c r="W308" s="410"/>
      <c r="X308" s="187"/>
      <c r="Y308" s="410"/>
      <c r="Z308" s="187"/>
      <c r="AA308" s="410"/>
      <c r="AB308" s="187"/>
      <c r="AC308" s="410"/>
      <c r="AD308" s="187"/>
      <c r="AE308" s="410"/>
      <c r="AF308" s="187"/>
      <c r="AG308" s="410"/>
      <c r="AH308" s="187"/>
      <c r="AI308" s="410"/>
      <c r="AJ308" s="187"/>
      <c r="AK308" s="410"/>
      <c r="AL308" s="187"/>
      <c r="AM308" s="410"/>
      <c r="AN308" s="187"/>
      <c r="AO308" s="410"/>
      <c r="AP308" s="187"/>
      <c r="AQ308" s="410"/>
      <c r="AR308" s="187"/>
      <c r="AS308" s="410"/>
      <c r="AT308" s="187"/>
      <c r="AU308" s="410"/>
      <c r="AV308" s="187"/>
      <c r="AW308" s="410"/>
      <c r="AX308" s="405"/>
      <c r="AY308" s="406"/>
      <c r="AZ308" s="406"/>
      <c r="BA308" s="405"/>
      <c r="BB308" s="406"/>
    </row>
    <row r="309" spans="1:54" ht="12.75">
      <c r="A309" s="405"/>
      <c r="B309" s="405"/>
      <c r="C309" s="312"/>
      <c r="D309" s="406"/>
      <c r="E309" s="405"/>
      <c r="F309" s="406"/>
      <c r="G309" s="405"/>
      <c r="H309" s="406"/>
      <c r="I309" s="405"/>
      <c r="J309" s="365"/>
      <c r="K309" s="413"/>
      <c r="L309" s="365"/>
      <c r="M309" s="413"/>
      <c r="N309" s="365"/>
      <c r="O309" s="413"/>
      <c r="P309" s="365"/>
      <c r="Q309" s="413"/>
      <c r="R309" s="365"/>
      <c r="S309" s="413"/>
      <c r="T309" s="365"/>
      <c r="U309" s="413"/>
      <c r="V309" s="187"/>
      <c r="W309" s="410"/>
      <c r="X309" s="187"/>
      <c r="Y309" s="410"/>
      <c r="Z309" s="187"/>
      <c r="AA309" s="410"/>
      <c r="AB309" s="187"/>
      <c r="AC309" s="410"/>
      <c r="AD309" s="187"/>
      <c r="AE309" s="410"/>
      <c r="AF309" s="187"/>
      <c r="AG309" s="410"/>
      <c r="AH309" s="187"/>
      <c r="AI309" s="410"/>
      <c r="AJ309" s="187"/>
      <c r="AK309" s="410"/>
      <c r="AL309" s="187"/>
      <c r="AM309" s="410"/>
      <c r="AN309" s="187"/>
      <c r="AO309" s="410"/>
      <c r="AP309" s="187"/>
      <c r="AQ309" s="410"/>
      <c r="AR309" s="187"/>
      <c r="AS309" s="410"/>
      <c r="AT309" s="187"/>
      <c r="AU309" s="410"/>
      <c r="AV309" s="187"/>
      <c r="AW309" s="410"/>
      <c r="AX309" s="405"/>
      <c r="AY309" s="406"/>
      <c r="AZ309" s="406"/>
      <c r="BA309" s="405"/>
      <c r="BB309" s="406"/>
    </row>
    <row r="310" spans="1:54" ht="12.75">
      <c r="A310" s="405"/>
      <c r="B310" s="405"/>
      <c r="C310" s="312"/>
      <c r="D310" s="406"/>
      <c r="E310" s="405"/>
      <c r="F310" s="406"/>
      <c r="G310" s="405"/>
      <c r="H310" s="406"/>
      <c r="I310" s="405"/>
      <c r="J310" s="365"/>
      <c r="K310" s="413"/>
      <c r="L310" s="365"/>
      <c r="M310" s="413"/>
      <c r="N310" s="365"/>
      <c r="O310" s="413"/>
      <c r="P310" s="365"/>
      <c r="Q310" s="413"/>
      <c r="R310" s="365"/>
      <c r="S310" s="413"/>
      <c r="T310" s="365"/>
      <c r="U310" s="413"/>
      <c r="V310" s="187"/>
      <c r="W310" s="410"/>
      <c r="X310" s="187"/>
      <c r="Y310" s="410"/>
      <c r="Z310" s="187"/>
      <c r="AA310" s="410"/>
      <c r="AB310" s="187"/>
      <c r="AC310" s="410"/>
      <c r="AD310" s="187"/>
      <c r="AE310" s="410"/>
      <c r="AF310" s="187"/>
      <c r="AG310" s="410"/>
      <c r="AH310" s="187"/>
      <c r="AI310" s="410"/>
      <c r="AJ310" s="187"/>
      <c r="AK310" s="410"/>
      <c r="AL310" s="187"/>
      <c r="AM310" s="410"/>
      <c r="AN310" s="187"/>
      <c r="AO310" s="410"/>
      <c r="AP310" s="187"/>
      <c r="AQ310" s="410"/>
      <c r="AR310" s="187"/>
      <c r="AS310" s="410"/>
      <c r="AT310" s="187"/>
      <c r="AU310" s="410"/>
      <c r="AV310" s="187"/>
      <c r="AW310" s="410"/>
      <c r="AX310" s="405"/>
      <c r="AY310" s="406"/>
      <c r="AZ310" s="406"/>
      <c r="BA310" s="405"/>
      <c r="BB310" s="406"/>
    </row>
    <row r="311" spans="1:54" ht="12.75">
      <c r="A311" s="405"/>
      <c r="B311" s="405"/>
      <c r="C311" s="312"/>
      <c r="D311" s="406"/>
      <c r="E311" s="405"/>
      <c r="F311" s="406"/>
      <c r="G311" s="405"/>
      <c r="H311" s="406"/>
      <c r="I311" s="405"/>
      <c r="J311" s="365"/>
      <c r="K311" s="413"/>
      <c r="L311" s="365"/>
      <c r="M311" s="413"/>
      <c r="N311" s="365"/>
      <c r="O311" s="413"/>
      <c r="P311" s="365"/>
      <c r="Q311" s="413"/>
      <c r="R311" s="365"/>
      <c r="S311" s="413"/>
      <c r="T311" s="365"/>
      <c r="U311" s="413"/>
      <c r="V311" s="187"/>
      <c r="W311" s="410"/>
      <c r="X311" s="187"/>
      <c r="Y311" s="410"/>
      <c r="Z311" s="187"/>
      <c r="AA311" s="410"/>
      <c r="AB311" s="187"/>
      <c r="AC311" s="410"/>
      <c r="AD311" s="187"/>
      <c r="AE311" s="410"/>
      <c r="AF311" s="187"/>
      <c r="AG311" s="410"/>
      <c r="AH311" s="187"/>
      <c r="AI311" s="410"/>
      <c r="AJ311" s="187"/>
      <c r="AK311" s="410"/>
      <c r="AL311" s="187"/>
      <c r="AM311" s="410"/>
      <c r="AN311" s="187"/>
      <c r="AO311" s="410"/>
      <c r="AP311" s="187"/>
      <c r="AQ311" s="410"/>
      <c r="AR311" s="187"/>
      <c r="AS311" s="410"/>
      <c r="AT311" s="187"/>
      <c r="AU311" s="410"/>
      <c r="AV311" s="187"/>
      <c r="AW311" s="410"/>
      <c r="AX311" s="405"/>
      <c r="AY311" s="406"/>
      <c r="AZ311" s="406"/>
      <c r="BA311" s="405"/>
      <c r="BB311" s="406"/>
    </row>
    <row r="312" spans="1:54" ht="12.75">
      <c r="A312" s="405"/>
      <c r="B312" s="405"/>
      <c r="C312" s="312"/>
      <c r="D312" s="406"/>
      <c r="E312" s="405"/>
      <c r="F312" s="406"/>
      <c r="G312" s="405"/>
      <c r="H312" s="406"/>
      <c r="I312" s="405"/>
      <c r="J312" s="365"/>
      <c r="K312" s="413"/>
      <c r="L312" s="365"/>
      <c r="M312" s="413"/>
      <c r="N312" s="365"/>
      <c r="O312" s="413"/>
      <c r="P312" s="365"/>
      <c r="Q312" s="413"/>
      <c r="R312" s="365"/>
      <c r="S312" s="413"/>
      <c r="T312" s="365"/>
      <c r="U312" s="413"/>
      <c r="V312" s="187"/>
      <c r="W312" s="410"/>
      <c r="X312" s="187"/>
      <c r="Y312" s="410"/>
      <c r="Z312" s="187"/>
      <c r="AA312" s="410"/>
      <c r="AB312" s="187"/>
      <c r="AC312" s="410"/>
      <c r="AD312" s="187"/>
      <c r="AE312" s="410"/>
      <c r="AF312" s="187"/>
      <c r="AG312" s="410"/>
      <c r="AH312" s="187"/>
      <c r="AI312" s="410"/>
      <c r="AJ312" s="187"/>
      <c r="AK312" s="410"/>
      <c r="AL312" s="187"/>
      <c r="AM312" s="410"/>
      <c r="AN312" s="187"/>
      <c r="AO312" s="410"/>
      <c r="AP312" s="187"/>
      <c r="AQ312" s="410"/>
      <c r="AR312" s="187"/>
      <c r="AS312" s="410"/>
      <c r="AT312" s="187"/>
      <c r="AU312" s="410"/>
      <c r="AV312" s="187"/>
      <c r="AW312" s="410"/>
      <c r="AX312" s="405"/>
      <c r="AY312" s="406"/>
      <c r="AZ312" s="406"/>
      <c r="BA312" s="405"/>
      <c r="BB312" s="406"/>
    </row>
    <row r="313" spans="1:54" ht="12.75">
      <c r="A313" s="405"/>
      <c r="B313" s="405"/>
      <c r="C313" s="312"/>
      <c r="D313" s="406"/>
      <c r="E313" s="405"/>
      <c r="F313" s="406"/>
      <c r="G313" s="405"/>
      <c r="H313" s="406"/>
      <c r="I313" s="405"/>
      <c r="J313" s="365"/>
      <c r="K313" s="413"/>
      <c r="L313" s="365"/>
      <c r="M313" s="413"/>
      <c r="N313" s="365"/>
      <c r="O313" s="413"/>
      <c r="P313" s="365"/>
      <c r="Q313" s="413"/>
      <c r="R313" s="365"/>
      <c r="S313" s="413"/>
      <c r="T313" s="365"/>
      <c r="U313" s="413"/>
      <c r="V313" s="187"/>
      <c r="W313" s="410"/>
      <c r="X313" s="187"/>
      <c r="Y313" s="410"/>
      <c r="Z313" s="187"/>
      <c r="AA313" s="410"/>
      <c r="AB313" s="187"/>
      <c r="AC313" s="410"/>
      <c r="AD313" s="187"/>
      <c r="AE313" s="410"/>
      <c r="AF313" s="187"/>
      <c r="AG313" s="410"/>
      <c r="AH313" s="187"/>
      <c r="AI313" s="410"/>
      <c r="AJ313" s="187"/>
      <c r="AK313" s="410"/>
      <c r="AL313" s="187"/>
      <c r="AM313" s="410"/>
      <c r="AN313" s="187"/>
      <c r="AO313" s="410"/>
      <c r="AP313" s="187"/>
      <c r="AQ313" s="410"/>
      <c r="AR313" s="187"/>
      <c r="AS313" s="410"/>
      <c r="AT313" s="187"/>
      <c r="AU313" s="410"/>
      <c r="AV313" s="187"/>
      <c r="AW313" s="410"/>
      <c r="AX313" s="405"/>
      <c r="AY313" s="406"/>
      <c r="AZ313" s="406"/>
      <c r="BA313" s="405"/>
      <c r="BB313" s="406"/>
    </row>
    <row r="314" spans="1:54" ht="12.75">
      <c r="A314" s="405"/>
      <c r="B314" s="405"/>
      <c r="C314" s="312"/>
      <c r="D314" s="406"/>
      <c r="E314" s="405"/>
      <c r="F314" s="406"/>
      <c r="G314" s="405"/>
      <c r="H314" s="406"/>
      <c r="I314" s="405"/>
      <c r="J314" s="365"/>
      <c r="K314" s="413"/>
      <c r="L314" s="365"/>
      <c r="M314" s="413"/>
      <c r="N314" s="365"/>
      <c r="O314" s="413"/>
      <c r="P314" s="365"/>
      <c r="Q314" s="413"/>
      <c r="R314" s="365"/>
      <c r="S314" s="413"/>
      <c r="T314" s="365"/>
      <c r="U314" s="413"/>
      <c r="V314" s="187"/>
      <c r="W314" s="410"/>
      <c r="X314" s="187"/>
      <c r="Y314" s="410"/>
      <c r="Z314" s="187"/>
      <c r="AA314" s="410"/>
      <c r="AB314" s="187"/>
      <c r="AC314" s="410"/>
      <c r="AD314" s="187"/>
      <c r="AE314" s="410"/>
      <c r="AF314" s="187"/>
      <c r="AG314" s="410"/>
      <c r="AH314" s="187"/>
      <c r="AI314" s="410"/>
      <c r="AJ314" s="187"/>
      <c r="AK314" s="410"/>
      <c r="AL314" s="187"/>
      <c r="AM314" s="410"/>
      <c r="AN314" s="187"/>
      <c r="AO314" s="410"/>
      <c r="AP314" s="187"/>
      <c r="AQ314" s="410"/>
      <c r="AR314" s="187"/>
      <c r="AS314" s="410"/>
      <c r="AT314" s="187"/>
      <c r="AU314" s="410"/>
      <c r="AV314" s="187"/>
      <c r="AW314" s="410"/>
      <c r="AX314" s="405"/>
      <c r="AY314" s="406"/>
      <c r="AZ314" s="406"/>
      <c r="BA314" s="405"/>
      <c r="BB314" s="406"/>
    </row>
    <row r="315" spans="1:54" ht="12.75">
      <c r="A315" s="405"/>
      <c r="B315" s="405"/>
      <c r="C315" s="312"/>
      <c r="D315" s="406"/>
      <c r="E315" s="405"/>
      <c r="F315" s="406"/>
      <c r="G315" s="405"/>
      <c r="H315" s="406"/>
      <c r="I315" s="405"/>
      <c r="J315" s="365"/>
      <c r="K315" s="413"/>
      <c r="L315" s="365"/>
      <c r="M315" s="413"/>
      <c r="N315" s="365"/>
      <c r="O315" s="413"/>
      <c r="P315" s="365"/>
      <c r="Q315" s="413"/>
      <c r="R315" s="365"/>
      <c r="S315" s="413"/>
      <c r="T315" s="365"/>
      <c r="U315" s="413"/>
      <c r="V315" s="187"/>
      <c r="W315" s="410"/>
      <c r="X315" s="187"/>
      <c r="Y315" s="410"/>
      <c r="Z315" s="187"/>
      <c r="AA315" s="410"/>
      <c r="AB315" s="187"/>
      <c r="AC315" s="410"/>
      <c r="AD315" s="187"/>
      <c r="AE315" s="410"/>
      <c r="AF315" s="187"/>
      <c r="AG315" s="410"/>
      <c r="AH315" s="187"/>
      <c r="AI315" s="410"/>
      <c r="AJ315" s="187"/>
      <c r="AK315" s="410"/>
      <c r="AL315" s="187"/>
      <c r="AM315" s="410"/>
      <c r="AN315" s="187"/>
      <c r="AO315" s="410"/>
      <c r="AP315" s="187"/>
      <c r="AQ315" s="410"/>
      <c r="AR315" s="187"/>
      <c r="AS315" s="410"/>
      <c r="AT315" s="187"/>
      <c r="AU315" s="410"/>
      <c r="AV315" s="187"/>
      <c r="AW315" s="410"/>
      <c r="AX315" s="405"/>
      <c r="AY315" s="406"/>
      <c r="AZ315" s="406"/>
      <c r="BA315" s="405"/>
      <c r="BB315" s="406"/>
    </row>
    <row r="316" spans="1:54" ht="12.75">
      <c r="A316" s="405"/>
      <c r="B316" s="405"/>
      <c r="C316" s="312"/>
      <c r="D316" s="406"/>
      <c r="E316" s="405"/>
      <c r="F316" s="406"/>
      <c r="G316" s="405"/>
      <c r="H316" s="406"/>
      <c r="I316" s="405"/>
      <c r="J316" s="365"/>
      <c r="K316" s="413"/>
      <c r="L316" s="365"/>
      <c r="M316" s="413"/>
      <c r="N316" s="365"/>
      <c r="O316" s="413"/>
      <c r="P316" s="365"/>
      <c r="Q316" s="413"/>
      <c r="R316" s="365"/>
      <c r="S316" s="413"/>
      <c r="T316" s="365"/>
      <c r="U316" s="413"/>
      <c r="V316" s="187"/>
      <c r="W316" s="410"/>
      <c r="X316" s="187"/>
      <c r="Y316" s="410"/>
      <c r="Z316" s="187"/>
      <c r="AA316" s="410"/>
      <c r="AB316" s="187"/>
      <c r="AC316" s="410"/>
      <c r="AD316" s="187"/>
      <c r="AE316" s="410"/>
      <c r="AF316" s="187"/>
      <c r="AG316" s="410"/>
      <c r="AH316" s="187"/>
      <c r="AI316" s="410"/>
      <c r="AJ316" s="187"/>
      <c r="AK316" s="410"/>
      <c r="AL316" s="187"/>
      <c r="AM316" s="410"/>
      <c r="AN316" s="187"/>
      <c r="AO316" s="410"/>
      <c r="AP316" s="187"/>
      <c r="AQ316" s="410"/>
      <c r="AR316" s="187"/>
      <c r="AS316" s="410"/>
      <c r="AT316" s="187"/>
      <c r="AU316" s="410"/>
      <c r="AV316" s="187"/>
      <c r="AW316" s="410"/>
      <c r="AX316" s="405"/>
      <c r="AY316" s="406"/>
      <c r="AZ316" s="406"/>
      <c r="BA316" s="405"/>
      <c r="BB316" s="406"/>
    </row>
    <row r="317" spans="1:54" ht="12.75">
      <c r="A317" s="405"/>
      <c r="B317" s="405"/>
      <c r="C317" s="312"/>
      <c r="D317" s="406"/>
      <c r="E317" s="405"/>
      <c r="F317" s="406"/>
      <c r="G317" s="405"/>
      <c r="H317" s="406"/>
      <c r="I317" s="405"/>
      <c r="J317" s="365"/>
      <c r="K317" s="413"/>
      <c r="L317" s="365"/>
      <c r="M317" s="413"/>
      <c r="N317" s="365"/>
      <c r="O317" s="413"/>
      <c r="P317" s="365"/>
      <c r="Q317" s="413"/>
      <c r="R317" s="365"/>
      <c r="S317" s="413"/>
      <c r="T317" s="365"/>
      <c r="U317" s="413"/>
      <c r="V317" s="187"/>
      <c r="W317" s="410"/>
      <c r="X317" s="187"/>
      <c r="Y317" s="410"/>
      <c r="Z317" s="187"/>
      <c r="AA317" s="410"/>
      <c r="AB317" s="187"/>
      <c r="AC317" s="410"/>
      <c r="AD317" s="187"/>
      <c r="AE317" s="410"/>
      <c r="AF317" s="187"/>
      <c r="AG317" s="410"/>
      <c r="AH317" s="187"/>
      <c r="AI317" s="410"/>
      <c r="AJ317" s="187"/>
      <c r="AK317" s="410"/>
      <c r="AL317" s="187"/>
      <c r="AM317" s="410"/>
      <c r="AN317" s="187"/>
      <c r="AO317" s="410"/>
      <c r="AP317" s="187"/>
      <c r="AQ317" s="410"/>
      <c r="AR317" s="187"/>
      <c r="AS317" s="410"/>
      <c r="AT317" s="187"/>
      <c r="AU317" s="410"/>
      <c r="AV317" s="187"/>
      <c r="AW317" s="410"/>
      <c r="AX317" s="405"/>
      <c r="AY317" s="406"/>
      <c r="AZ317" s="406"/>
      <c r="BA317" s="405"/>
      <c r="BB317" s="406"/>
    </row>
    <row r="318" spans="1:54" ht="12.75">
      <c r="A318" s="405"/>
      <c r="B318" s="405"/>
      <c r="C318" s="312"/>
      <c r="D318" s="406"/>
      <c r="E318" s="405"/>
      <c r="F318" s="406"/>
      <c r="G318" s="405"/>
      <c r="H318" s="406"/>
      <c r="I318" s="405"/>
      <c r="J318" s="365"/>
      <c r="K318" s="413"/>
      <c r="L318" s="365"/>
      <c r="M318" s="413"/>
      <c r="N318" s="365"/>
      <c r="O318" s="413"/>
      <c r="P318" s="365"/>
      <c r="Q318" s="413"/>
      <c r="R318" s="365"/>
      <c r="S318" s="413"/>
      <c r="T318" s="365"/>
      <c r="U318" s="413"/>
      <c r="V318" s="187"/>
      <c r="W318" s="410"/>
      <c r="X318" s="187"/>
      <c r="Y318" s="410"/>
      <c r="Z318" s="187"/>
      <c r="AA318" s="410"/>
      <c r="AB318" s="187"/>
      <c r="AC318" s="410"/>
      <c r="AD318" s="187"/>
      <c r="AE318" s="410"/>
      <c r="AF318" s="187"/>
      <c r="AG318" s="410"/>
      <c r="AH318" s="187"/>
      <c r="AI318" s="410"/>
      <c r="AJ318" s="187"/>
      <c r="AK318" s="410"/>
      <c r="AL318" s="187"/>
      <c r="AM318" s="410"/>
      <c r="AN318" s="187"/>
      <c r="AO318" s="410"/>
      <c r="AP318" s="187"/>
      <c r="AQ318" s="410"/>
      <c r="AR318" s="187"/>
      <c r="AS318" s="410"/>
      <c r="AT318" s="187"/>
      <c r="AU318" s="410"/>
      <c r="AV318" s="187"/>
      <c r="AW318" s="410"/>
      <c r="AX318" s="405"/>
      <c r="AY318" s="406"/>
      <c r="AZ318" s="406"/>
      <c r="BA318" s="405"/>
      <c r="BB318" s="406"/>
    </row>
    <row r="319" spans="1:54" ht="12.75">
      <c r="A319" s="405"/>
      <c r="B319" s="405"/>
      <c r="C319" s="312"/>
      <c r="D319" s="406"/>
      <c r="E319" s="405"/>
      <c r="F319" s="406"/>
      <c r="G319" s="405"/>
      <c r="H319" s="406"/>
      <c r="I319" s="405"/>
      <c r="J319" s="365"/>
      <c r="K319" s="413"/>
      <c r="L319" s="365"/>
      <c r="M319" s="413"/>
      <c r="N319" s="365"/>
      <c r="O319" s="413"/>
      <c r="P319" s="365"/>
      <c r="Q319" s="413"/>
      <c r="R319" s="365"/>
      <c r="S319" s="413"/>
      <c r="T319" s="365"/>
      <c r="U319" s="413"/>
      <c r="V319" s="187"/>
      <c r="W319" s="410"/>
      <c r="X319" s="187"/>
      <c r="Y319" s="410"/>
      <c r="Z319" s="187"/>
      <c r="AA319" s="410"/>
      <c r="AB319" s="187"/>
      <c r="AC319" s="410"/>
      <c r="AD319" s="187"/>
      <c r="AE319" s="410"/>
      <c r="AF319" s="187"/>
      <c r="AG319" s="410"/>
      <c r="AH319" s="187"/>
      <c r="AI319" s="410"/>
      <c r="AJ319" s="187"/>
      <c r="AK319" s="410"/>
      <c r="AL319" s="187"/>
      <c r="AM319" s="410"/>
      <c r="AN319" s="187"/>
      <c r="AO319" s="410"/>
      <c r="AP319" s="187"/>
      <c r="AQ319" s="410"/>
      <c r="AR319" s="187"/>
      <c r="AS319" s="410"/>
      <c r="AT319" s="187"/>
      <c r="AU319" s="410"/>
      <c r="AV319" s="187"/>
      <c r="AW319" s="410"/>
      <c r="AX319" s="405"/>
      <c r="AY319" s="406"/>
      <c r="AZ319" s="406"/>
      <c r="BA319" s="405"/>
      <c r="BB319" s="406"/>
    </row>
    <row r="320" spans="1:54" ht="12.75">
      <c r="A320" s="405"/>
      <c r="B320" s="405"/>
      <c r="C320" s="312"/>
      <c r="D320" s="406"/>
      <c r="E320" s="405"/>
      <c r="F320" s="406"/>
      <c r="G320" s="405"/>
      <c r="H320" s="406"/>
      <c r="I320" s="405"/>
      <c r="J320" s="365"/>
      <c r="K320" s="413"/>
      <c r="L320" s="365"/>
      <c r="M320" s="413"/>
      <c r="N320" s="365"/>
      <c r="O320" s="413"/>
      <c r="P320" s="365"/>
      <c r="Q320" s="413"/>
      <c r="R320" s="365"/>
      <c r="S320" s="413"/>
      <c r="T320" s="365"/>
      <c r="U320" s="413"/>
      <c r="V320" s="187"/>
      <c r="W320" s="410"/>
      <c r="X320" s="187"/>
      <c r="Y320" s="410"/>
      <c r="Z320" s="187"/>
      <c r="AA320" s="410"/>
      <c r="AB320" s="187"/>
      <c r="AC320" s="410"/>
      <c r="AD320" s="187"/>
      <c r="AE320" s="410"/>
      <c r="AF320" s="187"/>
      <c r="AG320" s="410"/>
      <c r="AH320" s="187"/>
      <c r="AI320" s="410"/>
      <c r="AJ320" s="187"/>
      <c r="AK320" s="410"/>
      <c r="AL320" s="187"/>
      <c r="AM320" s="410"/>
      <c r="AN320" s="187"/>
      <c r="AO320" s="410"/>
      <c r="AP320" s="187"/>
      <c r="AQ320" s="410"/>
      <c r="AR320" s="187"/>
      <c r="AS320" s="410"/>
      <c r="AT320" s="187"/>
      <c r="AU320" s="410"/>
      <c r="AV320" s="187"/>
      <c r="AW320" s="410"/>
      <c r="AX320" s="405"/>
      <c r="AY320" s="406"/>
      <c r="AZ320" s="406"/>
      <c r="BA320" s="405"/>
      <c r="BB320" s="406"/>
    </row>
    <row r="321" spans="1:54" ht="12.75">
      <c r="A321" s="405"/>
      <c r="B321" s="405"/>
      <c r="C321" s="312"/>
      <c r="D321" s="406"/>
      <c r="E321" s="405"/>
      <c r="F321" s="406"/>
      <c r="G321" s="405"/>
      <c r="H321" s="406"/>
      <c r="I321" s="405"/>
      <c r="J321" s="365"/>
      <c r="K321" s="413"/>
      <c r="L321" s="365"/>
      <c r="M321" s="413"/>
      <c r="N321" s="365"/>
      <c r="O321" s="413"/>
      <c r="P321" s="365"/>
      <c r="Q321" s="413"/>
      <c r="R321" s="365"/>
      <c r="S321" s="413"/>
      <c r="T321" s="365"/>
      <c r="U321" s="413"/>
      <c r="V321" s="187"/>
      <c r="W321" s="410"/>
      <c r="X321" s="187"/>
      <c r="Y321" s="410"/>
      <c r="Z321" s="187"/>
      <c r="AA321" s="410"/>
      <c r="AB321" s="187"/>
      <c r="AC321" s="410"/>
      <c r="AD321" s="187"/>
      <c r="AE321" s="410"/>
      <c r="AF321" s="187"/>
      <c r="AG321" s="410"/>
      <c r="AH321" s="187"/>
      <c r="AI321" s="410"/>
      <c r="AJ321" s="187"/>
      <c r="AK321" s="410"/>
      <c r="AL321" s="187"/>
      <c r="AM321" s="410"/>
      <c r="AN321" s="187"/>
      <c r="AO321" s="410"/>
      <c r="AP321" s="187"/>
      <c r="AQ321" s="410"/>
      <c r="AR321" s="187"/>
      <c r="AS321" s="410"/>
      <c r="AT321" s="187"/>
      <c r="AU321" s="410"/>
      <c r="AV321" s="187"/>
      <c r="AW321" s="410"/>
      <c r="AX321" s="405"/>
      <c r="AY321" s="406"/>
      <c r="AZ321" s="406"/>
      <c r="BA321" s="405"/>
      <c r="BB321" s="406"/>
    </row>
    <row r="322" spans="1:54" ht="12.75">
      <c r="A322" s="405"/>
      <c r="B322" s="405"/>
      <c r="C322" s="312"/>
      <c r="D322" s="406"/>
      <c r="E322" s="405"/>
      <c r="F322" s="406"/>
      <c r="G322" s="405"/>
      <c r="H322" s="406"/>
      <c r="I322" s="405"/>
      <c r="J322" s="365"/>
      <c r="K322" s="413"/>
      <c r="L322" s="365"/>
      <c r="M322" s="413"/>
      <c r="N322" s="365"/>
      <c r="O322" s="413"/>
      <c r="P322" s="365"/>
      <c r="Q322" s="413"/>
      <c r="R322" s="365"/>
      <c r="S322" s="413"/>
      <c r="T322" s="365"/>
      <c r="U322" s="413"/>
      <c r="V322" s="187"/>
      <c r="W322" s="410"/>
      <c r="X322" s="187"/>
      <c r="Y322" s="410"/>
      <c r="Z322" s="187"/>
      <c r="AA322" s="410"/>
      <c r="AB322" s="187"/>
      <c r="AC322" s="410"/>
      <c r="AD322" s="187"/>
      <c r="AE322" s="410"/>
      <c r="AF322" s="187"/>
      <c r="AG322" s="410"/>
      <c r="AH322" s="187"/>
      <c r="AI322" s="410"/>
      <c r="AJ322" s="187"/>
      <c r="AK322" s="410"/>
      <c r="AL322" s="187"/>
      <c r="AM322" s="410"/>
      <c r="AN322" s="187"/>
      <c r="AO322" s="410"/>
      <c r="AP322" s="187"/>
      <c r="AQ322" s="410"/>
      <c r="AR322" s="187"/>
      <c r="AS322" s="410"/>
      <c r="AT322" s="187"/>
      <c r="AU322" s="410"/>
      <c r="AV322" s="187"/>
      <c r="AW322" s="410"/>
      <c r="AX322" s="405"/>
      <c r="AY322" s="406"/>
      <c r="AZ322" s="406"/>
      <c r="BA322" s="405"/>
      <c r="BB322" s="406"/>
    </row>
    <row r="323" spans="1:54" ht="12.75">
      <c r="A323" s="405"/>
      <c r="B323" s="405"/>
      <c r="C323" s="312"/>
      <c r="D323" s="406"/>
      <c r="E323" s="405"/>
      <c r="F323" s="406"/>
      <c r="G323" s="405"/>
      <c r="H323" s="406"/>
      <c r="I323" s="405"/>
      <c r="J323" s="365"/>
      <c r="K323" s="413"/>
      <c r="L323" s="365"/>
      <c r="M323" s="413"/>
      <c r="N323" s="365"/>
      <c r="O323" s="413"/>
      <c r="P323" s="365"/>
      <c r="Q323" s="413"/>
      <c r="R323" s="365"/>
      <c r="S323" s="413"/>
      <c r="T323" s="365"/>
      <c r="U323" s="413"/>
      <c r="V323" s="187"/>
      <c r="W323" s="410"/>
      <c r="X323" s="187"/>
      <c r="Y323" s="410"/>
      <c r="Z323" s="187"/>
      <c r="AA323" s="410"/>
      <c r="AB323" s="187"/>
      <c r="AC323" s="410"/>
      <c r="AD323" s="187"/>
      <c r="AE323" s="410"/>
      <c r="AF323" s="187"/>
      <c r="AG323" s="410"/>
      <c r="AH323" s="187"/>
      <c r="AI323" s="410"/>
      <c r="AJ323" s="187"/>
      <c r="AK323" s="410"/>
      <c r="AL323" s="187"/>
      <c r="AM323" s="410"/>
      <c r="AN323" s="187"/>
      <c r="AO323" s="410"/>
      <c r="AP323" s="187"/>
      <c r="AQ323" s="410"/>
      <c r="AR323" s="187"/>
      <c r="AS323" s="410"/>
      <c r="AT323" s="187"/>
      <c r="AU323" s="410"/>
      <c r="AV323" s="187"/>
      <c r="AW323" s="410"/>
      <c r="AX323" s="405"/>
      <c r="AY323" s="406"/>
      <c r="AZ323" s="406"/>
      <c r="BA323" s="405"/>
      <c r="BB323" s="406"/>
    </row>
    <row r="324" spans="1:54" ht="12.75">
      <c r="A324" s="405"/>
      <c r="B324" s="405"/>
      <c r="C324" s="312"/>
      <c r="D324" s="406"/>
      <c r="E324" s="405"/>
      <c r="F324" s="406"/>
      <c r="G324" s="405"/>
      <c r="H324" s="406"/>
      <c r="I324" s="405"/>
      <c r="J324" s="365"/>
      <c r="K324" s="413"/>
      <c r="L324" s="365"/>
      <c r="M324" s="413"/>
      <c r="N324" s="365"/>
      <c r="O324" s="413"/>
      <c r="P324" s="365"/>
      <c r="Q324" s="413"/>
      <c r="R324" s="365"/>
      <c r="S324" s="413"/>
      <c r="T324" s="365"/>
      <c r="U324" s="413"/>
      <c r="V324" s="187"/>
      <c r="W324" s="410"/>
      <c r="X324" s="187"/>
      <c r="Y324" s="410"/>
      <c r="Z324" s="187"/>
      <c r="AA324" s="410"/>
      <c r="AB324" s="187"/>
      <c r="AC324" s="410"/>
      <c r="AD324" s="187"/>
      <c r="AE324" s="410"/>
      <c r="AF324" s="187"/>
      <c r="AG324" s="410"/>
      <c r="AH324" s="187"/>
      <c r="AI324" s="410"/>
      <c r="AJ324" s="187"/>
      <c r="AK324" s="410"/>
      <c r="AL324" s="187"/>
      <c r="AM324" s="410"/>
      <c r="AN324" s="187"/>
      <c r="AO324" s="410"/>
      <c r="AP324" s="187"/>
      <c r="AQ324" s="410"/>
      <c r="AR324" s="187"/>
      <c r="AS324" s="410"/>
      <c r="AT324" s="187"/>
      <c r="AU324" s="410"/>
      <c r="AV324" s="187"/>
      <c r="AW324" s="410"/>
      <c r="AX324" s="405"/>
      <c r="AY324" s="406"/>
      <c r="AZ324" s="406"/>
      <c r="BA324" s="405"/>
      <c r="BB324" s="406"/>
    </row>
    <row r="325" spans="1:54" ht="12.75">
      <c r="A325" s="405"/>
      <c r="B325" s="405"/>
      <c r="C325" s="312"/>
      <c r="D325" s="406"/>
      <c r="E325" s="405"/>
      <c r="F325" s="406"/>
      <c r="G325" s="405"/>
      <c r="H325" s="406"/>
      <c r="I325" s="405"/>
      <c r="J325" s="365"/>
      <c r="K325" s="413"/>
      <c r="L325" s="365"/>
      <c r="M325" s="413"/>
      <c r="N325" s="365"/>
      <c r="O325" s="413"/>
      <c r="P325" s="365"/>
      <c r="Q325" s="413"/>
      <c r="R325" s="365"/>
      <c r="S325" s="413"/>
      <c r="T325" s="365"/>
      <c r="U325" s="413"/>
      <c r="V325" s="187"/>
      <c r="W325" s="410"/>
      <c r="X325" s="187"/>
      <c r="Y325" s="410"/>
      <c r="Z325" s="187"/>
      <c r="AA325" s="410"/>
      <c r="AB325" s="187"/>
      <c r="AC325" s="410"/>
      <c r="AD325" s="187"/>
      <c r="AE325" s="410"/>
      <c r="AF325" s="187"/>
      <c r="AG325" s="410"/>
      <c r="AH325" s="187"/>
      <c r="AI325" s="410"/>
      <c r="AJ325" s="187"/>
      <c r="AK325" s="410"/>
      <c r="AL325" s="187"/>
      <c r="AM325" s="410"/>
      <c r="AN325" s="187"/>
      <c r="AO325" s="410"/>
      <c r="AP325" s="187"/>
      <c r="AQ325" s="410"/>
      <c r="AR325" s="187"/>
      <c r="AS325" s="410"/>
      <c r="AT325" s="187"/>
      <c r="AU325" s="410"/>
      <c r="AV325" s="187"/>
      <c r="AW325" s="410"/>
      <c r="AX325" s="405"/>
      <c r="AY325" s="406"/>
      <c r="AZ325" s="406"/>
      <c r="BA325" s="405"/>
      <c r="BB325" s="406"/>
    </row>
    <row r="326" spans="1:54" ht="12.75">
      <c r="A326" s="405"/>
      <c r="B326" s="405"/>
      <c r="C326" s="312"/>
      <c r="D326" s="406"/>
      <c r="E326" s="405"/>
      <c r="F326" s="406"/>
      <c r="G326" s="405"/>
      <c r="H326" s="406"/>
      <c r="I326" s="405"/>
      <c r="J326" s="365"/>
      <c r="K326" s="413"/>
      <c r="L326" s="365"/>
      <c r="M326" s="413"/>
      <c r="N326" s="365"/>
      <c r="O326" s="413"/>
      <c r="P326" s="365"/>
      <c r="Q326" s="413"/>
      <c r="R326" s="365"/>
      <c r="S326" s="413"/>
      <c r="T326" s="365"/>
      <c r="U326" s="413"/>
      <c r="V326" s="187"/>
      <c r="W326" s="410"/>
      <c r="X326" s="187"/>
      <c r="Y326" s="410"/>
      <c r="Z326" s="187"/>
      <c r="AA326" s="410"/>
      <c r="AB326" s="187"/>
      <c r="AC326" s="410"/>
      <c r="AD326" s="187"/>
      <c r="AE326" s="410"/>
      <c r="AF326" s="187"/>
      <c r="AG326" s="410"/>
      <c r="AH326" s="187"/>
      <c r="AI326" s="410"/>
      <c r="AJ326" s="187"/>
      <c r="AK326" s="410"/>
      <c r="AL326" s="187"/>
      <c r="AM326" s="410"/>
      <c r="AN326" s="187"/>
      <c r="AO326" s="410"/>
      <c r="AP326" s="187"/>
      <c r="AQ326" s="410"/>
      <c r="AR326" s="187"/>
      <c r="AS326" s="410"/>
      <c r="AT326" s="187"/>
      <c r="AU326" s="410"/>
      <c r="AV326" s="187"/>
      <c r="AW326" s="410"/>
      <c r="AX326" s="405"/>
      <c r="AY326" s="406"/>
      <c r="AZ326" s="406"/>
      <c r="BA326" s="405"/>
      <c r="BB326" s="406"/>
    </row>
    <row r="327" spans="1:54" ht="12.75">
      <c r="A327" s="405"/>
      <c r="B327" s="405"/>
      <c r="C327" s="312"/>
      <c r="D327" s="406"/>
      <c r="E327" s="405"/>
      <c r="F327" s="406"/>
      <c r="G327" s="405"/>
      <c r="H327" s="406"/>
      <c r="I327" s="405"/>
      <c r="J327" s="365"/>
      <c r="K327" s="413"/>
      <c r="L327" s="365"/>
      <c r="M327" s="413"/>
      <c r="N327" s="365"/>
      <c r="O327" s="413"/>
      <c r="P327" s="365"/>
      <c r="Q327" s="413"/>
      <c r="R327" s="365"/>
      <c r="S327" s="413"/>
      <c r="T327" s="365"/>
      <c r="U327" s="413"/>
      <c r="V327" s="187"/>
      <c r="W327" s="410"/>
      <c r="X327" s="187"/>
      <c r="Y327" s="410"/>
      <c r="Z327" s="187"/>
      <c r="AA327" s="410"/>
      <c r="AB327" s="187"/>
      <c r="AC327" s="410"/>
      <c r="AD327" s="187"/>
      <c r="AE327" s="410"/>
      <c r="AF327" s="187"/>
      <c r="AG327" s="410"/>
      <c r="AH327" s="187"/>
      <c r="AI327" s="410"/>
      <c r="AJ327" s="187"/>
      <c r="AK327" s="410"/>
      <c r="AL327" s="187"/>
      <c r="AM327" s="410"/>
      <c r="AN327" s="187"/>
      <c r="AO327" s="410"/>
      <c r="AP327" s="187"/>
      <c r="AQ327" s="410"/>
      <c r="AR327" s="187"/>
      <c r="AS327" s="410"/>
      <c r="AT327" s="187"/>
      <c r="AU327" s="410"/>
      <c r="AV327" s="187"/>
      <c r="AW327" s="410"/>
      <c r="AX327" s="405"/>
      <c r="AY327" s="406"/>
      <c r="AZ327" s="406"/>
      <c r="BA327" s="405"/>
      <c r="BB327" s="406"/>
    </row>
    <row r="328" spans="1:54" ht="12.75">
      <c r="A328" s="405"/>
      <c r="B328" s="405"/>
      <c r="C328" s="312"/>
      <c r="D328" s="406"/>
      <c r="E328" s="405"/>
      <c r="F328" s="406"/>
      <c r="G328" s="405"/>
      <c r="H328" s="406"/>
      <c r="I328" s="405"/>
      <c r="J328" s="365"/>
      <c r="K328" s="413"/>
      <c r="L328" s="365"/>
      <c r="M328" s="413"/>
      <c r="N328" s="365"/>
      <c r="O328" s="413"/>
      <c r="P328" s="365"/>
      <c r="Q328" s="413"/>
      <c r="R328" s="365"/>
      <c r="S328" s="413"/>
      <c r="T328" s="365"/>
      <c r="U328" s="413"/>
      <c r="V328" s="187"/>
      <c r="W328" s="410"/>
      <c r="X328" s="187"/>
      <c r="Y328" s="410"/>
      <c r="Z328" s="187"/>
      <c r="AA328" s="410"/>
      <c r="AB328" s="187"/>
      <c r="AC328" s="410"/>
      <c r="AD328" s="187"/>
      <c r="AE328" s="410"/>
      <c r="AF328" s="187"/>
      <c r="AG328" s="410"/>
      <c r="AH328" s="187"/>
      <c r="AI328" s="410"/>
      <c r="AJ328" s="187"/>
      <c r="AK328" s="410"/>
      <c r="AL328" s="187"/>
      <c r="AM328" s="410"/>
      <c r="AN328" s="187"/>
      <c r="AO328" s="410"/>
      <c r="AP328" s="187"/>
      <c r="AQ328" s="410"/>
      <c r="AR328" s="187"/>
      <c r="AS328" s="410"/>
      <c r="AT328" s="187"/>
      <c r="AU328" s="410"/>
      <c r="AV328" s="187"/>
      <c r="AW328" s="410"/>
      <c r="AX328" s="405"/>
      <c r="AY328" s="406"/>
      <c r="AZ328" s="406"/>
      <c r="BA328" s="405"/>
      <c r="BB328" s="406"/>
    </row>
    <row r="329" spans="1:54" ht="12.75">
      <c r="A329" s="405"/>
      <c r="B329" s="405"/>
      <c r="C329" s="312"/>
      <c r="D329" s="406"/>
      <c r="E329" s="405"/>
      <c r="F329" s="406"/>
      <c r="G329" s="405"/>
      <c r="H329" s="406"/>
      <c r="I329" s="405"/>
      <c r="J329" s="365"/>
      <c r="K329" s="413"/>
      <c r="L329" s="365"/>
      <c r="M329" s="413"/>
      <c r="N329" s="365"/>
      <c r="O329" s="413"/>
      <c r="P329" s="365"/>
      <c r="Q329" s="413"/>
      <c r="R329" s="365"/>
      <c r="S329" s="413"/>
      <c r="T329" s="365"/>
      <c r="U329" s="413"/>
      <c r="V329" s="187"/>
      <c r="W329" s="410"/>
      <c r="X329" s="187"/>
      <c r="Y329" s="410"/>
      <c r="Z329" s="187"/>
      <c r="AA329" s="410"/>
      <c r="AB329" s="187"/>
      <c r="AC329" s="410"/>
      <c r="AD329" s="187"/>
      <c r="AE329" s="410"/>
      <c r="AF329" s="187"/>
      <c r="AG329" s="410"/>
      <c r="AH329" s="187"/>
      <c r="AI329" s="410"/>
      <c r="AJ329" s="187"/>
      <c r="AK329" s="410"/>
      <c r="AL329" s="187"/>
      <c r="AM329" s="410"/>
      <c r="AN329" s="187"/>
      <c r="AO329" s="410"/>
      <c r="AP329" s="187"/>
      <c r="AQ329" s="410"/>
      <c r="AR329" s="187"/>
      <c r="AS329" s="410"/>
      <c r="AT329" s="187"/>
      <c r="AU329" s="410"/>
      <c r="AV329" s="187"/>
      <c r="AW329" s="410"/>
      <c r="AX329" s="405"/>
      <c r="AY329" s="406"/>
      <c r="AZ329" s="406"/>
      <c r="BA329" s="405"/>
      <c r="BB329" s="406"/>
    </row>
    <row r="330" spans="1:54" ht="12.75">
      <c r="A330" s="405"/>
      <c r="B330" s="405"/>
      <c r="C330" s="312"/>
      <c r="D330" s="406"/>
      <c r="E330" s="405"/>
      <c r="F330" s="406"/>
      <c r="G330" s="405"/>
      <c r="H330" s="406"/>
      <c r="I330" s="405"/>
      <c r="J330" s="365"/>
      <c r="K330" s="413"/>
      <c r="L330" s="365"/>
      <c r="M330" s="413"/>
      <c r="N330" s="365"/>
      <c r="O330" s="413"/>
      <c r="P330" s="365"/>
      <c r="Q330" s="413"/>
      <c r="R330" s="365"/>
      <c r="S330" s="413"/>
      <c r="T330" s="365"/>
      <c r="U330" s="413"/>
      <c r="V330" s="187"/>
      <c r="W330" s="410"/>
      <c r="X330" s="187"/>
      <c r="Y330" s="410"/>
      <c r="Z330" s="187"/>
      <c r="AA330" s="410"/>
      <c r="AB330" s="187"/>
      <c r="AC330" s="410"/>
      <c r="AD330" s="187"/>
      <c r="AE330" s="410"/>
      <c r="AF330" s="187"/>
      <c r="AG330" s="410"/>
      <c r="AH330" s="187"/>
      <c r="AI330" s="410"/>
      <c r="AJ330" s="187"/>
      <c r="AK330" s="410"/>
      <c r="AL330" s="187"/>
      <c r="AM330" s="410"/>
      <c r="AN330" s="187"/>
      <c r="AO330" s="410"/>
      <c r="AP330" s="187"/>
      <c r="AQ330" s="410"/>
      <c r="AR330" s="187"/>
      <c r="AS330" s="410"/>
      <c r="AT330" s="187"/>
      <c r="AU330" s="410"/>
      <c r="AV330" s="187"/>
      <c r="AW330" s="410"/>
      <c r="AX330" s="405"/>
      <c r="AY330" s="406"/>
      <c r="AZ330" s="406"/>
      <c r="BA330" s="405"/>
      <c r="BB330" s="406"/>
    </row>
    <row r="331" spans="1:54" ht="12.75">
      <c r="A331" s="405"/>
      <c r="B331" s="405"/>
      <c r="C331" s="312"/>
      <c r="D331" s="406"/>
      <c r="E331" s="405"/>
      <c r="F331" s="406"/>
      <c r="G331" s="405"/>
      <c r="H331" s="406"/>
      <c r="I331" s="405"/>
      <c r="J331" s="365"/>
      <c r="K331" s="413"/>
      <c r="L331" s="365"/>
      <c r="M331" s="413"/>
      <c r="N331" s="365"/>
      <c r="O331" s="413"/>
      <c r="P331" s="365"/>
      <c r="Q331" s="413"/>
      <c r="R331" s="365"/>
      <c r="S331" s="413"/>
      <c r="T331" s="365"/>
      <c r="U331" s="413"/>
      <c r="V331" s="187"/>
      <c r="W331" s="410"/>
      <c r="X331" s="187"/>
      <c r="Y331" s="410"/>
      <c r="Z331" s="187"/>
      <c r="AA331" s="410"/>
      <c r="AB331" s="187"/>
      <c r="AC331" s="410"/>
      <c r="AD331" s="187"/>
      <c r="AE331" s="410"/>
      <c r="AF331" s="187"/>
      <c r="AG331" s="410"/>
      <c r="AH331" s="187"/>
      <c r="AI331" s="410"/>
      <c r="AJ331" s="187"/>
      <c r="AK331" s="410"/>
      <c r="AL331" s="187"/>
      <c r="AM331" s="410"/>
      <c r="AN331" s="187"/>
      <c r="AO331" s="410"/>
      <c r="AP331" s="187"/>
      <c r="AQ331" s="410"/>
      <c r="AR331" s="187"/>
      <c r="AS331" s="410"/>
      <c r="AT331" s="187"/>
      <c r="AU331" s="410"/>
      <c r="AV331" s="187"/>
      <c r="AW331" s="410"/>
      <c r="AX331" s="405"/>
      <c r="AY331" s="406"/>
      <c r="AZ331" s="406"/>
      <c r="BA331" s="405"/>
      <c r="BB331" s="406"/>
    </row>
    <row r="332" spans="1:54" ht="12.75">
      <c r="A332" s="405"/>
      <c r="B332" s="405"/>
      <c r="C332" s="312"/>
      <c r="D332" s="406"/>
      <c r="E332" s="405"/>
      <c r="F332" s="406"/>
      <c r="G332" s="405"/>
      <c r="H332" s="406"/>
      <c r="I332" s="405"/>
      <c r="J332" s="365"/>
      <c r="K332" s="413"/>
      <c r="L332" s="365"/>
      <c r="M332" s="413"/>
      <c r="N332" s="365"/>
      <c r="O332" s="413"/>
      <c r="P332" s="365"/>
      <c r="Q332" s="413"/>
      <c r="R332" s="365"/>
      <c r="S332" s="413"/>
      <c r="T332" s="365"/>
      <c r="U332" s="413"/>
      <c r="V332" s="187"/>
      <c r="W332" s="410"/>
      <c r="X332" s="187"/>
      <c r="Y332" s="410"/>
      <c r="Z332" s="187"/>
      <c r="AA332" s="410"/>
      <c r="AB332" s="187"/>
      <c r="AC332" s="410"/>
      <c r="AD332" s="187"/>
      <c r="AE332" s="410"/>
      <c r="AF332" s="187"/>
      <c r="AG332" s="410"/>
      <c r="AH332" s="187"/>
      <c r="AI332" s="410"/>
      <c r="AJ332" s="187"/>
      <c r="AK332" s="410"/>
      <c r="AL332" s="187"/>
      <c r="AM332" s="410"/>
      <c r="AN332" s="187"/>
      <c r="AO332" s="410"/>
      <c r="AP332" s="187"/>
      <c r="AQ332" s="410"/>
      <c r="AR332" s="187"/>
      <c r="AS332" s="410"/>
      <c r="AT332" s="187"/>
      <c r="AU332" s="410"/>
      <c r="AV332" s="187"/>
      <c r="AW332" s="410"/>
      <c r="AX332" s="405"/>
      <c r="AY332" s="406"/>
      <c r="AZ332" s="406"/>
      <c r="BA332" s="405"/>
      <c r="BB332" s="406"/>
    </row>
    <row r="333" spans="1:54" ht="12.75">
      <c r="A333" s="405"/>
      <c r="B333" s="405"/>
      <c r="C333" s="312"/>
      <c r="D333" s="406"/>
      <c r="E333" s="405"/>
      <c r="F333" s="406"/>
      <c r="G333" s="405"/>
      <c r="H333" s="406"/>
      <c r="I333" s="405"/>
      <c r="J333" s="365"/>
      <c r="K333" s="413"/>
      <c r="L333" s="365"/>
      <c r="M333" s="413"/>
      <c r="N333" s="365"/>
      <c r="O333" s="413"/>
      <c r="P333" s="365"/>
      <c r="Q333" s="413"/>
      <c r="R333" s="365"/>
      <c r="S333" s="413"/>
      <c r="T333" s="365"/>
      <c r="U333" s="413"/>
      <c r="V333" s="187"/>
      <c r="W333" s="410"/>
      <c r="X333" s="187"/>
      <c r="Y333" s="410"/>
      <c r="Z333" s="187"/>
      <c r="AA333" s="410"/>
      <c r="AB333" s="187"/>
      <c r="AC333" s="410"/>
      <c r="AD333" s="187"/>
      <c r="AE333" s="410"/>
      <c r="AF333" s="187"/>
      <c r="AG333" s="410"/>
      <c r="AH333" s="187"/>
      <c r="AI333" s="410"/>
      <c r="AJ333" s="187"/>
      <c r="AK333" s="410"/>
      <c r="AL333" s="187"/>
      <c r="AM333" s="410"/>
      <c r="AN333" s="187"/>
      <c r="AO333" s="410"/>
      <c r="AP333" s="187"/>
      <c r="AQ333" s="410"/>
      <c r="AR333" s="187"/>
      <c r="AS333" s="410"/>
      <c r="AT333" s="187"/>
      <c r="AU333" s="410"/>
      <c r="AV333" s="187"/>
      <c r="AW333" s="410"/>
      <c r="AX333" s="405"/>
      <c r="AY333" s="406"/>
      <c r="AZ333" s="406"/>
      <c r="BA333" s="405"/>
      <c r="BB333" s="406"/>
    </row>
    <row r="334" spans="1:54" ht="12.75">
      <c r="A334" s="405"/>
      <c r="B334" s="405"/>
      <c r="C334" s="312"/>
      <c r="D334" s="406"/>
      <c r="E334" s="405"/>
      <c r="F334" s="406"/>
      <c r="G334" s="405"/>
      <c r="H334" s="406"/>
      <c r="I334" s="405"/>
      <c r="J334" s="365"/>
      <c r="K334" s="413"/>
      <c r="L334" s="365"/>
      <c r="M334" s="413"/>
      <c r="N334" s="365"/>
      <c r="O334" s="413"/>
      <c r="P334" s="365"/>
      <c r="Q334" s="413"/>
      <c r="R334" s="365"/>
      <c r="S334" s="413"/>
      <c r="T334" s="365"/>
      <c r="U334" s="413"/>
      <c r="V334" s="187"/>
      <c r="W334" s="410"/>
      <c r="X334" s="187"/>
      <c r="Y334" s="410"/>
      <c r="Z334" s="187"/>
      <c r="AA334" s="410"/>
      <c r="AB334" s="187"/>
      <c r="AC334" s="410"/>
      <c r="AD334" s="187"/>
      <c r="AE334" s="410"/>
      <c r="AF334" s="187"/>
      <c r="AG334" s="410"/>
      <c r="AH334" s="187"/>
      <c r="AI334" s="410"/>
      <c r="AJ334" s="187"/>
      <c r="AK334" s="410"/>
      <c r="AL334" s="187"/>
      <c r="AM334" s="410"/>
      <c r="AN334" s="187"/>
      <c r="AO334" s="410"/>
      <c r="AP334" s="187"/>
      <c r="AQ334" s="410"/>
      <c r="AR334" s="187"/>
      <c r="AS334" s="410"/>
      <c r="AT334" s="187"/>
      <c r="AU334" s="410"/>
      <c r="AV334" s="187"/>
      <c r="AW334" s="410"/>
      <c r="AX334" s="405"/>
      <c r="AY334" s="406"/>
      <c r="AZ334" s="406"/>
      <c r="BA334" s="405"/>
      <c r="BB334" s="406"/>
    </row>
    <row r="335" spans="1:54" ht="12.75">
      <c r="A335" s="405"/>
      <c r="B335" s="405"/>
      <c r="C335" s="312"/>
      <c r="D335" s="406"/>
      <c r="E335" s="405"/>
      <c r="F335" s="406"/>
      <c r="G335" s="405"/>
      <c r="H335" s="406"/>
      <c r="I335" s="405"/>
      <c r="J335" s="365"/>
      <c r="K335" s="413"/>
      <c r="L335" s="365"/>
      <c r="M335" s="413"/>
      <c r="N335" s="365"/>
      <c r="O335" s="413"/>
      <c r="P335" s="365"/>
      <c r="Q335" s="413"/>
      <c r="R335" s="365"/>
      <c r="S335" s="413"/>
      <c r="T335" s="365"/>
      <c r="U335" s="413"/>
      <c r="V335" s="187"/>
      <c r="W335" s="410"/>
      <c r="X335" s="187"/>
      <c r="Y335" s="410"/>
      <c r="Z335" s="187"/>
      <c r="AA335" s="410"/>
      <c r="AB335" s="187"/>
      <c r="AC335" s="410"/>
      <c r="AD335" s="187"/>
      <c r="AE335" s="410"/>
      <c r="AF335" s="187"/>
      <c r="AG335" s="410"/>
      <c r="AH335" s="187"/>
      <c r="AI335" s="410"/>
      <c r="AJ335" s="187"/>
      <c r="AK335" s="410"/>
      <c r="AL335" s="187"/>
      <c r="AM335" s="410"/>
      <c r="AN335" s="187"/>
      <c r="AO335" s="410"/>
      <c r="AP335" s="187"/>
      <c r="AQ335" s="410"/>
      <c r="AR335" s="187"/>
      <c r="AS335" s="410"/>
      <c r="AT335" s="187"/>
      <c r="AU335" s="410"/>
      <c r="AV335" s="187"/>
      <c r="AW335" s="410"/>
      <c r="AX335" s="405"/>
      <c r="AY335" s="406"/>
      <c r="AZ335" s="406"/>
      <c r="BA335" s="405"/>
      <c r="BB335" s="406"/>
    </row>
    <row r="336" spans="1:54" ht="12.75">
      <c r="A336" s="405"/>
      <c r="B336" s="405"/>
      <c r="C336" s="312"/>
      <c r="D336" s="406"/>
      <c r="E336" s="405"/>
      <c r="F336" s="406"/>
      <c r="G336" s="405"/>
      <c r="H336" s="406"/>
      <c r="I336" s="405"/>
      <c r="J336" s="365"/>
      <c r="K336" s="413"/>
      <c r="L336" s="365"/>
      <c r="M336" s="413"/>
      <c r="N336" s="365"/>
      <c r="O336" s="413"/>
      <c r="P336" s="365"/>
      <c r="Q336" s="413"/>
      <c r="R336" s="365"/>
      <c r="S336" s="413"/>
      <c r="T336" s="365"/>
      <c r="U336" s="413"/>
      <c r="V336" s="187"/>
      <c r="W336" s="410"/>
      <c r="X336" s="187"/>
      <c r="Y336" s="410"/>
      <c r="Z336" s="187"/>
      <c r="AA336" s="410"/>
      <c r="AB336" s="187"/>
      <c r="AC336" s="410"/>
      <c r="AD336" s="187"/>
      <c r="AE336" s="410"/>
      <c r="AF336" s="187"/>
      <c r="AG336" s="410"/>
      <c r="AH336" s="187"/>
      <c r="AI336" s="410"/>
      <c r="AJ336" s="187"/>
      <c r="AK336" s="410"/>
      <c r="AL336" s="187"/>
      <c r="AM336" s="410"/>
      <c r="AN336" s="187"/>
      <c r="AO336" s="410"/>
      <c r="AP336" s="187"/>
      <c r="AQ336" s="410"/>
      <c r="AR336" s="187"/>
      <c r="AS336" s="410"/>
      <c r="AT336" s="187"/>
      <c r="AU336" s="410"/>
      <c r="AV336" s="187"/>
      <c r="AW336" s="410"/>
      <c r="AX336" s="405"/>
      <c r="AY336" s="406"/>
      <c r="AZ336" s="406"/>
      <c r="BA336" s="405"/>
      <c r="BB336" s="406"/>
    </row>
    <row r="337" spans="1:54" ht="12.75">
      <c r="A337" s="405"/>
      <c r="B337" s="405"/>
      <c r="C337" s="312"/>
      <c r="D337" s="406"/>
      <c r="E337" s="405"/>
      <c r="F337" s="406"/>
      <c r="G337" s="405"/>
      <c r="H337" s="406"/>
      <c r="I337" s="405"/>
      <c r="J337" s="365"/>
      <c r="K337" s="413"/>
      <c r="L337" s="365"/>
      <c r="M337" s="413"/>
      <c r="N337" s="365"/>
      <c r="O337" s="413"/>
      <c r="P337" s="365"/>
      <c r="Q337" s="413"/>
      <c r="R337" s="365"/>
      <c r="S337" s="413"/>
      <c r="T337" s="365"/>
      <c r="U337" s="413"/>
      <c r="V337" s="187"/>
      <c r="W337" s="410"/>
      <c r="X337" s="187"/>
      <c r="Y337" s="410"/>
      <c r="Z337" s="187"/>
      <c r="AA337" s="410"/>
      <c r="AB337" s="187"/>
      <c r="AC337" s="410"/>
      <c r="AD337" s="187"/>
      <c r="AE337" s="410"/>
      <c r="AF337" s="187"/>
      <c r="AG337" s="410"/>
      <c r="AH337" s="187"/>
      <c r="AI337" s="410"/>
      <c r="AJ337" s="187"/>
      <c r="AK337" s="410"/>
      <c r="AL337" s="187"/>
      <c r="AM337" s="410"/>
      <c r="AN337" s="187"/>
      <c r="AO337" s="410"/>
      <c r="AP337" s="187"/>
      <c r="AQ337" s="410"/>
      <c r="AR337" s="187"/>
      <c r="AS337" s="410"/>
      <c r="AT337" s="187"/>
      <c r="AU337" s="410"/>
      <c r="AV337" s="187"/>
      <c r="AW337" s="410"/>
      <c r="AX337" s="405"/>
      <c r="AY337" s="406"/>
      <c r="AZ337" s="406"/>
      <c r="BA337" s="405"/>
      <c r="BB337" s="406"/>
    </row>
    <row r="338" spans="1:54" ht="12.75">
      <c r="A338" s="405"/>
      <c r="B338" s="405"/>
      <c r="C338" s="312"/>
      <c r="D338" s="406"/>
      <c r="E338" s="405"/>
      <c r="F338" s="406"/>
      <c r="G338" s="405"/>
      <c r="H338" s="406"/>
      <c r="I338" s="405"/>
      <c r="J338" s="365"/>
      <c r="K338" s="413"/>
      <c r="L338" s="365"/>
      <c r="M338" s="413"/>
      <c r="N338" s="365"/>
      <c r="O338" s="413"/>
      <c r="P338" s="365"/>
      <c r="Q338" s="413"/>
      <c r="R338" s="365"/>
      <c r="S338" s="413"/>
      <c r="T338" s="365"/>
      <c r="U338" s="413"/>
      <c r="V338" s="187"/>
      <c r="W338" s="410"/>
      <c r="X338" s="187"/>
      <c r="Y338" s="410"/>
      <c r="Z338" s="187"/>
      <c r="AA338" s="410"/>
      <c r="AB338" s="187"/>
      <c r="AC338" s="410"/>
      <c r="AD338" s="187"/>
      <c r="AE338" s="410"/>
      <c r="AF338" s="187"/>
      <c r="AG338" s="410"/>
      <c r="AH338" s="187"/>
      <c r="AI338" s="410"/>
      <c r="AJ338" s="187"/>
      <c r="AK338" s="410"/>
      <c r="AL338" s="187"/>
      <c r="AM338" s="410"/>
      <c r="AN338" s="187"/>
      <c r="AO338" s="410"/>
      <c r="AP338" s="187"/>
      <c r="AQ338" s="410"/>
      <c r="AR338" s="187"/>
      <c r="AS338" s="410"/>
      <c r="AT338" s="187"/>
      <c r="AU338" s="410"/>
      <c r="AV338" s="187"/>
      <c r="AW338" s="410"/>
      <c r="AX338" s="405"/>
      <c r="AY338" s="406"/>
      <c r="AZ338" s="406"/>
      <c r="BA338" s="405"/>
      <c r="BB338" s="406"/>
    </row>
    <row r="339" spans="1:54" ht="12.75">
      <c r="A339" s="405"/>
      <c r="B339" s="405"/>
      <c r="C339" s="312"/>
      <c r="D339" s="406"/>
      <c r="E339" s="405"/>
      <c r="F339" s="406"/>
      <c r="G339" s="405"/>
      <c r="H339" s="406"/>
      <c r="I339" s="405"/>
      <c r="J339" s="365"/>
      <c r="K339" s="413"/>
      <c r="L339" s="365"/>
      <c r="M339" s="413"/>
      <c r="N339" s="365"/>
      <c r="O339" s="413"/>
      <c r="P339" s="365"/>
      <c r="Q339" s="413"/>
      <c r="R339" s="365"/>
      <c r="S339" s="413"/>
      <c r="T339" s="365"/>
      <c r="U339" s="413"/>
      <c r="V339" s="187"/>
      <c r="W339" s="410"/>
      <c r="X339" s="187"/>
      <c r="Y339" s="410"/>
      <c r="Z339" s="187"/>
      <c r="AA339" s="410"/>
      <c r="AB339" s="187"/>
      <c r="AC339" s="410"/>
      <c r="AD339" s="187"/>
      <c r="AE339" s="410"/>
      <c r="AF339" s="187"/>
      <c r="AG339" s="410"/>
      <c r="AH339" s="187"/>
      <c r="AI339" s="410"/>
      <c r="AJ339" s="187"/>
      <c r="AK339" s="410"/>
      <c r="AL339" s="187"/>
      <c r="AM339" s="410"/>
      <c r="AN339" s="187"/>
      <c r="AO339" s="410"/>
      <c r="AP339" s="187"/>
      <c r="AQ339" s="410"/>
      <c r="AR339" s="187"/>
      <c r="AS339" s="410"/>
      <c r="AT339" s="187"/>
      <c r="AU339" s="410"/>
      <c r="AV339" s="187"/>
      <c r="AW339" s="410"/>
      <c r="AX339" s="405"/>
      <c r="AY339" s="406"/>
      <c r="AZ339" s="406"/>
      <c r="BA339" s="405"/>
      <c r="BB339" s="406"/>
    </row>
    <row r="340" spans="1:54" ht="12.75">
      <c r="A340" s="405"/>
      <c r="B340" s="405"/>
      <c r="C340" s="312"/>
      <c r="D340" s="406"/>
      <c r="E340" s="405"/>
      <c r="F340" s="406"/>
      <c r="G340" s="405"/>
      <c r="H340" s="406"/>
      <c r="I340" s="405"/>
      <c r="J340" s="365"/>
      <c r="K340" s="413"/>
      <c r="L340" s="365"/>
      <c r="M340" s="413"/>
      <c r="N340" s="365"/>
      <c r="O340" s="413"/>
      <c r="P340" s="365"/>
      <c r="Q340" s="413"/>
      <c r="R340" s="365"/>
      <c r="S340" s="413"/>
      <c r="T340" s="365"/>
      <c r="U340" s="413"/>
      <c r="V340" s="187"/>
      <c r="W340" s="410"/>
      <c r="X340" s="187"/>
      <c r="Y340" s="410"/>
      <c r="Z340" s="187"/>
      <c r="AA340" s="410"/>
      <c r="AB340" s="187"/>
      <c r="AC340" s="410"/>
      <c r="AD340" s="187"/>
      <c r="AE340" s="410"/>
      <c r="AF340" s="187"/>
      <c r="AG340" s="410"/>
      <c r="AH340" s="187"/>
      <c r="AI340" s="410"/>
      <c r="AJ340" s="187"/>
      <c r="AK340" s="410"/>
      <c r="AL340" s="187"/>
      <c r="AM340" s="410"/>
      <c r="AN340" s="187"/>
      <c r="AO340" s="410"/>
      <c r="AP340" s="187"/>
      <c r="AQ340" s="410"/>
      <c r="AR340" s="187"/>
      <c r="AS340" s="410"/>
      <c r="AT340" s="187"/>
      <c r="AU340" s="410"/>
      <c r="AV340" s="187"/>
      <c r="AW340" s="410"/>
      <c r="AX340" s="405"/>
      <c r="AY340" s="406"/>
      <c r="AZ340" s="406"/>
      <c r="BA340" s="405"/>
      <c r="BB340" s="406"/>
    </row>
    <row r="341" spans="1:54" ht="12.75">
      <c r="A341" s="405"/>
      <c r="B341" s="405"/>
      <c r="C341" s="312"/>
      <c r="D341" s="406"/>
      <c r="E341" s="405"/>
      <c r="F341" s="406"/>
      <c r="G341" s="405"/>
      <c r="H341" s="406"/>
      <c r="I341" s="405"/>
      <c r="J341" s="365"/>
      <c r="K341" s="413"/>
      <c r="L341" s="365"/>
      <c r="M341" s="413"/>
      <c r="N341" s="365"/>
      <c r="O341" s="413"/>
      <c r="P341" s="365"/>
      <c r="Q341" s="413"/>
      <c r="R341" s="365"/>
      <c r="S341" s="413"/>
      <c r="T341" s="365"/>
      <c r="U341" s="413"/>
      <c r="V341" s="187"/>
      <c r="W341" s="410"/>
      <c r="X341" s="187"/>
      <c r="Y341" s="410"/>
      <c r="Z341" s="187"/>
      <c r="AA341" s="410"/>
      <c r="AB341" s="187"/>
      <c r="AC341" s="410"/>
      <c r="AD341" s="187"/>
      <c r="AE341" s="410"/>
      <c r="AF341" s="187"/>
      <c r="AG341" s="410"/>
      <c r="AH341" s="187"/>
      <c r="AI341" s="410"/>
      <c r="AJ341" s="187"/>
      <c r="AK341" s="410"/>
      <c r="AL341" s="187"/>
      <c r="AM341" s="410"/>
      <c r="AN341" s="187"/>
      <c r="AO341" s="410"/>
      <c r="AP341" s="187"/>
      <c r="AQ341" s="410"/>
      <c r="AR341" s="187"/>
      <c r="AS341" s="410"/>
      <c r="AT341" s="187"/>
      <c r="AU341" s="410"/>
      <c r="AV341" s="187"/>
      <c r="AW341" s="410"/>
      <c r="AX341" s="405"/>
      <c r="AY341" s="406"/>
      <c r="AZ341" s="406"/>
      <c r="BA341" s="405"/>
      <c r="BB341" s="406"/>
    </row>
    <row r="342" spans="1:54" ht="12.75">
      <c r="A342" s="405"/>
      <c r="B342" s="405"/>
      <c r="C342" s="312"/>
      <c r="D342" s="406"/>
      <c r="E342" s="405"/>
      <c r="F342" s="406"/>
      <c r="G342" s="405"/>
      <c r="H342" s="406"/>
      <c r="I342" s="405"/>
      <c r="J342" s="365"/>
      <c r="K342" s="413"/>
      <c r="L342" s="365"/>
      <c r="M342" s="413"/>
      <c r="N342" s="365"/>
      <c r="O342" s="413"/>
      <c r="P342" s="365"/>
      <c r="Q342" s="413"/>
      <c r="R342" s="365"/>
      <c r="S342" s="413"/>
      <c r="T342" s="365"/>
      <c r="U342" s="413"/>
      <c r="V342" s="187"/>
      <c r="W342" s="410"/>
      <c r="X342" s="187"/>
      <c r="Y342" s="410"/>
      <c r="Z342" s="187"/>
      <c r="AA342" s="410"/>
      <c r="AB342" s="187"/>
      <c r="AC342" s="410"/>
      <c r="AD342" s="187"/>
      <c r="AE342" s="410"/>
      <c r="AF342" s="187"/>
      <c r="AG342" s="410"/>
      <c r="AH342" s="187"/>
      <c r="AI342" s="410"/>
      <c r="AJ342" s="187"/>
      <c r="AK342" s="410"/>
      <c r="AL342" s="187"/>
      <c r="AM342" s="410"/>
      <c r="AN342" s="187"/>
      <c r="AO342" s="410"/>
      <c r="AP342" s="187"/>
      <c r="AQ342" s="410"/>
      <c r="AR342" s="187"/>
      <c r="AS342" s="410"/>
      <c r="AT342" s="187"/>
      <c r="AU342" s="410"/>
      <c r="AV342" s="187"/>
      <c r="AW342" s="410"/>
      <c r="AX342" s="405"/>
      <c r="AY342" s="406"/>
      <c r="AZ342" s="406"/>
      <c r="BA342" s="405"/>
      <c r="BB342" s="406"/>
    </row>
    <row r="343" spans="1:54" ht="12.75">
      <c r="A343" s="405"/>
      <c r="B343" s="405"/>
      <c r="C343" s="312"/>
      <c r="D343" s="406"/>
      <c r="E343" s="405"/>
      <c r="F343" s="406"/>
      <c r="G343" s="405"/>
      <c r="H343" s="406"/>
      <c r="I343" s="405"/>
      <c r="J343" s="365"/>
      <c r="K343" s="413"/>
      <c r="L343" s="365"/>
      <c r="M343" s="413"/>
      <c r="N343" s="365"/>
      <c r="O343" s="413"/>
      <c r="P343" s="365"/>
      <c r="Q343" s="413"/>
      <c r="R343" s="365"/>
      <c r="S343" s="413"/>
      <c r="T343" s="365"/>
      <c r="U343" s="413"/>
      <c r="V343" s="187"/>
      <c r="W343" s="410"/>
      <c r="X343" s="187"/>
      <c r="Y343" s="410"/>
      <c r="Z343" s="187"/>
      <c r="AA343" s="410"/>
      <c r="AB343" s="187"/>
      <c r="AC343" s="410"/>
      <c r="AD343" s="187"/>
      <c r="AE343" s="410"/>
      <c r="AF343" s="187"/>
      <c r="AG343" s="410"/>
      <c r="AH343" s="187"/>
      <c r="AI343" s="410"/>
      <c r="AJ343" s="187"/>
      <c r="AK343" s="410"/>
      <c r="AL343" s="187"/>
      <c r="AM343" s="410"/>
      <c r="AN343" s="187"/>
      <c r="AO343" s="410"/>
      <c r="AP343" s="187"/>
      <c r="AQ343" s="410"/>
      <c r="AR343" s="187"/>
      <c r="AS343" s="410"/>
      <c r="AT343" s="187"/>
      <c r="AU343" s="410"/>
      <c r="AV343" s="187"/>
      <c r="AW343" s="410"/>
      <c r="AX343" s="405"/>
      <c r="AY343" s="406"/>
      <c r="AZ343" s="406"/>
      <c r="BA343" s="405"/>
      <c r="BB343" s="406"/>
    </row>
    <row r="344" spans="1:54" ht="12.75">
      <c r="A344" s="405"/>
      <c r="B344" s="405"/>
      <c r="C344" s="312"/>
      <c r="D344" s="406"/>
      <c r="E344" s="405"/>
      <c r="F344" s="406"/>
      <c r="G344" s="405"/>
      <c r="H344" s="406"/>
      <c r="I344" s="405"/>
      <c r="J344" s="365"/>
      <c r="K344" s="413"/>
      <c r="L344" s="365"/>
      <c r="M344" s="413"/>
      <c r="N344" s="365"/>
      <c r="O344" s="413"/>
      <c r="P344" s="365"/>
      <c r="Q344" s="413"/>
      <c r="R344" s="365"/>
      <c r="S344" s="413"/>
      <c r="T344" s="365"/>
      <c r="U344" s="413"/>
      <c r="V344" s="187"/>
      <c r="W344" s="410"/>
      <c r="X344" s="187"/>
      <c r="Y344" s="410"/>
      <c r="Z344" s="187"/>
      <c r="AA344" s="410"/>
      <c r="AB344" s="187"/>
      <c r="AC344" s="410"/>
      <c r="AD344" s="187"/>
      <c r="AE344" s="410"/>
      <c r="AF344" s="187"/>
      <c r="AG344" s="410"/>
      <c r="AH344" s="187"/>
      <c r="AI344" s="410"/>
      <c r="AJ344" s="187"/>
      <c r="AK344" s="410"/>
      <c r="AL344" s="187"/>
      <c r="AM344" s="410"/>
      <c r="AN344" s="187"/>
      <c r="AO344" s="410"/>
      <c r="AP344" s="187"/>
      <c r="AQ344" s="410"/>
      <c r="AR344" s="187"/>
      <c r="AS344" s="410"/>
      <c r="AT344" s="187"/>
      <c r="AU344" s="410"/>
      <c r="AV344" s="187"/>
      <c r="AW344" s="410"/>
      <c r="AX344" s="405"/>
      <c r="AY344" s="406"/>
      <c r="AZ344" s="406"/>
      <c r="BA344" s="405"/>
      <c r="BB344" s="406"/>
    </row>
    <row r="345" spans="1:54" ht="12.75">
      <c r="A345" s="405"/>
      <c r="B345" s="405"/>
      <c r="C345" s="312"/>
      <c r="D345" s="406"/>
      <c r="E345" s="405"/>
      <c r="F345" s="406"/>
      <c r="G345" s="405"/>
      <c r="H345" s="406"/>
      <c r="I345" s="405"/>
      <c r="J345" s="365"/>
      <c r="K345" s="413"/>
      <c r="L345" s="365"/>
      <c r="M345" s="413"/>
      <c r="N345" s="365"/>
      <c r="O345" s="413"/>
      <c r="P345" s="365"/>
      <c r="Q345" s="413"/>
      <c r="R345" s="365"/>
      <c r="S345" s="413"/>
      <c r="T345" s="365"/>
      <c r="U345" s="413"/>
      <c r="V345" s="187"/>
      <c r="W345" s="410"/>
      <c r="X345" s="187"/>
      <c r="Y345" s="410"/>
      <c r="Z345" s="187"/>
      <c r="AA345" s="410"/>
      <c r="AB345" s="187"/>
      <c r="AC345" s="410"/>
      <c r="AD345" s="187"/>
      <c r="AE345" s="410"/>
      <c r="AF345" s="187"/>
      <c r="AG345" s="410"/>
      <c r="AH345" s="187"/>
      <c r="AI345" s="410"/>
      <c r="AJ345" s="187"/>
      <c r="AK345" s="410"/>
      <c r="AL345" s="187"/>
      <c r="AM345" s="410"/>
      <c r="AN345" s="187"/>
      <c r="AO345" s="410"/>
      <c r="AP345" s="187"/>
      <c r="AQ345" s="410"/>
      <c r="AR345" s="187"/>
      <c r="AS345" s="410"/>
      <c r="AT345" s="187"/>
      <c r="AU345" s="410"/>
      <c r="AV345" s="187"/>
      <c r="AW345" s="410"/>
      <c r="AX345" s="405"/>
      <c r="AY345" s="406"/>
      <c r="AZ345" s="406"/>
      <c r="BA345" s="405"/>
      <c r="BB345" s="406"/>
    </row>
    <row r="346" spans="1:54" ht="12.75">
      <c r="A346" s="405"/>
      <c r="B346" s="405"/>
      <c r="C346" s="312"/>
      <c r="D346" s="406"/>
      <c r="E346" s="405"/>
      <c r="F346" s="406"/>
      <c r="G346" s="405"/>
      <c r="H346" s="406"/>
      <c r="I346" s="405"/>
      <c r="J346" s="365"/>
      <c r="K346" s="413"/>
      <c r="L346" s="365"/>
      <c r="M346" s="413"/>
      <c r="N346" s="365"/>
      <c r="O346" s="413"/>
      <c r="P346" s="365"/>
      <c r="Q346" s="413"/>
      <c r="R346" s="365"/>
      <c r="S346" s="413"/>
      <c r="T346" s="365"/>
      <c r="U346" s="413"/>
      <c r="V346" s="187"/>
      <c r="W346" s="410"/>
      <c r="X346" s="187"/>
      <c r="Y346" s="410"/>
      <c r="Z346" s="187"/>
      <c r="AA346" s="410"/>
      <c r="AB346" s="187"/>
      <c r="AC346" s="410"/>
      <c r="AD346" s="187"/>
      <c r="AE346" s="410"/>
      <c r="AF346" s="187"/>
      <c r="AG346" s="410"/>
      <c r="AH346" s="187"/>
      <c r="AI346" s="410"/>
      <c r="AJ346" s="187"/>
      <c r="AK346" s="410"/>
      <c r="AL346" s="187"/>
      <c r="AM346" s="410"/>
      <c r="AN346" s="187"/>
      <c r="AO346" s="410"/>
      <c r="AP346" s="187"/>
      <c r="AQ346" s="410"/>
      <c r="AR346" s="187"/>
      <c r="AS346" s="410"/>
      <c r="AT346" s="187"/>
      <c r="AU346" s="410"/>
      <c r="AV346" s="187"/>
      <c r="AW346" s="410"/>
      <c r="AX346" s="405"/>
      <c r="AY346" s="406"/>
      <c r="AZ346" s="406"/>
      <c r="BA346" s="405"/>
      <c r="BB346" s="406"/>
    </row>
    <row r="347" spans="1:54" ht="12.75">
      <c r="A347" s="405"/>
      <c r="B347" s="405"/>
      <c r="C347" s="312"/>
      <c r="D347" s="406"/>
      <c r="E347" s="405"/>
      <c r="F347" s="406"/>
      <c r="G347" s="405"/>
      <c r="H347" s="406"/>
      <c r="I347" s="405"/>
      <c r="J347" s="365"/>
      <c r="K347" s="413"/>
      <c r="L347" s="365"/>
      <c r="M347" s="413"/>
      <c r="N347" s="365"/>
      <c r="O347" s="413"/>
      <c r="P347" s="365"/>
      <c r="Q347" s="413"/>
      <c r="R347" s="365"/>
      <c r="S347" s="413"/>
      <c r="T347" s="365"/>
      <c r="U347" s="413"/>
      <c r="V347" s="187"/>
      <c r="W347" s="410"/>
      <c r="X347" s="187"/>
      <c r="Y347" s="410"/>
      <c r="Z347" s="187"/>
      <c r="AA347" s="410"/>
      <c r="AB347" s="187"/>
      <c r="AC347" s="410"/>
      <c r="AD347" s="187"/>
      <c r="AE347" s="410"/>
      <c r="AF347" s="187"/>
      <c r="AG347" s="410"/>
      <c r="AH347" s="187"/>
      <c r="AI347" s="410"/>
      <c r="AJ347" s="187"/>
      <c r="AK347" s="410"/>
      <c r="AL347" s="187"/>
      <c r="AM347" s="410"/>
      <c r="AN347" s="187"/>
      <c r="AO347" s="410"/>
      <c r="AP347" s="187"/>
      <c r="AQ347" s="410"/>
      <c r="AR347" s="187"/>
      <c r="AS347" s="410"/>
      <c r="AT347" s="187"/>
      <c r="AU347" s="410"/>
      <c r="AV347" s="187"/>
      <c r="AW347" s="410"/>
      <c r="AX347" s="405"/>
      <c r="AY347" s="406"/>
      <c r="AZ347" s="406"/>
      <c r="BA347" s="405"/>
      <c r="BB347" s="406"/>
    </row>
    <row r="348" spans="1:54" ht="12.75">
      <c r="A348" s="405"/>
      <c r="B348" s="405"/>
      <c r="C348" s="312"/>
      <c r="D348" s="406"/>
      <c r="E348" s="405"/>
      <c r="F348" s="406"/>
      <c r="G348" s="405"/>
      <c r="H348" s="406"/>
      <c r="I348" s="405"/>
      <c r="J348" s="365"/>
      <c r="K348" s="413"/>
      <c r="L348" s="365"/>
      <c r="M348" s="413"/>
      <c r="N348" s="365"/>
      <c r="O348" s="413"/>
      <c r="P348" s="365"/>
      <c r="Q348" s="413"/>
      <c r="R348" s="365"/>
      <c r="S348" s="413"/>
      <c r="T348" s="365"/>
      <c r="U348" s="413"/>
      <c r="V348" s="187"/>
      <c r="W348" s="410"/>
      <c r="X348" s="187"/>
      <c r="Y348" s="410"/>
      <c r="Z348" s="187"/>
      <c r="AA348" s="410"/>
      <c r="AB348" s="187"/>
      <c r="AC348" s="410"/>
      <c r="AD348" s="187"/>
      <c r="AE348" s="410"/>
      <c r="AF348" s="187"/>
      <c r="AG348" s="410"/>
      <c r="AH348" s="187"/>
      <c r="AI348" s="410"/>
      <c r="AJ348" s="187"/>
      <c r="AK348" s="410"/>
      <c r="AL348" s="187"/>
      <c r="AM348" s="410"/>
      <c r="AN348" s="187"/>
      <c r="AO348" s="410"/>
      <c r="AP348" s="187"/>
      <c r="AQ348" s="410"/>
      <c r="AR348" s="187"/>
      <c r="AS348" s="410"/>
      <c r="AT348" s="187"/>
      <c r="AU348" s="410"/>
      <c r="AV348" s="187"/>
      <c r="AW348" s="410"/>
      <c r="AX348" s="405"/>
      <c r="AY348" s="406"/>
      <c r="AZ348" s="406"/>
      <c r="BA348" s="405"/>
      <c r="BB348" s="406"/>
    </row>
    <row r="349" spans="1:54" ht="12.75">
      <c r="A349" s="405"/>
      <c r="B349" s="405"/>
      <c r="C349" s="312"/>
      <c r="D349" s="406"/>
      <c r="E349" s="405"/>
      <c r="F349" s="406"/>
      <c r="G349" s="405"/>
      <c r="H349" s="406"/>
      <c r="I349" s="405"/>
      <c r="J349" s="365"/>
      <c r="K349" s="413"/>
      <c r="L349" s="365"/>
      <c r="M349" s="413"/>
      <c r="N349" s="365"/>
      <c r="O349" s="413"/>
      <c r="P349" s="365"/>
      <c r="Q349" s="413"/>
      <c r="R349" s="365"/>
      <c r="S349" s="413"/>
      <c r="T349" s="365"/>
      <c r="U349" s="413"/>
      <c r="V349" s="187"/>
      <c r="W349" s="410"/>
      <c r="X349" s="187"/>
      <c r="Y349" s="410"/>
      <c r="Z349" s="187"/>
      <c r="AA349" s="410"/>
      <c r="AB349" s="187"/>
      <c r="AC349" s="410"/>
      <c r="AD349" s="187"/>
      <c r="AE349" s="410"/>
      <c r="AF349" s="187"/>
      <c r="AG349" s="410"/>
      <c r="AH349" s="187"/>
      <c r="AI349" s="410"/>
      <c r="AJ349" s="187"/>
      <c r="AK349" s="410"/>
      <c r="AL349" s="187"/>
      <c r="AM349" s="410"/>
      <c r="AN349" s="187"/>
      <c r="AO349" s="410"/>
      <c r="AP349" s="187"/>
      <c r="AQ349" s="410"/>
      <c r="AR349" s="187"/>
      <c r="AS349" s="410"/>
      <c r="AT349" s="187"/>
      <c r="AU349" s="410"/>
      <c r="AV349" s="187"/>
      <c r="AW349" s="410"/>
      <c r="AX349" s="405"/>
      <c r="AY349" s="406"/>
      <c r="AZ349" s="406"/>
      <c r="BA349" s="405"/>
      <c r="BB349" s="406"/>
    </row>
    <row r="350" spans="1:54" ht="12.75">
      <c r="A350" s="405"/>
      <c r="B350" s="405"/>
      <c r="C350" s="312"/>
      <c r="D350" s="406"/>
      <c r="E350" s="405"/>
      <c r="F350" s="406"/>
      <c r="G350" s="405"/>
      <c r="H350" s="406"/>
      <c r="I350" s="405"/>
      <c r="J350" s="365"/>
      <c r="K350" s="413"/>
      <c r="L350" s="365"/>
      <c r="M350" s="413"/>
      <c r="N350" s="365"/>
      <c r="O350" s="413"/>
      <c r="P350" s="365"/>
      <c r="Q350" s="413"/>
      <c r="R350" s="365"/>
      <c r="S350" s="413"/>
      <c r="T350" s="365"/>
      <c r="U350" s="413"/>
      <c r="V350" s="187"/>
      <c r="W350" s="410"/>
      <c r="X350" s="187"/>
      <c r="Y350" s="410"/>
      <c r="Z350" s="187"/>
      <c r="AA350" s="410"/>
      <c r="AB350" s="187"/>
      <c r="AC350" s="410"/>
      <c r="AD350" s="187"/>
      <c r="AE350" s="410"/>
      <c r="AF350" s="187"/>
      <c r="AG350" s="410"/>
      <c r="AH350" s="187"/>
      <c r="AI350" s="410"/>
      <c r="AJ350" s="187"/>
      <c r="AK350" s="410"/>
      <c r="AL350" s="187"/>
      <c r="AM350" s="410"/>
      <c r="AN350" s="187"/>
      <c r="AO350" s="410"/>
      <c r="AP350" s="187"/>
      <c r="AQ350" s="410"/>
      <c r="AR350" s="187"/>
      <c r="AS350" s="410"/>
      <c r="AT350" s="187"/>
      <c r="AU350" s="410"/>
      <c r="AV350" s="187"/>
      <c r="AW350" s="410"/>
      <c r="AX350" s="405"/>
      <c r="AY350" s="406"/>
      <c r="AZ350" s="406"/>
      <c r="BA350" s="405"/>
      <c r="BB350" s="406"/>
    </row>
    <row r="351" spans="1:54" ht="12.75">
      <c r="A351" s="405"/>
      <c r="B351" s="405"/>
      <c r="C351" s="312"/>
      <c r="D351" s="406"/>
      <c r="E351" s="405"/>
      <c r="F351" s="406"/>
      <c r="G351" s="405"/>
      <c r="H351" s="406"/>
      <c r="I351" s="405"/>
      <c r="J351" s="365"/>
      <c r="K351" s="413"/>
      <c r="L351" s="365"/>
      <c r="M351" s="413"/>
      <c r="N351" s="365"/>
      <c r="O351" s="413"/>
      <c r="P351" s="365"/>
      <c r="Q351" s="413"/>
      <c r="R351" s="365"/>
      <c r="S351" s="413"/>
      <c r="T351" s="365"/>
      <c r="U351" s="413"/>
      <c r="V351" s="187"/>
      <c r="W351" s="410"/>
      <c r="X351" s="187"/>
      <c r="Y351" s="410"/>
      <c r="Z351" s="187"/>
      <c r="AA351" s="410"/>
      <c r="AB351" s="187"/>
      <c r="AC351" s="410"/>
      <c r="AD351" s="187"/>
      <c r="AE351" s="410"/>
      <c r="AF351" s="187"/>
      <c r="AG351" s="410"/>
      <c r="AH351" s="187"/>
      <c r="AI351" s="410"/>
      <c r="AJ351" s="187"/>
      <c r="AK351" s="410"/>
      <c r="AL351" s="187"/>
      <c r="AM351" s="410"/>
      <c r="AN351" s="187"/>
      <c r="AO351" s="410"/>
      <c r="AP351" s="187"/>
      <c r="AQ351" s="410"/>
      <c r="AR351" s="187"/>
      <c r="AS351" s="410"/>
      <c r="AT351" s="187"/>
      <c r="AU351" s="410"/>
      <c r="AV351" s="187"/>
      <c r="AW351" s="410"/>
      <c r="AX351" s="405"/>
      <c r="AY351" s="406"/>
      <c r="AZ351" s="406"/>
      <c r="BA351" s="405"/>
      <c r="BB351" s="406"/>
    </row>
    <row r="352" spans="1:54" ht="12.75">
      <c r="A352" s="405"/>
      <c r="B352" s="405"/>
      <c r="C352" s="312"/>
      <c r="D352" s="406"/>
      <c r="E352" s="405"/>
      <c r="F352" s="406"/>
      <c r="G352" s="405"/>
      <c r="H352" s="406"/>
      <c r="I352" s="405"/>
      <c r="J352" s="365"/>
      <c r="K352" s="413"/>
      <c r="L352" s="365"/>
      <c r="M352" s="413"/>
      <c r="N352" s="365"/>
      <c r="O352" s="413"/>
      <c r="P352" s="365"/>
      <c r="Q352" s="413"/>
      <c r="R352" s="365"/>
      <c r="S352" s="413"/>
      <c r="T352" s="365"/>
      <c r="U352" s="413"/>
      <c r="V352" s="187"/>
      <c r="W352" s="410"/>
      <c r="X352" s="187"/>
      <c r="Y352" s="410"/>
      <c r="Z352" s="187"/>
      <c r="AA352" s="410"/>
      <c r="AB352" s="187"/>
      <c r="AC352" s="410"/>
      <c r="AD352" s="187"/>
      <c r="AE352" s="410"/>
      <c r="AF352" s="187"/>
      <c r="AG352" s="410"/>
      <c r="AH352" s="187"/>
      <c r="AI352" s="410"/>
      <c r="AJ352" s="187"/>
      <c r="AK352" s="410"/>
      <c r="AL352" s="187"/>
      <c r="AM352" s="410"/>
      <c r="AN352" s="187"/>
      <c r="AO352" s="410"/>
      <c r="AP352" s="187"/>
      <c r="AQ352" s="410"/>
      <c r="AR352" s="187"/>
      <c r="AS352" s="410"/>
      <c r="AT352" s="187"/>
      <c r="AU352" s="410"/>
      <c r="AV352" s="187"/>
      <c r="AW352" s="410"/>
      <c r="AX352" s="405"/>
      <c r="AY352" s="406"/>
      <c r="AZ352" s="406"/>
      <c r="BA352" s="405"/>
      <c r="BB352" s="406"/>
    </row>
    <row r="353" spans="1:54" ht="12.75">
      <c r="A353" s="405"/>
      <c r="B353" s="405"/>
      <c r="C353" s="312"/>
      <c r="D353" s="406"/>
      <c r="E353" s="405"/>
      <c r="F353" s="406"/>
      <c r="G353" s="405"/>
      <c r="H353" s="406"/>
      <c r="I353" s="405"/>
      <c r="J353" s="365"/>
      <c r="K353" s="413"/>
      <c r="L353" s="365"/>
      <c r="M353" s="413"/>
      <c r="N353" s="365"/>
      <c r="O353" s="413"/>
      <c r="P353" s="365"/>
      <c r="Q353" s="413"/>
      <c r="R353" s="365"/>
      <c r="S353" s="413"/>
      <c r="T353" s="365"/>
      <c r="U353" s="413"/>
      <c r="V353" s="187"/>
      <c r="W353" s="410"/>
      <c r="X353" s="187"/>
      <c r="Y353" s="410"/>
      <c r="Z353" s="187"/>
      <c r="AA353" s="410"/>
      <c r="AB353" s="187"/>
      <c r="AC353" s="410"/>
      <c r="AD353" s="187"/>
      <c r="AE353" s="410"/>
      <c r="AF353" s="187"/>
      <c r="AG353" s="410"/>
      <c r="AH353" s="187"/>
      <c r="AI353" s="410"/>
      <c r="AJ353" s="187"/>
      <c r="AK353" s="410"/>
      <c r="AL353" s="187"/>
      <c r="AM353" s="410"/>
      <c r="AN353" s="187"/>
      <c r="AO353" s="410"/>
      <c r="AP353" s="187"/>
      <c r="AQ353" s="410"/>
      <c r="AR353" s="187"/>
      <c r="AS353" s="410"/>
      <c r="AT353" s="187"/>
      <c r="AU353" s="410"/>
      <c r="AV353" s="187"/>
      <c r="AW353" s="410"/>
      <c r="AX353" s="405"/>
      <c r="AY353" s="406"/>
      <c r="AZ353" s="406"/>
      <c r="BA353" s="405"/>
      <c r="BB353" s="406"/>
    </row>
    <row r="354" spans="1:54" ht="12.75">
      <c r="A354" s="405"/>
      <c r="B354" s="405"/>
      <c r="C354" s="312"/>
      <c r="D354" s="406"/>
      <c r="E354" s="405"/>
      <c r="F354" s="406"/>
      <c r="G354" s="405"/>
      <c r="H354" s="406"/>
      <c r="I354" s="405"/>
      <c r="J354" s="365"/>
      <c r="K354" s="413"/>
      <c r="L354" s="365"/>
      <c r="M354" s="413"/>
      <c r="N354" s="365"/>
      <c r="O354" s="413"/>
      <c r="P354" s="365"/>
      <c r="Q354" s="413"/>
      <c r="R354" s="365"/>
      <c r="S354" s="413"/>
      <c r="T354" s="365"/>
      <c r="U354" s="413"/>
      <c r="V354" s="187"/>
      <c r="W354" s="410"/>
      <c r="X354" s="187"/>
      <c r="Y354" s="410"/>
      <c r="Z354" s="187"/>
      <c r="AA354" s="410"/>
      <c r="AB354" s="187"/>
      <c r="AC354" s="410"/>
      <c r="AD354" s="187"/>
      <c r="AE354" s="410"/>
      <c r="AF354" s="187"/>
      <c r="AG354" s="410"/>
      <c r="AH354" s="187"/>
      <c r="AI354" s="410"/>
      <c r="AJ354" s="187"/>
      <c r="AK354" s="410"/>
      <c r="AL354" s="187"/>
      <c r="AM354" s="410"/>
      <c r="AN354" s="187"/>
      <c r="AO354" s="410"/>
      <c r="AP354" s="187"/>
      <c r="AQ354" s="410"/>
      <c r="AR354" s="187"/>
      <c r="AS354" s="410"/>
      <c r="AT354" s="187"/>
      <c r="AU354" s="410"/>
      <c r="AV354" s="187"/>
      <c r="AW354" s="410"/>
      <c r="AX354" s="405"/>
      <c r="AY354" s="406"/>
      <c r="AZ354" s="406"/>
      <c r="BA354" s="405"/>
      <c r="BB354" s="406"/>
    </row>
    <row r="355" spans="1:54" ht="12.75">
      <c r="A355" s="405"/>
      <c r="B355" s="405"/>
      <c r="C355" s="312"/>
      <c r="D355" s="406"/>
      <c r="E355" s="405"/>
      <c r="F355" s="406"/>
      <c r="G355" s="405"/>
      <c r="H355" s="406"/>
      <c r="I355" s="405"/>
      <c r="J355" s="365"/>
      <c r="K355" s="413"/>
      <c r="L355" s="365"/>
      <c r="M355" s="413"/>
      <c r="N355" s="365"/>
      <c r="O355" s="413"/>
      <c r="P355" s="365"/>
      <c r="Q355" s="413"/>
      <c r="R355" s="365"/>
      <c r="S355" s="413"/>
      <c r="T355" s="365"/>
      <c r="U355" s="413"/>
      <c r="V355" s="187"/>
      <c r="W355" s="410"/>
      <c r="X355" s="187"/>
      <c r="Y355" s="410"/>
      <c r="Z355" s="187"/>
      <c r="AA355" s="410"/>
      <c r="AB355" s="187"/>
      <c r="AC355" s="410"/>
      <c r="AD355" s="187"/>
      <c r="AE355" s="410"/>
      <c r="AF355" s="187"/>
      <c r="AG355" s="410"/>
      <c r="AH355" s="187"/>
      <c r="AI355" s="410"/>
      <c r="AJ355" s="187"/>
      <c r="AK355" s="410"/>
      <c r="AL355" s="187"/>
      <c r="AM355" s="410"/>
      <c r="AN355" s="187"/>
      <c r="AO355" s="410"/>
      <c r="AP355" s="187"/>
      <c r="AQ355" s="410"/>
      <c r="AR355" s="187"/>
      <c r="AS355" s="410"/>
      <c r="AT355" s="187"/>
      <c r="AU355" s="410"/>
      <c r="AV355" s="187"/>
      <c r="AW355" s="410"/>
      <c r="AX355" s="405"/>
      <c r="AY355" s="406"/>
      <c r="AZ355" s="406"/>
      <c r="BA355" s="405"/>
      <c r="BB355" s="406"/>
    </row>
    <row r="356" spans="1:54" ht="12.75">
      <c r="A356" s="405"/>
      <c r="B356" s="405"/>
      <c r="C356" s="312"/>
      <c r="D356" s="406"/>
      <c r="E356" s="405"/>
      <c r="F356" s="406"/>
      <c r="G356" s="405"/>
      <c r="H356" s="406"/>
      <c r="I356" s="405"/>
      <c r="J356" s="365"/>
      <c r="K356" s="413"/>
      <c r="L356" s="365"/>
      <c r="M356" s="413"/>
      <c r="N356" s="365"/>
      <c r="O356" s="413"/>
      <c r="P356" s="365"/>
      <c r="Q356" s="413"/>
      <c r="R356" s="365"/>
      <c r="S356" s="413"/>
      <c r="T356" s="365"/>
      <c r="U356" s="413"/>
      <c r="V356" s="187"/>
      <c r="W356" s="410"/>
      <c r="X356" s="187"/>
      <c r="Y356" s="410"/>
      <c r="Z356" s="187"/>
      <c r="AA356" s="410"/>
      <c r="AB356" s="187"/>
      <c r="AC356" s="410"/>
      <c r="AD356" s="187"/>
      <c r="AE356" s="410"/>
      <c r="AF356" s="187"/>
      <c r="AG356" s="410"/>
      <c r="AH356" s="187"/>
      <c r="AI356" s="410"/>
      <c r="AJ356" s="187"/>
      <c r="AK356" s="410"/>
      <c r="AL356" s="187"/>
      <c r="AM356" s="410"/>
      <c r="AN356" s="187"/>
      <c r="AO356" s="410"/>
      <c r="AP356" s="187"/>
      <c r="AQ356" s="410"/>
      <c r="AR356" s="187"/>
      <c r="AS356" s="410"/>
      <c r="AT356" s="187"/>
      <c r="AU356" s="410"/>
      <c r="AV356" s="187"/>
      <c r="AW356" s="410"/>
      <c r="AX356" s="405"/>
      <c r="AY356" s="406"/>
      <c r="AZ356" s="406"/>
      <c r="BA356" s="405"/>
      <c r="BB356" s="406"/>
    </row>
    <row r="357" spans="1:54" ht="12.75">
      <c r="A357" s="405"/>
      <c r="B357" s="405"/>
      <c r="C357" s="312"/>
      <c r="D357" s="406"/>
      <c r="E357" s="405"/>
      <c r="F357" s="406"/>
      <c r="G357" s="405"/>
      <c r="H357" s="406"/>
      <c r="I357" s="405"/>
      <c r="J357" s="365"/>
      <c r="K357" s="413"/>
      <c r="L357" s="365"/>
      <c r="M357" s="413"/>
      <c r="N357" s="365"/>
      <c r="O357" s="413"/>
      <c r="P357" s="365"/>
      <c r="Q357" s="413"/>
      <c r="R357" s="365"/>
      <c r="S357" s="413"/>
      <c r="T357" s="365"/>
      <c r="U357" s="413"/>
      <c r="V357" s="187"/>
      <c r="W357" s="410"/>
      <c r="X357" s="187"/>
      <c r="Y357" s="410"/>
      <c r="Z357" s="187"/>
      <c r="AA357" s="410"/>
      <c r="AB357" s="187"/>
      <c r="AC357" s="410"/>
      <c r="AD357" s="187"/>
      <c r="AE357" s="410"/>
      <c r="AF357" s="187"/>
      <c r="AG357" s="410"/>
      <c r="AH357" s="187"/>
      <c r="AI357" s="410"/>
      <c r="AJ357" s="187"/>
      <c r="AK357" s="410"/>
      <c r="AL357" s="187"/>
      <c r="AM357" s="410"/>
      <c r="AN357" s="187"/>
      <c r="AO357" s="410"/>
      <c r="AP357" s="187"/>
      <c r="AQ357" s="410"/>
      <c r="AR357" s="187"/>
      <c r="AS357" s="410"/>
      <c r="AT357" s="187"/>
      <c r="AU357" s="410"/>
      <c r="AV357" s="187"/>
      <c r="AW357" s="410"/>
      <c r="AX357" s="405"/>
      <c r="AY357" s="406"/>
      <c r="AZ357" s="406"/>
      <c r="BA357" s="405"/>
      <c r="BB357" s="406"/>
    </row>
    <row r="358" spans="1:54" ht="12.75">
      <c r="A358" s="405"/>
      <c r="B358" s="405"/>
      <c r="C358" s="312"/>
      <c r="D358" s="406"/>
      <c r="E358" s="405"/>
      <c r="F358" s="406"/>
      <c r="G358" s="405"/>
      <c r="H358" s="406"/>
      <c r="I358" s="405"/>
      <c r="J358" s="365"/>
      <c r="K358" s="413"/>
      <c r="L358" s="365"/>
      <c r="M358" s="413"/>
      <c r="N358" s="365"/>
      <c r="O358" s="413"/>
      <c r="P358" s="365"/>
      <c r="Q358" s="413"/>
      <c r="R358" s="365"/>
      <c r="S358" s="413"/>
      <c r="T358" s="365"/>
      <c r="U358" s="413"/>
      <c r="V358" s="187"/>
      <c r="W358" s="410"/>
      <c r="X358" s="187"/>
      <c r="Y358" s="410"/>
      <c r="Z358" s="187"/>
      <c r="AA358" s="410"/>
      <c r="AB358" s="187"/>
      <c r="AC358" s="410"/>
      <c r="AD358" s="187"/>
      <c r="AE358" s="410"/>
      <c r="AF358" s="187"/>
      <c r="AG358" s="410"/>
      <c r="AH358" s="187"/>
      <c r="AI358" s="410"/>
      <c r="AJ358" s="187"/>
      <c r="AK358" s="410"/>
      <c r="AL358" s="187"/>
      <c r="AM358" s="410"/>
      <c r="AN358" s="187"/>
      <c r="AO358" s="410"/>
      <c r="AP358" s="187"/>
      <c r="AQ358" s="410"/>
      <c r="AR358" s="187"/>
      <c r="AS358" s="410"/>
      <c r="AT358" s="187"/>
      <c r="AU358" s="410"/>
      <c r="AV358" s="187"/>
      <c r="AW358" s="410"/>
      <c r="AX358" s="405"/>
      <c r="AY358" s="406"/>
      <c r="AZ358" s="406"/>
      <c r="BA358" s="405"/>
      <c r="BB358" s="406"/>
    </row>
    <row r="359" spans="1:54" ht="12.75">
      <c r="A359" s="405"/>
      <c r="B359" s="405"/>
      <c r="C359" s="312"/>
      <c r="D359" s="406"/>
      <c r="E359" s="405"/>
      <c r="F359" s="406"/>
      <c r="G359" s="405"/>
      <c r="H359" s="406"/>
      <c r="I359" s="405"/>
      <c r="J359" s="365"/>
      <c r="K359" s="413"/>
      <c r="L359" s="365"/>
      <c r="M359" s="413"/>
      <c r="N359" s="365"/>
      <c r="O359" s="413"/>
      <c r="P359" s="365"/>
      <c r="Q359" s="413"/>
      <c r="R359" s="365"/>
      <c r="S359" s="413"/>
      <c r="T359" s="365"/>
      <c r="U359" s="413"/>
      <c r="V359" s="187"/>
      <c r="W359" s="410"/>
      <c r="X359" s="187"/>
      <c r="Y359" s="410"/>
      <c r="Z359" s="187"/>
      <c r="AA359" s="410"/>
      <c r="AB359" s="187"/>
      <c r="AC359" s="410"/>
      <c r="AD359" s="187"/>
      <c r="AE359" s="410"/>
      <c r="AF359" s="187"/>
      <c r="AG359" s="410"/>
      <c r="AH359" s="187"/>
      <c r="AI359" s="410"/>
      <c r="AJ359" s="187"/>
      <c r="AK359" s="410"/>
      <c r="AL359" s="187"/>
      <c r="AM359" s="410"/>
      <c r="AN359" s="187"/>
      <c r="AO359" s="410"/>
      <c r="AP359" s="187"/>
      <c r="AQ359" s="410"/>
      <c r="AR359" s="187"/>
      <c r="AS359" s="410"/>
      <c r="AT359" s="187"/>
      <c r="AU359" s="410"/>
      <c r="AV359" s="187"/>
      <c r="AW359" s="410"/>
      <c r="AX359" s="405"/>
      <c r="AY359" s="406"/>
      <c r="AZ359" s="406"/>
      <c r="BA359" s="405"/>
      <c r="BB359" s="406"/>
    </row>
    <row r="360" spans="1:54" ht="12.75">
      <c r="A360" s="405"/>
      <c r="B360" s="405"/>
      <c r="C360" s="312"/>
      <c r="D360" s="406"/>
      <c r="E360" s="405"/>
      <c r="F360" s="406"/>
      <c r="G360" s="405"/>
      <c r="H360" s="406"/>
      <c r="I360" s="405"/>
      <c r="J360" s="365"/>
      <c r="K360" s="413"/>
      <c r="L360" s="365"/>
      <c r="M360" s="413"/>
      <c r="N360" s="365"/>
      <c r="O360" s="413"/>
      <c r="P360" s="365"/>
      <c r="Q360" s="413"/>
      <c r="R360" s="365"/>
      <c r="S360" s="413"/>
      <c r="T360" s="365"/>
      <c r="U360" s="413"/>
      <c r="V360" s="187"/>
      <c r="W360" s="410"/>
      <c r="X360" s="187"/>
      <c r="Y360" s="410"/>
      <c r="Z360" s="187"/>
      <c r="AA360" s="410"/>
      <c r="AB360" s="187"/>
      <c r="AC360" s="410"/>
      <c r="AD360" s="187"/>
      <c r="AE360" s="410"/>
      <c r="AF360" s="187"/>
      <c r="AG360" s="410"/>
      <c r="AH360" s="187"/>
      <c r="AI360" s="410"/>
      <c r="AJ360" s="187"/>
      <c r="AK360" s="410"/>
      <c r="AL360" s="187"/>
      <c r="AM360" s="410"/>
      <c r="AN360" s="187"/>
      <c r="AO360" s="410"/>
      <c r="AP360" s="187"/>
      <c r="AQ360" s="410"/>
      <c r="AR360" s="187"/>
      <c r="AS360" s="410"/>
      <c r="AT360" s="187"/>
      <c r="AU360" s="410"/>
      <c r="AV360" s="187"/>
      <c r="AW360" s="410"/>
      <c r="AX360" s="405"/>
      <c r="AY360" s="406"/>
      <c r="AZ360" s="406"/>
      <c r="BA360" s="405"/>
      <c r="BB360" s="406"/>
    </row>
    <row r="361" spans="1:54" ht="12.75">
      <c r="A361" s="405"/>
      <c r="B361" s="405"/>
      <c r="C361" s="312"/>
      <c r="D361" s="406"/>
      <c r="E361" s="405"/>
      <c r="F361" s="406"/>
      <c r="G361" s="405"/>
      <c r="H361" s="406"/>
      <c r="I361" s="405"/>
      <c r="J361" s="365"/>
      <c r="K361" s="413"/>
      <c r="L361" s="365"/>
      <c r="M361" s="413"/>
      <c r="N361" s="365"/>
      <c r="O361" s="413"/>
      <c r="P361" s="365"/>
      <c r="Q361" s="413"/>
      <c r="R361" s="365"/>
      <c r="S361" s="413"/>
      <c r="T361" s="365"/>
      <c r="U361" s="413"/>
      <c r="V361" s="187"/>
      <c r="W361" s="410"/>
      <c r="X361" s="187"/>
      <c r="Y361" s="410"/>
      <c r="Z361" s="187"/>
      <c r="AA361" s="410"/>
      <c r="AB361" s="187"/>
      <c r="AC361" s="410"/>
      <c r="AD361" s="187"/>
      <c r="AE361" s="410"/>
      <c r="AF361" s="187"/>
      <c r="AG361" s="410"/>
      <c r="AH361" s="187"/>
      <c r="AI361" s="410"/>
      <c r="AJ361" s="187"/>
      <c r="AK361" s="410"/>
      <c r="AL361" s="187"/>
      <c r="AM361" s="410"/>
      <c r="AN361" s="187"/>
      <c r="AO361" s="410"/>
      <c r="AP361" s="187"/>
      <c r="AQ361" s="410"/>
      <c r="AR361" s="187"/>
      <c r="AS361" s="410"/>
      <c r="AT361" s="187"/>
      <c r="AU361" s="410"/>
      <c r="AV361" s="187"/>
      <c r="AW361" s="410"/>
      <c r="AX361" s="405"/>
      <c r="AY361" s="406"/>
      <c r="AZ361" s="406"/>
      <c r="BA361" s="405"/>
      <c r="BB361" s="406"/>
    </row>
    <row r="362" spans="1:54" ht="12.75">
      <c r="A362" s="405"/>
      <c r="B362" s="405"/>
      <c r="C362" s="312"/>
      <c r="D362" s="406"/>
      <c r="E362" s="405"/>
      <c r="F362" s="406"/>
      <c r="G362" s="405"/>
      <c r="H362" s="406"/>
      <c r="I362" s="405"/>
      <c r="J362" s="365"/>
      <c r="K362" s="413"/>
      <c r="L362" s="365"/>
      <c r="M362" s="413"/>
      <c r="N362" s="365"/>
      <c r="O362" s="413"/>
      <c r="P362" s="365"/>
      <c r="Q362" s="413"/>
      <c r="R362" s="365"/>
      <c r="S362" s="413"/>
      <c r="T362" s="365"/>
      <c r="U362" s="413"/>
      <c r="V362" s="187"/>
      <c r="W362" s="410"/>
      <c r="X362" s="187"/>
      <c r="Y362" s="410"/>
      <c r="Z362" s="187"/>
      <c r="AA362" s="410"/>
      <c r="AB362" s="187"/>
      <c r="AC362" s="410"/>
      <c r="AD362" s="187"/>
      <c r="AE362" s="410"/>
      <c r="AF362" s="187"/>
      <c r="AG362" s="410"/>
      <c r="AH362" s="187"/>
      <c r="AI362" s="410"/>
      <c r="AJ362" s="187"/>
      <c r="AK362" s="410"/>
      <c r="AL362" s="187"/>
      <c r="AM362" s="410"/>
      <c r="AN362" s="187"/>
      <c r="AO362" s="410"/>
      <c r="AP362" s="187"/>
      <c r="AQ362" s="410"/>
      <c r="AR362" s="187"/>
      <c r="AS362" s="410"/>
      <c r="AT362" s="187"/>
      <c r="AU362" s="410"/>
      <c r="AV362" s="187"/>
      <c r="AW362" s="410"/>
      <c r="AX362" s="405"/>
      <c r="AY362" s="406"/>
      <c r="AZ362" s="406"/>
      <c r="BA362" s="405"/>
      <c r="BB362" s="406"/>
    </row>
    <row r="363" spans="1:54" ht="12.75">
      <c r="A363" s="405"/>
      <c r="B363" s="405"/>
      <c r="C363" s="312"/>
      <c r="D363" s="406"/>
      <c r="E363" s="405"/>
      <c r="F363" s="406"/>
      <c r="G363" s="405"/>
      <c r="H363" s="406"/>
      <c r="I363" s="405"/>
      <c r="J363" s="365"/>
      <c r="K363" s="413"/>
      <c r="L363" s="365"/>
      <c r="M363" s="413"/>
      <c r="N363" s="365"/>
      <c r="O363" s="413"/>
      <c r="P363" s="365"/>
      <c r="Q363" s="413"/>
      <c r="R363" s="365"/>
      <c r="S363" s="413"/>
      <c r="T363" s="365"/>
      <c r="U363" s="413"/>
      <c r="V363" s="187"/>
      <c r="W363" s="410"/>
      <c r="X363" s="187"/>
      <c r="Y363" s="410"/>
      <c r="Z363" s="187"/>
      <c r="AA363" s="410"/>
      <c r="AB363" s="187"/>
      <c r="AC363" s="410"/>
      <c r="AD363" s="187"/>
      <c r="AE363" s="410"/>
      <c r="AF363" s="187"/>
      <c r="AG363" s="410"/>
      <c r="AH363" s="187"/>
      <c r="AI363" s="410"/>
      <c r="AJ363" s="187"/>
      <c r="AK363" s="410"/>
      <c r="AL363" s="187"/>
      <c r="AM363" s="410"/>
      <c r="AN363" s="187"/>
      <c r="AO363" s="410"/>
      <c r="AP363" s="187"/>
      <c r="AQ363" s="410"/>
      <c r="AR363" s="187"/>
      <c r="AS363" s="410"/>
      <c r="AT363" s="187"/>
      <c r="AU363" s="410"/>
      <c r="AV363" s="187"/>
      <c r="AW363" s="410"/>
      <c r="AX363" s="405"/>
      <c r="AY363" s="406"/>
      <c r="AZ363" s="406"/>
      <c r="BA363" s="405"/>
      <c r="BB363" s="406"/>
    </row>
    <row r="364" spans="1:54" ht="12.75">
      <c r="A364" s="405"/>
      <c r="B364" s="405"/>
      <c r="C364" s="312"/>
      <c r="D364" s="406"/>
      <c r="E364" s="405"/>
      <c r="F364" s="406"/>
      <c r="G364" s="405"/>
      <c r="H364" s="406"/>
      <c r="I364" s="405"/>
      <c r="J364" s="365"/>
      <c r="K364" s="413"/>
      <c r="L364" s="365"/>
      <c r="M364" s="413"/>
      <c r="N364" s="365"/>
      <c r="O364" s="413"/>
      <c r="P364" s="365"/>
      <c r="Q364" s="413"/>
      <c r="R364" s="365"/>
      <c r="S364" s="413"/>
      <c r="T364" s="365"/>
      <c r="U364" s="413"/>
      <c r="V364" s="187"/>
      <c r="W364" s="410"/>
      <c r="X364" s="187"/>
      <c r="Y364" s="410"/>
      <c r="Z364" s="187"/>
      <c r="AA364" s="410"/>
      <c r="AB364" s="187"/>
      <c r="AC364" s="410"/>
      <c r="AD364" s="187"/>
      <c r="AE364" s="410"/>
      <c r="AF364" s="187"/>
      <c r="AG364" s="410"/>
      <c r="AH364" s="187"/>
      <c r="AI364" s="410"/>
      <c r="AJ364" s="187"/>
      <c r="AK364" s="410"/>
      <c r="AL364" s="187"/>
      <c r="AM364" s="410"/>
      <c r="AN364" s="187"/>
      <c r="AO364" s="410"/>
      <c r="AP364" s="187"/>
      <c r="AQ364" s="410"/>
      <c r="AR364" s="187"/>
      <c r="AS364" s="410"/>
      <c r="AT364" s="187"/>
      <c r="AU364" s="410"/>
      <c r="AV364" s="187"/>
      <c r="AW364" s="410"/>
      <c r="AX364" s="405"/>
      <c r="AY364" s="406"/>
      <c r="AZ364" s="406"/>
      <c r="BA364" s="405"/>
      <c r="BB364" s="406"/>
    </row>
    <row r="365" spans="1:54" ht="12.75">
      <c r="A365" s="405"/>
      <c r="B365" s="405"/>
      <c r="C365" s="312"/>
      <c r="D365" s="406"/>
      <c r="E365" s="405"/>
      <c r="F365" s="406"/>
      <c r="G365" s="405"/>
      <c r="H365" s="406"/>
      <c r="I365" s="405"/>
      <c r="J365" s="365"/>
      <c r="K365" s="413"/>
      <c r="L365" s="365"/>
      <c r="M365" s="413"/>
      <c r="N365" s="365"/>
      <c r="O365" s="413"/>
      <c r="P365" s="365"/>
      <c r="Q365" s="413"/>
      <c r="R365" s="365"/>
      <c r="S365" s="413"/>
      <c r="T365" s="365"/>
      <c r="U365" s="413"/>
      <c r="V365" s="187"/>
      <c r="W365" s="410"/>
      <c r="X365" s="187"/>
      <c r="Y365" s="410"/>
      <c r="Z365" s="187"/>
      <c r="AA365" s="410"/>
      <c r="AB365" s="187"/>
      <c r="AC365" s="410"/>
      <c r="AD365" s="187"/>
      <c r="AE365" s="410"/>
      <c r="AF365" s="187"/>
      <c r="AG365" s="410"/>
      <c r="AH365" s="187"/>
      <c r="AI365" s="410"/>
      <c r="AJ365" s="187"/>
      <c r="AK365" s="410"/>
      <c r="AL365" s="187"/>
      <c r="AM365" s="410"/>
      <c r="AN365" s="187"/>
      <c r="AO365" s="410"/>
      <c r="AP365" s="187"/>
      <c r="AQ365" s="410"/>
      <c r="AR365" s="187"/>
      <c r="AS365" s="410"/>
      <c r="AT365" s="187"/>
      <c r="AU365" s="410"/>
      <c r="AV365" s="187"/>
      <c r="AW365" s="410"/>
      <c r="AX365" s="405"/>
      <c r="AY365" s="406"/>
      <c r="AZ365" s="406"/>
      <c r="BA365" s="405"/>
      <c r="BB365" s="406"/>
    </row>
    <row r="366" spans="1:54" ht="12.75">
      <c r="A366" s="405"/>
      <c r="B366" s="405"/>
      <c r="C366" s="312"/>
      <c r="D366" s="406"/>
      <c r="E366" s="405"/>
      <c r="F366" s="406"/>
      <c r="G366" s="405"/>
      <c r="H366" s="406"/>
      <c r="I366" s="405"/>
      <c r="J366" s="365"/>
      <c r="K366" s="413"/>
      <c r="L366" s="365"/>
      <c r="M366" s="413"/>
      <c r="N366" s="365"/>
      <c r="O366" s="413"/>
      <c r="P366" s="365"/>
      <c r="Q366" s="413"/>
      <c r="R366" s="365"/>
      <c r="S366" s="413"/>
      <c r="T366" s="365"/>
      <c r="U366" s="413"/>
      <c r="V366" s="187"/>
      <c r="W366" s="410"/>
      <c r="X366" s="187"/>
      <c r="Y366" s="410"/>
      <c r="Z366" s="187"/>
      <c r="AA366" s="410"/>
      <c r="AB366" s="187"/>
      <c r="AC366" s="410"/>
      <c r="AD366" s="187"/>
      <c r="AE366" s="410"/>
      <c r="AF366" s="187"/>
      <c r="AG366" s="410"/>
      <c r="AH366" s="187"/>
      <c r="AI366" s="410"/>
      <c r="AJ366" s="187"/>
      <c r="AK366" s="410"/>
      <c r="AL366" s="187"/>
      <c r="AM366" s="410"/>
      <c r="AN366" s="187"/>
      <c r="AO366" s="410"/>
      <c r="AP366" s="187"/>
      <c r="AQ366" s="410"/>
      <c r="AR366" s="187"/>
      <c r="AS366" s="410"/>
      <c r="AT366" s="187"/>
      <c r="AU366" s="410"/>
      <c r="AV366" s="187"/>
      <c r="AW366" s="410"/>
      <c r="AX366" s="405"/>
      <c r="AY366" s="406"/>
      <c r="AZ366" s="406"/>
      <c r="BA366" s="405"/>
      <c r="BB366" s="406"/>
    </row>
    <row r="367" spans="1:54" ht="12.75">
      <c r="A367" s="405"/>
      <c r="B367" s="405"/>
      <c r="C367" s="312"/>
      <c r="D367" s="406"/>
      <c r="E367" s="405"/>
      <c r="F367" s="406"/>
      <c r="G367" s="405"/>
      <c r="H367" s="406"/>
      <c r="I367" s="405"/>
      <c r="J367" s="365"/>
      <c r="K367" s="413"/>
      <c r="L367" s="365"/>
      <c r="M367" s="413"/>
      <c r="N367" s="365"/>
      <c r="O367" s="413"/>
      <c r="P367" s="365"/>
      <c r="Q367" s="413"/>
      <c r="R367" s="365"/>
      <c r="S367" s="413"/>
      <c r="T367" s="365"/>
      <c r="U367" s="413"/>
      <c r="V367" s="187"/>
      <c r="W367" s="410"/>
      <c r="X367" s="187"/>
      <c r="Y367" s="410"/>
      <c r="Z367" s="187"/>
      <c r="AA367" s="410"/>
      <c r="AB367" s="187"/>
      <c r="AC367" s="410"/>
      <c r="AD367" s="187"/>
      <c r="AE367" s="410"/>
      <c r="AF367" s="187"/>
      <c r="AG367" s="410"/>
      <c r="AH367" s="187"/>
      <c r="AI367" s="410"/>
      <c r="AJ367" s="187"/>
      <c r="AK367" s="410"/>
      <c r="AL367" s="187"/>
      <c r="AM367" s="410"/>
      <c r="AN367" s="187"/>
      <c r="AO367" s="410"/>
      <c r="AP367" s="187"/>
      <c r="AQ367" s="410"/>
      <c r="AR367" s="187"/>
      <c r="AS367" s="410"/>
      <c r="AT367" s="187"/>
      <c r="AU367" s="410"/>
      <c r="AV367" s="187"/>
      <c r="AW367" s="410"/>
      <c r="AX367" s="405"/>
      <c r="AY367" s="406"/>
      <c r="AZ367" s="406"/>
      <c r="BA367" s="405"/>
      <c r="BB367" s="406"/>
    </row>
    <row r="368" spans="1:54" ht="12.75">
      <c r="A368" s="405"/>
      <c r="B368" s="405"/>
      <c r="C368" s="312"/>
      <c r="D368" s="406"/>
      <c r="E368" s="405"/>
      <c r="F368" s="406"/>
      <c r="G368" s="405"/>
      <c r="H368" s="406"/>
      <c r="I368" s="405"/>
      <c r="J368" s="365"/>
      <c r="K368" s="413"/>
      <c r="L368" s="365"/>
      <c r="M368" s="413"/>
      <c r="N368" s="365"/>
      <c r="O368" s="413"/>
      <c r="P368" s="365"/>
      <c r="Q368" s="413"/>
      <c r="R368" s="365"/>
      <c r="S368" s="413"/>
      <c r="T368" s="365"/>
      <c r="U368" s="413"/>
      <c r="V368" s="187"/>
      <c r="W368" s="410"/>
      <c r="X368" s="187"/>
      <c r="Y368" s="410"/>
      <c r="Z368" s="187"/>
      <c r="AA368" s="410"/>
      <c r="AB368" s="187"/>
      <c r="AC368" s="410"/>
      <c r="AD368" s="187"/>
      <c r="AE368" s="410"/>
      <c r="AF368" s="187"/>
      <c r="AG368" s="410"/>
      <c r="AH368" s="187"/>
      <c r="AI368" s="410"/>
      <c r="AJ368" s="187"/>
      <c r="AK368" s="410"/>
      <c r="AL368" s="187"/>
      <c r="AM368" s="410"/>
      <c r="AN368" s="187"/>
      <c r="AO368" s="410"/>
      <c r="AP368" s="187"/>
      <c r="AQ368" s="410"/>
      <c r="AR368" s="187"/>
      <c r="AS368" s="410"/>
      <c r="AT368" s="187"/>
      <c r="AU368" s="410"/>
      <c r="AV368" s="187"/>
      <c r="AW368" s="410"/>
      <c r="AX368" s="405"/>
      <c r="AY368" s="406"/>
      <c r="AZ368" s="406"/>
      <c r="BA368" s="405"/>
      <c r="BB368" s="406"/>
    </row>
    <row r="369" spans="1:54" ht="12.75">
      <c r="A369" s="405"/>
      <c r="B369" s="405"/>
      <c r="C369" s="312"/>
      <c r="D369" s="406"/>
      <c r="E369" s="405"/>
      <c r="F369" s="406"/>
      <c r="G369" s="405"/>
      <c r="H369" s="406"/>
      <c r="I369" s="405"/>
      <c r="J369" s="365"/>
      <c r="K369" s="413"/>
      <c r="L369" s="365"/>
      <c r="M369" s="413"/>
      <c r="N369" s="365"/>
      <c r="O369" s="413"/>
      <c r="P369" s="365"/>
      <c r="Q369" s="413"/>
      <c r="R369" s="365"/>
      <c r="S369" s="413"/>
      <c r="T369" s="365"/>
      <c r="U369" s="413"/>
      <c r="V369" s="187"/>
      <c r="W369" s="410"/>
      <c r="X369" s="187"/>
      <c r="Y369" s="410"/>
      <c r="Z369" s="187"/>
      <c r="AA369" s="410"/>
      <c r="AB369" s="187"/>
      <c r="AC369" s="410"/>
      <c r="AD369" s="187"/>
      <c r="AE369" s="410"/>
      <c r="AF369" s="187"/>
      <c r="AG369" s="410"/>
      <c r="AH369" s="187"/>
      <c r="AI369" s="410"/>
      <c r="AJ369" s="187"/>
      <c r="AK369" s="410"/>
      <c r="AL369" s="187"/>
      <c r="AM369" s="410"/>
      <c r="AN369" s="187"/>
      <c r="AO369" s="410"/>
      <c r="AP369" s="187"/>
      <c r="AQ369" s="410"/>
      <c r="AR369" s="187"/>
      <c r="AS369" s="410"/>
      <c r="AT369" s="187"/>
      <c r="AU369" s="410"/>
      <c r="AV369" s="187"/>
      <c r="AW369" s="410"/>
      <c r="AX369" s="405"/>
      <c r="AY369" s="406"/>
      <c r="AZ369" s="406"/>
      <c r="BA369" s="405"/>
      <c r="BB369" s="406"/>
    </row>
    <row r="370" spans="1:54" ht="12.75">
      <c r="A370" s="405"/>
      <c r="B370" s="405"/>
      <c r="C370" s="312"/>
      <c r="D370" s="406"/>
      <c r="E370" s="405"/>
      <c r="F370" s="406"/>
      <c r="G370" s="405"/>
      <c r="H370" s="406"/>
      <c r="I370" s="405"/>
      <c r="J370" s="365"/>
      <c r="K370" s="413"/>
      <c r="L370" s="365"/>
      <c r="M370" s="413"/>
      <c r="N370" s="365"/>
      <c r="O370" s="413"/>
      <c r="P370" s="365"/>
      <c r="Q370" s="413"/>
      <c r="R370" s="365"/>
      <c r="S370" s="413"/>
      <c r="T370" s="365"/>
      <c r="U370" s="413"/>
      <c r="V370" s="187"/>
      <c r="W370" s="410"/>
      <c r="X370" s="187"/>
      <c r="Y370" s="410"/>
      <c r="Z370" s="187"/>
      <c r="AA370" s="410"/>
      <c r="AB370" s="187"/>
      <c r="AC370" s="410"/>
      <c r="AD370" s="187"/>
      <c r="AE370" s="410"/>
      <c r="AF370" s="187"/>
      <c r="AG370" s="410"/>
      <c r="AH370" s="187"/>
      <c r="AI370" s="410"/>
      <c r="AJ370" s="187"/>
      <c r="AK370" s="410"/>
      <c r="AL370" s="187"/>
      <c r="AM370" s="410"/>
      <c r="AN370" s="187"/>
      <c r="AO370" s="410"/>
      <c r="AP370" s="187"/>
      <c r="AQ370" s="410"/>
      <c r="AR370" s="187"/>
      <c r="AS370" s="410"/>
      <c r="AT370" s="187"/>
      <c r="AU370" s="410"/>
      <c r="AV370" s="187"/>
      <c r="AW370" s="410"/>
      <c r="AX370" s="405"/>
      <c r="AY370" s="406"/>
      <c r="AZ370" s="406"/>
      <c r="BA370" s="405"/>
      <c r="BB370" s="406"/>
    </row>
    <row r="371" spans="1:54" ht="12.75">
      <c r="A371" s="405"/>
      <c r="B371" s="405"/>
      <c r="C371" s="312"/>
      <c r="D371" s="406"/>
      <c r="E371" s="405"/>
      <c r="F371" s="406"/>
      <c r="G371" s="405"/>
      <c r="H371" s="406"/>
      <c r="I371" s="405"/>
      <c r="J371" s="365"/>
      <c r="K371" s="413"/>
      <c r="L371" s="365"/>
      <c r="M371" s="413"/>
      <c r="N371" s="365"/>
      <c r="O371" s="413"/>
      <c r="P371" s="365"/>
      <c r="Q371" s="413"/>
      <c r="R371" s="365"/>
      <c r="S371" s="413"/>
      <c r="T371" s="365"/>
      <c r="U371" s="413"/>
      <c r="V371" s="187"/>
      <c r="W371" s="410"/>
      <c r="X371" s="187"/>
      <c r="Y371" s="410"/>
      <c r="Z371" s="187"/>
      <c r="AA371" s="410"/>
      <c r="AB371" s="187"/>
      <c r="AC371" s="410"/>
      <c r="AD371" s="187"/>
      <c r="AE371" s="410"/>
      <c r="AF371" s="187"/>
      <c r="AG371" s="410"/>
      <c r="AH371" s="187"/>
      <c r="AI371" s="410"/>
      <c r="AJ371" s="187"/>
      <c r="AK371" s="410"/>
      <c r="AL371" s="187"/>
      <c r="AM371" s="410"/>
      <c r="AN371" s="187"/>
      <c r="AO371" s="410"/>
      <c r="AP371" s="187"/>
      <c r="AQ371" s="410"/>
      <c r="AR371" s="187"/>
      <c r="AS371" s="410"/>
      <c r="AT371" s="187"/>
      <c r="AU371" s="410"/>
      <c r="AV371" s="187"/>
      <c r="AW371" s="410"/>
      <c r="AX371" s="405"/>
      <c r="AY371" s="406"/>
      <c r="AZ371" s="406"/>
      <c r="BA371" s="405"/>
      <c r="BB371" s="406"/>
    </row>
    <row r="372" spans="1:54" ht="12.75">
      <c r="A372" s="405"/>
      <c r="B372" s="405"/>
      <c r="C372" s="312"/>
      <c r="D372" s="406"/>
      <c r="E372" s="405"/>
      <c r="F372" s="406"/>
      <c r="G372" s="405"/>
      <c r="H372" s="406"/>
      <c r="I372" s="405"/>
      <c r="J372" s="365"/>
      <c r="K372" s="413"/>
      <c r="L372" s="365"/>
      <c r="M372" s="413"/>
      <c r="N372" s="365"/>
      <c r="O372" s="413"/>
      <c r="P372" s="365"/>
      <c r="Q372" s="413"/>
      <c r="R372" s="365"/>
      <c r="S372" s="413"/>
      <c r="T372" s="365"/>
      <c r="U372" s="413"/>
      <c r="V372" s="187"/>
      <c r="W372" s="410"/>
      <c r="X372" s="187"/>
      <c r="Y372" s="410"/>
      <c r="Z372" s="187"/>
      <c r="AA372" s="410"/>
      <c r="AB372" s="187"/>
      <c r="AC372" s="410"/>
      <c r="AD372" s="187"/>
      <c r="AE372" s="410"/>
      <c r="AF372" s="187"/>
      <c r="AG372" s="410"/>
      <c r="AH372" s="187"/>
      <c r="AI372" s="410"/>
      <c r="AJ372" s="187"/>
      <c r="AK372" s="410"/>
      <c r="AL372" s="187"/>
      <c r="AM372" s="410"/>
      <c r="AN372" s="187"/>
      <c r="AO372" s="410"/>
      <c r="AP372" s="187"/>
      <c r="AQ372" s="410"/>
      <c r="AR372" s="187"/>
      <c r="AS372" s="410"/>
      <c r="AT372" s="187"/>
      <c r="AU372" s="410"/>
      <c r="AV372" s="187"/>
      <c r="AW372" s="410"/>
      <c r="AX372" s="405"/>
      <c r="AY372" s="406"/>
      <c r="AZ372" s="406"/>
      <c r="BA372" s="405"/>
      <c r="BB372" s="406"/>
    </row>
    <row r="373" spans="1:54" ht="12.75">
      <c r="A373" s="405"/>
      <c r="B373" s="405"/>
      <c r="C373" s="312"/>
      <c r="D373" s="406"/>
      <c r="E373" s="405"/>
      <c r="F373" s="406"/>
      <c r="G373" s="405"/>
      <c r="H373" s="406"/>
      <c r="I373" s="405"/>
      <c r="J373" s="365"/>
      <c r="K373" s="413"/>
      <c r="L373" s="365"/>
      <c r="M373" s="413"/>
      <c r="N373" s="365"/>
      <c r="O373" s="413"/>
      <c r="P373" s="365"/>
      <c r="Q373" s="413"/>
      <c r="R373" s="365"/>
      <c r="S373" s="413"/>
      <c r="T373" s="365"/>
      <c r="U373" s="413"/>
      <c r="V373" s="187"/>
      <c r="W373" s="410"/>
      <c r="X373" s="187"/>
      <c r="Y373" s="410"/>
      <c r="Z373" s="187"/>
      <c r="AA373" s="410"/>
      <c r="AB373" s="187"/>
      <c r="AC373" s="410"/>
      <c r="AD373" s="187"/>
      <c r="AE373" s="410"/>
      <c r="AF373" s="187"/>
      <c r="AG373" s="410"/>
      <c r="AH373" s="187"/>
      <c r="AI373" s="410"/>
      <c r="AJ373" s="187"/>
      <c r="AK373" s="410"/>
      <c r="AL373" s="187"/>
      <c r="AM373" s="410"/>
      <c r="AN373" s="187"/>
      <c r="AO373" s="410"/>
      <c r="AP373" s="187"/>
      <c r="AQ373" s="410"/>
      <c r="AR373" s="187"/>
      <c r="AS373" s="410"/>
      <c r="AT373" s="187"/>
      <c r="AU373" s="410"/>
      <c r="AV373" s="187"/>
      <c r="AW373" s="410"/>
      <c r="AX373" s="405"/>
      <c r="AY373" s="406"/>
      <c r="AZ373" s="406"/>
      <c r="BA373" s="405"/>
      <c r="BB373" s="406"/>
    </row>
    <row r="374" spans="1:54" ht="12.75">
      <c r="A374" s="405"/>
      <c r="B374" s="405"/>
      <c r="C374" s="312"/>
      <c r="D374" s="406"/>
      <c r="E374" s="405"/>
      <c r="F374" s="406"/>
      <c r="G374" s="405"/>
      <c r="H374" s="406"/>
      <c r="I374" s="405"/>
      <c r="J374" s="365"/>
      <c r="K374" s="413"/>
      <c r="L374" s="365"/>
      <c r="M374" s="413"/>
      <c r="N374" s="365"/>
      <c r="O374" s="413"/>
      <c r="P374" s="365"/>
      <c r="Q374" s="413"/>
      <c r="R374" s="365"/>
      <c r="S374" s="413"/>
      <c r="T374" s="365"/>
      <c r="U374" s="413"/>
      <c r="V374" s="187"/>
      <c r="W374" s="410"/>
      <c r="X374" s="187"/>
      <c r="Y374" s="410"/>
      <c r="Z374" s="187"/>
      <c r="AA374" s="410"/>
      <c r="AB374" s="187"/>
      <c r="AC374" s="410"/>
      <c r="AD374" s="187"/>
      <c r="AE374" s="410"/>
      <c r="AF374" s="187"/>
      <c r="AG374" s="410"/>
      <c r="AH374" s="187"/>
      <c r="AI374" s="410"/>
      <c r="AJ374" s="187"/>
      <c r="AK374" s="410"/>
      <c r="AL374" s="187"/>
      <c r="AM374" s="410"/>
      <c r="AN374" s="187"/>
      <c r="AO374" s="410"/>
      <c r="AP374" s="187"/>
      <c r="AQ374" s="410"/>
      <c r="AR374" s="187"/>
      <c r="AS374" s="410"/>
      <c r="AT374" s="187"/>
      <c r="AU374" s="410"/>
      <c r="AV374" s="187"/>
      <c r="AW374" s="410"/>
      <c r="AX374" s="405"/>
      <c r="AY374" s="406"/>
      <c r="AZ374" s="406"/>
      <c r="BA374" s="405"/>
      <c r="BB374" s="406"/>
    </row>
    <row r="375" spans="1:54" ht="12.75">
      <c r="A375" s="405"/>
      <c r="B375" s="405"/>
      <c r="C375" s="312"/>
      <c r="D375" s="406"/>
      <c r="E375" s="405"/>
      <c r="F375" s="406"/>
      <c r="G375" s="405"/>
      <c r="H375" s="406"/>
      <c r="I375" s="405"/>
      <c r="J375" s="365"/>
      <c r="K375" s="413"/>
      <c r="L375" s="365"/>
      <c r="M375" s="413"/>
      <c r="N375" s="365"/>
      <c r="O375" s="413"/>
      <c r="P375" s="365"/>
      <c r="Q375" s="413"/>
      <c r="R375" s="365"/>
      <c r="S375" s="413"/>
      <c r="T375" s="365"/>
      <c r="U375" s="413"/>
      <c r="V375" s="187"/>
      <c r="W375" s="410"/>
      <c r="X375" s="187"/>
      <c r="Y375" s="410"/>
      <c r="Z375" s="187"/>
      <c r="AA375" s="410"/>
      <c r="AB375" s="187"/>
      <c r="AC375" s="410"/>
      <c r="AD375" s="187"/>
      <c r="AE375" s="410"/>
      <c r="AF375" s="187"/>
      <c r="AG375" s="410"/>
      <c r="AH375" s="187"/>
      <c r="AI375" s="410"/>
      <c r="AJ375" s="187"/>
      <c r="AK375" s="410"/>
      <c r="AL375" s="187"/>
      <c r="AM375" s="410"/>
      <c r="AN375" s="187"/>
      <c r="AO375" s="410"/>
      <c r="AP375" s="187"/>
      <c r="AQ375" s="410"/>
      <c r="AR375" s="187"/>
      <c r="AS375" s="410"/>
      <c r="AT375" s="187"/>
      <c r="AU375" s="410"/>
      <c r="AV375" s="187"/>
      <c r="AW375" s="410"/>
      <c r="AX375" s="405"/>
      <c r="AY375" s="406"/>
      <c r="AZ375" s="406"/>
      <c r="BA375" s="405"/>
      <c r="BB375" s="406"/>
    </row>
    <row r="376" spans="1:54" ht="12.75">
      <c r="A376" s="405"/>
      <c r="B376" s="405"/>
      <c r="C376" s="312"/>
      <c r="D376" s="406"/>
      <c r="E376" s="405"/>
      <c r="F376" s="406"/>
      <c r="G376" s="405"/>
      <c r="H376" s="406"/>
      <c r="I376" s="405"/>
      <c r="J376" s="365"/>
      <c r="K376" s="413"/>
      <c r="L376" s="365"/>
      <c r="M376" s="413"/>
      <c r="N376" s="365"/>
      <c r="O376" s="413"/>
      <c r="P376" s="365"/>
      <c r="Q376" s="413"/>
      <c r="R376" s="365"/>
      <c r="S376" s="413"/>
      <c r="T376" s="365"/>
      <c r="U376" s="413"/>
      <c r="V376" s="187"/>
      <c r="W376" s="410"/>
      <c r="X376" s="187"/>
      <c r="Y376" s="410"/>
      <c r="Z376" s="187"/>
      <c r="AA376" s="410"/>
      <c r="AB376" s="187"/>
      <c r="AC376" s="410"/>
      <c r="AD376" s="187"/>
      <c r="AE376" s="410"/>
      <c r="AF376" s="187"/>
      <c r="AG376" s="410"/>
      <c r="AH376" s="187"/>
      <c r="AI376" s="410"/>
      <c r="AJ376" s="187"/>
      <c r="AK376" s="410"/>
      <c r="AL376" s="187"/>
      <c r="AM376" s="410"/>
      <c r="AN376" s="187"/>
      <c r="AO376" s="410"/>
      <c r="AP376" s="187"/>
      <c r="AQ376" s="410"/>
      <c r="AR376" s="187"/>
      <c r="AS376" s="410"/>
      <c r="AT376" s="187"/>
      <c r="AU376" s="410"/>
      <c r="AV376" s="187"/>
      <c r="AW376" s="410"/>
      <c r="AX376" s="405"/>
      <c r="AY376" s="406"/>
      <c r="AZ376" s="406"/>
      <c r="BA376" s="405"/>
      <c r="BB376" s="406"/>
    </row>
    <row r="377" spans="1:54" ht="12.75">
      <c r="A377" s="405"/>
      <c r="B377" s="405"/>
      <c r="C377" s="312"/>
      <c r="D377" s="406"/>
      <c r="E377" s="405"/>
      <c r="F377" s="406"/>
      <c r="G377" s="405"/>
      <c r="H377" s="406"/>
      <c r="I377" s="405"/>
      <c r="J377" s="365"/>
      <c r="K377" s="413"/>
      <c r="L377" s="365"/>
      <c r="M377" s="413"/>
      <c r="N377" s="365"/>
      <c r="O377" s="413"/>
      <c r="P377" s="365"/>
      <c r="Q377" s="413"/>
      <c r="R377" s="365"/>
      <c r="S377" s="413"/>
      <c r="T377" s="365"/>
      <c r="U377" s="413"/>
      <c r="V377" s="187"/>
      <c r="W377" s="410"/>
      <c r="X377" s="187"/>
      <c r="Y377" s="410"/>
      <c r="Z377" s="187"/>
      <c r="AA377" s="410"/>
      <c r="AB377" s="187"/>
      <c r="AC377" s="410"/>
      <c r="AD377" s="187"/>
      <c r="AE377" s="410"/>
      <c r="AF377" s="187"/>
      <c r="AG377" s="410"/>
      <c r="AH377" s="187"/>
      <c r="AI377" s="410"/>
      <c r="AJ377" s="187"/>
      <c r="AK377" s="410"/>
      <c r="AL377" s="187"/>
      <c r="AM377" s="410"/>
      <c r="AN377" s="187"/>
      <c r="AO377" s="410"/>
      <c r="AP377" s="187"/>
      <c r="AQ377" s="410"/>
      <c r="AR377" s="187"/>
      <c r="AS377" s="410"/>
      <c r="AT377" s="187"/>
      <c r="AU377" s="410"/>
      <c r="AV377" s="187"/>
      <c r="AW377" s="410"/>
      <c r="AX377" s="405"/>
      <c r="AY377" s="406"/>
      <c r="AZ377" s="406"/>
      <c r="BA377" s="405"/>
      <c r="BB377" s="406"/>
    </row>
    <row r="378" spans="1:54" ht="12.75">
      <c r="A378" s="405"/>
      <c r="B378" s="405"/>
      <c r="C378" s="312"/>
      <c r="D378" s="406"/>
      <c r="E378" s="405"/>
      <c r="F378" s="406"/>
      <c r="G378" s="405"/>
      <c r="H378" s="406"/>
      <c r="I378" s="405"/>
      <c r="J378" s="365"/>
      <c r="K378" s="413"/>
      <c r="L378" s="365"/>
      <c r="M378" s="413"/>
      <c r="N378" s="365"/>
      <c r="O378" s="413"/>
      <c r="P378" s="365"/>
      <c r="Q378" s="413"/>
      <c r="R378" s="365"/>
      <c r="S378" s="413"/>
      <c r="T378" s="365"/>
      <c r="U378" s="413"/>
      <c r="V378" s="187"/>
      <c r="W378" s="410"/>
      <c r="X378" s="187"/>
      <c r="Y378" s="410"/>
      <c r="Z378" s="187"/>
      <c r="AA378" s="410"/>
      <c r="AB378" s="187"/>
      <c r="AC378" s="410"/>
      <c r="AD378" s="187"/>
      <c r="AE378" s="410"/>
      <c r="AF378" s="187"/>
      <c r="AG378" s="410"/>
      <c r="AH378" s="187"/>
      <c r="AI378" s="410"/>
      <c r="AJ378" s="187"/>
      <c r="AK378" s="410"/>
      <c r="AL378" s="187"/>
      <c r="AM378" s="410"/>
      <c r="AN378" s="187"/>
      <c r="AO378" s="410"/>
      <c r="AP378" s="187"/>
      <c r="AQ378" s="410"/>
      <c r="AR378" s="187"/>
      <c r="AS378" s="410"/>
      <c r="AT378" s="187"/>
      <c r="AU378" s="410"/>
      <c r="AV378" s="187"/>
      <c r="AW378" s="410"/>
      <c r="AX378" s="405"/>
      <c r="AY378" s="406"/>
      <c r="AZ378" s="406"/>
      <c r="BA378" s="405"/>
      <c r="BB378" s="406"/>
    </row>
    <row r="379" spans="1:54" ht="12.75">
      <c r="A379" s="405"/>
      <c r="B379" s="405"/>
      <c r="C379" s="312"/>
      <c r="D379" s="406"/>
      <c r="E379" s="405"/>
      <c r="F379" s="406"/>
      <c r="G379" s="405"/>
      <c r="H379" s="406"/>
      <c r="I379" s="405"/>
      <c r="J379" s="365"/>
      <c r="K379" s="413"/>
      <c r="L379" s="365"/>
      <c r="M379" s="413"/>
      <c r="N379" s="365"/>
      <c r="O379" s="413"/>
      <c r="P379" s="365"/>
      <c r="Q379" s="413"/>
      <c r="R379" s="365"/>
      <c r="S379" s="413"/>
      <c r="T379" s="365"/>
      <c r="U379" s="413"/>
      <c r="V379" s="187"/>
      <c r="W379" s="410"/>
      <c r="X379" s="187"/>
      <c r="Y379" s="410"/>
      <c r="Z379" s="187"/>
      <c r="AA379" s="410"/>
      <c r="AB379" s="187"/>
      <c r="AC379" s="410"/>
      <c r="AD379" s="187"/>
      <c r="AE379" s="410"/>
      <c r="AF379" s="187"/>
      <c r="AG379" s="410"/>
      <c r="AH379" s="187"/>
      <c r="AI379" s="410"/>
      <c r="AJ379" s="187"/>
      <c r="AK379" s="410"/>
      <c r="AL379" s="187"/>
      <c r="AM379" s="410"/>
      <c r="AN379" s="187"/>
      <c r="AO379" s="410"/>
      <c r="AP379" s="187"/>
      <c r="AQ379" s="410"/>
      <c r="AR379" s="187"/>
      <c r="AS379" s="410"/>
      <c r="AT379" s="187"/>
      <c r="AU379" s="410"/>
      <c r="AV379" s="187"/>
      <c r="AW379" s="410"/>
      <c r="AX379" s="405"/>
      <c r="AY379" s="406"/>
      <c r="AZ379" s="406"/>
      <c r="BA379" s="405"/>
      <c r="BB379" s="406"/>
    </row>
    <row r="380" spans="1:54" ht="12.75">
      <c r="A380" s="405"/>
      <c r="B380" s="405"/>
      <c r="C380" s="312"/>
      <c r="D380" s="406"/>
      <c r="E380" s="405"/>
      <c r="F380" s="406"/>
      <c r="G380" s="405"/>
      <c r="H380" s="406"/>
      <c r="I380" s="405"/>
      <c r="J380" s="365"/>
      <c r="K380" s="413"/>
      <c r="L380" s="365"/>
      <c r="M380" s="413"/>
      <c r="N380" s="365"/>
      <c r="O380" s="413"/>
      <c r="P380" s="365"/>
      <c r="Q380" s="413"/>
      <c r="R380" s="365"/>
      <c r="S380" s="413"/>
      <c r="T380" s="365"/>
      <c r="U380" s="413"/>
      <c r="V380" s="187"/>
      <c r="W380" s="410"/>
      <c r="X380" s="187"/>
      <c r="Y380" s="410"/>
      <c r="Z380" s="187"/>
      <c r="AA380" s="410"/>
      <c r="AB380" s="187"/>
      <c r="AC380" s="410"/>
      <c r="AD380" s="187"/>
      <c r="AE380" s="410"/>
      <c r="AF380" s="187"/>
      <c r="AG380" s="410"/>
      <c r="AH380" s="187"/>
      <c r="AI380" s="410"/>
      <c r="AJ380" s="187"/>
      <c r="AK380" s="410"/>
      <c r="AL380" s="187"/>
      <c r="AM380" s="410"/>
      <c r="AN380" s="187"/>
      <c r="AO380" s="410"/>
      <c r="AP380" s="187"/>
      <c r="AQ380" s="410"/>
      <c r="AR380" s="187"/>
      <c r="AS380" s="410"/>
      <c r="AT380" s="187"/>
      <c r="AU380" s="410"/>
      <c r="AV380" s="187"/>
      <c r="AW380" s="410"/>
      <c r="AX380" s="405"/>
      <c r="AY380" s="406"/>
      <c r="AZ380" s="406"/>
      <c r="BA380" s="405"/>
      <c r="BB380" s="406"/>
    </row>
    <row r="381" spans="1:54" ht="12.75">
      <c r="A381" s="405"/>
      <c r="B381" s="405"/>
      <c r="C381" s="312"/>
      <c r="D381" s="406"/>
      <c r="E381" s="405"/>
      <c r="F381" s="406"/>
      <c r="G381" s="405"/>
      <c r="H381" s="406"/>
      <c r="I381" s="405"/>
      <c r="J381" s="365"/>
      <c r="K381" s="413"/>
      <c r="L381" s="365"/>
      <c r="M381" s="413"/>
      <c r="N381" s="365"/>
      <c r="O381" s="413"/>
      <c r="P381" s="365"/>
      <c r="Q381" s="413"/>
      <c r="R381" s="365"/>
      <c r="S381" s="413"/>
      <c r="T381" s="365"/>
      <c r="U381" s="413"/>
      <c r="V381" s="187"/>
      <c r="W381" s="410"/>
      <c r="X381" s="187"/>
      <c r="Y381" s="410"/>
      <c r="Z381" s="187"/>
      <c r="AA381" s="410"/>
      <c r="AB381" s="187"/>
      <c r="AC381" s="410"/>
      <c r="AD381" s="187"/>
      <c r="AE381" s="410"/>
      <c r="AF381" s="187"/>
      <c r="AG381" s="410"/>
      <c r="AH381" s="187"/>
      <c r="AI381" s="410"/>
      <c r="AJ381" s="187"/>
      <c r="AK381" s="410"/>
      <c r="AL381" s="187"/>
      <c r="AM381" s="410"/>
      <c r="AN381" s="187"/>
      <c r="AO381" s="410"/>
      <c r="AP381" s="187"/>
      <c r="AQ381" s="410"/>
      <c r="AR381" s="187"/>
      <c r="AS381" s="410"/>
      <c r="AT381" s="187"/>
      <c r="AU381" s="410"/>
      <c r="AV381" s="187"/>
      <c r="AW381" s="410"/>
      <c r="AX381" s="405"/>
      <c r="AY381" s="406"/>
      <c r="AZ381" s="406"/>
      <c r="BA381" s="405"/>
      <c r="BB381" s="406"/>
    </row>
    <row r="382" spans="1:54" ht="12.75">
      <c r="A382" s="405"/>
      <c r="B382" s="405"/>
      <c r="C382" s="312"/>
      <c r="D382" s="406"/>
      <c r="E382" s="405"/>
      <c r="F382" s="406"/>
      <c r="G382" s="405"/>
      <c r="H382" s="406"/>
      <c r="I382" s="405"/>
      <c r="J382" s="365"/>
      <c r="K382" s="413"/>
      <c r="L382" s="365"/>
      <c r="M382" s="413"/>
      <c r="N382" s="365"/>
      <c r="O382" s="413"/>
      <c r="P382" s="365"/>
      <c r="Q382" s="413"/>
      <c r="R382" s="365"/>
      <c r="S382" s="413"/>
      <c r="T382" s="365"/>
      <c r="U382" s="413"/>
      <c r="V382" s="187"/>
      <c r="W382" s="410"/>
      <c r="X382" s="187"/>
      <c r="Y382" s="410"/>
      <c r="Z382" s="187"/>
      <c r="AA382" s="410"/>
      <c r="AB382" s="187"/>
      <c r="AC382" s="410"/>
      <c r="AD382" s="187"/>
      <c r="AE382" s="410"/>
      <c r="AF382" s="187"/>
      <c r="AG382" s="410"/>
      <c r="AH382" s="187"/>
      <c r="AI382" s="410"/>
      <c r="AJ382" s="187"/>
      <c r="AK382" s="410"/>
      <c r="AL382" s="187"/>
      <c r="AM382" s="410"/>
      <c r="AN382" s="187"/>
      <c r="AO382" s="410"/>
      <c r="AP382" s="187"/>
      <c r="AQ382" s="410"/>
      <c r="AR382" s="187"/>
      <c r="AS382" s="410"/>
      <c r="AT382" s="187"/>
      <c r="AU382" s="410"/>
      <c r="AV382" s="187"/>
      <c r="AW382" s="410"/>
      <c r="AX382" s="405"/>
      <c r="AY382" s="406"/>
      <c r="AZ382" s="406"/>
      <c r="BA382" s="405"/>
      <c r="BB382" s="406"/>
    </row>
    <row r="383" spans="1:54" ht="12.75">
      <c r="A383" s="405"/>
      <c r="B383" s="405"/>
      <c r="C383" s="312"/>
      <c r="D383" s="406"/>
      <c r="E383" s="405"/>
      <c r="F383" s="406"/>
      <c r="G383" s="405"/>
      <c r="H383" s="406"/>
      <c r="I383" s="405"/>
      <c r="J383" s="365"/>
      <c r="K383" s="413"/>
      <c r="L383" s="365"/>
      <c r="M383" s="413"/>
      <c r="N383" s="365"/>
      <c r="O383" s="413"/>
      <c r="P383" s="365"/>
      <c r="Q383" s="413"/>
      <c r="R383" s="365"/>
      <c r="S383" s="413"/>
      <c r="T383" s="365"/>
      <c r="U383" s="413"/>
      <c r="V383" s="187"/>
      <c r="W383" s="410"/>
      <c r="X383" s="187"/>
      <c r="Y383" s="410"/>
      <c r="Z383" s="187"/>
      <c r="AA383" s="410"/>
      <c r="AB383" s="187"/>
      <c r="AC383" s="410"/>
      <c r="AD383" s="187"/>
      <c r="AE383" s="410"/>
      <c r="AF383" s="187"/>
      <c r="AG383" s="410"/>
      <c r="AH383" s="187"/>
      <c r="AI383" s="410"/>
      <c r="AJ383" s="187"/>
      <c r="AK383" s="410"/>
      <c r="AL383" s="187"/>
      <c r="AM383" s="410"/>
      <c r="AN383" s="187"/>
      <c r="AO383" s="410"/>
      <c r="AP383" s="187"/>
      <c r="AQ383" s="410"/>
      <c r="AR383" s="187"/>
      <c r="AS383" s="410"/>
      <c r="AT383" s="187"/>
      <c r="AU383" s="410"/>
      <c r="AV383" s="187"/>
      <c r="AW383" s="410"/>
      <c r="AX383" s="405"/>
      <c r="AY383" s="406"/>
      <c r="AZ383" s="406"/>
      <c r="BA383" s="405"/>
      <c r="BB383" s="406"/>
    </row>
    <row r="384" spans="1:54" ht="12.75">
      <c r="A384" s="405"/>
      <c r="B384" s="405"/>
      <c r="C384" s="312"/>
      <c r="D384" s="406"/>
      <c r="E384" s="405"/>
      <c r="F384" s="406"/>
      <c r="G384" s="405"/>
      <c r="H384" s="406"/>
      <c r="I384" s="405"/>
      <c r="J384" s="365"/>
      <c r="K384" s="413"/>
      <c r="L384" s="365"/>
      <c r="M384" s="413"/>
      <c r="N384" s="365"/>
      <c r="O384" s="413"/>
      <c r="P384" s="365"/>
      <c r="Q384" s="413"/>
      <c r="R384" s="365"/>
      <c r="S384" s="413"/>
      <c r="T384" s="365"/>
      <c r="U384" s="413"/>
      <c r="V384" s="187"/>
      <c r="W384" s="410"/>
      <c r="X384" s="187"/>
      <c r="Y384" s="410"/>
      <c r="Z384" s="187"/>
      <c r="AA384" s="410"/>
      <c r="AB384" s="187"/>
      <c r="AC384" s="410"/>
      <c r="AD384" s="187"/>
      <c r="AE384" s="410"/>
      <c r="AF384" s="187"/>
      <c r="AG384" s="410"/>
      <c r="AH384" s="187"/>
      <c r="AI384" s="410"/>
      <c r="AJ384" s="187"/>
      <c r="AK384" s="410"/>
      <c r="AL384" s="187"/>
      <c r="AM384" s="410"/>
      <c r="AN384" s="187"/>
      <c r="AO384" s="410"/>
      <c r="AP384" s="187"/>
      <c r="AQ384" s="410"/>
      <c r="AR384" s="187"/>
      <c r="AS384" s="410"/>
      <c r="AT384" s="187"/>
      <c r="AU384" s="410"/>
      <c r="AV384" s="187"/>
      <c r="AW384" s="410"/>
      <c r="AX384" s="405"/>
      <c r="AY384" s="406"/>
      <c r="AZ384" s="406"/>
      <c r="BA384" s="405"/>
      <c r="BB384" s="406"/>
    </row>
    <row r="385" spans="1:54" ht="12.75">
      <c r="A385" s="405"/>
      <c r="B385" s="405"/>
      <c r="C385" s="312"/>
      <c r="D385" s="406"/>
      <c r="E385" s="405"/>
      <c r="F385" s="406"/>
      <c r="G385" s="405"/>
      <c r="H385" s="406"/>
      <c r="I385" s="405"/>
      <c r="J385" s="365"/>
      <c r="K385" s="413"/>
      <c r="L385" s="365"/>
      <c r="M385" s="413"/>
      <c r="N385" s="365"/>
      <c r="O385" s="413"/>
      <c r="P385" s="365"/>
      <c r="Q385" s="413"/>
      <c r="R385" s="365"/>
      <c r="S385" s="413"/>
      <c r="T385" s="365"/>
      <c r="U385" s="413"/>
      <c r="V385" s="187"/>
      <c r="W385" s="410"/>
      <c r="X385" s="187"/>
      <c r="Y385" s="410"/>
      <c r="Z385" s="187"/>
      <c r="AA385" s="410"/>
      <c r="AB385" s="187"/>
      <c r="AC385" s="410"/>
      <c r="AD385" s="187"/>
      <c r="AE385" s="410"/>
      <c r="AF385" s="187"/>
      <c r="AG385" s="410"/>
      <c r="AH385" s="187"/>
      <c r="AI385" s="410"/>
      <c r="AJ385" s="187"/>
      <c r="AK385" s="410"/>
      <c r="AL385" s="187"/>
      <c r="AM385" s="410"/>
      <c r="AN385" s="187"/>
      <c r="AO385" s="410"/>
      <c r="AP385" s="187"/>
      <c r="AQ385" s="410"/>
      <c r="AR385" s="187"/>
      <c r="AS385" s="410"/>
      <c r="AT385" s="187"/>
      <c r="AU385" s="410"/>
      <c r="AV385" s="187"/>
      <c r="AW385" s="410"/>
      <c r="AX385" s="405"/>
      <c r="AY385" s="406"/>
      <c r="AZ385" s="406"/>
      <c r="BA385" s="405"/>
      <c r="BB385" s="406"/>
    </row>
    <row r="386" spans="1:54" ht="12.75">
      <c r="A386" s="405"/>
      <c r="B386" s="405"/>
      <c r="C386" s="312"/>
      <c r="D386" s="406"/>
      <c r="E386" s="405"/>
      <c r="F386" s="406"/>
      <c r="G386" s="405"/>
      <c r="H386" s="406"/>
      <c r="I386" s="405"/>
      <c r="J386" s="365"/>
      <c r="K386" s="413"/>
      <c r="L386" s="365"/>
      <c r="M386" s="413"/>
      <c r="N386" s="365"/>
      <c r="O386" s="413"/>
      <c r="P386" s="365"/>
      <c r="Q386" s="413"/>
      <c r="R386" s="365"/>
      <c r="S386" s="413"/>
      <c r="T386" s="365"/>
      <c r="U386" s="413"/>
      <c r="V386" s="187"/>
      <c r="W386" s="410"/>
      <c r="X386" s="187"/>
      <c r="Y386" s="410"/>
      <c r="Z386" s="187"/>
      <c r="AA386" s="410"/>
      <c r="AB386" s="187"/>
      <c r="AC386" s="410"/>
      <c r="AD386" s="187"/>
      <c r="AE386" s="410"/>
      <c r="AF386" s="187"/>
      <c r="AG386" s="410"/>
      <c r="AH386" s="187"/>
      <c r="AI386" s="410"/>
      <c r="AJ386" s="187"/>
      <c r="AK386" s="410"/>
      <c r="AL386" s="187"/>
      <c r="AM386" s="410"/>
      <c r="AN386" s="187"/>
      <c r="AO386" s="410"/>
      <c r="AP386" s="187"/>
      <c r="AQ386" s="410"/>
      <c r="AR386" s="187"/>
      <c r="AS386" s="410"/>
      <c r="AT386" s="187"/>
      <c r="AU386" s="410"/>
      <c r="AV386" s="187"/>
      <c r="AW386" s="410"/>
      <c r="AX386" s="405"/>
      <c r="AY386" s="406"/>
      <c r="AZ386" s="406"/>
      <c r="BA386" s="405"/>
      <c r="BB386" s="406"/>
    </row>
    <row r="387" spans="1:54" ht="12.75">
      <c r="A387" s="405"/>
      <c r="B387" s="405"/>
      <c r="C387" s="312"/>
      <c r="D387" s="406"/>
      <c r="E387" s="405"/>
      <c r="F387" s="406"/>
      <c r="G387" s="405"/>
      <c r="H387" s="406"/>
      <c r="I387" s="405"/>
      <c r="J387" s="365"/>
      <c r="K387" s="413"/>
      <c r="L387" s="365"/>
      <c r="M387" s="413"/>
      <c r="N387" s="365"/>
      <c r="O387" s="413"/>
      <c r="P387" s="365"/>
      <c r="Q387" s="413"/>
      <c r="R387" s="365"/>
      <c r="S387" s="413"/>
      <c r="T387" s="365"/>
      <c r="U387" s="413"/>
      <c r="V387" s="187"/>
      <c r="W387" s="410"/>
      <c r="X387" s="187"/>
      <c r="Y387" s="410"/>
      <c r="Z387" s="187"/>
      <c r="AA387" s="410"/>
      <c r="AB387" s="187"/>
      <c r="AC387" s="410"/>
      <c r="AD387" s="187"/>
      <c r="AE387" s="410"/>
      <c r="AF387" s="187"/>
      <c r="AG387" s="410"/>
      <c r="AH387" s="187"/>
      <c r="AI387" s="410"/>
      <c r="AJ387" s="187"/>
      <c r="AK387" s="410"/>
      <c r="AL387" s="187"/>
      <c r="AM387" s="410"/>
      <c r="AN387" s="187"/>
      <c r="AO387" s="410"/>
      <c r="AP387" s="187"/>
      <c r="AQ387" s="410"/>
      <c r="AR387" s="187"/>
      <c r="AS387" s="410"/>
      <c r="AT387" s="187"/>
      <c r="AU387" s="410"/>
      <c r="AV387" s="187"/>
      <c r="AW387" s="410"/>
      <c r="AX387" s="405"/>
      <c r="AY387" s="406"/>
      <c r="AZ387" s="406"/>
      <c r="BA387" s="405"/>
      <c r="BB387" s="406"/>
    </row>
    <row r="388" spans="1:54" ht="12.75">
      <c r="A388" s="405"/>
      <c r="B388" s="405"/>
      <c r="C388" s="312"/>
      <c r="D388" s="406"/>
      <c r="E388" s="405"/>
      <c r="F388" s="406"/>
      <c r="G388" s="405"/>
      <c r="H388" s="406"/>
      <c r="I388" s="405"/>
      <c r="J388" s="365"/>
      <c r="K388" s="413"/>
      <c r="L388" s="365"/>
      <c r="M388" s="413"/>
      <c r="N388" s="365"/>
      <c r="O388" s="413"/>
      <c r="P388" s="365"/>
      <c r="Q388" s="413"/>
      <c r="R388" s="365"/>
      <c r="S388" s="413"/>
      <c r="T388" s="365"/>
      <c r="U388" s="413"/>
      <c r="V388" s="187"/>
      <c r="W388" s="410"/>
      <c r="X388" s="187"/>
      <c r="Y388" s="410"/>
      <c r="Z388" s="187"/>
      <c r="AA388" s="410"/>
      <c r="AB388" s="187"/>
      <c r="AC388" s="410"/>
      <c r="AD388" s="187"/>
      <c r="AE388" s="410"/>
      <c r="AF388" s="187"/>
      <c r="AG388" s="410"/>
      <c r="AH388" s="187"/>
      <c r="AI388" s="410"/>
      <c r="AJ388" s="187"/>
      <c r="AK388" s="410"/>
      <c r="AL388" s="187"/>
      <c r="AM388" s="410"/>
      <c r="AN388" s="187"/>
      <c r="AO388" s="410"/>
      <c r="AP388" s="187"/>
      <c r="AQ388" s="410"/>
      <c r="AR388" s="187"/>
      <c r="AS388" s="410"/>
      <c r="AT388" s="187"/>
      <c r="AU388" s="410"/>
      <c r="AV388" s="187"/>
      <c r="AW388" s="410"/>
      <c r="AX388" s="405"/>
      <c r="AY388" s="406"/>
      <c r="AZ388" s="406"/>
      <c r="BA388" s="405"/>
      <c r="BB388" s="406"/>
    </row>
    <row r="389" spans="1:54" ht="12.75">
      <c r="A389" s="405"/>
      <c r="B389" s="405"/>
      <c r="C389" s="312"/>
      <c r="D389" s="406"/>
      <c r="E389" s="405"/>
      <c r="F389" s="406"/>
      <c r="G389" s="405"/>
      <c r="H389" s="406"/>
      <c r="I389" s="405"/>
      <c r="J389" s="365"/>
      <c r="K389" s="413"/>
      <c r="L389" s="365"/>
      <c r="M389" s="413"/>
      <c r="N389" s="365"/>
      <c r="O389" s="413"/>
      <c r="P389" s="365"/>
      <c r="Q389" s="413"/>
      <c r="R389" s="365"/>
      <c r="S389" s="413"/>
      <c r="T389" s="365"/>
      <c r="U389" s="413"/>
      <c r="V389" s="187"/>
      <c r="W389" s="410"/>
      <c r="X389" s="187"/>
      <c r="Y389" s="410"/>
      <c r="Z389" s="187"/>
      <c r="AA389" s="410"/>
      <c r="AB389" s="187"/>
      <c r="AC389" s="410"/>
      <c r="AD389" s="187"/>
      <c r="AE389" s="410"/>
      <c r="AF389" s="187"/>
      <c r="AG389" s="410"/>
      <c r="AH389" s="187"/>
      <c r="AI389" s="410"/>
      <c r="AJ389" s="187"/>
      <c r="AK389" s="410"/>
      <c r="AL389" s="187"/>
      <c r="AM389" s="410"/>
      <c r="AN389" s="187"/>
      <c r="AO389" s="410"/>
      <c r="AP389" s="187"/>
      <c r="AQ389" s="410"/>
      <c r="AR389" s="187"/>
      <c r="AS389" s="410"/>
      <c r="AT389" s="187"/>
      <c r="AU389" s="410"/>
      <c r="AV389" s="187"/>
      <c r="AW389" s="410"/>
      <c r="AX389" s="405"/>
      <c r="AY389" s="406"/>
      <c r="AZ389" s="406"/>
      <c r="BA389" s="405"/>
      <c r="BB389" s="406"/>
    </row>
    <row r="390" spans="1:54" ht="12.75">
      <c r="A390" s="405"/>
      <c r="B390" s="405"/>
      <c r="C390" s="312"/>
      <c r="D390" s="406"/>
      <c r="E390" s="405"/>
      <c r="F390" s="406"/>
      <c r="G390" s="405"/>
      <c r="H390" s="406"/>
      <c r="I390" s="405"/>
      <c r="J390" s="365"/>
      <c r="K390" s="413"/>
      <c r="L390" s="365"/>
      <c r="M390" s="413"/>
      <c r="N390" s="365"/>
      <c r="O390" s="413"/>
      <c r="P390" s="365"/>
      <c r="Q390" s="413"/>
      <c r="R390" s="365"/>
      <c r="S390" s="413"/>
      <c r="T390" s="365"/>
      <c r="U390" s="413"/>
      <c r="V390" s="187"/>
      <c r="W390" s="410"/>
      <c r="X390" s="187"/>
      <c r="Y390" s="410"/>
      <c r="Z390" s="187"/>
      <c r="AA390" s="410"/>
      <c r="AB390" s="187"/>
      <c r="AC390" s="410"/>
      <c r="AD390" s="187"/>
      <c r="AE390" s="410"/>
      <c r="AF390" s="187"/>
      <c r="AG390" s="410"/>
      <c r="AH390" s="187"/>
      <c r="AI390" s="410"/>
      <c r="AJ390" s="187"/>
      <c r="AK390" s="410"/>
      <c r="AL390" s="187"/>
      <c r="AM390" s="410"/>
      <c r="AN390" s="187"/>
      <c r="AO390" s="410"/>
      <c r="AP390" s="187"/>
      <c r="AQ390" s="410"/>
      <c r="AR390" s="187"/>
      <c r="AS390" s="410"/>
      <c r="AT390" s="187"/>
      <c r="AU390" s="410"/>
      <c r="AV390" s="187"/>
      <c r="AW390" s="410"/>
      <c r="AX390" s="405"/>
      <c r="AY390" s="406"/>
      <c r="AZ390" s="406"/>
      <c r="BA390" s="405"/>
      <c r="BB390" s="406"/>
    </row>
    <row r="391" spans="1:54" ht="12.75">
      <c r="A391" s="405"/>
      <c r="B391" s="405"/>
      <c r="C391" s="312"/>
      <c r="D391" s="406"/>
      <c r="E391" s="405"/>
      <c r="F391" s="406"/>
      <c r="G391" s="405"/>
      <c r="H391" s="406"/>
      <c r="I391" s="405"/>
      <c r="J391" s="365"/>
      <c r="K391" s="413"/>
      <c r="L391" s="365"/>
      <c r="M391" s="413"/>
      <c r="N391" s="365"/>
      <c r="O391" s="413"/>
      <c r="P391" s="365"/>
      <c r="Q391" s="413"/>
      <c r="R391" s="365"/>
      <c r="S391" s="413"/>
      <c r="T391" s="365"/>
      <c r="U391" s="413"/>
      <c r="V391" s="187"/>
      <c r="W391" s="410"/>
      <c r="X391" s="187"/>
      <c r="Y391" s="410"/>
      <c r="Z391" s="187"/>
      <c r="AA391" s="410"/>
      <c r="AB391" s="187"/>
      <c r="AC391" s="410"/>
      <c r="AD391" s="187"/>
      <c r="AE391" s="410"/>
      <c r="AF391" s="187"/>
      <c r="AG391" s="410"/>
      <c r="AH391" s="187"/>
      <c r="AI391" s="410"/>
      <c r="AJ391" s="187"/>
      <c r="AK391" s="410"/>
      <c r="AL391" s="187"/>
      <c r="AM391" s="410"/>
      <c r="AN391" s="187"/>
      <c r="AO391" s="410"/>
      <c r="AP391" s="187"/>
      <c r="AQ391" s="410"/>
      <c r="AR391" s="187"/>
      <c r="AS391" s="410"/>
      <c r="AT391" s="187"/>
      <c r="AU391" s="410"/>
      <c r="AV391" s="187"/>
      <c r="AW391" s="410"/>
      <c r="AX391" s="405"/>
      <c r="AY391" s="406"/>
      <c r="AZ391" s="406"/>
      <c r="BA391" s="405"/>
      <c r="BB391" s="406"/>
    </row>
    <row r="392" spans="1:54" ht="12.75">
      <c r="A392" s="405"/>
      <c r="B392" s="405"/>
      <c r="C392" s="312"/>
      <c r="D392" s="406"/>
      <c r="E392" s="405"/>
      <c r="F392" s="406"/>
      <c r="G392" s="405"/>
      <c r="H392" s="406"/>
      <c r="I392" s="405"/>
      <c r="J392" s="365"/>
      <c r="K392" s="413"/>
      <c r="L392" s="365"/>
      <c r="M392" s="413"/>
      <c r="N392" s="365"/>
      <c r="O392" s="413"/>
      <c r="P392" s="365"/>
      <c r="Q392" s="413"/>
      <c r="R392" s="365"/>
      <c r="S392" s="413"/>
      <c r="T392" s="365"/>
      <c r="U392" s="413"/>
      <c r="V392" s="187"/>
      <c r="W392" s="410"/>
      <c r="X392" s="187"/>
      <c r="Y392" s="410"/>
      <c r="Z392" s="187"/>
      <c r="AA392" s="410"/>
      <c r="AB392" s="187"/>
      <c r="AC392" s="410"/>
      <c r="AD392" s="187"/>
      <c r="AE392" s="410"/>
      <c r="AF392" s="187"/>
      <c r="AG392" s="410"/>
      <c r="AH392" s="187"/>
      <c r="AI392" s="410"/>
      <c r="AJ392" s="187"/>
      <c r="AK392" s="410"/>
      <c r="AL392" s="187"/>
      <c r="AM392" s="410"/>
      <c r="AN392" s="187"/>
      <c r="AO392" s="410"/>
      <c r="AP392" s="187"/>
      <c r="AQ392" s="410"/>
      <c r="AR392" s="187"/>
      <c r="AS392" s="410"/>
      <c r="AT392" s="187"/>
      <c r="AU392" s="410"/>
      <c r="AV392" s="187"/>
      <c r="AW392" s="410"/>
      <c r="AX392" s="405"/>
      <c r="AY392" s="406"/>
      <c r="AZ392" s="406"/>
      <c r="BA392" s="405"/>
      <c r="BB392" s="406"/>
    </row>
    <row r="393" spans="1:54" ht="12.75">
      <c r="A393" s="405"/>
      <c r="B393" s="405"/>
      <c r="C393" s="312"/>
      <c r="D393" s="406"/>
      <c r="E393" s="405"/>
      <c r="F393" s="406"/>
      <c r="G393" s="405"/>
      <c r="H393" s="406"/>
      <c r="I393" s="405"/>
      <c r="J393" s="365"/>
      <c r="K393" s="413"/>
      <c r="L393" s="365"/>
      <c r="M393" s="413"/>
      <c r="N393" s="365"/>
      <c r="O393" s="413"/>
      <c r="P393" s="365"/>
      <c r="Q393" s="413"/>
      <c r="R393" s="365"/>
      <c r="S393" s="413"/>
      <c r="T393" s="365"/>
      <c r="U393" s="413"/>
      <c r="V393" s="187"/>
      <c r="W393" s="410"/>
      <c r="X393" s="187"/>
      <c r="Y393" s="410"/>
      <c r="Z393" s="187"/>
      <c r="AA393" s="410"/>
      <c r="AB393" s="187"/>
      <c r="AC393" s="410"/>
      <c r="AD393" s="187"/>
      <c r="AE393" s="410"/>
      <c r="AF393" s="187"/>
      <c r="AG393" s="410"/>
      <c r="AH393" s="187"/>
      <c r="AI393" s="410"/>
      <c r="AJ393" s="187"/>
      <c r="AK393" s="410"/>
      <c r="AL393" s="187"/>
      <c r="AM393" s="410"/>
      <c r="AN393" s="187"/>
      <c r="AO393" s="410"/>
      <c r="AP393" s="187"/>
      <c r="AQ393" s="410"/>
      <c r="AR393" s="187"/>
      <c r="AS393" s="410"/>
      <c r="AT393" s="187"/>
      <c r="AU393" s="410"/>
      <c r="AV393" s="187"/>
      <c r="AW393" s="410"/>
      <c r="AX393" s="405"/>
      <c r="AY393" s="406"/>
      <c r="AZ393" s="406"/>
      <c r="BA393" s="405"/>
      <c r="BB393" s="406"/>
    </row>
    <row r="394" spans="1:54" ht="12.75">
      <c r="A394" s="405"/>
      <c r="B394" s="405"/>
      <c r="C394" s="312"/>
      <c r="D394" s="406"/>
      <c r="E394" s="405"/>
      <c r="F394" s="406"/>
      <c r="G394" s="405"/>
      <c r="H394" s="406"/>
      <c r="I394" s="405"/>
      <c r="J394" s="365"/>
      <c r="K394" s="413"/>
      <c r="L394" s="365"/>
      <c r="M394" s="413"/>
      <c r="N394" s="365"/>
      <c r="O394" s="413"/>
      <c r="P394" s="365"/>
      <c r="Q394" s="413"/>
      <c r="R394" s="365"/>
      <c r="S394" s="413"/>
      <c r="T394" s="365"/>
      <c r="U394" s="413"/>
      <c r="V394" s="187"/>
      <c r="W394" s="410"/>
      <c r="X394" s="187"/>
      <c r="Y394" s="410"/>
      <c r="Z394" s="187"/>
      <c r="AA394" s="410"/>
      <c r="AB394" s="187"/>
      <c r="AC394" s="410"/>
      <c r="AD394" s="187"/>
      <c r="AE394" s="410"/>
      <c r="AF394" s="187"/>
      <c r="AG394" s="410"/>
      <c r="AH394" s="187"/>
      <c r="AI394" s="410"/>
      <c r="AJ394" s="187"/>
      <c r="AK394" s="410"/>
      <c r="AL394" s="187"/>
      <c r="AM394" s="410"/>
      <c r="AN394" s="187"/>
      <c r="AO394" s="410"/>
      <c r="AP394" s="187"/>
      <c r="AQ394" s="410"/>
      <c r="AR394" s="187"/>
      <c r="AS394" s="410"/>
      <c r="AT394" s="187"/>
      <c r="AU394" s="410"/>
      <c r="AV394" s="187"/>
      <c r="AW394" s="410"/>
      <c r="AX394" s="405"/>
      <c r="AY394" s="406"/>
      <c r="AZ394" s="406"/>
      <c r="BA394" s="405"/>
      <c r="BB394" s="406"/>
    </row>
    <row r="395" spans="1:54" ht="12.75">
      <c r="A395" s="405"/>
      <c r="B395" s="405"/>
      <c r="C395" s="312"/>
      <c r="D395" s="406"/>
      <c r="E395" s="405"/>
      <c r="F395" s="406"/>
      <c r="G395" s="405"/>
      <c r="H395" s="406"/>
      <c r="I395" s="405"/>
      <c r="J395" s="365"/>
      <c r="K395" s="413"/>
      <c r="L395" s="365"/>
      <c r="M395" s="413"/>
      <c r="N395" s="365"/>
      <c r="O395" s="413"/>
      <c r="P395" s="365"/>
      <c r="Q395" s="413"/>
      <c r="R395" s="365"/>
      <c r="S395" s="413"/>
      <c r="T395" s="365"/>
      <c r="U395" s="413"/>
      <c r="V395" s="187"/>
      <c r="W395" s="410"/>
      <c r="X395" s="187"/>
      <c r="Y395" s="410"/>
      <c r="Z395" s="187"/>
      <c r="AA395" s="410"/>
      <c r="AB395" s="187"/>
      <c r="AC395" s="410"/>
      <c r="AD395" s="187"/>
      <c r="AE395" s="410"/>
      <c r="AF395" s="187"/>
      <c r="AG395" s="410"/>
      <c r="AH395" s="187"/>
      <c r="AI395" s="410"/>
      <c r="AJ395" s="187"/>
      <c r="AK395" s="410"/>
      <c r="AL395" s="187"/>
      <c r="AM395" s="410"/>
      <c r="AN395" s="187"/>
      <c r="AO395" s="410"/>
      <c r="AP395" s="187"/>
      <c r="AQ395" s="410"/>
      <c r="AR395" s="187"/>
      <c r="AS395" s="410"/>
      <c r="AT395" s="187"/>
      <c r="AU395" s="410"/>
      <c r="AV395" s="187"/>
      <c r="AW395" s="410"/>
      <c r="AX395" s="405"/>
      <c r="AY395" s="406"/>
      <c r="AZ395" s="406"/>
      <c r="BA395" s="405"/>
      <c r="BB395" s="406"/>
    </row>
    <row r="396" spans="1:54" ht="12.75">
      <c r="A396" s="405"/>
      <c r="B396" s="405"/>
      <c r="C396" s="312"/>
      <c r="D396" s="406"/>
      <c r="E396" s="405"/>
      <c r="F396" s="406"/>
      <c r="G396" s="405"/>
      <c r="H396" s="406"/>
      <c r="I396" s="405"/>
      <c r="J396" s="365"/>
      <c r="K396" s="413"/>
      <c r="L396" s="365"/>
      <c r="M396" s="413"/>
      <c r="N396" s="365"/>
      <c r="O396" s="413"/>
      <c r="P396" s="365"/>
      <c r="Q396" s="413"/>
      <c r="R396" s="365"/>
      <c r="S396" s="413"/>
      <c r="T396" s="365"/>
      <c r="U396" s="413"/>
      <c r="V396" s="187"/>
      <c r="W396" s="410"/>
      <c r="X396" s="187"/>
      <c r="Y396" s="410"/>
      <c r="Z396" s="187"/>
      <c r="AA396" s="410"/>
      <c r="AB396" s="187"/>
      <c r="AC396" s="410"/>
      <c r="AD396" s="187"/>
      <c r="AE396" s="410"/>
      <c r="AF396" s="187"/>
      <c r="AG396" s="410"/>
      <c r="AH396" s="187"/>
      <c r="AI396" s="410"/>
      <c r="AJ396" s="187"/>
      <c r="AK396" s="410"/>
      <c r="AL396" s="187"/>
      <c r="AM396" s="410"/>
      <c r="AN396" s="187"/>
      <c r="AO396" s="410"/>
      <c r="AP396" s="187"/>
      <c r="AQ396" s="410"/>
      <c r="AR396" s="187"/>
      <c r="AS396" s="410"/>
      <c r="AT396" s="187"/>
      <c r="AU396" s="410"/>
      <c r="AV396" s="187"/>
      <c r="AW396" s="410"/>
      <c r="AX396" s="405"/>
      <c r="AY396" s="406"/>
      <c r="AZ396" s="406"/>
      <c r="BA396" s="405"/>
      <c r="BB396" s="406"/>
    </row>
    <row r="397" spans="1:54" ht="12.75">
      <c r="A397" s="405"/>
      <c r="B397" s="405"/>
      <c r="C397" s="312"/>
      <c r="D397" s="406"/>
      <c r="E397" s="405"/>
      <c r="F397" s="406"/>
      <c r="G397" s="405"/>
      <c r="H397" s="406"/>
      <c r="I397" s="405"/>
      <c r="J397" s="365"/>
      <c r="K397" s="413"/>
      <c r="L397" s="365"/>
      <c r="M397" s="413"/>
      <c r="N397" s="365"/>
      <c r="O397" s="413"/>
      <c r="P397" s="365"/>
      <c r="Q397" s="413"/>
      <c r="R397" s="365"/>
      <c r="S397" s="413"/>
      <c r="T397" s="365"/>
      <c r="U397" s="413"/>
      <c r="V397" s="187"/>
      <c r="W397" s="410"/>
      <c r="X397" s="187"/>
      <c r="Y397" s="410"/>
      <c r="Z397" s="187"/>
      <c r="AA397" s="410"/>
      <c r="AB397" s="187"/>
      <c r="AC397" s="410"/>
      <c r="AD397" s="187"/>
      <c r="AE397" s="410"/>
      <c r="AF397" s="187"/>
      <c r="AG397" s="410"/>
      <c r="AH397" s="187"/>
      <c r="AI397" s="410"/>
      <c r="AJ397" s="187"/>
      <c r="AK397" s="410"/>
      <c r="AL397" s="187"/>
      <c r="AM397" s="410"/>
      <c r="AN397" s="187"/>
      <c r="AO397" s="410"/>
      <c r="AP397" s="187"/>
      <c r="AQ397" s="410"/>
      <c r="AR397" s="187"/>
      <c r="AS397" s="410"/>
      <c r="AT397" s="187"/>
      <c r="AU397" s="410"/>
      <c r="AV397" s="187"/>
      <c r="AW397" s="410"/>
      <c r="AX397" s="405"/>
      <c r="AY397" s="406"/>
      <c r="AZ397" s="406"/>
      <c r="BA397" s="405"/>
      <c r="BB397" s="406"/>
    </row>
    <row r="398" spans="1:54" ht="12.75">
      <c r="A398" s="405"/>
      <c r="B398" s="405"/>
      <c r="C398" s="312"/>
      <c r="D398" s="406"/>
      <c r="E398" s="405"/>
      <c r="F398" s="406"/>
      <c r="G398" s="405"/>
      <c r="H398" s="406"/>
      <c r="I398" s="405"/>
      <c r="J398" s="365"/>
      <c r="K398" s="413"/>
      <c r="L398" s="365"/>
      <c r="M398" s="413"/>
      <c r="N398" s="365"/>
      <c r="O398" s="413"/>
      <c r="P398" s="365"/>
      <c r="Q398" s="413"/>
      <c r="R398" s="365"/>
      <c r="S398" s="413"/>
      <c r="T398" s="365"/>
      <c r="U398" s="413"/>
      <c r="V398" s="187"/>
      <c r="W398" s="410"/>
      <c r="X398" s="187"/>
      <c r="Y398" s="410"/>
      <c r="Z398" s="187"/>
      <c r="AA398" s="410"/>
      <c r="AB398" s="187"/>
      <c r="AC398" s="410"/>
      <c r="AD398" s="187"/>
      <c r="AE398" s="410"/>
      <c r="AF398" s="187"/>
      <c r="AG398" s="410"/>
      <c r="AH398" s="187"/>
      <c r="AI398" s="410"/>
      <c r="AJ398" s="187"/>
      <c r="AK398" s="410"/>
      <c r="AL398" s="187"/>
      <c r="AM398" s="410"/>
      <c r="AN398" s="187"/>
      <c r="AO398" s="410"/>
      <c r="AP398" s="187"/>
      <c r="AQ398" s="410"/>
      <c r="AR398" s="187"/>
      <c r="AS398" s="410"/>
      <c r="AT398" s="187"/>
      <c r="AU398" s="410"/>
      <c r="AV398" s="187"/>
      <c r="AW398" s="410"/>
      <c r="AX398" s="405"/>
      <c r="AY398" s="406"/>
      <c r="AZ398" s="406"/>
      <c r="BA398" s="405"/>
      <c r="BB398" s="406"/>
    </row>
    <row r="399" spans="1:54" ht="12.75">
      <c r="A399" s="405"/>
      <c r="B399" s="405"/>
      <c r="C399" s="312"/>
      <c r="D399" s="406"/>
      <c r="E399" s="405"/>
      <c r="F399" s="406"/>
      <c r="G399" s="405"/>
      <c r="H399" s="406"/>
      <c r="I399" s="405"/>
      <c r="J399" s="365"/>
      <c r="K399" s="413"/>
      <c r="L399" s="365"/>
      <c r="M399" s="413"/>
      <c r="N399" s="365"/>
      <c r="O399" s="413"/>
      <c r="P399" s="365"/>
      <c r="Q399" s="413"/>
      <c r="R399" s="365"/>
      <c r="S399" s="413"/>
      <c r="T399" s="365"/>
      <c r="U399" s="413"/>
      <c r="V399" s="187"/>
      <c r="W399" s="410"/>
      <c r="X399" s="187"/>
      <c r="Y399" s="410"/>
      <c r="Z399" s="187"/>
      <c r="AA399" s="410"/>
      <c r="AB399" s="187"/>
      <c r="AC399" s="410"/>
      <c r="AD399" s="187"/>
      <c r="AE399" s="410"/>
      <c r="AF399" s="187"/>
      <c r="AG399" s="410"/>
      <c r="AH399" s="187"/>
      <c r="AI399" s="410"/>
      <c r="AJ399" s="187"/>
      <c r="AK399" s="410"/>
      <c r="AL399" s="187"/>
      <c r="AM399" s="410"/>
      <c r="AN399" s="187"/>
      <c r="AO399" s="410"/>
      <c r="AP399" s="187"/>
      <c r="AQ399" s="410"/>
      <c r="AR399" s="187"/>
      <c r="AS399" s="410"/>
      <c r="AT399" s="187"/>
      <c r="AU399" s="410"/>
      <c r="AV399" s="187"/>
      <c r="AW399" s="410"/>
      <c r="AX399" s="405"/>
      <c r="AY399" s="406"/>
      <c r="AZ399" s="406"/>
      <c r="BA399" s="405"/>
      <c r="BB399" s="406"/>
    </row>
    <row r="400" spans="1:54" ht="12.75">
      <c r="A400" s="405"/>
      <c r="B400" s="405"/>
      <c r="C400" s="312"/>
      <c r="D400" s="406"/>
      <c r="E400" s="405"/>
      <c r="F400" s="406"/>
      <c r="G400" s="405"/>
      <c r="H400" s="406"/>
      <c r="I400" s="405"/>
      <c r="J400" s="365"/>
      <c r="K400" s="413"/>
      <c r="L400" s="365"/>
      <c r="M400" s="413"/>
      <c r="N400" s="365"/>
      <c r="O400" s="413"/>
      <c r="P400" s="365"/>
      <c r="Q400" s="413"/>
      <c r="R400" s="365"/>
      <c r="S400" s="413"/>
      <c r="T400" s="365"/>
      <c r="U400" s="413"/>
      <c r="V400" s="187"/>
      <c r="W400" s="410"/>
      <c r="X400" s="187"/>
      <c r="Y400" s="410"/>
      <c r="Z400" s="187"/>
      <c r="AA400" s="410"/>
      <c r="AB400" s="187"/>
      <c r="AC400" s="410"/>
      <c r="AD400" s="187"/>
      <c r="AE400" s="410"/>
      <c r="AF400" s="187"/>
      <c r="AG400" s="410"/>
      <c r="AH400" s="187"/>
      <c r="AI400" s="410"/>
      <c r="AJ400" s="187"/>
      <c r="AK400" s="410"/>
      <c r="AL400" s="187"/>
      <c r="AM400" s="410"/>
      <c r="AN400" s="187"/>
      <c r="AO400" s="410"/>
      <c r="AP400" s="187"/>
      <c r="AQ400" s="410"/>
      <c r="AR400" s="187"/>
      <c r="AS400" s="410"/>
      <c r="AT400" s="187"/>
      <c r="AU400" s="410"/>
      <c r="AV400" s="187"/>
      <c r="AW400" s="410"/>
      <c r="AX400" s="405"/>
      <c r="AY400" s="406"/>
      <c r="AZ400" s="406"/>
      <c r="BA400" s="405"/>
      <c r="BB400" s="406"/>
    </row>
    <row r="401" spans="1:54" ht="12.75">
      <c r="A401" s="405"/>
      <c r="B401" s="405"/>
      <c r="C401" s="312"/>
      <c r="D401" s="406"/>
      <c r="E401" s="405"/>
      <c r="F401" s="406"/>
      <c r="G401" s="405"/>
      <c r="H401" s="406"/>
      <c r="I401" s="405"/>
      <c r="J401" s="365"/>
      <c r="K401" s="413"/>
      <c r="L401" s="365"/>
      <c r="M401" s="413"/>
      <c r="N401" s="365"/>
      <c r="O401" s="413"/>
      <c r="P401" s="365"/>
      <c r="Q401" s="413"/>
      <c r="R401" s="365"/>
      <c r="S401" s="413"/>
      <c r="T401" s="365"/>
      <c r="U401" s="413"/>
      <c r="V401" s="187"/>
      <c r="W401" s="410"/>
      <c r="X401" s="187"/>
      <c r="Y401" s="410"/>
      <c r="Z401" s="187"/>
      <c r="AA401" s="410"/>
      <c r="AB401" s="187"/>
      <c r="AC401" s="410"/>
      <c r="AD401" s="187"/>
      <c r="AE401" s="410"/>
      <c r="AF401" s="187"/>
      <c r="AG401" s="410"/>
      <c r="AH401" s="187"/>
      <c r="AI401" s="410"/>
      <c r="AJ401" s="187"/>
      <c r="AK401" s="410"/>
      <c r="AL401" s="187"/>
      <c r="AM401" s="410"/>
      <c r="AN401" s="187"/>
      <c r="AO401" s="410"/>
      <c r="AP401" s="187"/>
      <c r="AQ401" s="410"/>
      <c r="AR401" s="187"/>
      <c r="AS401" s="410"/>
      <c r="AT401" s="187"/>
      <c r="AU401" s="410"/>
      <c r="AV401" s="187"/>
      <c r="AW401" s="410"/>
      <c r="AX401" s="405"/>
      <c r="AY401" s="406"/>
      <c r="AZ401" s="406"/>
      <c r="BA401" s="405"/>
      <c r="BB401" s="406"/>
    </row>
    <row r="402" spans="1:54" ht="12.75">
      <c r="A402" s="405"/>
      <c r="B402" s="405"/>
      <c r="C402" s="312"/>
      <c r="D402" s="406"/>
      <c r="E402" s="405"/>
      <c r="F402" s="406"/>
      <c r="G402" s="405"/>
      <c r="H402" s="406"/>
      <c r="I402" s="405"/>
      <c r="J402" s="365"/>
      <c r="K402" s="413"/>
      <c r="L402" s="365"/>
      <c r="M402" s="413"/>
      <c r="N402" s="365"/>
      <c r="O402" s="413"/>
      <c r="P402" s="365"/>
      <c r="Q402" s="413"/>
      <c r="R402" s="365"/>
      <c r="S402" s="413"/>
      <c r="T402" s="365"/>
      <c r="U402" s="413"/>
      <c r="V402" s="187"/>
      <c r="W402" s="410"/>
      <c r="X402" s="187"/>
      <c r="Y402" s="410"/>
      <c r="Z402" s="187"/>
      <c r="AA402" s="410"/>
      <c r="AB402" s="187"/>
      <c r="AC402" s="410"/>
      <c r="AD402" s="187"/>
      <c r="AE402" s="410"/>
      <c r="AF402" s="187"/>
      <c r="AG402" s="410"/>
      <c r="AH402" s="187"/>
      <c r="AI402" s="410"/>
      <c r="AJ402" s="187"/>
      <c r="AK402" s="410"/>
      <c r="AL402" s="187"/>
      <c r="AM402" s="410"/>
      <c r="AN402" s="187"/>
      <c r="AO402" s="410"/>
      <c r="AP402" s="187"/>
      <c r="AQ402" s="410"/>
      <c r="AR402" s="187"/>
      <c r="AS402" s="410"/>
      <c r="AT402" s="187"/>
      <c r="AU402" s="410"/>
      <c r="AV402" s="187"/>
      <c r="AW402" s="410"/>
      <c r="AX402" s="405"/>
      <c r="AY402" s="406"/>
      <c r="AZ402" s="406"/>
      <c r="BA402" s="405"/>
      <c r="BB402" s="406"/>
    </row>
    <row r="403" spans="1:54" ht="12.75">
      <c r="A403" s="405"/>
      <c r="B403" s="405"/>
      <c r="C403" s="312"/>
      <c r="D403" s="406"/>
      <c r="E403" s="405"/>
      <c r="F403" s="406"/>
      <c r="G403" s="405"/>
      <c r="H403" s="406"/>
      <c r="I403" s="405"/>
      <c r="J403" s="365"/>
      <c r="K403" s="413"/>
      <c r="L403" s="365"/>
      <c r="M403" s="413"/>
      <c r="N403" s="365"/>
      <c r="O403" s="413"/>
      <c r="P403" s="365"/>
      <c r="Q403" s="413"/>
      <c r="R403" s="365"/>
      <c r="S403" s="413"/>
      <c r="T403" s="365"/>
      <c r="U403" s="413"/>
      <c r="V403" s="187"/>
      <c r="W403" s="410"/>
      <c r="X403" s="187"/>
      <c r="Y403" s="410"/>
      <c r="Z403" s="187"/>
      <c r="AA403" s="410"/>
      <c r="AB403" s="187"/>
      <c r="AC403" s="410"/>
      <c r="AD403" s="187"/>
      <c r="AE403" s="410"/>
      <c r="AF403" s="187"/>
      <c r="AG403" s="410"/>
      <c r="AH403" s="187"/>
      <c r="AI403" s="410"/>
      <c r="AJ403" s="187"/>
      <c r="AK403" s="410"/>
      <c r="AL403" s="187"/>
      <c r="AM403" s="410"/>
      <c r="AN403" s="187"/>
      <c r="AO403" s="410"/>
      <c r="AP403" s="187"/>
      <c r="AQ403" s="410"/>
      <c r="AR403" s="187"/>
      <c r="AS403" s="410"/>
      <c r="AT403" s="187"/>
      <c r="AU403" s="410"/>
      <c r="AV403" s="187"/>
      <c r="AW403" s="410"/>
      <c r="AX403" s="405"/>
      <c r="AY403" s="406"/>
      <c r="AZ403" s="406"/>
      <c r="BA403" s="405"/>
      <c r="BB403" s="406"/>
    </row>
    <row r="404" spans="1:54" ht="12.75">
      <c r="A404" s="405"/>
      <c r="B404" s="405"/>
      <c r="C404" s="312"/>
      <c r="D404" s="406"/>
      <c r="E404" s="405"/>
      <c r="F404" s="406"/>
      <c r="G404" s="405"/>
      <c r="H404" s="406"/>
      <c r="I404" s="405"/>
      <c r="J404" s="365"/>
      <c r="K404" s="413"/>
      <c r="L404" s="365"/>
      <c r="M404" s="413"/>
      <c r="N404" s="365"/>
      <c r="O404" s="413"/>
      <c r="P404" s="365"/>
      <c r="Q404" s="413"/>
      <c r="R404" s="365"/>
      <c r="S404" s="413"/>
      <c r="T404" s="365"/>
      <c r="U404" s="413"/>
      <c r="V404" s="187"/>
      <c r="W404" s="410"/>
      <c r="X404" s="187"/>
      <c r="Y404" s="410"/>
      <c r="Z404" s="187"/>
      <c r="AA404" s="410"/>
      <c r="AB404" s="187"/>
      <c r="AC404" s="410"/>
      <c r="AD404" s="187"/>
      <c r="AE404" s="410"/>
      <c r="AF404" s="187"/>
      <c r="AG404" s="410"/>
      <c r="AH404" s="187"/>
      <c r="AI404" s="410"/>
      <c r="AJ404" s="187"/>
      <c r="AK404" s="410"/>
      <c r="AL404" s="187"/>
      <c r="AM404" s="410"/>
      <c r="AN404" s="187"/>
      <c r="AO404" s="410"/>
      <c r="AP404" s="187"/>
      <c r="AQ404" s="410"/>
      <c r="AR404" s="187"/>
      <c r="AS404" s="410"/>
      <c r="AT404" s="187"/>
      <c r="AU404" s="410"/>
      <c r="AV404" s="187"/>
      <c r="AW404" s="410"/>
      <c r="AX404" s="405"/>
      <c r="AY404" s="406"/>
      <c r="AZ404" s="406"/>
      <c r="BA404" s="405"/>
      <c r="BB404" s="406"/>
    </row>
    <row r="405" spans="1:54" ht="12.75">
      <c r="A405" s="405"/>
      <c r="B405" s="405"/>
      <c r="C405" s="312"/>
      <c r="D405" s="406"/>
      <c r="E405" s="405"/>
      <c r="F405" s="406"/>
      <c r="G405" s="405"/>
      <c r="H405" s="406"/>
      <c r="I405" s="405"/>
      <c r="J405" s="365"/>
      <c r="K405" s="413"/>
      <c r="L405" s="365"/>
      <c r="M405" s="413"/>
      <c r="N405" s="365"/>
      <c r="O405" s="413"/>
      <c r="P405" s="365"/>
      <c r="Q405" s="413"/>
      <c r="R405" s="365"/>
      <c r="S405" s="413"/>
      <c r="T405" s="365"/>
      <c r="U405" s="413"/>
      <c r="V405" s="187"/>
      <c r="W405" s="410"/>
      <c r="X405" s="187"/>
      <c r="Y405" s="410"/>
      <c r="Z405" s="187"/>
      <c r="AA405" s="410"/>
      <c r="AB405" s="187"/>
      <c r="AC405" s="410"/>
      <c r="AD405" s="187"/>
      <c r="AE405" s="410"/>
      <c r="AF405" s="187"/>
      <c r="AG405" s="410"/>
      <c r="AH405" s="187"/>
      <c r="AI405" s="410"/>
      <c r="AJ405" s="187"/>
      <c r="AK405" s="410"/>
      <c r="AL405" s="187"/>
      <c r="AM405" s="410"/>
      <c r="AN405" s="187"/>
      <c r="AO405" s="410"/>
      <c r="AP405" s="187"/>
      <c r="AQ405" s="410"/>
      <c r="AR405" s="187"/>
      <c r="AS405" s="410"/>
      <c r="AT405" s="187"/>
      <c r="AU405" s="410"/>
      <c r="AV405" s="187"/>
      <c r="AW405" s="410"/>
      <c r="AX405" s="405"/>
      <c r="AY405" s="406"/>
      <c r="AZ405" s="406"/>
      <c r="BA405" s="405"/>
      <c r="BB405" s="406"/>
    </row>
    <row r="406" spans="1:54" ht="12.75">
      <c r="A406" s="405"/>
      <c r="B406" s="405"/>
      <c r="C406" s="312"/>
      <c r="D406" s="406"/>
      <c r="E406" s="405"/>
      <c r="F406" s="406"/>
      <c r="G406" s="405"/>
      <c r="H406" s="406"/>
      <c r="I406" s="405"/>
      <c r="J406" s="365"/>
      <c r="K406" s="413"/>
      <c r="L406" s="365"/>
      <c r="M406" s="413"/>
      <c r="N406" s="365"/>
      <c r="O406" s="413"/>
      <c r="P406" s="365"/>
      <c r="Q406" s="413"/>
      <c r="R406" s="365"/>
      <c r="S406" s="413"/>
      <c r="T406" s="365"/>
      <c r="U406" s="413"/>
      <c r="V406" s="187"/>
      <c r="W406" s="410"/>
      <c r="X406" s="187"/>
      <c r="Y406" s="410"/>
      <c r="Z406" s="187"/>
      <c r="AA406" s="410"/>
      <c r="AB406" s="187"/>
      <c r="AC406" s="410"/>
      <c r="AD406" s="187"/>
      <c r="AE406" s="410"/>
      <c r="AF406" s="187"/>
      <c r="AG406" s="410"/>
      <c r="AH406" s="187"/>
      <c r="AI406" s="410"/>
      <c r="AJ406" s="187"/>
      <c r="AK406" s="410"/>
      <c r="AL406" s="187"/>
      <c r="AM406" s="410"/>
      <c r="AN406" s="187"/>
      <c r="AO406" s="410"/>
      <c r="AP406" s="187"/>
      <c r="AQ406" s="410"/>
      <c r="AR406" s="187"/>
      <c r="AS406" s="410"/>
      <c r="AT406" s="187"/>
      <c r="AU406" s="410"/>
      <c r="AV406" s="187"/>
      <c r="AW406" s="410"/>
      <c r="AX406" s="405"/>
      <c r="AY406" s="406"/>
      <c r="AZ406" s="406"/>
      <c r="BA406" s="405"/>
      <c r="BB406" s="406"/>
    </row>
    <row r="407" spans="1:54" ht="12.75">
      <c r="A407" s="405"/>
      <c r="B407" s="405"/>
      <c r="C407" s="312"/>
      <c r="D407" s="406"/>
      <c r="E407" s="405"/>
      <c r="F407" s="406"/>
      <c r="G407" s="405"/>
      <c r="H407" s="406"/>
      <c r="I407" s="405"/>
      <c r="J407" s="365"/>
      <c r="K407" s="413"/>
      <c r="L407" s="365"/>
      <c r="M407" s="413"/>
      <c r="N407" s="365"/>
      <c r="O407" s="413"/>
      <c r="P407" s="365"/>
      <c r="Q407" s="413"/>
      <c r="R407" s="365"/>
      <c r="S407" s="413"/>
      <c r="T407" s="365"/>
      <c r="U407" s="413"/>
      <c r="V407" s="187"/>
      <c r="W407" s="410"/>
      <c r="X407" s="187"/>
      <c r="Y407" s="410"/>
      <c r="Z407" s="187"/>
      <c r="AA407" s="410"/>
      <c r="AB407" s="187"/>
      <c r="AC407" s="410"/>
      <c r="AD407" s="187"/>
      <c r="AE407" s="410"/>
      <c r="AF407" s="187"/>
      <c r="AG407" s="410"/>
      <c r="AH407" s="187"/>
      <c r="AI407" s="410"/>
      <c r="AJ407" s="187"/>
      <c r="AK407" s="410"/>
      <c r="AL407" s="187"/>
      <c r="AM407" s="410"/>
      <c r="AN407" s="187"/>
      <c r="AO407" s="410"/>
      <c r="AP407" s="187"/>
      <c r="AQ407" s="410"/>
      <c r="AR407" s="187"/>
      <c r="AS407" s="410"/>
      <c r="AT407" s="187"/>
      <c r="AU407" s="410"/>
      <c r="AV407" s="187"/>
      <c r="AW407" s="410"/>
      <c r="AX407" s="405"/>
      <c r="AY407" s="406"/>
      <c r="AZ407" s="406"/>
      <c r="BA407" s="405"/>
      <c r="BB407" s="406"/>
    </row>
    <row r="408" spans="1:54" ht="12.75">
      <c r="A408" s="405"/>
      <c r="B408" s="405"/>
      <c r="C408" s="312"/>
      <c r="D408" s="406"/>
      <c r="E408" s="405"/>
      <c r="F408" s="406"/>
      <c r="G408" s="405"/>
      <c r="H408" s="406"/>
      <c r="I408" s="405"/>
      <c r="J408" s="365"/>
      <c r="K408" s="413"/>
      <c r="L408" s="365"/>
      <c r="M408" s="413"/>
      <c r="N408" s="365"/>
      <c r="O408" s="413"/>
      <c r="P408" s="365"/>
      <c r="Q408" s="413"/>
      <c r="R408" s="365"/>
      <c r="S408" s="413"/>
      <c r="T408" s="365"/>
      <c r="U408" s="413"/>
      <c r="V408" s="187"/>
      <c r="W408" s="410"/>
      <c r="X408" s="187"/>
      <c r="Y408" s="410"/>
      <c r="Z408" s="187"/>
      <c r="AA408" s="410"/>
      <c r="AB408" s="187"/>
      <c r="AC408" s="410"/>
      <c r="AD408" s="187"/>
      <c r="AE408" s="410"/>
      <c r="AF408" s="187"/>
      <c r="AG408" s="410"/>
      <c r="AH408" s="187"/>
      <c r="AI408" s="410"/>
      <c r="AJ408" s="187"/>
      <c r="AK408" s="410"/>
      <c r="AL408" s="187"/>
      <c r="AM408" s="410"/>
      <c r="AN408" s="187"/>
      <c r="AO408" s="410"/>
      <c r="AP408" s="187"/>
      <c r="AQ408" s="410"/>
      <c r="AR408" s="187"/>
      <c r="AS408" s="410"/>
      <c r="AT408" s="187"/>
      <c r="AU408" s="410"/>
      <c r="AV408" s="187"/>
      <c r="AW408" s="410"/>
      <c r="AX408" s="405"/>
      <c r="AY408" s="406"/>
      <c r="AZ408" s="406"/>
      <c r="BA408" s="405"/>
      <c r="BB408" s="406"/>
    </row>
    <row r="409" spans="1:54" ht="12.75">
      <c r="A409" s="405"/>
      <c r="B409" s="405"/>
      <c r="C409" s="312"/>
      <c r="D409" s="406"/>
      <c r="E409" s="405"/>
      <c r="F409" s="406"/>
      <c r="G409" s="405"/>
      <c r="H409" s="406"/>
      <c r="I409" s="405"/>
      <c r="J409" s="365"/>
      <c r="K409" s="413"/>
      <c r="L409" s="365"/>
      <c r="M409" s="413"/>
      <c r="N409" s="365"/>
      <c r="O409" s="413"/>
      <c r="P409" s="365"/>
      <c r="Q409" s="413"/>
      <c r="R409" s="365"/>
      <c r="S409" s="413"/>
      <c r="T409" s="365"/>
      <c r="U409" s="413"/>
      <c r="V409" s="187"/>
      <c r="W409" s="410"/>
      <c r="X409" s="187"/>
      <c r="Y409" s="410"/>
      <c r="Z409" s="187"/>
      <c r="AA409" s="410"/>
      <c r="AB409" s="187"/>
      <c r="AC409" s="410"/>
      <c r="AD409" s="187"/>
      <c r="AE409" s="410"/>
      <c r="AF409" s="187"/>
      <c r="AG409" s="410"/>
      <c r="AH409" s="187"/>
      <c r="AI409" s="410"/>
      <c r="AJ409" s="187"/>
      <c r="AK409" s="410"/>
      <c r="AL409" s="187"/>
      <c r="AM409" s="410"/>
      <c r="AN409" s="187"/>
      <c r="AO409" s="410"/>
      <c r="AP409" s="187"/>
      <c r="AQ409" s="410"/>
      <c r="AR409" s="187"/>
      <c r="AS409" s="410"/>
      <c r="AT409" s="187"/>
      <c r="AU409" s="410"/>
      <c r="AV409" s="187"/>
      <c r="AW409" s="410"/>
      <c r="AX409" s="405"/>
      <c r="AY409" s="406"/>
      <c r="AZ409" s="406"/>
      <c r="BA409" s="405"/>
      <c r="BB409" s="406"/>
    </row>
    <row r="410" spans="1:54" ht="12.75">
      <c r="A410" s="405"/>
      <c r="B410" s="405"/>
      <c r="C410" s="312"/>
      <c r="D410" s="406"/>
      <c r="E410" s="405"/>
      <c r="F410" s="406"/>
      <c r="G410" s="405"/>
      <c r="H410" s="406"/>
      <c r="I410" s="405"/>
      <c r="J410" s="365"/>
      <c r="K410" s="413"/>
      <c r="L410" s="365"/>
      <c r="M410" s="413"/>
      <c r="N410" s="365"/>
      <c r="O410" s="413"/>
      <c r="P410" s="365"/>
      <c r="Q410" s="413"/>
      <c r="R410" s="365"/>
      <c r="S410" s="413"/>
      <c r="T410" s="365"/>
      <c r="U410" s="413"/>
      <c r="V410" s="187"/>
      <c r="W410" s="410"/>
      <c r="X410" s="187"/>
      <c r="Y410" s="410"/>
      <c r="Z410" s="187"/>
      <c r="AA410" s="410"/>
      <c r="AB410" s="187"/>
      <c r="AC410" s="410"/>
      <c r="AD410" s="187"/>
      <c r="AE410" s="410"/>
      <c r="AF410" s="187"/>
      <c r="AG410" s="410"/>
      <c r="AH410" s="187"/>
      <c r="AI410" s="410"/>
      <c r="AJ410" s="187"/>
      <c r="AK410" s="410"/>
      <c r="AL410" s="187"/>
      <c r="AM410" s="410"/>
      <c r="AN410" s="187"/>
      <c r="AO410" s="410"/>
      <c r="AP410" s="187"/>
      <c r="AQ410" s="410"/>
      <c r="AR410" s="187"/>
      <c r="AS410" s="410"/>
      <c r="AT410" s="187"/>
      <c r="AU410" s="410"/>
      <c r="AV410" s="187"/>
      <c r="AW410" s="410"/>
      <c r="AX410" s="405"/>
      <c r="AY410" s="406"/>
      <c r="AZ410" s="406"/>
      <c r="BA410" s="405"/>
      <c r="BB410" s="406"/>
    </row>
    <row r="411" spans="1:54" ht="12.75">
      <c r="A411" s="405"/>
      <c r="B411" s="405"/>
      <c r="C411" s="312"/>
      <c r="D411" s="406"/>
      <c r="E411" s="405"/>
      <c r="F411" s="406"/>
      <c r="G411" s="405"/>
      <c r="H411" s="406"/>
      <c r="I411" s="405"/>
      <c r="J411" s="365"/>
      <c r="K411" s="413"/>
      <c r="L411" s="365"/>
      <c r="M411" s="413"/>
      <c r="N411" s="365"/>
      <c r="O411" s="413"/>
      <c r="P411" s="365"/>
      <c r="Q411" s="413"/>
      <c r="R411" s="365"/>
      <c r="S411" s="413"/>
      <c r="T411" s="365"/>
      <c r="U411" s="413"/>
      <c r="V411" s="187"/>
      <c r="W411" s="410"/>
      <c r="X411" s="187"/>
      <c r="Y411" s="410"/>
      <c r="Z411" s="187"/>
      <c r="AA411" s="410"/>
      <c r="AB411" s="187"/>
      <c r="AC411" s="410"/>
      <c r="AD411" s="187"/>
      <c r="AE411" s="410"/>
      <c r="AF411" s="187"/>
      <c r="AG411" s="410"/>
      <c r="AH411" s="187"/>
      <c r="AI411" s="410"/>
      <c r="AJ411" s="187"/>
      <c r="AK411" s="410"/>
      <c r="AL411" s="187"/>
      <c r="AM411" s="410"/>
      <c r="AN411" s="187"/>
      <c r="AO411" s="410"/>
      <c r="AP411" s="187"/>
      <c r="AQ411" s="410"/>
      <c r="AR411" s="187"/>
      <c r="AS411" s="410"/>
      <c r="AT411" s="187"/>
      <c r="AU411" s="410"/>
      <c r="AV411" s="187"/>
      <c r="AW411" s="410"/>
      <c r="AX411" s="405"/>
      <c r="AY411" s="406"/>
      <c r="AZ411" s="406"/>
      <c r="BA411" s="405"/>
      <c r="BB411" s="406"/>
    </row>
    <row r="412" spans="1:54" ht="12.75">
      <c r="A412" s="405"/>
      <c r="B412" s="405"/>
      <c r="C412" s="312"/>
      <c r="D412" s="406"/>
      <c r="E412" s="405"/>
      <c r="F412" s="406"/>
      <c r="G412" s="405"/>
      <c r="H412" s="406"/>
      <c r="I412" s="405"/>
      <c r="J412" s="365"/>
      <c r="K412" s="413"/>
      <c r="L412" s="365"/>
      <c r="M412" s="413"/>
      <c r="N412" s="365"/>
      <c r="O412" s="413"/>
      <c r="P412" s="365"/>
      <c r="Q412" s="413"/>
      <c r="R412" s="365"/>
      <c r="S412" s="413"/>
      <c r="T412" s="365"/>
      <c r="U412" s="413"/>
      <c r="V412" s="187"/>
      <c r="W412" s="410"/>
      <c r="X412" s="187"/>
      <c r="Y412" s="410"/>
      <c r="Z412" s="187"/>
      <c r="AA412" s="410"/>
      <c r="AB412" s="187"/>
      <c r="AC412" s="410"/>
      <c r="AD412" s="187"/>
      <c r="AE412" s="410"/>
      <c r="AF412" s="187"/>
      <c r="AG412" s="410"/>
      <c r="AH412" s="187"/>
      <c r="AI412" s="410"/>
      <c r="AJ412" s="187"/>
      <c r="AK412" s="410"/>
      <c r="AL412" s="187"/>
      <c r="AM412" s="410"/>
      <c r="AN412" s="187"/>
      <c r="AO412" s="410"/>
      <c r="AP412" s="187"/>
      <c r="AQ412" s="410"/>
      <c r="AR412" s="187"/>
      <c r="AS412" s="410"/>
      <c r="AT412" s="187"/>
      <c r="AU412" s="410"/>
      <c r="AV412" s="187"/>
      <c r="AW412" s="410"/>
      <c r="AX412" s="405"/>
      <c r="AY412" s="406"/>
      <c r="AZ412" s="406"/>
      <c r="BA412" s="405"/>
      <c r="BB412" s="406"/>
    </row>
    <row r="413" spans="1:54" ht="12.75">
      <c r="A413" s="405"/>
      <c r="B413" s="405"/>
      <c r="C413" s="312"/>
      <c r="D413" s="406"/>
      <c r="E413" s="405"/>
      <c r="F413" s="406"/>
      <c r="G413" s="405"/>
      <c r="H413" s="406"/>
      <c r="I413" s="405"/>
      <c r="J413" s="365"/>
      <c r="K413" s="413"/>
      <c r="L413" s="365"/>
      <c r="M413" s="413"/>
      <c r="N413" s="365"/>
      <c r="O413" s="413"/>
      <c r="P413" s="365"/>
      <c r="Q413" s="413"/>
      <c r="R413" s="365"/>
      <c r="S413" s="413"/>
      <c r="T413" s="365"/>
      <c r="U413" s="413"/>
      <c r="V413" s="187"/>
      <c r="W413" s="410"/>
      <c r="X413" s="187"/>
      <c r="Y413" s="410"/>
      <c r="Z413" s="187"/>
      <c r="AA413" s="410"/>
      <c r="AB413" s="187"/>
      <c r="AC413" s="410"/>
      <c r="AD413" s="187"/>
      <c r="AE413" s="410"/>
      <c r="AF413" s="187"/>
      <c r="AG413" s="410"/>
      <c r="AH413" s="187"/>
      <c r="AI413" s="410"/>
      <c r="AJ413" s="187"/>
      <c r="AK413" s="410"/>
      <c r="AL413" s="187"/>
      <c r="AM413" s="410"/>
      <c r="AN413" s="187"/>
      <c r="AO413" s="410"/>
      <c r="AP413" s="187"/>
      <c r="AQ413" s="410"/>
      <c r="AR413" s="187"/>
      <c r="AS413" s="410"/>
      <c r="AT413" s="187"/>
      <c r="AU413" s="410"/>
      <c r="AV413" s="187"/>
      <c r="AW413" s="410"/>
      <c r="AX413" s="405"/>
      <c r="AY413" s="406"/>
      <c r="AZ413" s="406"/>
      <c r="BA413" s="405"/>
      <c r="BB413" s="406"/>
    </row>
    <row r="414" spans="1:54" ht="12.75">
      <c r="A414" s="405"/>
      <c r="B414" s="405"/>
      <c r="C414" s="312"/>
      <c r="D414" s="406"/>
      <c r="E414" s="405"/>
      <c r="F414" s="406"/>
      <c r="G414" s="405"/>
      <c r="H414" s="406"/>
      <c r="I414" s="405"/>
      <c r="J414" s="365"/>
      <c r="K414" s="413"/>
      <c r="L414" s="365"/>
      <c r="M414" s="413"/>
      <c r="N414" s="365"/>
      <c r="O414" s="413"/>
      <c r="P414" s="365"/>
      <c r="Q414" s="413"/>
      <c r="R414" s="365"/>
      <c r="S414" s="413"/>
      <c r="T414" s="365"/>
      <c r="U414" s="413"/>
      <c r="V414" s="187"/>
      <c r="W414" s="410"/>
      <c r="X414" s="187"/>
      <c r="Y414" s="410"/>
      <c r="Z414" s="187"/>
      <c r="AA414" s="410"/>
      <c r="AB414" s="187"/>
      <c r="AC414" s="410"/>
      <c r="AD414" s="187"/>
      <c r="AE414" s="410"/>
      <c r="AF414" s="187"/>
      <c r="AG414" s="410"/>
      <c r="AH414" s="187"/>
      <c r="AI414" s="410"/>
      <c r="AJ414" s="187"/>
      <c r="AK414" s="410"/>
      <c r="AL414" s="187"/>
      <c r="AM414" s="410"/>
      <c r="AN414" s="187"/>
      <c r="AO414" s="410"/>
      <c r="AP414" s="187"/>
      <c r="AQ414" s="410"/>
      <c r="AR414" s="187"/>
      <c r="AS414" s="410"/>
      <c r="AT414" s="187"/>
      <c r="AU414" s="410"/>
      <c r="AV414" s="187"/>
      <c r="AW414" s="410"/>
      <c r="AX414" s="405"/>
      <c r="AY414" s="406"/>
      <c r="AZ414" s="406"/>
      <c r="BA414" s="405"/>
      <c r="BB414" s="406"/>
    </row>
    <row r="415" spans="1:54" ht="12.75">
      <c r="A415" s="405"/>
      <c r="B415" s="405"/>
      <c r="C415" s="312"/>
      <c r="D415" s="406"/>
      <c r="E415" s="405"/>
      <c r="F415" s="406"/>
      <c r="G415" s="405"/>
      <c r="H415" s="406"/>
      <c r="I415" s="405"/>
      <c r="J415" s="365"/>
      <c r="K415" s="413"/>
      <c r="L415" s="365"/>
      <c r="M415" s="413"/>
      <c r="N415" s="365"/>
      <c r="O415" s="413"/>
      <c r="P415" s="365"/>
      <c r="Q415" s="413"/>
      <c r="R415" s="365"/>
      <c r="S415" s="413"/>
      <c r="T415" s="365"/>
      <c r="U415" s="413"/>
      <c r="V415" s="187"/>
      <c r="W415" s="410"/>
      <c r="X415" s="187"/>
      <c r="Y415" s="410"/>
      <c r="Z415" s="187"/>
      <c r="AA415" s="410"/>
      <c r="AB415" s="187"/>
      <c r="AC415" s="410"/>
      <c r="AD415" s="187"/>
      <c r="AE415" s="410"/>
      <c r="AF415" s="187"/>
      <c r="AG415" s="410"/>
      <c r="AH415" s="187"/>
      <c r="AI415" s="410"/>
      <c r="AJ415" s="187"/>
      <c r="AK415" s="410"/>
      <c r="AL415" s="187"/>
      <c r="AM415" s="410"/>
      <c r="AN415" s="187"/>
      <c r="AO415" s="410"/>
      <c r="AP415" s="187"/>
      <c r="AQ415" s="410"/>
      <c r="AR415" s="187"/>
      <c r="AS415" s="410"/>
      <c r="AT415" s="187"/>
      <c r="AU415" s="410"/>
      <c r="AV415" s="187"/>
      <c r="AW415" s="410"/>
      <c r="AX415" s="405"/>
      <c r="AY415" s="406"/>
      <c r="AZ415" s="406"/>
      <c r="BA415" s="405"/>
      <c r="BB415" s="406"/>
    </row>
    <row r="416" spans="1:54" ht="12.75">
      <c r="A416" s="405"/>
      <c r="B416" s="405"/>
      <c r="C416" s="312"/>
      <c r="D416" s="406"/>
      <c r="E416" s="405"/>
      <c r="F416" s="406"/>
      <c r="G416" s="405"/>
      <c r="H416" s="406"/>
      <c r="I416" s="405"/>
      <c r="J416" s="365"/>
      <c r="K416" s="413"/>
      <c r="L416" s="365"/>
      <c r="M416" s="413"/>
      <c r="N416" s="365"/>
      <c r="O416" s="413"/>
      <c r="P416" s="365"/>
      <c r="Q416" s="413"/>
      <c r="R416" s="365"/>
      <c r="S416" s="413"/>
      <c r="T416" s="365"/>
      <c r="U416" s="413"/>
      <c r="V416" s="187"/>
      <c r="W416" s="410"/>
      <c r="X416" s="187"/>
      <c r="Y416" s="410"/>
      <c r="Z416" s="187"/>
      <c r="AA416" s="410"/>
      <c r="AB416" s="187"/>
      <c r="AC416" s="410"/>
      <c r="AD416" s="187"/>
      <c r="AE416" s="410"/>
      <c r="AF416" s="187"/>
      <c r="AG416" s="410"/>
      <c r="AH416" s="187"/>
      <c r="AI416" s="410"/>
      <c r="AJ416" s="187"/>
      <c r="AK416" s="410"/>
      <c r="AL416" s="187"/>
      <c r="AM416" s="410"/>
      <c r="AN416" s="187"/>
      <c r="AO416" s="410"/>
      <c r="AP416" s="187"/>
      <c r="AQ416" s="410"/>
      <c r="AR416" s="187"/>
      <c r="AS416" s="410"/>
      <c r="AT416" s="187"/>
      <c r="AU416" s="410"/>
      <c r="AV416" s="187"/>
      <c r="AW416" s="410"/>
      <c r="AX416" s="405"/>
      <c r="AY416" s="406"/>
      <c r="AZ416" s="406"/>
      <c r="BA416" s="405"/>
      <c r="BB416" s="406"/>
    </row>
    <row r="417" spans="1:54" ht="12.75">
      <c r="A417" s="405"/>
      <c r="B417" s="405"/>
      <c r="C417" s="312"/>
      <c r="D417" s="406"/>
      <c r="E417" s="405"/>
      <c r="F417" s="406"/>
      <c r="G417" s="405"/>
      <c r="H417" s="406"/>
      <c r="I417" s="405"/>
      <c r="J417" s="365"/>
      <c r="K417" s="413"/>
      <c r="L417" s="365"/>
      <c r="M417" s="413"/>
      <c r="N417" s="365"/>
      <c r="O417" s="413"/>
      <c r="P417" s="365"/>
      <c r="Q417" s="413"/>
      <c r="R417" s="365"/>
      <c r="S417" s="413"/>
      <c r="T417" s="365"/>
      <c r="U417" s="413"/>
      <c r="V417" s="187"/>
      <c r="W417" s="410"/>
      <c r="X417" s="187"/>
      <c r="Y417" s="410"/>
      <c r="Z417" s="187"/>
      <c r="AA417" s="410"/>
      <c r="AB417" s="187"/>
      <c r="AC417" s="410"/>
      <c r="AD417" s="187"/>
      <c r="AE417" s="410"/>
      <c r="AF417" s="187"/>
      <c r="AG417" s="410"/>
      <c r="AH417" s="187"/>
      <c r="AI417" s="410"/>
      <c r="AJ417" s="187"/>
      <c r="AK417" s="410"/>
      <c r="AL417" s="187"/>
      <c r="AM417" s="410"/>
      <c r="AN417" s="187"/>
      <c r="AO417" s="410"/>
      <c r="AP417" s="187"/>
      <c r="AQ417" s="410"/>
      <c r="AR417" s="187"/>
      <c r="AS417" s="410"/>
      <c r="AT417" s="187"/>
      <c r="AU417" s="410"/>
      <c r="AV417" s="187"/>
      <c r="AW417" s="410"/>
      <c r="AX417" s="405"/>
      <c r="AY417" s="406"/>
      <c r="AZ417" s="406"/>
      <c r="BA417" s="405"/>
      <c r="BB417" s="406"/>
    </row>
    <row r="418" spans="1:54" ht="12.75">
      <c r="A418" s="405"/>
      <c r="B418" s="405"/>
      <c r="C418" s="312"/>
      <c r="D418" s="406"/>
      <c r="E418" s="405"/>
      <c r="F418" s="406"/>
      <c r="G418" s="405"/>
      <c r="H418" s="406"/>
      <c r="I418" s="405"/>
      <c r="J418" s="365"/>
      <c r="K418" s="413"/>
      <c r="L418" s="365"/>
      <c r="M418" s="413"/>
      <c r="N418" s="365"/>
      <c r="O418" s="413"/>
      <c r="P418" s="365"/>
      <c r="Q418" s="413"/>
      <c r="R418" s="365"/>
      <c r="S418" s="413"/>
      <c r="T418" s="365"/>
      <c r="U418" s="413"/>
      <c r="V418" s="187"/>
      <c r="W418" s="410"/>
      <c r="X418" s="187"/>
      <c r="Y418" s="410"/>
      <c r="Z418" s="187"/>
      <c r="AA418" s="410"/>
      <c r="AB418" s="187"/>
      <c r="AC418" s="410"/>
      <c r="AD418" s="187"/>
      <c r="AE418" s="410"/>
      <c r="AF418" s="187"/>
      <c r="AG418" s="410"/>
      <c r="AH418" s="187"/>
      <c r="AI418" s="410"/>
      <c r="AJ418" s="187"/>
      <c r="AK418" s="410"/>
      <c r="AL418" s="187"/>
      <c r="AM418" s="410"/>
      <c r="AN418" s="187"/>
      <c r="AO418" s="410"/>
      <c r="AP418" s="187"/>
      <c r="AQ418" s="410"/>
      <c r="AR418" s="187"/>
      <c r="AS418" s="410"/>
      <c r="AT418" s="187"/>
      <c r="AU418" s="410"/>
      <c r="AV418" s="187"/>
      <c r="AW418" s="410"/>
      <c r="AX418" s="405"/>
      <c r="AY418" s="406"/>
      <c r="AZ418" s="406"/>
      <c r="BA418" s="405"/>
      <c r="BB418" s="406"/>
    </row>
    <row r="419" spans="1:54" ht="12.75">
      <c r="A419" s="405"/>
      <c r="B419" s="405"/>
      <c r="C419" s="312"/>
      <c r="D419" s="406"/>
      <c r="E419" s="405"/>
      <c r="F419" s="406"/>
      <c r="G419" s="405"/>
      <c r="H419" s="406"/>
      <c r="I419" s="405"/>
      <c r="J419" s="365"/>
      <c r="K419" s="413"/>
      <c r="L419" s="365"/>
      <c r="M419" s="413"/>
      <c r="N419" s="365"/>
      <c r="O419" s="413"/>
      <c r="P419" s="365"/>
      <c r="Q419" s="413"/>
      <c r="R419" s="365"/>
      <c r="S419" s="413"/>
      <c r="T419" s="365"/>
      <c r="U419" s="413"/>
      <c r="V419" s="187"/>
      <c r="W419" s="410"/>
      <c r="X419" s="187"/>
      <c r="Y419" s="410"/>
      <c r="Z419" s="187"/>
      <c r="AA419" s="410"/>
      <c r="AB419" s="187"/>
      <c r="AC419" s="410"/>
      <c r="AD419" s="187"/>
      <c r="AE419" s="410"/>
      <c r="AF419" s="187"/>
      <c r="AG419" s="410"/>
      <c r="AH419" s="187"/>
      <c r="AI419" s="410"/>
      <c r="AJ419" s="187"/>
      <c r="AK419" s="410"/>
      <c r="AL419" s="187"/>
      <c r="AM419" s="410"/>
      <c r="AN419" s="187"/>
      <c r="AO419" s="410"/>
      <c r="AP419" s="187"/>
      <c r="AQ419" s="410"/>
      <c r="AR419" s="187"/>
      <c r="AS419" s="410"/>
      <c r="AT419" s="187"/>
      <c r="AU419" s="410"/>
      <c r="AV419" s="187"/>
      <c r="AW419" s="410"/>
      <c r="AX419" s="405"/>
      <c r="AY419" s="406"/>
      <c r="AZ419" s="406"/>
      <c r="BA419" s="405"/>
      <c r="BB419" s="406"/>
    </row>
    <row r="420" spans="1:54" ht="12.75">
      <c r="A420" s="405"/>
      <c r="B420" s="405"/>
      <c r="C420" s="312"/>
      <c r="D420" s="406"/>
      <c r="E420" s="405"/>
      <c r="F420" s="406"/>
      <c r="G420" s="405"/>
      <c r="H420" s="406"/>
      <c r="I420" s="405"/>
      <c r="J420" s="365"/>
      <c r="K420" s="413"/>
      <c r="L420" s="365"/>
      <c r="M420" s="413"/>
      <c r="N420" s="365"/>
      <c r="O420" s="413"/>
      <c r="P420" s="365"/>
      <c r="Q420" s="413"/>
      <c r="R420" s="365"/>
      <c r="S420" s="413"/>
      <c r="T420" s="365"/>
      <c r="U420" s="413"/>
      <c r="V420" s="187"/>
      <c r="W420" s="410"/>
      <c r="X420" s="187"/>
      <c r="Y420" s="410"/>
      <c r="Z420" s="187"/>
      <c r="AA420" s="410"/>
      <c r="AB420" s="187"/>
      <c r="AC420" s="410"/>
      <c r="AD420" s="187"/>
      <c r="AE420" s="410"/>
      <c r="AF420" s="187"/>
      <c r="AG420" s="410"/>
      <c r="AH420" s="187"/>
      <c r="AI420" s="410"/>
      <c r="AJ420" s="187"/>
      <c r="AK420" s="410"/>
      <c r="AL420" s="187"/>
      <c r="AM420" s="410"/>
      <c r="AN420" s="187"/>
      <c r="AO420" s="410"/>
      <c r="AP420" s="187"/>
      <c r="AQ420" s="410"/>
      <c r="AR420" s="187"/>
      <c r="AS420" s="410"/>
      <c r="AT420" s="187"/>
      <c r="AU420" s="410"/>
      <c r="AV420" s="187"/>
      <c r="AW420" s="410"/>
      <c r="AX420" s="405"/>
      <c r="AY420" s="406"/>
      <c r="AZ420" s="406"/>
      <c r="BA420" s="405"/>
      <c r="BB420" s="406"/>
    </row>
    <row r="421" spans="1:54" ht="12.75">
      <c r="A421" s="405"/>
      <c r="B421" s="405"/>
      <c r="C421" s="312"/>
      <c r="D421" s="406"/>
      <c r="E421" s="405"/>
      <c r="F421" s="406"/>
      <c r="G421" s="405"/>
      <c r="H421" s="406"/>
      <c r="I421" s="405"/>
      <c r="J421" s="365"/>
      <c r="K421" s="413"/>
      <c r="L421" s="365"/>
      <c r="M421" s="413"/>
      <c r="N421" s="365"/>
      <c r="O421" s="413"/>
      <c r="P421" s="365"/>
      <c r="Q421" s="413"/>
      <c r="R421" s="365"/>
      <c r="S421" s="413"/>
      <c r="T421" s="365"/>
      <c r="U421" s="413"/>
      <c r="V421" s="187"/>
      <c r="W421" s="410"/>
      <c r="X421" s="187"/>
      <c r="Y421" s="410"/>
      <c r="Z421" s="187"/>
      <c r="AA421" s="410"/>
      <c r="AB421" s="187"/>
      <c r="AC421" s="410"/>
      <c r="AD421" s="187"/>
      <c r="AE421" s="410"/>
      <c r="AF421" s="187"/>
      <c r="AG421" s="410"/>
      <c r="AH421" s="187"/>
      <c r="AI421" s="410"/>
      <c r="AJ421" s="187"/>
      <c r="AK421" s="410"/>
      <c r="AL421" s="187"/>
      <c r="AM421" s="410"/>
      <c r="AN421" s="187"/>
      <c r="AO421" s="410"/>
      <c r="AP421" s="187"/>
      <c r="AQ421" s="410"/>
      <c r="AR421" s="187"/>
      <c r="AS421" s="410"/>
      <c r="AT421" s="187"/>
      <c r="AU421" s="410"/>
      <c r="AV421" s="187"/>
      <c r="AW421" s="410"/>
      <c r="AX421" s="405"/>
      <c r="AY421" s="406"/>
      <c r="AZ421" s="406"/>
      <c r="BA421" s="405"/>
      <c r="BB421" s="406"/>
    </row>
    <row r="422" spans="1:54" ht="12.75">
      <c r="A422" s="405"/>
      <c r="B422" s="405"/>
      <c r="C422" s="312"/>
      <c r="D422" s="406"/>
      <c r="E422" s="405"/>
      <c r="F422" s="406"/>
      <c r="G422" s="405"/>
      <c r="H422" s="406"/>
      <c r="I422" s="405"/>
      <c r="J422" s="365"/>
      <c r="K422" s="413"/>
      <c r="L422" s="365"/>
      <c r="M422" s="413"/>
      <c r="N422" s="365"/>
      <c r="O422" s="413"/>
      <c r="P422" s="365"/>
      <c r="Q422" s="413"/>
      <c r="R422" s="365"/>
      <c r="S422" s="413"/>
      <c r="T422" s="365"/>
      <c r="U422" s="413"/>
      <c r="V422" s="187"/>
      <c r="W422" s="410"/>
      <c r="X422" s="187"/>
      <c r="Y422" s="410"/>
      <c r="Z422" s="187"/>
      <c r="AA422" s="410"/>
      <c r="AB422" s="187"/>
      <c r="AC422" s="410"/>
      <c r="AD422" s="187"/>
      <c r="AE422" s="410"/>
      <c r="AF422" s="187"/>
      <c r="AG422" s="410"/>
      <c r="AH422" s="187"/>
      <c r="AI422" s="410"/>
      <c r="AJ422" s="187"/>
      <c r="AK422" s="410"/>
      <c r="AL422" s="187"/>
      <c r="AM422" s="410"/>
      <c r="AN422" s="187"/>
      <c r="AO422" s="410"/>
      <c r="AP422" s="187"/>
      <c r="AQ422" s="410"/>
      <c r="AR422" s="187"/>
      <c r="AS422" s="410"/>
      <c r="AT422" s="187"/>
      <c r="AU422" s="410"/>
      <c r="AV422" s="187"/>
      <c r="AW422" s="410"/>
      <c r="AX422" s="405"/>
      <c r="AY422" s="406"/>
      <c r="AZ422" s="406"/>
      <c r="BA422" s="405"/>
      <c r="BB422" s="406"/>
    </row>
    <row r="423" spans="1:54" ht="12.75">
      <c r="A423" s="405"/>
      <c r="B423" s="405"/>
      <c r="C423" s="312"/>
      <c r="D423" s="406"/>
      <c r="E423" s="405"/>
      <c r="F423" s="406"/>
      <c r="G423" s="405"/>
      <c r="H423" s="406"/>
      <c r="I423" s="405"/>
      <c r="J423" s="365"/>
      <c r="K423" s="413"/>
      <c r="L423" s="365"/>
      <c r="M423" s="413"/>
      <c r="N423" s="365"/>
      <c r="O423" s="413"/>
      <c r="P423" s="365"/>
      <c r="Q423" s="413"/>
      <c r="R423" s="365"/>
      <c r="S423" s="413"/>
      <c r="T423" s="365"/>
      <c r="U423" s="413"/>
      <c r="V423" s="187"/>
      <c r="W423" s="410"/>
      <c r="X423" s="187"/>
      <c r="Y423" s="410"/>
      <c r="Z423" s="187"/>
      <c r="AA423" s="410"/>
      <c r="AB423" s="187"/>
      <c r="AC423" s="410"/>
      <c r="AD423" s="187"/>
      <c r="AE423" s="410"/>
      <c r="AF423" s="187"/>
      <c r="AG423" s="410"/>
      <c r="AH423" s="187"/>
      <c r="AI423" s="410"/>
      <c r="AJ423" s="187"/>
      <c r="AK423" s="410"/>
      <c r="AL423" s="187"/>
      <c r="AM423" s="410"/>
      <c r="AN423" s="187"/>
      <c r="AO423" s="410"/>
      <c r="AP423" s="187"/>
      <c r="AQ423" s="410"/>
      <c r="AR423" s="187"/>
      <c r="AS423" s="410"/>
      <c r="AT423" s="187"/>
      <c r="AU423" s="410"/>
      <c r="AV423" s="187"/>
      <c r="AW423" s="410"/>
      <c r="AX423" s="405"/>
      <c r="AY423" s="406"/>
      <c r="AZ423" s="406"/>
      <c r="BA423" s="405"/>
      <c r="BB423" s="406"/>
    </row>
    <row r="424" spans="1:54" ht="12.75">
      <c r="A424" s="405"/>
      <c r="B424" s="405"/>
      <c r="C424" s="312"/>
      <c r="D424" s="406"/>
      <c r="E424" s="405"/>
      <c r="F424" s="406"/>
      <c r="G424" s="405"/>
      <c r="H424" s="406"/>
      <c r="I424" s="405"/>
      <c r="J424" s="365"/>
      <c r="K424" s="413"/>
      <c r="L424" s="365"/>
      <c r="M424" s="413"/>
      <c r="N424" s="365"/>
      <c r="O424" s="413"/>
      <c r="P424" s="365"/>
      <c r="Q424" s="413"/>
      <c r="R424" s="365"/>
      <c r="S424" s="413"/>
      <c r="T424" s="365"/>
      <c r="U424" s="413"/>
      <c r="V424" s="187"/>
      <c r="W424" s="410"/>
      <c r="X424" s="187"/>
      <c r="Y424" s="410"/>
      <c r="Z424" s="187"/>
      <c r="AA424" s="410"/>
      <c r="AB424" s="187"/>
      <c r="AC424" s="410"/>
      <c r="AD424" s="187"/>
      <c r="AE424" s="410"/>
      <c r="AF424" s="187"/>
      <c r="AG424" s="410"/>
      <c r="AH424" s="187"/>
      <c r="AI424" s="410"/>
      <c r="AJ424" s="187"/>
      <c r="AK424" s="410"/>
      <c r="AL424" s="187"/>
      <c r="AM424" s="410"/>
      <c r="AN424" s="187"/>
      <c r="AO424" s="410"/>
      <c r="AP424" s="187"/>
      <c r="AQ424" s="410"/>
      <c r="AR424" s="187"/>
      <c r="AS424" s="410"/>
      <c r="AT424" s="187"/>
      <c r="AU424" s="410"/>
      <c r="AV424" s="187"/>
      <c r="AW424" s="410"/>
      <c r="AX424" s="405"/>
      <c r="AY424" s="406"/>
      <c r="AZ424" s="406"/>
      <c r="BA424" s="405"/>
      <c r="BB424" s="406"/>
    </row>
    <row r="425" spans="1:54" ht="12.75">
      <c r="A425" s="405"/>
      <c r="B425" s="405"/>
      <c r="C425" s="312"/>
      <c r="D425" s="406"/>
      <c r="E425" s="405"/>
      <c r="F425" s="406"/>
      <c r="G425" s="405"/>
      <c r="H425" s="406"/>
      <c r="I425" s="405"/>
      <c r="J425" s="365"/>
      <c r="K425" s="413"/>
      <c r="L425" s="365"/>
      <c r="M425" s="413"/>
      <c r="N425" s="365"/>
      <c r="O425" s="413"/>
      <c r="P425" s="365"/>
      <c r="Q425" s="413"/>
      <c r="R425" s="365"/>
      <c r="S425" s="413"/>
      <c r="T425" s="365"/>
      <c r="U425" s="413"/>
      <c r="V425" s="187"/>
      <c r="W425" s="410"/>
      <c r="X425" s="187"/>
      <c r="Y425" s="410"/>
      <c r="Z425" s="187"/>
      <c r="AA425" s="410"/>
      <c r="AB425" s="187"/>
      <c r="AC425" s="410"/>
      <c r="AD425" s="187"/>
      <c r="AE425" s="410"/>
      <c r="AF425" s="187"/>
      <c r="AG425" s="410"/>
      <c r="AH425" s="187"/>
      <c r="AI425" s="410"/>
      <c r="AJ425" s="187"/>
      <c r="AK425" s="410"/>
      <c r="AL425" s="187"/>
      <c r="AM425" s="410"/>
      <c r="AN425" s="187"/>
      <c r="AO425" s="410"/>
      <c r="AP425" s="187"/>
      <c r="AQ425" s="410"/>
      <c r="AR425" s="187"/>
      <c r="AS425" s="410"/>
      <c r="AT425" s="187"/>
      <c r="AU425" s="410"/>
      <c r="AV425" s="187"/>
      <c r="AW425" s="410"/>
      <c r="AX425" s="405"/>
      <c r="AY425" s="406"/>
      <c r="AZ425" s="406"/>
      <c r="BA425" s="405"/>
      <c r="BB425" s="406"/>
    </row>
    <row r="426" spans="1:54" ht="12.75">
      <c r="A426" s="405"/>
      <c r="B426" s="405"/>
      <c r="C426" s="312"/>
      <c r="D426" s="406"/>
      <c r="E426" s="405"/>
      <c r="F426" s="406"/>
      <c r="G426" s="405"/>
      <c r="H426" s="406"/>
      <c r="I426" s="405"/>
      <c r="J426" s="365"/>
      <c r="K426" s="413"/>
      <c r="L426" s="365"/>
      <c r="M426" s="413"/>
      <c r="N426" s="365"/>
      <c r="O426" s="413"/>
      <c r="P426" s="365"/>
      <c r="Q426" s="413"/>
      <c r="R426" s="365"/>
      <c r="S426" s="413"/>
      <c r="T426" s="365"/>
      <c r="U426" s="413"/>
      <c r="V426" s="187"/>
      <c r="W426" s="410"/>
      <c r="X426" s="187"/>
      <c r="Y426" s="410"/>
      <c r="Z426" s="187"/>
      <c r="AA426" s="410"/>
      <c r="AB426" s="187"/>
      <c r="AC426" s="410"/>
      <c r="AD426" s="187"/>
      <c r="AE426" s="410"/>
      <c r="AF426" s="187"/>
      <c r="AG426" s="410"/>
      <c r="AH426" s="187"/>
      <c r="AI426" s="410"/>
      <c r="AJ426" s="187"/>
      <c r="AK426" s="410"/>
      <c r="AL426" s="187"/>
      <c r="AM426" s="410"/>
      <c r="AN426" s="187"/>
      <c r="AO426" s="410"/>
      <c r="AP426" s="187"/>
      <c r="AQ426" s="410"/>
      <c r="AR426" s="187"/>
      <c r="AS426" s="410"/>
      <c r="AT426" s="187"/>
      <c r="AU426" s="410"/>
      <c r="AV426" s="187"/>
      <c r="AW426" s="410"/>
      <c r="AX426" s="405"/>
      <c r="AY426" s="406"/>
      <c r="AZ426" s="406"/>
      <c r="BA426" s="405"/>
      <c r="BB426" s="406"/>
    </row>
    <row r="427" spans="1:54" ht="12.75">
      <c r="A427" s="405"/>
      <c r="B427" s="405"/>
      <c r="C427" s="312"/>
      <c r="D427" s="406"/>
      <c r="E427" s="405"/>
      <c r="F427" s="406"/>
      <c r="G427" s="405"/>
      <c r="H427" s="406"/>
      <c r="I427" s="405"/>
      <c r="J427" s="365"/>
      <c r="K427" s="413"/>
      <c r="L427" s="365"/>
      <c r="M427" s="413"/>
      <c r="N427" s="365"/>
      <c r="O427" s="413"/>
      <c r="P427" s="365"/>
      <c r="Q427" s="413"/>
      <c r="R427" s="365"/>
      <c r="S427" s="413"/>
      <c r="T427" s="365"/>
      <c r="U427" s="413"/>
      <c r="V427" s="187"/>
      <c r="W427" s="410"/>
      <c r="X427" s="187"/>
      <c r="Y427" s="410"/>
      <c r="Z427" s="187"/>
      <c r="AA427" s="410"/>
      <c r="AB427" s="187"/>
      <c r="AC427" s="410"/>
      <c r="AD427" s="187"/>
      <c r="AE427" s="410"/>
      <c r="AF427" s="187"/>
      <c r="AG427" s="410"/>
      <c r="AH427" s="187"/>
      <c r="AI427" s="410"/>
      <c r="AJ427" s="187"/>
      <c r="AK427" s="410"/>
      <c r="AL427" s="187"/>
      <c r="AM427" s="410"/>
      <c r="AN427" s="187"/>
      <c r="AO427" s="410"/>
      <c r="AP427" s="187"/>
      <c r="AQ427" s="410"/>
      <c r="AR427" s="187"/>
      <c r="AS427" s="410"/>
      <c r="AT427" s="187"/>
      <c r="AU427" s="410"/>
      <c r="AV427" s="187"/>
      <c r="AW427" s="410"/>
      <c r="AX427" s="405"/>
      <c r="AY427" s="406"/>
      <c r="AZ427" s="406"/>
      <c r="BA427" s="405"/>
      <c r="BB427" s="406"/>
    </row>
    <row r="428" spans="1:54" ht="12.75">
      <c r="A428" s="405"/>
      <c r="B428" s="405"/>
      <c r="C428" s="312"/>
      <c r="D428" s="406"/>
      <c r="E428" s="405"/>
      <c r="F428" s="406"/>
      <c r="G428" s="405"/>
      <c r="H428" s="406"/>
      <c r="I428" s="405"/>
      <c r="J428" s="365"/>
      <c r="K428" s="413"/>
      <c r="L428" s="365"/>
      <c r="M428" s="413"/>
      <c r="N428" s="365"/>
      <c r="O428" s="413"/>
      <c r="P428" s="365"/>
      <c r="Q428" s="413"/>
      <c r="R428" s="365"/>
      <c r="S428" s="413"/>
      <c r="T428" s="365"/>
      <c r="U428" s="413"/>
      <c r="V428" s="187"/>
      <c r="W428" s="410"/>
      <c r="X428" s="187"/>
      <c r="Y428" s="410"/>
      <c r="Z428" s="187"/>
      <c r="AA428" s="410"/>
      <c r="AB428" s="187"/>
      <c r="AC428" s="410"/>
      <c r="AD428" s="187"/>
      <c r="AE428" s="410"/>
      <c r="AF428" s="187"/>
      <c r="AG428" s="410"/>
      <c r="AH428" s="187"/>
      <c r="AI428" s="410"/>
      <c r="AJ428" s="187"/>
      <c r="AK428" s="410"/>
      <c r="AL428" s="187"/>
      <c r="AM428" s="410"/>
      <c r="AN428" s="187"/>
      <c r="AO428" s="410"/>
      <c r="AP428" s="187"/>
      <c r="AQ428" s="410"/>
      <c r="AR428" s="187"/>
      <c r="AS428" s="410"/>
      <c r="AT428" s="187"/>
      <c r="AU428" s="410"/>
      <c r="AV428" s="187"/>
      <c r="AW428" s="410"/>
      <c r="AX428" s="405"/>
      <c r="AY428" s="406"/>
      <c r="AZ428" s="406"/>
      <c r="BA428" s="405"/>
      <c r="BB428" s="406"/>
    </row>
    <row r="429" spans="1:54" ht="12.75">
      <c r="A429" s="405"/>
      <c r="B429" s="405"/>
      <c r="C429" s="312"/>
      <c r="D429" s="406"/>
      <c r="E429" s="405"/>
      <c r="F429" s="406"/>
      <c r="G429" s="405"/>
      <c r="H429" s="406"/>
      <c r="I429" s="405"/>
      <c r="J429" s="365"/>
      <c r="K429" s="413"/>
      <c r="L429" s="365"/>
      <c r="M429" s="413"/>
      <c r="N429" s="365"/>
      <c r="O429" s="413"/>
      <c r="P429" s="365"/>
      <c r="Q429" s="413"/>
      <c r="R429" s="365"/>
      <c r="S429" s="413"/>
      <c r="T429" s="365"/>
      <c r="U429" s="413"/>
      <c r="V429" s="187"/>
      <c r="W429" s="410"/>
      <c r="X429" s="187"/>
      <c r="Y429" s="410"/>
      <c r="Z429" s="187"/>
      <c r="AA429" s="410"/>
      <c r="AB429" s="187"/>
      <c r="AC429" s="410"/>
      <c r="AD429" s="187"/>
      <c r="AE429" s="410"/>
      <c r="AF429" s="187"/>
      <c r="AG429" s="410"/>
      <c r="AH429" s="187"/>
      <c r="AI429" s="410"/>
      <c r="AJ429" s="187"/>
      <c r="AK429" s="410"/>
      <c r="AL429" s="187"/>
      <c r="AM429" s="410"/>
      <c r="AN429" s="187"/>
      <c r="AO429" s="410"/>
      <c r="AP429" s="187"/>
      <c r="AQ429" s="410"/>
      <c r="AR429" s="187"/>
      <c r="AS429" s="410"/>
      <c r="AT429" s="187"/>
      <c r="AU429" s="410"/>
      <c r="AV429" s="187"/>
      <c r="AW429" s="410"/>
      <c r="AX429" s="405"/>
      <c r="AY429" s="406"/>
      <c r="AZ429" s="406"/>
      <c r="BA429" s="405"/>
      <c r="BB429" s="406"/>
    </row>
    <row r="430" spans="1:54" ht="12.75">
      <c r="A430" s="405"/>
      <c r="B430" s="405"/>
      <c r="C430" s="312"/>
      <c r="D430" s="406"/>
      <c r="E430" s="405"/>
      <c r="F430" s="406"/>
      <c r="G430" s="405"/>
      <c r="H430" s="406"/>
      <c r="I430" s="405"/>
      <c r="J430" s="365"/>
      <c r="K430" s="413"/>
      <c r="L430" s="365"/>
      <c r="M430" s="413"/>
      <c r="N430" s="365"/>
      <c r="O430" s="413"/>
      <c r="P430" s="365"/>
      <c r="Q430" s="413"/>
      <c r="R430" s="365"/>
      <c r="S430" s="413"/>
      <c r="T430" s="365"/>
      <c r="U430" s="413"/>
      <c r="V430" s="187"/>
      <c r="W430" s="410"/>
      <c r="X430" s="187"/>
      <c r="Y430" s="410"/>
      <c r="Z430" s="187"/>
      <c r="AA430" s="410"/>
      <c r="AB430" s="187"/>
      <c r="AC430" s="410"/>
      <c r="AD430" s="187"/>
      <c r="AE430" s="410"/>
      <c r="AF430" s="187"/>
      <c r="AG430" s="410"/>
      <c r="AH430" s="187"/>
      <c r="AI430" s="410"/>
      <c r="AJ430" s="187"/>
      <c r="AK430" s="410"/>
      <c r="AL430" s="187"/>
      <c r="AM430" s="410"/>
      <c r="AN430" s="187"/>
      <c r="AO430" s="410"/>
      <c r="AP430" s="187"/>
      <c r="AQ430" s="410"/>
      <c r="AR430" s="187"/>
      <c r="AS430" s="410"/>
      <c r="AT430" s="187"/>
      <c r="AU430" s="410"/>
      <c r="AV430" s="187"/>
      <c r="AW430" s="410"/>
      <c r="AX430" s="405"/>
      <c r="AY430" s="406"/>
      <c r="AZ430" s="406"/>
      <c r="BA430" s="405"/>
      <c r="BB430" s="406"/>
    </row>
    <row r="431" spans="1:54" ht="12.75">
      <c r="A431" s="405"/>
      <c r="B431" s="405"/>
      <c r="C431" s="312"/>
      <c r="D431" s="406"/>
      <c r="E431" s="405"/>
      <c r="F431" s="406"/>
      <c r="G431" s="405"/>
      <c r="H431" s="406"/>
      <c r="I431" s="405"/>
      <c r="J431" s="365"/>
      <c r="K431" s="413"/>
      <c r="L431" s="365"/>
      <c r="M431" s="413"/>
      <c r="N431" s="365"/>
      <c r="O431" s="413"/>
      <c r="P431" s="365"/>
      <c r="Q431" s="413"/>
      <c r="R431" s="365"/>
      <c r="S431" s="413"/>
      <c r="T431" s="365"/>
      <c r="U431" s="413"/>
      <c r="V431" s="187"/>
      <c r="W431" s="410"/>
      <c r="X431" s="187"/>
      <c r="Y431" s="410"/>
      <c r="Z431" s="187"/>
      <c r="AA431" s="410"/>
      <c r="AB431" s="187"/>
      <c r="AC431" s="410"/>
      <c r="AD431" s="187"/>
      <c r="AE431" s="410"/>
      <c r="AF431" s="187"/>
      <c r="AG431" s="410"/>
      <c r="AH431" s="187"/>
      <c r="AI431" s="410"/>
      <c r="AJ431" s="187"/>
      <c r="AK431" s="410"/>
      <c r="AL431" s="187"/>
      <c r="AM431" s="410"/>
      <c r="AN431" s="187"/>
      <c r="AO431" s="410"/>
      <c r="AP431" s="187"/>
      <c r="AQ431" s="410"/>
      <c r="AR431" s="187"/>
      <c r="AS431" s="410"/>
      <c r="AT431" s="187"/>
      <c r="AU431" s="410"/>
      <c r="AV431" s="187"/>
      <c r="AW431" s="410"/>
      <c r="AX431" s="405"/>
      <c r="AY431" s="406"/>
      <c r="AZ431" s="406"/>
      <c r="BA431" s="405"/>
      <c r="BB431" s="406"/>
    </row>
    <row r="432" spans="1:54" ht="12.75">
      <c r="A432" s="405"/>
      <c r="B432" s="405"/>
      <c r="C432" s="312"/>
      <c r="D432" s="406"/>
      <c r="E432" s="405"/>
      <c r="F432" s="406"/>
      <c r="G432" s="405"/>
      <c r="H432" s="406"/>
      <c r="I432" s="405"/>
      <c r="J432" s="365"/>
      <c r="K432" s="413"/>
      <c r="L432" s="365"/>
      <c r="M432" s="413"/>
      <c r="N432" s="365"/>
      <c r="O432" s="413"/>
      <c r="P432" s="365"/>
      <c r="Q432" s="413"/>
      <c r="R432" s="365"/>
      <c r="S432" s="413"/>
      <c r="T432" s="365"/>
      <c r="U432" s="413"/>
      <c r="V432" s="187"/>
      <c r="W432" s="410"/>
      <c r="X432" s="187"/>
      <c r="Y432" s="410"/>
      <c r="Z432" s="187"/>
      <c r="AA432" s="410"/>
      <c r="AB432" s="187"/>
      <c r="AC432" s="410"/>
      <c r="AD432" s="187"/>
      <c r="AE432" s="410"/>
      <c r="AF432" s="187"/>
      <c r="AG432" s="410"/>
      <c r="AH432" s="187"/>
      <c r="AI432" s="410"/>
      <c r="AJ432" s="187"/>
      <c r="AK432" s="410"/>
      <c r="AL432" s="187"/>
      <c r="AM432" s="410"/>
      <c r="AN432" s="187"/>
      <c r="AO432" s="410"/>
      <c r="AP432" s="187"/>
      <c r="AQ432" s="410"/>
      <c r="AR432" s="187"/>
      <c r="AS432" s="410"/>
      <c r="AT432" s="187"/>
      <c r="AU432" s="410"/>
      <c r="AV432" s="187"/>
      <c r="AW432" s="410"/>
      <c r="AX432" s="405"/>
      <c r="AY432" s="406"/>
      <c r="AZ432" s="406"/>
      <c r="BA432" s="405"/>
      <c r="BB432" s="406"/>
    </row>
    <row r="433" spans="1:54" ht="12.75">
      <c r="A433" s="405"/>
      <c r="B433" s="405"/>
      <c r="C433" s="312"/>
      <c r="D433" s="406"/>
      <c r="E433" s="405"/>
      <c r="F433" s="406"/>
      <c r="G433" s="405"/>
      <c r="H433" s="406"/>
      <c r="I433" s="405"/>
      <c r="J433" s="365"/>
      <c r="K433" s="413"/>
      <c r="L433" s="365"/>
      <c r="M433" s="413"/>
      <c r="N433" s="365"/>
      <c r="O433" s="413"/>
      <c r="P433" s="365"/>
      <c r="Q433" s="413"/>
      <c r="R433" s="365"/>
      <c r="S433" s="413"/>
      <c r="T433" s="365"/>
      <c r="U433" s="413"/>
      <c r="V433" s="187"/>
      <c r="W433" s="410"/>
      <c r="X433" s="187"/>
      <c r="Y433" s="410"/>
      <c r="Z433" s="187"/>
      <c r="AA433" s="410"/>
      <c r="AB433" s="187"/>
      <c r="AC433" s="410"/>
      <c r="AD433" s="187"/>
      <c r="AE433" s="410"/>
      <c r="AF433" s="187"/>
      <c r="AG433" s="410"/>
      <c r="AH433" s="187"/>
      <c r="AI433" s="410"/>
      <c r="AJ433" s="187"/>
      <c r="AK433" s="410"/>
      <c r="AL433" s="187"/>
      <c r="AM433" s="410"/>
      <c r="AN433" s="187"/>
      <c r="AO433" s="410"/>
      <c r="AP433" s="187"/>
      <c r="AQ433" s="410"/>
      <c r="AR433" s="187"/>
      <c r="AS433" s="410"/>
      <c r="AT433" s="187"/>
      <c r="AU433" s="410"/>
      <c r="AV433" s="187"/>
      <c r="AW433" s="410"/>
      <c r="AX433" s="405"/>
      <c r="AY433" s="406"/>
      <c r="AZ433" s="406"/>
      <c r="BA433" s="405"/>
      <c r="BB433" s="406"/>
    </row>
    <row r="434" spans="1:54" ht="12.75">
      <c r="A434" s="405"/>
      <c r="B434" s="405"/>
      <c r="C434" s="312"/>
      <c r="D434" s="406"/>
      <c r="E434" s="405"/>
      <c r="F434" s="406"/>
      <c r="G434" s="405"/>
      <c r="H434" s="406"/>
      <c r="I434" s="405"/>
      <c r="J434" s="365"/>
      <c r="K434" s="413"/>
      <c r="L434" s="365"/>
      <c r="M434" s="413"/>
      <c r="N434" s="365"/>
      <c r="O434" s="413"/>
      <c r="P434" s="365"/>
      <c r="Q434" s="413"/>
      <c r="R434" s="365"/>
      <c r="S434" s="413"/>
      <c r="T434" s="365"/>
      <c r="U434" s="413"/>
      <c r="V434" s="187"/>
      <c r="W434" s="410"/>
      <c r="X434" s="187"/>
      <c r="Y434" s="410"/>
      <c r="Z434" s="187"/>
      <c r="AA434" s="410"/>
      <c r="AB434" s="187"/>
      <c r="AC434" s="410"/>
      <c r="AD434" s="187"/>
      <c r="AE434" s="410"/>
      <c r="AF434" s="187"/>
      <c r="AG434" s="410"/>
      <c r="AH434" s="187"/>
      <c r="AI434" s="410"/>
      <c r="AJ434" s="187"/>
      <c r="AK434" s="410"/>
      <c r="AL434" s="187"/>
      <c r="AM434" s="410"/>
      <c r="AN434" s="187"/>
      <c r="AO434" s="410"/>
      <c r="AP434" s="187"/>
      <c r="AQ434" s="410"/>
      <c r="AR434" s="187"/>
      <c r="AS434" s="410"/>
      <c r="AT434" s="187"/>
      <c r="AU434" s="410"/>
      <c r="AV434" s="187"/>
      <c r="AW434" s="410"/>
      <c r="AX434" s="405"/>
      <c r="AY434" s="406"/>
      <c r="AZ434" s="406"/>
      <c r="BA434" s="405"/>
      <c r="BB434" s="406"/>
    </row>
    <row r="435" spans="1:54" ht="12.75">
      <c r="A435" s="405"/>
      <c r="B435" s="405"/>
      <c r="C435" s="312"/>
      <c r="D435" s="406"/>
      <c r="E435" s="405"/>
      <c r="F435" s="406"/>
      <c r="G435" s="405"/>
      <c r="H435" s="406"/>
      <c r="I435" s="405"/>
      <c r="J435" s="365"/>
      <c r="K435" s="413"/>
      <c r="L435" s="365"/>
      <c r="M435" s="413"/>
      <c r="N435" s="365"/>
      <c r="O435" s="413"/>
      <c r="P435" s="365"/>
      <c r="Q435" s="413"/>
      <c r="R435" s="365"/>
      <c r="S435" s="413"/>
      <c r="T435" s="365"/>
      <c r="U435" s="413"/>
      <c r="V435" s="187"/>
      <c r="W435" s="410"/>
      <c r="X435" s="187"/>
      <c r="Y435" s="410"/>
      <c r="Z435" s="187"/>
      <c r="AA435" s="410"/>
      <c r="AB435" s="187"/>
      <c r="AC435" s="410"/>
      <c r="AD435" s="187"/>
      <c r="AE435" s="410"/>
      <c r="AF435" s="187"/>
      <c r="AG435" s="410"/>
      <c r="AH435" s="187"/>
      <c r="AI435" s="410"/>
      <c r="AJ435" s="187"/>
      <c r="AK435" s="410"/>
      <c r="AL435" s="187"/>
      <c r="AM435" s="410"/>
      <c r="AN435" s="187"/>
      <c r="AO435" s="410"/>
      <c r="AP435" s="187"/>
      <c r="AQ435" s="410"/>
      <c r="AR435" s="187"/>
      <c r="AS435" s="410"/>
      <c r="AT435" s="187"/>
      <c r="AU435" s="410"/>
      <c r="AV435" s="187"/>
      <c r="AW435" s="410"/>
      <c r="AX435" s="405"/>
      <c r="AY435" s="406"/>
      <c r="AZ435" s="406"/>
      <c r="BA435" s="405"/>
      <c r="BB435" s="406"/>
    </row>
    <row r="436" spans="1:54" ht="12.75">
      <c r="A436" s="405"/>
      <c r="B436" s="405"/>
      <c r="C436" s="312"/>
      <c r="D436" s="406"/>
      <c r="E436" s="405"/>
      <c r="F436" s="406"/>
      <c r="G436" s="405"/>
      <c r="H436" s="406"/>
      <c r="I436" s="405"/>
      <c r="J436" s="365"/>
      <c r="K436" s="413"/>
      <c r="L436" s="365"/>
      <c r="M436" s="413"/>
      <c r="N436" s="365"/>
      <c r="O436" s="413"/>
      <c r="P436" s="365"/>
      <c r="Q436" s="413"/>
      <c r="R436" s="365"/>
      <c r="S436" s="413"/>
      <c r="T436" s="365"/>
      <c r="U436" s="413"/>
      <c r="V436" s="187"/>
      <c r="W436" s="410"/>
      <c r="X436" s="187"/>
      <c r="Y436" s="410"/>
      <c r="Z436" s="187"/>
      <c r="AA436" s="410"/>
      <c r="AB436" s="187"/>
      <c r="AC436" s="410"/>
      <c r="AD436" s="187"/>
      <c r="AE436" s="410"/>
      <c r="AF436" s="187"/>
      <c r="AG436" s="410"/>
      <c r="AH436" s="187"/>
      <c r="AI436" s="410"/>
      <c r="AJ436" s="187"/>
      <c r="AK436" s="410"/>
      <c r="AL436" s="187"/>
      <c r="AM436" s="410"/>
      <c r="AN436" s="187"/>
      <c r="AO436" s="410"/>
      <c r="AP436" s="187"/>
      <c r="AQ436" s="410"/>
      <c r="AR436" s="187"/>
      <c r="AS436" s="410"/>
      <c r="AT436" s="187"/>
      <c r="AU436" s="410"/>
      <c r="AV436" s="187"/>
      <c r="AW436" s="410"/>
      <c r="AX436" s="405"/>
      <c r="AY436" s="406"/>
      <c r="AZ436" s="406"/>
      <c r="BA436" s="405"/>
      <c r="BB436" s="406"/>
    </row>
    <row r="437" spans="1:54" ht="12.75">
      <c r="A437" s="405"/>
      <c r="B437" s="405"/>
      <c r="C437" s="312"/>
      <c r="D437" s="406"/>
      <c r="E437" s="405"/>
      <c r="F437" s="406"/>
      <c r="G437" s="405"/>
      <c r="H437" s="406"/>
      <c r="I437" s="405"/>
      <c r="J437" s="365"/>
      <c r="K437" s="413"/>
      <c r="L437" s="365"/>
      <c r="M437" s="413"/>
      <c r="N437" s="365"/>
      <c r="O437" s="413"/>
      <c r="P437" s="365"/>
      <c r="Q437" s="413"/>
      <c r="R437" s="365"/>
      <c r="S437" s="413"/>
      <c r="T437" s="365"/>
      <c r="U437" s="413"/>
      <c r="V437" s="187"/>
      <c r="W437" s="410"/>
      <c r="X437" s="187"/>
      <c r="Y437" s="410"/>
      <c r="Z437" s="187"/>
      <c r="AA437" s="410"/>
      <c r="AB437" s="187"/>
      <c r="AC437" s="410"/>
      <c r="AD437" s="187"/>
      <c r="AE437" s="410"/>
      <c r="AF437" s="187"/>
      <c r="AG437" s="410"/>
      <c r="AH437" s="187"/>
      <c r="AI437" s="410"/>
      <c r="AJ437" s="187"/>
      <c r="AK437" s="410"/>
      <c r="AL437" s="187"/>
      <c r="AM437" s="410"/>
      <c r="AN437" s="187"/>
      <c r="AO437" s="410"/>
      <c r="AP437" s="187"/>
      <c r="AQ437" s="410"/>
      <c r="AR437" s="187"/>
      <c r="AS437" s="410"/>
      <c r="AT437" s="187"/>
      <c r="AU437" s="410"/>
      <c r="AV437" s="187"/>
      <c r="AW437" s="410"/>
      <c r="AX437" s="405"/>
      <c r="AY437" s="406"/>
      <c r="AZ437" s="406"/>
      <c r="BA437" s="405"/>
      <c r="BB437" s="406"/>
    </row>
    <row r="438" spans="1:54" ht="12.75">
      <c r="A438" s="405"/>
      <c r="B438" s="405"/>
      <c r="C438" s="312"/>
      <c r="D438" s="406"/>
      <c r="E438" s="405"/>
      <c r="F438" s="406"/>
      <c r="G438" s="405"/>
      <c r="H438" s="406"/>
      <c r="I438" s="405"/>
      <c r="J438" s="365"/>
      <c r="K438" s="413"/>
      <c r="L438" s="365"/>
      <c r="M438" s="413"/>
      <c r="N438" s="365"/>
      <c r="O438" s="413"/>
      <c r="P438" s="365"/>
      <c r="Q438" s="413"/>
      <c r="R438" s="365"/>
      <c r="S438" s="413"/>
      <c r="T438" s="365"/>
      <c r="U438" s="413"/>
      <c r="V438" s="187"/>
      <c r="W438" s="410"/>
      <c r="X438" s="187"/>
      <c r="Y438" s="410"/>
      <c r="Z438" s="187"/>
      <c r="AA438" s="410"/>
      <c r="AB438" s="187"/>
      <c r="AC438" s="410"/>
      <c r="AD438" s="187"/>
      <c r="AE438" s="410"/>
      <c r="AF438" s="187"/>
      <c r="AG438" s="410"/>
      <c r="AH438" s="187"/>
      <c r="AI438" s="410"/>
      <c r="AJ438" s="187"/>
      <c r="AK438" s="410"/>
      <c r="AL438" s="187"/>
      <c r="AM438" s="410"/>
      <c r="AN438" s="187"/>
      <c r="AO438" s="410"/>
      <c r="AP438" s="187"/>
      <c r="AQ438" s="410"/>
      <c r="AR438" s="187"/>
      <c r="AS438" s="410"/>
      <c r="AT438" s="187"/>
      <c r="AU438" s="410"/>
      <c r="AV438" s="187"/>
      <c r="AW438" s="410"/>
      <c r="AX438" s="405"/>
      <c r="AY438" s="406"/>
      <c r="AZ438" s="406"/>
      <c r="BA438" s="405"/>
      <c r="BB438" s="406"/>
    </row>
    <row r="439" spans="1:54" ht="12.75">
      <c r="A439" s="405"/>
      <c r="B439" s="405"/>
      <c r="C439" s="312"/>
      <c r="D439" s="406"/>
      <c r="E439" s="405"/>
      <c r="F439" s="406"/>
      <c r="G439" s="405"/>
      <c r="H439" s="406"/>
      <c r="I439" s="405"/>
      <c r="J439" s="365"/>
      <c r="K439" s="413"/>
      <c r="L439" s="365"/>
      <c r="M439" s="413"/>
      <c r="N439" s="365"/>
      <c r="O439" s="413"/>
      <c r="P439" s="365"/>
      <c r="Q439" s="413"/>
      <c r="R439" s="365"/>
      <c r="S439" s="413"/>
      <c r="T439" s="365"/>
      <c r="U439" s="413"/>
      <c r="V439" s="187"/>
      <c r="W439" s="410"/>
      <c r="X439" s="187"/>
      <c r="Y439" s="410"/>
      <c r="Z439" s="187"/>
      <c r="AA439" s="410"/>
      <c r="AB439" s="187"/>
      <c r="AC439" s="410"/>
      <c r="AD439" s="187"/>
      <c r="AE439" s="410"/>
      <c r="AF439" s="187"/>
      <c r="AG439" s="410"/>
      <c r="AH439" s="187"/>
      <c r="AI439" s="410"/>
      <c r="AJ439" s="187"/>
      <c r="AK439" s="410"/>
      <c r="AL439" s="187"/>
      <c r="AM439" s="410"/>
      <c r="AN439" s="187"/>
      <c r="AO439" s="410"/>
      <c r="AP439" s="187"/>
      <c r="AQ439" s="410"/>
      <c r="AR439" s="187"/>
      <c r="AS439" s="410"/>
      <c r="AT439" s="187"/>
      <c r="AU439" s="410"/>
      <c r="AV439" s="187"/>
      <c r="AW439" s="410"/>
      <c r="AX439" s="405"/>
      <c r="AY439" s="406"/>
      <c r="AZ439" s="406"/>
      <c r="BA439" s="405"/>
      <c r="BB439" s="406"/>
    </row>
    <row r="440" spans="1:54" ht="12.75">
      <c r="A440" s="405"/>
      <c r="B440" s="405"/>
      <c r="C440" s="312"/>
      <c r="D440" s="406"/>
      <c r="E440" s="405"/>
      <c r="F440" s="406"/>
      <c r="G440" s="405"/>
      <c r="H440" s="406"/>
      <c r="I440" s="405"/>
      <c r="J440" s="365"/>
      <c r="K440" s="413"/>
      <c r="L440" s="365"/>
      <c r="M440" s="413"/>
      <c r="N440" s="365"/>
      <c r="O440" s="413"/>
      <c r="P440" s="365"/>
      <c r="Q440" s="413"/>
      <c r="R440" s="365"/>
      <c r="S440" s="413"/>
      <c r="T440" s="365"/>
      <c r="U440" s="413"/>
      <c r="V440" s="187"/>
      <c r="W440" s="410"/>
      <c r="X440" s="187"/>
      <c r="Y440" s="410"/>
      <c r="Z440" s="187"/>
      <c r="AA440" s="410"/>
      <c r="AB440" s="187"/>
      <c r="AC440" s="410"/>
      <c r="AD440" s="187"/>
      <c r="AE440" s="410"/>
      <c r="AF440" s="187"/>
      <c r="AG440" s="410"/>
      <c r="AH440" s="187"/>
      <c r="AI440" s="410"/>
      <c r="AJ440" s="187"/>
      <c r="AK440" s="410"/>
      <c r="AL440" s="187"/>
      <c r="AM440" s="410"/>
      <c r="AN440" s="187"/>
      <c r="AO440" s="410"/>
      <c r="AP440" s="187"/>
      <c r="AQ440" s="410"/>
      <c r="AR440" s="187"/>
      <c r="AS440" s="410"/>
      <c r="AT440" s="187"/>
      <c r="AU440" s="410"/>
      <c r="AV440" s="187"/>
      <c r="AW440" s="410"/>
      <c r="AX440" s="405"/>
      <c r="AY440" s="406"/>
      <c r="AZ440" s="406"/>
      <c r="BA440" s="405"/>
      <c r="BB440" s="406"/>
    </row>
    <row r="441" spans="1:54" ht="12.75">
      <c r="A441" s="405"/>
      <c r="B441" s="405"/>
      <c r="C441" s="312"/>
      <c r="D441" s="406"/>
      <c r="E441" s="405"/>
      <c r="F441" s="406"/>
      <c r="G441" s="405"/>
      <c r="H441" s="406"/>
      <c r="I441" s="405"/>
      <c r="J441" s="365"/>
      <c r="K441" s="413"/>
      <c r="L441" s="365"/>
      <c r="M441" s="413"/>
      <c r="N441" s="365"/>
      <c r="O441" s="413"/>
      <c r="P441" s="365"/>
      <c r="Q441" s="413"/>
      <c r="R441" s="365"/>
      <c r="S441" s="413"/>
      <c r="T441" s="365"/>
      <c r="U441" s="413"/>
      <c r="V441" s="187"/>
      <c r="W441" s="410"/>
      <c r="X441" s="187"/>
      <c r="Y441" s="410"/>
      <c r="Z441" s="187"/>
      <c r="AA441" s="410"/>
      <c r="AB441" s="187"/>
      <c r="AC441" s="410"/>
      <c r="AD441" s="187"/>
      <c r="AE441" s="410"/>
      <c r="AF441" s="187"/>
      <c r="AG441" s="410"/>
      <c r="AH441" s="187"/>
      <c r="AI441" s="410"/>
      <c r="AJ441" s="187"/>
      <c r="AK441" s="410"/>
      <c r="AL441" s="187"/>
      <c r="AM441" s="410"/>
      <c r="AN441" s="187"/>
      <c r="AO441" s="410"/>
      <c r="AP441" s="187"/>
      <c r="AQ441" s="410"/>
      <c r="AR441" s="187"/>
      <c r="AS441" s="410"/>
      <c r="AT441" s="187"/>
      <c r="AU441" s="410"/>
      <c r="AV441" s="187"/>
      <c r="AW441" s="410"/>
      <c r="AX441" s="405"/>
      <c r="AY441" s="406"/>
      <c r="AZ441" s="406"/>
      <c r="BA441" s="405"/>
      <c r="BB441" s="406"/>
    </row>
    <row r="442" spans="1:54" ht="12.75">
      <c r="A442" s="405"/>
      <c r="B442" s="405"/>
      <c r="C442" s="312"/>
      <c r="D442" s="406"/>
      <c r="E442" s="405"/>
      <c r="F442" s="406"/>
      <c r="G442" s="405"/>
      <c r="H442" s="406"/>
      <c r="I442" s="405"/>
      <c r="J442" s="365"/>
      <c r="K442" s="413"/>
      <c r="L442" s="365"/>
      <c r="M442" s="413"/>
      <c r="N442" s="365"/>
      <c r="O442" s="413"/>
      <c r="P442" s="365"/>
      <c r="Q442" s="413"/>
      <c r="R442" s="365"/>
      <c r="S442" s="413"/>
      <c r="T442" s="365"/>
      <c r="U442" s="413"/>
      <c r="V442" s="187"/>
      <c r="W442" s="410"/>
      <c r="X442" s="187"/>
      <c r="Y442" s="410"/>
      <c r="Z442" s="187"/>
      <c r="AA442" s="410"/>
      <c r="AB442" s="187"/>
      <c r="AC442" s="410"/>
      <c r="AD442" s="187"/>
      <c r="AE442" s="410"/>
      <c r="AF442" s="187"/>
      <c r="AG442" s="410"/>
      <c r="AH442" s="187"/>
      <c r="AI442" s="410"/>
      <c r="AJ442" s="187"/>
      <c r="AK442" s="410"/>
      <c r="AL442" s="187"/>
      <c r="AM442" s="410"/>
      <c r="AN442" s="187"/>
      <c r="AO442" s="410"/>
      <c r="AP442" s="187"/>
      <c r="AQ442" s="410"/>
      <c r="AR442" s="187"/>
      <c r="AS442" s="410"/>
      <c r="AT442" s="187"/>
      <c r="AU442" s="410"/>
      <c r="AV442" s="187"/>
      <c r="AW442" s="410"/>
      <c r="AX442" s="405"/>
      <c r="AY442" s="406"/>
      <c r="AZ442" s="406"/>
      <c r="BA442" s="405"/>
      <c r="BB442" s="406"/>
    </row>
    <row r="443" spans="1:54" ht="12.75">
      <c r="A443" s="405"/>
      <c r="B443" s="405"/>
      <c r="C443" s="312"/>
      <c r="D443" s="406"/>
      <c r="E443" s="405"/>
      <c r="F443" s="406"/>
      <c r="G443" s="405"/>
      <c r="H443" s="406"/>
      <c r="I443" s="405"/>
      <c r="J443" s="365"/>
      <c r="K443" s="413"/>
      <c r="L443" s="365"/>
      <c r="M443" s="413"/>
      <c r="N443" s="365"/>
      <c r="O443" s="413"/>
      <c r="P443" s="365"/>
      <c r="Q443" s="413"/>
      <c r="R443" s="365"/>
      <c r="S443" s="413"/>
      <c r="T443" s="365"/>
      <c r="U443" s="413"/>
      <c r="V443" s="187"/>
      <c r="W443" s="410"/>
      <c r="X443" s="187"/>
      <c r="Y443" s="410"/>
      <c r="Z443" s="187"/>
      <c r="AA443" s="410"/>
      <c r="AB443" s="187"/>
      <c r="AC443" s="410"/>
      <c r="AD443" s="187"/>
      <c r="AE443" s="410"/>
      <c r="AF443" s="187"/>
      <c r="AG443" s="410"/>
      <c r="AH443" s="187"/>
      <c r="AI443" s="410"/>
      <c r="AJ443" s="187"/>
      <c r="AK443" s="410"/>
      <c r="AL443" s="187"/>
      <c r="AM443" s="410"/>
      <c r="AN443" s="187"/>
      <c r="AO443" s="410"/>
      <c r="AP443" s="187"/>
      <c r="AQ443" s="410"/>
      <c r="AR443" s="187"/>
      <c r="AS443" s="410"/>
      <c r="AT443" s="187"/>
      <c r="AU443" s="410"/>
      <c r="AV443" s="187"/>
      <c r="AW443" s="410"/>
      <c r="AX443" s="405"/>
      <c r="AY443" s="406"/>
      <c r="AZ443" s="406"/>
      <c r="BA443" s="405"/>
      <c r="BB443" s="406"/>
    </row>
    <row r="444" spans="1:54" ht="12.75">
      <c r="A444" s="405"/>
      <c r="B444" s="405"/>
      <c r="C444" s="312"/>
      <c r="D444" s="406"/>
      <c r="E444" s="405"/>
      <c r="F444" s="406"/>
      <c r="G444" s="405"/>
      <c r="H444" s="406"/>
      <c r="I444" s="405"/>
      <c r="J444" s="365"/>
      <c r="K444" s="413"/>
      <c r="L444" s="365"/>
      <c r="M444" s="413"/>
      <c r="N444" s="365"/>
      <c r="O444" s="413"/>
      <c r="P444" s="365"/>
      <c r="Q444" s="413"/>
      <c r="R444" s="365"/>
      <c r="S444" s="413"/>
      <c r="T444" s="365"/>
      <c r="U444" s="413"/>
      <c r="V444" s="187"/>
      <c r="W444" s="410"/>
      <c r="X444" s="187"/>
      <c r="Y444" s="410"/>
      <c r="Z444" s="187"/>
      <c r="AA444" s="410"/>
      <c r="AB444" s="187"/>
      <c r="AC444" s="410"/>
      <c r="AD444" s="187"/>
      <c r="AE444" s="410"/>
      <c r="AF444" s="187"/>
      <c r="AG444" s="410"/>
      <c r="AH444" s="187"/>
      <c r="AI444" s="410"/>
      <c r="AJ444" s="187"/>
      <c r="AK444" s="410"/>
      <c r="AL444" s="187"/>
      <c r="AM444" s="410"/>
      <c r="AN444" s="187"/>
      <c r="AO444" s="410"/>
      <c r="AP444" s="187"/>
      <c r="AQ444" s="410"/>
      <c r="AR444" s="187"/>
      <c r="AS444" s="410"/>
      <c r="AT444" s="187"/>
      <c r="AU444" s="410"/>
      <c r="AV444" s="187"/>
      <c r="AW444" s="410"/>
      <c r="AX444" s="405"/>
      <c r="AY444" s="406"/>
      <c r="AZ444" s="406"/>
      <c r="BA444" s="405"/>
      <c r="BB444" s="406"/>
    </row>
    <row r="445" spans="1:54" ht="12.75">
      <c r="A445" s="405"/>
      <c r="B445" s="405"/>
      <c r="C445" s="312"/>
      <c r="D445" s="406"/>
      <c r="E445" s="405"/>
      <c r="F445" s="406"/>
      <c r="G445" s="405"/>
      <c r="H445" s="406"/>
      <c r="I445" s="405"/>
      <c r="J445" s="365"/>
      <c r="K445" s="413"/>
      <c r="L445" s="365"/>
      <c r="M445" s="413"/>
      <c r="N445" s="365"/>
      <c r="O445" s="413"/>
      <c r="P445" s="365"/>
      <c r="Q445" s="413"/>
      <c r="R445" s="365"/>
      <c r="S445" s="413"/>
      <c r="T445" s="365"/>
      <c r="U445" s="413"/>
      <c r="V445" s="187"/>
      <c r="W445" s="410"/>
      <c r="X445" s="187"/>
      <c r="Y445" s="410"/>
      <c r="Z445" s="187"/>
      <c r="AA445" s="410"/>
      <c r="AB445" s="187"/>
      <c r="AC445" s="410"/>
      <c r="AD445" s="187"/>
      <c r="AE445" s="410"/>
      <c r="AF445" s="187"/>
      <c r="AG445" s="410"/>
      <c r="AH445" s="187"/>
      <c r="AI445" s="410"/>
      <c r="AJ445" s="187"/>
      <c r="AK445" s="410"/>
      <c r="AL445" s="187"/>
      <c r="AM445" s="410"/>
      <c r="AN445" s="187"/>
      <c r="AO445" s="410"/>
      <c r="AP445" s="187"/>
      <c r="AQ445" s="410"/>
      <c r="AR445" s="187"/>
      <c r="AS445" s="410"/>
      <c r="AT445" s="187"/>
      <c r="AU445" s="410"/>
      <c r="AV445" s="187"/>
      <c r="AW445" s="410"/>
      <c r="AX445" s="405"/>
      <c r="AY445" s="406"/>
      <c r="AZ445" s="406"/>
      <c r="BA445" s="405"/>
      <c r="BB445" s="406"/>
    </row>
    <row r="446" spans="1:54" ht="12.75">
      <c r="A446" s="405"/>
      <c r="B446" s="405"/>
      <c r="C446" s="312"/>
      <c r="D446" s="406"/>
      <c r="E446" s="405"/>
      <c r="F446" s="406"/>
      <c r="G446" s="405"/>
      <c r="H446" s="406"/>
      <c r="I446" s="405"/>
      <c r="J446" s="365"/>
      <c r="K446" s="413"/>
      <c r="L446" s="365"/>
      <c r="M446" s="413"/>
      <c r="N446" s="365"/>
      <c r="O446" s="413"/>
      <c r="P446" s="365"/>
      <c r="Q446" s="413"/>
      <c r="R446" s="365"/>
      <c r="S446" s="413"/>
      <c r="T446" s="365"/>
      <c r="U446" s="413"/>
      <c r="V446" s="187"/>
      <c r="W446" s="410"/>
      <c r="X446" s="187"/>
      <c r="Y446" s="410"/>
      <c r="Z446" s="187"/>
      <c r="AA446" s="410"/>
      <c r="AB446" s="187"/>
      <c r="AC446" s="410"/>
      <c r="AD446" s="187"/>
      <c r="AE446" s="410"/>
      <c r="AF446" s="187"/>
      <c r="AG446" s="410"/>
      <c r="AH446" s="187"/>
      <c r="AI446" s="410"/>
      <c r="AJ446" s="187"/>
      <c r="AK446" s="410"/>
      <c r="AL446" s="187"/>
      <c r="AM446" s="410"/>
      <c r="AN446" s="187"/>
      <c r="AO446" s="410"/>
      <c r="AP446" s="187"/>
      <c r="AQ446" s="410"/>
      <c r="AR446" s="187"/>
      <c r="AS446" s="410"/>
      <c r="AT446" s="187"/>
      <c r="AU446" s="410"/>
      <c r="AV446" s="187"/>
      <c r="AW446" s="410"/>
      <c r="AX446" s="405"/>
      <c r="AY446" s="406"/>
      <c r="AZ446" s="406"/>
      <c r="BA446" s="405"/>
      <c r="BB446" s="406"/>
    </row>
    <row r="447" spans="1:54" ht="12.75">
      <c r="A447" s="405"/>
      <c r="B447" s="405"/>
      <c r="C447" s="312"/>
      <c r="D447" s="406"/>
      <c r="E447" s="405"/>
      <c r="F447" s="406"/>
      <c r="G447" s="405"/>
      <c r="H447" s="406"/>
      <c r="I447" s="405"/>
      <c r="J447" s="365"/>
      <c r="K447" s="413"/>
      <c r="L447" s="365"/>
      <c r="M447" s="413"/>
      <c r="N447" s="365"/>
      <c r="O447" s="413"/>
      <c r="P447" s="365"/>
      <c r="Q447" s="413"/>
      <c r="R447" s="365"/>
      <c r="S447" s="413"/>
      <c r="T447" s="365"/>
      <c r="U447" s="413"/>
      <c r="V447" s="187"/>
      <c r="W447" s="410"/>
      <c r="X447" s="187"/>
      <c r="Y447" s="410"/>
      <c r="Z447" s="187"/>
      <c r="AA447" s="410"/>
      <c r="AB447" s="187"/>
      <c r="AC447" s="410"/>
      <c r="AD447" s="187"/>
      <c r="AE447" s="410"/>
      <c r="AF447" s="187"/>
      <c r="AG447" s="410"/>
      <c r="AH447" s="187"/>
      <c r="AI447" s="410"/>
      <c r="AJ447" s="187"/>
      <c r="AK447" s="410"/>
      <c r="AL447" s="187"/>
      <c r="AM447" s="410"/>
      <c r="AN447" s="187"/>
      <c r="AO447" s="410"/>
      <c r="AP447" s="187"/>
      <c r="AQ447" s="410"/>
      <c r="AR447" s="187"/>
      <c r="AS447" s="410"/>
      <c r="AT447" s="187"/>
      <c r="AU447" s="410"/>
      <c r="AV447" s="187"/>
      <c r="AW447" s="410"/>
      <c r="AX447" s="405"/>
      <c r="AY447" s="406"/>
      <c r="AZ447" s="406"/>
      <c r="BA447" s="405"/>
      <c r="BB447" s="406"/>
    </row>
    <row r="448" spans="1:54" ht="12.75">
      <c r="A448" s="405"/>
      <c r="B448" s="405"/>
      <c r="C448" s="312"/>
      <c r="D448" s="406"/>
      <c r="E448" s="405"/>
      <c r="F448" s="406"/>
      <c r="G448" s="405"/>
      <c r="H448" s="406"/>
      <c r="I448" s="405"/>
      <c r="J448" s="365"/>
      <c r="K448" s="413"/>
      <c r="L448" s="365"/>
      <c r="M448" s="413"/>
      <c r="N448" s="365"/>
      <c r="O448" s="413"/>
      <c r="P448" s="365"/>
      <c r="Q448" s="413"/>
      <c r="R448" s="365"/>
      <c r="S448" s="413"/>
      <c r="T448" s="365"/>
      <c r="U448" s="413"/>
      <c r="V448" s="187"/>
      <c r="W448" s="410"/>
      <c r="X448" s="187"/>
      <c r="Y448" s="410"/>
      <c r="Z448" s="187"/>
      <c r="AA448" s="410"/>
      <c r="AB448" s="187"/>
      <c r="AC448" s="410"/>
      <c r="AD448" s="187"/>
      <c r="AE448" s="410"/>
      <c r="AF448" s="187"/>
      <c r="AG448" s="410"/>
      <c r="AH448" s="187"/>
      <c r="AI448" s="410"/>
      <c r="AJ448" s="187"/>
      <c r="AK448" s="410"/>
      <c r="AL448" s="187"/>
      <c r="AM448" s="410"/>
      <c r="AN448" s="187"/>
      <c r="AO448" s="410"/>
      <c r="AP448" s="187"/>
      <c r="AQ448" s="410"/>
      <c r="AR448" s="187"/>
      <c r="AS448" s="410"/>
      <c r="AT448" s="187"/>
      <c r="AU448" s="410"/>
      <c r="AV448" s="187"/>
      <c r="AW448" s="410"/>
      <c r="AX448" s="405"/>
      <c r="AY448" s="406"/>
      <c r="AZ448" s="406"/>
      <c r="BA448" s="405"/>
      <c r="BB448" s="406"/>
    </row>
    <row r="449" spans="1:54" ht="12.75">
      <c r="A449" s="405"/>
      <c r="B449" s="405"/>
      <c r="C449" s="312"/>
      <c r="D449" s="406"/>
      <c r="E449" s="405"/>
      <c r="F449" s="406"/>
      <c r="G449" s="405"/>
      <c r="H449" s="406"/>
      <c r="I449" s="405"/>
      <c r="J449" s="365"/>
      <c r="K449" s="413"/>
      <c r="L449" s="365"/>
      <c r="M449" s="413"/>
      <c r="N449" s="365"/>
      <c r="O449" s="413"/>
      <c r="P449" s="365"/>
      <c r="Q449" s="413"/>
      <c r="R449" s="365"/>
      <c r="S449" s="413"/>
      <c r="T449" s="365"/>
      <c r="U449" s="413"/>
      <c r="V449" s="187"/>
      <c r="W449" s="410"/>
      <c r="X449" s="187"/>
      <c r="Y449" s="410"/>
      <c r="Z449" s="187"/>
      <c r="AA449" s="410"/>
      <c r="AB449" s="187"/>
      <c r="AC449" s="410"/>
      <c r="AD449" s="187"/>
      <c r="AE449" s="410"/>
      <c r="AF449" s="187"/>
      <c r="AG449" s="410"/>
      <c r="AH449" s="187"/>
      <c r="AI449" s="410"/>
      <c r="AJ449" s="187"/>
      <c r="AK449" s="410"/>
      <c r="AL449" s="187"/>
      <c r="AM449" s="410"/>
      <c r="AN449" s="187"/>
      <c r="AO449" s="410"/>
      <c r="AP449" s="187"/>
      <c r="AQ449" s="410"/>
      <c r="AR449" s="187"/>
      <c r="AS449" s="410"/>
      <c r="AT449" s="187"/>
      <c r="AU449" s="410"/>
      <c r="AV449" s="187"/>
      <c r="AW449" s="410"/>
      <c r="AX449" s="405"/>
      <c r="AY449" s="406"/>
      <c r="AZ449" s="406"/>
      <c r="BA449" s="405"/>
      <c r="BB449" s="406"/>
    </row>
    <row r="450" spans="1:54" ht="12.75">
      <c r="A450" s="405"/>
      <c r="B450" s="405"/>
      <c r="C450" s="312"/>
      <c r="D450" s="406"/>
      <c r="E450" s="405"/>
      <c r="F450" s="406"/>
      <c r="G450" s="405"/>
      <c r="H450" s="406"/>
      <c r="I450" s="405"/>
      <c r="J450" s="365"/>
      <c r="K450" s="413"/>
      <c r="L450" s="365"/>
      <c r="M450" s="413"/>
      <c r="N450" s="365"/>
      <c r="O450" s="413"/>
      <c r="P450" s="365"/>
      <c r="Q450" s="413"/>
      <c r="R450" s="365"/>
      <c r="S450" s="413"/>
      <c r="T450" s="365"/>
      <c r="U450" s="413"/>
      <c r="V450" s="187"/>
      <c r="W450" s="410"/>
      <c r="X450" s="187"/>
      <c r="Y450" s="410"/>
      <c r="Z450" s="187"/>
      <c r="AA450" s="410"/>
      <c r="AB450" s="187"/>
      <c r="AC450" s="410"/>
      <c r="AD450" s="187"/>
      <c r="AE450" s="410"/>
      <c r="AF450" s="187"/>
      <c r="AG450" s="410"/>
      <c r="AH450" s="187"/>
      <c r="AI450" s="410"/>
      <c r="AJ450" s="187"/>
      <c r="AK450" s="410"/>
      <c r="AL450" s="187"/>
      <c r="AM450" s="410"/>
      <c r="AN450" s="187"/>
      <c r="AO450" s="410"/>
      <c r="AP450" s="187"/>
      <c r="AQ450" s="410"/>
      <c r="AR450" s="187"/>
      <c r="AS450" s="410"/>
      <c r="AT450" s="187"/>
      <c r="AU450" s="410"/>
      <c r="AV450" s="187"/>
      <c r="AW450" s="410"/>
      <c r="AX450" s="405"/>
      <c r="AY450" s="406"/>
      <c r="AZ450" s="406"/>
      <c r="BA450" s="405"/>
      <c r="BB450" s="406"/>
    </row>
    <row r="451" spans="1:54" ht="12.75">
      <c r="A451" s="405"/>
      <c r="B451" s="405"/>
      <c r="C451" s="312"/>
      <c r="D451" s="406"/>
      <c r="E451" s="405"/>
      <c r="F451" s="406"/>
      <c r="G451" s="405"/>
      <c r="H451" s="406"/>
      <c r="I451" s="405"/>
      <c r="J451" s="365"/>
      <c r="K451" s="413"/>
      <c r="L451" s="365"/>
      <c r="M451" s="413"/>
      <c r="N451" s="365"/>
      <c r="O451" s="413"/>
      <c r="P451" s="365"/>
      <c r="Q451" s="413"/>
      <c r="R451" s="365"/>
      <c r="S451" s="413"/>
      <c r="T451" s="365"/>
      <c r="U451" s="413"/>
      <c r="V451" s="187"/>
      <c r="W451" s="410"/>
      <c r="X451" s="187"/>
      <c r="Y451" s="410"/>
      <c r="Z451" s="187"/>
      <c r="AA451" s="410"/>
      <c r="AB451" s="187"/>
      <c r="AC451" s="410"/>
      <c r="AD451" s="187"/>
      <c r="AE451" s="410"/>
      <c r="AF451" s="187"/>
      <c r="AG451" s="410"/>
      <c r="AH451" s="187"/>
      <c r="AI451" s="410"/>
      <c r="AJ451" s="187"/>
      <c r="AK451" s="410"/>
      <c r="AL451" s="187"/>
      <c r="AM451" s="410"/>
      <c r="AN451" s="187"/>
      <c r="AO451" s="410"/>
      <c r="AP451" s="187"/>
      <c r="AQ451" s="410"/>
      <c r="AR451" s="187"/>
      <c r="AS451" s="410"/>
      <c r="AT451" s="187"/>
      <c r="AU451" s="410"/>
      <c r="AV451" s="187"/>
      <c r="AW451" s="410"/>
      <c r="AX451" s="405"/>
      <c r="AY451" s="406"/>
      <c r="AZ451" s="406"/>
      <c r="BA451" s="405"/>
      <c r="BB451" s="406"/>
    </row>
    <row r="452" spans="1:54" ht="12.75">
      <c r="A452" s="405"/>
      <c r="B452" s="405"/>
      <c r="C452" s="312"/>
      <c r="D452" s="406"/>
      <c r="E452" s="405"/>
      <c r="F452" s="406"/>
      <c r="G452" s="405"/>
      <c r="H452" s="406"/>
      <c r="I452" s="405"/>
      <c r="J452" s="365"/>
      <c r="K452" s="413"/>
      <c r="L452" s="365"/>
      <c r="M452" s="413"/>
      <c r="N452" s="365"/>
      <c r="O452" s="413"/>
      <c r="P452" s="365"/>
      <c r="Q452" s="413"/>
      <c r="R452" s="365"/>
      <c r="S452" s="413"/>
      <c r="T452" s="365"/>
      <c r="U452" s="413"/>
      <c r="V452" s="187"/>
      <c r="W452" s="410"/>
      <c r="X452" s="187"/>
      <c r="Y452" s="410"/>
      <c r="Z452" s="187"/>
      <c r="AA452" s="410"/>
      <c r="AB452" s="187"/>
      <c r="AC452" s="410"/>
      <c r="AD452" s="187"/>
      <c r="AE452" s="410"/>
      <c r="AF452" s="187"/>
      <c r="AG452" s="410"/>
      <c r="AH452" s="187"/>
      <c r="AI452" s="410"/>
      <c r="AJ452" s="187"/>
      <c r="AK452" s="410"/>
      <c r="AL452" s="187"/>
      <c r="AM452" s="410"/>
      <c r="AN452" s="187"/>
      <c r="AO452" s="410"/>
      <c r="AP452" s="187"/>
      <c r="AQ452" s="410"/>
      <c r="AR452" s="187"/>
      <c r="AS452" s="410"/>
      <c r="AT452" s="187"/>
      <c r="AU452" s="410"/>
      <c r="AV452" s="187"/>
      <c r="AW452" s="410"/>
      <c r="AX452" s="405"/>
      <c r="AY452" s="406"/>
      <c r="AZ452" s="406"/>
      <c r="BA452" s="405"/>
      <c r="BB452" s="406"/>
    </row>
    <row r="453" spans="1:54" ht="12.75">
      <c r="A453" s="405"/>
      <c r="B453" s="405"/>
      <c r="C453" s="312"/>
      <c r="D453" s="406"/>
      <c r="E453" s="405"/>
      <c r="F453" s="406"/>
      <c r="G453" s="405"/>
      <c r="H453" s="406"/>
      <c r="I453" s="405"/>
      <c r="J453" s="365"/>
      <c r="K453" s="413"/>
      <c r="L453" s="365"/>
      <c r="M453" s="413"/>
      <c r="N453" s="365"/>
      <c r="O453" s="413"/>
      <c r="P453" s="365"/>
      <c r="Q453" s="413"/>
      <c r="R453" s="365"/>
      <c r="S453" s="413"/>
      <c r="T453" s="365"/>
      <c r="U453" s="413"/>
      <c r="V453" s="187"/>
      <c r="W453" s="410"/>
      <c r="X453" s="187"/>
      <c r="Y453" s="410"/>
      <c r="Z453" s="187"/>
      <c r="AA453" s="410"/>
      <c r="AB453" s="187"/>
      <c r="AC453" s="410"/>
      <c r="AD453" s="187"/>
      <c r="AE453" s="410"/>
      <c r="AF453" s="187"/>
      <c r="AG453" s="410"/>
      <c r="AH453" s="187"/>
      <c r="AI453" s="410"/>
      <c r="AJ453" s="187"/>
      <c r="AK453" s="410"/>
      <c r="AL453" s="187"/>
      <c r="AM453" s="410"/>
      <c r="AN453" s="187"/>
      <c r="AO453" s="410"/>
      <c r="AP453" s="187"/>
      <c r="AQ453" s="410"/>
      <c r="AR453" s="187"/>
      <c r="AS453" s="410"/>
      <c r="AT453" s="187"/>
      <c r="AU453" s="410"/>
      <c r="AV453" s="187"/>
      <c r="AW453" s="410"/>
      <c r="AX453" s="405"/>
      <c r="AY453" s="406"/>
      <c r="AZ453" s="406"/>
      <c r="BA453" s="405"/>
      <c r="BB453" s="406"/>
    </row>
    <row r="454" spans="1:54" ht="12.75">
      <c r="A454" s="405"/>
      <c r="B454" s="405"/>
      <c r="C454" s="312"/>
      <c r="D454" s="406"/>
      <c r="E454" s="405"/>
      <c r="F454" s="406"/>
      <c r="G454" s="405"/>
      <c r="H454" s="406"/>
      <c r="I454" s="405"/>
      <c r="J454" s="365"/>
      <c r="K454" s="413"/>
      <c r="L454" s="365"/>
      <c r="M454" s="413"/>
      <c r="N454" s="365"/>
      <c r="O454" s="413"/>
      <c r="P454" s="365"/>
      <c r="Q454" s="413"/>
      <c r="R454" s="365"/>
      <c r="S454" s="413"/>
      <c r="T454" s="365"/>
      <c r="U454" s="413"/>
      <c r="V454" s="187"/>
      <c r="W454" s="410"/>
      <c r="X454" s="187"/>
      <c r="Y454" s="410"/>
      <c r="Z454" s="187"/>
      <c r="AA454" s="410"/>
      <c r="AB454" s="187"/>
      <c r="AC454" s="410"/>
      <c r="AD454" s="187"/>
      <c r="AE454" s="410"/>
      <c r="AF454" s="187"/>
      <c r="AG454" s="410"/>
      <c r="AH454" s="187"/>
      <c r="AI454" s="410"/>
      <c r="AJ454" s="187"/>
      <c r="AK454" s="410"/>
      <c r="AL454" s="187"/>
      <c r="AM454" s="410"/>
      <c r="AN454" s="187"/>
      <c r="AO454" s="410"/>
      <c r="AP454" s="187"/>
      <c r="AQ454" s="410"/>
      <c r="AR454" s="187"/>
      <c r="AS454" s="410"/>
      <c r="AT454" s="187"/>
      <c r="AU454" s="410"/>
      <c r="AV454" s="187"/>
      <c r="AW454" s="410"/>
      <c r="AX454" s="405"/>
      <c r="AY454" s="406"/>
      <c r="AZ454" s="406"/>
      <c r="BA454" s="405"/>
      <c r="BB454" s="406"/>
    </row>
    <row r="455" spans="1:54" ht="12.75">
      <c r="A455" s="405"/>
      <c r="B455" s="405"/>
      <c r="C455" s="312"/>
      <c r="D455" s="406"/>
      <c r="E455" s="405"/>
      <c r="F455" s="406"/>
      <c r="G455" s="405"/>
      <c r="H455" s="406"/>
      <c r="I455" s="405"/>
      <c r="J455" s="365"/>
      <c r="K455" s="413"/>
      <c r="L455" s="365"/>
      <c r="M455" s="413"/>
      <c r="N455" s="365"/>
      <c r="O455" s="413"/>
      <c r="P455" s="365"/>
      <c r="Q455" s="413"/>
      <c r="R455" s="365"/>
      <c r="S455" s="413"/>
      <c r="T455" s="365"/>
      <c r="U455" s="413"/>
      <c r="V455" s="187"/>
      <c r="W455" s="410"/>
      <c r="X455" s="187"/>
      <c r="Y455" s="410"/>
      <c r="Z455" s="187"/>
      <c r="AA455" s="410"/>
      <c r="AB455" s="187"/>
      <c r="AC455" s="410"/>
      <c r="AD455" s="187"/>
      <c r="AE455" s="410"/>
      <c r="AF455" s="187"/>
      <c r="AG455" s="410"/>
      <c r="AH455" s="187"/>
      <c r="AI455" s="410"/>
      <c r="AJ455" s="187"/>
      <c r="AK455" s="410"/>
      <c r="AL455" s="187"/>
      <c r="AM455" s="410"/>
      <c r="AN455" s="187"/>
      <c r="AO455" s="410"/>
      <c r="AP455" s="187"/>
      <c r="AQ455" s="410"/>
      <c r="AR455" s="187"/>
      <c r="AS455" s="410"/>
      <c r="AT455" s="187"/>
      <c r="AU455" s="410"/>
      <c r="AV455" s="187"/>
      <c r="AW455" s="410"/>
      <c r="AX455" s="405"/>
      <c r="AY455" s="406"/>
      <c r="AZ455" s="406"/>
      <c r="BA455" s="405"/>
      <c r="BB455" s="406"/>
    </row>
    <row r="456" spans="1:54" ht="12.75">
      <c r="A456" s="405"/>
      <c r="B456" s="405"/>
      <c r="C456" s="312"/>
      <c r="D456" s="406"/>
      <c r="E456" s="405"/>
      <c r="F456" s="406"/>
      <c r="G456" s="405"/>
      <c r="H456" s="406"/>
      <c r="I456" s="405"/>
      <c r="J456" s="365"/>
      <c r="K456" s="413"/>
      <c r="L456" s="365"/>
      <c r="M456" s="413"/>
      <c r="N456" s="365"/>
      <c r="O456" s="413"/>
      <c r="P456" s="365"/>
      <c r="Q456" s="413"/>
      <c r="R456" s="365"/>
      <c r="S456" s="413"/>
      <c r="T456" s="365"/>
      <c r="U456" s="413"/>
      <c r="V456" s="187"/>
      <c r="W456" s="410"/>
      <c r="X456" s="187"/>
      <c r="Y456" s="410"/>
      <c r="Z456" s="187"/>
      <c r="AA456" s="410"/>
      <c r="AB456" s="187"/>
      <c r="AC456" s="410"/>
      <c r="AD456" s="187"/>
      <c r="AE456" s="410"/>
      <c r="AF456" s="187"/>
      <c r="AG456" s="410"/>
      <c r="AH456" s="187"/>
      <c r="AI456" s="410"/>
      <c r="AJ456" s="187"/>
      <c r="AK456" s="410"/>
      <c r="AL456" s="187"/>
      <c r="AM456" s="410"/>
      <c r="AN456" s="187"/>
      <c r="AO456" s="410"/>
      <c r="AP456" s="187"/>
      <c r="AQ456" s="410"/>
      <c r="AR456" s="187"/>
      <c r="AS456" s="410"/>
      <c r="AT456" s="187"/>
      <c r="AU456" s="410"/>
      <c r="AV456" s="187"/>
      <c r="AW456" s="410"/>
      <c r="AX456" s="405"/>
      <c r="AY456" s="406"/>
      <c r="AZ456" s="406"/>
      <c r="BA456" s="405"/>
      <c r="BB456" s="406"/>
    </row>
    <row r="457" spans="1:54" ht="12.75">
      <c r="A457" s="405"/>
      <c r="B457" s="405"/>
      <c r="C457" s="312"/>
      <c r="D457" s="406"/>
      <c r="E457" s="405"/>
      <c r="F457" s="406"/>
      <c r="G457" s="405"/>
      <c r="H457" s="406"/>
      <c r="I457" s="405"/>
      <c r="J457" s="365"/>
      <c r="K457" s="413"/>
      <c r="L457" s="365"/>
      <c r="M457" s="413"/>
      <c r="N457" s="365"/>
      <c r="O457" s="413"/>
      <c r="P457" s="365"/>
      <c r="Q457" s="413"/>
      <c r="R457" s="365"/>
      <c r="S457" s="413"/>
      <c r="T457" s="365"/>
      <c r="U457" s="413"/>
      <c r="V457" s="187"/>
      <c r="W457" s="410"/>
      <c r="X457" s="187"/>
      <c r="Y457" s="410"/>
      <c r="Z457" s="187"/>
      <c r="AA457" s="410"/>
      <c r="AB457" s="187"/>
      <c r="AC457" s="410"/>
      <c r="AD457" s="187"/>
      <c r="AE457" s="410"/>
      <c r="AF457" s="187"/>
      <c r="AG457" s="410"/>
      <c r="AH457" s="187"/>
      <c r="AI457" s="410"/>
      <c r="AJ457" s="187"/>
      <c r="AK457" s="410"/>
      <c r="AL457" s="187"/>
      <c r="AM457" s="410"/>
      <c r="AN457" s="187"/>
      <c r="AO457" s="410"/>
      <c r="AP457" s="187"/>
      <c r="AQ457" s="410"/>
      <c r="AR457" s="187"/>
      <c r="AS457" s="410"/>
      <c r="AT457" s="187"/>
      <c r="AU457" s="410"/>
      <c r="AV457" s="187"/>
      <c r="AW457" s="410"/>
      <c r="AX457" s="405"/>
      <c r="AY457" s="406"/>
      <c r="AZ457" s="406"/>
      <c r="BA457" s="405"/>
      <c r="BB457" s="406"/>
    </row>
    <row r="458" spans="1:54" ht="12.75">
      <c r="A458" s="405"/>
      <c r="B458" s="405"/>
      <c r="C458" s="312"/>
      <c r="D458" s="406"/>
      <c r="E458" s="405"/>
      <c r="F458" s="406"/>
      <c r="G458" s="405"/>
      <c r="H458" s="406"/>
      <c r="I458" s="405"/>
      <c r="J458" s="365"/>
      <c r="K458" s="413"/>
      <c r="L458" s="365"/>
      <c r="M458" s="413"/>
      <c r="N458" s="365"/>
      <c r="O458" s="413"/>
      <c r="P458" s="365"/>
      <c r="Q458" s="413"/>
      <c r="R458" s="365"/>
      <c r="S458" s="413"/>
      <c r="T458" s="365"/>
      <c r="U458" s="413"/>
      <c r="V458" s="187"/>
      <c r="W458" s="410"/>
      <c r="X458" s="187"/>
      <c r="Y458" s="410"/>
      <c r="Z458" s="187"/>
      <c r="AA458" s="410"/>
      <c r="AB458" s="187"/>
      <c r="AC458" s="410"/>
      <c r="AD458" s="187"/>
      <c r="AE458" s="410"/>
      <c r="AF458" s="187"/>
      <c r="AG458" s="410"/>
      <c r="AH458" s="187"/>
      <c r="AI458" s="410"/>
      <c r="AJ458" s="187"/>
      <c r="AK458" s="410"/>
      <c r="AL458" s="187"/>
      <c r="AM458" s="410"/>
      <c r="AN458" s="187"/>
      <c r="AO458" s="410"/>
      <c r="AP458" s="187"/>
      <c r="AQ458" s="410"/>
      <c r="AR458" s="187"/>
      <c r="AS458" s="410"/>
      <c r="AT458" s="187"/>
      <c r="AU458" s="410"/>
      <c r="AV458" s="187"/>
      <c r="AW458" s="410"/>
      <c r="AX458" s="405"/>
      <c r="AY458" s="406"/>
      <c r="AZ458" s="406"/>
      <c r="BA458" s="405"/>
      <c r="BB458" s="406"/>
    </row>
    <row r="459" spans="1:54" ht="12.75">
      <c r="A459" s="405"/>
      <c r="B459" s="405"/>
      <c r="C459" s="312"/>
      <c r="D459" s="406"/>
      <c r="E459" s="405"/>
      <c r="F459" s="406"/>
      <c r="G459" s="405"/>
      <c r="H459" s="406"/>
      <c r="I459" s="405"/>
      <c r="J459" s="365"/>
      <c r="K459" s="413"/>
      <c r="L459" s="365"/>
      <c r="M459" s="413"/>
      <c r="N459" s="365"/>
      <c r="O459" s="413"/>
      <c r="P459" s="365"/>
      <c r="Q459" s="413"/>
      <c r="R459" s="365"/>
      <c r="S459" s="413"/>
      <c r="T459" s="365"/>
      <c r="U459" s="413"/>
      <c r="V459" s="187"/>
      <c r="W459" s="410"/>
      <c r="X459" s="187"/>
      <c r="Y459" s="410"/>
      <c r="Z459" s="187"/>
      <c r="AA459" s="410"/>
      <c r="AB459" s="187"/>
      <c r="AC459" s="410"/>
      <c r="AD459" s="187"/>
      <c r="AE459" s="410"/>
      <c r="AF459" s="187"/>
      <c r="AG459" s="410"/>
      <c r="AH459" s="187"/>
      <c r="AI459" s="410"/>
      <c r="AJ459" s="187"/>
      <c r="AK459" s="410"/>
      <c r="AL459" s="187"/>
      <c r="AM459" s="410"/>
      <c r="AN459" s="187"/>
      <c r="AO459" s="410"/>
      <c r="AP459" s="187"/>
      <c r="AQ459" s="410"/>
      <c r="AR459" s="187"/>
      <c r="AS459" s="410"/>
      <c r="AT459" s="187"/>
      <c r="AU459" s="410"/>
      <c r="AV459" s="187"/>
      <c r="AW459" s="410"/>
      <c r="AX459" s="405"/>
      <c r="AY459" s="406"/>
      <c r="AZ459" s="406"/>
      <c r="BA459" s="405"/>
      <c r="BB459" s="406"/>
    </row>
    <row r="460" spans="1:54" ht="12.75">
      <c r="A460" s="405"/>
      <c r="B460" s="405"/>
      <c r="C460" s="312"/>
      <c r="D460" s="406"/>
      <c r="E460" s="405"/>
      <c r="F460" s="406"/>
      <c r="G460" s="405"/>
      <c r="H460" s="406"/>
      <c r="I460" s="405"/>
      <c r="J460" s="365"/>
      <c r="K460" s="413"/>
      <c r="L460" s="365"/>
      <c r="M460" s="413"/>
      <c r="N460" s="365"/>
      <c r="O460" s="413"/>
      <c r="P460" s="365"/>
      <c r="Q460" s="413"/>
      <c r="R460" s="365"/>
      <c r="S460" s="413"/>
      <c r="T460" s="365"/>
      <c r="U460" s="413"/>
      <c r="V460" s="187"/>
      <c r="W460" s="410"/>
      <c r="X460" s="187"/>
      <c r="Y460" s="410"/>
      <c r="Z460" s="187"/>
      <c r="AA460" s="410"/>
      <c r="AB460" s="187"/>
      <c r="AC460" s="410"/>
      <c r="AD460" s="187"/>
      <c r="AE460" s="410"/>
      <c r="AF460" s="187"/>
      <c r="AG460" s="410"/>
      <c r="AH460" s="187"/>
      <c r="AI460" s="410"/>
      <c r="AJ460" s="187"/>
      <c r="AK460" s="410"/>
      <c r="AL460" s="187"/>
      <c r="AM460" s="410"/>
      <c r="AN460" s="187"/>
      <c r="AO460" s="410"/>
      <c r="AP460" s="187"/>
      <c r="AQ460" s="410"/>
      <c r="AR460" s="187"/>
      <c r="AS460" s="410"/>
      <c r="AT460" s="187"/>
      <c r="AU460" s="410"/>
      <c r="AV460" s="187"/>
      <c r="AW460" s="410"/>
      <c r="AX460" s="405"/>
      <c r="AY460" s="406"/>
      <c r="AZ460" s="406"/>
      <c r="BA460" s="405"/>
      <c r="BB460" s="406"/>
    </row>
    <row r="461" spans="1:54" ht="12.75">
      <c r="A461" s="405"/>
      <c r="B461" s="405"/>
      <c r="C461" s="312"/>
      <c r="D461" s="406"/>
      <c r="E461" s="405"/>
      <c r="F461" s="406"/>
      <c r="G461" s="405"/>
      <c r="H461" s="406"/>
      <c r="I461" s="405"/>
      <c r="J461" s="365"/>
      <c r="K461" s="413"/>
      <c r="L461" s="365"/>
      <c r="M461" s="413"/>
      <c r="N461" s="365"/>
      <c r="O461" s="413"/>
      <c r="P461" s="365"/>
      <c r="Q461" s="413"/>
      <c r="R461" s="365"/>
      <c r="S461" s="413"/>
      <c r="T461" s="365"/>
      <c r="U461" s="413"/>
      <c r="V461" s="187"/>
      <c r="W461" s="410"/>
      <c r="X461" s="187"/>
      <c r="Y461" s="410"/>
      <c r="Z461" s="187"/>
      <c r="AA461" s="410"/>
      <c r="AB461" s="187"/>
      <c r="AC461" s="410"/>
      <c r="AD461" s="187"/>
      <c r="AE461" s="410"/>
      <c r="AF461" s="187"/>
      <c r="AG461" s="410"/>
      <c r="AH461" s="187"/>
      <c r="AI461" s="410"/>
      <c r="AJ461" s="187"/>
      <c r="AK461" s="410"/>
      <c r="AL461" s="187"/>
      <c r="AM461" s="410"/>
      <c r="AN461" s="187"/>
      <c r="AO461" s="410"/>
      <c r="AP461" s="187"/>
      <c r="AQ461" s="410"/>
      <c r="AR461" s="187"/>
      <c r="AS461" s="410"/>
      <c r="AT461" s="187"/>
      <c r="AU461" s="410"/>
      <c r="AV461" s="187"/>
      <c r="AW461" s="410"/>
      <c r="AX461" s="405"/>
      <c r="AY461" s="406"/>
      <c r="AZ461" s="406"/>
      <c r="BA461" s="405"/>
      <c r="BB461" s="406"/>
    </row>
    <row r="462" spans="1:54" ht="12.75">
      <c r="A462" s="405"/>
      <c r="B462" s="405"/>
      <c r="C462" s="312"/>
      <c r="D462" s="406"/>
      <c r="E462" s="405"/>
      <c r="F462" s="406"/>
      <c r="G462" s="405"/>
      <c r="H462" s="406"/>
      <c r="I462" s="405"/>
      <c r="J462" s="365"/>
      <c r="K462" s="413"/>
      <c r="L462" s="365"/>
      <c r="M462" s="413"/>
      <c r="N462" s="365"/>
      <c r="O462" s="413"/>
      <c r="P462" s="365"/>
      <c r="Q462" s="413"/>
      <c r="R462" s="365"/>
      <c r="S462" s="413"/>
      <c r="T462" s="365"/>
      <c r="U462" s="413"/>
      <c r="V462" s="187"/>
      <c r="W462" s="410"/>
      <c r="X462" s="187"/>
      <c r="Y462" s="410"/>
      <c r="Z462" s="187"/>
      <c r="AA462" s="410"/>
      <c r="AB462" s="187"/>
      <c r="AC462" s="410"/>
      <c r="AD462" s="187"/>
      <c r="AE462" s="410"/>
      <c r="AF462" s="187"/>
      <c r="AG462" s="410"/>
      <c r="AH462" s="187"/>
      <c r="AI462" s="410"/>
      <c r="AJ462" s="187"/>
      <c r="AK462" s="410"/>
      <c r="AL462" s="187"/>
      <c r="AM462" s="410"/>
      <c r="AN462" s="187"/>
      <c r="AO462" s="410"/>
      <c r="AP462" s="187"/>
      <c r="AQ462" s="410"/>
      <c r="AR462" s="187"/>
      <c r="AS462" s="410"/>
      <c r="AT462" s="187"/>
      <c r="AU462" s="410"/>
      <c r="AV462" s="187"/>
      <c r="AW462" s="410"/>
      <c r="AX462" s="405"/>
      <c r="AY462" s="406"/>
      <c r="AZ462" s="406"/>
      <c r="BA462" s="405"/>
      <c r="BB462" s="406"/>
    </row>
    <row r="463" spans="1:54" ht="12.75">
      <c r="A463" s="405"/>
      <c r="B463" s="405"/>
      <c r="C463" s="312"/>
      <c r="D463" s="406"/>
      <c r="E463" s="405"/>
      <c r="F463" s="406"/>
      <c r="G463" s="405"/>
      <c r="H463" s="406"/>
      <c r="I463" s="405"/>
      <c r="J463" s="365"/>
      <c r="K463" s="413"/>
      <c r="L463" s="365"/>
      <c r="M463" s="413"/>
      <c r="N463" s="365"/>
      <c r="O463" s="413"/>
      <c r="P463" s="365"/>
      <c r="Q463" s="413"/>
      <c r="R463" s="365"/>
      <c r="S463" s="413"/>
      <c r="T463" s="365"/>
      <c r="U463" s="413"/>
      <c r="V463" s="187"/>
      <c r="W463" s="410"/>
      <c r="X463" s="187"/>
      <c r="Y463" s="410"/>
      <c r="Z463" s="187"/>
      <c r="AA463" s="410"/>
      <c r="AB463" s="187"/>
      <c r="AC463" s="410"/>
      <c r="AD463" s="187"/>
      <c r="AE463" s="410"/>
      <c r="AF463" s="187"/>
      <c r="AG463" s="410"/>
      <c r="AH463" s="187"/>
      <c r="AI463" s="410"/>
      <c r="AJ463" s="187"/>
      <c r="AK463" s="410"/>
      <c r="AL463" s="187"/>
      <c r="AM463" s="410"/>
      <c r="AN463" s="187"/>
      <c r="AO463" s="410"/>
      <c r="AP463" s="187"/>
      <c r="AQ463" s="410"/>
      <c r="AR463" s="187"/>
      <c r="AS463" s="410"/>
      <c r="AT463" s="187"/>
      <c r="AU463" s="410"/>
      <c r="AV463" s="187"/>
      <c r="AW463" s="410"/>
      <c r="AX463" s="405"/>
      <c r="AY463" s="406"/>
      <c r="AZ463" s="406"/>
      <c r="BA463" s="405"/>
      <c r="BB463" s="406"/>
    </row>
    <row r="464" spans="1:54" ht="12.75">
      <c r="A464" s="405"/>
      <c r="B464" s="405"/>
      <c r="C464" s="312"/>
      <c r="D464" s="406"/>
      <c r="E464" s="405"/>
      <c r="F464" s="406"/>
      <c r="G464" s="405"/>
      <c r="H464" s="406"/>
      <c r="I464" s="405"/>
      <c r="J464" s="365"/>
      <c r="K464" s="413"/>
      <c r="L464" s="365"/>
      <c r="M464" s="413"/>
      <c r="N464" s="365"/>
      <c r="O464" s="413"/>
      <c r="P464" s="365"/>
      <c r="Q464" s="413"/>
      <c r="R464" s="365"/>
      <c r="S464" s="413"/>
      <c r="T464" s="365"/>
      <c r="U464" s="413"/>
      <c r="V464" s="187"/>
      <c r="W464" s="410"/>
      <c r="X464" s="187"/>
      <c r="Y464" s="410"/>
      <c r="Z464" s="187"/>
      <c r="AA464" s="410"/>
      <c r="AB464" s="187"/>
      <c r="AC464" s="410"/>
      <c r="AD464" s="187"/>
      <c r="AE464" s="410"/>
      <c r="AF464" s="187"/>
      <c r="AG464" s="410"/>
      <c r="AH464" s="187"/>
      <c r="AI464" s="410"/>
      <c r="AJ464" s="187"/>
      <c r="AK464" s="410"/>
      <c r="AL464" s="187"/>
      <c r="AM464" s="410"/>
      <c r="AN464" s="187"/>
      <c r="AO464" s="410"/>
      <c r="AP464" s="187"/>
      <c r="AQ464" s="410"/>
      <c r="AR464" s="187"/>
      <c r="AS464" s="410"/>
      <c r="AT464" s="187"/>
      <c r="AU464" s="410"/>
      <c r="AV464" s="187"/>
      <c r="AW464" s="410"/>
      <c r="AX464" s="405"/>
      <c r="AY464" s="406"/>
      <c r="AZ464" s="406"/>
      <c r="BA464" s="405"/>
      <c r="BB464" s="406"/>
    </row>
    <row r="465" spans="1:54" ht="12.75">
      <c r="A465" s="405"/>
      <c r="B465" s="405"/>
      <c r="C465" s="312"/>
      <c r="D465" s="406"/>
      <c r="E465" s="405"/>
      <c r="F465" s="406"/>
      <c r="G465" s="405"/>
      <c r="H465" s="406"/>
      <c r="I465" s="405"/>
      <c r="J465" s="365"/>
      <c r="K465" s="413"/>
      <c r="L465" s="365"/>
      <c r="M465" s="413"/>
      <c r="N465" s="365"/>
      <c r="O465" s="413"/>
      <c r="P465" s="365"/>
      <c r="Q465" s="413"/>
      <c r="R465" s="365"/>
      <c r="S465" s="413"/>
      <c r="T465" s="365"/>
      <c r="U465" s="413"/>
      <c r="V465" s="187"/>
      <c r="W465" s="410"/>
      <c r="X465" s="187"/>
      <c r="Y465" s="410"/>
      <c r="Z465" s="187"/>
      <c r="AA465" s="410"/>
      <c r="AB465" s="187"/>
      <c r="AC465" s="410"/>
      <c r="AD465" s="187"/>
      <c r="AE465" s="410"/>
      <c r="AF465" s="187"/>
      <c r="AG465" s="410"/>
      <c r="AH465" s="187"/>
      <c r="AI465" s="410"/>
      <c r="AJ465" s="187"/>
      <c r="AK465" s="410"/>
      <c r="AL465" s="187"/>
      <c r="AM465" s="410"/>
      <c r="AN465" s="187"/>
      <c r="AO465" s="410"/>
      <c r="AP465" s="187"/>
      <c r="AQ465" s="410"/>
      <c r="AR465" s="187"/>
      <c r="AS465" s="410"/>
      <c r="AT465" s="187"/>
      <c r="AU465" s="410"/>
      <c r="AV465" s="187"/>
      <c r="AW465" s="410"/>
      <c r="AX465" s="405"/>
      <c r="AY465" s="406"/>
      <c r="AZ465" s="406"/>
      <c r="BA465" s="405"/>
      <c r="BB465" s="406"/>
    </row>
    <row r="466" spans="1:54" ht="12.75">
      <c r="A466" s="405"/>
      <c r="B466" s="405"/>
      <c r="C466" s="312"/>
      <c r="D466" s="406"/>
      <c r="E466" s="405"/>
      <c r="F466" s="406"/>
      <c r="G466" s="405"/>
      <c r="H466" s="406"/>
      <c r="I466" s="405"/>
      <c r="J466" s="365"/>
      <c r="K466" s="413"/>
      <c r="L466" s="365"/>
      <c r="M466" s="413"/>
      <c r="N466" s="365"/>
      <c r="O466" s="413"/>
      <c r="P466" s="365"/>
      <c r="Q466" s="413"/>
      <c r="R466" s="365"/>
      <c r="S466" s="413"/>
      <c r="T466" s="365"/>
      <c r="U466" s="413"/>
      <c r="V466" s="187"/>
      <c r="W466" s="410"/>
      <c r="X466" s="187"/>
      <c r="Y466" s="410"/>
      <c r="Z466" s="187"/>
      <c r="AA466" s="410"/>
      <c r="AB466" s="187"/>
      <c r="AC466" s="410"/>
      <c r="AD466" s="187"/>
      <c r="AE466" s="410"/>
      <c r="AF466" s="187"/>
      <c r="AG466" s="410"/>
      <c r="AH466" s="187"/>
      <c r="AI466" s="410"/>
      <c r="AJ466" s="187"/>
      <c r="AK466" s="410"/>
      <c r="AL466" s="187"/>
      <c r="AM466" s="410"/>
      <c r="AN466" s="187"/>
      <c r="AO466" s="410"/>
      <c r="AP466" s="187"/>
      <c r="AQ466" s="410"/>
      <c r="AR466" s="187"/>
      <c r="AS466" s="410"/>
      <c r="AT466" s="187"/>
      <c r="AU466" s="410"/>
      <c r="AV466" s="187"/>
      <c r="AW466" s="410"/>
      <c r="AX466" s="405"/>
      <c r="AY466" s="406"/>
      <c r="AZ466" s="406"/>
      <c r="BA466" s="405"/>
      <c r="BB466" s="406"/>
    </row>
    <row r="467" spans="1:54" ht="12.75">
      <c r="A467" s="405"/>
      <c r="B467" s="405"/>
      <c r="C467" s="312"/>
      <c r="D467" s="406"/>
      <c r="E467" s="405"/>
      <c r="F467" s="406"/>
      <c r="G467" s="405"/>
      <c r="H467" s="406"/>
      <c r="I467" s="405"/>
      <c r="J467" s="365"/>
      <c r="K467" s="413"/>
      <c r="L467" s="365"/>
      <c r="M467" s="413"/>
      <c r="N467" s="365"/>
      <c r="O467" s="413"/>
      <c r="P467" s="365"/>
      <c r="Q467" s="413"/>
      <c r="R467" s="365"/>
      <c r="S467" s="413"/>
      <c r="T467" s="365"/>
      <c r="U467" s="413"/>
      <c r="V467" s="187"/>
      <c r="W467" s="410"/>
      <c r="X467" s="187"/>
      <c r="Y467" s="410"/>
      <c r="Z467" s="187"/>
      <c r="AA467" s="410"/>
      <c r="AB467" s="187"/>
      <c r="AC467" s="410"/>
      <c r="AD467" s="187"/>
      <c r="AE467" s="410"/>
      <c r="AF467" s="187"/>
      <c r="AG467" s="410"/>
      <c r="AH467" s="187"/>
      <c r="AI467" s="410"/>
      <c r="AJ467" s="187"/>
      <c r="AK467" s="410"/>
      <c r="AL467" s="187"/>
      <c r="AM467" s="410"/>
      <c r="AN467" s="187"/>
      <c r="AO467" s="410"/>
      <c r="AP467" s="187"/>
      <c r="AQ467" s="410"/>
      <c r="AR467" s="187"/>
      <c r="AS467" s="410"/>
      <c r="AT467" s="187"/>
      <c r="AU467" s="410"/>
      <c r="AV467" s="187"/>
      <c r="AW467" s="410"/>
      <c r="AX467" s="405"/>
      <c r="AY467" s="406"/>
      <c r="AZ467" s="406"/>
      <c r="BA467" s="405"/>
      <c r="BB467" s="406"/>
    </row>
    <row r="468" spans="1:54" ht="12.75">
      <c r="A468" s="405"/>
      <c r="B468" s="405"/>
      <c r="C468" s="312"/>
      <c r="D468" s="406"/>
      <c r="E468" s="405"/>
      <c r="F468" s="406"/>
      <c r="G468" s="405"/>
      <c r="H468" s="406"/>
      <c r="I468" s="405"/>
      <c r="J468" s="365"/>
      <c r="K468" s="413"/>
      <c r="L468" s="365"/>
      <c r="M468" s="413"/>
      <c r="N468" s="365"/>
      <c r="O468" s="413"/>
      <c r="P468" s="365"/>
      <c r="Q468" s="413"/>
      <c r="R468" s="365"/>
      <c r="S468" s="413"/>
      <c r="T468" s="365"/>
      <c r="U468" s="413"/>
      <c r="V468" s="187"/>
      <c r="W468" s="410"/>
      <c r="X468" s="187"/>
      <c r="Y468" s="410"/>
      <c r="Z468" s="187"/>
      <c r="AA468" s="410"/>
      <c r="AB468" s="187"/>
      <c r="AC468" s="410"/>
      <c r="AD468" s="187"/>
      <c r="AE468" s="410"/>
      <c r="AF468" s="187"/>
      <c r="AG468" s="410"/>
      <c r="AH468" s="187"/>
      <c r="AI468" s="410"/>
      <c r="AJ468" s="187"/>
      <c r="AK468" s="410"/>
      <c r="AL468" s="187"/>
      <c r="AM468" s="410"/>
      <c r="AN468" s="187"/>
      <c r="AO468" s="410"/>
      <c r="AP468" s="187"/>
      <c r="AQ468" s="410"/>
      <c r="AR468" s="187"/>
      <c r="AS468" s="410"/>
      <c r="AT468" s="187"/>
      <c r="AU468" s="410"/>
      <c r="AV468" s="187"/>
      <c r="AW468" s="410"/>
      <c r="AX468" s="405"/>
      <c r="AY468" s="406"/>
      <c r="AZ468" s="406"/>
      <c r="BA468" s="405"/>
      <c r="BB468" s="406"/>
    </row>
    <row r="469" spans="1:54" ht="12.75">
      <c r="A469" s="405"/>
      <c r="B469" s="405"/>
      <c r="C469" s="312"/>
      <c r="D469" s="406"/>
      <c r="E469" s="405"/>
      <c r="F469" s="406"/>
      <c r="G469" s="405"/>
      <c r="H469" s="406"/>
      <c r="I469" s="405"/>
      <c r="J469" s="365"/>
      <c r="K469" s="413"/>
      <c r="L469" s="365"/>
      <c r="M469" s="413"/>
      <c r="N469" s="365"/>
      <c r="O469" s="413"/>
      <c r="P469" s="365"/>
      <c r="Q469" s="413"/>
      <c r="R469" s="365"/>
      <c r="S469" s="413"/>
      <c r="T469" s="365"/>
      <c r="U469" s="413"/>
      <c r="V469" s="187"/>
      <c r="W469" s="410"/>
      <c r="X469" s="187"/>
      <c r="Y469" s="410"/>
      <c r="Z469" s="187"/>
      <c r="AA469" s="410"/>
      <c r="AB469" s="187"/>
      <c r="AC469" s="410"/>
      <c r="AD469" s="187"/>
      <c r="AE469" s="410"/>
      <c r="AF469" s="187"/>
      <c r="AG469" s="410"/>
      <c r="AH469" s="187"/>
      <c r="AI469" s="410"/>
      <c r="AJ469" s="187"/>
      <c r="AK469" s="410"/>
      <c r="AL469" s="187"/>
      <c r="AM469" s="410"/>
      <c r="AN469" s="187"/>
      <c r="AO469" s="410"/>
      <c r="AP469" s="187"/>
      <c r="AQ469" s="410"/>
      <c r="AR469" s="187"/>
      <c r="AS469" s="410"/>
      <c r="AT469" s="187"/>
      <c r="AU469" s="410"/>
      <c r="AV469" s="187"/>
      <c r="AW469" s="410"/>
      <c r="AX469" s="405"/>
      <c r="AY469" s="406"/>
      <c r="AZ469" s="406"/>
      <c r="BA469" s="405"/>
      <c r="BB469" s="406"/>
    </row>
    <row r="470" spans="1:54" ht="12.75">
      <c r="A470" s="405"/>
      <c r="B470" s="405"/>
      <c r="C470" s="312"/>
      <c r="D470" s="406"/>
      <c r="E470" s="405"/>
      <c r="F470" s="406"/>
      <c r="G470" s="405"/>
      <c r="H470" s="406"/>
      <c r="I470" s="405"/>
      <c r="J470" s="365"/>
      <c r="K470" s="413"/>
      <c r="L470" s="365"/>
      <c r="M470" s="413"/>
      <c r="N470" s="365"/>
      <c r="O470" s="413"/>
      <c r="P470" s="365"/>
      <c r="Q470" s="413"/>
      <c r="R470" s="365"/>
      <c r="S470" s="413"/>
      <c r="T470" s="365"/>
      <c r="U470" s="413"/>
      <c r="V470" s="187"/>
      <c r="W470" s="410"/>
      <c r="X470" s="187"/>
      <c r="Y470" s="410"/>
      <c r="Z470" s="187"/>
      <c r="AA470" s="410"/>
      <c r="AB470" s="187"/>
      <c r="AC470" s="410"/>
      <c r="AD470" s="187"/>
      <c r="AE470" s="410"/>
      <c r="AF470" s="187"/>
      <c r="AG470" s="410"/>
      <c r="AH470" s="187"/>
      <c r="AI470" s="410"/>
      <c r="AJ470" s="187"/>
      <c r="AK470" s="410"/>
      <c r="AL470" s="187"/>
      <c r="AM470" s="410"/>
      <c r="AN470" s="187"/>
      <c r="AO470" s="410"/>
      <c r="AP470" s="187"/>
      <c r="AQ470" s="410"/>
      <c r="AR470" s="187"/>
      <c r="AS470" s="410"/>
      <c r="AT470" s="187"/>
      <c r="AU470" s="410"/>
      <c r="AV470" s="187"/>
      <c r="AW470" s="410"/>
      <c r="AX470" s="405"/>
      <c r="AY470" s="406"/>
      <c r="AZ470" s="406"/>
      <c r="BA470" s="405"/>
      <c r="BB470" s="406"/>
    </row>
    <row r="471" spans="1:54" ht="12.75">
      <c r="A471" s="405"/>
      <c r="B471" s="405"/>
      <c r="C471" s="312"/>
      <c r="D471" s="406"/>
      <c r="E471" s="405"/>
      <c r="F471" s="406"/>
      <c r="G471" s="405"/>
      <c r="H471" s="406"/>
      <c r="I471" s="405"/>
      <c r="J471" s="365"/>
      <c r="K471" s="413"/>
      <c r="L471" s="365"/>
      <c r="M471" s="413"/>
      <c r="N471" s="365"/>
      <c r="O471" s="413"/>
      <c r="P471" s="365"/>
      <c r="Q471" s="413"/>
      <c r="R471" s="365"/>
      <c r="S471" s="413"/>
      <c r="T471" s="365"/>
      <c r="U471" s="413"/>
      <c r="V471" s="187"/>
      <c r="W471" s="410"/>
      <c r="X471" s="187"/>
      <c r="Y471" s="410"/>
      <c r="Z471" s="187"/>
      <c r="AA471" s="410"/>
      <c r="AB471" s="187"/>
      <c r="AC471" s="410"/>
      <c r="AD471" s="187"/>
      <c r="AE471" s="410"/>
      <c r="AF471" s="187"/>
      <c r="AG471" s="410"/>
      <c r="AH471" s="187"/>
      <c r="AI471" s="410"/>
      <c r="AJ471" s="187"/>
      <c r="AK471" s="410"/>
      <c r="AL471" s="187"/>
      <c r="AM471" s="410"/>
      <c r="AN471" s="187"/>
      <c r="AO471" s="410"/>
      <c r="AP471" s="187"/>
      <c r="AQ471" s="410"/>
      <c r="AR471" s="187"/>
      <c r="AS471" s="410"/>
      <c r="AT471" s="187"/>
      <c r="AU471" s="410"/>
      <c r="AV471" s="187"/>
      <c r="AW471" s="410"/>
      <c r="AX471" s="405"/>
      <c r="AY471" s="406"/>
      <c r="AZ471" s="406"/>
      <c r="BA471" s="405"/>
      <c r="BB471" s="406"/>
    </row>
    <row r="472" spans="1:54" ht="12.75">
      <c r="A472" s="405"/>
      <c r="B472" s="405"/>
      <c r="C472" s="312"/>
      <c r="D472" s="406"/>
      <c r="E472" s="405"/>
      <c r="F472" s="406"/>
      <c r="G472" s="405"/>
      <c r="H472" s="406"/>
      <c r="I472" s="405"/>
      <c r="J472" s="365"/>
      <c r="K472" s="413"/>
      <c r="L472" s="365"/>
      <c r="M472" s="413"/>
      <c r="N472" s="365"/>
      <c r="O472" s="413"/>
      <c r="P472" s="365"/>
      <c r="Q472" s="413"/>
      <c r="R472" s="365"/>
      <c r="S472" s="413"/>
      <c r="T472" s="365"/>
      <c r="U472" s="413"/>
      <c r="V472" s="187"/>
      <c r="W472" s="410"/>
      <c r="X472" s="187"/>
      <c r="Y472" s="410"/>
      <c r="Z472" s="187"/>
      <c r="AA472" s="410"/>
      <c r="AB472" s="187"/>
      <c r="AC472" s="410"/>
      <c r="AD472" s="187"/>
      <c r="AE472" s="410"/>
      <c r="AF472" s="187"/>
      <c r="AG472" s="410"/>
      <c r="AH472" s="187"/>
      <c r="AI472" s="410"/>
      <c r="AJ472" s="187"/>
      <c r="AK472" s="410"/>
      <c r="AL472" s="187"/>
      <c r="AM472" s="410"/>
      <c r="AN472" s="187"/>
      <c r="AO472" s="410"/>
      <c r="AP472" s="187"/>
      <c r="AQ472" s="410"/>
      <c r="AR472" s="187"/>
      <c r="AS472" s="410"/>
      <c r="AT472" s="187"/>
      <c r="AU472" s="410"/>
      <c r="AV472" s="187"/>
      <c r="AW472" s="410"/>
      <c r="AX472" s="405"/>
      <c r="AY472" s="406"/>
      <c r="AZ472" s="406"/>
      <c r="BA472" s="405"/>
      <c r="BB472" s="406"/>
    </row>
    <row r="473" spans="1:54" ht="12.75">
      <c r="A473" s="405"/>
      <c r="B473" s="405"/>
      <c r="C473" s="312"/>
      <c r="D473" s="406"/>
      <c r="E473" s="405"/>
      <c r="F473" s="406"/>
      <c r="G473" s="405"/>
      <c r="H473" s="406"/>
      <c r="I473" s="405"/>
      <c r="J473" s="365"/>
      <c r="K473" s="413"/>
      <c r="L473" s="365"/>
      <c r="M473" s="413"/>
      <c r="N473" s="365"/>
      <c r="O473" s="413"/>
      <c r="P473" s="365"/>
      <c r="Q473" s="413"/>
      <c r="R473" s="365"/>
      <c r="S473" s="413"/>
      <c r="T473" s="365"/>
      <c r="U473" s="413"/>
      <c r="V473" s="187"/>
      <c r="W473" s="410"/>
      <c r="X473" s="187"/>
      <c r="Y473" s="410"/>
      <c r="Z473" s="187"/>
      <c r="AA473" s="410"/>
      <c r="AB473" s="187"/>
      <c r="AC473" s="410"/>
      <c r="AD473" s="187"/>
      <c r="AE473" s="410"/>
      <c r="AF473" s="187"/>
      <c r="AG473" s="410"/>
      <c r="AH473" s="187"/>
      <c r="AI473" s="410"/>
      <c r="AJ473" s="187"/>
      <c r="AK473" s="410"/>
      <c r="AL473" s="187"/>
      <c r="AM473" s="410"/>
      <c r="AN473" s="187"/>
      <c r="AO473" s="410"/>
      <c r="AP473" s="187"/>
      <c r="AQ473" s="410"/>
      <c r="AR473" s="187"/>
      <c r="AS473" s="410"/>
      <c r="AT473" s="187"/>
      <c r="AU473" s="410"/>
      <c r="AV473" s="187"/>
      <c r="AW473" s="410"/>
      <c r="AX473" s="405"/>
      <c r="AY473" s="406"/>
      <c r="AZ473" s="406"/>
      <c r="BA473" s="405"/>
      <c r="BB473" s="406"/>
    </row>
    <row r="474" spans="1:54" ht="12.75">
      <c r="A474" s="405"/>
      <c r="B474" s="405"/>
      <c r="C474" s="312"/>
      <c r="D474" s="406"/>
      <c r="E474" s="405"/>
      <c r="F474" s="406"/>
      <c r="G474" s="405"/>
      <c r="H474" s="406"/>
      <c r="I474" s="405"/>
      <c r="J474" s="365"/>
      <c r="K474" s="413"/>
      <c r="L474" s="365"/>
      <c r="M474" s="413"/>
      <c r="N474" s="365"/>
      <c r="O474" s="413"/>
      <c r="P474" s="365"/>
      <c r="Q474" s="413"/>
      <c r="R474" s="365"/>
      <c r="S474" s="413"/>
      <c r="T474" s="365"/>
      <c r="U474" s="413"/>
      <c r="V474" s="187"/>
      <c r="W474" s="410"/>
      <c r="X474" s="187"/>
      <c r="Y474" s="410"/>
      <c r="Z474" s="187"/>
      <c r="AA474" s="410"/>
      <c r="AB474" s="187"/>
      <c r="AC474" s="410"/>
      <c r="AD474" s="187"/>
      <c r="AE474" s="410"/>
      <c r="AF474" s="187"/>
      <c r="AG474" s="410"/>
      <c r="AH474" s="187"/>
      <c r="AI474" s="410"/>
      <c r="AJ474" s="187"/>
      <c r="AK474" s="410"/>
      <c r="AL474" s="187"/>
      <c r="AM474" s="410"/>
      <c r="AN474" s="187"/>
      <c r="AO474" s="410"/>
      <c r="AP474" s="187"/>
      <c r="AQ474" s="410"/>
      <c r="AR474" s="187"/>
      <c r="AS474" s="410"/>
      <c r="AT474" s="187"/>
      <c r="AU474" s="410"/>
      <c r="AV474" s="187"/>
      <c r="AW474" s="410"/>
      <c r="AX474" s="405"/>
      <c r="AY474" s="406"/>
      <c r="AZ474" s="406"/>
      <c r="BA474" s="405"/>
      <c r="BB474" s="406"/>
    </row>
    <row r="475" spans="1:54" ht="12.75">
      <c r="A475" s="405"/>
      <c r="B475" s="405"/>
      <c r="C475" s="312"/>
      <c r="D475" s="406"/>
      <c r="E475" s="405"/>
      <c r="F475" s="406"/>
      <c r="G475" s="405"/>
      <c r="H475" s="406"/>
      <c r="I475" s="405"/>
      <c r="J475" s="365"/>
      <c r="K475" s="413"/>
      <c r="L475" s="365"/>
      <c r="M475" s="413"/>
      <c r="N475" s="365"/>
      <c r="O475" s="413"/>
      <c r="P475" s="365"/>
      <c r="Q475" s="413"/>
      <c r="R475" s="365"/>
      <c r="S475" s="413"/>
      <c r="T475" s="365"/>
      <c r="U475" s="413"/>
      <c r="V475" s="187"/>
      <c r="W475" s="410"/>
      <c r="X475" s="187"/>
      <c r="Y475" s="410"/>
      <c r="Z475" s="187"/>
      <c r="AA475" s="410"/>
      <c r="AB475" s="187"/>
      <c r="AC475" s="410"/>
      <c r="AD475" s="187"/>
      <c r="AE475" s="410"/>
      <c r="AF475" s="187"/>
      <c r="AG475" s="410"/>
      <c r="AH475" s="187"/>
      <c r="AI475" s="410"/>
      <c r="AJ475" s="187"/>
      <c r="AK475" s="410"/>
      <c r="AL475" s="187"/>
      <c r="AM475" s="410"/>
      <c r="AN475" s="187"/>
      <c r="AO475" s="410"/>
      <c r="AP475" s="187"/>
      <c r="AQ475" s="410"/>
      <c r="AR475" s="187"/>
      <c r="AS475" s="410"/>
      <c r="AT475" s="187"/>
      <c r="AU475" s="410"/>
      <c r="AV475" s="187"/>
      <c r="AW475" s="410"/>
      <c r="AX475" s="405"/>
      <c r="AY475" s="406"/>
      <c r="AZ475" s="406"/>
      <c r="BA475" s="405"/>
      <c r="BB475" s="406"/>
    </row>
    <row r="476" spans="1:54" ht="12.75">
      <c r="A476" s="405"/>
      <c r="B476" s="405"/>
      <c r="C476" s="312"/>
      <c r="D476" s="406"/>
      <c r="E476" s="405"/>
      <c r="F476" s="406"/>
      <c r="G476" s="405"/>
      <c r="H476" s="406"/>
      <c r="I476" s="405"/>
      <c r="J476" s="365"/>
      <c r="K476" s="413"/>
      <c r="L476" s="365"/>
      <c r="M476" s="413"/>
      <c r="N476" s="365"/>
      <c r="O476" s="413"/>
      <c r="P476" s="365"/>
      <c r="Q476" s="413"/>
      <c r="R476" s="365"/>
      <c r="S476" s="413"/>
      <c r="T476" s="365"/>
      <c r="U476" s="413"/>
      <c r="V476" s="187"/>
      <c r="W476" s="410"/>
      <c r="X476" s="187"/>
      <c r="Y476" s="410"/>
      <c r="Z476" s="187"/>
      <c r="AA476" s="410"/>
      <c r="AB476" s="187"/>
      <c r="AC476" s="410"/>
      <c r="AD476" s="187"/>
      <c r="AE476" s="410"/>
      <c r="AF476" s="187"/>
      <c r="AG476" s="410"/>
      <c r="AH476" s="187"/>
      <c r="AI476" s="410"/>
      <c r="AJ476" s="187"/>
      <c r="AK476" s="410"/>
      <c r="AL476" s="187"/>
      <c r="AM476" s="410"/>
      <c r="AN476" s="187"/>
      <c r="AO476" s="410"/>
      <c r="AP476" s="187"/>
      <c r="AQ476" s="410"/>
      <c r="AR476" s="187"/>
      <c r="AS476" s="410"/>
      <c r="AT476" s="187"/>
      <c r="AU476" s="410"/>
      <c r="AV476" s="187"/>
      <c r="AW476" s="410"/>
      <c r="AX476" s="405"/>
      <c r="AY476" s="406"/>
      <c r="AZ476" s="406"/>
      <c r="BA476" s="405"/>
      <c r="BB476" s="406"/>
    </row>
    <row r="477" spans="1:54" ht="12.75">
      <c r="A477" s="405"/>
      <c r="B477" s="405"/>
      <c r="C477" s="312"/>
      <c r="D477" s="406"/>
      <c r="E477" s="405"/>
      <c r="F477" s="406"/>
      <c r="G477" s="405"/>
      <c r="H477" s="406"/>
      <c r="I477" s="405"/>
      <c r="J477" s="365"/>
      <c r="K477" s="413"/>
      <c r="L477" s="365"/>
      <c r="M477" s="413"/>
      <c r="N477" s="365"/>
      <c r="O477" s="413"/>
      <c r="P477" s="365"/>
      <c r="Q477" s="413"/>
      <c r="R477" s="365"/>
      <c r="S477" s="413"/>
      <c r="T477" s="365"/>
      <c r="U477" s="413"/>
      <c r="V477" s="187"/>
      <c r="W477" s="410"/>
      <c r="X477" s="187"/>
      <c r="Y477" s="410"/>
      <c r="Z477" s="187"/>
      <c r="AA477" s="410"/>
      <c r="AB477" s="187"/>
      <c r="AC477" s="410"/>
      <c r="AD477" s="187"/>
      <c r="AE477" s="410"/>
      <c r="AF477" s="187"/>
      <c r="AG477" s="410"/>
      <c r="AH477" s="187"/>
      <c r="AI477" s="410"/>
      <c r="AJ477" s="187"/>
      <c r="AK477" s="410"/>
      <c r="AL477" s="187"/>
      <c r="AM477" s="410"/>
      <c r="AN477" s="187"/>
      <c r="AO477" s="410"/>
      <c r="AP477" s="187"/>
      <c r="AQ477" s="410"/>
      <c r="AR477" s="187"/>
      <c r="AS477" s="410"/>
      <c r="AT477" s="187"/>
      <c r="AU477" s="410"/>
      <c r="AV477" s="187"/>
      <c r="AW477" s="410"/>
      <c r="AX477" s="405"/>
      <c r="AY477" s="406"/>
      <c r="AZ477" s="406"/>
      <c r="BA477" s="405"/>
      <c r="BB477" s="406"/>
    </row>
    <row r="478" spans="1:54" ht="12.75">
      <c r="A478" s="405"/>
      <c r="B478" s="405"/>
      <c r="C478" s="312"/>
      <c r="D478" s="406"/>
      <c r="E478" s="405"/>
      <c r="F478" s="406"/>
      <c r="G478" s="405"/>
      <c r="H478" s="406"/>
      <c r="I478" s="405"/>
      <c r="J478" s="365"/>
      <c r="K478" s="413"/>
      <c r="L478" s="365"/>
      <c r="M478" s="413"/>
      <c r="N478" s="365"/>
      <c r="O478" s="413"/>
      <c r="P478" s="365"/>
      <c r="Q478" s="413"/>
      <c r="R478" s="365"/>
      <c r="S478" s="413"/>
      <c r="T478" s="365"/>
      <c r="U478" s="413"/>
      <c r="V478" s="187"/>
      <c r="W478" s="410"/>
      <c r="X478" s="187"/>
      <c r="Y478" s="410"/>
      <c r="Z478" s="187"/>
      <c r="AA478" s="410"/>
      <c r="AB478" s="187"/>
      <c r="AC478" s="410"/>
      <c r="AD478" s="187"/>
      <c r="AE478" s="410"/>
      <c r="AF478" s="187"/>
      <c r="AG478" s="410"/>
      <c r="AH478" s="187"/>
      <c r="AI478" s="410"/>
      <c r="AJ478" s="187"/>
      <c r="AK478" s="410"/>
      <c r="AL478" s="187"/>
      <c r="AM478" s="410"/>
      <c r="AN478" s="187"/>
      <c r="AO478" s="410"/>
      <c r="AP478" s="187"/>
      <c r="AQ478" s="410"/>
      <c r="AR478" s="187"/>
      <c r="AS478" s="410"/>
      <c r="AT478" s="187"/>
      <c r="AU478" s="410"/>
      <c r="AV478" s="187"/>
      <c r="AW478" s="410"/>
      <c r="AX478" s="405"/>
      <c r="AY478" s="406"/>
      <c r="AZ478" s="406"/>
      <c r="BA478" s="405"/>
      <c r="BB478" s="406"/>
    </row>
    <row r="479" spans="1:54" ht="12.75">
      <c r="A479" s="405"/>
      <c r="B479" s="405"/>
      <c r="C479" s="312"/>
      <c r="D479" s="406"/>
      <c r="E479" s="405"/>
      <c r="F479" s="406"/>
      <c r="G479" s="405"/>
      <c r="H479" s="406"/>
      <c r="I479" s="405"/>
      <c r="J479" s="365"/>
      <c r="K479" s="413"/>
      <c r="L479" s="365"/>
      <c r="M479" s="413"/>
      <c r="N479" s="365"/>
      <c r="O479" s="413"/>
      <c r="P479" s="365"/>
      <c r="Q479" s="413"/>
      <c r="R479" s="365"/>
      <c r="S479" s="413"/>
      <c r="T479" s="365"/>
      <c r="U479" s="413"/>
      <c r="V479" s="187"/>
      <c r="W479" s="410"/>
      <c r="X479" s="187"/>
      <c r="Y479" s="410"/>
      <c r="Z479" s="187"/>
      <c r="AA479" s="410"/>
      <c r="AB479" s="187"/>
      <c r="AC479" s="410"/>
      <c r="AD479" s="187"/>
      <c r="AE479" s="410"/>
      <c r="AF479" s="187"/>
      <c r="AG479" s="410"/>
      <c r="AH479" s="187"/>
      <c r="AI479" s="410"/>
      <c r="AJ479" s="187"/>
      <c r="AK479" s="410"/>
      <c r="AL479" s="187"/>
      <c r="AM479" s="410"/>
      <c r="AN479" s="187"/>
      <c r="AO479" s="410"/>
      <c r="AP479" s="187"/>
      <c r="AQ479" s="410"/>
      <c r="AR479" s="187"/>
      <c r="AS479" s="410"/>
      <c r="AT479" s="187"/>
      <c r="AU479" s="410"/>
      <c r="AV479" s="187"/>
      <c r="AW479" s="410"/>
      <c r="AX479" s="405"/>
      <c r="AY479" s="406"/>
      <c r="AZ479" s="406"/>
      <c r="BA479" s="405"/>
      <c r="BB479" s="406"/>
    </row>
    <row r="480" spans="1:54" ht="12.75">
      <c r="A480" s="405"/>
      <c r="B480" s="405"/>
      <c r="C480" s="312"/>
      <c r="D480" s="406"/>
      <c r="E480" s="405"/>
      <c r="F480" s="406"/>
      <c r="G480" s="405"/>
      <c r="H480" s="406"/>
      <c r="I480" s="405"/>
      <c r="J480" s="365"/>
      <c r="K480" s="413"/>
      <c r="L480" s="365"/>
      <c r="M480" s="413"/>
      <c r="N480" s="365"/>
      <c r="O480" s="413"/>
      <c r="P480" s="365"/>
      <c r="Q480" s="413"/>
      <c r="R480" s="365"/>
      <c r="S480" s="413"/>
      <c r="T480" s="365"/>
      <c r="U480" s="413"/>
      <c r="V480" s="187"/>
      <c r="W480" s="410"/>
      <c r="X480" s="187"/>
      <c r="Y480" s="410"/>
      <c r="Z480" s="187"/>
      <c r="AA480" s="410"/>
      <c r="AB480" s="187"/>
      <c r="AC480" s="410"/>
      <c r="AD480" s="187"/>
      <c r="AE480" s="410"/>
      <c r="AF480" s="187"/>
      <c r="AG480" s="410"/>
      <c r="AH480" s="187"/>
      <c r="AI480" s="410"/>
      <c r="AJ480" s="187"/>
      <c r="AK480" s="410"/>
      <c r="AL480" s="187"/>
      <c r="AM480" s="410"/>
      <c r="AN480" s="187"/>
      <c r="AO480" s="410"/>
      <c r="AP480" s="187"/>
      <c r="AQ480" s="410"/>
      <c r="AR480" s="187"/>
      <c r="AS480" s="410"/>
      <c r="AT480" s="187"/>
      <c r="AU480" s="410"/>
      <c r="AV480" s="187"/>
      <c r="AW480" s="410"/>
      <c r="AX480" s="405"/>
      <c r="AY480" s="406"/>
      <c r="AZ480" s="406"/>
      <c r="BA480" s="405"/>
      <c r="BB480" s="406"/>
    </row>
    <row r="481" spans="1:54" ht="12.75">
      <c r="A481" s="405"/>
      <c r="B481" s="405"/>
      <c r="C481" s="312"/>
      <c r="D481" s="406"/>
      <c r="E481" s="405"/>
      <c r="F481" s="406"/>
      <c r="G481" s="405"/>
      <c r="H481" s="406"/>
      <c r="I481" s="405"/>
      <c r="J481" s="365"/>
      <c r="K481" s="413"/>
      <c r="L481" s="365"/>
      <c r="M481" s="413"/>
      <c r="N481" s="365"/>
      <c r="O481" s="413"/>
      <c r="P481" s="365"/>
      <c r="Q481" s="413"/>
      <c r="R481" s="365"/>
      <c r="S481" s="413"/>
      <c r="T481" s="365"/>
      <c r="U481" s="413"/>
      <c r="V481" s="187"/>
      <c r="W481" s="410"/>
      <c r="X481" s="187"/>
      <c r="Y481" s="410"/>
      <c r="Z481" s="187"/>
      <c r="AA481" s="410"/>
      <c r="AB481" s="187"/>
      <c r="AC481" s="410"/>
      <c r="AD481" s="187"/>
      <c r="AE481" s="410"/>
      <c r="AF481" s="187"/>
      <c r="AG481" s="410"/>
      <c r="AH481" s="187"/>
      <c r="AI481" s="410"/>
      <c r="AJ481" s="187"/>
      <c r="AK481" s="410"/>
      <c r="AL481" s="187"/>
      <c r="AM481" s="410"/>
      <c r="AN481" s="187"/>
      <c r="AO481" s="410"/>
      <c r="AP481" s="187"/>
      <c r="AQ481" s="410"/>
      <c r="AR481" s="187"/>
      <c r="AS481" s="410"/>
      <c r="AT481" s="187"/>
      <c r="AU481" s="410"/>
      <c r="AV481" s="187"/>
      <c r="AW481" s="410"/>
      <c r="AX481" s="405"/>
      <c r="AY481" s="406"/>
      <c r="AZ481" s="406"/>
      <c r="BA481" s="405"/>
      <c r="BB481" s="406"/>
    </row>
    <row r="482" spans="1:54" ht="12.75">
      <c r="A482" s="405"/>
      <c r="B482" s="405"/>
      <c r="C482" s="312"/>
      <c r="D482" s="406"/>
      <c r="E482" s="405"/>
      <c r="F482" s="406"/>
      <c r="G482" s="405"/>
      <c r="H482" s="406"/>
      <c r="I482" s="405"/>
      <c r="J482" s="365"/>
      <c r="K482" s="413"/>
      <c r="L482" s="365"/>
      <c r="M482" s="413"/>
      <c r="N482" s="365"/>
      <c r="O482" s="413"/>
      <c r="P482" s="365"/>
      <c r="Q482" s="413"/>
      <c r="R482" s="365"/>
      <c r="S482" s="413"/>
      <c r="T482" s="365"/>
      <c r="U482" s="413"/>
      <c r="V482" s="187"/>
      <c r="W482" s="410"/>
      <c r="X482" s="187"/>
      <c r="Y482" s="410"/>
      <c r="Z482" s="187"/>
      <c r="AA482" s="410"/>
      <c r="AB482" s="187"/>
      <c r="AC482" s="410"/>
      <c r="AD482" s="187"/>
      <c r="AE482" s="410"/>
      <c r="AF482" s="187"/>
      <c r="AG482" s="410"/>
      <c r="AH482" s="187"/>
      <c r="AI482" s="410"/>
      <c r="AJ482" s="187"/>
      <c r="AK482" s="410"/>
      <c r="AL482" s="187"/>
      <c r="AM482" s="410"/>
      <c r="AN482" s="187"/>
      <c r="AO482" s="410"/>
      <c r="AP482" s="187"/>
      <c r="AQ482" s="410"/>
      <c r="AR482" s="187"/>
      <c r="AS482" s="410"/>
      <c r="AT482" s="187"/>
      <c r="AU482" s="410"/>
      <c r="AV482" s="187"/>
      <c r="AW482" s="410"/>
      <c r="AX482" s="405"/>
      <c r="AY482" s="406"/>
      <c r="AZ482" s="406"/>
      <c r="BA482" s="405"/>
      <c r="BB482" s="406"/>
    </row>
    <row r="483" spans="1:54" ht="12.75">
      <c r="A483" s="405"/>
      <c r="B483" s="405"/>
      <c r="C483" s="312"/>
      <c r="D483" s="406"/>
      <c r="E483" s="405"/>
      <c r="F483" s="406"/>
      <c r="G483" s="405"/>
      <c r="H483" s="406"/>
      <c r="I483" s="405"/>
      <c r="J483" s="365"/>
      <c r="K483" s="413"/>
      <c r="L483" s="365"/>
      <c r="M483" s="413"/>
      <c r="N483" s="365"/>
      <c r="O483" s="413"/>
      <c r="P483" s="365"/>
      <c r="Q483" s="413"/>
      <c r="R483" s="365"/>
      <c r="S483" s="413"/>
      <c r="T483" s="365"/>
      <c r="U483" s="413"/>
      <c r="V483" s="187"/>
      <c r="W483" s="410"/>
      <c r="X483" s="187"/>
      <c r="Y483" s="410"/>
      <c r="Z483" s="187"/>
      <c r="AA483" s="410"/>
      <c r="AB483" s="187"/>
      <c r="AC483" s="410"/>
      <c r="AD483" s="187"/>
      <c r="AE483" s="410"/>
      <c r="AF483" s="187"/>
      <c r="AG483" s="410"/>
      <c r="AH483" s="187"/>
      <c r="AI483" s="410"/>
      <c r="AJ483" s="187"/>
      <c r="AK483" s="410"/>
      <c r="AL483" s="187"/>
      <c r="AM483" s="410"/>
      <c r="AN483" s="187"/>
      <c r="AO483" s="410"/>
      <c r="AP483" s="187"/>
      <c r="AQ483" s="410"/>
      <c r="AR483" s="187"/>
      <c r="AS483" s="410"/>
      <c r="AT483" s="187"/>
      <c r="AU483" s="410"/>
      <c r="AV483" s="187"/>
      <c r="AW483" s="410"/>
      <c r="AX483" s="405"/>
      <c r="AY483" s="406"/>
      <c r="AZ483" s="406"/>
      <c r="BA483" s="405"/>
      <c r="BB483" s="406"/>
    </row>
    <row r="484" spans="1:54" ht="12.75">
      <c r="A484" s="405"/>
      <c r="B484" s="405"/>
      <c r="C484" s="312"/>
      <c r="D484" s="406"/>
      <c r="E484" s="405"/>
      <c r="F484" s="406"/>
      <c r="G484" s="405"/>
      <c r="H484" s="406"/>
      <c r="I484" s="405"/>
      <c r="J484" s="365"/>
      <c r="K484" s="413"/>
      <c r="L484" s="365"/>
      <c r="M484" s="413"/>
      <c r="N484" s="365"/>
      <c r="O484" s="413"/>
      <c r="P484" s="365"/>
      <c r="Q484" s="413"/>
      <c r="R484" s="365"/>
      <c r="S484" s="413"/>
      <c r="T484" s="365"/>
      <c r="U484" s="413"/>
      <c r="V484" s="187"/>
      <c r="W484" s="410"/>
      <c r="X484" s="187"/>
      <c r="Y484" s="410"/>
      <c r="Z484" s="187"/>
      <c r="AA484" s="410"/>
      <c r="AB484" s="187"/>
      <c r="AC484" s="410"/>
      <c r="AD484" s="187"/>
      <c r="AE484" s="410"/>
      <c r="AF484" s="187"/>
      <c r="AG484" s="410"/>
      <c r="AH484" s="187"/>
      <c r="AI484" s="410"/>
      <c r="AJ484" s="187"/>
      <c r="AK484" s="410"/>
      <c r="AL484" s="187"/>
      <c r="AM484" s="410"/>
      <c r="AN484" s="187"/>
      <c r="AO484" s="410"/>
      <c r="AP484" s="187"/>
      <c r="AQ484" s="410"/>
      <c r="AR484" s="187"/>
      <c r="AS484" s="410"/>
      <c r="AT484" s="187"/>
      <c r="AU484" s="410"/>
      <c r="AV484" s="187"/>
      <c r="AW484" s="410"/>
      <c r="AX484" s="405"/>
      <c r="AY484" s="406"/>
      <c r="AZ484" s="406"/>
      <c r="BA484" s="405"/>
      <c r="BB484" s="406"/>
    </row>
    <row r="485" spans="1:54" ht="12.75">
      <c r="A485" s="405"/>
      <c r="B485" s="405"/>
      <c r="C485" s="312"/>
      <c r="D485" s="406"/>
      <c r="E485" s="405"/>
      <c r="F485" s="406"/>
      <c r="G485" s="405"/>
      <c r="H485" s="406"/>
      <c r="I485" s="405"/>
      <c r="J485" s="365"/>
      <c r="K485" s="413"/>
      <c r="L485" s="365"/>
      <c r="M485" s="413"/>
      <c r="N485" s="365"/>
      <c r="O485" s="413"/>
      <c r="P485" s="365"/>
      <c r="Q485" s="413"/>
      <c r="R485" s="365"/>
      <c r="S485" s="413"/>
      <c r="T485" s="365"/>
      <c r="U485" s="413"/>
      <c r="V485" s="187"/>
      <c r="W485" s="410"/>
      <c r="X485" s="187"/>
      <c r="Y485" s="410"/>
      <c r="Z485" s="187"/>
      <c r="AA485" s="410"/>
      <c r="AB485" s="187"/>
      <c r="AC485" s="410"/>
      <c r="AD485" s="187"/>
      <c r="AE485" s="410"/>
      <c r="AF485" s="187"/>
      <c r="AG485" s="410"/>
      <c r="AH485" s="187"/>
      <c r="AI485" s="410"/>
      <c r="AJ485" s="187"/>
      <c r="AK485" s="410"/>
      <c r="AL485" s="187"/>
      <c r="AM485" s="410"/>
      <c r="AN485" s="187"/>
      <c r="AO485" s="410"/>
      <c r="AP485" s="187"/>
      <c r="AQ485" s="410"/>
      <c r="AR485" s="187"/>
      <c r="AS485" s="410"/>
      <c r="AT485" s="187"/>
      <c r="AU485" s="410"/>
      <c r="AV485" s="187"/>
      <c r="AW485" s="410"/>
      <c r="AX485" s="405"/>
      <c r="AY485" s="406"/>
      <c r="AZ485" s="406"/>
      <c r="BA485" s="405"/>
      <c r="BB485" s="406"/>
    </row>
    <row r="486" spans="1:54" ht="12.75">
      <c r="A486" s="405"/>
      <c r="B486" s="405"/>
      <c r="C486" s="312"/>
      <c r="D486" s="406"/>
      <c r="E486" s="405"/>
      <c r="F486" s="406"/>
      <c r="G486" s="405"/>
      <c r="H486" s="406"/>
      <c r="I486" s="405"/>
      <c r="J486" s="365"/>
      <c r="K486" s="413"/>
      <c r="L486" s="365"/>
      <c r="M486" s="413"/>
      <c r="N486" s="365"/>
      <c r="O486" s="413"/>
      <c r="P486" s="365"/>
      <c r="Q486" s="413"/>
      <c r="R486" s="365"/>
      <c r="S486" s="413"/>
      <c r="T486" s="365"/>
      <c r="U486" s="413"/>
      <c r="V486" s="187"/>
      <c r="W486" s="410"/>
      <c r="X486" s="187"/>
      <c r="Y486" s="410"/>
      <c r="Z486" s="187"/>
      <c r="AA486" s="410"/>
      <c r="AB486" s="187"/>
      <c r="AC486" s="410"/>
      <c r="AD486" s="187"/>
      <c r="AE486" s="410"/>
      <c r="AF486" s="187"/>
      <c r="AG486" s="410"/>
      <c r="AH486" s="187"/>
      <c r="AI486" s="410"/>
      <c r="AJ486" s="187"/>
      <c r="AK486" s="410"/>
      <c r="AL486" s="187"/>
      <c r="AM486" s="410"/>
      <c r="AN486" s="187"/>
      <c r="AO486" s="410"/>
      <c r="AP486" s="187"/>
      <c r="AQ486" s="410"/>
      <c r="AR486" s="187"/>
      <c r="AS486" s="410"/>
      <c r="AT486" s="187"/>
      <c r="AU486" s="410"/>
      <c r="AV486" s="187"/>
      <c r="AW486" s="410"/>
      <c r="AX486" s="405"/>
      <c r="AY486" s="406"/>
      <c r="AZ486" s="406"/>
      <c r="BA486" s="405"/>
      <c r="BB486" s="406"/>
    </row>
    <row r="487" spans="1:54" ht="12.75">
      <c r="A487" s="405"/>
      <c r="B487" s="405"/>
      <c r="C487" s="312"/>
      <c r="D487" s="406"/>
      <c r="E487" s="405"/>
      <c r="F487" s="406"/>
      <c r="G487" s="405"/>
      <c r="H487" s="406"/>
      <c r="I487" s="405"/>
      <c r="J487" s="365"/>
      <c r="K487" s="413"/>
      <c r="L487" s="365"/>
      <c r="M487" s="413"/>
      <c r="N487" s="365"/>
      <c r="O487" s="413"/>
      <c r="P487" s="365"/>
      <c r="Q487" s="413"/>
      <c r="R487" s="365"/>
      <c r="S487" s="413"/>
      <c r="T487" s="365"/>
      <c r="U487" s="413"/>
      <c r="V487" s="187"/>
      <c r="W487" s="410"/>
      <c r="X487" s="187"/>
      <c r="Y487" s="410"/>
      <c r="Z487" s="187"/>
      <c r="AA487" s="410"/>
      <c r="AB487" s="187"/>
      <c r="AC487" s="410"/>
      <c r="AD487" s="187"/>
      <c r="AE487" s="410"/>
      <c r="AF487" s="187"/>
      <c r="AG487" s="410"/>
      <c r="AH487" s="187"/>
      <c r="AI487" s="410"/>
      <c r="AJ487" s="187"/>
      <c r="AK487" s="410"/>
      <c r="AL487" s="187"/>
      <c r="AM487" s="410"/>
      <c r="AN487" s="187"/>
      <c r="AO487" s="410"/>
      <c r="AP487" s="187"/>
      <c r="AQ487" s="410"/>
      <c r="AR487" s="187"/>
      <c r="AS487" s="410"/>
      <c r="AT487" s="187"/>
      <c r="AU487" s="410"/>
      <c r="AV487" s="187"/>
      <c r="AW487" s="410"/>
      <c r="AX487" s="405"/>
      <c r="AY487" s="406"/>
      <c r="AZ487" s="406"/>
      <c r="BA487" s="405"/>
      <c r="BB487" s="406"/>
    </row>
    <row r="488" spans="1:54" ht="12.75">
      <c r="A488" s="405"/>
      <c r="B488" s="405"/>
      <c r="C488" s="312"/>
      <c r="D488" s="406"/>
      <c r="E488" s="405"/>
      <c r="F488" s="406"/>
      <c r="G488" s="405"/>
      <c r="H488" s="406"/>
      <c r="I488" s="405"/>
      <c r="J488" s="365"/>
      <c r="K488" s="413"/>
      <c r="L488" s="365"/>
      <c r="M488" s="413"/>
      <c r="N488" s="365"/>
      <c r="O488" s="413"/>
      <c r="P488" s="365"/>
      <c r="Q488" s="413"/>
      <c r="R488" s="365"/>
      <c r="S488" s="413"/>
      <c r="T488" s="365"/>
      <c r="U488" s="413"/>
      <c r="V488" s="187"/>
      <c r="W488" s="410"/>
      <c r="X488" s="187"/>
      <c r="Y488" s="410"/>
      <c r="Z488" s="187"/>
      <c r="AA488" s="410"/>
      <c r="AB488" s="187"/>
      <c r="AC488" s="410"/>
      <c r="AD488" s="187"/>
      <c r="AE488" s="410"/>
      <c r="AF488" s="187"/>
      <c r="AG488" s="410"/>
      <c r="AH488" s="187"/>
      <c r="AI488" s="410"/>
      <c r="AJ488" s="187"/>
      <c r="AK488" s="410"/>
      <c r="AL488" s="187"/>
      <c r="AM488" s="410"/>
      <c r="AN488" s="187"/>
      <c r="AO488" s="410"/>
      <c r="AP488" s="187"/>
      <c r="AQ488" s="410"/>
      <c r="AR488" s="187"/>
      <c r="AS488" s="410"/>
      <c r="AT488" s="187"/>
      <c r="AU488" s="410"/>
      <c r="AV488" s="187"/>
      <c r="AW488" s="410"/>
      <c r="AX488" s="405"/>
      <c r="AY488" s="406"/>
      <c r="AZ488" s="406"/>
      <c r="BA488" s="405"/>
      <c r="BB488" s="406"/>
    </row>
    <row r="489" spans="1:54" ht="12.75">
      <c r="A489" s="405"/>
      <c r="B489" s="405"/>
      <c r="C489" s="312"/>
      <c r="D489" s="406"/>
      <c r="E489" s="405"/>
      <c r="F489" s="406"/>
      <c r="G489" s="405"/>
      <c r="H489" s="406"/>
      <c r="I489" s="405"/>
      <c r="J489" s="365"/>
      <c r="K489" s="413"/>
      <c r="L489" s="365"/>
      <c r="M489" s="413"/>
      <c r="N489" s="365"/>
      <c r="O489" s="413"/>
      <c r="P489" s="365"/>
      <c r="Q489" s="413"/>
      <c r="R489" s="365"/>
      <c r="S489" s="413"/>
      <c r="T489" s="365"/>
      <c r="U489" s="413"/>
      <c r="V489" s="187"/>
      <c r="W489" s="410"/>
      <c r="X489" s="187"/>
      <c r="Y489" s="410"/>
      <c r="Z489" s="187"/>
      <c r="AA489" s="410"/>
      <c r="AB489" s="187"/>
      <c r="AC489" s="410"/>
      <c r="AD489" s="187"/>
      <c r="AE489" s="410"/>
      <c r="AF489" s="187"/>
      <c r="AG489" s="410"/>
      <c r="AH489" s="187"/>
      <c r="AI489" s="410"/>
      <c r="AJ489" s="187"/>
      <c r="AK489" s="410"/>
      <c r="AL489" s="187"/>
      <c r="AM489" s="410"/>
      <c r="AN489" s="187"/>
      <c r="AO489" s="410"/>
      <c r="AP489" s="187"/>
      <c r="AQ489" s="410"/>
      <c r="AR489" s="187"/>
      <c r="AS489" s="410"/>
      <c r="AT489" s="187"/>
      <c r="AU489" s="410"/>
      <c r="AV489" s="187"/>
      <c r="AW489" s="410"/>
      <c r="AX489" s="405"/>
      <c r="AY489" s="406"/>
      <c r="AZ489" s="406"/>
      <c r="BA489" s="405"/>
      <c r="BB489" s="406"/>
    </row>
    <row r="490" spans="1:54" ht="12.75">
      <c r="A490" s="405"/>
      <c r="B490" s="405"/>
      <c r="C490" s="312"/>
      <c r="D490" s="406"/>
      <c r="E490" s="405"/>
      <c r="F490" s="406"/>
      <c r="G490" s="405"/>
      <c r="H490" s="406"/>
      <c r="I490" s="405"/>
      <c r="J490" s="365"/>
      <c r="K490" s="413"/>
      <c r="L490" s="365"/>
      <c r="M490" s="413"/>
      <c r="N490" s="365"/>
      <c r="O490" s="413"/>
      <c r="P490" s="365"/>
      <c r="Q490" s="413"/>
      <c r="R490" s="365"/>
      <c r="S490" s="413"/>
      <c r="T490" s="365"/>
      <c r="U490" s="413"/>
      <c r="V490" s="187"/>
      <c r="W490" s="410"/>
      <c r="X490" s="187"/>
      <c r="Y490" s="410"/>
      <c r="Z490" s="187"/>
      <c r="AA490" s="410"/>
      <c r="AB490" s="187"/>
      <c r="AC490" s="410"/>
      <c r="AD490" s="187"/>
      <c r="AE490" s="410"/>
      <c r="AF490" s="187"/>
      <c r="AG490" s="410"/>
      <c r="AH490" s="187"/>
      <c r="AI490" s="410"/>
      <c r="AJ490" s="187"/>
      <c r="AK490" s="410"/>
      <c r="AL490" s="187"/>
      <c r="AM490" s="410"/>
      <c r="AN490" s="187"/>
      <c r="AO490" s="410"/>
      <c r="AP490" s="187"/>
      <c r="AQ490" s="410"/>
      <c r="AR490" s="187"/>
      <c r="AS490" s="410"/>
      <c r="AT490" s="187"/>
      <c r="AU490" s="410"/>
      <c r="AV490" s="187"/>
      <c r="AW490" s="410"/>
      <c r="AX490" s="405"/>
      <c r="AY490" s="406"/>
      <c r="AZ490" s="406"/>
      <c r="BA490" s="405"/>
      <c r="BB490" s="406"/>
    </row>
    <row r="491" spans="1:54" ht="12.75">
      <c r="A491" s="405"/>
      <c r="B491" s="405"/>
      <c r="C491" s="312"/>
      <c r="D491" s="406"/>
      <c r="E491" s="405"/>
      <c r="F491" s="406"/>
      <c r="G491" s="405"/>
      <c r="H491" s="406"/>
      <c r="I491" s="405"/>
      <c r="J491" s="365"/>
      <c r="K491" s="413"/>
      <c r="L491" s="365"/>
      <c r="M491" s="413"/>
      <c r="N491" s="365"/>
      <c r="O491" s="413"/>
      <c r="P491" s="365"/>
      <c r="Q491" s="413"/>
      <c r="R491" s="365"/>
      <c r="S491" s="413"/>
      <c r="T491" s="365"/>
      <c r="U491" s="413"/>
      <c r="V491" s="187"/>
      <c r="W491" s="410"/>
      <c r="X491" s="187"/>
      <c r="Y491" s="410"/>
      <c r="Z491" s="187"/>
      <c r="AA491" s="410"/>
      <c r="AB491" s="187"/>
      <c r="AC491" s="410"/>
      <c r="AD491" s="187"/>
      <c r="AE491" s="410"/>
      <c r="AF491" s="187"/>
      <c r="AG491" s="410"/>
      <c r="AH491" s="187"/>
      <c r="AI491" s="410"/>
      <c r="AJ491" s="187"/>
      <c r="AK491" s="410"/>
      <c r="AL491" s="187"/>
      <c r="AM491" s="410"/>
      <c r="AN491" s="187"/>
      <c r="AO491" s="410"/>
      <c r="AP491" s="187"/>
      <c r="AQ491" s="410"/>
      <c r="AR491" s="187"/>
      <c r="AS491" s="410"/>
      <c r="AT491" s="187"/>
      <c r="AU491" s="410"/>
      <c r="AV491" s="187"/>
      <c r="AW491" s="410"/>
      <c r="AX491" s="405"/>
      <c r="AY491" s="406"/>
      <c r="AZ491" s="406"/>
      <c r="BA491" s="405"/>
      <c r="BB491" s="406"/>
    </row>
    <row r="492" spans="1:54" ht="12.75">
      <c r="A492" s="405"/>
      <c r="B492" s="405"/>
      <c r="C492" s="312"/>
      <c r="D492" s="406"/>
      <c r="E492" s="405"/>
      <c r="F492" s="406"/>
      <c r="G492" s="405"/>
      <c r="H492" s="406"/>
      <c r="I492" s="405"/>
      <c r="J492" s="365"/>
      <c r="K492" s="413"/>
      <c r="L492" s="365"/>
      <c r="M492" s="413"/>
      <c r="N492" s="365"/>
      <c r="O492" s="413"/>
      <c r="P492" s="365"/>
      <c r="Q492" s="413"/>
      <c r="R492" s="365"/>
      <c r="S492" s="413"/>
      <c r="T492" s="365"/>
      <c r="U492" s="413"/>
      <c r="V492" s="187"/>
      <c r="W492" s="410"/>
      <c r="X492" s="187"/>
      <c r="Y492" s="410"/>
      <c r="Z492" s="187"/>
      <c r="AA492" s="410"/>
      <c r="AB492" s="187"/>
      <c r="AC492" s="410"/>
      <c r="AD492" s="187"/>
      <c r="AE492" s="410"/>
      <c r="AF492" s="187"/>
      <c r="AG492" s="410"/>
      <c r="AH492" s="187"/>
      <c r="AI492" s="410"/>
      <c r="AJ492" s="187"/>
      <c r="AK492" s="410"/>
      <c r="AL492" s="187"/>
      <c r="AM492" s="410"/>
      <c r="AN492" s="187"/>
      <c r="AO492" s="410"/>
      <c r="AP492" s="187"/>
      <c r="AQ492" s="410"/>
      <c r="AR492" s="187"/>
      <c r="AS492" s="410"/>
      <c r="AT492" s="187"/>
      <c r="AU492" s="410"/>
      <c r="AV492" s="187"/>
      <c r="AW492" s="410"/>
      <c r="AX492" s="405"/>
      <c r="AY492" s="406"/>
      <c r="AZ492" s="406"/>
      <c r="BA492" s="405"/>
      <c r="BB492" s="406"/>
    </row>
    <row r="493" spans="1:54" ht="12.75">
      <c r="A493" s="405"/>
      <c r="B493" s="405"/>
      <c r="C493" s="312"/>
      <c r="D493" s="406"/>
      <c r="E493" s="405"/>
      <c r="F493" s="406"/>
      <c r="G493" s="405"/>
      <c r="H493" s="406"/>
      <c r="I493" s="405"/>
      <c r="J493" s="365"/>
      <c r="K493" s="413"/>
      <c r="L493" s="365"/>
      <c r="M493" s="413"/>
      <c r="N493" s="365"/>
      <c r="O493" s="413"/>
      <c r="P493" s="365"/>
      <c r="Q493" s="413"/>
      <c r="R493" s="365"/>
      <c r="S493" s="413"/>
      <c r="T493" s="365"/>
      <c r="U493" s="413"/>
      <c r="V493" s="187"/>
      <c r="W493" s="410"/>
      <c r="X493" s="187"/>
      <c r="Y493" s="410"/>
      <c r="Z493" s="187"/>
      <c r="AA493" s="410"/>
      <c r="AB493" s="187"/>
      <c r="AC493" s="410"/>
      <c r="AD493" s="187"/>
      <c r="AE493" s="410"/>
      <c r="AF493" s="187"/>
      <c r="AG493" s="410"/>
      <c r="AH493" s="187"/>
      <c r="AI493" s="410"/>
      <c r="AJ493" s="187"/>
      <c r="AK493" s="410"/>
      <c r="AL493" s="187"/>
      <c r="AM493" s="410"/>
      <c r="AN493" s="187"/>
      <c r="AO493" s="410"/>
      <c r="AP493" s="187"/>
      <c r="AQ493" s="410"/>
      <c r="AR493" s="187"/>
      <c r="AS493" s="410"/>
      <c r="AT493" s="187"/>
      <c r="AU493" s="410"/>
      <c r="AV493" s="187"/>
      <c r="AW493" s="410"/>
      <c r="AX493" s="405"/>
      <c r="AY493" s="406"/>
      <c r="AZ493" s="406"/>
      <c r="BA493" s="405"/>
      <c r="BB493" s="406"/>
    </row>
    <row r="494" spans="1:54" ht="12.75">
      <c r="A494" s="405"/>
      <c r="B494" s="405"/>
      <c r="C494" s="312"/>
      <c r="D494" s="406"/>
      <c r="E494" s="405"/>
      <c r="F494" s="406"/>
      <c r="G494" s="405"/>
      <c r="H494" s="406"/>
      <c r="I494" s="405"/>
      <c r="J494" s="365"/>
      <c r="K494" s="413"/>
      <c r="L494" s="365"/>
      <c r="M494" s="413"/>
      <c r="N494" s="365"/>
      <c r="O494" s="413"/>
      <c r="P494" s="365"/>
      <c r="Q494" s="413"/>
      <c r="R494" s="365"/>
      <c r="S494" s="413"/>
      <c r="T494" s="365"/>
      <c r="U494" s="413"/>
      <c r="V494" s="187"/>
      <c r="W494" s="410"/>
      <c r="X494" s="187"/>
      <c r="Y494" s="410"/>
      <c r="Z494" s="187"/>
      <c r="AA494" s="410"/>
      <c r="AB494" s="187"/>
      <c r="AC494" s="410"/>
      <c r="AD494" s="187"/>
      <c r="AE494" s="410"/>
      <c r="AF494" s="187"/>
      <c r="AG494" s="410"/>
      <c r="AH494" s="187"/>
      <c r="AI494" s="410"/>
      <c r="AJ494" s="187"/>
      <c r="AK494" s="410"/>
      <c r="AL494" s="187"/>
      <c r="AM494" s="410"/>
      <c r="AN494" s="187"/>
      <c r="AO494" s="410"/>
      <c r="AP494" s="187"/>
      <c r="AQ494" s="410"/>
      <c r="AR494" s="187"/>
      <c r="AS494" s="410"/>
      <c r="AT494" s="187"/>
      <c r="AU494" s="410"/>
      <c r="AV494" s="187"/>
      <c r="AW494" s="410"/>
      <c r="AX494" s="405"/>
      <c r="AY494" s="406"/>
      <c r="AZ494" s="406"/>
      <c r="BA494" s="405"/>
      <c r="BB494" s="406"/>
    </row>
    <row r="495" spans="1:54" ht="12.75">
      <c r="A495" s="405"/>
      <c r="B495" s="405"/>
      <c r="C495" s="312"/>
      <c r="D495" s="406"/>
      <c r="E495" s="405"/>
      <c r="F495" s="406"/>
      <c r="G495" s="405"/>
      <c r="H495" s="406"/>
      <c r="I495" s="405"/>
      <c r="J495" s="365"/>
      <c r="K495" s="413"/>
      <c r="L495" s="365"/>
      <c r="M495" s="413"/>
      <c r="N495" s="365"/>
      <c r="O495" s="413"/>
      <c r="P495" s="365"/>
      <c r="Q495" s="413"/>
      <c r="R495" s="365"/>
      <c r="S495" s="413"/>
      <c r="T495" s="365"/>
      <c r="U495" s="413"/>
      <c r="V495" s="187"/>
      <c r="W495" s="410"/>
      <c r="X495" s="187"/>
      <c r="Y495" s="410"/>
      <c r="Z495" s="187"/>
      <c r="AA495" s="410"/>
      <c r="AB495" s="187"/>
      <c r="AC495" s="410"/>
      <c r="AD495" s="187"/>
      <c r="AE495" s="410"/>
      <c r="AF495" s="187"/>
      <c r="AG495" s="410"/>
      <c r="AH495" s="187"/>
      <c r="AI495" s="410"/>
      <c r="AJ495" s="187"/>
      <c r="AK495" s="410"/>
      <c r="AL495" s="187"/>
      <c r="AM495" s="410"/>
      <c r="AN495" s="187"/>
      <c r="AO495" s="410"/>
      <c r="AP495" s="187"/>
      <c r="AQ495" s="410"/>
      <c r="AR495" s="187"/>
      <c r="AS495" s="410"/>
      <c r="AT495" s="187"/>
      <c r="AU495" s="410"/>
      <c r="AV495" s="187"/>
      <c r="AW495" s="410"/>
      <c r="AX495" s="405"/>
      <c r="AY495" s="406"/>
      <c r="AZ495" s="406"/>
      <c r="BA495" s="405"/>
      <c r="BB495" s="406"/>
    </row>
    <row r="496" spans="1:54" ht="12.75">
      <c r="A496" s="405"/>
      <c r="B496" s="405"/>
      <c r="C496" s="312"/>
      <c r="D496" s="406"/>
      <c r="E496" s="405"/>
      <c r="F496" s="406"/>
      <c r="G496" s="405"/>
      <c r="H496" s="406"/>
      <c r="I496" s="405"/>
      <c r="J496" s="365"/>
      <c r="K496" s="413"/>
      <c r="L496" s="365"/>
      <c r="M496" s="413"/>
      <c r="N496" s="365"/>
      <c r="O496" s="413"/>
      <c r="P496" s="365"/>
      <c r="Q496" s="413"/>
      <c r="R496" s="365"/>
      <c r="S496" s="413"/>
      <c r="T496" s="365"/>
      <c r="U496" s="413"/>
      <c r="V496" s="187"/>
      <c r="W496" s="410"/>
      <c r="X496" s="187"/>
      <c r="Y496" s="410"/>
      <c r="Z496" s="187"/>
      <c r="AA496" s="410"/>
      <c r="AB496" s="187"/>
      <c r="AC496" s="410"/>
      <c r="AD496" s="187"/>
      <c r="AE496" s="410"/>
      <c r="AF496" s="187"/>
      <c r="AG496" s="410"/>
      <c r="AH496" s="187"/>
      <c r="AI496" s="410"/>
      <c r="AJ496" s="187"/>
      <c r="AK496" s="410"/>
      <c r="AL496" s="187"/>
      <c r="AM496" s="410"/>
      <c r="AN496" s="187"/>
      <c r="AO496" s="410"/>
      <c r="AP496" s="187"/>
      <c r="AQ496" s="410"/>
      <c r="AR496" s="187"/>
      <c r="AS496" s="410"/>
      <c r="AT496" s="187"/>
      <c r="AU496" s="410"/>
      <c r="AV496" s="187"/>
      <c r="AW496" s="410"/>
      <c r="AX496" s="405"/>
      <c r="AY496" s="406"/>
      <c r="AZ496" s="406"/>
      <c r="BA496" s="405"/>
      <c r="BB496" s="406"/>
    </row>
    <row r="497" spans="1:54" ht="12.75">
      <c r="A497" s="405"/>
      <c r="B497" s="405"/>
      <c r="C497" s="312"/>
      <c r="D497" s="406"/>
      <c r="E497" s="405"/>
      <c r="F497" s="406"/>
      <c r="G497" s="405"/>
      <c r="H497" s="406"/>
      <c r="I497" s="405"/>
      <c r="J497" s="365"/>
      <c r="K497" s="413"/>
      <c r="L497" s="365"/>
      <c r="M497" s="413"/>
      <c r="N497" s="365"/>
      <c r="O497" s="413"/>
      <c r="P497" s="365"/>
      <c r="Q497" s="413"/>
      <c r="R497" s="365"/>
      <c r="S497" s="413"/>
      <c r="T497" s="365"/>
      <c r="U497" s="413"/>
      <c r="V497" s="187"/>
      <c r="W497" s="410"/>
      <c r="X497" s="187"/>
      <c r="Y497" s="410"/>
      <c r="Z497" s="187"/>
      <c r="AA497" s="410"/>
      <c r="AB497" s="187"/>
      <c r="AC497" s="410"/>
      <c r="AD497" s="187"/>
      <c r="AE497" s="410"/>
      <c r="AF497" s="187"/>
      <c r="AG497" s="410"/>
      <c r="AH497" s="187"/>
      <c r="AI497" s="410"/>
      <c r="AJ497" s="187"/>
      <c r="AK497" s="410"/>
      <c r="AL497" s="187"/>
      <c r="AM497" s="410"/>
      <c r="AN497" s="187"/>
      <c r="AO497" s="410"/>
      <c r="AP497" s="187"/>
      <c r="AQ497" s="410"/>
      <c r="AR497" s="187"/>
      <c r="AS497" s="410"/>
      <c r="AT497" s="187"/>
      <c r="AU497" s="410"/>
      <c r="AV497" s="187"/>
      <c r="AW497" s="410"/>
      <c r="AX497" s="405"/>
      <c r="AY497" s="406"/>
      <c r="AZ497" s="406"/>
      <c r="BA497" s="405"/>
      <c r="BB497" s="406"/>
    </row>
    <row r="498" spans="1:54" ht="12.75">
      <c r="A498" s="405"/>
      <c r="B498" s="405"/>
      <c r="C498" s="312"/>
      <c r="D498" s="406"/>
      <c r="E498" s="405"/>
      <c r="F498" s="406"/>
      <c r="G498" s="405"/>
      <c r="H498" s="406"/>
      <c r="I498" s="405"/>
      <c r="J498" s="365"/>
      <c r="K498" s="413"/>
      <c r="L498" s="365"/>
      <c r="M498" s="413"/>
      <c r="N498" s="365"/>
      <c r="O498" s="413"/>
      <c r="P498" s="365"/>
      <c r="Q498" s="413"/>
      <c r="R498" s="365"/>
      <c r="S498" s="413"/>
      <c r="T498" s="365"/>
      <c r="U498" s="413"/>
      <c r="V498" s="187"/>
      <c r="W498" s="410"/>
      <c r="X498" s="187"/>
      <c r="Y498" s="410"/>
      <c r="Z498" s="187"/>
      <c r="AA498" s="410"/>
      <c r="AB498" s="187"/>
      <c r="AC498" s="410"/>
      <c r="AD498" s="187"/>
      <c r="AE498" s="410"/>
      <c r="AF498" s="187"/>
      <c r="AG498" s="410"/>
      <c r="AH498" s="187"/>
      <c r="AI498" s="410"/>
      <c r="AJ498" s="187"/>
      <c r="AK498" s="410"/>
      <c r="AL498" s="187"/>
      <c r="AM498" s="410"/>
      <c r="AN498" s="187"/>
      <c r="AO498" s="410"/>
      <c r="AP498" s="187"/>
      <c r="AQ498" s="410"/>
      <c r="AR498" s="187"/>
      <c r="AS498" s="410"/>
      <c r="AT498" s="187"/>
      <c r="AU498" s="410"/>
      <c r="AV498" s="187"/>
      <c r="AW498" s="410"/>
      <c r="AX498" s="405"/>
      <c r="AY498" s="406"/>
      <c r="AZ498" s="406"/>
      <c r="BA498" s="405"/>
      <c r="BB498" s="406"/>
    </row>
    <row r="499" spans="1:54" ht="12.75">
      <c r="A499" s="405"/>
      <c r="B499" s="405"/>
      <c r="C499" s="312"/>
      <c r="D499" s="406"/>
      <c r="E499" s="405"/>
      <c r="F499" s="406"/>
      <c r="G499" s="405"/>
      <c r="H499" s="406"/>
      <c r="I499" s="405"/>
      <c r="J499" s="365"/>
      <c r="K499" s="413"/>
      <c r="L499" s="365"/>
      <c r="M499" s="413"/>
      <c r="N499" s="365"/>
      <c r="O499" s="413"/>
      <c r="P499" s="365"/>
      <c r="Q499" s="413"/>
      <c r="R499" s="365"/>
      <c r="S499" s="413"/>
      <c r="T499" s="365"/>
      <c r="U499" s="413"/>
      <c r="V499" s="187"/>
      <c r="W499" s="410"/>
      <c r="X499" s="187"/>
      <c r="Y499" s="410"/>
      <c r="Z499" s="187"/>
      <c r="AA499" s="410"/>
      <c r="AB499" s="187"/>
      <c r="AC499" s="410"/>
      <c r="AD499" s="187"/>
      <c r="AE499" s="410"/>
      <c r="AF499" s="187"/>
      <c r="AG499" s="410"/>
      <c r="AH499" s="187"/>
      <c r="AI499" s="410"/>
      <c r="AJ499" s="187"/>
      <c r="AK499" s="410"/>
      <c r="AL499" s="187"/>
      <c r="AM499" s="410"/>
      <c r="AN499" s="187"/>
      <c r="AO499" s="410"/>
      <c r="AP499" s="187"/>
      <c r="AQ499" s="410"/>
      <c r="AR499" s="187"/>
      <c r="AS499" s="410"/>
      <c r="AT499" s="187"/>
      <c r="AU499" s="410"/>
      <c r="AV499" s="187"/>
      <c r="AW499" s="410"/>
      <c r="AX499" s="405"/>
      <c r="AY499" s="406"/>
      <c r="AZ499" s="406"/>
      <c r="BA499" s="405"/>
      <c r="BB499" s="406"/>
    </row>
    <row r="500" spans="1:54" ht="12.75">
      <c r="A500" s="405"/>
      <c r="B500" s="405"/>
      <c r="C500" s="312"/>
      <c r="D500" s="406"/>
      <c r="E500" s="405"/>
      <c r="F500" s="406"/>
      <c r="G500" s="405"/>
      <c r="H500" s="406"/>
      <c r="I500" s="405"/>
      <c r="J500" s="365"/>
      <c r="K500" s="413"/>
      <c r="L500" s="365"/>
      <c r="M500" s="413"/>
      <c r="N500" s="365"/>
      <c r="O500" s="413"/>
      <c r="P500" s="365"/>
      <c r="Q500" s="413"/>
      <c r="R500" s="365"/>
      <c r="S500" s="413"/>
      <c r="T500" s="365"/>
      <c r="U500" s="413"/>
      <c r="V500" s="187"/>
      <c r="W500" s="410"/>
      <c r="X500" s="187"/>
      <c r="Y500" s="410"/>
      <c r="Z500" s="187"/>
      <c r="AA500" s="410"/>
      <c r="AB500" s="187"/>
      <c r="AC500" s="410"/>
      <c r="AD500" s="187"/>
      <c r="AE500" s="410"/>
      <c r="AF500" s="187"/>
      <c r="AG500" s="410"/>
      <c r="AH500" s="187"/>
      <c r="AI500" s="410"/>
      <c r="AJ500" s="187"/>
      <c r="AK500" s="410"/>
      <c r="AL500" s="187"/>
      <c r="AM500" s="410"/>
      <c r="AN500" s="187"/>
      <c r="AO500" s="410"/>
      <c r="AP500" s="187"/>
      <c r="AQ500" s="410"/>
      <c r="AR500" s="187"/>
      <c r="AS500" s="410"/>
      <c r="AT500" s="187"/>
      <c r="AU500" s="410"/>
      <c r="AV500" s="187"/>
      <c r="AW500" s="410"/>
      <c r="AX500" s="405"/>
      <c r="AY500" s="406"/>
      <c r="AZ500" s="406"/>
      <c r="BA500" s="405"/>
      <c r="BB500" s="406"/>
    </row>
    <row r="501" spans="1:54" ht="12.75">
      <c r="A501" s="405"/>
      <c r="B501" s="405"/>
      <c r="C501" s="312"/>
      <c r="D501" s="406"/>
      <c r="E501" s="405"/>
      <c r="F501" s="406"/>
      <c r="G501" s="405"/>
      <c r="H501" s="406"/>
      <c r="I501" s="405"/>
      <c r="J501" s="365"/>
      <c r="K501" s="413"/>
      <c r="L501" s="365"/>
      <c r="M501" s="413"/>
      <c r="N501" s="365"/>
      <c r="O501" s="413"/>
      <c r="P501" s="365"/>
      <c r="Q501" s="413"/>
      <c r="R501" s="365"/>
      <c r="S501" s="413"/>
      <c r="T501" s="365"/>
      <c r="U501" s="413"/>
      <c r="V501" s="187"/>
      <c r="W501" s="410"/>
      <c r="X501" s="187"/>
      <c r="Y501" s="410"/>
      <c r="Z501" s="187"/>
      <c r="AA501" s="410"/>
      <c r="AB501" s="187"/>
      <c r="AC501" s="410"/>
      <c r="AD501" s="187"/>
      <c r="AE501" s="410"/>
      <c r="AF501" s="187"/>
      <c r="AG501" s="410"/>
      <c r="AH501" s="187"/>
      <c r="AI501" s="410"/>
      <c r="AJ501" s="187"/>
      <c r="AK501" s="410"/>
      <c r="AL501" s="187"/>
      <c r="AM501" s="410"/>
      <c r="AN501" s="187"/>
      <c r="AO501" s="410"/>
      <c r="AP501" s="187"/>
      <c r="AQ501" s="410"/>
      <c r="AR501" s="187"/>
      <c r="AS501" s="410"/>
      <c r="AT501" s="187"/>
      <c r="AU501" s="410"/>
      <c r="AV501" s="187"/>
      <c r="AW501" s="410"/>
      <c r="AX501" s="405"/>
      <c r="AY501" s="406"/>
      <c r="AZ501" s="406"/>
      <c r="BA501" s="405"/>
      <c r="BB501" s="406"/>
    </row>
    <row r="502" spans="1:54" ht="12.75">
      <c r="A502" s="405"/>
      <c r="B502" s="405"/>
      <c r="C502" s="312"/>
      <c r="D502" s="406"/>
      <c r="E502" s="405"/>
      <c r="F502" s="406"/>
      <c r="G502" s="405"/>
      <c r="H502" s="406"/>
      <c r="I502" s="405"/>
      <c r="J502" s="365"/>
      <c r="K502" s="413"/>
      <c r="L502" s="365"/>
      <c r="M502" s="413"/>
      <c r="N502" s="365"/>
      <c r="O502" s="413"/>
      <c r="P502" s="365"/>
      <c r="Q502" s="413"/>
      <c r="R502" s="365"/>
      <c r="S502" s="413"/>
      <c r="T502" s="365"/>
      <c r="U502" s="413"/>
      <c r="V502" s="187"/>
      <c r="W502" s="410"/>
      <c r="X502" s="187"/>
      <c r="Y502" s="410"/>
      <c r="Z502" s="187"/>
      <c r="AA502" s="410"/>
      <c r="AB502" s="187"/>
      <c r="AC502" s="410"/>
      <c r="AD502" s="187"/>
      <c r="AE502" s="410"/>
      <c r="AF502" s="187"/>
      <c r="AG502" s="410"/>
      <c r="AH502" s="187"/>
      <c r="AI502" s="410"/>
      <c r="AJ502" s="187"/>
      <c r="AK502" s="410"/>
      <c r="AL502" s="187"/>
      <c r="AM502" s="410"/>
      <c r="AN502" s="187"/>
      <c r="AO502" s="410"/>
      <c r="AP502" s="187"/>
      <c r="AQ502" s="410"/>
      <c r="AR502" s="187"/>
      <c r="AS502" s="410"/>
      <c r="AT502" s="187"/>
      <c r="AU502" s="410"/>
      <c r="AV502" s="187"/>
      <c r="AW502" s="410"/>
      <c r="AX502" s="405"/>
      <c r="AY502" s="406"/>
      <c r="AZ502" s="406"/>
      <c r="BA502" s="405"/>
      <c r="BB502" s="406"/>
    </row>
    <row r="503" spans="1:54" ht="12.75">
      <c r="A503" s="405"/>
      <c r="B503" s="405"/>
      <c r="C503" s="312"/>
      <c r="D503" s="406"/>
      <c r="E503" s="405"/>
      <c r="F503" s="406"/>
      <c r="G503" s="405"/>
      <c r="H503" s="406"/>
      <c r="I503" s="405"/>
      <c r="J503" s="365"/>
      <c r="K503" s="413"/>
      <c r="L503" s="365"/>
      <c r="M503" s="413"/>
      <c r="N503" s="365"/>
      <c r="O503" s="413"/>
      <c r="P503" s="365"/>
      <c r="Q503" s="413"/>
      <c r="R503" s="365"/>
      <c r="S503" s="413"/>
      <c r="T503" s="365"/>
      <c r="U503" s="413"/>
      <c r="V503" s="187"/>
      <c r="W503" s="410"/>
      <c r="X503" s="187"/>
      <c r="Y503" s="410"/>
      <c r="Z503" s="187"/>
      <c r="AA503" s="410"/>
      <c r="AB503" s="187"/>
      <c r="AC503" s="410"/>
      <c r="AD503" s="187"/>
      <c r="AE503" s="410"/>
      <c r="AF503" s="187"/>
      <c r="AG503" s="410"/>
      <c r="AH503" s="187"/>
      <c r="AI503" s="410"/>
      <c r="AJ503" s="187"/>
      <c r="AK503" s="410"/>
      <c r="AL503" s="187"/>
      <c r="AM503" s="410"/>
      <c r="AN503" s="187"/>
      <c r="AO503" s="410"/>
      <c r="AP503" s="187"/>
      <c r="AQ503" s="410"/>
      <c r="AR503" s="187"/>
      <c r="AS503" s="410"/>
      <c r="AT503" s="187"/>
      <c r="AU503" s="410"/>
      <c r="AV503" s="187"/>
      <c r="AW503" s="410"/>
      <c r="AX503" s="405"/>
      <c r="AY503" s="406"/>
      <c r="AZ503" s="406"/>
      <c r="BA503" s="405"/>
      <c r="BB503" s="406"/>
    </row>
    <row r="504" spans="1:54" ht="12.75">
      <c r="A504" s="405"/>
      <c r="B504" s="405"/>
      <c r="C504" s="312"/>
      <c r="D504" s="406"/>
      <c r="E504" s="405"/>
      <c r="F504" s="406"/>
      <c r="G504" s="405"/>
      <c r="H504" s="406"/>
      <c r="I504" s="405"/>
      <c r="J504" s="365"/>
      <c r="K504" s="413"/>
      <c r="L504" s="365"/>
      <c r="M504" s="413"/>
      <c r="N504" s="365"/>
      <c r="O504" s="413"/>
      <c r="P504" s="365"/>
      <c r="Q504" s="413"/>
      <c r="R504" s="365"/>
      <c r="S504" s="413"/>
      <c r="T504" s="365"/>
      <c r="U504" s="413"/>
      <c r="V504" s="187"/>
      <c r="W504" s="410"/>
      <c r="X504" s="187"/>
      <c r="Y504" s="410"/>
      <c r="Z504" s="187"/>
      <c r="AA504" s="410"/>
      <c r="AB504" s="187"/>
      <c r="AC504" s="410"/>
      <c r="AD504" s="187"/>
      <c r="AE504" s="410"/>
      <c r="AF504" s="187"/>
      <c r="AG504" s="410"/>
      <c r="AH504" s="187"/>
      <c r="AI504" s="410"/>
      <c r="AJ504" s="187"/>
      <c r="AK504" s="410"/>
      <c r="AL504" s="187"/>
      <c r="AM504" s="410"/>
      <c r="AN504" s="187"/>
      <c r="AO504" s="410"/>
      <c r="AP504" s="187"/>
      <c r="AQ504" s="410"/>
      <c r="AR504" s="187"/>
      <c r="AS504" s="410"/>
      <c r="AT504" s="187"/>
      <c r="AU504" s="410"/>
      <c r="AV504" s="187"/>
      <c r="AW504" s="410"/>
      <c r="AX504" s="405"/>
      <c r="AY504" s="406"/>
      <c r="AZ504" s="406"/>
      <c r="BA504" s="405"/>
      <c r="BB504" s="406"/>
    </row>
    <row r="505" spans="1:54" ht="12.75">
      <c r="A505" s="405"/>
      <c r="B505" s="405"/>
      <c r="C505" s="312"/>
      <c r="D505" s="406"/>
      <c r="E505" s="405"/>
      <c r="F505" s="406"/>
      <c r="G505" s="405"/>
      <c r="H505" s="406"/>
      <c r="I505" s="405"/>
      <c r="J505" s="365"/>
      <c r="K505" s="413"/>
      <c r="L505" s="365"/>
      <c r="M505" s="413"/>
      <c r="N505" s="365"/>
      <c r="O505" s="413"/>
      <c r="P505" s="365"/>
      <c r="Q505" s="413"/>
      <c r="R505" s="365"/>
      <c r="S505" s="413"/>
      <c r="T505" s="365"/>
      <c r="U505" s="413"/>
      <c r="V505" s="187"/>
      <c r="W505" s="410"/>
      <c r="X505" s="187"/>
      <c r="Y505" s="410"/>
      <c r="Z505" s="187"/>
      <c r="AA505" s="410"/>
      <c r="AB505" s="187"/>
      <c r="AC505" s="410"/>
      <c r="AD505" s="187"/>
      <c r="AE505" s="410"/>
      <c r="AF505" s="187"/>
      <c r="AG505" s="410"/>
      <c r="AH505" s="187"/>
      <c r="AI505" s="410"/>
      <c r="AJ505" s="187"/>
      <c r="AK505" s="410"/>
      <c r="AL505" s="187"/>
      <c r="AM505" s="410"/>
      <c r="AN505" s="187"/>
      <c r="AO505" s="410"/>
      <c r="AP505" s="187"/>
      <c r="AQ505" s="410"/>
      <c r="AR505" s="187"/>
      <c r="AS505" s="410"/>
      <c r="AT505" s="187"/>
      <c r="AU505" s="410"/>
      <c r="AV505" s="187"/>
      <c r="AW505" s="410"/>
      <c r="AX505" s="405"/>
      <c r="AY505" s="406"/>
      <c r="AZ505" s="406"/>
      <c r="BA505" s="405"/>
      <c r="BB505" s="406"/>
    </row>
    <row r="506" spans="1:54" ht="12.75">
      <c r="A506" s="405"/>
      <c r="B506" s="405"/>
      <c r="C506" s="312"/>
      <c r="D506" s="406"/>
      <c r="E506" s="405"/>
      <c r="F506" s="406"/>
      <c r="G506" s="405"/>
      <c r="H506" s="406"/>
      <c r="I506" s="405"/>
      <c r="J506" s="365"/>
      <c r="K506" s="413"/>
      <c r="L506" s="365"/>
      <c r="M506" s="413"/>
      <c r="N506" s="365"/>
      <c r="O506" s="413"/>
      <c r="P506" s="365"/>
      <c r="Q506" s="413"/>
      <c r="R506" s="365"/>
      <c r="S506" s="413"/>
      <c r="T506" s="365"/>
      <c r="U506" s="413"/>
      <c r="V506" s="187"/>
      <c r="W506" s="410"/>
      <c r="X506" s="187"/>
      <c r="Y506" s="410"/>
      <c r="Z506" s="187"/>
      <c r="AA506" s="410"/>
      <c r="AB506" s="187"/>
      <c r="AC506" s="410"/>
      <c r="AD506" s="187"/>
      <c r="AE506" s="410"/>
      <c r="AF506" s="187"/>
      <c r="AG506" s="410"/>
      <c r="AH506" s="187"/>
      <c r="AI506" s="410"/>
      <c r="AJ506" s="187"/>
      <c r="AK506" s="410"/>
      <c r="AL506" s="187"/>
      <c r="AM506" s="410"/>
      <c r="AN506" s="187"/>
      <c r="AO506" s="410"/>
      <c r="AP506" s="187"/>
      <c r="AQ506" s="410"/>
      <c r="AR506" s="187"/>
      <c r="AS506" s="410"/>
      <c r="AT506" s="187"/>
      <c r="AU506" s="410"/>
      <c r="AV506" s="187"/>
      <c r="AW506" s="410"/>
      <c r="AX506" s="405"/>
      <c r="AY506" s="406"/>
      <c r="AZ506" s="406"/>
      <c r="BA506" s="405"/>
      <c r="BB506" s="406"/>
    </row>
    <row r="507" spans="1:54" ht="12.75">
      <c r="A507" s="405"/>
      <c r="B507" s="405"/>
      <c r="C507" s="312"/>
      <c r="D507" s="406"/>
      <c r="E507" s="405"/>
      <c r="F507" s="406"/>
      <c r="G507" s="405"/>
      <c r="H507" s="406"/>
      <c r="I507" s="405"/>
      <c r="J507" s="365"/>
      <c r="K507" s="413"/>
      <c r="L507" s="365"/>
      <c r="M507" s="413"/>
      <c r="N507" s="365"/>
      <c r="O507" s="413"/>
      <c r="P507" s="365"/>
      <c r="Q507" s="413"/>
      <c r="R507" s="365"/>
      <c r="S507" s="413"/>
      <c r="T507" s="365"/>
      <c r="U507" s="413"/>
      <c r="V507" s="187"/>
      <c r="W507" s="410"/>
      <c r="X507" s="187"/>
      <c r="Y507" s="410"/>
      <c r="Z507" s="187"/>
      <c r="AA507" s="410"/>
      <c r="AB507" s="187"/>
      <c r="AC507" s="410"/>
      <c r="AD507" s="187"/>
      <c r="AE507" s="410"/>
      <c r="AF507" s="187"/>
      <c r="AG507" s="410"/>
      <c r="AH507" s="187"/>
      <c r="AI507" s="410"/>
      <c r="AJ507" s="187"/>
      <c r="AK507" s="410"/>
      <c r="AL507" s="187"/>
      <c r="AM507" s="410"/>
      <c r="AN507" s="187"/>
      <c r="AO507" s="410"/>
      <c r="AP507" s="187"/>
      <c r="AQ507" s="410"/>
      <c r="AR507" s="187"/>
      <c r="AS507" s="410"/>
      <c r="AT507" s="187"/>
      <c r="AU507" s="410"/>
      <c r="AV507" s="187"/>
      <c r="AW507" s="410"/>
      <c r="AX507" s="405"/>
      <c r="AY507" s="406"/>
      <c r="AZ507" s="406"/>
      <c r="BA507" s="405"/>
      <c r="BB507" s="406"/>
    </row>
    <row r="508" spans="1:54" ht="12.75">
      <c r="A508" s="405"/>
      <c r="B508" s="405"/>
      <c r="C508" s="312"/>
      <c r="D508" s="406"/>
      <c r="E508" s="405"/>
      <c r="F508" s="406"/>
      <c r="G508" s="405"/>
      <c r="H508" s="406"/>
      <c r="I508" s="405"/>
      <c r="J508" s="365"/>
      <c r="K508" s="413"/>
      <c r="L508" s="365"/>
      <c r="M508" s="413"/>
      <c r="N508" s="365"/>
      <c r="O508" s="413"/>
      <c r="P508" s="365"/>
      <c r="Q508" s="413"/>
      <c r="R508" s="365"/>
      <c r="S508" s="413"/>
      <c r="T508" s="365"/>
      <c r="U508" s="413"/>
      <c r="V508" s="187"/>
      <c r="W508" s="410"/>
      <c r="X508" s="187"/>
      <c r="Y508" s="410"/>
      <c r="Z508" s="187"/>
      <c r="AA508" s="410"/>
      <c r="AB508" s="187"/>
      <c r="AC508" s="410"/>
      <c r="AD508" s="187"/>
      <c r="AE508" s="410"/>
      <c r="AF508" s="187"/>
      <c r="AG508" s="410"/>
      <c r="AH508" s="187"/>
      <c r="AI508" s="410"/>
      <c r="AJ508" s="187"/>
      <c r="AK508" s="410"/>
      <c r="AL508" s="187"/>
      <c r="AM508" s="410"/>
      <c r="AN508" s="187"/>
      <c r="AO508" s="410"/>
      <c r="AP508" s="187"/>
      <c r="AQ508" s="410"/>
      <c r="AR508" s="187"/>
      <c r="AS508" s="410"/>
      <c r="AT508" s="187"/>
      <c r="AU508" s="410"/>
      <c r="AV508" s="187"/>
      <c r="AW508" s="410"/>
      <c r="AX508" s="405"/>
      <c r="AY508" s="406"/>
      <c r="AZ508" s="406"/>
      <c r="BA508" s="405"/>
      <c r="BB508" s="406"/>
    </row>
    <row r="509" spans="1:54" ht="12.75">
      <c r="A509" s="405"/>
      <c r="B509" s="405"/>
      <c r="C509" s="312"/>
      <c r="D509" s="406"/>
      <c r="E509" s="405"/>
      <c r="F509" s="406"/>
      <c r="G509" s="405"/>
      <c r="H509" s="406"/>
      <c r="I509" s="405"/>
      <c r="J509" s="365"/>
      <c r="K509" s="413"/>
      <c r="L509" s="365"/>
      <c r="M509" s="413"/>
      <c r="N509" s="365"/>
      <c r="O509" s="413"/>
      <c r="P509" s="365"/>
      <c r="Q509" s="413"/>
      <c r="R509" s="365"/>
      <c r="S509" s="413"/>
      <c r="T509" s="365"/>
      <c r="U509" s="413"/>
      <c r="V509" s="187"/>
      <c r="W509" s="410"/>
      <c r="X509" s="187"/>
      <c r="Y509" s="410"/>
      <c r="Z509" s="187"/>
      <c r="AA509" s="410"/>
      <c r="AB509" s="187"/>
      <c r="AC509" s="410"/>
      <c r="AD509" s="187"/>
      <c r="AE509" s="410"/>
      <c r="AF509" s="187"/>
      <c r="AG509" s="410"/>
      <c r="AH509" s="187"/>
      <c r="AI509" s="410"/>
      <c r="AJ509" s="187"/>
      <c r="AK509" s="410"/>
      <c r="AL509" s="187"/>
      <c r="AM509" s="410"/>
      <c r="AN509" s="187"/>
      <c r="AO509" s="410"/>
      <c r="AP509" s="187"/>
      <c r="AQ509" s="410"/>
      <c r="AR509" s="187"/>
      <c r="AS509" s="410"/>
      <c r="AT509" s="187"/>
      <c r="AU509" s="410"/>
      <c r="AV509" s="187"/>
      <c r="AW509" s="410"/>
      <c r="AX509" s="405"/>
      <c r="AY509" s="406"/>
      <c r="AZ509" s="406"/>
      <c r="BA509" s="405"/>
      <c r="BB509" s="406"/>
    </row>
    <row r="510" spans="1:54" ht="12.75">
      <c r="A510" s="405"/>
      <c r="B510" s="405"/>
      <c r="C510" s="312"/>
      <c r="D510" s="406"/>
      <c r="E510" s="405"/>
      <c r="F510" s="406"/>
      <c r="G510" s="405"/>
      <c r="H510" s="406"/>
      <c r="I510" s="405"/>
      <c r="J510" s="365"/>
      <c r="K510" s="413"/>
      <c r="L510" s="365"/>
      <c r="M510" s="413"/>
      <c r="N510" s="365"/>
      <c r="O510" s="413"/>
      <c r="P510" s="365"/>
      <c r="Q510" s="413"/>
      <c r="R510" s="365"/>
      <c r="S510" s="413"/>
      <c r="T510" s="365"/>
      <c r="U510" s="413"/>
      <c r="V510" s="187"/>
      <c r="W510" s="410"/>
      <c r="X510" s="187"/>
      <c r="Y510" s="410"/>
      <c r="Z510" s="187"/>
      <c r="AA510" s="410"/>
      <c r="AB510" s="187"/>
      <c r="AC510" s="410"/>
      <c r="AD510" s="187"/>
      <c r="AE510" s="410"/>
      <c r="AF510" s="187"/>
      <c r="AG510" s="410"/>
      <c r="AH510" s="187"/>
      <c r="AI510" s="410"/>
      <c r="AJ510" s="187"/>
      <c r="AK510" s="410"/>
      <c r="AL510" s="187"/>
      <c r="AM510" s="410"/>
      <c r="AN510" s="187"/>
      <c r="AO510" s="410"/>
      <c r="AP510" s="187"/>
      <c r="AQ510" s="410"/>
      <c r="AR510" s="187"/>
      <c r="AS510" s="410"/>
      <c r="AT510" s="187"/>
      <c r="AU510" s="410"/>
      <c r="AV510" s="187"/>
      <c r="AW510" s="410"/>
      <c r="AX510" s="405"/>
      <c r="AY510" s="406"/>
      <c r="AZ510" s="406"/>
      <c r="BA510" s="405"/>
      <c r="BB510" s="406"/>
    </row>
    <row r="511" spans="1:54" ht="12.75">
      <c r="A511" s="405"/>
      <c r="B511" s="405"/>
      <c r="C511" s="312"/>
      <c r="D511" s="406"/>
      <c r="E511" s="405"/>
      <c r="F511" s="406"/>
      <c r="G511" s="405"/>
      <c r="H511" s="406"/>
      <c r="I511" s="405"/>
      <c r="J511" s="365"/>
      <c r="K511" s="413"/>
      <c r="L511" s="365"/>
      <c r="M511" s="413"/>
      <c r="N511" s="365"/>
      <c r="O511" s="413"/>
      <c r="P511" s="365"/>
      <c r="Q511" s="413"/>
      <c r="R511" s="365"/>
      <c r="S511" s="413"/>
      <c r="T511" s="365"/>
      <c r="U511" s="413"/>
      <c r="V511" s="187"/>
      <c r="W511" s="410"/>
      <c r="X511" s="187"/>
      <c r="Y511" s="410"/>
      <c r="Z511" s="187"/>
      <c r="AA511" s="410"/>
      <c r="AB511" s="187"/>
      <c r="AC511" s="410"/>
      <c r="AD511" s="187"/>
      <c r="AE511" s="410"/>
      <c r="AF511" s="187"/>
      <c r="AG511" s="410"/>
      <c r="AH511" s="187"/>
      <c r="AI511" s="410"/>
      <c r="AJ511" s="187"/>
      <c r="AK511" s="410"/>
      <c r="AL511" s="187"/>
      <c r="AM511" s="410"/>
      <c r="AN511" s="187"/>
      <c r="AO511" s="410"/>
      <c r="AP511" s="187"/>
      <c r="AQ511" s="410"/>
      <c r="AR511" s="187"/>
      <c r="AS511" s="410"/>
      <c r="AT511" s="187"/>
      <c r="AU511" s="410"/>
      <c r="AV511" s="187"/>
      <c r="AW511" s="410"/>
      <c r="AX511" s="405"/>
      <c r="AY511" s="406"/>
      <c r="AZ511" s="406"/>
      <c r="BA511" s="405"/>
      <c r="BB511" s="406"/>
    </row>
    <row r="512" spans="1:54" ht="12.75">
      <c r="A512" s="405"/>
      <c r="B512" s="405"/>
      <c r="C512" s="312"/>
      <c r="D512" s="406"/>
      <c r="E512" s="405"/>
      <c r="F512" s="406"/>
      <c r="G512" s="405"/>
      <c r="H512" s="406"/>
      <c r="I512" s="405"/>
      <c r="J512" s="365"/>
      <c r="K512" s="413"/>
      <c r="L512" s="365"/>
      <c r="M512" s="413"/>
      <c r="N512" s="365"/>
      <c r="O512" s="413"/>
      <c r="P512" s="365"/>
      <c r="Q512" s="413"/>
      <c r="R512" s="365"/>
      <c r="S512" s="413"/>
      <c r="T512" s="365"/>
      <c r="U512" s="413"/>
      <c r="V512" s="187"/>
      <c r="W512" s="410"/>
      <c r="X512" s="187"/>
      <c r="Y512" s="410"/>
      <c r="Z512" s="187"/>
      <c r="AA512" s="410"/>
      <c r="AB512" s="187"/>
      <c r="AC512" s="410"/>
      <c r="AD512" s="187"/>
      <c r="AE512" s="410"/>
      <c r="AF512" s="187"/>
      <c r="AG512" s="410"/>
      <c r="AH512" s="187"/>
      <c r="AI512" s="410"/>
      <c r="AJ512" s="187"/>
      <c r="AK512" s="410"/>
      <c r="AL512" s="187"/>
      <c r="AM512" s="410"/>
      <c r="AN512" s="187"/>
      <c r="AO512" s="410"/>
      <c r="AP512" s="187"/>
      <c r="AQ512" s="410"/>
      <c r="AR512" s="187"/>
      <c r="AS512" s="410"/>
      <c r="AT512" s="187"/>
      <c r="AU512" s="410"/>
      <c r="AV512" s="187"/>
      <c r="AW512" s="410"/>
      <c r="AX512" s="405"/>
      <c r="AY512" s="406"/>
      <c r="AZ512" s="406"/>
      <c r="BA512" s="405"/>
      <c r="BB512" s="406"/>
    </row>
    <row r="513" spans="1:54" ht="12.75">
      <c r="A513" s="405"/>
      <c r="B513" s="405"/>
      <c r="C513" s="312"/>
      <c r="D513" s="406"/>
      <c r="E513" s="405"/>
      <c r="F513" s="406"/>
      <c r="G513" s="405"/>
      <c r="H513" s="406"/>
      <c r="I513" s="405"/>
      <c r="J513" s="365"/>
      <c r="K513" s="413"/>
      <c r="L513" s="365"/>
      <c r="M513" s="413"/>
      <c r="N513" s="365"/>
      <c r="O513" s="413"/>
      <c r="P513" s="365"/>
      <c r="Q513" s="413"/>
      <c r="R513" s="365"/>
      <c r="S513" s="413"/>
      <c r="T513" s="365"/>
      <c r="U513" s="413"/>
      <c r="V513" s="187"/>
      <c r="W513" s="410"/>
      <c r="X513" s="187"/>
      <c r="Y513" s="410"/>
      <c r="Z513" s="187"/>
      <c r="AA513" s="410"/>
      <c r="AB513" s="187"/>
      <c r="AC513" s="410"/>
      <c r="AD513" s="187"/>
      <c r="AE513" s="410"/>
      <c r="AF513" s="187"/>
      <c r="AG513" s="410"/>
      <c r="AH513" s="187"/>
      <c r="AI513" s="410"/>
      <c r="AJ513" s="187"/>
      <c r="AK513" s="410"/>
      <c r="AL513" s="187"/>
      <c r="AM513" s="410"/>
      <c r="AN513" s="187"/>
      <c r="AO513" s="410"/>
      <c r="AP513" s="187"/>
      <c r="AQ513" s="410"/>
      <c r="AR513" s="187"/>
      <c r="AS513" s="410"/>
      <c r="AT513" s="187"/>
      <c r="AU513" s="410"/>
      <c r="AV513" s="187"/>
      <c r="AW513" s="410"/>
      <c r="AX513" s="405"/>
      <c r="AY513" s="406"/>
      <c r="AZ513" s="406"/>
      <c r="BA513" s="405"/>
      <c r="BB513" s="406"/>
    </row>
    <row r="514" spans="1:54" ht="12.75">
      <c r="A514" s="405"/>
      <c r="B514" s="405"/>
      <c r="C514" s="312"/>
      <c r="D514" s="406"/>
      <c r="E514" s="405"/>
      <c r="F514" s="406"/>
      <c r="G514" s="405"/>
      <c r="H514" s="406"/>
      <c r="I514" s="405"/>
      <c r="J514" s="365"/>
      <c r="K514" s="413"/>
      <c r="L514" s="365"/>
      <c r="M514" s="413"/>
      <c r="N514" s="365"/>
      <c r="O514" s="413"/>
      <c r="P514" s="365"/>
      <c r="Q514" s="413"/>
      <c r="R514" s="365"/>
      <c r="S514" s="413"/>
      <c r="T514" s="365"/>
      <c r="U514" s="413"/>
      <c r="V514" s="187"/>
      <c r="W514" s="410"/>
      <c r="X514" s="187"/>
      <c r="Y514" s="410"/>
      <c r="Z514" s="187"/>
      <c r="AA514" s="410"/>
      <c r="AB514" s="187"/>
      <c r="AC514" s="410"/>
      <c r="AD514" s="187"/>
      <c r="AE514" s="410"/>
      <c r="AF514" s="187"/>
      <c r="AG514" s="410"/>
      <c r="AH514" s="187"/>
      <c r="AI514" s="410"/>
      <c r="AJ514" s="187"/>
      <c r="AK514" s="410"/>
      <c r="AL514" s="187"/>
      <c r="AM514" s="410"/>
      <c r="AN514" s="187"/>
      <c r="AO514" s="410"/>
      <c r="AP514" s="187"/>
      <c r="AQ514" s="410"/>
      <c r="AR514" s="187"/>
      <c r="AS514" s="410"/>
      <c r="AT514" s="187"/>
      <c r="AU514" s="410"/>
      <c r="AV514" s="187"/>
      <c r="AW514" s="410"/>
      <c r="AX514" s="405"/>
      <c r="AY514" s="406"/>
      <c r="AZ514" s="406"/>
      <c r="BA514" s="405"/>
      <c r="BB514" s="406"/>
    </row>
    <row r="515" spans="1:54" ht="12.75">
      <c r="A515" s="405"/>
      <c r="B515" s="405"/>
      <c r="C515" s="312"/>
      <c r="D515" s="406"/>
      <c r="E515" s="405"/>
      <c r="F515" s="406"/>
      <c r="G515" s="405"/>
      <c r="H515" s="406"/>
      <c r="I515" s="405"/>
      <c r="J515" s="365"/>
      <c r="K515" s="413"/>
      <c r="L515" s="365"/>
      <c r="M515" s="413"/>
      <c r="N515" s="365"/>
      <c r="O515" s="413"/>
      <c r="P515" s="365"/>
      <c r="Q515" s="413"/>
      <c r="R515" s="365"/>
      <c r="S515" s="413"/>
      <c r="T515" s="365"/>
      <c r="U515" s="413"/>
      <c r="V515" s="187"/>
      <c r="W515" s="410"/>
      <c r="X515" s="187"/>
      <c r="Y515" s="410"/>
      <c r="Z515" s="187"/>
      <c r="AA515" s="410"/>
      <c r="AB515" s="187"/>
      <c r="AC515" s="410"/>
      <c r="AD515" s="187"/>
      <c r="AE515" s="410"/>
      <c r="AF515" s="187"/>
      <c r="AG515" s="410"/>
      <c r="AH515" s="187"/>
      <c r="AI515" s="410"/>
      <c r="AJ515" s="187"/>
      <c r="AK515" s="410"/>
      <c r="AL515" s="187"/>
      <c r="AM515" s="410"/>
      <c r="AN515" s="187"/>
      <c r="AO515" s="410"/>
      <c r="AP515" s="187"/>
      <c r="AQ515" s="410"/>
      <c r="AR515" s="187"/>
      <c r="AS515" s="410"/>
      <c r="AT515" s="187"/>
      <c r="AU515" s="410"/>
      <c r="AV515" s="187"/>
      <c r="AW515" s="410"/>
      <c r="AX515" s="405"/>
      <c r="AY515" s="406"/>
      <c r="AZ515" s="406"/>
      <c r="BA515" s="405"/>
      <c r="BB515" s="406"/>
    </row>
    <row r="516" spans="1:54" ht="12.75">
      <c r="A516" s="405"/>
      <c r="B516" s="405"/>
      <c r="C516" s="312"/>
      <c r="D516" s="406"/>
      <c r="E516" s="405"/>
      <c r="F516" s="406"/>
      <c r="G516" s="405"/>
      <c r="H516" s="406"/>
      <c r="I516" s="405"/>
      <c r="J516" s="365"/>
      <c r="K516" s="413"/>
      <c r="L516" s="365"/>
      <c r="M516" s="413"/>
      <c r="N516" s="365"/>
      <c r="O516" s="413"/>
      <c r="P516" s="365"/>
      <c r="Q516" s="413"/>
      <c r="R516" s="365"/>
      <c r="S516" s="413"/>
      <c r="T516" s="365"/>
      <c r="U516" s="413"/>
      <c r="V516" s="187"/>
      <c r="W516" s="410"/>
      <c r="X516" s="187"/>
      <c r="Y516" s="410"/>
      <c r="Z516" s="187"/>
      <c r="AA516" s="410"/>
      <c r="AB516" s="187"/>
      <c r="AC516" s="410"/>
      <c r="AD516" s="187"/>
      <c r="AE516" s="410"/>
      <c r="AF516" s="187"/>
      <c r="AG516" s="410"/>
      <c r="AH516" s="187"/>
      <c r="AI516" s="410"/>
      <c r="AJ516" s="187"/>
      <c r="AK516" s="410"/>
      <c r="AL516" s="187"/>
      <c r="AM516" s="410"/>
      <c r="AN516" s="187"/>
      <c r="AO516" s="410"/>
      <c r="AP516" s="187"/>
      <c r="AQ516" s="410"/>
      <c r="AR516" s="187"/>
      <c r="AS516" s="410"/>
      <c r="AT516" s="187"/>
      <c r="AU516" s="410"/>
      <c r="AV516" s="187"/>
      <c r="AW516" s="410"/>
      <c r="AX516" s="405"/>
      <c r="AY516" s="406"/>
      <c r="AZ516" s="406"/>
      <c r="BA516" s="405"/>
      <c r="BB516" s="406"/>
    </row>
    <row r="517" spans="1:54" ht="12.75">
      <c r="A517" s="405"/>
      <c r="B517" s="405"/>
      <c r="C517" s="312"/>
      <c r="D517" s="406"/>
      <c r="E517" s="405"/>
      <c r="F517" s="406"/>
      <c r="G517" s="405"/>
      <c r="H517" s="406"/>
      <c r="I517" s="405"/>
      <c r="J517" s="365"/>
      <c r="K517" s="413"/>
      <c r="L517" s="365"/>
      <c r="M517" s="413"/>
      <c r="N517" s="365"/>
      <c r="O517" s="413"/>
      <c r="P517" s="365"/>
      <c r="Q517" s="413"/>
      <c r="R517" s="365"/>
      <c r="S517" s="413"/>
      <c r="T517" s="365"/>
      <c r="U517" s="413"/>
      <c r="V517" s="187"/>
      <c r="W517" s="410"/>
      <c r="X517" s="187"/>
      <c r="Y517" s="410"/>
      <c r="Z517" s="187"/>
      <c r="AA517" s="410"/>
      <c r="AB517" s="187"/>
      <c r="AC517" s="410"/>
      <c r="AD517" s="187"/>
      <c r="AE517" s="410"/>
      <c r="AF517" s="187"/>
      <c r="AG517" s="410"/>
      <c r="AH517" s="187"/>
      <c r="AI517" s="410"/>
      <c r="AJ517" s="187"/>
      <c r="AK517" s="410"/>
      <c r="AL517" s="187"/>
      <c r="AM517" s="410"/>
      <c r="AN517" s="187"/>
      <c r="AO517" s="410"/>
      <c r="AP517" s="187"/>
      <c r="AQ517" s="410"/>
      <c r="AR517" s="187"/>
      <c r="AS517" s="410"/>
      <c r="AT517" s="187"/>
      <c r="AU517" s="410"/>
      <c r="AV517" s="187"/>
      <c r="AW517" s="410"/>
      <c r="AX517" s="405"/>
      <c r="AY517" s="406"/>
      <c r="AZ517" s="406"/>
      <c r="BA517" s="405"/>
      <c r="BB517" s="406"/>
    </row>
    <row r="518" spans="1:54" ht="12.75">
      <c r="A518" s="405"/>
      <c r="B518" s="405"/>
      <c r="C518" s="312"/>
      <c r="D518" s="406"/>
      <c r="E518" s="405"/>
      <c r="F518" s="406"/>
      <c r="G518" s="405"/>
      <c r="H518" s="406"/>
      <c r="I518" s="405"/>
      <c r="J518" s="365"/>
      <c r="K518" s="413"/>
      <c r="L518" s="365"/>
      <c r="M518" s="413"/>
      <c r="N518" s="365"/>
      <c r="O518" s="413"/>
      <c r="P518" s="365"/>
      <c r="Q518" s="413"/>
      <c r="R518" s="365"/>
      <c r="S518" s="413"/>
      <c r="T518" s="365"/>
      <c r="U518" s="413"/>
      <c r="V518" s="187"/>
      <c r="W518" s="410"/>
      <c r="X518" s="187"/>
      <c r="Y518" s="410"/>
      <c r="Z518" s="187"/>
      <c r="AA518" s="410"/>
      <c r="AB518" s="187"/>
      <c r="AC518" s="410"/>
      <c r="AD518" s="187"/>
      <c r="AE518" s="410"/>
      <c r="AF518" s="187"/>
      <c r="AG518" s="410"/>
      <c r="AH518" s="187"/>
      <c r="AI518" s="410"/>
      <c r="AJ518" s="187"/>
      <c r="AK518" s="410"/>
      <c r="AL518" s="187"/>
      <c r="AM518" s="410"/>
      <c r="AN518" s="187"/>
      <c r="AO518" s="410"/>
      <c r="AP518" s="187"/>
      <c r="AQ518" s="410"/>
      <c r="AR518" s="187"/>
      <c r="AS518" s="410"/>
      <c r="AT518" s="187"/>
      <c r="AU518" s="410"/>
      <c r="AV518" s="187"/>
      <c r="AW518" s="410"/>
      <c r="AX518" s="405"/>
      <c r="AY518" s="406"/>
      <c r="AZ518" s="406"/>
      <c r="BA518" s="405"/>
      <c r="BB518" s="406"/>
    </row>
    <row r="519" spans="1:54" ht="12.75">
      <c r="A519" s="405"/>
      <c r="B519" s="405"/>
      <c r="C519" s="312"/>
      <c r="D519" s="406"/>
      <c r="E519" s="405"/>
      <c r="F519" s="406"/>
      <c r="G519" s="405"/>
      <c r="H519" s="406"/>
      <c r="I519" s="405"/>
      <c r="J519" s="365"/>
      <c r="K519" s="413"/>
      <c r="L519" s="365"/>
      <c r="M519" s="413"/>
      <c r="N519" s="365"/>
      <c r="O519" s="413"/>
      <c r="P519" s="365"/>
      <c r="Q519" s="413"/>
      <c r="R519" s="365"/>
      <c r="S519" s="413"/>
      <c r="T519" s="365"/>
      <c r="U519" s="413"/>
      <c r="V519" s="187"/>
      <c r="W519" s="410"/>
      <c r="X519" s="187"/>
      <c r="Y519" s="410"/>
      <c r="Z519" s="187"/>
      <c r="AA519" s="410"/>
      <c r="AB519" s="187"/>
      <c r="AC519" s="410"/>
      <c r="AD519" s="187"/>
      <c r="AE519" s="410"/>
      <c r="AF519" s="187"/>
      <c r="AG519" s="410"/>
      <c r="AH519" s="187"/>
      <c r="AI519" s="410"/>
      <c r="AJ519" s="187"/>
      <c r="AK519" s="410"/>
      <c r="AL519" s="187"/>
      <c r="AM519" s="410"/>
      <c r="AN519" s="187"/>
      <c r="AO519" s="410"/>
      <c r="AP519" s="187"/>
      <c r="AQ519" s="410"/>
      <c r="AR519" s="187"/>
      <c r="AS519" s="410"/>
      <c r="AT519" s="187"/>
      <c r="AU519" s="410"/>
      <c r="AV519" s="187"/>
      <c r="AW519" s="410"/>
      <c r="AX519" s="405"/>
      <c r="AY519" s="406"/>
      <c r="AZ519" s="406"/>
      <c r="BA519" s="405"/>
      <c r="BB519" s="406"/>
    </row>
    <row r="520" spans="1:54" ht="12.75">
      <c r="A520" s="405"/>
      <c r="B520" s="405"/>
      <c r="C520" s="312"/>
      <c r="D520" s="406"/>
      <c r="E520" s="405"/>
      <c r="F520" s="406"/>
      <c r="G520" s="405"/>
      <c r="H520" s="406"/>
      <c r="I520" s="405"/>
      <c r="J520" s="365"/>
      <c r="K520" s="413"/>
      <c r="L520" s="365"/>
      <c r="M520" s="413"/>
      <c r="N520" s="365"/>
      <c r="O520" s="413"/>
      <c r="P520" s="365"/>
      <c r="Q520" s="413"/>
      <c r="R520" s="365"/>
      <c r="S520" s="413"/>
      <c r="T520" s="365"/>
      <c r="U520" s="413"/>
      <c r="V520" s="187"/>
      <c r="W520" s="410"/>
      <c r="X520" s="187"/>
      <c r="Y520" s="410"/>
      <c r="Z520" s="187"/>
      <c r="AA520" s="410"/>
      <c r="AB520" s="187"/>
      <c r="AC520" s="410"/>
      <c r="AD520" s="187"/>
      <c r="AE520" s="410"/>
      <c r="AF520" s="187"/>
      <c r="AG520" s="410"/>
      <c r="AH520" s="187"/>
      <c r="AI520" s="410"/>
      <c r="AJ520" s="187"/>
      <c r="AK520" s="410"/>
      <c r="AL520" s="187"/>
      <c r="AM520" s="410"/>
      <c r="AN520" s="187"/>
      <c r="AO520" s="410"/>
      <c r="AP520" s="187"/>
      <c r="AQ520" s="410"/>
      <c r="AR520" s="187"/>
      <c r="AS520" s="410"/>
      <c r="AT520" s="187"/>
      <c r="AU520" s="410"/>
      <c r="AV520" s="187"/>
      <c r="AW520" s="410"/>
      <c r="AX520" s="405"/>
      <c r="AY520" s="406"/>
      <c r="AZ520" s="406"/>
      <c r="BA520" s="405"/>
      <c r="BB520" s="406"/>
    </row>
    <row r="521" spans="1:54" ht="12.75">
      <c r="A521" s="405"/>
      <c r="B521" s="405"/>
      <c r="C521" s="312"/>
      <c r="D521" s="406"/>
      <c r="E521" s="405"/>
      <c r="F521" s="406"/>
      <c r="G521" s="405"/>
      <c r="H521" s="406"/>
      <c r="I521" s="405"/>
      <c r="J521" s="365"/>
      <c r="K521" s="413"/>
      <c r="L521" s="365"/>
      <c r="M521" s="413"/>
      <c r="N521" s="365"/>
      <c r="O521" s="413"/>
      <c r="P521" s="365"/>
      <c r="Q521" s="413"/>
      <c r="R521" s="365"/>
      <c r="S521" s="413"/>
      <c r="T521" s="365"/>
      <c r="U521" s="413"/>
      <c r="V521" s="187"/>
      <c r="W521" s="410"/>
      <c r="X521" s="187"/>
      <c r="Y521" s="410"/>
      <c r="Z521" s="187"/>
      <c r="AA521" s="410"/>
      <c r="AB521" s="187"/>
      <c r="AC521" s="410"/>
      <c r="AD521" s="187"/>
      <c r="AE521" s="410"/>
      <c r="AF521" s="187"/>
      <c r="AG521" s="410"/>
      <c r="AH521" s="187"/>
      <c r="AI521" s="410"/>
      <c r="AJ521" s="187"/>
      <c r="AK521" s="410"/>
      <c r="AL521" s="187"/>
      <c r="AM521" s="410"/>
      <c r="AN521" s="187"/>
      <c r="AO521" s="410"/>
      <c r="AP521" s="187"/>
      <c r="AQ521" s="410"/>
      <c r="AR521" s="187"/>
      <c r="AS521" s="410"/>
      <c r="AT521" s="187"/>
      <c r="AU521" s="410"/>
      <c r="AV521" s="187"/>
      <c r="AW521" s="410"/>
      <c r="AX521" s="405"/>
      <c r="AY521" s="406"/>
      <c r="AZ521" s="406"/>
      <c r="BA521" s="405"/>
      <c r="BB521" s="406"/>
    </row>
    <row r="522" spans="1:54" ht="12.75">
      <c r="A522" s="405"/>
      <c r="B522" s="405"/>
      <c r="C522" s="312"/>
      <c r="D522" s="406"/>
      <c r="E522" s="405"/>
      <c r="F522" s="406"/>
      <c r="G522" s="405"/>
      <c r="H522" s="406"/>
      <c r="I522" s="405"/>
      <c r="J522" s="365"/>
      <c r="K522" s="413"/>
      <c r="L522" s="365"/>
      <c r="M522" s="413"/>
      <c r="N522" s="365"/>
      <c r="O522" s="413"/>
      <c r="P522" s="365"/>
      <c r="Q522" s="413"/>
      <c r="R522" s="365"/>
      <c r="S522" s="413"/>
      <c r="T522" s="365"/>
      <c r="U522" s="413"/>
      <c r="V522" s="187"/>
      <c r="W522" s="410"/>
      <c r="X522" s="187"/>
      <c r="Y522" s="410"/>
      <c r="Z522" s="187"/>
      <c r="AA522" s="410"/>
      <c r="AB522" s="187"/>
      <c r="AC522" s="410"/>
      <c r="AD522" s="187"/>
      <c r="AE522" s="410"/>
      <c r="AF522" s="187"/>
      <c r="AG522" s="410"/>
      <c r="AH522" s="187"/>
      <c r="AI522" s="410"/>
      <c r="AJ522" s="187"/>
      <c r="AK522" s="410"/>
      <c r="AL522" s="187"/>
      <c r="AM522" s="410"/>
      <c r="AN522" s="187"/>
      <c r="AO522" s="410"/>
      <c r="AP522" s="187"/>
      <c r="AQ522" s="410"/>
      <c r="AR522" s="187"/>
      <c r="AS522" s="410"/>
      <c r="AT522" s="187"/>
      <c r="AU522" s="410"/>
      <c r="AV522" s="187"/>
      <c r="AW522" s="410"/>
      <c r="AX522" s="405"/>
      <c r="AY522" s="406"/>
      <c r="AZ522" s="406"/>
      <c r="BA522" s="405"/>
      <c r="BB522" s="406"/>
    </row>
    <row r="523" spans="1:54" ht="12.75">
      <c r="A523" s="405"/>
      <c r="B523" s="405"/>
      <c r="C523" s="312"/>
      <c r="D523" s="406"/>
      <c r="E523" s="405"/>
      <c r="F523" s="406"/>
      <c r="G523" s="405"/>
      <c r="H523" s="406"/>
      <c r="I523" s="405"/>
      <c r="J523" s="365"/>
      <c r="K523" s="413"/>
      <c r="L523" s="365"/>
      <c r="M523" s="413"/>
      <c r="N523" s="365"/>
      <c r="O523" s="413"/>
      <c r="P523" s="365"/>
      <c r="Q523" s="413"/>
      <c r="R523" s="365"/>
      <c r="S523" s="413"/>
      <c r="T523" s="365"/>
      <c r="U523" s="413"/>
      <c r="V523" s="187"/>
      <c r="W523" s="410"/>
      <c r="X523" s="187"/>
      <c r="Y523" s="410"/>
      <c r="Z523" s="187"/>
      <c r="AA523" s="410"/>
      <c r="AB523" s="187"/>
      <c r="AC523" s="410"/>
      <c r="AD523" s="187"/>
      <c r="AE523" s="410"/>
      <c r="AF523" s="187"/>
      <c r="AG523" s="410"/>
      <c r="AH523" s="187"/>
      <c r="AI523" s="410"/>
      <c r="AJ523" s="187"/>
      <c r="AK523" s="410"/>
      <c r="AL523" s="187"/>
      <c r="AM523" s="410"/>
      <c r="AN523" s="187"/>
      <c r="AO523" s="410"/>
      <c r="AP523" s="187"/>
      <c r="AQ523" s="410"/>
      <c r="AR523" s="187"/>
      <c r="AS523" s="410"/>
      <c r="AT523" s="187"/>
      <c r="AU523" s="410"/>
      <c r="AV523" s="187"/>
      <c r="AW523" s="410"/>
      <c r="AX523" s="405"/>
      <c r="AY523" s="406"/>
      <c r="AZ523" s="406"/>
      <c r="BA523" s="405"/>
      <c r="BB523" s="406"/>
    </row>
    <row r="524" spans="1:54" ht="12.75">
      <c r="A524" s="405"/>
      <c r="B524" s="405"/>
      <c r="C524" s="312"/>
      <c r="D524" s="406"/>
      <c r="E524" s="405"/>
      <c r="F524" s="406"/>
      <c r="G524" s="405"/>
      <c r="H524" s="406"/>
      <c r="I524" s="405"/>
      <c r="J524" s="365"/>
      <c r="K524" s="413"/>
      <c r="L524" s="365"/>
      <c r="M524" s="413"/>
      <c r="N524" s="365"/>
      <c r="O524" s="413"/>
      <c r="P524" s="365"/>
      <c r="Q524" s="413"/>
      <c r="R524" s="365"/>
      <c r="S524" s="413"/>
      <c r="T524" s="365"/>
      <c r="U524" s="413"/>
      <c r="V524" s="187"/>
      <c r="W524" s="410"/>
      <c r="X524" s="187"/>
      <c r="Y524" s="410"/>
      <c r="Z524" s="187"/>
      <c r="AA524" s="410"/>
      <c r="AB524" s="187"/>
      <c r="AC524" s="410"/>
      <c r="AD524" s="187"/>
      <c r="AE524" s="410"/>
      <c r="AF524" s="187"/>
      <c r="AG524" s="410"/>
      <c r="AH524" s="187"/>
      <c r="AI524" s="410"/>
      <c r="AJ524" s="187"/>
      <c r="AK524" s="410"/>
      <c r="AL524" s="187"/>
      <c r="AM524" s="410"/>
      <c r="AN524" s="187"/>
      <c r="AO524" s="410"/>
      <c r="AP524" s="187"/>
      <c r="AQ524" s="410"/>
      <c r="AR524" s="187"/>
      <c r="AS524" s="410"/>
      <c r="AT524" s="187"/>
      <c r="AU524" s="410"/>
      <c r="AV524" s="187"/>
      <c r="AW524" s="410"/>
      <c r="AX524" s="405"/>
      <c r="AY524" s="406"/>
      <c r="AZ524" s="406"/>
      <c r="BA524" s="405"/>
      <c r="BB524" s="406"/>
    </row>
    <row r="525" spans="1:54" ht="12.75">
      <c r="A525" s="405"/>
      <c r="B525" s="405"/>
      <c r="C525" s="312"/>
      <c r="D525" s="406"/>
      <c r="E525" s="405"/>
      <c r="F525" s="406"/>
      <c r="G525" s="405"/>
      <c r="H525" s="406"/>
      <c r="I525" s="405"/>
      <c r="J525" s="365"/>
      <c r="K525" s="413"/>
      <c r="L525" s="365"/>
      <c r="M525" s="413"/>
      <c r="N525" s="365"/>
      <c r="O525" s="413"/>
      <c r="P525" s="365"/>
      <c r="Q525" s="413"/>
      <c r="R525" s="365"/>
      <c r="S525" s="413"/>
      <c r="T525" s="365"/>
      <c r="U525" s="413"/>
      <c r="V525" s="187"/>
      <c r="W525" s="410"/>
      <c r="X525" s="187"/>
      <c r="Y525" s="410"/>
      <c r="Z525" s="187"/>
      <c r="AA525" s="410"/>
      <c r="AB525" s="187"/>
      <c r="AC525" s="410"/>
      <c r="AD525" s="187"/>
      <c r="AE525" s="410"/>
      <c r="AF525" s="187"/>
      <c r="AG525" s="410"/>
      <c r="AH525" s="187"/>
      <c r="AI525" s="410"/>
      <c r="AJ525" s="187"/>
      <c r="AK525" s="410"/>
      <c r="AL525" s="187"/>
      <c r="AM525" s="410"/>
      <c r="AN525" s="187"/>
      <c r="AO525" s="410"/>
      <c r="AP525" s="187"/>
      <c r="AQ525" s="410"/>
      <c r="AR525" s="187"/>
      <c r="AS525" s="410"/>
      <c r="AT525" s="187"/>
      <c r="AU525" s="410"/>
      <c r="AV525" s="187"/>
      <c r="AW525" s="410"/>
      <c r="AX525" s="405"/>
      <c r="AY525" s="406"/>
      <c r="AZ525" s="406"/>
      <c r="BA525" s="405"/>
      <c r="BB525" s="406"/>
    </row>
    <row r="526" spans="1:54" ht="12.75">
      <c r="A526" s="405"/>
      <c r="B526" s="405"/>
      <c r="C526" s="312"/>
      <c r="D526" s="406"/>
      <c r="E526" s="405"/>
      <c r="F526" s="406"/>
      <c r="G526" s="405"/>
      <c r="H526" s="406"/>
      <c r="I526" s="405"/>
      <c r="J526" s="365"/>
      <c r="K526" s="413"/>
      <c r="L526" s="365"/>
      <c r="M526" s="413"/>
      <c r="N526" s="365"/>
      <c r="O526" s="413"/>
      <c r="P526" s="365"/>
      <c r="Q526" s="413"/>
      <c r="R526" s="365"/>
      <c r="S526" s="413"/>
      <c r="T526" s="365"/>
      <c r="U526" s="413"/>
      <c r="V526" s="187"/>
      <c r="W526" s="410"/>
      <c r="X526" s="187"/>
      <c r="Y526" s="410"/>
      <c r="Z526" s="187"/>
      <c r="AA526" s="410"/>
      <c r="AB526" s="187"/>
      <c r="AC526" s="410"/>
      <c r="AD526" s="187"/>
      <c r="AE526" s="410"/>
      <c r="AF526" s="187"/>
      <c r="AG526" s="410"/>
      <c r="AH526" s="187"/>
      <c r="AI526" s="410"/>
      <c r="AJ526" s="187"/>
      <c r="AK526" s="410"/>
      <c r="AL526" s="187"/>
      <c r="AM526" s="410"/>
      <c r="AN526" s="187"/>
      <c r="AO526" s="410"/>
      <c r="AP526" s="187"/>
      <c r="AQ526" s="410"/>
      <c r="AR526" s="187"/>
      <c r="AS526" s="410"/>
      <c r="AT526" s="187"/>
      <c r="AU526" s="410"/>
      <c r="AV526" s="187"/>
      <c r="AW526" s="410"/>
      <c r="AX526" s="405"/>
      <c r="AY526" s="406"/>
      <c r="AZ526" s="406"/>
      <c r="BA526" s="405"/>
      <c r="BB526" s="406"/>
    </row>
    <row r="527" spans="1:54" ht="12.75">
      <c r="A527" s="405"/>
      <c r="B527" s="405"/>
      <c r="C527" s="312"/>
      <c r="D527" s="406"/>
      <c r="E527" s="405"/>
      <c r="F527" s="406"/>
      <c r="G527" s="405"/>
      <c r="H527" s="406"/>
      <c r="I527" s="405"/>
      <c r="J527" s="365"/>
      <c r="K527" s="413"/>
      <c r="L527" s="365"/>
      <c r="M527" s="413"/>
      <c r="N527" s="365"/>
      <c r="O527" s="413"/>
      <c r="P527" s="365"/>
      <c r="Q527" s="413"/>
      <c r="R527" s="365"/>
      <c r="S527" s="413"/>
      <c r="T527" s="365"/>
      <c r="U527" s="413"/>
      <c r="V527" s="187"/>
      <c r="W527" s="410"/>
      <c r="X527" s="187"/>
      <c r="Y527" s="410"/>
      <c r="Z527" s="187"/>
      <c r="AA527" s="410"/>
      <c r="AB527" s="187"/>
      <c r="AC527" s="410"/>
      <c r="AD527" s="187"/>
      <c r="AE527" s="410"/>
      <c r="AF527" s="187"/>
      <c r="AG527" s="410"/>
      <c r="AH527" s="187"/>
      <c r="AI527" s="410"/>
      <c r="AJ527" s="187"/>
      <c r="AK527" s="410"/>
      <c r="AL527" s="187"/>
      <c r="AM527" s="410"/>
      <c r="AN527" s="187"/>
      <c r="AO527" s="410"/>
      <c r="AP527" s="187"/>
      <c r="AQ527" s="410"/>
      <c r="AR527" s="187"/>
      <c r="AS527" s="410"/>
      <c r="AT527" s="187"/>
      <c r="AU527" s="410"/>
      <c r="AV527" s="187"/>
      <c r="AW527" s="410"/>
      <c r="AX527" s="405"/>
      <c r="AY527" s="406"/>
      <c r="AZ527" s="406"/>
      <c r="BA527" s="405"/>
      <c r="BB527" s="406"/>
    </row>
    <row r="528" spans="1:54" ht="12.75">
      <c r="A528" s="405"/>
      <c r="B528" s="405"/>
      <c r="C528" s="312"/>
      <c r="D528" s="406"/>
      <c r="E528" s="405"/>
      <c r="F528" s="406"/>
      <c r="G528" s="405"/>
      <c r="H528" s="406"/>
      <c r="I528" s="405"/>
      <c r="J528" s="365"/>
      <c r="K528" s="413"/>
      <c r="L528" s="365"/>
      <c r="M528" s="413"/>
      <c r="N528" s="365"/>
      <c r="O528" s="413"/>
      <c r="P528" s="365"/>
      <c r="Q528" s="413"/>
      <c r="R528" s="365"/>
      <c r="S528" s="413"/>
      <c r="T528" s="365"/>
      <c r="U528" s="413"/>
      <c r="V528" s="187"/>
      <c r="W528" s="410"/>
      <c r="X528" s="187"/>
      <c r="Y528" s="410"/>
      <c r="Z528" s="187"/>
      <c r="AA528" s="410"/>
      <c r="AB528" s="187"/>
      <c r="AC528" s="410"/>
      <c r="AD528" s="187"/>
      <c r="AE528" s="410"/>
      <c r="AF528" s="187"/>
      <c r="AG528" s="410"/>
      <c r="AH528" s="187"/>
      <c r="AI528" s="410"/>
      <c r="AJ528" s="187"/>
      <c r="AK528" s="410"/>
      <c r="AL528" s="187"/>
      <c r="AM528" s="410"/>
      <c r="AN528" s="187"/>
      <c r="AO528" s="410"/>
      <c r="AP528" s="187"/>
      <c r="AQ528" s="410"/>
      <c r="AR528" s="187"/>
      <c r="AS528" s="410"/>
      <c r="AT528" s="187"/>
      <c r="AU528" s="410"/>
      <c r="AV528" s="187"/>
      <c r="AW528" s="410"/>
      <c r="AX528" s="405"/>
      <c r="AY528" s="406"/>
      <c r="AZ528" s="406"/>
      <c r="BA528" s="405"/>
      <c r="BB528" s="406"/>
    </row>
    <row r="529" spans="1:54" ht="12.75">
      <c r="A529" s="405"/>
      <c r="B529" s="405"/>
      <c r="C529" s="312"/>
      <c r="D529" s="406"/>
      <c r="E529" s="405"/>
      <c r="F529" s="406"/>
      <c r="G529" s="405"/>
      <c r="H529" s="406"/>
      <c r="I529" s="405"/>
      <c r="J529" s="365"/>
      <c r="K529" s="413"/>
      <c r="L529" s="365"/>
      <c r="M529" s="413"/>
      <c r="N529" s="365"/>
      <c r="O529" s="413"/>
      <c r="P529" s="365"/>
      <c r="Q529" s="413"/>
      <c r="R529" s="365"/>
      <c r="S529" s="413"/>
      <c r="T529" s="365"/>
      <c r="U529" s="413"/>
      <c r="V529" s="187"/>
      <c r="W529" s="410"/>
      <c r="X529" s="187"/>
      <c r="Y529" s="410"/>
      <c r="Z529" s="187"/>
      <c r="AA529" s="410"/>
      <c r="AB529" s="187"/>
      <c r="AC529" s="410"/>
      <c r="AD529" s="187"/>
      <c r="AE529" s="410"/>
      <c r="AF529" s="187"/>
      <c r="AG529" s="410"/>
      <c r="AH529" s="187"/>
      <c r="AI529" s="410"/>
      <c r="AJ529" s="187"/>
      <c r="AK529" s="410"/>
      <c r="AL529" s="187"/>
      <c r="AM529" s="410"/>
      <c r="AN529" s="187"/>
      <c r="AO529" s="410"/>
      <c r="AP529" s="187"/>
      <c r="AQ529" s="410"/>
      <c r="AR529" s="187"/>
      <c r="AS529" s="410"/>
      <c r="AT529" s="187"/>
      <c r="AU529" s="410"/>
      <c r="AV529" s="187"/>
      <c r="AW529" s="410"/>
      <c r="AX529" s="405"/>
      <c r="AY529" s="406"/>
      <c r="AZ529" s="406"/>
      <c r="BA529" s="405"/>
      <c r="BB529" s="406"/>
    </row>
    <row r="530" spans="1:54" ht="12.75">
      <c r="A530" s="405"/>
      <c r="B530" s="405"/>
      <c r="C530" s="312"/>
      <c r="D530" s="406"/>
      <c r="E530" s="405"/>
      <c r="F530" s="406"/>
      <c r="G530" s="405"/>
      <c r="H530" s="406"/>
      <c r="I530" s="405"/>
      <c r="J530" s="365"/>
      <c r="K530" s="413"/>
      <c r="L530" s="365"/>
      <c r="M530" s="413"/>
      <c r="N530" s="365"/>
      <c r="O530" s="413"/>
      <c r="P530" s="365"/>
      <c r="Q530" s="413"/>
      <c r="R530" s="365"/>
      <c r="S530" s="413"/>
      <c r="T530" s="365"/>
      <c r="U530" s="413"/>
      <c r="V530" s="187"/>
      <c r="W530" s="410"/>
      <c r="X530" s="187"/>
      <c r="Y530" s="410"/>
      <c r="Z530" s="187"/>
      <c r="AA530" s="410"/>
      <c r="AB530" s="187"/>
      <c r="AC530" s="410"/>
      <c r="AD530" s="187"/>
      <c r="AE530" s="410"/>
      <c r="AF530" s="187"/>
      <c r="AG530" s="410"/>
      <c r="AH530" s="187"/>
      <c r="AI530" s="410"/>
      <c r="AJ530" s="187"/>
      <c r="AK530" s="410"/>
      <c r="AL530" s="187"/>
      <c r="AM530" s="410"/>
      <c r="AN530" s="187"/>
      <c r="AO530" s="410"/>
      <c r="AP530" s="187"/>
      <c r="AQ530" s="410"/>
      <c r="AR530" s="187"/>
      <c r="AS530" s="410"/>
      <c r="AT530" s="187"/>
      <c r="AU530" s="410"/>
      <c r="AV530" s="187"/>
      <c r="AW530" s="410"/>
      <c r="AX530" s="405"/>
      <c r="AY530" s="406"/>
      <c r="AZ530" s="406"/>
      <c r="BA530" s="405"/>
      <c r="BB530" s="406"/>
    </row>
    <row r="531" spans="1:54" ht="12.75">
      <c r="A531" s="405"/>
      <c r="B531" s="405"/>
      <c r="C531" s="312"/>
      <c r="D531" s="406"/>
      <c r="E531" s="405"/>
      <c r="F531" s="406"/>
      <c r="G531" s="405"/>
      <c r="H531" s="406"/>
      <c r="I531" s="405"/>
      <c r="J531" s="365"/>
      <c r="K531" s="413"/>
      <c r="L531" s="365"/>
      <c r="M531" s="413"/>
      <c r="N531" s="365"/>
      <c r="O531" s="413"/>
      <c r="P531" s="365"/>
      <c r="Q531" s="413"/>
      <c r="R531" s="365"/>
      <c r="S531" s="413"/>
      <c r="T531" s="365"/>
      <c r="U531" s="413"/>
      <c r="V531" s="187"/>
      <c r="W531" s="410"/>
      <c r="X531" s="187"/>
      <c r="Y531" s="410"/>
      <c r="Z531" s="187"/>
      <c r="AA531" s="410"/>
      <c r="AB531" s="187"/>
      <c r="AC531" s="410"/>
      <c r="AD531" s="187"/>
      <c r="AE531" s="410"/>
      <c r="AF531" s="187"/>
      <c r="AG531" s="410"/>
      <c r="AH531" s="187"/>
      <c r="AI531" s="410"/>
      <c r="AJ531" s="187"/>
      <c r="AK531" s="410"/>
      <c r="AL531" s="187"/>
      <c r="AM531" s="410"/>
      <c r="AN531" s="187"/>
      <c r="AO531" s="410"/>
      <c r="AP531" s="187"/>
      <c r="AQ531" s="410"/>
      <c r="AR531" s="187"/>
      <c r="AS531" s="410"/>
      <c r="AT531" s="187"/>
      <c r="AU531" s="410"/>
      <c r="AV531" s="187"/>
      <c r="AW531" s="410"/>
      <c r="AX531" s="405"/>
      <c r="AY531" s="406"/>
      <c r="AZ531" s="406"/>
      <c r="BA531" s="405"/>
      <c r="BB531" s="406"/>
    </row>
    <row r="532" spans="1:54" ht="12.75">
      <c r="A532" s="405"/>
      <c r="B532" s="405"/>
      <c r="C532" s="312"/>
      <c r="D532" s="406"/>
      <c r="E532" s="405"/>
      <c r="F532" s="406"/>
      <c r="G532" s="405"/>
      <c r="H532" s="406"/>
      <c r="I532" s="405"/>
      <c r="J532" s="365"/>
      <c r="K532" s="413"/>
      <c r="L532" s="365"/>
      <c r="M532" s="413"/>
      <c r="N532" s="365"/>
      <c r="O532" s="413"/>
      <c r="P532" s="365"/>
      <c r="Q532" s="413"/>
      <c r="R532" s="365"/>
      <c r="S532" s="413"/>
      <c r="T532" s="365"/>
      <c r="U532" s="413"/>
      <c r="V532" s="187"/>
      <c r="W532" s="410"/>
      <c r="X532" s="187"/>
      <c r="Y532" s="410"/>
      <c r="Z532" s="187"/>
      <c r="AA532" s="410"/>
      <c r="AB532" s="187"/>
      <c r="AC532" s="410"/>
      <c r="AD532" s="187"/>
      <c r="AE532" s="410"/>
      <c r="AF532" s="187"/>
      <c r="AG532" s="410"/>
      <c r="AH532" s="187"/>
      <c r="AI532" s="410"/>
      <c r="AJ532" s="187"/>
      <c r="AK532" s="410"/>
      <c r="AL532" s="187"/>
      <c r="AM532" s="410"/>
      <c r="AN532" s="187"/>
      <c r="AO532" s="410"/>
      <c r="AP532" s="187"/>
      <c r="AQ532" s="410"/>
      <c r="AR532" s="187"/>
      <c r="AS532" s="410"/>
      <c r="AT532" s="187"/>
      <c r="AU532" s="410"/>
      <c r="AV532" s="187"/>
      <c r="AW532" s="410"/>
      <c r="AX532" s="405"/>
      <c r="AY532" s="406"/>
      <c r="AZ532" s="406"/>
      <c r="BA532" s="405"/>
      <c r="BB532" s="406"/>
    </row>
    <row r="533" spans="1:54" ht="12.75">
      <c r="A533" s="405"/>
      <c r="B533" s="405"/>
      <c r="C533" s="312"/>
      <c r="D533" s="406"/>
      <c r="E533" s="405"/>
      <c r="F533" s="406"/>
      <c r="G533" s="405"/>
      <c r="H533" s="406"/>
      <c r="I533" s="405"/>
      <c r="J533" s="365"/>
      <c r="K533" s="413"/>
      <c r="L533" s="365"/>
      <c r="M533" s="413"/>
      <c r="N533" s="365"/>
      <c r="O533" s="413"/>
      <c r="P533" s="365"/>
      <c r="Q533" s="413"/>
      <c r="R533" s="365"/>
      <c r="S533" s="413"/>
      <c r="T533" s="365"/>
      <c r="U533" s="413"/>
      <c r="V533" s="187"/>
      <c r="W533" s="410"/>
      <c r="X533" s="187"/>
      <c r="Y533" s="410"/>
      <c r="Z533" s="187"/>
      <c r="AA533" s="410"/>
      <c r="AB533" s="187"/>
      <c r="AC533" s="410"/>
      <c r="AD533" s="187"/>
      <c r="AE533" s="410"/>
      <c r="AF533" s="187"/>
      <c r="AG533" s="410"/>
      <c r="AH533" s="187"/>
      <c r="AI533" s="410"/>
      <c r="AJ533" s="187"/>
      <c r="AK533" s="410"/>
      <c r="AL533" s="187"/>
      <c r="AM533" s="410"/>
      <c r="AN533" s="187"/>
      <c r="AO533" s="410"/>
      <c r="AP533" s="187"/>
      <c r="AQ533" s="410"/>
      <c r="AR533" s="187"/>
      <c r="AS533" s="410"/>
      <c r="AT533" s="187"/>
      <c r="AU533" s="410"/>
      <c r="AV533" s="187"/>
      <c r="AW533" s="410"/>
      <c r="AX533" s="405"/>
      <c r="AY533" s="406"/>
      <c r="AZ533" s="406"/>
      <c r="BA533" s="405"/>
      <c r="BB533" s="406"/>
    </row>
    <row r="534" spans="1:54" ht="12.75">
      <c r="A534" s="405"/>
      <c r="B534" s="405"/>
      <c r="C534" s="312"/>
      <c r="D534" s="406"/>
      <c r="E534" s="405"/>
      <c r="F534" s="406"/>
      <c r="G534" s="405"/>
      <c r="H534" s="406"/>
      <c r="I534" s="405"/>
      <c r="J534" s="365"/>
      <c r="K534" s="413"/>
      <c r="L534" s="365"/>
      <c r="M534" s="413"/>
      <c r="N534" s="365"/>
      <c r="O534" s="413"/>
      <c r="P534" s="365"/>
      <c r="Q534" s="413"/>
      <c r="R534" s="365"/>
      <c r="S534" s="413"/>
      <c r="T534" s="365"/>
      <c r="U534" s="413"/>
      <c r="V534" s="187"/>
      <c r="W534" s="410"/>
      <c r="X534" s="187"/>
      <c r="Y534" s="410"/>
      <c r="Z534" s="187"/>
      <c r="AA534" s="410"/>
      <c r="AB534" s="187"/>
      <c r="AC534" s="410"/>
      <c r="AD534" s="187"/>
      <c r="AE534" s="410"/>
      <c r="AF534" s="187"/>
      <c r="AG534" s="410"/>
      <c r="AH534" s="187"/>
      <c r="AI534" s="410"/>
      <c r="AJ534" s="187"/>
      <c r="AK534" s="410"/>
      <c r="AL534" s="187"/>
      <c r="AM534" s="410"/>
      <c r="AN534" s="187"/>
      <c r="AO534" s="410"/>
      <c r="AP534" s="187"/>
      <c r="AQ534" s="410"/>
      <c r="AR534" s="187"/>
      <c r="AS534" s="410"/>
      <c r="AT534" s="187"/>
      <c r="AU534" s="410"/>
      <c r="AV534" s="187"/>
      <c r="AW534" s="410"/>
      <c r="AX534" s="405"/>
      <c r="AY534" s="406"/>
      <c r="AZ534" s="406"/>
      <c r="BA534" s="405"/>
      <c r="BB534" s="406"/>
    </row>
    <row r="535" spans="1:54" ht="12.75">
      <c r="A535" s="405"/>
      <c r="B535" s="405"/>
      <c r="C535" s="312"/>
      <c r="D535" s="406"/>
      <c r="E535" s="405"/>
      <c r="F535" s="406"/>
      <c r="G535" s="405"/>
      <c r="H535" s="406"/>
      <c r="I535" s="405"/>
      <c r="J535" s="365"/>
      <c r="K535" s="413"/>
      <c r="L535" s="365"/>
      <c r="M535" s="413"/>
      <c r="N535" s="365"/>
      <c r="O535" s="413"/>
      <c r="P535" s="365"/>
      <c r="Q535" s="413"/>
      <c r="R535" s="365"/>
      <c r="S535" s="413"/>
      <c r="T535" s="365"/>
      <c r="U535" s="413"/>
      <c r="V535" s="187"/>
      <c r="W535" s="410"/>
      <c r="X535" s="187"/>
      <c r="Y535" s="410"/>
      <c r="Z535" s="187"/>
      <c r="AA535" s="410"/>
      <c r="AB535" s="187"/>
      <c r="AC535" s="410"/>
      <c r="AD535" s="187"/>
      <c r="AE535" s="410"/>
      <c r="AF535" s="187"/>
      <c r="AG535" s="410"/>
      <c r="AH535" s="187"/>
      <c r="AI535" s="410"/>
      <c r="AJ535" s="187"/>
      <c r="AK535" s="410"/>
      <c r="AL535" s="187"/>
      <c r="AM535" s="410"/>
      <c r="AN535" s="187"/>
      <c r="AO535" s="410"/>
      <c r="AP535" s="187"/>
      <c r="AQ535" s="410"/>
      <c r="AR535" s="187"/>
      <c r="AS535" s="410"/>
      <c r="AT535" s="187"/>
      <c r="AU535" s="410"/>
      <c r="AV535" s="187"/>
      <c r="AW535" s="410"/>
      <c r="AX535" s="405"/>
      <c r="AY535" s="406"/>
      <c r="AZ535" s="406"/>
      <c r="BA535" s="405"/>
      <c r="BB535" s="406"/>
    </row>
    <row r="536" spans="1:54" ht="12.75">
      <c r="A536" s="405"/>
      <c r="B536" s="405"/>
      <c r="C536" s="312"/>
      <c r="D536" s="406"/>
      <c r="E536" s="405"/>
      <c r="F536" s="406"/>
      <c r="G536" s="405"/>
      <c r="H536" s="406"/>
      <c r="I536" s="405"/>
      <c r="J536" s="365"/>
      <c r="K536" s="413"/>
      <c r="L536" s="365"/>
      <c r="M536" s="413"/>
      <c r="N536" s="365"/>
      <c r="O536" s="413"/>
      <c r="P536" s="365"/>
      <c r="Q536" s="413"/>
      <c r="R536" s="365"/>
      <c r="S536" s="413"/>
      <c r="T536" s="365"/>
      <c r="U536" s="413"/>
      <c r="V536" s="187"/>
      <c r="W536" s="410"/>
      <c r="X536" s="187"/>
      <c r="Y536" s="410"/>
      <c r="Z536" s="187"/>
      <c r="AA536" s="410"/>
      <c r="AB536" s="187"/>
      <c r="AC536" s="410"/>
      <c r="AD536" s="187"/>
      <c r="AE536" s="410"/>
      <c r="AF536" s="187"/>
      <c r="AG536" s="410"/>
      <c r="AH536" s="187"/>
      <c r="AI536" s="410"/>
      <c r="AJ536" s="187"/>
      <c r="AK536" s="410"/>
      <c r="AL536" s="187"/>
      <c r="AM536" s="410"/>
      <c r="AN536" s="187"/>
      <c r="AO536" s="410"/>
      <c r="AP536" s="187"/>
      <c r="AQ536" s="410"/>
      <c r="AR536" s="187"/>
      <c r="AS536" s="410"/>
      <c r="AT536" s="187"/>
      <c r="AU536" s="410"/>
      <c r="AV536" s="187"/>
      <c r="AW536" s="410"/>
      <c r="AX536" s="405"/>
      <c r="AY536" s="406"/>
      <c r="AZ536" s="406"/>
      <c r="BA536" s="405"/>
      <c r="BB536" s="406"/>
    </row>
    <row r="537" spans="1:54" ht="12.75">
      <c r="A537" s="405"/>
      <c r="B537" s="405"/>
      <c r="C537" s="312"/>
      <c r="D537" s="406"/>
      <c r="E537" s="405"/>
      <c r="F537" s="406"/>
      <c r="G537" s="405"/>
      <c r="H537" s="406"/>
      <c r="I537" s="405"/>
      <c r="J537" s="365"/>
      <c r="K537" s="413"/>
      <c r="L537" s="365"/>
      <c r="M537" s="413"/>
      <c r="N537" s="365"/>
      <c r="O537" s="413"/>
      <c r="P537" s="365"/>
      <c r="Q537" s="413"/>
      <c r="R537" s="365"/>
      <c r="S537" s="413"/>
      <c r="T537" s="365"/>
      <c r="U537" s="413"/>
      <c r="V537" s="187"/>
      <c r="W537" s="410"/>
      <c r="X537" s="187"/>
      <c r="Y537" s="410"/>
      <c r="Z537" s="187"/>
      <c r="AA537" s="410"/>
      <c r="AB537" s="187"/>
      <c r="AC537" s="410"/>
      <c r="AD537" s="187"/>
      <c r="AE537" s="410"/>
      <c r="AF537" s="187"/>
      <c r="AG537" s="410"/>
      <c r="AH537" s="187"/>
      <c r="AI537" s="410"/>
      <c r="AJ537" s="187"/>
      <c r="AK537" s="410"/>
      <c r="AL537" s="187"/>
      <c r="AM537" s="410"/>
      <c r="AN537" s="187"/>
      <c r="AO537" s="410"/>
      <c r="AP537" s="187"/>
      <c r="AQ537" s="410"/>
      <c r="AR537" s="187"/>
      <c r="AS537" s="410"/>
      <c r="AT537" s="187"/>
      <c r="AU537" s="410"/>
      <c r="AV537" s="187"/>
      <c r="AW537" s="410"/>
      <c r="AX537" s="405"/>
      <c r="AY537" s="406"/>
      <c r="AZ537" s="406"/>
      <c r="BA537" s="405"/>
      <c r="BB537" s="406"/>
    </row>
    <row r="538" spans="1:54" ht="12.75">
      <c r="A538" s="405"/>
      <c r="B538" s="405"/>
      <c r="C538" s="312"/>
      <c r="D538" s="406"/>
      <c r="E538" s="405"/>
      <c r="F538" s="406"/>
      <c r="G538" s="405"/>
      <c r="H538" s="406"/>
      <c r="I538" s="405"/>
      <c r="J538" s="365"/>
      <c r="K538" s="413"/>
      <c r="L538" s="365"/>
      <c r="M538" s="413"/>
      <c r="N538" s="365"/>
      <c r="O538" s="413"/>
      <c r="P538" s="365"/>
      <c r="Q538" s="413"/>
      <c r="R538" s="365"/>
      <c r="S538" s="413"/>
      <c r="T538" s="365"/>
      <c r="U538" s="413"/>
      <c r="V538" s="187"/>
      <c r="W538" s="410"/>
      <c r="X538" s="187"/>
      <c r="Y538" s="410"/>
      <c r="Z538" s="187"/>
      <c r="AA538" s="410"/>
      <c r="AB538" s="187"/>
      <c r="AC538" s="410"/>
      <c r="AD538" s="187"/>
      <c r="AE538" s="410"/>
      <c r="AF538" s="187"/>
      <c r="AG538" s="410"/>
      <c r="AH538" s="187"/>
      <c r="AI538" s="410"/>
      <c r="AJ538" s="187"/>
      <c r="AK538" s="410"/>
      <c r="AL538" s="187"/>
      <c r="AM538" s="410"/>
      <c r="AN538" s="187"/>
      <c r="AO538" s="410"/>
      <c r="AP538" s="187"/>
      <c r="AQ538" s="410"/>
      <c r="AR538" s="187"/>
      <c r="AS538" s="410"/>
      <c r="AT538" s="187"/>
      <c r="AU538" s="410"/>
      <c r="AV538" s="187"/>
      <c r="AW538" s="410"/>
      <c r="AX538" s="405"/>
      <c r="AY538" s="406"/>
      <c r="AZ538" s="406"/>
      <c r="BA538" s="405"/>
      <c r="BB538" s="406"/>
    </row>
    <row r="539" spans="1:54" ht="12.75">
      <c r="A539" s="405"/>
      <c r="B539" s="405"/>
      <c r="C539" s="312"/>
      <c r="D539" s="406"/>
      <c r="E539" s="405"/>
      <c r="F539" s="406"/>
      <c r="G539" s="405"/>
      <c r="H539" s="406"/>
      <c r="I539" s="405"/>
      <c r="J539" s="365"/>
      <c r="K539" s="413"/>
      <c r="L539" s="365"/>
      <c r="M539" s="413"/>
      <c r="N539" s="365"/>
      <c r="O539" s="413"/>
      <c r="P539" s="365"/>
      <c r="Q539" s="413"/>
      <c r="R539" s="365"/>
      <c r="S539" s="413"/>
      <c r="T539" s="365"/>
      <c r="U539" s="413"/>
      <c r="V539" s="187"/>
      <c r="W539" s="410"/>
      <c r="X539" s="187"/>
      <c r="Y539" s="410"/>
      <c r="Z539" s="187"/>
      <c r="AA539" s="410"/>
      <c r="AB539" s="187"/>
      <c r="AC539" s="410"/>
      <c r="AD539" s="187"/>
      <c r="AE539" s="410"/>
      <c r="AF539" s="187"/>
      <c r="AG539" s="410"/>
      <c r="AH539" s="187"/>
      <c r="AI539" s="410"/>
      <c r="AJ539" s="187"/>
      <c r="AK539" s="410"/>
      <c r="AL539" s="187"/>
      <c r="AM539" s="410"/>
      <c r="AN539" s="187"/>
      <c r="AO539" s="410"/>
      <c r="AP539" s="187"/>
      <c r="AQ539" s="410"/>
      <c r="AR539" s="187"/>
      <c r="AS539" s="410"/>
      <c r="AT539" s="187"/>
      <c r="AU539" s="410"/>
      <c r="AV539" s="187"/>
      <c r="AW539" s="410"/>
      <c r="AX539" s="405"/>
      <c r="AY539" s="406"/>
      <c r="AZ539" s="406"/>
      <c r="BA539" s="405"/>
      <c r="BB539" s="406"/>
    </row>
    <row r="540" spans="1:54" ht="12.75">
      <c r="A540" s="405"/>
      <c r="B540" s="405"/>
      <c r="C540" s="312"/>
      <c r="D540" s="406"/>
      <c r="E540" s="405"/>
      <c r="F540" s="406"/>
      <c r="G540" s="405"/>
      <c r="H540" s="406"/>
      <c r="I540" s="405"/>
      <c r="J540" s="365"/>
      <c r="K540" s="413"/>
      <c r="L540" s="365"/>
      <c r="M540" s="413"/>
      <c r="N540" s="365"/>
      <c r="O540" s="413"/>
      <c r="P540" s="365"/>
      <c r="Q540" s="413"/>
      <c r="R540" s="365"/>
      <c r="S540" s="413"/>
      <c r="T540" s="365"/>
      <c r="U540" s="413"/>
      <c r="V540" s="187"/>
      <c r="W540" s="410"/>
      <c r="X540" s="187"/>
      <c r="Y540" s="410"/>
      <c r="Z540" s="187"/>
      <c r="AA540" s="410"/>
      <c r="AB540" s="187"/>
      <c r="AC540" s="410"/>
      <c r="AD540" s="187"/>
      <c r="AE540" s="410"/>
      <c r="AF540" s="187"/>
      <c r="AG540" s="410"/>
      <c r="AH540" s="187"/>
      <c r="AI540" s="410"/>
      <c r="AJ540" s="187"/>
      <c r="AK540" s="410"/>
      <c r="AL540" s="187"/>
      <c r="AM540" s="410"/>
      <c r="AN540" s="187"/>
      <c r="AO540" s="410"/>
      <c r="AP540" s="187"/>
      <c r="AQ540" s="410"/>
      <c r="AR540" s="187"/>
      <c r="AS540" s="410"/>
      <c r="AT540" s="187"/>
      <c r="AU540" s="410"/>
      <c r="AV540" s="187"/>
      <c r="AW540" s="410"/>
      <c r="AX540" s="405"/>
      <c r="AY540" s="406"/>
      <c r="AZ540" s="406"/>
      <c r="BA540" s="405"/>
      <c r="BB540" s="406"/>
    </row>
    <row r="541" spans="1:54" ht="12.75">
      <c r="A541" s="405"/>
      <c r="B541" s="405"/>
      <c r="C541" s="312"/>
      <c r="D541" s="406"/>
      <c r="E541" s="405"/>
      <c r="F541" s="406"/>
      <c r="G541" s="405"/>
      <c r="H541" s="406"/>
      <c r="I541" s="405"/>
      <c r="J541" s="365"/>
      <c r="K541" s="413"/>
      <c r="L541" s="365"/>
      <c r="M541" s="413"/>
      <c r="N541" s="365"/>
      <c r="O541" s="413"/>
      <c r="P541" s="365"/>
      <c r="Q541" s="413"/>
      <c r="R541" s="365"/>
      <c r="S541" s="413"/>
      <c r="T541" s="365"/>
      <c r="U541" s="413"/>
      <c r="V541" s="187"/>
      <c r="W541" s="410"/>
      <c r="X541" s="187"/>
      <c r="Y541" s="410"/>
      <c r="Z541" s="187"/>
      <c r="AA541" s="410"/>
      <c r="AB541" s="187"/>
      <c r="AC541" s="410"/>
      <c r="AD541" s="187"/>
      <c r="AE541" s="410"/>
      <c r="AF541" s="187"/>
      <c r="AG541" s="410"/>
      <c r="AH541" s="187"/>
      <c r="AI541" s="410"/>
      <c r="AJ541" s="187"/>
      <c r="AK541" s="410"/>
      <c r="AL541" s="187"/>
      <c r="AM541" s="410"/>
      <c r="AN541" s="187"/>
      <c r="AO541" s="410"/>
      <c r="AP541" s="187"/>
      <c r="AQ541" s="410"/>
      <c r="AR541" s="187"/>
      <c r="AS541" s="410"/>
      <c r="AT541" s="187"/>
      <c r="AU541" s="410"/>
      <c r="AV541" s="187"/>
      <c r="AW541" s="410"/>
      <c r="AX541" s="405"/>
      <c r="AY541" s="406"/>
      <c r="AZ541" s="406"/>
      <c r="BA541" s="405"/>
      <c r="BB541" s="406"/>
    </row>
    <row r="542" spans="1:54" ht="12.75">
      <c r="A542" s="405"/>
      <c r="B542" s="405"/>
      <c r="C542" s="312"/>
      <c r="D542" s="406"/>
      <c r="E542" s="405"/>
      <c r="F542" s="406"/>
      <c r="G542" s="405"/>
      <c r="H542" s="406"/>
      <c r="I542" s="405"/>
      <c r="J542" s="365"/>
      <c r="K542" s="413"/>
      <c r="L542" s="365"/>
      <c r="M542" s="413"/>
      <c r="N542" s="365"/>
      <c r="O542" s="413"/>
      <c r="P542" s="365"/>
      <c r="Q542" s="413"/>
      <c r="R542" s="365"/>
      <c r="S542" s="413"/>
      <c r="T542" s="365"/>
      <c r="U542" s="413"/>
      <c r="V542" s="187"/>
      <c r="W542" s="410"/>
      <c r="X542" s="187"/>
      <c r="Y542" s="410"/>
      <c r="Z542" s="187"/>
      <c r="AA542" s="410"/>
      <c r="AB542" s="187"/>
      <c r="AC542" s="410"/>
      <c r="AD542" s="187"/>
      <c r="AE542" s="410"/>
      <c r="AF542" s="187"/>
      <c r="AG542" s="410"/>
      <c r="AH542" s="187"/>
      <c r="AI542" s="410"/>
      <c r="AJ542" s="187"/>
      <c r="AK542" s="410"/>
      <c r="AL542" s="187"/>
      <c r="AM542" s="410"/>
      <c r="AN542" s="187"/>
      <c r="AO542" s="410"/>
      <c r="AP542" s="187"/>
      <c r="AQ542" s="410"/>
      <c r="AR542" s="187"/>
      <c r="AS542" s="410"/>
      <c r="AT542" s="187"/>
      <c r="AU542" s="410"/>
      <c r="AV542" s="187"/>
      <c r="AW542" s="410"/>
      <c r="AX542" s="405"/>
      <c r="AY542" s="406"/>
      <c r="AZ542" s="406"/>
      <c r="BA542" s="405"/>
      <c r="BB542" s="406"/>
    </row>
    <row r="543" spans="1:54" ht="12.75">
      <c r="A543" s="405"/>
      <c r="B543" s="405"/>
      <c r="C543" s="312"/>
      <c r="D543" s="406"/>
      <c r="E543" s="405"/>
      <c r="F543" s="406"/>
      <c r="G543" s="405"/>
      <c r="H543" s="406"/>
      <c r="I543" s="405"/>
      <c r="J543" s="365"/>
      <c r="K543" s="413"/>
      <c r="L543" s="365"/>
      <c r="M543" s="413"/>
      <c r="N543" s="365"/>
      <c r="O543" s="413"/>
      <c r="P543" s="365"/>
      <c r="Q543" s="413"/>
      <c r="R543" s="365"/>
      <c r="S543" s="413"/>
      <c r="T543" s="365"/>
      <c r="U543" s="413"/>
      <c r="V543" s="187"/>
      <c r="W543" s="410"/>
      <c r="X543" s="187"/>
      <c r="Y543" s="410"/>
      <c r="Z543" s="187"/>
      <c r="AA543" s="410"/>
      <c r="AB543" s="187"/>
      <c r="AC543" s="410"/>
      <c r="AD543" s="187"/>
      <c r="AE543" s="410"/>
      <c r="AF543" s="187"/>
      <c r="AG543" s="410"/>
      <c r="AH543" s="187"/>
      <c r="AI543" s="410"/>
      <c r="AJ543" s="187"/>
      <c r="AK543" s="410"/>
      <c r="AL543" s="187"/>
      <c r="AM543" s="410"/>
      <c r="AN543" s="187"/>
      <c r="AO543" s="410"/>
      <c r="AP543" s="187"/>
      <c r="AQ543" s="410"/>
      <c r="AR543" s="187"/>
      <c r="AS543" s="410"/>
      <c r="AT543" s="187"/>
      <c r="AU543" s="410"/>
      <c r="AV543" s="187"/>
      <c r="AW543" s="410"/>
      <c r="AX543" s="405"/>
      <c r="AY543" s="406"/>
      <c r="AZ543" s="406"/>
      <c r="BA543" s="405"/>
      <c r="BB543" s="406"/>
    </row>
    <row r="544" spans="1:54" ht="12.75">
      <c r="A544" s="405"/>
      <c r="B544" s="405"/>
      <c r="C544" s="312"/>
      <c r="D544" s="406"/>
      <c r="E544" s="405"/>
      <c r="F544" s="406"/>
      <c r="G544" s="405"/>
      <c r="H544" s="406"/>
      <c r="I544" s="405"/>
      <c r="J544" s="365"/>
      <c r="K544" s="413"/>
      <c r="L544" s="365"/>
      <c r="M544" s="413"/>
      <c r="N544" s="365"/>
      <c r="O544" s="413"/>
      <c r="P544" s="365"/>
      <c r="Q544" s="413"/>
      <c r="R544" s="365"/>
      <c r="S544" s="413"/>
      <c r="T544" s="365"/>
      <c r="U544" s="413"/>
      <c r="V544" s="187"/>
      <c r="W544" s="410"/>
      <c r="X544" s="187"/>
      <c r="Y544" s="410"/>
      <c r="Z544" s="187"/>
      <c r="AA544" s="410"/>
      <c r="AB544" s="187"/>
      <c r="AC544" s="410"/>
      <c r="AD544" s="187"/>
      <c r="AE544" s="410"/>
      <c r="AF544" s="187"/>
      <c r="AG544" s="410"/>
      <c r="AH544" s="187"/>
      <c r="AI544" s="410"/>
      <c r="AJ544" s="187"/>
      <c r="AK544" s="410"/>
      <c r="AL544" s="187"/>
      <c r="AM544" s="410"/>
      <c r="AN544" s="187"/>
      <c r="AO544" s="410"/>
      <c r="AP544" s="187"/>
      <c r="AQ544" s="410"/>
      <c r="AR544" s="187"/>
      <c r="AS544" s="410"/>
      <c r="AT544" s="187"/>
      <c r="AU544" s="410"/>
      <c r="AV544" s="187"/>
      <c r="AW544" s="410"/>
      <c r="AX544" s="405"/>
      <c r="AY544" s="406"/>
      <c r="AZ544" s="406"/>
      <c r="BA544" s="405"/>
      <c r="BB544" s="406"/>
    </row>
    <row r="545" spans="1:54" ht="12.75">
      <c r="A545" s="405"/>
      <c r="B545" s="405"/>
      <c r="C545" s="312"/>
      <c r="D545" s="406"/>
      <c r="E545" s="405"/>
      <c r="F545" s="406"/>
      <c r="G545" s="405"/>
      <c r="H545" s="406"/>
      <c r="I545" s="405"/>
      <c r="J545" s="365"/>
      <c r="K545" s="413"/>
      <c r="L545" s="365"/>
      <c r="M545" s="413"/>
      <c r="N545" s="365"/>
      <c r="O545" s="413"/>
      <c r="P545" s="365"/>
      <c r="Q545" s="413"/>
      <c r="R545" s="365"/>
      <c r="S545" s="413"/>
      <c r="T545" s="365"/>
      <c r="U545" s="413"/>
      <c r="V545" s="187"/>
      <c r="W545" s="410"/>
      <c r="X545" s="187"/>
      <c r="Y545" s="410"/>
      <c r="Z545" s="187"/>
      <c r="AA545" s="410"/>
      <c r="AB545" s="187"/>
      <c r="AC545" s="410"/>
      <c r="AD545" s="187"/>
      <c r="AE545" s="410"/>
      <c r="AF545" s="187"/>
      <c r="AG545" s="410"/>
      <c r="AH545" s="187"/>
      <c r="AI545" s="410"/>
      <c r="AJ545" s="187"/>
      <c r="AK545" s="410"/>
      <c r="AL545" s="187"/>
      <c r="AM545" s="410"/>
      <c r="AN545" s="187"/>
      <c r="AO545" s="410"/>
      <c r="AP545" s="187"/>
      <c r="AQ545" s="410"/>
      <c r="AR545" s="187"/>
      <c r="AS545" s="410"/>
      <c r="AT545" s="187"/>
      <c r="AU545" s="410"/>
      <c r="AV545" s="187"/>
      <c r="AW545" s="410"/>
      <c r="AX545" s="405"/>
      <c r="AY545" s="406"/>
      <c r="AZ545" s="406"/>
      <c r="BA545" s="405"/>
      <c r="BB545" s="406"/>
    </row>
    <row r="546" spans="1:54" ht="12.75">
      <c r="A546" s="405"/>
      <c r="B546" s="405"/>
      <c r="C546" s="312"/>
      <c r="D546" s="406"/>
      <c r="E546" s="405"/>
      <c r="F546" s="406"/>
      <c r="G546" s="405"/>
      <c r="H546" s="406"/>
      <c r="I546" s="405"/>
      <c r="J546" s="365"/>
      <c r="K546" s="413"/>
      <c r="L546" s="365"/>
      <c r="M546" s="413"/>
      <c r="N546" s="365"/>
      <c r="O546" s="413"/>
      <c r="P546" s="365"/>
      <c r="Q546" s="413"/>
      <c r="R546" s="365"/>
      <c r="S546" s="413"/>
      <c r="T546" s="365"/>
      <c r="U546" s="413"/>
      <c r="V546" s="187"/>
      <c r="W546" s="410"/>
      <c r="X546" s="187"/>
      <c r="Y546" s="410"/>
      <c r="Z546" s="187"/>
      <c r="AA546" s="410"/>
      <c r="AB546" s="187"/>
      <c r="AC546" s="410"/>
      <c r="AD546" s="187"/>
      <c r="AE546" s="410"/>
      <c r="AF546" s="187"/>
      <c r="AG546" s="410"/>
      <c r="AH546" s="187"/>
      <c r="AI546" s="410"/>
      <c r="AJ546" s="187"/>
      <c r="AK546" s="410"/>
      <c r="AL546" s="187"/>
      <c r="AM546" s="410"/>
      <c r="AN546" s="187"/>
      <c r="AO546" s="410"/>
      <c r="AP546" s="187"/>
      <c r="AQ546" s="410"/>
      <c r="AR546" s="187"/>
      <c r="AS546" s="410"/>
      <c r="AT546" s="187"/>
      <c r="AU546" s="410"/>
      <c r="AV546" s="187"/>
      <c r="AW546" s="410"/>
      <c r="AX546" s="405"/>
      <c r="AY546" s="406"/>
      <c r="AZ546" s="406"/>
      <c r="BA546" s="405"/>
      <c r="BB546" s="406"/>
    </row>
    <row r="547" spans="1:54" ht="12.75">
      <c r="A547" s="405"/>
      <c r="B547" s="405"/>
      <c r="C547" s="312"/>
      <c r="D547" s="406"/>
      <c r="E547" s="405"/>
      <c r="F547" s="406"/>
      <c r="G547" s="405"/>
      <c r="H547" s="406"/>
      <c r="I547" s="405"/>
      <c r="J547" s="365"/>
      <c r="K547" s="413"/>
      <c r="L547" s="365"/>
      <c r="M547" s="413"/>
      <c r="N547" s="365"/>
      <c r="O547" s="413"/>
      <c r="P547" s="365"/>
      <c r="Q547" s="413"/>
      <c r="R547" s="365"/>
      <c r="S547" s="413"/>
      <c r="T547" s="365"/>
      <c r="U547" s="413"/>
      <c r="V547" s="187"/>
      <c r="W547" s="410"/>
      <c r="X547" s="187"/>
      <c r="Y547" s="410"/>
      <c r="Z547" s="187"/>
      <c r="AA547" s="410"/>
      <c r="AB547" s="187"/>
      <c r="AC547" s="410"/>
      <c r="AD547" s="187"/>
      <c r="AE547" s="410"/>
      <c r="AF547" s="187"/>
      <c r="AG547" s="410"/>
      <c r="AH547" s="187"/>
      <c r="AI547" s="410"/>
      <c r="AJ547" s="187"/>
      <c r="AK547" s="410"/>
      <c r="AL547" s="187"/>
      <c r="AM547" s="410"/>
      <c r="AN547" s="187"/>
      <c r="AO547" s="410"/>
      <c r="AP547" s="187"/>
      <c r="AQ547" s="410"/>
      <c r="AR547" s="187"/>
      <c r="AS547" s="410"/>
      <c r="AT547" s="187"/>
      <c r="AU547" s="410"/>
      <c r="AV547" s="187"/>
      <c r="AW547" s="410"/>
      <c r="AX547" s="405"/>
      <c r="AY547" s="406"/>
      <c r="AZ547" s="406"/>
      <c r="BA547" s="405"/>
      <c r="BB547" s="406"/>
    </row>
    <row r="548" spans="1:54" ht="12.75">
      <c r="A548" s="405"/>
      <c r="B548" s="405"/>
      <c r="C548" s="312"/>
      <c r="D548" s="406"/>
      <c r="E548" s="405"/>
      <c r="F548" s="406"/>
      <c r="G548" s="405"/>
      <c r="H548" s="406"/>
      <c r="I548" s="405"/>
      <c r="J548" s="365"/>
      <c r="K548" s="413"/>
      <c r="L548" s="365"/>
      <c r="M548" s="413"/>
      <c r="N548" s="365"/>
      <c r="O548" s="413"/>
      <c r="P548" s="365"/>
      <c r="Q548" s="413"/>
      <c r="R548" s="365"/>
      <c r="S548" s="413"/>
      <c r="T548" s="365"/>
      <c r="U548" s="413"/>
      <c r="V548" s="187"/>
      <c r="W548" s="410"/>
      <c r="X548" s="187"/>
      <c r="Y548" s="410"/>
      <c r="Z548" s="187"/>
      <c r="AA548" s="410"/>
      <c r="AB548" s="187"/>
      <c r="AC548" s="410"/>
      <c r="AD548" s="187"/>
      <c r="AE548" s="410"/>
      <c r="AF548" s="187"/>
      <c r="AG548" s="410"/>
      <c r="AH548" s="187"/>
      <c r="AI548" s="410"/>
      <c r="AJ548" s="187"/>
      <c r="AK548" s="410"/>
      <c r="AL548" s="187"/>
      <c r="AM548" s="410"/>
      <c r="AN548" s="187"/>
      <c r="AO548" s="410"/>
      <c r="AP548" s="187"/>
      <c r="AQ548" s="410"/>
      <c r="AR548" s="187"/>
      <c r="AS548" s="410"/>
      <c r="AT548" s="187"/>
      <c r="AU548" s="410"/>
      <c r="AV548" s="187"/>
      <c r="AW548" s="410"/>
      <c r="AX548" s="405"/>
      <c r="AY548" s="406"/>
      <c r="AZ548" s="406"/>
      <c r="BA548" s="405"/>
      <c r="BB548" s="406"/>
    </row>
    <row r="549" spans="1:54" ht="12.75">
      <c r="A549" s="405"/>
      <c r="B549" s="405"/>
      <c r="C549" s="312"/>
      <c r="D549" s="406"/>
      <c r="E549" s="405"/>
      <c r="F549" s="406"/>
      <c r="G549" s="405"/>
      <c r="H549" s="406"/>
      <c r="I549" s="405"/>
      <c r="J549" s="365"/>
      <c r="K549" s="413"/>
      <c r="L549" s="365"/>
      <c r="M549" s="413"/>
      <c r="N549" s="365"/>
      <c r="O549" s="413"/>
      <c r="P549" s="365"/>
      <c r="Q549" s="413"/>
      <c r="R549" s="365"/>
      <c r="S549" s="413"/>
      <c r="T549" s="365"/>
      <c r="U549" s="413"/>
      <c r="V549" s="187"/>
      <c r="W549" s="410"/>
      <c r="X549" s="187"/>
      <c r="Y549" s="410"/>
      <c r="Z549" s="187"/>
      <c r="AA549" s="410"/>
      <c r="AB549" s="187"/>
      <c r="AC549" s="410"/>
      <c r="AD549" s="187"/>
      <c r="AE549" s="410"/>
      <c r="AF549" s="187"/>
      <c r="AG549" s="410"/>
      <c r="AH549" s="187"/>
      <c r="AI549" s="410"/>
      <c r="AJ549" s="187"/>
      <c r="AK549" s="410"/>
      <c r="AL549" s="187"/>
      <c r="AM549" s="410"/>
      <c r="AN549" s="187"/>
      <c r="AO549" s="410"/>
      <c r="AP549" s="187"/>
      <c r="AQ549" s="410"/>
      <c r="AR549" s="187"/>
      <c r="AS549" s="410"/>
      <c r="AT549" s="187"/>
      <c r="AU549" s="410"/>
      <c r="AV549" s="187"/>
      <c r="AW549" s="410"/>
      <c r="AX549" s="405"/>
      <c r="AY549" s="406"/>
      <c r="AZ549" s="406"/>
      <c r="BA549" s="405"/>
      <c r="BB549" s="406"/>
    </row>
    <row r="550" spans="1:54" ht="12.75">
      <c r="A550" s="405"/>
      <c r="B550" s="405"/>
      <c r="C550" s="312"/>
      <c r="D550" s="406"/>
      <c r="E550" s="405"/>
      <c r="F550" s="406"/>
      <c r="G550" s="405"/>
      <c r="H550" s="406"/>
      <c r="I550" s="405"/>
      <c r="J550" s="365"/>
      <c r="K550" s="413"/>
      <c r="L550" s="365"/>
      <c r="M550" s="413"/>
      <c r="N550" s="365"/>
      <c r="O550" s="413"/>
      <c r="P550" s="365"/>
      <c r="Q550" s="413"/>
      <c r="R550" s="365"/>
      <c r="S550" s="413"/>
      <c r="T550" s="365"/>
      <c r="U550" s="413"/>
      <c r="V550" s="187"/>
      <c r="W550" s="410"/>
      <c r="X550" s="187"/>
      <c r="Y550" s="410"/>
      <c r="Z550" s="187"/>
      <c r="AA550" s="410"/>
      <c r="AB550" s="187"/>
      <c r="AC550" s="410"/>
      <c r="AD550" s="187"/>
      <c r="AE550" s="410"/>
      <c r="AF550" s="187"/>
      <c r="AG550" s="410"/>
      <c r="AH550" s="187"/>
      <c r="AI550" s="410"/>
      <c r="AJ550" s="187"/>
      <c r="AK550" s="410"/>
      <c r="AL550" s="187"/>
      <c r="AM550" s="410"/>
      <c r="AN550" s="187"/>
      <c r="AO550" s="410"/>
      <c r="AP550" s="187"/>
      <c r="AQ550" s="410"/>
      <c r="AR550" s="187"/>
      <c r="AS550" s="410"/>
      <c r="AT550" s="187"/>
      <c r="AU550" s="410"/>
      <c r="AV550" s="187"/>
      <c r="AW550" s="410"/>
      <c r="AX550" s="405"/>
      <c r="AY550" s="406"/>
      <c r="AZ550" s="406"/>
      <c r="BA550" s="405"/>
      <c r="BB550" s="406"/>
    </row>
    <row r="551" spans="1:54" ht="12.75">
      <c r="A551" s="405"/>
      <c r="B551" s="405"/>
      <c r="C551" s="312"/>
      <c r="D551" s="406"/>
      <c r="E551" s="405"/>
      <c r="F551" s="406"/>
      <c r="G551" s="405"/>
      <c r="H551" s="406"/>
      <c r="I551" s="405"/>
      <c r="J551" s="365"/>
      <c r="K551" s="413"/>
      <c r="L551" s="365"/>
      <c r="M551" s="413"/>
      <c r="N551" s="365"/>
      <c r="O551" s="413"/>
      <c r="P551" s="365"/>
      <c r="Q551" s="413"/>
      <c r="R551" s="365"/>
      <c r="S551" s="413"/>
      <c r="T551" s="365"/>
      <c r="U551" s="413"/>
      <c r="V551" s="187"/>
      <c r="W551" s="410"/>
      <c r="X551" s="187"/>
      <c r="Y551" s="410"/>
      <c r="Z551" s="187"/>
      <c r="AA551" s="410"/>
      <c r="AB551" s="187"/>
      <c r="AC551" s="410"/>
      <c r="AD551" s="187"/>
      <c r="AE551" s="410"/>
      <c r="AF551" s="187"/>
      <c r="AG551" s="410"/>
      <c r="AH551" s="187"/>
      <c r="AI551" s="410"/>
      <c r="AJ551" s="187"/>
      <c r="AK551" s="410"/>
      <c r="AL551" s="187"/>
      <c r="AM551" s="410"/>
      <c r="AN551" s="187"/>
      <c r="AO551" s="410"/>
      <c r="AP551" s="187"/>
      <c r="AQ551" s="410"/>
      <c r="AR551" s="187"/>
      <c r="AS551" s="410"/>
      <c r="AT551" s="187"/>
      <c r="AU551" s="410"/>
      <c r="AV551" s="187"/>
      <c r="AW551" s="410"/>
      <c r="AX551" s="405"/>
      <c r="AY551" s="406"/>
      <c r="AZ551" s="406"/>
      <c r="BA551" s="405"/>
      <c r="BB551" s="406"/>
    </row>
    <row r="552" spans="1:54" ht="12.75">
      <c r="A552" s="405"/>
      <c r="B552" s="405"/>
      <c r="C552" s="312"/>
      <c r="D552" s="406"/>
      <c r="E552" s="405"/>
      <c r="F552" s="406"/>
      <c r="G552" s="405"/>
      <c r="H552" s="406"/>
      <c r="I552" s="405"/>
      <c r="J552" s="365"/>
      <c r="K552" s="413"/>
      <c r="L552" s="365"/>
      <c r="M552" s="413"/>
      <c r="N552" s="365"/>
      <c r="O552" s="413"/>
      <c r="P552" s="365"/>
      <c r="Q552" s="413"/>
      <c r="R552" s="365"/>
      <c r="S552" s="413"/>
      <c r="T552" s="365"/>
      <c r="U552" s="413"/>
      <c r="V552" s="187"/>
      <c r="W552" s="410"/>
      <c r="X552" s="187"/>
      <c r="Y552" s="410"/>
      <c r="Z552" s="187"/>
      <c r="AA552" s="410"/>
      <c r="AB552" s="187"/>
      <c r="AC552" s="410"/>
      <c r="AD552" s="187"/>
      <c r="AE552" s="410"/>
      <c r="AF552" s="187"/>
      <c r="AG552" s="410"/>
      <c r="AH552" s="187"/>
      <c r="AI552" s="410"/>
      <c r="AJ552" s="187"/>
      <c r="AK552" s="410"/>
      <c r="AL552" s="187"/>
      <c r="AM552" s="410"/>
      <c r="AN552" s="187"/>
      <c r="AO552" s="410"/>
      <c r="AP552" s="187"/>
      <c r="AQ552" s="410"/>
      <c r="AR552" s="187"/>
      <c r="AS552" s="410"/>
      <c r="AT552" s="187"/>
      <c r="AU552" s="410"/>
      <c r="AV552" s="187"/>
      <c r="AW552" s="410"/>
      <c r="AX552" s="405"/>
      <c r="AY552" s="406"/>
      <c r="AZ552" s="406"/>
      <c r="BA552" s="405"/>
      <c r="BB552" s="406"/>
    </row>
    <row r="553" spans="1:54" ht="12.75">
      <c r="A553" s="405"/>
      <c r="B553" s="405"/>
      <c r="C553" s="312"/>
      <c r="D553" s="406"/>
      <c r="E553" s="405"/>
      <c r="F553" s="406"/>
      <c r="G553" s="405"/>
      <c r="H553" s="406"/>
      <c r="I553" s="405"/>
      <c r="J553" s="365"/>
      <c r="K553" s="413"/>
      <c r="L553" s="365"/>
      <c r="M553" s="413"/>
      <c r="N553" s="365"/>
      <c r="O553" s="413"/>
      <c r="P553" s="365"/>
      <c r="Q553" s="413"/>
      <c r="R553" s="365"/>
      <c r="S553" s="413"/>
      <c r="T553" s="365"/>
      <c r="U553" s="413"/>
      <c r="V553" s="187"/>
      <c r="W553" s="410"/>
      <c r="X553" s="187"/>
      <c r="Y553" s="410"/>
      <c r="Z553" s="187"/>
      <c r="AA553" s="410"/>
      <c r="AB553" s="187"/>
      <c r="AC553" s="410"/>
      <c r="AD553" s="187"/>
      <c r="AE553" s="410"/>
      <c r="AF553" s="187"/>
      <c r="AG553" s="410"/>
      <c r="AH553" s="187"/>
      <c r="AI553" s="410"/>
      <c r="AJ553" s="187"/>
      <c r="AK553" s="410"/>
      <c r="AL553" s="187"/>
      <c r="AM553" s="410"/>
      <c r="AN553" s="187"/>
      <c r="AO553" s="410"/>
      <c r="AP553" s="187"/>
      <c r="AQ553" s="410"/>
      <c r="AR553" s="187"/>
      <c r="AS553" s="410"/>
      <c r="AT553" s="187"/>
      <c r="AU553" s="410"/>
      <c r="AV553" s="187"/>
      <c r="AW553" s="410"/>
      <c r="AX553" s="405"/>
      <c r="AY553" s="406"/>
      <c r="AZ553" s="406"/>
      <c r="BA553" s="405"/>
      <c r="BB553" s="406"/>
    </row>
    <row r="554" spans="1:54" ht="12.75">
      <c r="A554" s="405"/>
      <c r="B554" s="405"/>
      <c r="C554" s="312"/>
      <c r="D554" s="406"/>
      <c r="E554" s="405"/>
      <c r="F554" s="406"/>
      <c r="G554" s="405"/>
      <c r="H554" s="406"/>
      <c r="I554" s="405"/>
      <c r="J554" s="365"/>
      <c r="K554" s="413"/>
      <c r="L554" s="365"/>
      <c r="M554" s="413"/>
      <c r="N554" s="365"/>
      <c r="O554" s="413"/>
      <c r="P554" s="365"/>
      <c r="Q554" s="413"/>
      <c r="R554" s="365"/>
      <c r="S554" s="413"/>
      <c r="T554" s="365"/>
      <c r="U554" s="413"/>
      <c r="V554" s="187"/>
      <c r="W554" s="410"/>
      <c r="X554" s="187"/>
      <c r="Y554" s="410"/>
      <c r="Z554" s="187"/>
      <c r="AA554" s="410"/>
      <c r="AB554" s="187"/>
      <c r="AC554" s="410"/>
      <c r="AD554" s="187"/>
      <c r="AE554" s="410"/>
      <c r="AF554" s="187"/>
      <c r="AG554" s="410"/>
      <c r="AH554" s="187"/>
      <c r="AI554" s="410"/>
      <c r="AJ554" s="187"/>
      <c r="AK554" s="410"/>
      <c r="AL554" s="187"/>
      <c r="AM554" s="410"/>
      <c r="AN554" s="187"/>
      <c r="AO554" s="410"/>
      <c r="AP554" s="187"/>
      <c r="AQ554" s="410"/>
      <c r="AR554" s="187"/>
      <c r="AS554" s="410"/>
      <c r="AT554" s="187"/>
      <c r="AU554" s="410"/>
      <c r="AV554" s="187"/>
      <c r="AW554" s="410"/>
      <c r="AX554" s="405"/>
      <c r="AY554" s="406"/>
      <c r="AZ554" s="406"/>
      <c r="BA554" s="405"/>
      <c r="BB554" s="406"/>
    </row>
    <row r="555" spans="1:54" ht="12.75">
      <c r="A555" s="405"/>
      <c r="B555" s="405"/>
      <c r="C555" s="312"/>
      <c r="D555" s="406"/>
      <c r="E555" s="405"/>
      <c r="F555" s="406"/>
      <c r="G555" s="405"/>
      <c r="H555" s="406"/>
      <c r="I555" s="405"/>
      <c r="J555" s="365"/>
      <c r="K555" s="413"/>
      <c r="L555" s="365"/>
      <c r="M555" s="413"/>
      <c r="N555" s="365"/>
      <c r="O555" s="413"/>
      <c r="P555" s="365"/>
      <c r="Q555" s="413"/>
      <c r="R555" s="365"/>
      <c r="S555" s="413"/>
      <c r="T555" s="365"/>
      <c r="U555" s="413"/>
      <c r="V555" s="187"/>
      <c r="W555" s="410"/>
      <c r="X555" s="187"/>
      <c r="Y555" s="410"/>
      <c r="Z555" s="187"/>
      <c r="AA555" s="410"/>
      <c r="AB555" s="187"/>
      <c r="AC555" s="410"/>
      <c r="AD555" s="187"/>
      <c r="AE555" s="410"/>
      <c r="AF555" s="187"/>
      <c r="AG555" s="410"/>
      <c r="AH555" s="187"/>
      <c r="AI555" s="410"/>
      <c r="AJ555" s="187"/>
      <c r="AK555" s="410"/>
      <c r="AL555" s="187"/>
      <c r="AM555" s="410"/>
      <c r="AN555" s="187"/>
      <c r="AO555" s="410"/>
      <c r="AP555" s="187"/>
      <c r="AQ555" s="410"/>
      <c r="AR555" s="187"/>
      <c r="AS555" s="410"/>
      <c r="AT555" s="187"/>
      <c r="AU555" s="410"/>
      <c r="AV555" s="187"/>
      <c r="AW555" s="410"/>
      <c r="AX555" s="405"/>
      <c r="AY555" s="406"/>
      <c r="AZ555" s="406"/>
      <c r="BA555" s="405"/>
      <c r="BB555" s="406"/>
    </row>
    <row r="556" spans="1:54" ht="12.75">
      <c r="A556" s="405"/>
      <c r="B556" s="405"/>
      <c r="C556" s="312"/>
      <c r="D556" s="406"/>
      <c r="E556" s="405"/>
      <c r="F556" s="406"/>
      <c r="G556" s="405"/>
      <c r="H556" s="406"/>
      <c r="I556" s="405"/>
      <c r="J556" s="365"/>
      <c r="K556" s="413"/>
      <c r="L556" s="365"/>
      <c r="M556" s="413"/>
      <c r="N556" s="365"/>
      <c r="O556" s="413"/>
      <c r="P556" s="365"/>
      <c r="Q556" s="413"/>
      <c r="R556" s="365"/>
      <c r="S556" s="413"/>
      <c r="T556" s="365"/>
      <c r="U556" s="413"/>
      <c r="V556" s="187"/>
      <c r="W556" s="410"/>
      <c r="X556" s="187"/>
      <c r="Y556" s="410"/>
      <c r="Z556" s="187"/>
      <c r="AA556" s="410"/>
      <c r="AB556" s="187"/>
      <c r="AC556" s="410"/>
      <c r="AD556" s="187"/>
      <c r="AE556" s="410"/>
      <c r="AF556" s="187"/>
      <c r="AG556" s="410"/>
      <c r="AH556" s="187"/>
      <c r="AI556" s="410"/>
      <c r="AJ556" s="187"/>
      <c r="AK556" s="410"/>
      <c r="AL556" s="187"/>
      <c r="AM556" s="410"/>
      <c r="AN556" s="187"/>
      <c r="AO556" s="410"/>
      <c r="AP556" s="187"/>
      <c r="AQ556" s="410"/>
      <c r="AR556" s="187"/>
      <c r="AS556" s="410"/>
      <c r="AT556" s="187"/>
      <c r="AU556" s="410"/>
      <c r="AV556" s="187"/>
      <c r="AW556" s="410"/>
      <c r="AX556" s="405"/>
      <c r="AY556" s="406"/>
      <c r="AZ556" s="406"/>
      <c r="BA556" s="405"/>
      <c r="BB556" s="406"/>
    </row>
    <row r="557" spans="1:54" ht="12.75">
      <c r="A557" s="405"/>
      <c r="B557" s="405"/>
      <c r="C557" s="312"/>
      <c r="D557" s="406"/>
      <c r="E557" s="405"/>
      <c r="F557" s="406"/>
      <c r="G557" s="405"/>
      <c r="H557" s="406"/>
      <c r="I557" s="405"/>
      <c r="J557" s="365"/>
      <c r="K557" s="413"/>
      <c r="L557" s="365"/>
      <c r="M557" s="413"/>
      <c r="N557" s="365"/>
      <c r="O557" s="413"/>
      <c r="P557" s="365"/>
      <c r="Q557" s="413"/>
      <c r="R557" s="365"/>
      <c r="S557" s="413"/>
      <c r="T557" s="365"/>
      <c r="U557" s="413"/>
      <c r="V557" s="187"/>
      <c r="W557" s="410"/>
      <c r="X557" s="187"/>
      <c r="Y557" s="410"/>
      <c r="Z557" s="187"/>
      <c r="AA557" s="410"/>
      <c r="AB557" s="187"/>
      <c r="AC557" s="410"/>
      <c r="AD557" s="187"/>
      <c r="AE557" s="410"/>
      <c r="AF557" s="187"/>
      <c r="AG557" s="410"/>
      <c r="AH557" s="187"/>
      <c r="AI557" s="410"/>
      <c r="AJ557" s="187"/>
      <c r="AK557" s="410"/>
      <c r="AL557" s="187"/>
      <c r="AM557" s="410"/>
      <c r="AN557" s="187"/>
      <c r="AO557" s="410"/>
      <c r="AP557" s="187"/>
      <c r="AQ557" s="410"/>
      <c r="AR557" s="187"/>
      <c r="AS557" s="410"/>
      <c r="AT557" s="187"/>
      <c r="AU557" s="410"/>
      <c r="AV557" s="187"/>
      <c r="AW557" s="410"/>
      <c r="AX557" s="405"/>
      <c r="AY557" s="406"/>
      <c r="AZ557" s="406"/>
      <c r="BA557" s="405"/>
      <c r="BB557" s="406"/>
    </row>
    <row r="558" spans="1:54" ht="12.75">
      <c r="A558" s="405"/>
      <c r="B558" s="405"/>
      <c r="C558" s="312"/>
      <c r="D558" s="406"/>
      <c r="E558" s="405"/>
      <c r="F558" s="406"/>
      <c r="G558" s="405"/>
      <c r="H558" s="406"/>
      <c r="I558" s="405"/>
      <c r="J558" s="365"/>
      <c r="K558" s="413"/>
      <c r="L558" s="365"/>
      <c r="M558" s="413"/>
      <c r="N558" s="365"/>
      <c r="O558" s="413"/>
      <c r="P558" s="365"/>
      <c r="Q558" s="413"/>
      <c r="R558" s="365"/>
      <c r="S558" s="413"/>
      <c r="T558" s="365"/>
      <c r="U558" s="413"/>
      <c r="V558" s="187"/>
      <c r="W558" s="410"/>
      <c r="X558" s="187"/>
      <c r="Y558" s="410"/>
      <c r="Z558" s="187"/>
      <c r="AA558" s="410"/>
      <c r="AB558" s="187"/>
      <c r="AC558" s="410"/>
      <c r="AD558" s="187"/>
      <c r="AE558" s="410"/>
      <c r="AF558" s="187"/>
      <c r="AG558" s="410"/>
      <c r="AH558" s="187"/>
      <c r="AI558" s="410"/>
      <c r="AJ558" s="187"/>
      <c r="AK558" s="410"/>
      <c r="AL558" s="187"/>
      <c r="AM558" s="410"/>
      <c r="AN558" s="187"/>
      <c r="AO558" s="410"/>
      <c r="AP558" s="187"/>
      <c r="AQ558" s="410"/>
      <c r="AR558" s="187"/>
      <c r="AS558" s="410"/>
      <c r="AT558" s="187"/>
      <c r="AU558" s="410"/>
      <c r="AV558" s="187"/>
      <c r="AW558" s="410"/>
      <c r="AX558" s="405"/>
      <c r="AY558" s="406"/>
      <c r="AZ558" s="406"/>
      <c r="BA558" s="405"/>
      <c r="BB558" s="406"/>
    </row>
    <row r="559" spans="1:54" ht="12.75">
      <c r="A559" s="405"/>
      <c r="B559" s="405"/>
      <c r="C559" s="312"/>
      <c r="D559" s="406"/>
      <c r="E559" s="405"/>
      <c r="F559" s="406"/>
      <c r="G559" s="405"/>
      <c r="H559" s="406"/>
      <c r="I559" s="405"/>
      <c r="J559" s="365"/>
      <c r="K559" s="413"/>
      <c r="L559" s="365"/>
      <c r="M559" s="413"/>
      <c r="N559" s="365"/>
      <c r="O559" s="413"/>
      <c r="P559" s="365"/>
      <c r="Q559" s="413"/>
      <c r="R559" s="365"/>
      <c r="S559" s="413"/>
      <c r="T559" s="365"/>
      <c r="U559" s="413"/>
      <c r="V559" s="187"/>
      <c r="W559" s="410"/>
      <c r="X559" s="187"/>
      <c r="Y559" s="410"/>
      <c r="Z559" s="187"/>
      <c r="AA559" s="410"/>
      <c r="AB559" s="187"/>
      <c r="AC559" s="410"/>
      <c r="AD559" s="187"/>
      <c r="AE559" s="410"/>
      <c r="AF559" s="187"/>
      <c r="AG559" s="410"/>
      <c r="AH559" s="187"/>
      <c r="AI559" s="410"/>
      <c r="AJ559" s="187"/>
      <c r="AK559" s="410"/>
      <c r="AL559" s="187"/>
      <c r="AM559" s="410"/>
      <c r="AN559" s="187"/>
      <c r="AO559" s="410"/>
      <c r="AP559" s="187"/>
      <c r="AQ559" s="410"/>
      <c r="AR559" s="187"/>
      <c r="AS559" s="410"/>
      <c r="AT559" s="187"/>
      <c r="AU559" s="410"/>
      <c r="AV559" s="187"/>
      <c r="AW559" s="410"/>
      <c r="AX559" s="405"/>
      <c r="AY559" s="406"/>
      <c r="AZ559" s="406"/>
      <c r="BA559" s="405"/>
      <c r="BB559" s="406"/>
    </row>
    <row r="560" spans="1:54" ht="12.75">
      <c r="A560" s="405"/>
      <c r="B560" s="405"/>
      <c r="C560" s="312"/>
      <c r="D560" s="406"/>
      <c r="E560" s="405"/>
      <c r="F560" s="406"/>
      <c r="G560" s="405"/>
      <c r="H560" s="406"/>
      <c r="I560" s="405"/>
      <c r="J560" s="365"/>
      <c r="K560" s="413"/>
      <c r="L560" s="365"/>
      <c r="M560" s="413"/>
      <c r="N560" s="365"/>
      <c r="O560" s="413"/>
      <c r="P560" s="365"/>
      <c r="Q560" s="413"/>
      <c r="R560" s="365"/>
      <c r="S560" s="413"/>
      <c r="T560" s="365"/>
      <c r="U560" s="413"/>
      <c r="V560" s="187"/>
      <c r="W560" s="410"/>
      <c r="X560" s="187"/>
      <c r="Y560" s="410"/>
      <c r="Z560" s="187"/>
      <c r="AA560" s="410"/>
      <c r="AB560" s="187"/>
      <c r="AC560" s="410"/>
      <c r="AD560" s="187"/>
      <c r="AE560" s="410"/>
      <c r="AF560" s="187"/>
      <c r="AG560" s="410"/>
      <c r="AH560" s="187"/>
      <c r="AI560" s="410"/>
      <c r="AJ560" s="187"/>
      <c r="AK560" s="410"/>
      <c r="AL560" s="187"/>
      <c r="AM560" s="410"/>
      <c r="AN560" s="187"/>
      <c r="AO560" s="410"/>
      <c r="AP560" s="187"/>
      <c r="AQ560" s="410"/>
      <c r="AR560" s="187"/>
      <c r="AS560" s="410"/>
      <c r="AT560" s="187"/>
      <c r="AU560" s="410"/>
      <c r="AV560" s="187"/>
      <c r="AW560" s="410"/>
      <c r="AX560" s="405"/>
      <c r="AY560" s="406"/>
      <c r="AZ560" s="406"/>
      <c r="BA560" s="405"/>
      <c r="BB560" s="406"/>
    </row>
    <row r="561" spans="1:54" ht="12.75">
      <c r="A561" s="405"/>
      <c r="B561" s="405"/>
      <c r="C561" s="312"/>
      <c r="D561" s="406"/>
      <c r="E561" s="405"/>
      <c r="F561" s="406"/>
      <c r="G561" s="405"/>
      <c r="H561" s="406"/>
      <c r="I561" s="405"/>
      <c r="J561" s="365"/>
      <c r="K561" s="413"/>
      <c r="L561" s="365"/>
      <c r="M561" s="413"/>
      <c r="N561" s="365"/>
      <c r="O561" s="413"/>
      <c r="P561" s="365"/>
      <c r="Q561" s="413"/>
      <c r="R561" s="365"/>
      <c r="S561" s="413"/>
      <c r="T561" s="365"/>
      <c r="U561" s="413"/>
      <c r="V561" s="187"/>
      <c r="W561" s="410"/>
      <c r="X561" s="187"/>
      <c r="Y561" s="410"/>
      <c r="Z561" s="187"/>
      <c r="AA561" s="410"/>
      <c r="AB561" s="187"/>
      <c r="AC561" s="410"/>
      <c r="AD561" s="187"/>
      <c r="AE561" s="410"/>
      <c r="AF561" s="187"/>
      <c r="AG561" s="410"/>
      <c r="AH561" s="187"/>
      <c r="AI561" s="410"/>
      <c r="AJ561" s="187"/>
      <c r="AK561" s="410"/>
      <c r="AL561" s="187"/>
      <c r="AM561" s="410"/>
      <c r="AN561" s="187"/>
      <c r="AO561" s="410"/>
      <c r="AP561" s="187"/>
      <c r="AQ561" s="410"/>
      <c r="AR561" s="187"/>
      <c r="AS561" s="410"/>
      <c r="AT561" s="187"/>
      <c r="AU561" s="410"/>
      <c r="AV561" s="187"/>
      <c r="AW561" s="410"/>
      <c r="AX561" s="405"/>
      <c r="AY561" s="406"/>
      <c r="AZ561" s="406"/>
      <c r="BA561" s="405"/>
      <c r="BB561" s="406"/>
    </row>
    <row r="562" spans="1:54" ht="12.75">
      <c r="A562" s="405"/>
      <c r="B562" s="405"/>
      <c r="C562" s="312"/>
      <c r="D562" s="406"/>
      <c r="E562" s="405"/>
      <c r="F562" s="406"/>
      <c r="G562" s="405"/>
      <c r="H562" s="406"/>
      <c r="I562" s="405"/>
      <c r="J562" s="365"/>
      <c r="K562" s="413"/>
      <c r="L562" s="365"/>
      <c r="M562" s="413"/>
      <c r="N562" s="365"/>
      <c r="O562" s="413"/>
      <c r="P562" s="365"/>
      <c r="Q562" s="413"/>
      <c r="R562" s="365"/>
      <c r="S562" s="413"/>
      <c r="T562" s="365"/>
      <c r="U562" s="413"/>
      <c r="V562" s="187"/>
      <c r="W562" s="410"/>
      <c r="X562" s="187"/>
      <c r="Y562" s="410"/>
      <c r="Z562" s="187"/>
      <c r="AA562" s="410"/>
      <c r="AB562" s="187"/>
      <c r="AC562" s="410"/>
      <c r="AD562" s="187"/>
      <c r="AE562" s="410"/>
      <c r="AF562" s="187"/>
      <c r="AG562" s="410"/>
      <c r="AH562" s="187"/>
      <c r="AI562" s="410"/>
      <c r="AJ562" s="187"/>
      <c r="AK562" s="410"/>
      <c r="AL562" s="187"/>
      <c r="AM562" s="410"/>
      <c r="AN562" s="187"/>
      <c r="AO562" s="410"/>
      <c r="AP562" s="187"/>
      <c r="AQ562" s="410"/>
      <c r="AR562" s="187"/>
      <c r="AS562" s="410"/>
      <c r="AT562" s="187"/>
      <c r="AU562" s="410"/>
      <c r="AV562" s="187"/>
      <c r="AW562" s="410"/>
      <c r="AX562" s="405"/>
      <c r="AY562" s="406"/>
      <c r="AZ562" s="406"/>
      <c r="BA562" s="405"/>
      <c r="BB562" s="406"/>
    </row>
    <row r="563" spans="1:54" ht="12.75">
      <c r="A563" s="405"/>
      <c r="B563" s="405"/>
      <c r="C563" s="312"/>
      <c r="D563" s="406"/>
      <c r="E563" s="405"/>
      <c r="F563" s="406"/>
      <c r="G563" s="405"/>
      <c r="H563" s="406"/>
      <c r="I563" s="405"/>
      <c r="J563" s="365"/>
      <c r="K563" s="413"/>
      <c r="L563" s="365"/>
      <c r="M563" s="413"/>
      <c r="N563" s="365"/>
      <c r="O563" s="413"/>
      <c r="P563" s="365"/>
      <c r="Q563" s="413"/>
      <c r="R563" s="365"/>
      <c r="S563" s="413"/>
      <c r="T563" s="365"/>
      <c r="U563" s="413"/>
      <c r="V563" s="187"/>
      <c r="W563" s="410"/>
      <c r="X563" s="187"/>
      <c r="Y563" s="410"/>
      <c r="Z563" s="187"/>
      <c r="AA563" s="410"/>
      <c r="AB563" s="187"/>
      <c r="AC563" s="410"/>
      <c r="AD563" s="187"/>
      <c r="AE563" s="410"/>
      <c r="AF563" s="187"/>
      <c r="AG563" s="410"/>
      <c r="AH563" s="187"/>
      <c r="AI563" s="410"/>
      <c r="AJ563" s="187"/>
      <c r="AK563" s="410"/>
      <c r="AL563" s="187"/>
      <c r="AM563" s="410"/>
      <c r="AN563" s="187"/>
      <c r="AO563" s="410"/>
      <c r="AP563" s="187"/>
      <c r="AQ563" s="410"/>
      <c r="AR563" s="187"/>
      <c r="AS563" s="410"/>
      <c r="AT563" s="187"/>
      <c r="AU563" s="410"/>
      <c r="AV563" s="187"/>
      <c r="AW563" s="410"/>
      <c r="AX563" s="405"/>
      <c r="AY563" s="406"/>
      <c r="AZ563" s="406"/>
      <c r="BA563" s="405"/>
      <c r="BB563" s="406"/>
    </row>
    <row r="564" spans="1:54" ht="12.75">
      <c r="A564" s="405"/>
      <c r="B564" s="405"/>
      <c r="C564" s="312"/>
      <c r="D564" s="406"/>
      <c r="E564" s="405"/>
      <c r="F564" s="406"/>
      <c r="G564" s="405"/>
      <c r="H564" s="406"/>
      <c r="I564" s="405"/>
      <c r="J564" s="365"/>
      <c r="K564" s="413"/>
      <c r="L564" s="365"/>
      <c r="M564" s="413"/>
      <c r="N564" s="365"/>
      <c r="O564" s="413"/>
      <c r="P564" s="365"/>
      <c r="Q564" s="413"/>
      <c r="R564" s="365"/>
      <c r="S564" s="413"/>
      <c r="T564" s="365"/>
      <c r="U564" s="413"/>
      <c r="V564" s="187"/>
      <c r="W564" s="410"/>
      <c r="X564" s="187"/>
      <c r="Y564" s="410"/>
      <c r="Z564" s="187"/>
      <c r="AA564" s="410"/>
      <c r="AB564" s="187"/>
      <c r="AC564" s="410"/>
      <c r="AD564" s="187"/>
      <c r="AE564" s="410"/>
      <c r="AF564" s="187"/>
      <c r="AG564" s="410"/>
      <c r="AH564" s="187"/>
      <c r="AI564" s="410"/>
      <c r="AJ564" s="187"/>
      <c r="AK564" s="410"/>
      <c r="AL564" s="187"/>
      <c r="AM564" s="410"/>
      <c r="AN564" s="187"/>
      <c r="AO564" s="410"/>
      <c r="AP564" s="187"/>
      <c r="AQ564" s="410"/>
      <c r="AR564" s="187"/>
      <c r="AS564" s="410"/>
      <c r="AT564" s="187"/>
      <c r="AU564" s="410"/>
      <c r="AV564" s="187"/>
      <c r="AW564" s="410"/>
      <c r="AX564" s="405"/>
      <c r="AY564" s="406"/>
      <c r="AZ564" s="406"/>
      <c r="BA564" s="405"/>
      <c r="BB564" s="406"/>
    </row>
    <row r="565" spans="1:54" ht="12.75">
      <c r="A565" s="405"/>
      <c r="B565" s="405"/>
      <c r="C565" s="312"/>
      <c r="D565" s="406"/>
      <c r="E565" s="405"/>
      <c r="F565" s="406"/>
      <c r="G565" s="405"/>
      <c r="H565" s="406"/>
      <c r="I565" s="405"/>
      <c r="J565" s="365"/>
      <c r="K565" s="413"/>
      <c r="L565" s="365"/>
      <c r="M565" s="413"/>
      <c r="N565" s="365"/>
      <c r="O565" s="413"/>
      <c r="P565" s="365"/>
      <c r="Q565" s="413"/>
      <c r="R565" s="365"/>
      <c r="S565" s="413"/>
      <c r="T565" s="365"/>
      <c r="U565" s="413"/>
      <c r="V565" s="187"/>
      <c r="W565" s="410"/>
      <c r="X565" s="187"/>
      <c r="Y565" s="410"/>
      <c r="Z565" s="187"/>
      <c r="AA565" s="410"/>
      <c r="AB565" s="187"/>
      <c r="AC565" s="410"/>
      <c r="AD565" s="187"/>
      <c r="AE565" s="410"/>
      <c r="AF565" s="187"/>
      <c r="AG565" s="410"/>
      <c r="AH565" s="187"/>
      <c r="AI565" s="410"/>
      <c r="AJ565" s="187"/>
      <c r="AK565" s="410"/>
      <c r="AL565" s="187"/>
      <c r="AM565" s="410"/>
      <c r="AN565" s="187"/>
      <c r="AO565" s="410"/>
      <c r="AP565" s="187"/>
      <c r="AQ565" s="410"/>
      <c r="AR565" s="187"/>
      <c r="AS565" s="410"/>
      <c r="AT565" s="187"/>
      <c r="AU565" s="410"/>
      <c r="AV565" s="187"/>
      <c r="AW565" s="410"/>
      <c r="AX565" s="405"/>
      <c r="AY565" s="406"/>
      <c r="AZ565" s="406"/>
      <c r="BA565" s="405"/>
      <c r="BB565" s="406"/>
    </row>
    <row r="566" spans="1:54" ht="12.75">
      <c r="A566" s="405"/>
      <c r="B566" s="405"/>
      <c r="C566" s="312"/>
      <c r="D566" s="406"/>
      <c r="E566" s="405"/>
      <c r="F566" s="406"/>
      <c r="G566" s="405"/>
      <c r="H566" s="406"/>
      <c r="I566" s="405"/>
      <c r="J566" s="365"/>
      <c r="K566" s="413"/>
      <c r="L566" s="365"/>
      <c r="M566" s="413"/>
      <c r="N566" s="365"/>
      <c r="O566" s="413"/>
      <c r="P566" s="365"/>
      <c r="Q566" s="413"/>
      <c r="R566" s="365"/>
      <c r="S566" s="413"/>
      <c r="T566" s="365"/>
      <c r="U566" s="413"/>
      <c r="V566" s="187"/>
      <c r="W566" s="410"/>
      <c r="X566" s="187"/>
      <c r="Y566" s="410"/>
      <c r="Z566" s="187"/>
      <c r="AA566" s="410"/>
      <c r="AB566" s="187"/>
      <c r="AC566" s="410"/>
      <c r="AD566" s="187"/>
      <c r="AE566" s="410"/>
      <c r="AF566" s="187"/>
      <c r="AG566" s="410"/>
      <c r="AH566" s="187"/>
      <c r="AI566" s="410"/>
      <c r="AJ566" s="187"/>
      <c r="AK566" s="410"/>
      <c r="AL566" s="187"/>
      <c r="AM566" s="410"/>
      <c r="AN566" s="187"/>
      <c r="AO566" s="410"/>
      <c r="AP566" s="187"/>
      <c r="AQ566" s="410"/>
      <c r="AR566" s="187"/>
      <c r="AS566" s="410"/>
      <c r="AT566" s="187"/>
      <c r="AU566" s="410"/>
      <c r="AV566" s="187"/>
      <c r="AW566" s="410"/>
      <c r="AX566" s="405"/>
      <c r="AY566" s="406"/>
      <c r="AZ566" s="406"/>
      <c r="BA566" s="405"/>
      <c r="BB566" s="406"/>
    </row>
    <row r="567" spans="1:54" ht="12.75">
      <c r="A567" s="405"/>
      <c r="B567" s="405"/>
      <c r="C567" s="312"/>
      <c r="D567" s="406"/>
      <c r="E567" s="405"/>
      <c r="F567" s="406"/>
      <c r="G567" s="405"/>
      <c r="H567" s="406"/>
      <c r="I567" s="405"/>
      <c r="J567" s="365"/>
      <c r="K567" s="413"/>
      <c r="L567" s="365"/>
      <c r="M567" s="413"/>
      <c r="N567" s="365"/>
      <c r="O567" s="413"/>
      <c r="P567" s="365"/>
      <c r="Q567" s="413"/>
      <c r="R567" s="365"/>
      <c r="S567" s="413"/>
      <c r="T567" s="365"/>
      <c r="U567" s="413"/>
      <c r="V567" s="187"/>
      <c r="W567" s="410"/>
      <c r="X567" s="187"/>
      <c r="Y567" s="410"/>
      <c r="Z567" s="187"/>
      <c r="AA567" s="410"/>
      <c r="AB567" s="187"/>
      <c r="AC567" s="410"/>
      <c r="AD567" s="187"/>
      <c r="AE567" s="410"/>
      <c r="AF567" s="187"/>
      <c r="AG567" s="410"/>
      <c r="AH567" s="187"/>
      <c r="AI567" s="410"/>
      <c r="AJ567" s="187"/>
      <c r="AK567" s="410"/>
      <c r="AL567" s="187"/>
      <c r="AM567" s="410"/>
      <c r="AN567" s="187"/>
      <c r="AO567" s="410"/>
      <c r="AP567" s="187"/>
      <c r="AQ567" s="410"/>
      <c r="AR567" s="187"/>
      <c r="AS567" s="410"/>
      <c r="AT567" s="187"/>
      <c r="AU567" s="410"/>
      <c r="AV567" s="187"/>
      <c r="AW567" s="410"/>
      <c r="AX567" s="405"/>
      <c r="AY567" s="406"/>
      <c r="AZ567" s="406"/>
      <c r="BA567" s="405"/>
      <c r="BB567" s="406"/>
    </row>
    <row r="568" spans="1:54" ht="12.75">
      <c r="A568" s="405"/>
      <c r="B568" s="405"/>
      <c r="C568" s="312"/>
      <c r="D568" s="406"/>
      <c r="E568" s="405"/>
      <c r="F568" s="406"/>
      <c r="G568" s="405"/>
      <c r="H568" s="406"/>
      <c r="I568" s="405"/>
      <c r="J568" s="365"/>
      <c r="K568" s="413"/>
      <c r="L568" s="365"/>
      <c r="M568" s="413"/>
      <c r="N568" s="365"/>
      <c r="O568" s="413"/>
      <c r="P568" s="365"/>
      <c r="Q568" s="413"/>
      <c r="R568" s="365"/>
      <c r="S568" s="413"/>
      <c r="T568" s="365"/>
      <c r="U568" s="413"/>
      <c r="V568" s="187"/>
      <c r="W568" s="410"/>
      <c r="X568" s="187"/>
      <c r="Y568" s="410"/>
      <c r="Z568" s="187"/>
      <c r="AA568" s="410"/>
      <c r="AB568" s="187"/>
      <c r="AC568" s="410"/>
      <c r="AD568" s="187"/>
      <c r="AE568" s="410"/>
      <c r="AF568" s="187"/>
      <c r="AG568" s="410"/>
      <c r="AH568" s="187"/>
      <c r="AI568" s="410"/>
      <c r="AJ568" s="187"/>
      <c r="AK568" s="410"/>
      <c r="AL568" s="187"/>
      <c r="AM568" s="410"/>
      <c r="AN568" s="187"/>
      <c r="AO568" s="410"/>
      <c r="AP568" s="187"/>
      <c r="AQ568" s="410"/>
      <c r="AR568" s="187"/>
      <c r="AS568" s="410"/>
      <c r="AT568" s="187"/>
      <c r="AU568" s="410"/>
      <c r="AV568" s="187"/>
      <c r="AW568" s="410"/>
      <c r="AX568" s="405"/>
      <c r="AY568" s="406"/>
      <c r="AZ568" s="406"/>
      <c r="BA568" s="405"/>
      <c r="BB568" s="406"/>
    </row>
    <row r="569" spans="1:54" ht="12.75">
      <c r="A569" s="405"/>
      <c r="B569" s="405"/>
      <c r="C569" s="312"/>
      <c r="D569" s="406"/>
      <c r="E569" s="405"/>
      <c r="F569" s="406"/>
      <c r="G569" s="405"/>
      <c r="H569" s="406"/>
      <c r="I569" s="405"/>
      <c r="J569" s="365"/>
      <c r="K569" s="413"/>
      <c r="L569" s="365"/>
      <c r="M569" s="413"/>
      <c r="N569" s="365"/>
      <c r="O569" s="413"/>
      <c r="P569" s="365"/>
      <c r="Q569" s="413"/>
      <c r="R569" s="365"/>
      <c r="S569" s="413"/>
      <c r="T569" s="365"/>
      <c r="U569" s="413"/>
      <c r="V569" s="187"/>
      <c r="W569" s="410"/>
      <c r="X569" s="187"/>
      <c r="Y569" s="410"/>
      <c r="Z569" s="187"/>
      <c r="AA569" s="410"/>
      <c r="AB569" s="187"/>
      <c r="AC569" s="410"/>
      <c r="AD569" s="187"/>
      <c r="AE569" s="410"/>
      <c r="AF569" s="187"/>
      <c r="AG569" s="410"/>
      <c r="AH569" s="187"/>
      <c r="AI569" s="410"/>
      <c r="AJ569" s="187"/>
      <c r="AK569" s="410"/>
      <c r="AL569" s="187"/>
      <c r="AM569" s="410"/>
      <c r="AN569" s="187"/>
      <c r="AO569" s="410"/>
      <c r="AP569" s="187"/>
      <c r="AQ569" s="410"/>
      <c r="AR569" s="187"/>
      <c r="AS569" s="410"/>
      <c r="AT569" s="187"/>
      <c r="AU569" s="410"/>
      <c r="AV569" s="187"/>
      <c r="AW569" s="410"/>
      <c r="AX569" s="405"/>
      <c r="AY569" s="406"/>
      <c r="AZ569" s="406"/>
      <c r="BA569" s="405"/>
      <c r="BB569" s="406"/>
    </row>
    <row r="570" spans="1:54" ht="12.75">
      <c r="A570" s="405"/>
      <c r="B570" s="405"/>
      <c r="C570" s="312"/>
      <c r="D570" s="406"/>
      <c r="E570" s="405"/>
      <c r="F570" s="406"/>
      <c r="G570" s="405"/>
      <c r="H570" s="406"/>
      <c r="I570" s="405"/>
      <c r="J570" s="365"/>
      <c r="K570" s="413"/>
      <c r="L570" s="365"/>
      <c r="M570" s="413"/>
      <c r="N570" s="365"/>
      <c r="O570" s="413"/>
      <c r="P570" s="365"/>
      <c r="Q570" s="413"/>
      <c r="R570" s="365"/>
      <c r="S570" s="413"/>
      <c r="T570" s="365"/>
      <c r="U570" s="413"/>
      <c r="V570" s="187"/>
      <c r="W570" s="410"/>
      <c r="X570" s="187"/>
      <c r="Y570" s="410"/>
      <c r="Z570" s="187"/>
      <c r="AA570" s="410"/>
      <c r="AB570" s="187"/>
      <c r="AC570" s="410"/>
      <c r="AD570" s="187"/>
      <c r="AE570" s="410"/>
      <c r="AF570" s="187"/>
      <c r="AG570" s="410"/>
      <c r="AH570" s="187"/>
      <c r="AI570" s="410"/>
      <c r="AJ570" s="187"/>
      <c r="AK570" s="410"/>
      <c r="AL570" s="187"/>
      <c r="AM570" s="410"/>
      <c r="AN570" s="187"/>
      <c r="AO570" s="410"/>
      <c r="AP570" s="187"/>
      <c r="AQ570" s="410"/>
      <c r="AR570" s="187"/>
      <c r="AS570" s="410"/>
      <c r="AT570" s="187"/>
      <c r="AU570" s="410"/>
      <c r="AV570" s="187"/>
      <c r="AW570" s="410"/>
      <c r="AX570" s="405"/>
      <c r="AY570" s="406"/>
      <c r="AZ570" s="406"/>
      <c r="BA570" s="405"/>
      <c r="BB570" s="406"/>
    </row>
    <row r="571" spans="1:54" ht="12.75">
      <c r="A571" s="405"/>
      <c r="B571" s="405"/>
      <c r="C571" s="312"/>
      <c r="D571" s="406"/>
      <c r="E571" s="405"/>
      <c r="F571" s="406"/>
      <c r="G571" s="405"/>
      <c r="H571" s="406"/>
      <c r="I571" s="405"/>
      <c r="J571" s="365"/>
      <c r="K571" s="413"/>
      <c r="L571" s="365"/>
      <c r="M571" s="413"/>
      <c r="N571" s="365"/>
      <c r="O571" s="413"/>
      <c r="P571" s="365"/>
      <c r="Q571" s="413"/>
      <c r="R571" s="365"/>
      <c r="S571" s="413"/>
      <c r="T571" s="365"/>
      <c r="U571" s="413"/>
      <c r="V571" s="187"/>
      <c r="W571" s="410"/>
      <c r="X571" s="187"/>
      <c r="Y571" s="410"/>
      <c r="Z571" s="187"/>
      <c r="AA571" s="410"/>
      <c r="AB571" s="187"/>
      <c r="AC571" s="410"/>
      <c r="AD571" s="187"/>
      <c r="AE571" s="410"/>
      <c r="AF571" s="187"/>
      <c r="AG571" s="410"/>
      <c r="AH571" s="187"/>
      <c r="AI571" s="410"/>
      <c r="AJ571" s="187"/>
      <c r="AK571" s="410"/>
      <c r="AL571" s="187"/>
      <c r="AM571" s="410"/>
      <c r="AN571" s="187"/>
      <c r="AO571" s="410"/>
      <c r="AP571" s="187"/>
      <c r="AQ571" s="410"/>
      <c r="AR571" s="187"/>
      <c r="AS571" s="410"/>
      <c r="AT571" s="187"/>
      <c r="AU571" s="410"/>
      <c r="AV571" s="187"/>
      <c r="AW571" s="410"/>
      <c r="AX571" s="405"/>
      <c r="AY571" s="406"/>
      <c r="AZ571" s="406"/>
      <c r="BA571" s="405"/>
      <c r="BB571" s="406"/>
    </row>
    <row r="572" spans="1:54" ht="12.75">
      <c r="A572" s="405"/>
      <c r="B572" s="405"/>
      <c r="C572" s="312"/>
      <c r="D572" s="406"/>
      <c r="E572" s="405"/>
      <c r="F572" s="406"/>
      <c r="G572" s="405"/>
      <c r="H572" s="406"/>
      <c r="I572" s="405"/>
      <c r="J572" s="365"/>
      <c r="K572" s="413"/>
      <c r="L572" s="365"/>
      <c r="M572" s="413"/>
      <c r="N572" s="365"/>
      <c r="O572" s="413"/>
      <c r="P572" s="365"/>
      <c r="Q572" s="413"/>
      <c r="R572" s="365"/>
      <c r="S572" s="413"/>
      <c r="T572" s="365"/>
      <c r="U572" s="413"/>
      <c r="V572" s="187"/>
      <c r="W572" s="410"/>
      <c r="X572" s="187"/>
      <c r="Y572" s="410"/>
      <c r="Z572" s="187"/>
      <c r="AA572" s="410"/>
      <c r="AB572" s="187"/>
      <c r="AC572" s="410"/>
      <c r="AD572" s="187"/>
      <c r="AE572" s="410"/>
      <c r="AF572" s="187"/>
      <c r="AG572" s="410"/>
      <c r="AH572" s="187"/>
      <c r="AI572" s="410"/>
      <c r="AJ572" s="187"/>
      <c r="AK572" s="410"/>
      <c r="AL572" s="187"/>
      <c r="AM572" s="410"/>
      <c r="AN572" s="187"/>
      <c r="AO572" s="410"/>
      <c r="AP572" s="187"/>
      <c r="AQ572" s="410"/>
      <c r="AR572" s="187"/>
      <c r="AS572" s="410"/>
      <c r="AT572" s="187"/>
      <c r="AU572" s="410"/>
      <c r="AV572" s="187"/>
      <c r="AW572" s="410"/>
      <c r="AX572" s="405"/>
      <c r="AY572" s="406"/>
      <c r="AZ572" s="406"/>
      <c r="BA572" s="405"/>
      <c r="BB572" s="406"/>
    </row>
    <row r="573" spans="1:54" ht="12.75">
      <c r="A573" s="405"/>
      <c r="B573" s="405"/>
      <c r="C573" s="312"/>
      <c r="D573" s="406"/>
      <c r="E573" s="405"/>
      <c r="F573" s="406"/>
      <c r="G573" s="405"/>
      <c r="H573" s="406"/>
      <c r="I573" s="405"/>
      <c r="J573" s="365"/>
      <c r="K573" s="413"/>
      <c r="L573" s="365"/>
      <c r="M573" s="413"/>
      <c r="N573" s="365"/>
      <c r="O573" s="413"/>
      <c r="P573" s="365"/>
      <c r="Q573" s="413"/>
      <c r="R573" s="365"/>
      <c r="S573" s="413"/>
      <c r="T573" s="365"/>
      <c r="U573" s="413"/>
      <c r="V573" s="187"/>
      <c r="W573" s="410"/>
      <c r="X573" s="187"/>
      <c r="Y573" s="410"/>
      <c r="Z573" s="187"/>
      <c r="AA573" s="410"/>
      <c r="AB573" s="187"/>
      <c r="AC573" s="410"/>
      <c r="AD573" s="187"/>
      <c r="AE573" s="410"/>
      <c r="AF573" s="187"/>
      <c r="AG573" s="410"/>
      <c r="AH573" s="187"/>
      <c r="AI573" s="410"/>
      <c r="AJ573" s="187"/>
      <c r="AK573" s="410"/>
      <c r="AL573" s="187"/>
      <c r="AM573" s="410"/>
      <c r="AN573" s="187"/>
      <c r="AO573" s="410"/>
      <c r="AP573" s="187"/>
      <c r="AQ573" s="410"/>
      <c r="AR573" s="187"/>
      <c r="AS573" s="410"/>
      <c r="AT573" s="187"/>
      <c r="AU573" s="410"/>
      <c r="AV573" s="187"/>
      <c r="AW573" s="410"/>
      <c r="AX573" s="405"/>
      <c r="AY573" s="406"/>
      <c r="AZ573" s="406"/>
      <c r="BA573" s="405"/>
      <c r="BB573" s="406"/>
    </row>
    <row r="574" spans="1:54" ht="12.75">
      <c r="A574" s="405"/>
      <c r="B574" s="405"/>
      <c r="C574" s="312"/>
      <c r="D574" s="406"/>
      <c r="E574" s="405"/>
      <c r="F574" s="406"/>
      <c r="G574" s="405"/>
      <c r="H574" s="406"/>
      <c r="I574" s="405"/>
      <c r="J574" s="365"/>
      <c r="K574" s="413"/>
      <c r="L574" s="365"/>
      <c r="M574" s="413"/>
      <c r="N574" s="365"/>
      <c r="O574" s="413"/>
      <c r="P574" s="365"/>
      <c r="Q574" s="413"/>
      <c r="R574" s="365"/>
      <c r="S574" s="413"/>
      <c r="T574" s="365"/>
      <c r="U574" s="413"/>
      <c r="V574" s="187"/>
      <c r="W574" s="410"/>
      <c r="X574" s="187"/>
      <c r="Y574" s="410"/>
      <c r="Z574" s="187"/>
      <c r="AA574" s="410"/>
      <c r="AB574" s="187"/>
      <c r="AC574" s="410"/>
      <c r="AD574" s="187"/>
      <c r="AE574" s="410"/>
      <c r="AF574" s="187"/>
      <c r="AG574" s="410"/>
      <c r="AH574" s="187"/>
      <c r="AI574" s="410"/>
      <c r="AJ574" s="187"/>
      <c r="AK574" s="410"/>
      <c r="AL574" s="187"/>
      <c r="AM574" s="410"/>
      <c r="AN574" s="187"/>
      <c r="AO574" s="410"/>
      <c r="AP574" s="187"/>
      <c r="AQ574" s="410"/>
      <c r="AR574" s="187"/>
      <c r="AS574" s="410"/>
      <c r="AT574" s="187"/>
      <c r="AU574" s="410"/>
      <c r="AV574" s="187"/>
      <c r="AW574" s="410"/>
      <c r="AX574" s="405"/>
      <c r="AY574" s="406"/>
      <c r="AZ574" s="406"/>
      <c r="BA574" s="405"/>
      <c r="BB574" s="406"/>
    </row>
    <row r="575" spans="1:54" ht="12.75">
      <c r="A575" s="405"/>
      <c r="B575" s="405"/>
      <c r="C575" s="312"/>
      <c r="D575" s="406"/>
      <c r="E575" s="405"/>
      <c r="F575" s="406"/>
      <c r="G575" s="405"/>
      <c r="H575" s="406"/>
      <c r="I575" s="405"/>
      <c r="J575" s="365"/>
      <c r="K575" s="413"/>
      <c r="L575" s="365"/>
      <c r="M575" s="413"/>
      <c r="N575" s="365"/>
      <c r="O575" s="413"/>
      <c r="P575" s="365"/>
      <c r="Q575" s="413"/>
      <c r="R575" s="365"/>
      <c r="S575" s="413"/>
      <c r="T575" s="365"/>
      <c r="U575" s="413"/>
      <c r="V575" s="187"/>
      <c r="W575" s="410"/>
      <c r="X575" s="187"/>
      <c r="Y575" s="410"/>
      <c r="Z575" s="187"/>
      <c r="AA575" s="410"/>
      <c r="AB575" s="187"/>
      <c r="AC575" s="410"/>
      <c r="AD575" s="187"/>
      <c r="AE575" s="410"/>
      <c r="AF575" s="187"/>
      <c r="AG575" s="410"/>
      <c r="AH575" s="187"/>
      <c r="AI575" s="410"/>
      <c r="AJ575" s="187"/>
      <c r="AK575" s="410"/>
      <c r="AL575" s="187"/>
      <c r="AM575" s="410"/>
      <c r="AN575" s="187"/>
      <c r="AO575" s="410"/>
      <c r="AP575" s="187"/>
      <c r="AQ575" s="410"/>
      <c r="AR575" s="187"/>
      <c r="AS575" s="410"/>
      <c r="AT575" s="187"/>
      <c r="AU575" s="410"/>
      <c r="AV575" s="187"/>
      <c r="AW575" s="410"/>
      <c r="AX575" s="405"/>
      <c r="AY575" s="406"/>
      <c r="AZ575" s="406"/>
      <c r="BA575" s="405"/>
      <c r="BB575" s="406"/>
    </row>
    <row r="576" spans="1:54" ht="12.75">
      <c r="A576" s="405"/>
      <c r="B576" s="405"/>
      <c r="C576" s="312"/>
      <c r="D576" s="406"/>
      <c r="E576" s="405"/>
      <c r="F576" s="406"/>
      <c r="G576" s="405"/>
      <c r="H576" s="406"/>
      <c r="I576" s="405"/>
      <c r="J576" s="365"/>
      <c r="K576" s="413"/>
      <c r="L576" s="365"/>
      <c r="M576" s="413"/>
      <c r="N576" s="365"/>
      <c r="O576" s="413"/>
      <c r="P576" s="365"/>
      <c r="Q576" s="413"/>
      <c r="R576" s="365"/>
      <c r="S576" s="413"/>
      <c r="T576" s="365"/>
      <c r="U576" s="413"/>
      <c r="V576" s="187"/>
      <c r="W576" s="410"/>
      <c r="X576" s="187"/>
      <c r="Y576" s="410"/>
      <c r="Z576" s="187"/>
      <c r="AA576" s="410"/>
      <c r="AB576" s="187"/>
      <c r="AC576" s="410"/>
      <c r="AD576" s="187"/>
      <c r="AE576" s="410"/>
      <c r="AF576" s="187"/>
      <c r="AG576" s="410"/>
      <c r="AH576" s="187"/>
      <c r="AI576" s="410"/>
      <c r="AJ576" s="187"/>
      <c r="AK576" s="410"/>
      <c r="AL576" s="187"/>
      <c r="AM576" s="410"/>
      <c r="AN576" s="187"/>
      <c r="AO576" s="410"/>
      <c r="AP576" s="187"/>
      <c r="AQ576" s="410"/>
      <c r="AR576" s="187"/>
      <c r="AS576" s="410"/>
      <c r="AT576" s="187"/>
      <c r="AU576" s="410"/>
      <c r="AV576" s="187"/>
      <c r="AW576" s="410"/>
      <c r="AX576" s="405"/>
      <c r="AY576" s="406"/>
      <c r="AZ576" s="406"/>
      <c r="BA576" s="405"/>
      <c r="BB576" s="406"/>
    </row>
    <row r="577" spans="1:54" ht="12.75">
      <c r="A577" s="405"/>
      <c r="B577" s="405"/>
      <c r="C577" s="312"/>
      <c r="D577" s="406"/>
      <c r="E577" s="405"/>
      <c r="F577" s="406"/>
      <c r="G577" s="405"/>
      <c r="H577" s="406"/>
      <c r="I577" s="405"/>
      <c r="J577" s="365"/>
      <c r="K577" s="413"/>
      <c r="L577" s="365"/>
      <c r="M577" s="413"/>
      <c r="N577" s="365"/>
      <c r="O577" s="413"/>
      <c r="P577" s="365"/>
      <c r="Q577" s="413"/>
      <c r="R577" s="365"/>
      <c r="S577" s="413"/>
      <c r="T577" s="365"/>
      <c r="U577" s="413"/>
      <c r="V577" s="187"/>
      <c r="W577" s="410"/>
      <c r="X577" s="187"/>
      <c r="Y577" s="410"/>
      <c r="Z577" s="187"/>
      <c r="AA577" s="410"/>
      <c r="AB577" s="187"/>
      <c r="AC577" s="410"/>
      <c r="AD577" s="187"/>
      <c r="AE577" s="410"/>
      <c r="AF577" s="187"/>
      <c r="AG577" s="410"/>
      <c r="AH577" s="187"/>
      <c r="AI577" s="410"/>
      <c r="AJ577" s="187"/>
      <c r="AK577" s="410"/>
      <c r="AL577" s="187"/>
      <c r="AM577" s="410"/>
      <c r="AN577" s="187"/>
      <c r="AO577" s="410"/>
      <c r="AP577" s="187"/>
      <c r="AQ577" s="410"/>
      <c r="AR577" s="187"/>
      <c r="AS577" s="410"/>
      <c r="AT577" s="187"/>
      <c r="AU577" s="410"/>
      <c r="AV577" s="187"/>
      <c r="AW577" s="410"/>
      <c r="AX577" s="405"/>
      <c r="AY577" s="406"/>
      <c r="AZ577" s="406"/>
      <c r="BA577" s="405"/>
      <c r="BB577" s="406"/>
    </row>
    <row r="578" spans="1:54" ht="12.75">
      <c r="A578" s="405"/>
      <c r="B578" s="405"/>
      <c r="C578" s="312"/>
      <c r="D578" s="406"/>
      <c r="E578" s="405"/>
      <c r="F578" s="406"/>
      <c r="G578" s="405"/>
      <c r="H578" s="406"/>
      <c r="I578" s="405"/>
      <c r="J578" s="365"/>
      <c r="K578" s="413"/>
      <c r="L578" s="365"/>
      <c r="M578" s="413"/>
      <c r="N578" s="365"/>
      <c r="O578" s="413"/>
      <c r="P578" s="365"/>
      <c r="Q578" s="413"/>
      <c r="R578" s="365"/>
      <c r="S578" s="413"/>
      <c r="T578" s="365"/>
      <c r="U578" s="413"/>
      <c r="V578" s="187"/>
      <c r="W578" s="410"/>
      <c r="X578" s="187"/>
      <c r="Y578" s="410"/>
      <c r="Z578" s="187"/>
      <c r="AA578" s="410"/>
      <c r="AB578" s="187"/>
      <c r="AC578" s="410"/>
      <c r="AD578" s="187"/>
      <c r="AE578" s="410"/>
      <c r="AF578" s="187"/>
      <c r="AG578" s="410"/>
      <c r="AH578" s="187"/>
      <c r="AI578" s="410"/>
      <c r="AJ578" s="187"/>
      <c r="AK578" s="410"/>
      <c r="AL578" s="187"/>
      <c r="AM578" s="410"/>
      <c r="AN578" s="187"/>
      <c r="AO578" s="410"/>
      <c r="AP578" s="187"/>
      <c r="AQ578" s="410"/>
      <c r="AR578" s="187"/>
      <c r="AS578" s="410"/>
      <c r="AT578" s="187"/>
      <c r="AU578" s="410"/>
      <c r="AV578" s="187"/>
      <c r="AW578" s="410"/>
      <c r="AX578" s="405"/>
      <c r="AY578" s="406"/>
      <c r="AZ578" s="406"/>
      <c r="BA578" s="405"/>
      <c r="BB578" s="406"/>
    </row>
    <row r="579" spans="1:54" ht="12.75">
      <c r="A579" s="405"/>
      <c r="B579" s="405"/>
      <c r="C579" s="312"/>
      <c r="D579" s="406"/>
      <c r="E579" s="405"/>
      <c r="F579" s="406"/>
      <c r="G579" s="405"/>
      <c r="H579" s="406"/>
      <c r="I579" s="405"/>
      <c r="J579" s="365"/>
      <c r="K579" s="413"/>
      <c r="L579" s="365"/>
      <c r="M579" s="413"/>
      <c r="N579" s="365"/>
      <c r="O579" s="413"/>
      <c r="P579" s="365"/>
      <c r="Q579" s="413"/>
      <c r="R579" s="365"/>
      <c r="S579" s="413"/>
      <c r="T579" s="365"/>
      <c r="U579" s="413"/>
      <c r="V579" s="187"/>
      <c r="W579" s="410"/>
      <c r="X579" s="187"/>
      <c r="Y579" s="410"/>
      <c r="Z579" s="187"/>
      <c r="AA579" s="410"/>
      <c r="AB579" s="187"/>
      <c r="AC579" s="410"/>
      <c r="AD579" s="187"/>
      <c r="AE579" s="410"/>
      <c r="AF579" s="187"/>
      <c r="AG579" s="410"/>
      <c r="AH579" s="187"/>
      <c r="AI579" s="410"/>
      <c r="AJ579" s="187"/>
      <c r="AK579" s="410"/>
      <c r="AL579" s="187"/>
      <c r="AM579" s="410"/>
      <c r="AN579" s="187"/>
      <c r="AO579" s="410"/>
      <c r="AP579" s="187"/>
      <c r="AQ579" s="410"/>
      <c r="AR579" s="187"/>
      <c r="AS579" s="410"/>
      <c r="AT579" s="187"/>
      <c r="AU579" s="410"/>
      <c r="AV579" s="187"/>
      <c r="AW579" s="410"/>
      <c r="AX579" s="405"/>
      <c r="AY579" s="406"/>
      <c r="AZ579" s="406"/>
      <c r="BA579" s="405"/>
      <c r="BB579" s="406"/>
    </row>
    <row r="580" spans="1:54" ht="12.75">
      <c r="A580" s="405"/>
      <c r="B580" s="405"/>
      <c r="C580" s="312"/>
      <c r="D580" s="406"/>
      <c r="E580" s="405"/>
      <c r="F580" s="406"/>
      <c r="G580" s="405"/>
      <c r="H580" s="406"/>
      <c r="I580" s="405"/>
      <c r="J580" s="365"/>
      <c r="K580" s="413"/>
      <c r="L580" s="365"/>
      <c r="M580" s="413"/>
      <c r="N580" s="365"/>
      <c r="O580" s="413"/>
      <c r="P580" s="365"/>
      <c r="Q580" s="413"/>
      <c r="R580" s="365"/>
      <c r="S580" s="413"/>
      <c r="T580" s="365"/>
      <c r="U580" s="413"/>
      <c r="V580" s="187"/>
      <c r="W580" s="410"/>
      <c r="X580" s="187"/>
      <c r="Y580" s="410"/>
      <c r="Z580" s="187"/>
      <c r="AA580" s="410"/>
      <c r="AB580" s="187"/>
      <c r="AC580" s="410"/>
      <c r="AD580" s="187"/>
      <c r="AE580" s="410"/>
      <c r="AF580" s="187"/>
      <c r="AG580" s="410"/>
      <c r="AH580" s="187"/>
      <c r="AI580" s="410"/>
      <c r="AJ580" s="187"/>
      <c r="AK580" s="410"/>
      <c r="AL580" s="187"/>
      <c r="AM580" s="410"/>
      <c r="AN580" s="187"/>
      <c r="AO580" s="410"/>
      <c r="AP580" s="187"/>
      <c r="AQ580" s="410"/>
      <c r="AR580" s="187"/>
      <c r="AS580" s="410"/>
      <c r="AT580" s="187"/>
      <c r="AU580" s="410"/>
      <c r="AV580" s="187"/>
      <c r="AW580" s="410"/>
      <c r="AX580" s="405"/>
      <c r="AY580" s="406"/>
      <c r="AZ580" s="406"/>
      <c r="BA580" s="405"/>
      <c r="BB580" s="406"/>
    </row>
    <row r="581" spans="1:54" ht="12.75">
      <c r="A581" s="405"/>
      <c r="B581" s="405"/>
      <c r="C581" s="312"/>
      <c r="D581" s="406"/>
      <c r="E581" s="405"/>
      <c r="F581" s="406"/>
      <c r="G581" s="405"/>
      <c r="H581" s="406"/>
      <c r="I581" s="405"/>
      <c r="J581" s="365"/>
      <c r="K581" s="413"/>
      <c r="L581" s="365"/>
      <c r="M581" s="413"/>
      <c r="N581" s="365"/>
      <c r="O581" s="413"/>
      <c r="P581" s="365"/>
      <c r="Q581" s="413"/>
      <c r="R581" s="365"/>
      <c r="S581" s="413"/>
      <c r="T581" s="365"/>
      <c r="U581" s="413"/>
      <c r="V581" s="187"/>
      <c r="W581" s="410"/>
      <c r="X581" s="187"/>
      <c r="Y581" s="410"/>
      <c r="Z581" s="187"/>
      <c r="AA581" s="410"/>
      <c r="AB581" s="187"/>
      <c r="AC581" s="410"/>
      <c r="AD581" s="187"/>
      <c r="AE581" s="410"/>
      <c r="AF581" s="187"/>
      <c r="AG581" s="410"/>
      <c r="AH581" s="187"/>
      <c r="AI581" s="410"/>
      <c r="AJ581" s="187"/>
      <c r="AK581" s="410"/>
      <c r="AL581" s="187"/>
      <c r="AM581" s="410"/>
      <c r="AN581" s="187"/>
      <c r="AO581" s="410"/>
      <c r="AP581" s="187"/>
      <c r="AQ581" s="410"/>
      <c r="AR581" s="187"/>
      <c r="AS581" s="410"/>
      <c r="AT581" s="187"/>
      <c r="AU581" s="410"/>
      <c r="AV581" s="187"/>
      <c r="AW581" s="410"/>
      <c r="AX581" s="405"/>
      <c r="AY581" s="406"/>
      <c r="AZ581" s="406"/>
      <c r="BA581" s="405"/>
      <c r="BB581" s="406"/>
    </row>
    <row r="582" spans="1:54" ht="12.75">
      <c r="A582" s="405"/>
      <c r="B582" s="405"/>
      <c r="C582" s="312"/>
      <c r="D582" s="406"/>
      <c r="E582" s="405"/>
      <c r="F582" s="406"/>
      <c r="G582" s="405"/>
      <c r="H582" s="406"/>
      <c r="I582" s="405"/>
      <c r="J582" s="365"/>
      <c r="K582" s="413"/>
      <c r="L582" s="365"/>
      <c r="M582" s="413"/>
      <c r="N582" s="365"/>
      <c r="O582" s="413"/>
      <c r="P582" s="365"/>
      <c r="Q582" s="413"/>
      <c r="R582" s="365"/>
      <c r="S582" s="413"/>
      <c r="T582" s="365"/>
      <c r="U582" s="413"/>
      <c r="V582" s="187"/>
      <c r="W582" s="410"/>
      <c r="X582" s="187"/>
      <c r="Y582" s="410"/>
      <c r="Z582" s="187"/>
      <c r="AA582" s="410"/>
      <c r="AB582" s="187"/>
      <c r="AC582" s="410"/>
      <c r="AD582" s="187"/>
      <c r="AE582" s="410"/>
      <c r="AF582" s="187"/>
      <c r="AG582" s="410"/>
      <c r="AH582" s="187"/>
      <c r="AI582" s="410"/>
      <c r="AJ582" s="187"/>
      <c r="AK582" s="410"/>
      <c r="AL582" s="187"/>
      <c r="AM582" s="410"/>
      <c r="AN582" s="187"/>
      <c r="AO582" s="410"/>
      <c r="AP582" s="187"/>
      <c r="AQ582" s="410"/>
      <c r="AR582" s="187"/>
      <c r="AS582" s="410"/>
      <c r="AT582" s="187"/>
      <c r="AU582" s="410"/>
      <c r="AV582" s="187"/>
      <c r="AW582" s="410"/>
      <c r="AX582" s="405"/>
      <c r="AY582" s="406"/>
      <c r="AZ582" s="406"/>
      <c r="BA582" s="405"/>
      <c r="BB582" s="406"/>
    </row>
    <row r="583" spans="1:54" ht="12.75">
      <c r="A583" s="405"/>
      <c r="B583" s="405"/>
      <c r="C583" s="312"/>
      <c r="D583" s="406"/>
      <c r="E583" s="405"/>
      <c r="F583" s="406"/>
      <c r="G583" s="405"/>
      <c r="H583" s="406"/>
      <c r="I583" s="405"/>
      <c r="J583" s="365"/>
      <c r="K583" s="413"/>
      <c r="L583" s="365"/>
      <c r="M583" s="413"/>
      <c r="N583" s="365"/>
      <c r="O583" s="413"/>
      <c r="P583" s="365"/>
      <c r="Q583" s="413"/>
      <c r="R583" s="365"/>
      <c r="S583" s="413"/>
      <c r="T583" s="365"/>
      <c r="U583" s="413"/>
      <c r="V583" s="187"/>
      <c r="W583" s="410"/>
      <c r="X583" s="187"/>
      <c r="Y583" s="410"/>
      <c r="Z583" s="187"/>
      <c r="AA583" s="410"/>
      <c r="AB583" s="187"/>
      <c r="AC583" s="410"/>
      <c r="AD583" s="187"/>
      <c r="AE583" s="410"/>
      <c r="AF583" s="187"/>
      <c r="AG583" s="410"/>
      <c r="AH583" s="187"/>
      <c r="AI583" s="410"/>
      <c r="AJ583" s="187"/>
      <c r="AK583" s="410"/>
      <c r="AL583" s="187"/>
      <c r="AM583" s="410"/>
      <c r="AN583" s="187"/>
      <c r="AO583" s="410"/>
      <c r="AP583" s="187"/>
      <c r="AQ583" s="410"/>
      <c r="AR583" s="187"/>
      <c r="AS583" s="410"/>
      <c r="AT583" s="187"/>
      <c r="AU583" s="410"/>
      <c r="AV583" s="187"/>
      <c r="AW583" s="410"/>
      <c r="AX583" s="405"/>
      <c r="AY583" s="406"/>
      <c r="AZ583" s="406"/>
      <c r="BA583" s="405"/>
      <c r="BB583" s="406"/>
    </row>
    <row r="584" spans="1:54" ht="12.75">
      <c r="A584" s="405"/>
      <c r="B584" s="405"/>
      <c r="C584" s="312"/>
      <c r="D584" s="406"/>
      <c r="E584" s="405"/>
      <c r="F584" s="406"/>
      <c r="G584" s="405"/>
      <c r="H584" s="406"/>
      <c r="I584" s="405"/>
      <c r="J584" s="365"/>
      <c r="K584" s="413"/>
      <c r="L584" s="365"/>
      <c r="M584" s="413"/>
      <c r="N584" s="365"/>
      <c r="O584" s="413"/>
      <c r="P584" s="365"/>
      <c r="Q584" s="413"/>
      <c r="R584" s="365"/>
      <c r="S584" s="413"/>
      <c r="T584" s="365"/>
      <c r="U584" s="413"/>
      <c r="V584" s="187"/>
      <c r="W584" s="410"/>
      <c r="X584" s="187"/>
      <c r="Y584" s="410"/>
      <c r="Z584" s="187"/>
      <c r="AA584" s="410"/>
      <c r="AB584" s="187"/>
      <c r="AC584" s="410"/>
      <c r="AD584" s="187"/>
      <c r="AE584" s="410"/>
      <c r="AF584" s="187"/>
      <c r="AG584" s="410"/>
      <c r="AH584" s="187"/>
      <c r="AI584" s="410"/>
      <c r="AJ584" s="187"/>
      <c r="AK584" s="410"/>
      <c r="AL584" s="187"/>
      <c r="AM584" s="410"/>
      <c r="AN584" s="187"/>
      <c r="AO584" s="410"/>
      <c r="AP584" s="187"/>
      <c r="AQ584" s="410"/>
      <c r="AR584" s="187"/>
      <c r="AS584" s="410"/>
      <c r="AT584" s="187"/>
      <c r="AU584" s="410"/>
      <c r="AV584" s="187"/>
      <c r="AW584" s="410"/>
      <c r="AX584" s="405"/>
      <c r="AY584" s="406"/>
      <c r="AZ584" s="406"/>
      <c r="BA584" s="405"/>
      <c r="BB584" s="406"/>
    </row>
    <row r="585" spans="1:54" ht="12.75">
      <c r="A585" s="405"/>
      <c r="B585" s="405"/>
      <c r="C585" s="312"/>
      <c r="D585" s="406"/>
      <c r="E585" s="405"/>
      <c r="F585" s="406"/>
      <c r="G585" s="405"/>
      <c r="H585" s="406"/>
      <c r="I585" s="405"/>
      <c r="J585" s="365"/>
      <c r="K585" s="413"/>
      <c r="L585" s="365"/>
      <c r="M585" s="413"/>
      <c r="N585" s="365"/>
      <c r="O585" s="413"/>
      <c r="P585" s="365"/>
      <c r="Q585" s="413"/>
      <c r="R585" s="365"/>
      <c r="S585" s="413"/>
      <c r="T585" s="365"/>
      <c r="U585" s="413"/>
      <c r="V585" s="187"/>
      <c r="W585" s="410"/>
      <c r="X585" s="187"/>
      <c r="Y585" s="410"/>
      <c r="Z585" s="187"/>
      <c r="AA585" s="410"/>
      <c r="AB585" s="187"/>
      <c r="AC585" s="410"/>
      <c r="AD585" s="187"/>
      <c r="AE585" s="410"/>
      <c r="AF585" s="187"/>
      <c r="AG585" s="410"/>
      <c r="AH585" s="187"/>
      <c r="AI585" s="410"/>
      <c r="AJ585" s="187"/>
      <c r="AK585" s="410"/>
      <c r="AL585" s="187"/>
      <c r="AM585" s="410"/>
      <c r="AN585" s="187"/>
      <c r="AO585" s="410"/>
      <c r="AP585" s="187"/>
      <c r="AQ585" s="410"/>
      <c r="AR585" s="187"/>
      <c r="AS585" s="410"/>
      <c r="AT585" s="187"/>
      <c r="AU585" s="410"/>
      <c r="AV585" s="187"/>
      <c r="AW585" s="410"/>
      <c r="AX585" s="405"/>
      <c r="AY585" s="406"/>
      <c r="AZ585" s="406"/>
      <c r="BA585" s="405"/>
      <c r="BB585" s="406"/>
    </row>
    <row r="586" spans="1:54" ht="12.75">
      <c r="A586" s="405"/>
      <c r="B586" s="405"/>
      <c r="C586" s="312"/>
      <c r="D586" s="406"/>
      <c r="E586" s="405"/>
      <c r="F586" s="406"/>
      <c r="G586" s="405"/>
      <c r="H586" s="406"/>
      <c r="I586" s="405"/>
      <c r="J586" s="365"/>
      <c r="K586" s="413"/>
      <c r="L586" s="365"/>
      <c r="M586" s="413"/>
      <c r="N586" s="365"/>
      <c r="O586" s="413"/>
      <c r="P586" s="365"/>
      <c r="Q586" s="413"/>
      <c r="R586" s="365"/>
      <c r="S586" s="413"/>
      <c r="T586" s="365"/>
      <c r="U586" s="413"/>
      <c r="V586" s="187"/>
      <c r="W586" s="410"/>
      <c r="X586" s="187"/>
      <c r="Y586" s="410"/>
      <c r="Z586" s="187"/>
      <c r="AA586" s="410"/>
      <c r="AB586" s="187"/>
      <c r="AC586" s="410"/>
      <c r="AD586" s="187"/>
      <c r="AE586" s="410"/>
      <c r="AF586" s="187"/>
      <c r="AG586" s="410"/>
      <c r="AH586" s="187"/>
      <c r="AI586" s="410"/>
      <c r="AJ586" s="187"/>
      <c r="AK586" s="410"/>
      <c r="AL586" s="187"/>
      <c r="AM586" s="410"/>
      <c r="AN586" s="187"/>
      <c r="AO586" s="410"/>
      <c r="AP586" s="187"/>
      <c r="AQ586" s="410"/>
      <c r="AR586" s="187"/>
      <c r="AS586" s="410"/>
      <c r="AT586" s="187"/>
      <c r="AU586" s="410"/>
      <c r="AV586" s="187"/>
      <c r="AW586" s="410"/>
      <c r="AX586" s="405"/>
      <c r="AY586" s="406"/>
      <c r="AZ586" s="406"/>
      <c r="BA586" s="405"/>
      <c r="BB586" s="406"/>
    </row>
    <row r="587" spans="1:54" ht="12.75">
      <c r="A587" s="405"/>
      <c r="B587" s="405"/>
      <c r="C587" s="312"/>
      <c r="D587" s="406"/>
      <c r="E587" s="405"/>
      <c r="F587" s="406"/>
      <c r="G587" s="405"/>
      <c r="H587" s="406"/>
      <c r="I587" s="405"/>
      <c r="J587" s="365"/>
      <c r="K587" s="413"/>
      <c r="L587" s="365"/>
      <c r="M587" s="413"/>
      <c r="N587" s="365"/>
      <c r="O587" s="413"/>
      <c r="P587" s="365"/>
      <c r="Q587" s="413"/>
      <c r="R587" s="365"/>
      <c r="S587" s="413"/>
      <c r="T587" s="365"/>
      <c r="U587" s="413"/>
      <c r="V587" s="187"/>
      <c r="W587" s="410"/>
      <c r="X587" s="187"/>
      <c r="Y587" s="410"/>
      <c r="Z587" s="187"/>
      <c r="AA587" s="410"/>
      <c r="AB587" s="187"/>
      <c r="AC587" s="410"/>
      <c r="AD587" s="187"/>
      <c r="AE587" s="410"/>
      <c r="AF587" s="187"/>
      <c r="AG587" s="410"/>
      <c r="AH587" s="187"/>
      <c r="AI587" s="410"/>
      <c r="AJ587" s="187"/>
      <c r="AK587" s="410"/>
      <c r="AL587" s="187"/>
      <c r="AM587" s="410"/>
      <c r="AN587" s="187"/>
      <c r="AO587" s="410"/>
      <c r="AP587" s="187"/>
      <c r="AQ587" s="410"/>
      <c r="AR587" s="187"/>
      <c r="AS587" s="410"/>
      <c r="AT587" s="187"/>
      <c r="AU587" s="410"/>
      <c r="AV587" s="187"/>
      <c r="AW587" s="410"/>
      <c r="AX587" s="405"/>
      <c r="AY587" s="406"/>
      <c r="AZ587" s="406"/>
      <c r="BA587" s="405"/>
      <c r="BB587" s="406"/>
    </row>
    <row r="588" spans="1:54" ht="12.75">
      <c r="A588" s="405"/>
      <c r="B588" s="405"/>
      <c r="C588" s="312"/>
      <c r="D588" s="406"/>
      <c r="E588" s="405"/>
      <c r="F588" s="406"/>
      <c r="G588" s="405"/>
      <c r="H588" s="406"/>
      <c r="I588" s="405"/>
      <c r="J588" s="365"/>
      <c r="K588" s="413"/>
      <c r="L588" s="365"/>
      <c r="M588" s="413"/>
      <c r="N588" s="365"/>
      <c r="O588" s="413"/>
      <c r="P588" s="365"/>
      <c r="Q588" s="413"/>
      <c r="R588" s="365"/>
      <c r="S588" s="413"/>
      <c r="T588" s="365"/>
      <c r="U588" s="413"/>
      <c r="V588" s="187"/>
      <c r="W588" s="410"/>
      <c r="X588" s="187"/>
      <c r="Y588" s="410"/>
      <c r="Z588" s="187"/>
      <c r="AA588" s="410"/>
      <c r="AB588" s="187"/>
      <c r="AC588" s="410"/>
      <c r="AD588" s="187"/>
      <c r="AE588" s="410"/>
      <c r="AF588" s="187"/>
      <c r="AG588" s="410"/>
      <c r="AH588" s="187"/>
      <c r="AI588" s="410"/>
      <c r="AJ588" s="187"/>
      <c r="AK588" s="410"/>
      <c r="AL588" s="187"/>
      <c r="AM588" s="410"/>
      <c r="AN588" s="187"/>
      <c r="AO588" s="410"/>
      <c r="AP588" s="187"/>
      <c r="AQ588" s="410"/>
      <c r="AR588" s="187"/>
      <c r="AS588" s="410"/>
      <c r="AT588" s="187"/>
      <c r="AU588" s="410"/>
      <c r="AV588" s="187"/>
      <c r="AW588" s="410"/>
      <c r="AX588" s="405"/>
      <c r="AY588" s="406"/>
      <c r="AZ588" s="406"/>
      <c r="BA588" s="405"/>
      <c r="BB588" s="406"/>
    </row>
    <row r="589" spans="1:54" ht="12.75">
      <c r="A589" s="405"/>
      <c r="B589" s="405"/>
      <c r="C589" s="312"/>
      <c r="D589" s="406"/>
      <c r="E589" s="405"/>
      <c r="F589" s="406"/>
      <c r="G589" s="405"/>
      <c r="H589" s="406"/>
      <c r="I589" s="405"/>
      <c r="J589" s="365"/>
      <c r="K589" s="413"/>
      <c r="L589" s="365"/>
      <c r="M589" s="413"/>
      <c r="N589" s="365"/>
      <c r="O589" s="413"/>
      <c r="P589" s="365"/>
      <c r="Q589" s="413"/>
      <c r="R589" s="365"/>
      <c r="S589" s="413"/>
      <c r="T589" s="365"/>
      <c r="U589" s="413"/>
      <c r="V589" s="187"/>
      <c r="W589" s="410"/>
      <c r="X589" s="187"/>
      <c r="Y589" s="410"/>
      <c r="Z589" s="187"/>
      <c r="AA589" s="410"/>
      <c r="AB589" s="187"/>
      <c r="AC589" s="410"/>
      <c r="AD589" s="187"/>
      <c r="AE589" s="410"/>
      <c r="AF589" s="187"/>
      <c r="AG589" s="410"/>
      <c r="AH589" s="187"/>
      <c r="AI589" s="410"/>
      <c r="AJ589" s="187"/>
      <c r="AK589" s="410"/>
      <c r="AL589" s="187"/>
      <c r="AM589" s="410"/>
      <c r="AN589" s="187"/>
      <c r="AO589" s="410"/>
      <c r="AP589" s="187"/>
      <c r="AQ589" s="410"/>
      <c r="AR589" s="187"/>
      <c r="AS589" s="410"/>
      <c r="AT589" s="187"/>
      <c r="AU589" s="410"/>
      <c r="AV589" s="187"/>
      <c r="AW589" s="410"/>
      <c r="AX589" s="405"/>
      <c r="AY589" s="406"/>
      <c r="AZ589" s="406"/>
      <c r="BA589" s="405"/>
      <c r="BB589" s="406"/>
    </row>
    <row r="590" spans="1:54" ht="12.75">
      <c r="A590" s="405"/>
      <c r="B590" s="405"/>
      <c r="C590" s="312"/>
      <c r="D590" s="406"/>
      <c r="E590" s="405"/>
      <c r="F590" s="406"/>
      <c r="G590" s="405"/>
      <c r="H590" s="406"/>
      <c r="I590" s="405"/>
      <c r="J590" s="365"/>
      <c r="K590" s="413"/>
      <c r="L590" s="365"/>
      <c r="M590" s="413"/>
      <c r="N590" s="365"/>
      <c r="O590" s="413"/>
      <c r="P590" s="365"/>
      <c r="Q590" s="413"/>
      <c r="R590" s="365"/>
      <c r="S590" s="413"/>
      <c r="T590" s="365"/>
      <c r="U590" s="413"/>
      <c r="V590" s="187"/>
      <c r="W590" s="410"/>
      <c r="X590" s="187"/>
      <c r="Y590" s="410"/>
      <c r="Z590" s="187"/>
      <c r="AA590" s="410"/>
      <c r="AB590" s="187"/>
      <c r="AC590" s="410"/>
      <c r="AD590" s="187"/>
      <c r="AE590" s="410"/>
      <c r="AF590" s="187"/>
      <c r="AG590" s="410"/>
      <c r="AH590" s="187"/>
      <c r="AI590" s="410"/>
      <c r="AJ590" s="187"/>
      <c r="AK590" s="410"/>
      <c r="AL590" s="187"/>
      <c r="AM590" s="410"/>
      <c r="AN590" s="187"/>
      <c r="AO590" s="410"/>
      <c r="AP590" s="187"/>
      <c r="AQ590" s="410"/>
      <c r="AR590" s="187"/>
      <c r="AS590" s="410"/>
      <c r="AT590" s="187"/>
      <c r="AU590" s="410"/>
      <c r="AV590" s="187"/>
      <c r="AW590" s="410"/>
      <c r="AX590" s="405"/>
      <c r="AY590" s="406"/>
      <c r="AZ590" s="406"/>
      <c r="BA590" s="405"/>
      <c r="BB590" s="406"/>
    </row>
    <row r="591" spans="1:54" ht="12.75">
      <c r="A591" s="405"/>
      <c r="B591" s="405"/>
      <c r="C591" s="312"/>
      <c r="D591" s="406"/>
      <c r="E591" s="405"/>
      <c r="F591" s="406"/>
      <c r="G591" s="405"/>
      <c r="H591" s="406"/>
      <c r="I591" s="405"/>
      <c r="J591" s="365"/>
      <c r="K591" s="413"/>
      <c r="L591" s="365"/>
      <c r="M591" s="413"/>
      <c r="N591" s="365"/>
      <c r="O591" s="413"/>
      <c r="P591" s="365"/>
      <c r="Q591" s="413"/>
      <c r="R591" s="365"/>
      <c r="S591" s="413"/>
      <c r="T591" s="365"/>
      <c r="U591" s="413"/>
      <c r="V591" s="187"/>
      <c r="W591" s="410"/>
      <c r="X591" s="187"/>
      <c r="Y591" s="410"/>
      <c r="Z591" s="187"/>
      <c r="AA591" s="410"/>
      <c r="AB591" s="187"/>
      <c r="AC591" s="410"/>
      <c r="AD591" s="187"/>
      <c r="AE591" s="410"/>
      <c r="AF591" s="187"/>
      <c r="AG591" s="410"/>
      <c r="AH591" s="187"/>
      <c r="AI591" s="410"/>
      <c r="AJ591" s="187"/>
      <c r="AK591" s="410"/>
      <c r="AL591" s="187"/>
      <c r="AM591" s="410"/>
      <c r="AN591" s="187"/>
      <c r="AO591" s="410"/>
      <c r="AP591" s="187"/>
      <c r="AQ591" s="410"/>
      <c r="AR591" s="187"/>
      <c r="AS591" s="410"/>
      <c r="AT591" s="187"/>
      <c r="AU591" s="410"/>
      <c r="AV591" s="187"/>
      <c r="AW591" s="410"/>
      <c r="AX591" s="405"/>
      <c r="AY591" s="406"/>
      <c r="AZ591" s="406"/>
      <c r="BA591" s="405"/>
      <c r="BB591" s="406"/>
    </row>
    <row r="592" spans="1:54" ht="12.75">
      <c r="A592" s="405"/>
      <c r="B592" s="405"/>
      <c r="C592" s="312"/>
      <c r="D592" s="406"/>
      <c r="E592" s="405"/>
      <c r="F592" s="406"/>
      <c r="G592" s="405"/>
      <c r="H592" s="406"/>
      <c r="I592" s="405"/>
      <c r="J592" s="365"/>
      <c r="K592" s="413"/>
      <c r="L592" s="365"/>
      <c r="M592" s="413"/>
      <c r="N592" s="365"/>
      <c r="O592" s="413"/>
      <c r="P592" s="365"/>
      <c r="Q592" s="413"/>
      <c r="R592" s="365"/>
      <c r="S592" s="413"/>
      <c r="T592" s="365"/>
      <c r="U592" s="413"/>
      <c r="V592" s="187"/>
      <c r="W592" s="410"/>
      <c r="X592" s="187"/>
      <c r="Y592" s="410"/>
      <c r="Z592" s="187"/>
      <c r="AA592" s="410"/>
      <c r="AB592" s="187"/>
      <c r="AC592" s="410"/>
      <c r="AD592" s="187"/>
      <c r="AE592" s="410"/>
      <c r="AF592" s="187"/>
      <c r="AG592" s="410"/>
      <c r="AH592" s="187"/>
      <c r="AI592" s="410"/>
      <c r="AJ592" s="187"/>
      <c r="AK592" s="410"/>
      <c r="AL592" s="187"/>
      <c r="AM592" s="410"/>
      <c r="AN592" s="187"/>
      <c r="AO592" s="410"/>
      <c r="AP592" s="187"/>
      <c r="AQ592" s="410"/>
      <c r="AR592" s="187"/>
      <c r="AS592" s="410"/>
      <c r="AT592" s="187"/>
      <c r="AU592" s="410"/>
      <c r="AV592" s="187"/>
      <c r="AW592" s="410"/>
      <c r="AX592" s="405"/>
      <c r="AY592" s="406"/>
      <c r="AZ592" s="406"/>
      <c r="BA592" s="405"/>
      <c r="BB592" s="406"/>
    </row>
    <row r="593" spans="1:54" ht="12.75">
      <c r="A593" s="405"/>
      <c r="B593" s="405"/>
      <c r="C593" s="312"/>
      <c r="D593" s="406"/>
      <c r="E593" s="405"/>
      <c r="F593" s="406"/>
      <c r="G593" s="405"/>
      <c r="H593" s="406"/>
      <c r="I593" s="405"/>
      <c r="J593" s="365"/>
      <c r="K593" s="413"/>
      <c r="L593" s="365"/>
      <c r="M593" s="413"/>
      <c r="N593" s="365"/>
      <c r="O593" s="413"/>
      <c r="P593" s="365"/>
      <c r="Q593" s="413"/>
      <c r="R593" s="365"/>
      <c r="S593" s="413"/>
      <c r="T593" s="365"/>
      <c r="U593" s="413"/>
      <c r="V593" s="187"/>
      <c r="W593" s="410"/>
      <c r="X593" s="187"/>
      <c r="Y593" s="410"/>
      <c r="Z593" s="187"/>
      <c r="AA593" s="410"/>
      <c r="AB593" s="187"/>
      <c r="AC593" s="410"/>
      <c r="AD593" s="187"/>
      <c r="AE593" s="410"/>
      <c r="AF593" s="187"/>
      <c r="AG593" s="410"/>
      <c r="AH593" s="187"/>
      <c r="AI593" s="410"/>
      <c r="AJ593" s="187"/>
      <c r="AK593" s="410"/>
      <c r="AL593" s="187"/>
      <c r="AM593" s="410"/>
      <c r="AN593" s="187"/>
      <c r="AO593" s="410"/>
      <c r="AP593" s="187"/>
      <c r="AQ593" s="410"/>
      <c r="AR593" s="187"/>
      <c r="AS593" s="410"/>
      <c r="AT593" s="187"/>
      <c r="AU593" s="410"/>
      <c r="AV593" s="187"/>
      <c r="AW593" s="410"/>
      <c r="AX593" s="405"/>
      <c r="AY593" s="406"/>
      <c r="AZ593" s="406"/>
      <c r="BA593" s="405"/>
      <c r="BB593" s="406"/>
    </row>
    <row r="594" spans="1:54" ht="12.75">
      <c r="A594" s="405"/>
      <c r="B594" s="405"/>
      <c r="C594" s="312"/>
      <c r="D594" s="406"/>
      <c r="E594" s="405"/>
      <c r="F594" s="406"/>
      <c r="G594" s="405"/>
      <c r="H594" s="406"/>
      <c r="I594" s="405"/>
      <c r="J594" s="365"/>
      <c r="K594" s="413"/>
      <c r="L594" s="365"/>
      <c r="M594" s="413"/>
      <c r="N594" s="365"/>
      <c r="O594" s="413"/>
      <c r="P594" s="365"/>
      <c r="Q594" s="413"/>
      <c r="R594" s="365"/>
      <c r="S594" s="413"/>
      <c r="T594" s="365"/>
      <c r="U594" s="413"/>
      <c r="V594" s="187"/>
      <c r="W594" s="410"/>
      <c r="X594" s="187"/>
      <c r="Y594" s="410"/>
      <c r="Z594" s="187"/>
      <c r="AA594" s="410"/>
      <c r="AB594" s="187"/>
      <c r="AC594" s="410"/>
      <c r="AD594" s="187"/>
      <c r="AE594" s="410"/>
      <c r="AF594" s="187"/>
      <c r="AG594" s="410"/>
      <c r="AH594" s="187"/>
      <c r="AI594" s="410"/>
      <c r="AJ594" s="187"/>
      <c r="AK594" s="410"/>
      <c r="AL594" s="187"/>
      <c r="AM594" s="410"/>
      <c r="AN594" s="187"/>
      <c r="AO594" s="410"/>
      <c r="AP594" s="187"/>
      <c r="AQ594" s="410"/>
      <c r="AR594" s="187"/>
      <c r="AS594" s="410"/>
      <c r="AT594" s="187"/>
      <c r="AU594" s="410"/>
      <c r="AV594" s="187"/>
      <c r="AW594" s="410"/>
      <c r="AX594" s="405"/>
      <c r="AY594" s="406"/>
      <c r="AZ594" s="406"/>
      <c r="BA594" s="405"/>
      <c r="BB594" s="406"/>
    </row>
    <row r="595" spans="1:54" ht="12.75">
      <c r="A595" s="405"/>
      <c r="B595" s="405"/>
      <c r="C595" s="312"/>
      <c r="D595" s="406"/>
      <c r="E595" s="405"/>
      <c r="F595" s="406"/>
      <c r="G595" s="405"/>
      <c r="H595" s="406"/>
      <c r="I595" s="405"/>
      <c r="J595" s="365"/>
      <c r="K595" s="413"/>
      <c r="L595" s="365"/>
      <c r="M595" s="413"/>
      <c r="N595" s="365"/>
      <c r="O595" s="413"/>
      <c r="P595" s="365"/>
      <c r="Q595" s="413"/>
      <c r="R595" s="365"/>
      <c r="S595" s="413"/>
      <c r="T595" s="365"/>
      <c r="U595" s="413"/>
      <c r="V595" s="187"/>
      <c r="W595" s="410"/>
      <c r="X595" s="187"/>
      <c r="Y595" s="410"/>
      <c r="Z595" s="187"/>
      <c r="AA595" s="410"/>
      <c r="AB595" s="187"/>
      <c r="AC595" s="410"/>
      <c r="AD595" s="187"/>
      <c r="AE595" s="410"/>
      <c r="AF595" s="187"/>
      <c r="AG595" s="410"/>
      <c r="AH595" s="187"/>
      <c r="AI595" s="410"/>
      <c r="AJ595" s="187"/>
      <c r="AK595" s="410"/>
      <c r="AL595" s="187"/>
      <c r="AM595" s="410"/>
      <c r="AN595" s="187"/>
      <c r="AO595" s="410"/>
      <c r="AP595" s="187"/>
      <c r="AQ595" s="410"/>
      <c r="AR595" s="187"/>
      <c r="AS595" s="410"/>
      <c r="AT595" s="187"/>
      <c r="AU595" s="410"/>
      <c r="AV595" s="187"/>
      <c r="AW595" s="410"/>
      <c r="AX595" s="405"/>
      <c r="AY595" s="406"/>
      <c r="AZ595" s="406"/>
      <c r="BA595" s="405"/>
      <c r="BB595" s="406"/>
    </row>
    <row r="596" spans="1:54" ht="12.75">
      <c r="A596" s="405"/>
      <c r="B596" s="405"/>
      <c r="C596" s="312"/>
      <c r="D596" s="406"/>
      <c r="E596" s="405"/>
      <c r="F596" s="406"/>
      <c r="G596" s="405"/>
      <c r="H596" s="406"/>
      <c r="I596" s="405"/>
      <c r="J596" s="365"/>
      <c r="K596" s="413"/>
      <c r="L596" s="365"/>
      <c r="M596" s="413"/>
      <c r="N596" s="365"/>
      <c r="O596" s="413"/>
      <c r="P596" s="365"/>
      <c r="Q596" s="413"/>
      <c r="R596" s="365"/>
      <c r="S596" s="413"/>
      <c r="T596" s="365"/>
      <c r="U596" s="413"/>
      <c r="V596" s="187"/>
      <c r="W596" s="410"/>
      <c r="X596" s="187"/>
      <c r="Y596" s="410"/>
      <c r="Z596" s="187"/>
      <c r="AA596" s="410"/>
      <c r="AB596" s="187"/>
      <c r="AC596" s="410"/>
      <c r="AD596" s="187"/>
      <c r="AE596" s="410"/>
      <c r="AF596" s="187"/>
      <c r="AG596" s="410"/>
      <c r="AH596" s="187"/>
      <c r="AI596" s="410"/>
      <c r="AJ596" s="187"/>
      <c r="AK596" s="410"/>
      <c r="AL596" s="187"/>
      <c r="AM596" s="410"/>
      <c r="AN596" s="187"/>
      <c r="AO596" s="410"/>
      <c r="AP596" s="187"/>
      <c r="AQ596" s="410"/>
      <c r="AR596" s="187"/>
      <c r="AS596" s="410"/>
      <c r="AT596" s="187"/>
      <c r="AU596" s="410"/>
      <c r="AV596" s="187"/>
      <c r="AW596" s="410"/>
      <c r="AX596" s="405"/>
      <c r="AY596" s="406"/>
      <c r="AZ596" s="406"/>
      <c r="BA596" s="405"/>
      <c r="BB596" s="406"/>
    </row>
    <row r="597" spans="1:54" ht="12.75">
      <c r="A597" s="405"/>
      <c r="B597" s="405"/>
      <c r="C597" s="312"/>
      <c r="D597" s="406"/>
      <c r="E597" s="405"/>
      <c r="F597" s="406"/>
      <c r="G597" s="405"/>
      <c r="H597" s="406"/>
      <c r="I597" s="405"/>
      <c r="J597" s="365"/>
      <c r="K597" s="413"/>
      <c r="L597" s="365"/>
      <c r="M597" s="413"/>
      <c r="N597" s="365"/>
      <c r="O597" s="413"/>
      <c r="P597" s="365"/>
      <c r="Q597" s="413"/>
      <c r="R597" s="365"/>
      <c r="S597" s="413"/>
      <c r="T597" s="365"/>
      <c r="U597" s="413"/>
      <c r="V597" s="187"/>
      <c r="W597" s="410"/>
      <c r="X597" s="187"/>
      <c r="Y597" s="410"/>
      <c r="Z597" s="187"/>
      <c r="AA597" s="410"/>
      <c r="AB597" s="187"/>
      <c r="AC597" s="410"/>
      <c r="AD597" s="187"/>
      <c r="AE597" s="410"/>
      <c r="AF597" s="187"/>
      <c r="AG597" s="410"/>
      <c r="AH597" s="187"/>
      <c r="AI597" s="410"/>
      <c r="AJ597" s="187"/>
      <c r="AK597" s="410"/>
      <c r="AL597" s="187"/>
      <c r="AM597" s="410"/>
      <c r="AN597" s="187"/>
      <c r="AO597" s="410"/>
      <c r="AP597" s="187"/>
      <c r="AQ597" s="410"/>
      <c r="AR597" s="187"/>
      <c r="AS597" s="410"/>
      <c r="AT597" s="187"/>
      <c r="AU597" s="410"/>
      <c r="AV597" s="187"/>
      <c r="AW597" s="410"/>
      <c r="AX597" s="405"/>
      <c r="AY597" s="406"/>
      <c r="AZ597" s="406"/>
      <c r="BA597" s="405"/>
      <c r="BB597" s="406"/>
    </row>
    <row r="598" spans="1:54" ht="12.75">
      <c r="A598" s="405"/>
      <c r="B598" s="405"/>
      <c r="C598" s="312"/>
      <c r="D598" s="406"/>
      <c r="E598" s="405"/>
      <c r="F598" s="406"/>
      <c r="G598" s="405"/>
      <c r="H598" s="406"/>
      <c r="I598" s="405"/>
      <c r="J598" s="365"/>
      <c r="K598" s="413"/>
      <c r="L598" s="365"/>
      <c r="M598" s="413"/>
      <c r="N598" s="365"/>
      <c r="O598" s="413"/>
      <c r="P598" s="365"/>
      <c r="Q598" s="413"/>
      <c r="R598" s="365"/>
      <c r="S598" s="413"/>
      <c r="T598" s="365"/>
      <c r="U598" s="413"/>
      <c r="V598" s="187"/>
      <c r="W598" s="410"/>
      <c r="X598" s="187"/>
      <c r="Y598" s="410"/>
      <c r="Z598" s="187"/>
      <c r="AA598" s="410"/>
      <c r="AB598" s="187"/>
      <c r="AC598" s="410"/>
      <c r="AD598" s="187"/>
      <c r="AE598" s="410"/>
      <c r="AF598" s="187"/>
      <c r="AG598" s="410"/>
      <c r="AH598" s="187"/>
      <c r="AI598" s="410"/>
      <c r="AJ598" s="187"/>
      <c r="AK598" s="410"/>
      <c r="AL598" s="187"/>
      <c r="AM598" s="410"/>
      <c r="AN598" s="187"/>
      <c r="AO598" s="410"/>
      <c r="AP598" s="187"/>
      <c r="AQ598" s="410"/>
      <c r="AR598" s="187"/>
      <c r="AS598" s="410"/>
      <c r="AT598" s="187"/>
      <c r="AU598" s="410"/>
      <c r="AV598" s="187"/>
      <c r="AW598" s="410"/>
      <c r="AX598" s="405"/>
      <c r="AY598" s="406"/>
      <c r="AZ598" s="406"/>
      <c r="BA598" s="405"/>
      <c r="BB598" s="406"/>
    </row>
    <row r="599" spans="1:54" ht="12.75">
      <c r="A599" s="405"/>
      <c r="B599" s="405"/>
      <c r="C599" s="312"/>
      <c r="D599" s="406"/>
      <c r="E599" s="405"/>
      <c r="F599" s="406"/>
      <c r="G599" s="405"/>
      <c r="H599" s="406"/>
      <c r="I599" s="405"/>
      <c r="J599" s="365"/>
      <c r="K599" s="413"/>
      <c r="L599" s="365"/>
      <c r="M599" s="413"/>
      <c r="N599" s="365"/>
      <c r="O599" s="413"/>
      <c r="P599" s="365"/>
      <c r="Q599" s="413"/>
      <c r="R599" s="365"/>
      <c r="S599" s="413"/>
      <c r="T599" s="365"/>
      <c r="U599" s="413"/>
      <c r="V599" s="187"/>
      <c r="W599" s="410"/>
      <c r="X599" s="187"/>
      <c r="Y599" s="410"/>
      <c r="Z599" s="187"/>
      <c r="AA599" s="410"/>
      <c r="AB599" s="187"/>
      <c r="AC599" s="410"/>
      <c r="AD599" s="187"/>
      <c r="AE599" s="410"/>
      <c r="AF599" s="187"/>
      <c r="AG599" s="410"/>
      <c r="AH599" s="187"/>
      <c r="AI599" s="410"/>
      <c r="AJ599" s="187"/>
      <c r="AK599" s="410"/>
      <c r="AL599" s="187"/>
      <c r="AM599" s="410"/>
      <c r="AN599" s="187"/>
      <c r="AO599" s="410"/>
      <c r="AP599" s="187"/>
      <c r="AQ599" s="410"/>
      <c r="AR599" s="187"/>
      <c r="AS599" s="410"/>
      <c r="AT599" s="187"/>
      <c r="AU599" s="410"/>
      <c r="AV599" s="187"/>
      <c r="AW599" s="410"/>
      <c r="AX599" s="405"/>
      <c r="AY599" s="406"/>
      <c r="AZ599" s="406"/>
      <c r="BA599" s="405"/>
      <c r="BB599" s="406"/>
    </row>
    <row r="600" spans="1:54" ht="12.75">
      <c r="A600" s="405"/>
      <c r="B600" s="405"/>
      <c r="C600" s="312"/>
      <c r="D600" s="406"/>
      <c r="E600" s="405"/>
      <c r="F600" s="406"/>
      <c r="G600" s="405"/>
      <c r="H600" s="406"/>
      <c r="I600" s="405"/>
      <c r="J600" s="365"/>
      <c r="K600" s="413"/>
      <c r="L600" s="365"/>
      <c r="M600" s="413"/>
      <c r="N600" s="365"/>
      <c r="O600" s="413"/>
      <c r="P600" s="365"/>
      <c r="Q600" s="413"/>
      <c r="R600" s="365"/>
      <c r="S600" s="413"/>
      <c r="T600" s="365"/>
      <c r="U600" s="413"/>
      <c r="V600" s="187"/>
      <c r="W600" s="410"/>
      <c r="X600" s="187"/>
      <c r="Y600" s="410"/>
      <c r="Z600" s="187"/>
      <c r="AA600" s="410"/>
      <c r="AB600" s="187"/>
      <c r="AC600" s="410"/>
      <c r="AD600" s="187"/>
      <c r="AE600" s="410"/>
      <c r="AF600" s="187"/>
      <c r="AG600" s="410"/>
      <c r="AH600" s="187"/>
      <c r="AI600" s="410"/>
      <c r="AJ600" s="187"/>
      <c r="AK600" s="410"/>
      <c r="AL600" s="187"/>
      <c r="AM600" s="410"/>
      <c r="AN600" s="187"/>
      <c r="AO600" s="410"/>
      <c r="AP600" s="187"/>
      <c r="AQ600" s="410"/>
      <c r="AR600" s="187"/>
      <c r="AS600" s="410"/>
      <c r="AT600" s="187"/>
      <c r="AU600" s="410"/>
      <c r="AV600" s="187"/>
      <c r="AW600" s="410"/>
      <c r="AX600" s="405"/>
      <c r="AY600" s="406"/>
      <c r="AZ600" s="406"/>
      <c r="BA600" s="405"/>
      <c r="BB600" s="406"/>
    </row>
    <row r="601" spans="1:54" ht="12.75">
      <c r="A601" s="405"/>
      <c r="B601" s="405"/>
      <c r="C601" s="312"/>
      <c r="D601" s="406"/>
      <c r="E601" s="405"/>
      <c r="F601" s="406"/>
      <c r="G601" s="405"/>
      <c r="H601" s="406"/>
      <c r="I601" s="405"/>
      <c r="J601" s="365"/>
      <c r="K601" s="413"/>
      <c r="L601" s="365"/>
      <c r="M601" s="413"/>
      <c r="N601" s="365"/>
      <c r="O601" s="413"/>
      <c r="P601" s="365"/>
      <c r="Q601" s="413"/>
      <c r="R601" s="365"/>
      <c r="S601" s="413"/>
      <c r="T601" s="365"/>
      <c r="U601" s="413"/>
      <c r="V601" s="187"/>
      <c r="W601" s="410"/>
      <c r="X601" s="187"/>
      <c r="Y601" s="410"/>
      <c r="Z601" s="187"/>
      <c r="AA601" s="410"/>
      <c r="AB601" s="187"/>
      <c r="AC601" s="410"/>
      <c r="AD601" s="187"/>
      <c r="AE601" s="410"/>
      <c r="AF601" s="187"/>
      <c r="AG601" s="410"/>
      <c r="AH601" s="187"/>
      <c r="AI601" s="410"/>
      <c r="AJ601" s="187"/>
      <c r="AK601" s="410"/>
      <c r="AL601" s="187"/>
      <c r="AM601" s="410"/>
      <c r="AN601" s="187"/>
      <c r="AO601" s="410"/>
      <c r="AP601" s="187"/>
      <c r="AQ601" s="410"/>
      <c r="AR601" s="187"/>
      <c r="AS601" s="410"/>
      <c r="AT601" s="187"/>
      <c r="AU601" s="410"/>
      <c r="AV601" s="187"/>
      <c r="AW601" s="410"/>
      <c r="AX601" s="405"/>
      <c r="AY601" s="406"/>
      <c r="AZ601" s="406"/>
      <c r="BA601" s="405"/>
      <c r="BB601" s="406"/>
    </row>
    <row r="602" spans="1:54" ht="12.75">
      <c r="A602" s="405"/>
      <c r="B602" s="405"/>
      <c r="C602" s="312"/>
      <c r="D602" s="406"/>
      <c r="E602" s="405"/>
      <c r="F602" s="406"/>
      <c r="G602" s="405"/>
      <c r="H602" s="406"/>
      <c r="I602" s="405"/>
      <c r="J602" s="365"/>
      <c r="K602" s="413"/>
      <c r="L602" s="365"/>
      <c r="M602" s="413"/>
      <c r="N602" s="365"/>
      <c r="O602" s="413"/>
      <c r="P602" s="365"/>
      <c r="Q602" s="413"/>
      <c r="R602" s="365"/>
      <c r="S602" s="413"/>
      <c r="T602" s="365"/>
      <c r="U602" s="413"/>
      <c r="V602" s="187"/>
      <c r="W602" s="410"/>
      <c r="X602" s="187"/>
      <c r="Y602" s="410"/>
      <c r="Z602" s="187"/>
      <c r="AA602" s="410"/>
      <c r="AB602" s="187"/>
      <c r="AC602" s="410"/>
      <c r="AD602" s="187"/>
      <c r="AE602" s="410"/>
      <c r="AF602" s="187"/>
      <c r="AG602" s="410"/>
      <c r="AH602" s="187"/>
      <c r="AI602" s="410"/>
      <c r="AJ602" s="187"/>
      <c r="AK602" s="410"/>
      <c r="AL602" s="187"/>
      <c r="AM602" s="410"/>
      <c r="AN602" s="187"/>
      <c r="AO602" s="410"/>
      <c r="AP602" s="187"/>
      <c r="AQ602" s="410"/>
      <c r="AR602" s="187"/>
      <c r="AS602" s="410"/>
      <c r="AT602" s="187"/>
      <c r="AU602" s="410"/>
      <c r="AV602" s="187"/>
      <c r="AW602" s="410"/>
      <c r="AX602" s="405"/>
      <c r="AY602" s="406"/>
      <c r="AZ602" s="406"/>
      <c r="BA602" s="405"/>
      <c r="BB602" s="406"/>
    </row>
    <row r="603" spans="1:54" ht="12.75">
      <c r="A603" s="405"/>
      <c r="B603" s="405"/>
      <c r="C603" s="312"/>
      <c r="D603" s="406"/>
      <c r="E603" s="405"/>
      <c r="F603" s="406"/>
      <c r="G603" s="405"/>
      <c r="H603" s="406"/>
      <c r="I603" s="405"/>
      <c r="J603" s="365"/>
      <c r="K603" s="413"/>
      <c r="L603" s="365"/>
      <c r="M603" s="413"/>
      <c r="N603" s="365"/>
      <c r="O603" s="413"/>
      <c r="P603" s="365"/>
      <c r="Q603" s="413"/>
      <c r="R603" s="365"/>
      <c r="S603" s="413"/>
      <c r="T603" s="365"/>
      <c r="U603" s="413"/>
      <c r="V603" s="187"/>
      <c r="W603" s="410"/>
      <c r="X603" s="187"/>
      <c r="Y603" s="410"/>
      <c r="Z603" s="187"/>
      <c r="AA603" s="410"/>
      <c r="AB603" s="187"/>
      <c r="AC603" s="410"/>
      <c r="AD603" s="187"/>
      <c r="AE603" s="410"/>
      <c r="AF603" s="187"/>
      <c r="AG603" s="410"/>
      <c r="AH603" s="187"/>
      <c r="AI603" s="410"/>
      <c r="AJ603" s="187"/>
      <c r="AK603" s="410"/>
      <c r="AL603" s="187"/>
      <c r="AM603" s="410"/>
      <c r="AN603" s="187"/>
      <c r="AO603" s="410"/>
      <c r="AP603" s="187"/>
      <c r="AQ603" s="410"/>
      <c r="AR603" s="187"/>
      <c r="AS603" s="410"/>
      <c r="AT603" s="187"/>
      <c r="AU603" s="410"/>
      <c r="AV603" s="187"/>
      <c r="AW603" s="410"/>
      <c r="AX603" s="405"/>
      <c r="AY603" s="406"/>
      <c r="AZ603" s="406"/>
      <c r="BA603" s="405"/>
      <c r="BB603" s="406"/>
    </row>
    <row r="604" spans="1:54" ht="12.75">
      <c r="A604" s="405"/>
      <c r="B604" s="405"/>
      <c r="C604" s="312"/>
      <c r="D604" s="406"/>
      <c r="E604" s="405"/>
      <c r="F604" s="406"/>
      <c r="G604" s="405"/>
      <c r="H604" s="406"/>
      <c r="I604" s="405"/>
      <c r="J604" s="365"/>
      <c r="K604" s="413"/>
      <c r="L604" s="365"/>
      <c r="M604" s="413"/>
      <c r="N604" s="365"/>
      <c r="O604" s="413"/>
      <c r="P604" s="365"/>
      <c r="Q604" s="413"/>
      <c r="R604" s="365"/>
      <c r="S604" s="413"/>
      <c r="T604" s="365"/>
      <c r="U604" s="413"/>
      <c r="V604" s="187"/>
      <c r="W604" s="410"/>
      <c r="X604" s="187"/>
      <c r="Y604" s="410"/>
      <c r="Z604" s="187"/>
      <c r="AA604" s="410"/>
      <c r="AB604" s="187"/>
      <c r="AC604" s="410"/>
      <c r="AD604" s="187"/>
      <c r="AE604" s="410"/>
      <c r="AF604" s="187"/>
      <c r="AG604" s="410"/>
      <c r="AH604" s="187"/>
      <c r="AI604" s="410"/>
      <c r="AJ604" s="187"/>
      <c r="AK604" s="410"/>
      <c r="AL604" s="187"/>
      <c r="AM604" s="410"/>
      <c r="AN604" s="187"/>
      <c r="AO604" s="410"/>
      <c r="AP604" s="187"/>
      <c r="AQ604" s="410"/>
      <c r="AR604" s="187"/>
      <c r="AS604" s="410"/>
      <c r="AT604" s="187"/>
      <c r="AU604" s="410"/>
      <c r="AV604" s="187"/>
      <c r="AW604" s="410"/>
      <c r="AX604" s="405"/>
      <c r="AY604" s="406"/>
      <c r="AZ604" s="406"/>
      <c r="BA604" s="405"/>
      <c r="BB604" s="406"/>
    </row>
    <row r="605" spans="1:54" ht="12.75">
      <c r="A605" s="405"/>
      <c r="B605" s="405"/>
      <c r="C605" s="312"/>
      <c r="D605" s="406"/>
      <c r="E605" s="405"/>
      <c r="F605" s="406"/>
      <c r="G605" s="405"/>
      <c r="H605" s="406"/>
      <c r="I605" s="405"/>
      <c r="J605" s="365"/>
      <c r="K605" s="413"/>
      <c r="L605" s="365"/>
      <c r="M605" s="413"/>
      <c r="N605" s="365"/>
      <c r="O605" s="413"/>
      <c r="P605" s="365"/>
      <c r="Q605" s="413"/>
      <c r="R605" s="365"/>
      <c r="S605" s="413"/>
      <c r="T605" s="365"/>
      <c r="U605" s="413"/>
      <c r="V605" s="187"/>
      <c r="W605" s="410"/>
      <c r="X605" s="187"/>
      <c r="Y605" s="410"/>
      <c r="Z605" s="187"/>
      <c r="AA605" s="410"/>
      <c r="AB605" s="187"/>
      <c r="AC605" s="410"/>
      <c r="AD605" s="187"/>
      <c r="AE605" s="410"/>
      <c r="AF605" s="187"/>
      <c r="AG605" s="410"/>
      <c r="AH605" s="187"/>
      <c r="AI605" s="410"/>
      <c r="AJ605" s="187"/>
      <c r="AK605" s="410"/>
      <c r="AL605" s="187"/>
      <c r="AM605" s="410"/>
      <c r="AN605" s="187"/>
      <c r="AO605" s="410"/>
      <c r="AP605" s="187"/>
      <c r="AQ605" s="410"/>
      <c r="AR605" s="187"/>
      <c r="AS605" s="410"/>
      <c r="AT605" s="187"/>
      <c r="AU605" s="410"/>
      <c r="AV605" s="187"/>
      <c r="AW605" s="410"/>
      <c r="AX605" s="405"/>
      <c r="AY605" s="406"/>
      <c r="AZ605" s="406"/>
      <c r="BA605" s="405"/>
      <c r="BB605" s="406"/>
    </row>
    <row r="606" spans="1:54" ht="12.75">
      <c r="A606" s="405"/>
      <c r="B606" s="405"/>
      <c r="C606" s="312"/>
      <c r="D606" s="406"/>
      <c r="E606" s="405"/>
      <c r="F606" s="406"/>
      <c r="G606" s="405"/>
      <c r="H606" s="406"/>
      <c r="I606" s="405"/>
      <c r="J606" s="365"/>
      <c r="K606" s="413"/>
      <c r="L606" s="365"/>
      <c r="M606" s="413"/>
      <c r="N606" s="365"/>
      <c r="O606" s="413"/>
      <c r="P606" s="365"/>
      <c r="Q606" s="413"/>
      <c r="R606" s="365"/>
      <c r="S606" s="413"/>
      <c r="T606" s="365"/>
      <c r="U606" s="413"/>
      <c r="V606" s="187"/>
      <c r="W606" s="410"/>
      <c r="X606" s="187"/>
      <c r="Y606" s="410"/>
      <c r="Z606" s="187"/>
      <c r="AA606" s="410"/>
      <c r="AB606" s="187"/>
      <c r="AC606" s="410"/>
      <c r="AD606" s="187"/>
      <c r="AE606" s="410"/>
      <c r="AF606" s="187"/>
      <c r="AG606" s="410"/>
      <c r="AH606" s="187"/>
      <c r="AI606" s="410"/>
      <c r="AJ606" s="187"/>
      <c r="AK606" s="410"/>
      <c r="AL606" s="187"/>
      <c r="AM606" s="410"/>
      <c r="AN606" s="187"/>
      <c r="AO606" s="410"/>
      <c r="AP606" s="187"/>
      <c r="AQ606" s="410"/>
      <c r="AR606" s="187"/>
      <c r="AS606" s="410"/>
      <c r="AT606" s="187"/>
      <c r="AU606" s="410"/>
      <c r="AV606" s="187"/>
      <c r="AW606" s="410"/>
      <c r="AX606" s="405"/>
      <c r="AY606" s="406"/>
      <c r="AZ606" s="406"/>
      <c r="BA606" s="405"/>
      <c r="BB606" s="406"/>
    </row>
    <row r="607" spans="1:54" ht="12.75">
      <c r="A607" s="405"/>
      <c r="B607" s="405"/>
      <c r="C607" s="312"/>
      <c r="D607" s="406"/>
      <c r="E607" s="405"/>
      <c r="F607" s="406"/>
      <c r="G607" s="405"/>
      <c r="H607" s="406"/>
      <c r="I607" s="405"/>
      <c r="J607" s="365"/>
      <c r="K607" s="413"/>
      <c r="L607" s="365"/>
      <c r="M607" s="413"/>
      <c r="N607" s="365"/>
      <c r="O607" s="413"/>
      <c r="P607" s="365"/>
      <c r="Q607" s="413"/>
      <c r="R607" s="365"/>
      <c r="S607" s="413"/>
      <c r="T607" s="365"/>
      <c r="U607" s="413"/>
      <c r="V607" s="187"/>
      <c r="W607" s="410"/>
      <c r="X607" s="187"/>
      <c r="Y607" s="410"/>
      <c r="Z607" s="187"/>
      <c r="AA607" s="410"/>
      <c r="AB607" s="187"/>
      <c r="AC607" s="410"/>
      <c r="AD607" s="187"/>
      <c r="AE607" s="410"/>
      <c r="AF607" s="187"/>
      <c r="AG607" s="410"/>
      <c r="AH607" s="187"/>
      <c r="AI607" s="410"/>
      <c r="AJ607" s="187"/>
      <c r="AK607" s="410"/>
      <c r="AL607" s="187"/>
      <c r="AM607" s="410"/>
      <c r="AN607" s="187"/>
      <c r="AO607" s="410"/>
      <c r="AP607" s="187"/>
      <c r="AQ607" s="410"/>
      <c r="AR607" s="187"/>
      <c r="AS607" s="410"/>
      <c r="AT607" s="187"/>
      <c r="AU607" s="410"/>
      <c r="AV607" s="187"/>
      <c r="AW607" s="410"/>
      <c r="AX607" s="405"/>
      <c r="AY607" s="406"/>
      <c r="AZ607" s="406"/>
      <c r="BA607" s="405"/>
      <c r="BB607" s="406"/>
    </row>
    <row r="608" spans="1:54" ht="12.75">
      <c r="A608" s="405"/>
      <c r="B608" s="405"/>
      <c r="C608" s="312"/>
      <c r="D608" s="406"/>
      <c r="E608" s="405"/>
      <c r="F608" s="406"/>
      <c r="G608" s="405"/>
      <c r="H608" s="406"/>
      <c r="I608" s="405"/>
      <c r="J608" s="365"/>
      <c r="K608" s="413"/>
      <c r="L608" s="365"/>
      <c r="M608" s="413"/>
      <c r="N608" s="365"/>
      <c r="O608" s="413"/>
      <c r="P608" s="365"/>
      <c r="Q608" s="413"/>
      <c r="R608" s="365"/>
      <c r="S608" s="413"/>
      <c r="T608" s="365"/>
      <c r="U608" s="413"/>
      <c r="V608" s="187"/>
      <c r="W608" s="410"/>
      <c r="X608" s="187"/>
      <c r="Y608" s="410"/>
      <c r="Z608" s="187"/>
      <c r="AA608" s="410"/>
      <c r="AB608" s="187"/>
      <c r="AC608" s="410"/>
      <c r="AD608" s="187"/>
      <c r="AE608" s="410"/>
      <c r="AF608" s="187"/>
      <c r="AG608" s="410"/>
      <c r="AH608" s="187"/>
      <c r="AI608" s="410"/>
      <c r="AJ608" s="187"/>
      <c r="AK608" s="410"/>
      <c r="AL608" s="187"/>
      <c r="AM608" s="410"/>
      <c r="AN608" s="187"/>
      <c r="AO608" s="410"/>
      <c r="AP608" s="187"/>
      <c r="AQ608" s="410"/>
      <c r="AR608" s="187"/>
      <c r="AS608" s="410"/>
      <c r="AT608" s="187"/>
      <c r="AU608" s="410"/>
      <c r="AV608" s="187"/>
      <c r="AW608" s="410"/>
      <c r="AX608" s="405"/>
      <c r="AY608" s="406"/>
      <c r="AZ608" s="406"/>
      <c r="BA608" s="405"/>
      <c r="BB608" s="406"/>
    </row>
    <row r="609" spans="1:54" ht="12.75">
      <c r="A609" s="405"/>
      <c r="B609" s="405"/>
      <c r="C609" s="312"/>
      <c r="D609" s="406"/>
      <c r="E609" s="405"/>
      <c r="F609" s="406"/>
      <c r="G609" s="405"/>
      <c r="H609" s="406"/>
      <c r="I609" s="405"/>
      <c r="J609" s="365"/>
      <c r="K609" s="413"/>
      <c r="L609" s="365"/>
      <c r="M609" s="413"/>
      <c r="N609" s="365"/>
      <c r="O609" s="413"/>
      <c r="P609" s="365"/>
      <c r="Q609" s="413"/>
      <c r="R609" s="365"/>
      <c r="S609" s="413"/>
      <c r="T609" s="365"/>
      <c r="U609" s="413"/>
      <c r="V609" s="187"/>
      <c r="W609" s="410"/>
      <c r="X609" s="187"/>
      <c r="Y609" s="410"/>
      <c r="Z609" s="187"/>
      <c r="AA609" s="410"/>
      <c r="AB609" s="187"/>
      <c r="AC609" s="410"/>
      <c r="AD609" s="187"/>
      <c r="AE609" s="410"/>
      <c r="AF609" s="187"/>
      <c r="AG609" s="410"/>
      <c r="AH609" s="187"/>
      <c r="AI609" s="410"/>
      <c r="AJ609" s="187"/>
      <c r="AK609" s="410"/>
      <c r="AL609" s="187"/>
      <c r="AM609" s="410"/>
      <c r="AN609" s="187"/>
      <c r="AO609" s="410"/>
      <c r="AP609" s="187"/>
      <c r="AQ609" s="410"/>
      <c r="AR609" s="187"/>
      <c r="AS609" s="410"/>
      <c r="AT609" s="187"/>
      <c r="AU609" s="410"/>
      <c r="AV609" s="187"/>
      <c r="AW609" s="410"/>
      <c r="AX609" s="405"/>
      <c r="AY609" s="406"/>
      <c r="AZ609" s="406"/>
      <c r="BA609" s="405"/>
      <c r="BB609" s="406"/>
    </row>
    <row r="610" spans="1:54" ht="12.75">
      <c r="A610" s="405"/>
      <c r="B610" s="405"/>
      <c r="C610" s="312"/>
      <c r="D610" s="406"/>
      <c r="E610" s="405"/>
      <c r="F610" s="406"/>
      <c r="G610" s="405"/>
      <c r="H610" s="406"/>
      <c r="I610" s="405"/>
      <c r="J610" s="365"/>
      <c r="K610" s="413"/>
      <c r="L610" s="365"/>
      <c r="M610" s="413"/>
      <c r="N610" s="365"/>
      <c r="O610" s="413"/>
      <c r="P610" s="365"/>
      <c r="Q610" s="413"/>
      <c r="R610" s="365"/>
      <c r="S610" s="413"/>
      <c r="T610" s="365"/>
      <c r="U610" s="413"/>
      <c r="V610" s="187"/>
      <c r="W610" s="410"/>
      <c r="X610" s="187"/>
      <c r="Y610" s="410"/>
      <c r="Z610" s="187"/>
      <c r="AA610" s="410"/>
      <c r="AB610" s="187"/>
      <c r="AC610" s="410"/>
      <c r="AD610" s="187"/>
      <c r="AE610" s="410"/>
      <c r="AF610" s="187"/>
      <c r="AG610" s="410"/>
      <c r="AH610" s="187"/>
      <c r="AI610" s="410"/>
      <c r="AJ610" s="187"/>
      <c r="AK610" s="410"/>
      <c r="AL610" s="187"/>
      <c r="AM610" s="410"/>
      <c r="AN610" s="187"/>
      <c r="AO610" s="410"/>
      <c r="AP610" s="187"/>
      <c r="AQ610" s="410"/>
      <c r="AR610" s="187"/>
      <c r="AS610" s="410"/>
      <c r="AT610" s="187"/>
      <c r="AU610" s="410"/>
      <c r="AV610" s="187"/>
      <c r="AW610" s="410"/>
      <c r="AX610" s="405"/>
      <c r="AY610" s="406"/>
      <c r="AZ610" s="406"/>
      <c r="BA610" s="405"/>
      <c r="BB610" s="406"/>
    </row>
    <row r="611" spans="1:54" ht="12.75">
      <c r="A611" s="405"/>
      <c r="B611" s="405"/>
      <c r="C611" s="312"/>
      <c r="D611" s="406"/>
      <c r="E611" s="405"/>
      <c r="F611" s="406"/>
      <c r="G611" s="405"/>
      <c r="H611" s="406"/>
      <c r="I611" s="405"/>
      <c r="J611" s="365"/>
      <c r="K611" s="413"/>
      <c r="L611" s="365"/>
      <c r="M611" s="413"/>
      <c r="N611" s="365"/>
      <c r="O611" s="413"/>
      <c r="P611" s="365"/>
      <c r="Q611" s="413"/>
      <c r="R611" s="365"/>
      <c r="S611" s="413"/>
      <c r="T611" s="365"/>
      <c r="U611" s="413"/>
      <c r="V611" s="187"/>
      <c r="W611" s="410"/>
      <c r="X611" s="187"/>
      <c r="Y611" s="410"/>
      <c r="Z611" s="187"/>
      <c r="AA611" s="410"/>
      <c r="AB611" s="187"/>
      <c r="AC611" s="410"/>
      <c r="AD611" s="187"/>
      <c r="AE611" s="410"/>
      <c r="AF611" s="187"/>
      <c r="AG611" s="410"/>
      <c r="AH611" s="187"/>
      <c r="AI611" s="410"/>
      <c r="AJ611" s="187"/>
      <c r="AK611" s="410"/>
      <c r="AL611" s="187"/>
      <c r="AM611" s="410"/>
      <c r="AN611" s="187"/>
      <c r="AO611" s="410"/>
      <c r="AP611" s="187"/>
      <c r="AQ611" s="410"/>
      <c r="AR611" s="187"/>
      <c r="AS611" s="410"/>
      <c r="AT611" s="187"/>
      <c r="AU611" s="410"/>
      <c r="AV611" s="187"/>
      <c r="AW611" s="410"/>
      <c r="AX611" s="405"/>
      <c r="AY611" s="406"/>
      <c r="AZ611" s="406"/>
      <c r="BA611" s="405"/>
      <c r="BB611" s="406"/>
    </row>
    <row r="612" spans="1:54" ht="12.75">
      <c r="A612" s="405"/>
      <c r="B612" s="405"/>
      <c r="C612" s="312"/>
      <c r="D612" s="406"/>
      <c r="E612" s="405"/>
      <c r="F612" s="406"/>
      <c r="G612" s="405"/>
      <c r="H612" s="406"/>
      <c r="I612" s="405"/>
      <c r="J612" s="365"/>
      <c r="K612" s="413"/>
      <c r="L612" s="365"/>
      <c r="M612" s="413"/>
      <c r="N612" s="365"/>
      <c r="O612" s="413"/>
      <c r="P612" s="365"/>
      <c r="Q612" s="413"/>
      <c r="R612" s="365"/>
      <c r="S612" s="413"/>
      <c r="T612" s="365"/>
      <c r="U612" s="413"/>
      <c r="V612" s="187"/>
      <c r="W612" s="410"/>
      <c r="X612" s="187"/>
      <c r="Y612" s="410"/>
      <c r="Z612" s="187"/>
      <c r="AA612" s="410"/>
      <c r="AB612" s="187"/>
      <c r="AC612" s="410"/>
      <c r="AD612" s="187"/>
      <c r="AE612" s="410"/>
      <c r="AF612" s="187"/>
      <c r="AG612" s="410"/>
      <c r="AH612" s="187"/>
      <c r="AI612" s="410"/>
      <c r="AJ612" s="187"/>
      <c r="AK612" s="410"/>
      <c r="AL612" s="187"/>
      <c r="AM612" s="410"/>
      <c r="AN612" s="187"/>
      <c r="AO612" s="410"/>
      <c r="AP612" s="187"/>
      <c r="AQ612" s="410"/>
      <c r="AR612" s="187"/>
      <c r="AS612" s="410"/>
      <c r="AT612" s="187"/>
      <c r="AU612" s="410"/>
      <c r="AV612" s="187"/>
      <c r="AW612" s="410"/>
      <c r="AX612" s="405"/>
      <c r="AY612" s="406"/>
      <c r="AZ612" s="406"/>
      <c r="BA612" s="405"/>
      <c r="BB612" s="406"/>
    </row>
    <row r="613" spans="1:54" ht="12.75">
      <c r="A613" s="405"/>
      <c r="B613" s="405"/>
      <c r="C613" s="312"/>
      <c r="D613" s="406"/>
      <c r="E613" s="405"/>
      <c r="F613" s="406"/>
      <c r="G613" s="405"/>
      <c r="H613" s="406"/>
      <c r="I613" s="405"/>
      <c r="J613" s="365"/>
      <c r="K613" s="413"/>
      <c r="L613" s="365"/>
      <c r="M613" s="413"/>
      <c r="N613" s="365"/>
      <c r="O613" s="413"/>
      <c r="P613" s="365"/>
      <c r="Q613" s="413"/>
      <c r="R613" s="365"/>
      <c r="S613" s="413"/>
      <c r="T613" s="365"/>
      <c r="U613" s="413"/>
      <c r="V613" s="187"/>
      <c r="W613" s="410"/>
      <c r="X613" s="187"/>
      <c r="Y613" s="410"/>
      <c r="Z613" s="187"/>
      <c r="AA613" s="410"/>
      <c r="AB613" s="187"/>
      <c r="AC613" s="410"/>
      <c r="AD613" s="187"/>
      <c r="AE613" s="410"/>
      <c r="AF613" s="187"/>
      <c r="AG613" s="410"/>
      <c r="AH613" s="187"/>
      <c r="AI613" s="410"/>
      <c r="AJ613" s="187"/>
      <c r="AK613" s="410"/>
      <c r="AL613" s="187"/>
      <c r="AM613" s="410"/>
      <c r="AN613" s="187"/>
      <c r="AO613" s="410"/>
      <c r="AP613" s="187"/>
      <c r="AQ613" s="410"/>
      <c r="AR613" s="187"/>
      <c r="AS613" s="410"/>
      <c r="AT613" s="187"/>
      <c r="AU613" s="410"/>
      <c r="AV613" s="187"/>
      <c r="AW613" s="410"/>
      <c r="AX613" s="405"/>
      <c r="AY613" s="406"/>
      <c r="AZ613" s="406"/>
      <c r="BA613" s="405"/>
      <c r="BB613" s="406"/>
    </row>
    <row r="614" spans="1:54" ht="12.75">
      <c r="A614" s="405"/>
      <c r="B614" s="405"/>
      <c r="C614" s="312"/>
      <c r="D614" s="406"/>
      <c r="E614" s="405"/>
      <c r="F614" s="406"/>
      <c r="G614" s="405"/>
      <c r="H614" s="406"/>
      <c r="I614" s="405"/>
      <c r="J614" s="365"/>
      <c r="K614" s="413"/>
      <c r="L614" s="365"/>
      <c r="M614" s="413"/>
      <c r="N614" s="365"/>
      <c r="O614" s="413"/>
      <c r="P614" s="365"/>
      <c r="Q614" s="413"/>
      <c r="R614" s="365"/>
      <c r="S614" s="413"/>
      <c r="T614" s="365"/>
      <c r="U614" s="413"/>
      <c r="V614" s="187"/>
      <c r="W614" s="410"/>
      <c r="X614" s="187"/>
      <c r="Y614" s="410"/>
      <c r="Z614" s="187"/>
      <c r="AA614" s="410"/>
      <c r="AB614" s="187"/>
      <c r="AC614" s="410"/>
      <c r="AD614" s="187"/>
      <c r="AE614" s="410"/>
      <c r="AF614" s="187"/>
      <c r="AG614" s="410"/>
      <c r="AH614" s="187"/>
      <c r="AI614" s="410"/>
      <c r="AJ614" s="187"/>
      <c r="AK614" s="410"/>
      <c r="AL614" s="187"/>
      <c r="AM614" s="410"/>
      <c r="AN614" s="187"/>
      <c r="AO614" s="410"/>
      <c r="AP614" s="187"/>
      <c r="AQ614" s="410"/>
      <c r="AR614" s="187"/>
      <c r="AS614" s="410"/>
      <c r="AT614" s="187"/>
      <c r="AU614" s="410"/>
      <c r="AV614" s="187"/>
      <c r="AW614" s="410"/>
      <c r="AX614" s="405"/>
      <c r="AY614" s="406"/>
      <c r="AZ614" s="406"/>
      <c r="BA614" s="405"/>
      <c r="BB614" s="406"/>
    </row>
    <row r="615" spans="1:54" ht="12.75">
      <c r="A615" s="405"/>
      <c r="B615" s="405"/>
      <c r="C615" s="312"/>
      <c r="D615" s="406"/>
      <c r="E615" s="405"/>
      <c r="F615" s="406"/>
      <c r="G615" s="405"/>
      <c r="H615" s="406"/>
      <c r="I615" s="405"/>
      <c r="J615" s="365"/>
      <c r="K615" s="413"/>
      <c r="L615" s="365"/>
      <c r="M615" s="413"/>
      <c r="N615" s="365"/>
      <c r="O615" s="413"/>
      <c r="P615" s="365"/>
      <c r="Q615" s="413"/>
      <c r="R615" s="365"/>
      <c r="S615" s="413"/>
      <c r="T615" s="365"/>
      <c r="U615" s="413"/>
      <c r="V615" s="187"/>
      <c r="W615" s="410"/>
      <c r="X615" s="187"/>
      <c r="Y615" s="410"/>
      <c r="Z615" s="187"/>
      <c r="AA615" s="410"/>
      <c r="AB615" s="187"/>
      <c r="AC615" s="410"/>
      <c r="AD615" s="187"/>
      <c r="AE615" s="410"/>
      <c r="AF615" s="187"/>
      <c r="AG615" s="410"/>
      <c r="AH615" s="187"/>
      <c r="AI615" s="410"/>
      <c r="AJ615" s="187"/>
      <c r="AK615" s="410"/>
      <c r="AL615" s="187"/>
      <c r="AM615" s="410"/>
      <c r="AN615" s="187"/>
      <c r="AO615" s="410"/>
      <c r="AP615" s="187"/>
      <c r="AQ615" s="410"/>
      <c r="AR615" s="187"/>
      <c r="AS615" s="410"/>
      <c r="AT615" s="187"/>
      <c r="AU615" s="410"/>
      <c r="AV615" s="187"/>
      <c r="AW615" s="410"/>
      <c r="AX615" s="405"/>
      <c r="AY615" s="406"/>
      <c r="AZ615" s="406"/>
      <c r="BA615" s="405"/>
      <c r="BB615" s="406"/>
    </row>
    <row r="616" spans="1:54" ht="12.75">
      <c r="A616" s="405"/>
      <c r="B616" s="405"/>
      <c r="C616" s="312"/>
      <c r="D616" s="406"/>
      <c r="E616" s="405"/>
      <c r="F616" s="406"/>
      <c r="G616" s="405"/>
      <c r="H616" s="406"/>
      <c r="I616" s="405"/>
      <c r="J616" s="365"/>
      <c r="K616" s="413"/>
      <c r="L616" s="365"/>
      <c r="M616" s="413"/>
      <c r="N616" s="365"/>
      <c r="O616" s="413"/>
      <c r="P616" s="365"/>
      <c r="Q616" s="413"/>
      <c r="R616" s="365"/>
      <c r="S616" s="413"/>
      <c r="T616" s="365"/>
      <c r="U616" s="413"/>
      <c r="V616" s="187"/>
      <c r="W616" s="410"/>
      <c r="X616" s="187"/>
      <c r="Y616" s="410"/>
      <c r="Z616" s="187"/>
      <c r="AA616" s="410"/>
      <c r="AB616" s="187"/>
      <c r="AC616" s="410"/>
      <c r="AD616" s="187"/>
      <c r="AE616" s="410"/>
      <c r="AF616" s="187"/>
      <c r="AG616" s="410"/>
      <c r="AH616" s="187"/>
      <c r="AI616" s="410"/>
      <c r="AJ616" s="187"/>
      <c r="AK616" s="410"/>
      <c r="AL616" s="187"/>
      <c r="AM616" s="410"/>
      <c r="AN616" s="187"/>
      <c r="AO616" s="410"/>
      <c r="AP616" s="187"/>
      <c r="AQ616" s="410"/>
      <c r="AR616" s="187"/>
      <c r="AS616" s="410"/>
      <c r="AT616" s="187"/>
      <c r="AU616" s="410"/>
      <c r="AV616" s="187"/>
      <c r="AW616" s="410"/>
      <c r="AX616" s="405"/>
      <c r="AY616" s="406"/>
      <c r="AZ616" s="406"/>
      <c r="BA616" s="405"/>
      <c r="BB616" s="406"/>
    </row>
    <row r="617" spans="1:54" ht="12.75">
      <c r="A617" s="405"/>
      <c r="B617" s="405"/>
      <c r="C617" s="312"/>
      <c r="D617" s="406"/>
      <c r="E617" s="405"/>
      <c r="F617" s="406"/>
      <c r="G617" s="405"/>
      <c r="H617" s="406"/>
      <c r="I617" s="405"/>
      <c r="J617" s="365"/>
      <c r="K617" s="413"/>
      <c r="L617" s="365"/>
      <c r="M617" s="413"/>
      <c r="N617" s="365"/>
      <c r="O617" s="413"/>
      <c r="P617" s="365"/>
      <c r="Q617" s="413"/>
      <c r="R617" s="365"/>
      <c r="S617" s="413"/>
      <c r="T617" s="365"/>
      <c r="U617" s="413"/>
      <c r="V617" s="187"/>
      <c r="W617" s="410"/>
      <c r="X617" s="187"/>
      <c r="Y617" s="410"/>
      <c r="Z617" s="187"/>
      <c r="AA617" s="410"/>
      <c r="AB617" s="187"/>
      <c r="AC617" s="410"/>
      <c r="AD617" s="187"/>
      <c r="AE617" s="410"/>
      <c r="AF617" s="187"/>
      <c r="AG617" s="410"/>
      <c r="AH617" s="187"/>
      <c r="AI617" s="410"/>
      <c r="AJ617" s="187"/>
      <c r="AK617" s="410"/>
      <c r="AL617" s="187"/>
      <c r="AM617" s="410"/>
      <c r="AN617" s="187"/>
      <c r="AO617" s="410"/>
      <c r="AP617" s="187"/>
      <c r="AQ617" s="410"/>
      <c r="AR617" s="187"/>
      <c r="AS617" s="410"/>
      <c r="AT617" s="187"/>
      <c r="AU617" s="410"/>
      <c r="AV617" s="187"/>
      <c r="AW617" s="410"/>
      <c r="AX617" s="405"/>
      <c r="AY617" s="406"/>
      <c r="AZ617" s="406"/>
      <c r="BA617" s="405"/>
      <c r="BB617" s="406"/>
    </row>
    <row r="618" spans="1:54" ht="12.75">
      <c r="A618" s="405"/>
      <c r="B618" s="405"/>
      <c r="C618" s="312"/>
      <c r="D618" s="406"/>
      <c r="E618" s="405"/>
      <c r="F618" s="406"/>
      <c r="G618" s="405"/>
      <c r="H618" s="406"/>
      <c r="I618" s="405"/>
      <c r="J618" s="365"/>
      <c r="K618" s="413"/>
      <c r="L618" s="365"/>
      <c r="M618" s="413"/>
      <c r="N618" s="365"/>
      <c r="O618" s="413"/>
      <c r="P618" s="365"/>
      <c r="Q618" s="413"/>
      <c r="R618" s="365"/>
      <c r="S618" s="413"/>
      <c r="T618" s="365"/>
      <c r="U618" s="413"/>
      <c r="V618" s="187"/>
      <c r="W618" s="410"/>
      <c r="X618" s="187"/>
      <c r="Y618" s="410"/>
      <c r="Z618" s="187"/>
      <c r="AA618" s="410"/>
      <c r="AB618" s="187"/>
      <c r="AC618" s="410"/>
      <c r="AD618" s="187"/>
      <c r="AE618" s="410"/>
      <c r="AF618" s="187"/>
      <c r="AG618" s="410"/>
      <c r="AH618" s="187"/>
      <c r="AI618" s="410"/>
      <c r="AJ618" s="187"/>
      <c r="AK618" s="410"/>
      <c r="AL618" s="187"/>
      <c r="AM618" s="410"/>
      <c r="AN618" s="187"/>
      <c r="AO618" s="410"/>
      <c r="AP618" s="187"/>
      <c r="AQ618" s="410"/>
      <c r="AR618" s="187"/>
      <c r="AS618" s="410"/>
      <c r="AT618" s="187"/>
      <c r="AU618" s="410"/>
      <c r="AV618" s="187"/>
      <c r="AW618" s="410"/>
      <c r="AX618" s="405"/>
      <c r="AY618" s="406"/>
      <c r="AZ618" s="406"/>
      <c r="BA618" s="405"/>
      <c r="BB618" s="406"/>
    </row>
    <row r="619" spans="1:54" ht="12.75">
      <c r="A619" s="405"/>
      <c r="B619" s="405"/>
      <c r="C619" s="312"/>
      <c r="D619" s="406"/>
      <c r="E619" s="405"/>
      <c r="F619" s="406"/>
      <c r="G619" s="405"/>
      <c r="H619" s="406"/>
      <c r="I619" s="405"/>
      <c r="J619" s="365"/>
      <c r="K619" s="413"/>
      <c r="L619" s="365"/>
      <c r="M619" s="413"/>
      <c r="N619" s="365"/>
      <c r="O619" s="413"/>
      <c r="P619" s="365"/>
      <c r="Q619" s="413"/>
      <c r="R619" s="365"/>
      <c r="S619" s="413"/>
      <c r="T619" s="365"/>
      <c r="U619" s="413"/>
      <c r="V619" s="187"/>
      <c r="W619" s="410"/>
      <c r="X619" s="187"/>
      <c r="Y619" s="410"/>
      <c r="Z619" s="187"/>
      <c r="AA619" s="410"/>
      <c r="AB619" s="187"/>
      <c r="AC619" s="410"/>
      <c r="AD619" s="187"/>
      <c r="AE619" s="410"/>
      <c r="AF619" s="187"/>
      <c r="AG619" s="410"/>
      <c r="AH619" s="187"/>
      <c r="AI619" s="410"/>
      <c r="AJ619" s="187"/>
      <c r="AK619" s="410"/>
      <c r="AL619" s="187"/>
      <c r="AM619" s="410"/>
      <c r="AN619" s="187"/>
      <c r="AO619" s="410"/>
      <c r="AP619" s="187"/>
      <c r="AQ619" s="410"/>
      <c r="AR619" s="187"/>
      <c r="AS619" s="410"/>
      <c r="AT619" s="187"/>
      <c r="AU619" s="410"/>
      <c r="AV619" s="187"/>
      <c r="AW619" s="410"/>
      <c r="AX619" s="405"/>
      <c r="AY619" s="406"/>
      <c r="AZ619" s="406"/>
      <c r="BA619" s="405"/>
      <c r="BB619" s="406"/>
    </row>
    <row r="620" spans="1:54" ht="12.75">
      <c r="A620" s="405"/>
      <c r="B620" s="405"/>
      <c r="C620" s="312"/>
      <c r="D620" s="406"/>
      <c r="E620" s="405"/>
      <c r="F620" s="406"/>
      <c r="G620" s="405"/>
      <c r="H620" s="406"/>
      <c r="I620" s="405"/>
      <c r="J620" s="365"/>
      <c r="K620" s="413"/>
      <c r="L620" s="365"/>
      <c r="M620" s="413"/>
      <c r="N620" s="365"/>
      <c r="O620" s="413"/>
      <c r="P620" s="365"/>
      <c r="Q620" s="413"/>
      <c r="R620" s="365"/>
      <c r="S620" s="413"/>
      <c r="T620" s="365"/>
      <c r="U620" s="413"/>
      <c r="V620" s="187"/>
      <c r="W620" s="410"/>
      <c r="X620" s="187"/>
      <c r="Y620" s="410"/>
      <c r="Z620" s="187"/>
      <c r="AA620" s="410"/>
      <c r="AB620" s="187"/>
      <c r="AC620" s="410"/>
      <c r="AD620" s="187"/>
      <c r="AE620" s="410"/>
      <c r="AF620" s="187"/>
      <c r="AG620" s="410"/>
      <c r="AH620" s="187"/>
      <c r="AI620" s="410"/>
      <c r="AJ620" s="187"/>
      <c r="AK620" s="410"/>
      <c r="AL620" s="187"/>
      <c r="AM620" s="410"/>
      <c r="AN620" s="187"/>
      <c r="AO620" s="410"/>
      <c r="AP620" s="187"/>
      <c r="AQ620" s="410"/>
      <c r="AR620" s="187"/>
      <c r="AS620" s="410"/>
      <c r="AT620" s="187"/>
      <c r="AU620" s="410"/>
      <c r="AV620" s="187"/>
      <c r="AW620" s="410"/>
      <c r="AX620" s="405"/>
      <c r="AY620" s="406"/>
      <c r="AZ620" s="406"/>
      <c r="BA620" s="405"/>
      <c r="BB620" s="406"/>
    </row>
    <row r="621" spans="1:54" ht="12.75">
      <c r="A621" s="405"/>
      <c r="B621" s="405"/>
      <c r="C621" s="312"/>
      <c r="D621" s="406"/>
      <c r="E621" s="405"/>
      <c r="F621" s="406"/>
      <c r="G621" s="405"/>
      <c r="H621" s="406"/>
      <c r="I621" s="405"/>
      <c r="J621" s="365"/>
      <c r="K621" s="413"/>
      <c r="L621" s="365"/>
      <c r="M621" s="413"/>
      <c r="N621" s="365"/>
      <c r="O621" s="413"/>
      <c r="P621" s="365"/>
      <c r="Q621" s="413"/>
      <c r="R621" s="365"/>
      <c r="S621" s="413"/>
      <c r="T621" s="365"/>
      <c r="U621" s="413"/>
      <c r="V621" s="187"/>
      <c r="W621" s="410"/>
      <c r="X621" s="187"/>
      <c r="Y621" s="410"/>
      <c r="Z621" s="187"/>
      <c r="AA621" s="410"/>
      <c r="AB621" s="187"/>
      <c r="AC621" s="410"/>
      <c r="AD621" s="187"/>
      <c r="AE621" s="410"/>
      <c r="AF621" s="187"/>
      <c r="AG621" s="410"/>
      <c r="AH621" s="187"/>
      <c r="AI621" s="410"/>
      <c r="AJ621" s="187"/>
      <c r="AK621" s="410"/>
      <c r="AL621" s="187"/>
      <c r="AM621" s="410"/>
      <c r="AN621" s="187"/>
      <c r="AO621" s="410"/>
      <c r="AP621" s="187"/>
      <c r="AQ621" s="410"/>
      <c r="AR621" s="187"/>
      <c r="AS621" s="410"/>
      <c r="AT621" s="187"/>
      <c r="AU621" s="410"/>
      <c r="AV621" s="187"/>
      <c r="AW621" s="410"/>
      <c r="AX621" s="405"/>
      <c r="AY621" s="406"/>
      <c r="AZ621" s="406"/>
      <c r="BA621" s="405"/>
      <c r="BB621" s="406"/>
    </row>
    <row r="622" spans="1:54" ht="12.75">
      <c r="A622" s="405"/>
      <c r="B622" s="405"/>
      <c r="C622" s="312"/>
      <c r="D622" s="406"/>
      <c r="E622" s="405"/>
      <c r="F622" s="406"/>
      <c r="G622" s="405"/>
      <c r="H622" s="406"/>
      <c r="I622" s="405"/>
      <c r="J622" s="365"/>
      <c r="K622" s="413"/>
      <c r="L622" s="365"/>
      <c r="M622" s="413"/>
      <c r="N622" s="365"/>
      <c r="O622" s="413"/>
      <c r="P622" s="365"/>
      <c r="Q622" s="413"/>
      <c r="R622" s="365"/>
      <c r="S622" s="413"/>
      <c r="T622" s="365"/>
      <c r="U622" s="413"/>
      <c r="V622" s="187"/>
      <c r="W622" s="410"/>
      <c r="X622" s="187"/>
      <c r="Y622" s="410"/>
      <c r="Z622" s="187"/>
      <c r="AA622" s="410"/>
      <c r="AB622" s="187"/>
      <c r="AC622" s="410"/>
      <c r="AD622" s="187"/>
      <c r="AE622" s="410"/>
      <c r="AF622" s="187"/>
      <c r="AG622" s="410"/>
      <c r="AH622" s="187"/>
      <c r="AI622" s="410"/>
      <c r="AJ622" s="187"/>
      <c r="AK622" s="410"/>
      <c r="AL622" s="187"/>
      <c r="AM622" s="410"/>
      <c r="AN622" s="187"/>
      <c r="AO622" s="410"/>
      <c r="AP622" s="187"/>
      <c r="AQ622" s="410"/>
      <c r="AR622" s="187"/>
      <c r="AS622" s="410"/>
      <c r="AT622" s="187"/>
      <c r="AU622" s="410"/>
      <c r="AV622" s="187"/>
      <c r="AW622" s="410"/>
      <c r="AX622" s="405"/>
      <c r="AY622" s="406"/>
      <c r="AZ622" s="406"/>
      <c r="BA622" s="405"/>
      <c r="BB622" s="406"/>
    </row>
    <row r="623" spans="1:54" ht="12.75">
      <c r="A623" s="405"/>
      <c r="B623" s="405"/>
      <c r="C623" s="312"/>
      <c r="D623" s="406"/>
      <c r="E623" s="405"/>
      <c r="F623" s="406"/>
      <c r="G623" s="405"/>
      <c r="H623" s="406"/>
      <c r="I623" s="405"/>
      <c r="J623" s="365"/>
      <c r="K623" s="413"/>
      <c r="L623" s="365"/>
      <c r="M623" s="413"/>
      <c r="N623" s="365"/>
      <c r="O623" s="413"/>
      <c r="P623" s="365"/>
      <c r="Q623" s="413"/>
      <c r="R623" s="365"/>
      <c r="S623" s="413"/>
      <c r="T623" s="365"/>
      <c r="U623" s="413"/>
      <c r="V623" s="187"/>
      <c r="W623" s="410"/>
      <c r="X623" s="187"/>
      <c r="Y623" s="410"/>
      <c r="Z623" s="187"/>
      <c r="AA623" s="410"/>
      <c r="AB623" s="187"/>
      <c r="AC623" s="410"/>
      <c r="AD623" s="187"/>
      <c r="AE623" s="410"/>
      <c r="AF623" s="187"/>
      <c r="AG623" s="410"/>
      <c r="AH623" s="187"/>
      <c r="AI623" s="410"/>
      <c r="AJ623" s="187"/>
      <c r="AK623" s="410"/>
      <c r="AL623" s="187"/>
      <c r="AM623" s="410"/>
      <c r="AN623" s="187"/>
      <c r="AO623" s="410"/>
      <c r="AP623" s="187"/>
      <c r="AQ623" s="410"/>
      <c r="AR623" s="187"/>
      <c r="AS623" s="410"/>
      <c r="AT623" s="187"/>
      <c r="AU623" s="410"/>
      <c r="AV623" s="187"/>
      <c r="AW623" s="410"/>
      <c r="AX623" s="405"/>
      <c r="AY623" s="406"/>
      <c r="AZ623" s="406"/>
      <c r="BA623" s="405"/>
      <c r="BB623" s="406"/>
    </row>
    <row r="624" spans="1:54" ht="12.75">
      <c r="A624" s="405"/>
      <c r="B624" s="405"/>
      <c r="C624" s="312"/>
      <c r="D624" s="406"/>
      <c r="E624" s="405"/>
      <c r="F624" s="406"/>
      <c r="G624" s="405"/>
      <c r="H624" s="406"/>
      <c r="I624" s="405"/>
      <c r="J624" s="365"/>
      <c r="K624" s="413"/>
      <c r="L624" s="365"/>
      <c r="M624" s="413"/>
      <c r="N624" s="365"/>
      <c r="O624" s="413"/>
      <c r="P624" s="365"/>
      <c r="Q624" s="413"/>
      <c r="R624" s="365"/>
      <c r="S624" s="413"/>
      <c r="T624" s="365"/>
      <c r="U624" s="413"/>
      <c r="V624" s="187"/>
      <c r="W624" s="410"/>
      <c r="X624" s="187"/>
      <c r="Y624" s="410"/>
      <c r="Z624" s="187"/>
      <c r="AA624" s="410"/>
      <c r="AB624" s="187"/>
      <c r="AC624" s="410"/>
      <c r="AD624" s="187"/>
      <c r="AE624" s="410"/>
      <c r="AF624" s="187"/>
      <c r="AG624" s="410"/>
      <c r="AH624" s="187"/>
      <c r="AI624" s="410"/>
      <c r="AJ624" s="187"/>
      <c r="AK624" s="410"/>
      <c r="AL624" s="187"/>
      <c r="AM624" s="410"/>
      <c r="AN624" s="187"/>
      <c r="AO624" s="410"/>
      <c r="AP624" s="187"/>
      <c r="AQ624" s="410"/>
      <c r="AR624" s="187"/>
      <c r="AS624" s="410"/>
      <c r="AT624" s="187"/>
      <c r="AU624" s="410"/>
      <c r="AV624" s="187"/>
      <c r="AW624" s="410"/>
      <c r="AX624" s="405"/>
      <c r="AY624" s="406"/>
      <c r="AZ624" s="406"/>
      <c r="BA624" s="405"/>
      <c r="BB624" s="406"/>
    </row>
    <row r="625" spans="1:54" ht="12.75">
      <c r="A625" s="405"/>
      <c r="B625" s="405"/>
      <c r="C625" s="312"/>
      <c r="D625" s="406"/>
      <c r="E625" s="405"/>
      <c r="F625" s="406"/>
      <c r="G625" s="405"/>
      <c r="H625" s="406"/>
      <c r="I625" s="405"/>
      <c r="J625" s="365"/>
      <c r="K625" s="413"/>
      <c r="L625" s="365"/>
      <c r="M625" s="413"/>
      <c r="N625" s="365"/>
      <c r="O625" s="413"/>
      <c r="P625" s="365"/>
      <c r="Q625" s="413"/>
      <c r="R625" s="365"/>
      <c r="S625" s="413"/>
      <c r="T625" s="365"/>
      <c r="U625" s="413"/>
      <c r="V625" s="187"/>
      <c r="W625" s="410"/>
      <c r="X625" s="187"/>
      <c r="Y625" s="410"/>
      <c r="Z625" s="187"/>
      <c r="AA625" s="410"/>
      <c r="AB625" s="187"/>
      <c r="AC625" s="410"/>
      <c r="AD625" s="187"/>
      <c r="AE625" s="410"/>
      <c r="AF625" s="187"/>
      <c r="AG625" s="410"/>
      <c r="AH625" s="187"/>
      <c r="AI625" s="410"/>
      <c r="AJ625" s="187"/>
      <c r="AK625" s="410"/>
      <c r="AL625" s="187"/>
      <c r="AM625" s="410"/>
      <c r="AN625" s="187"/>
      <c r="AO625" s="410"/>
      <c r="AP625" s="187"/>
      <c r="AQ625" s="410"/>
      <c r="AR625" s="187"/>
      <c r="AS625" s="410"/>
      <c r="AT625" s="187"/>
      <c r="AU625" s="410"/>
      <c r="AV625" s="187"/>
      <c r="AW625" s="410"/>
      <c r="AX625" s="405"/>
      <c r="AY625" s="406"/>
      <c r="AZ625" s="406"/>
      <c r="BA625" s="405"/>
      <c r="BB625" s="406"/>
    </row>
    <row r="626" spans="1:54" ht="12.75">
      <c r="A626" s="405"/>
      <c r="B626" s="405"/>
      <c r="C626" s="312"/>
      <c r="D626" s="406"/>
      <c r="E626" s="405"/>
      <c r="F626" s="406"/>
      <c r="G626" s="405"/>
      <c r="H626" s="406"/>
      <c r="I626" s="405"/>
      <c r="J626" s="365"/>
      <c r="K626" s="413"/>
      <c r="L626" s="365"/>
      <c r="M626" s="413"/>
      <c r="N626" s="365"/>
      <c r="O626" s="413"/>
      <c r="P626" s="365"/>
      <c r="Q626" s="413"/>
      <c r="R626" s="365"/>
      <c r="S626" s="413"/>
      <c r="T626" s="365"/>
      <c r="U626" s="413"/>
      <c r="V626" s="187"/>
      <c r="W626" s="410"/>
      <c r="X626" s="187"/>
      <c r="Y626" s="410"/>
      <c r="Z626" s="187"/>
      <c r="AA626" s="410"/>
      <c r="AB626" s="187"/>
      <c r="AC626" s="410"/>
      <c r="AD626" s="187"/>
      <c r="AE626" s="410"/>
      <c r="AF626" s="187"/>
      <c r="AG626" s="410"/>
      <c r="AH626" s="187"/>
      <c r="AI626" s="410"/>
      <c r="AJ626" s="187"/>
      <c r="AK626" s="410"/>
      <c r="AL626" s="187"/>
      <c r="AM626" s="410"/>
      <c r="AN626" s="187"/>
      <c r="AO626" s="410"/>
      <c r="AP626" s="187"/>
      <c r="AQ626" s="410"/>
      <c r="AR626" s="187"/>
      <c r="AS626" s="410"/>
      <c r="AT626" s="187"/>
      <c r="AU626" s="410"/>
      <c r="AV626" s="187"/>
      <c r="AW626" s="410"/>
      <c r="AX626" s="405"/>
      <c r="AY626" s="406"/>
      <c r="AZ626" s="406"/>
      <c r="BA626" s="405"/>
      <c r="BB626" s="406"/>
    </row>
    <row r="627" spans="1:54" ht="12.75">
      <c r="A627" s="405"/>
      <c r="B627" s="405"/>
      <c r="C627" s="312"/>
      <c r="D627" s="406"/>
      <c r="E627" s="405"/>
      <c r="F627" s="406"/>
      <c r="G627" s="405"/>
      <c r="H627" s="406"/>
      <c r="I627" s="405"/>
      <c r="J627" s="365"/>
      <c r="K627" s="413"/>
      <c r="L627" s="365"/>
      <c r="M627" s="413"/>
      <c r="N627" s="365"/>
      <c r="O627" s="413"/>
      <c r="P627" s="365"/>
      <c r="Q627" s="413"/>
      <c r="R627" s="365"/>
      <c r="S627" s="413"/>
      <c r="T627" s="365"/>
      <c r="U627" s="413"/>
      <c r="V627" s="187"/>
      <c r="W627" s="410"/>
      <c r="X627" s="187"/>
      <c r="Y627" s="410"/>
      <c r="Z627" s="187"/>
      <c r="AA627" s="410"/>
      <c r="AB627" s="187"/>
      <c r="AC627" s="410"/>
      <c r="AD627" s="187"/>
      <c r="AE627" s="410"/>
      <c r="AF627" s="187"/>
      <c r="AG627" s="410"/>
      <c r="AH627" s="187"/>
      <c r="AI627" s="410"/>
      <c r="AJ627" s="187"/>
      <c r="AK627" s="410"/>
      <c r="AL627" s="187"/>
      <c r="AM627" s="410"/>
      <c r="AN627" s="187"/>
      <c r="AO627" s="410"/>
      <c r="AP627" s="187"/>
      <c r="AQ627" s="410"/>
      <c r="AR627" s="187"/>
      <c r="AS627" s="410"/>
      <c r="AT627" s="187"/>
      <c r="AU627" s="410"/>
      <c r="AV627" s="187"/>
      <c r="AW627" s="410"/>
      <c r="AX627" s="405"/>
      <c r="AY627" s="406"/>
      <c r="AZ627" s="406"/>
      <c r="BA627" s="405"/>
      <c r="BB627" s="406"/>
    </row>
    <row r="628" spans="1:54" ht="12.75">
      <c r="A628" s="405"/>
      <c r="B628" s="405"/>
      <c r="C628" s="312"/>
      <c r="D628" s="406"/>
      <c r="E628" s="405"/>
      <c r="F628" s="406"/>
      <c r="G628" s="405"/>
      <c r="H628" s="406"/>
      <c r="I628" s="405"/>
      <c r="J628" s="365"/>
      <c r="K628" s="413"/>
      <c r="L628" s="365"/>
      <c r="M628" s="413"/>
      <c r="N628" s="365"/>
      <c r="O628" s="413"/>
      <c r="P628" s="365"/>
      <c r="Q628" s="413"/>
      <c r="R628" s="365"/>
      <c r="S628" s="413"/>
      <c r="T628" s="365"/>
      <c r="U628" s="413"/>
      <c r="V628" s="187"/>
      <c r="W628" s="410"/>
      <c r="X628" s="187"/>
      <c r="Y628" s="410"/>
      <c r="Z628" s="187"/>
      <c r="AA628" s="410"/>
      <c r="AB628" s="187"/>
      <c r="AC628" s="410"/>
      <c r="AD628" s="187"/>
      <c r="AE628" s="410"/>
      <c r="AF628" s="187"/>
      <c r="AG628" s="410"/>
      <c r="AH628" s="187"/>
      <c r="AI628" s="410"/>
      <c r="AJ628" s="187"/>
      <c r="AK628" s="410"/>
      <c r="AL628" s="187"/>
      <c r="AM628" s="410"/>
      <c r="AN628" s="187"/>
      <c r="AO628" s="410"/>
      <c r="AP628" s="187"/>
      <c r="AQ628" s="410"/>
      <c r="AR628" s="187"/>
      <c r="AS628" s="410"/>
      <c r="AT628" s="187"/>
      <c r="AU628" s="410"/>
      <c r="AV628" s="187"/>
      <c r="AW628" s="410"/>
      <c r="AX628" s="405"/>
      <c r="AY628" s="406"/>
      <c r="AZ628" s="406"/>
      <c r="BA628" s="405"/>
      <c r="BB628" s="406"/>
    </row>
    <row r="629" spans="1:54" ht="12.75">
      <c r="A629" s="405"/>
      <c r="B629" s="405"/>
      <c r="C629" s="312"/>
      <c r="D629" s="406"/>
      <c r="E629" s="405"/>
      <c r="F629" s="406"/>
      <c r="G629" s="405"/>
      <c r="H629" s="406"/>
      <c r="I629" s="405"/>
      <c r="J629" s="365"/>
      <c r="K629" s="413"/>
      <c r="L629" s="365"/>
      <c r="M629" s="413"/>
      <c r="N629" s="365"/>
      <c r="O629" s="413"/>
      <c r="P629" s="365"/>
      <c r="Q629" s="413"/>
      <c r="R629" s="365"/>
      <c r="S629" s="413"/>
      <c r="T629" s="365"/>
      <c r="U629" s="413"/>
      <c r="V629" s="187"/>
      <c r="W629" s="410"/>
      <c r="X629" s="187"/>
      <c r="Y629" s="410"/>
      <c r="Z629" s="187"/>
      <c r="AA629" s="410"/>
      <c r="AB629" s="187"/>
      <c r="AC629" s="410"/>
      <c r="AD629" s="187"/>
      <c r="AE629" s="410"/>
      <c r="AF629" s="187"/>
      <c r="AG629" s="410"/>
      <c r="AH629" s="187"/>
      <c r="AI629" s="410"/>
      <c r="AJ629" s="187"/>
      <c r="AK629" s="410"/>
      <c r="AL629" s="187"/>
      <c r="AM629" s="410"/>
      <c r="AN629" s="187"/>
      <c r="AO629" s="410"/>
      <c r="AP629" s="187"/>
      <c r="AQ629" s="410"/>
      <c r="AR629" s="187"/>
      <c r="AS629" s="410"/>
      <c r="AT629" s="187"/>
      <c r="AU629" s="410"/>
      <c r="AV629" s="187"/>
      <c r="AW629" s="410"/>
      <c r="AX629" s="405"/>
      <c r="AY629" s="406"/>
      <c r="AZ629" s="406"/>
      <c r="BA629" s="405"/>
      <c r="BB629" s="406"/>
    </row>
    <row r="630" spans="1:54" ht="12.75">
      <c r="A630" s="405"/>
      <c r="B630" s="405"/>
      <c r="C630" s="312"/>
      <c r="D630" s="406"/>
      <c r="E630" s="405"/>
      <c r="F630" s="406"/>
      <c r="G630" s="405"/>
      <c r="H630" s="406"/>
      <c r="I630" s="405"/>
      <c r="J630" s="365"/>
      <c r="K630" s="413"/>
      <c r="L630" s="365"/>
      <c r="M630" s="413"/>
      <c r="N630" s="365"/>
      <c r="O630" s="413"/>
      <c r="P630" s="365"/>
      <c r="Q630" s="413"/>
      <c r="R630" s="365"/>
      <c r="S630" s="413"/>
      <c r="T630" s="365"/>
      <c r="U630" s="413"/>
      <c r="V630" s="187"/>
      <c r="W630" s="410"/>
      <c r="X630" s="187"/>
      <c r="Y630" s="410"/>
      <c r="Z630" s="187"/>
      <c r="AA630" s="410"/>
      <c r="AB630" s="187"/>
      <c r="AC630" s="410"/>
      <c r="AD630" s="187"/>
      <c r="AE630" s="410"/>
      <c r="AF630" s="187"/>
      <c r="AG630" s="410"/>
      <c r="AH630" s="187"/>
      <c r="AI630" s="410"/>
      <c r="AJ630" s="187"/>
      <c r="AK630" s="410"/>
      <c r="AL630" s="187"/>
      <c r="AM630" s="410"/>
      <c r="AN630" s="187"/>
      <c r="AO630" s="410"/>
      <c r="AP630" s="187"/>
      <c r="AQ630" s="410"/>
      <c r="AR630" s="187"/>
      <c r="AS630" s="410"/>
      <c r="AT630" s="187"/>
      <c r="AU630" s="410"/>
      <c r="AV630" s="187"/>
      <c r="AW630" s="410"/>
      <c r="AX630" s="405"/>
      <c r="AY630" s="406"/>
      <c r="AZ630" s="406"/>
      <c r="BA630" s="405"/>
      <c r="BB630" s="406"/>
    </row>
    <row r="631" spans="1:54" ht="12.75">
      <c r="A631" s="405"/>
      <c r="B631" s="405"/>
      <c r="C631" s="312"/>
      <c r="D631" s="406"/>
      <c r="E631" s="405"/>
      <c r="F631" s="406"/>
      <c r="G631" s="405"/>
      <c r="H631" s="406"/>
      <c r="I631" s="405"/>
      <c r="J631" s="365"/>
      <c r="K631" s="413"/>
      <c r="L631" s="365"/>
      <c r="M631" s="413"/>
      <c r="N631" s="365"/>
      <c r="O631" s="413"/>
      <c r="P631" s="365"/>
      <c r="Q631" s="413"/>
      <c r="R631" s="365"/>
      <c r="S631" s="413"/>
      <c r="T631" s="365"/>
      <c r="U631" s="413"/>
      <c r="V631" s="187"/>
      <c r="W631" s="410"/>
      <c r="X631" s="187"/>
      <c r="Y631" s="410"/>
      <c r="Z631" s="187"/>
      <c r="AA631" s="410"/>
      <c r="AB631" s="187"/>
      <c r="AC631" s="410"/>
      <c r="AD631" s="187"/>
      <c r="AE631" s="410"/>
      <c r="AF631" s="187"/>
      <c r="AG631" s="410"/>
      <c r="AH631" s="187"/>
      <c r="AI631" s="410"/>
      <c r="AJ631" s="187"/>
      <c r="AK631" s="410"/>
      <c r="AL631" s="187"/>
      <c r="AM631" s="410"/>
      <c r="AN631" s="187"/>
      <c r="AO631" s="410"/>
      <c r="AP631" s="187"/>
      <c r="AQ631" s="410"/>
      <c r="AR631" s="187"/>
      <c r="AS631" s="410"/>
      <c r="AT631" s="187"/>
      <c r="AU631" s="410"/>
      <c r="AV631" s="187"/>
      <c r="AW631" s="410"/>
      <c r="AX631" s="405"/>
      <c r="AY631" s="406"/>
      <c r="AZ631" s="406"/>
      <c r="BA631" s="405"/>
      <c r="BB631" s="406"/>
    </row>
    <row r="632" spans="1:54" ht="12.75">
      <c r="A632" s="405"/>
      <c r="B632" s="405"/>
      <c r="C632" s="312"/>
      <c r="D632" s="406"/>
      <c r="E632" s="405"/>
      <c r="F632" s="406"/>
      <c r="G632" s="405"/>
      <c r="H632" s="406"/>
      <c r="I632" s="405"/>
      <c r="J632" s="365"/>
      <c r="K632" s="413"/>
      <c r="L632" s="365"/>
      <c r="M632" s="413"/>
      <c r="N632" s="365"/>
      <c r="O632" s="413"/>
      <c r="P632" s="365"/>
      <c r="Q632" s="413"/>
      <c r="R632" s="365"/>
      <c r="S632" s="413"/>
      <c r="T632" s="365"/>
      <c r="U632" s="413"/>
      <c r="V632" s="187"/>
      <c r="W632" s="410"/>
      <c r="X632" s="187"/>
      <c r="Y632" s="410"/>
      <c r="Z632" s="187"/>
      <c r="AA632" s="410"/>
      <c r="AB632" s="187"/>
      <c r="AC632" s="410"/>
      <c r="AD632" s="187"/>
      <c r="AE632" s="410"/>
      <c r="AF632" s="187"/>
      <c r="AG632" s="410"/>
      <c r="AH632" s="187"/>
      <c r="AI632" s="410"/>
      <c r="AJ632" s="187"/>
      <c r="AK632" s="410"/>
      <c r="AL632" s="187"/>
      <c r="AM632" s="410"/>
      <c r="AN632" s="187"/>
      <c r="AO632" s="410"/>
      <c r="AP632" s="187"/>
      <c r="AQ632" s="410"/>
      <c r="AR632" s="187"/>
      <c r="AS632" s="410"/>
      <c r="AT632" s="187"/>
      <c r="AU632" s="410"/>
      <c r="AV632" s="187"/>
      <c r="AW632" s="410"/>
      <c r="AX632" s="405"/>
      <c r="AY632" s="406"/>
      <c r="AZ632" s="406"/>
      <c r="BA632" s="405"/>
      <c r="BB632" s="406"/>
    </row>
    <row r="633" spans="1:54" ht="12.75">
      <c r="A633" s="405"/>
      <c r="B633" s="405"/>
      <c r="C633" s="312"/>
      <c r="D633" s="406"/>
      <c r="E633" s="405"/>
      <c r="F633" s="406"/>
      <c r="G633" s="405"/>
      <c r="H633" s="406"/>
      <c r="I633" s="405"/>
      <c r="J633" s="365"/>
      <c r="K633" s="413"/>
      <c r="L633" s="365"/>
      <c r="M633" s="413"/>
      <c r="N633" s="365"/>
      <c r="O633" s="413"/>
      <c r="P633" s="365"/>
      <c r="Q633" s="413"/>
      <c r="R633" s="365"/>
      <c r="S633" s="413"/>
      <c r="T633" s="365"/>
      <c r="U633" s="413"/>
      <c r="V633" s="187"/>
      <c r="W633" s="410"/>
      <c r="X633" s="187"/>
      <c r="Y633" s="410"/>
      <c r="Z633" s="187"/>
      <c r="AA633" s="410"/>
      <c r="AB633" s="187"/>
      <c r="AC633" s="410"/>
      <c r="AD633" s="187"/>
      <c r="AE633" s="410"/>
      <c r="AF633" s="187"/>
      <c r="AG633" s="410"/>
      <c r="AH633" s="187"/>
      <c r="AI633" s="410"/>
      <c r="AJ633" s="187"/>
      <c r="AK633" s="410"/>
      <c r="AL633" s="187"/>
      <c r="AM633" s="410"/>
      <c r="AN633" s="187"/>
      <c r="AO633" s="410"/>
      <c r="AP633" s="187"/>
      <c r="AQ633" s="410"/>
      <c r="AR633" s="187"/>
      <c r="AS633" s="410"/>
      <c r="AT633" s="187"/>
      <c r="AU633" s="410"/>
      <c r="AV633" s="187"/>
      <c r="AW633" s="410"/>
      <c r="AX633" s="405"/>
      <c r="AY633" s="406"/>
      <c r="AZ633" s="406"/>
      <c r="BA633" s="405"/>
      <c r="BB633" s="406"/>
    </row>
    <row r="634" spans="1:54" ht="12.75">
      <c r="A634" s="405"/>
      <c r="B634" s="405"/>
      <c r="C634" s="312"/>
      <c r="D634" s="406"/>
      <c r="E634" s="405"/>
      <c r="F634" s="406"/>
      <c r="G634" s="405"/>
      <c r="H634" s="406"/>
      <c r="I634" s="405"/>
      <c r="J634" s="365"/>
      <c r="K634" s="413"/>
      <c r="L634" s="365"/>
      <c r="M634" s="413"/>
      <c r="N634" s="365"/>
      <c r="O634" s="413"/>
      <c r="P634" s="365"/>
      <c r="Q634" s="413"/>
      <c r="R634" s="365"/>
      <c r="S634" s="413"/>
      <c r="T634" s="365"/>
      <c r="U634" s="413"/>
      <c r="V634" s="187"/>
      <c r="W634" s="410"/>
      <c r="X634" s="187"/>
      <c r="Y634" s="410"/>
      <c r="Z634" s="187"/>
      <c r="AA634" s="410"/>
      <c r="AB634" s="187"/>
      <c r="AC634" s="410"/>
      <c r="AD634" s="187"/>
      <c r="AE634" s="410"/>
      <c r="AF634" s="187"/>
      <c r="AG634" s="410"/>
      <c r="AH634" s="187"/>
      <c r="AI634" s="410"/>
      <c r="AJ634" s="187"/>
      <c r="AK634" s="410"/>
      <c r="AL634" s="187"/>
      <c r="AM634" s="410"/>
      <c r="AN634" s="187"/>
      <c r="AO634" s="410"/>
      <c r="AP634" s="187"/>
      <c r="AQ634" s="410"/>
      <c r="AR634" s="187"/>
      <c r="AS634" s="410"/>
      <c r="AT634" s="187"/>
      <c r="AU634" s="410"/>
      <c r="AV634" s="187"/>
      <c r="AW634" s="410"/>
      <c r="AX634" s="405"/>
      <c r="AY634" s="406"/>
      <c r="AZ634" s="406"/>
      <c r="BA634" s="405"/>
      <c r="BB634" s="406"/>
    </row>
    <row r="635" spans="1:54" ht="12.75">
      <c r="A635" s="405"/>
      <c r="B635" s="405"/>
      <c r="C635" s="312"/>
      <c r="D635" s="406"/>
      <c r="E635" s="405"/>
      <c r="F635" s="406"/>
      <c r="G635" s="405"/>
      <c r="H635" s="406"/>
      <c r="I635" s="405"/>
      <c r="J635" s="365"/>
      <c r="K635" s="413"/>
      <c r="L635" s="365"/>
      <c r="M635" s="413"/>
      <c r="N635" s="365"/>
      <c r="O635" s="413"/>
      <c r="P635" s="365"/>
      <c r="Q635" s="413"/>
      <c r="R635" s="365"/>
      <c r="S635" s="413"/>
      <c r="T635" s="365"/>
      <c r="U635" s="413"/>
      <c r="V635" s="187"/>
      <c r="W635" s="410"/>
      <c r="X635" s="187"/>
      <c r="Y635" s="410"/>
      <c r="Z635" s="187"/>
      <c r="AA635" s="410"/>
      <c r="AB635" s="187"/>
      <c r="AC635" s="410"/>
      <c r="AD635" s="187"/>
      <c r="AE635" s="410"/>
      <c r="AF635" s="187"/>
      <c r="AG635" s="410"/>
      <c r="AH635" s="187"/>
      <c r="AI635" s="410"/>
      <c r="AJ635" s="187"/>
      <c r="AK635" s="410"/>
      <c r="AL635" s="187"/>
      <c r="AM635" s="410"/>
      <c r="AN635" s="187"/>
      <c r="AO635" s="410"/>
      <c r="AP635" s="187"/>
      <c r="AQ635" s="410"/>
      <c r="AR635" s="187"/>
      <c r="AS635" s="410"/>
      <c r="AT635" s="187"/>
      <c r="AU635" s="410"/>
      <c r="AV635" s="187"/>
      <c r="AW635" s="410"/>
      <c r="AX635" s="405"/>
      <c r="AY635" s="406"/>
      <c r="AZ635" s="406"/>
      <c r="BA635" s="405"/>
      <c r="BB635" s="406"/>
    </row>
    <row r="636" spans="1:54" ht="12.75">
      <c r="A636" s="405"/>
      <c r="B636" s="405"/>
      <c r="C636" s="312"/>
      <c r="D636" s="406"/>
      <c r="E636" s="405"/>
      <c r="F636" s="406"/>
      <c r="G636" s="405"/>
      <c r="H636" s="406"/>
      <c r="I636" s="405"/>
      <c r="J636" s="365"/>
      <c r="K636" s="413"/>
      <c r="L636" s="365"/>
      <c r="M636" s="413"/>
      <c r="N636" s="365"/>
      <c r="O636" s="413"/>
      <c r="P636" s="365"/>
      <c r="Q636" s="413"/>
      <c r="R636" s="365"/>
      <c r="S636" s="413"/>
      <c r="T636" s="365"/>
      <c r="U636" s="413"/>
      <c r="V636" s="187"/>
      <c r="W636" s="410"/>
      <c r="X636" s="187"/>
      <c r="Y636" s="410"/>
      <c r="Z636" s="187"/>
      <c r="AA636" s="410"/>
      <c r="AB636" s="187"/>
      <c r="AC636" s="410"/>
      <c r="AD636" s="187"/>
      <c r="AE636" s="410"/>
      <c r="AF636" s="187"/>
      <c r="AG636" s="410"/>
      <c r="AH636" s="187"/>
      <c r="AI636" s="410"/>
      <c r="AJ636" s="187"/>
      <c r="AK636" s="410"/>
      <c r="AL636" s="187"/>
      <c r="AM636" s="410"/>
      <c r="AN636" s="187"/>
      <c r="AO636" s="410"/>
      <c r="AP636" s="187"/>
      <c r="AQ636" s="410"/>
      <c r="AR636" s="187"/>
      <c r="AS636" s="410"/>
      <c r="AT636" s="187"/>
      <c r="AU636" s="410"/>
      <c r="AV636" s="187"/>
      <c r="AW636" s="410"/>
      <c r="AX636" s="405"/>
      <c r="AY636" s="406"/>
      <c r="AZ636" s="406"/>
      <c r="BA636" s="405"/>
      <c r="BB636" s="406"/>
    </row>
    <row r="637" spans="1:54" ht="12.75">
      <c r="A637" s="405"/>
      <c r="B637" s="405"/>
      <c r="C637" s="312"/>
      <c r="D637" s="406"/>
      <c r="E637" s="405"/>
      <c r="F637" s="406"/>
      <c r="G637" s="405"/>
      <c r="H637" s="406"/>
      <c r="I637" s="405"/>
      <c r="J637" s="365"/>
      <c r="K637" s="413"/>
      <c r="L637" s="365"/>
      <c r="M637" s="413"/>
      <c r="N637" s="365"/>
      <c r="O637" s="413"/>
      <c r="P637" s="365"/>
      <c r="Q637" s="413"/>
      <c r="R637" s="365"/>
      <c r="S637" s="413"/>
      <c r="T637" s="365"/>
      <c r="U637" s="413"/>
      <c r="V637" s="187"/>
      <c r="W637" s="410"/>
      <c r="X637" s="187"/>
      <c r="Y637" s="410"/>
      <c r="Z637" s="187"/>
      <c r="AA637" s="410"/>
      <c r="AB637" s="187"/>
      <c r="AC637" s="410"/>
      <c r="AD637" s="187"/>
      <c r="AE637" s="410"/>
      <c r="AF637" s="187"/>
      <c r="AG637" s="410"/>
      <c r="AH637" s="187"/>
      <c r="AI637" s="410"/>
      <c r="AJ637" s="187"/>
      <c r="AK637" s="410"/>
      <c r="AL637" s="187"/>
      <c r="AM637" s="410"/>
      <c r="AN637" s="187"/>
      <c r="AO637" s="410"/>
      <c r="AP637" s="187"/>
      <c r="AQ637" s="410"/>
      <c r="AR637" s="187"/>
      <c r="AS637" s="410"/>
      <c r="AT637" s="187"/>
      <c r="AU637" s="410"/>
      <c r="AV637" s="187"/>
      <c r="AW637" s="410"/>
      <c r="AX637" s="405"/>
      <c r="AY637" s="406"/>
      <c r="AZ637" s="406"/>
      <c r="BA637" s="405"/>
      <c r="BB637" s="406"/>
    </row>
    <row r="638" spans="1:54" ht="12.75">
      <c r="A638" s="405"/>
      <c r="B638" s="405"/>
      <c r="C638" s="312"/>
      <c r="D638" s="406"/>
      <c r="E638" s="405"/>
      <c r="F638" s="406"/>
      <c r="G638" s="405"/>
      <c r="H638" s="406"/>
      <c r="I638" s="405"/>
      <c r="J638" s="365"/>
      <c r="K638" s="413"/>
      <c r="L638" s="365"/>
      <c r="M638" s="413"/>
      <c r="N638" s="365"/>
      <c r="O638" s="413"/>
      <c r="P638" s="365"/>
      <c r="Q638" s="413"/>
      <c r="R638" s="365"/>
      <c r="S638" s="413"/>
      <c r="T638" s="365"/>
      <c r="U638" s="413"/>
      <c r="V638" s="187"/>
      <c r="W638" s="410"/>
      <c r="X638" s="187"/>
      <c r="Y638" s="410"/>
      <c r="Z638" s="187"/>
      <c r="AA638" s="410"/>
      <c r="AB638" s="187"/>
      <c r="AC638" s="410"/>
      <c r="AD638" s="187"/>
      <c r="AE638" s="410"/>
      <c r="AF638" s="187"/>
      <c r="AG638" s="410"/>
      <c r="AH638" s="187"/>
      <c r="AI638" s="410"/>
      <c r="AJ638" s="187"/>
      <c r="AK638" s="410"/>
      <c r="AL638" s="187"/>
      <c r="AM638" s="410"/>
      <c r="AN638" s="187"/>
      <c r="AO638" s="410"/>
      <c r="AP638" s="187"/>
      <c r="AQ638" s="410"/>
      <c r="AR638" s="187"/>
      <c r="AS638" s="410"/>
      <c r="AT638" s="187"/>
      <c r="AU638" s="410"/>
      <c r="AV638" s="187"/>
      <c r="AW638" s="410"/>
      <c r="AX638" s="405"/>
      <c r="AY638" s="406"/>
      <c r="AZ638" s="406"/>
      <c r="BA638" s="405"/>
      <c r="BB638" s="406"/>
    </row>
    <row r="639" spans="1:54" ht="12.75">
      <c r="A639" s="405"/>
      <c r="B639" s="405"/>
      <c r="C639" s="312"/>
      <c r="D639" s="406"/>
      <c r="E639" s="405"/>
      <c r="F639" s="406"/>
      <c r="G639" s="405"/>
      <c r="H639" s="406"/>
      <c r="I639" s="405"/>
      <c r="J639" s="365"/>
      <c r="K639" s="413"/>
      <c r="L639" s="365"/>
      <c r="M639" s="413"/>
      <c r="N639" s="365"/>
      <c r="O639" s="413"/>
      <c r="P639" s="365"/>
      <c r="Q639" s="413"/>
      <c r="R639" s="365"/>
      <c r="S639" s="413"/>
      <c r="T639" s="365"/>
      <c r="U639" s="413"/>
      <c r="V639" s="187"/>
      <c r="W639" s="410"/>
      <c r="X639" s="187"/>
      <c r="Y639" s="410"/>
      <c r="Z639" s="187"/>
      <c r="AA639" s="410"/>
      <c r="AB639" s="187"/>
      <c r="AC639" s="410"/>
      <c r="AD639" s="187"/>
      <c r="AE639" s="410"/>
      <c r="AF639" s="187"/>
      <c r="AG639" s="410"/>
      <c r="AH639" s="187"/>
      <c r="AI639" s="410"/>
      <c r="AJ639" s="187"/>
      <c r="AK639" s="410"/>
      <c r="AL639" s="187"/>
      <c r="AM639" s="410"/>
      <c r="AN639" s="187"/>
      <c r="AO639" s="410"/>
      <c r="AP639" s="187"/>
      <c r="AQ639" s="410"/>
      <c r="AR639" s="187"/>
      <c r="AS639" s="410"/>
      <c r="AT639" s="187"/>
      <c r="AU639" s="410"/>
      <c r="AV639" s="187"/>
      <c r="AW639" s="410"/>
      <c r="AX639" s="405"/>
      <c r="AY639" s="406"/>
      <c r="AZ639" s="406"/>
      <c r="BA639" s="405"/>
      <c r="BB639" s="406"/>
    </row>
    <row r="640" spans="1:54" ht="12.75">
      <c r="A640" s="405"/>
      <c r="B640" s="405"/>
      <c r="C640" s="312"/>
      <c r="D640" s="406"/>
      <c r="E640" s="405"/>
      <c r="F640" s="406"/>
      <c r="G640" s="405"/>
      <c r="H640" s="406"/>
      <c r="I640" s="405"/>
      <c r="J640" s="365"/>
      <c r="K640" s="413"/>
      <c r="L640" s="365"/>
      <c r="M640" s="413"/>
      <c r="N640" s="365"/>
      <c r="O640" s="413"/>
      <c r="P640" s="365"/>
      <c r="Q640" s="413"/>
      <c r="R640" s="365"/>
      <c r="S640" s="413"/>
      <c r="T640" s="365"/>
      <c r="U640" s="413"/>
      <c r="V640" s="187"/>
      <c r="W640" s="410"/>
      <c r="X640" s="187"/>
      <c r="Y640" s="410"/>
      <c r="Z640" s="187"/>
      <c r="AA640" s="410"/>
      <c r="AB640" s="187"/>
      <c r="AC640" s="410"/>
      <c r="AD640" s="187"/>
      <c r="AE640" s="410"/>
      <c r="AF640" s="187"/>
      <c r="AG640" s="410"/>
      <c r="AH640" s="187"/>
      <c r="AI640" s="410"/>
      <c r="AJ640" s="187"/>
      <c r="AK640" s="410"/>
      <c r="AL640" s="187"/>
      <c r="AM640" s="410"/>
      <c r="AN640" s="187"/>
      <c r="AO640" s="410"/>
      <c r="AP640" s="187"/>
      <c r="AQ640" s="410"/>
      <c r="AR640" s="187"/>
      <c r="AS640" s="410"/>
      <c r="AT640" s="187"/>
      <c r="AU640" s="410"/>
      <c r="AV640" s="187"/>
      <c r="AW640" s="410"/>
      <c r="AX640" s="405"/>
      <c r="AY640" s="406"/>
      <c r="AZ640" s="406"/>
      <c r="BA640" s="405"/>
      <c r="BB640" s="406"/>
    </row>
    <row r="641" spans="1:54" ht="12.75">
      <c r="A641" s="405"/>
      <c r="B641" s="405"/>
      <c r="C641" s="312"/>
      <c r="D641" s="406"/>
      <c r="E641" s="405"/>
      <c r="F641" s="406"/>
      <c r="G641" s="405"/>
      <c r="H641" s="406"/>
      <c r="I641" s="405"/>
      <c r="J641" s="365"/>
      <c r="K641" s="413"/>
      <c r="L641" s="365"/>
      <c r="M641" s="413"/>
      <c r="N641" s="365"/>
      <c r="O641" s="413"/>
      <c r="P641" s="365"/>
      <c r="Q641" s="413"/>
      <c r="R641" s="365"/>
      <c r="S641" s="413"/>
      <c r="T641" s="365"/>
      <c r="U641" s="413"/>
      <c r="V641" s="187"/>
      <c r="W641" s="410"/>
      <c r="X641" s="187"/>
      <c r="Y641" s="410"/>
      <c r="Z641" s="187"/>
      <c r="AA641" s="410"/>
      <c r="AB641" s="187"/>
      <c r="AC641" s="410"/>
      <c r="AD641" s="187"/>
      <c r="AE641" s="410"/>
      <c r="AF641" s="187"/>
      <c r="AG641" s="410"/>
      <c r="AH641" s="187"/>
      <c r="AI641" s="410"/>
      <c r="AJ641" s="187"/>
      <c r="AK641" s="410"/>
      <c r="AL641" s="187"/>
      <c r="AM641" s="410"/>
      <c r="AN641" s="187"/>
      <c r="AO641" s="410"/>
      <c r="AP641" s="187"/>
      <c r="AQ641" s="410"/>
      <c r="AR641" s="187"/>
      <c r="AS641" s="410"/>
      <c r="AT641" s="187"/>
      <c r="AU641" s="410"/>
      <c r="AV641" s="187"/>
      <c r="AW641" s="410"/>
      <c r="AX641" s="405"/>
      <c r="AY641" s="406"/>
      <c r="AZ641" s="406"/>
      <c r="BA641" s="405"/>
      <c r="BB641" s="406"/>
    </row>
    <row r="642" spans="1:54" ht="12.75">
      <c r="A642" s="405"/>
      <c r="B642" s="405"/>
      <c r="C642" s="312"/>
      <c r="D642" s="406"/>
      <c r="E642" s="405"/>
      <c r="F642" s="406"/>
      <c r="G642" s="405"/>
      <c r="H642" s="406"/>
      <c r="I642" s="405"/>
      <c r="J642" s="365"/>
      <c r="K642" s="413"/>
      <c r="L642" s="365"/>
      <c r="M642" s="413"/>
      <c r="N642" s="365"/>
      <c r="O642" s="413"/>
      <c r="P642" s="365"/>
      <c r="Q642" s="413"/>
      <c r="R642" s="365"/>
      <c r="S642" s="413"/>
      <c r="T642" s="365"/>
      <c r="U642" s="413"/>
      <c r="V642" s="187"/>
      <c r="W642" s="410"/>
      <c r="X642" s="187"/>
      <c r="Y642" s="410"/>
      <c r="Z642" s="187"/>
      <c r="AA642" s="410"/>
      <c r="AB642" s="187"/>
      <c r="AC642" s="410"/>
      <c r="AD642" s="187"/>
      <c r="AE642" s="410"/>
      <c r="AF642" s="187"/>
      <c r="AG642" s="410"/>
      <c r="AH642" s="187"/>
      <c r="AI642" s="410"/>
      <c r="AJ642" s="187"/>
      <c r="AK642" s="410"/>
      <c r="AL642" s="187"/>
      <c r="AM642" s="410"/>
      <c r="AN642" s="187"/>
      <c r="AO642" s="410"/>
      <c r="AP642" s="187"/>
      <c r="AQ642" s="410"/>
      <c r="AR642" s="187"/>
      <c r="AS642" s="410"/>
      <c r="AT642" s="187"/>
      <c r="AU642" s="410"/>
      <c r="AV642" s="187"/>
      <c r="AW642" s="410"/>
      <c r="AX642" s="405"/>
      <c r="AY642" s="406"/>
      <c r="AZ642" s="406"/>
      <c r="BA642" s="405"/>
      <c r="BB642" s="406"/>
    </row>
    <row r="643" spans="1:54" ht="12.75">
      <c r="A643" s="405"/>
      <c r="B643" s="405"/>
      <c r="C643" s="312"/>
      <c r="D643" s="406"/>
      <c r="E643" s="405"/>
      <c r="F643" s="406"/>
      <c r="G643" s="405"/>
      <c r="H643" s="406"/>
      <c r="I643" s="405"/>
      <c r="J643" s="365"/>
      <c r="K643" s="413"/>
      <c r="L643" s="365"/>
      <c r="M643" s="413"/>
      <c r="N643" s="365"/>
      <c r="O643" s="413"/>
      <c r="P643" s="365"/>
      <c r="Q643" s="413"/>
      <c r="R643" s="365"/>
      <c r="S643" s="413"/>
      <c r="T643" s="365"/>
      <c r="U643" s="413"/>
      <c r="V643" s="187"/>
      <c r="W643" s="410"/>
      <c r="X643" s="187"/>
      <c r="Y643" s="410"/>
      <c r="Z643" s="187"/>
      <c r="AA643" s="410"/>
      <c r="AB643" s="187"/>
      <c r="AC643" s="410"/>
      <c r="AD643" s="187"/>
      <c r="AE643" s="410"/>
      <c r="AF643" s="187"/>
      <c r="AG643" s="410"/>
      <c r="AH643" s="187"/>
      <c r="AI643" s="410"/>
      <c r="AJ643" s="187"/>
      <c r="AK643" s="410"/>
      <c r="AL643" s="187"/>
      <c r="AM643" s="410"/>
      <c r="AN643" s="187"/>
      <c r="AO643" s="410"/>
      <c r="AP643" s="187"/>
      <c r="AQ643" s="410"/>
      <c r="AR643" s="187"/>
      <c r="AS643" s="410"/>
      <c r="AT643" s="187"/>
      <c r="AU643" s="410"/>
      <c r="AV643" s="187"/>
      <c r="AW643" s="410"/>
      <c r="AX643" s="405"/>
      <c r="AY643" s="406"/>
      <c r="AZ643" s="406"/>
      <c r="BA643" s="405"/>
      <c r="BB643" s="406"/>
    </row>
    <row r="644" spans="1:54" ht="12.75">
      <c r="A644" s="405"/>
      <c r="B644" s="405"/>
      <c r="C644" s="312"/>
      <c r="D644" s="406"/>
      <c r="E644" s="405"/>
      <c r="F644" s="406"/>
      <c r="G644" s="405"/>
      <c r="H644" s="406"/>
      <c r="I644" s="405"/>
      <c r="J644" s="365"/>
      <c r="K644" s="413"/>
      <c r="L644" s="365"/>
      <c r="M644" s="413"/>
      <c r="N644" s="365"/>
      <c r="O644" s="413"/>
      <c r="P644" s="365"/>
      <c r="Q644" s="413"/>
      <c r="R644" s="365"/>
      <c r="S644" s="413"/>
      <c r="T644" s="365"/>
      <c r="U644" s="413"/>
      <c r="V644" s="187"/>
      <c r="W644" s="410"/>
      <c r="X644" s="187"/>
      <c r="Y644" s="410"/>
      <c r="Z644" s="187"/>
      <c r="AA644" s="410"/>
      <c r="AB644" s="187"/>
      <c r="AC644" s="410"/>
      <c r="AD644" s="187"/>
      <c r="AE644" s="410"/>
      <c r="AF644" s="187"/>
      <c r="AG644" s="410"/>
      <c r="AH644" s="187"/>
      <c r="AI644" s="410"/>
      <c r="AJ644" s="187"/>
      <c r="AK644" s="410"/>
      <c r="AL644" s="187"/>
      <c r="AM644" s="410"/>
      <c r="AN644" s="187"/>
      <c r="AO644" s="410"/>
      <c r="AP644" s="187"/>
      <c r="AQ644" s="410"/>
      <c r="AR644" s="187"/>
      <c r="AS644" s="410"/>
      <c r="AT644" s="187"/>
      <c r="AU644" s="410"/>
      <c r="AV644" s="187"/>
      <c r="AW644" s="410"/>
      <c r="AX644" s="405"/>
      <c r="AY644" s="406"/>
      <c r="AZ644" s="406"/>
      <c r="BA644" s="405"/>
      <c r="BB644" s="406"/>
    </row>
    <row r="645" spans="1:54" ht="12.75">
      <c r="A645" s="405"/>
      <c r="B645" s="405"/>
      <c r="C645" s="312"/>
      <c r="D645" s="406"/>
      <c r="E645" s="405"/>
      <c r="F645" s="406"/>
      <c r="G645" s="405"/>
      <c r="H645" s="406"/>
      <c r="I645" s="405"/>
      <c r="J645" s="365"/>
      <c r="K645" s="413"/>
      <c r="L645" s="365"/>
      <c r="M645" s="413"/>
      <c r="N645" s="365"/>
      <c r="O645" s="413"/>
      <c r="P645" s="365"/>
      <c r="Q645" s="413"/>
      <c r="R645" s="365"/>
      <c r="S645" s="413"/>
      <c r="T645" s="365"/>
      <c r="U645" s="413"/>
      <c r="V645" s="187"/>
      <c r="W645" s="410"/>
      <c r="X645" s="187"/>
      <c r="Y645" s="410"/>
      <c r="Z645" s="187"/>
      <c r="AA645" s="410"/>
      <c r="AB645" s="187"/>
      <c r="AC645" s="410"/>
      <c r="AD645" s="187"/>
      <c r="AE645" s="410"/>
      <c r="AF645" s="187"/>
      <c r="AG645" s="410"/>
      <c r="AH645" s="187"/>
      <c r="AI645" s="410"/>
      <c r="AJ645" s="187"/>
      <c r="AK645" s="410"/>
      <c r="AL645" s="187"/>
      <c r="AM645" s="410"/>
      <c r="AN645" s="187"/>
      <c r="AO645" s="410"/>
      <c r="AP645" s="187"/>
      <c r="AQ645" s="410"/>
      <c r="AR645" s="187"/>
      <c r="AS645" s="410"/>
      <c r="AT645" s="187"/>
      <c r="AU645" s="410"/>
      <c r="AV645" s="187"/>
      <c r="AW645" s="410"/>
      <c r="AX645" s="405"/>
      <c r="AY645" s="406"/>
      <c r="AZ645" s="406"/>
      <c r="BA645" s="405"/>
      <c r="BB645" s="406"/>
    </row>
    <row r="646" spans="1:54" ht="12.75">
      <c r="A646" s="405"/>
      <c r="B646" s="405"/>
      <c r="C646" s="312"/>
      <c r="D646" s="406"/>
      <c r="E646" s="405"/>
      <c r="F646" s="406"/>
      <c r="G646" s="405"/>
      <c r="H646" s="406"/>
      <c r="I646" s="405"/>
      <c r="J646" s="365"/>
      <c r="K646" s="413"/>
      <c r="L646" s="365"/>
      <c r="M646" s="413"/>
      <c r="N646" s="365"/>
      <c r="O646" s="413"/>
      <c r="P646" s="365"/>
      <c r="Q646" s="413"/>
      <c r="R646" s="365"/>
      <c r="S646" s="413"/>
      <c r="T646" s="365"/>
      <c r="U646" s="413"/>
      <c r="V646" s="187"/>
      <c r="W646" s="410"/>
      <c r="X646" s="187"/>
      <c r="Y646" s="410"/>
      <c r="Z646" s="187"/>
      <c r="AA646" s="410"/>
      <c r="AB646" s="187"/>
      <c r="AC646" s="410"/>
      <c r="AD646" s="187"/>
      <c r="AE646" s="410"/>
      <c r="AF646" s="187"/>
      <c r="AG646" s="410"/>
      <c r="AH646" s="187"/>
      <c r="AI646" s="410"/>
      <c r="AJ646" s="187"/>
      <c r="AK646" s="410"/>
      <c r="AL646" s="187"/>
      <c r="AM646" s="410"/>
      <c r="AN646" s="187"/>
      <c r="AO646" s="410"/>
      <c r="AP646" s="187"/>
      <c r="AQ646" s="410"/>
      <c r="AR646" s="187"/>
      <c r="AS646" s="410"/>
      <c r="AT646" s="187"/>
      <c r="AU646" s="410"/>
      <c r="AV646" s="187"/>
      <c r="AW646" s="410"/>
      <c r="AX646" s="405"/>
      <c r="AY646" s="406"/>
      <c r="AZ646" s="406"/>
      <c r="BA646" s="405"/>
      <c r="BB646" s="406"/>
    </row>
    <row r="647" spans="1:54" ht="12.75">
      <c r="A647" s="405"/>
      <c r="B647" s="405"/>
      <c r="C647" s="312"/>
      <c r="D647" s="406"/>
      <c r="E647" s="405"/>
      <c r="F647" s="406"/>
      <c r="G647" s="405"/>
      <c r="H647" s="406"/>
      <c r="I647" s="405"/>
      <c r="J647" s="365"/>
      <c r="K647" s="413"/>
      <c r="L647" s="365"/>
      <c r="M647" s="413"/>
      <c r="N647" s="365"/>
      <c r="O647" s="413"/>
      <c r="P647" s="365"/>
      <c r="Q647" s="413"/>
      <c r="R647" s="365"/>
      <c r="S647" s="413"/>
      <c r="T647" s="365"/>
      <c r="U647" s="413"/>
      <c r="V647" s="187"/>
      <c r="W647" s="410"/>
      <c r="X647" s="187"/>
      <c r="Y647" s="410"/>
      <c r="Z647" s="187"/>
      <c r="AA647" s="410"/>
      <c r="AB647" s="187"/>
      <c r="AC647" s="410"/>
      <c r="AD647" s="187"/>
      <c r="AE647" s="410"/>
      <c r="AF647" s="187"/>
      <c r="AG647" s="410"/>
      <c r="AH647" s="187"/>
      <c r="AI647" s="410"/>
      <c r="AJ647" s="187"/>
      <c r="AK647" s="410"/>
      <c r="AL647" s="187"/>
      <c r="AM647" s="410"/>
      <c r="AN647" s="187"/>
      <c r="AO647" s="410"/>
      <c r="AP647" s="187"/>
      <c r="AQ647" s="410"/>
      <c r="AR647" s="187"/>
      <c r="AS647" s="410"/>
      <c r="AT647" s="187"/>
      <c r="AU647" s="410"/>
      <c r="AV647" s="187"/>
      <c r="AW647" s="410"/>
      <c r="AX647" s="405"/>
      <c r="AY647" s="406"/>
      <c r="AZ647" s="406"/>
      <c r="BA647" s="405"/>
      <c r="BB647" s="406"/>
    </row>
    <row r="648" spans="1:54" ht="12.75">
      <c r="A648" s="405"/>
      <c r="B648" s="405"/>
      <c r="C648" s="312"/>
      <c r="D648" s="406"/>
      <c r="E648" s="405"/>
      <c r="F648" s="406"/>
      <c r="G648" s="405"/>
      <c r="H648" s="406"/>
      <c r="I648" s="405"/>
      <c r="J648" s="365"/>
      <c r="K648" s="413"/>
      <c r="L648" s="365"/>
      <c r="M648" s="413"/>
      <c r="N648" s="365"/>
      <c r="O648" s="413"/>
      <c r="P648" s="365"/>
      <c r="Q648" s="413"/>
      <c r="R648" s="365"/>
      <c r="S648" s="413"/>
      <c r="T648" s="365"/>
      <c r="U648" s="413"/>
      <c r="V648" s="187"/>
      <c r="W648" s="410"/>
      <c r="X648" s="187"/>
      <c r="Y648" s="410"/>
      <c r="Z648" s="187"/>
      <c r="AA648" s="410"/>
      <c r="AB648" s="187"/>
      <c r="AC648" s="410"/>
      <c r="AD648" s="187"/>
      <c r="AE648" s="410"/>
      <c r="AF648" s="187"/>
      <c r="AG648" s="410"/>
      <c r="AH648" s="187"/>
      <c r="AI648" s="410"/>
      <c r="AJ648" s="187"/>
      <c r="AK648" s="410"/>
      <c r="AL648" s="187"/>
      <c r="AM648" s="410"/>
      <c r="AN648" s="187"/>
      <c r="AO648" s="410"/>
      <c r="AP648" s="187"/>
      <c r="AQ648" s="410"/>
      <c r="AR648" s="187"/>
      <c r="AS648" s="410"/>
      <c r="AT648" s="187"/>
      <c r="AU648" s="410"/>
      <c r="AV648" s="187"/>
      <c r="AW648" s="410"/>
      <c r="AX648" s="405"/>
      <c r="AY648" s="406"/>
      <c r="AZ648" s="406"/>
      <c r="BA648" s="405"/>
      <c r="BB648" s="406"/>
    </row>
    <row r="649" spans="1:54" ht="12.75">
      <c r="A649" s="405"/>
      <c r="B649" s="405"/>
      <c r="C649" s="312"/>
      <c r="D649" s="406"/>
      <c r="E649" s="405"/>
      <c r="F649" s="406"/>
      <c r="G649" s="405"/>
      <c r="H649" s="406"/>
      <c r="I649" s="405"/>
      <c r="J649" s="365"/>
      <c r="K649" s="413"/>
      <c r="L649" s="365"/>
      <c r="M649" s="413"/>
      <c r="N649" s="365"/>
      <c r="O649" s="413"/>
      <c r="P649" s="365"/>
      <c r="Q649" s="413"/>
      <c r="R649" s="365"/>
      <c r="S649" s="413"/>
      <c r="T649" s="365"/>
      <c r="U649" s="413"/>
      <c r="V649" s="187"/>
      <c r="W649" s="410"/>
      <c r="X649" s="187"/>
      <c r="Y649" s="410"/>
      <c r="Z649" s="187"/>
      <c r="AA649" s="410"/>
      <c r="AB649" s="187"/>
      <c r="AC649" s="410"/>
      <c r="AD649" s="187"/>
      <c r="AE649" s="410"/>
      <c r="AF649" s="187"/>
      <c r="AG649" s="410"/>
      <c r="AH649" s="187"/>
      <c r="AI649" s="410"/>
      <c r="AJ649" s="187"/>
      <c r="AK649" s="410"/>
      <c r="AL649" s="187"/>
      <c r="AM649" s="410"/>
      <c r="AN649" s="187"/>
      <c r="AO649" s="410"/>
      <c r="AP649" s="187"/>
      <c r="AQ649" s="410"/>
      <c r="AR649" s="187"/>
      <c r="AS649" s="410"/>
      <c r="AT649" s="187"/>
      <c r="AU649" s="410"/>
      <c r="AV649" s="187"/>
      <c r="AW649" s="410"/>
      <c r="AX649" s="405"/>
      <c r="AY649" s="406"/>
      <c r="AZ649" s="406"/>
      <c r="BA649" s="405"/>
      <c r="BB649" s="406"/>
    </row>
    <row r="650" spans="1:54" ht="12.75">
      <c r="A650" s="405"/>
      <c r="B650" s="405"/>
      <c r="C650" s="312"/>
      <c r="D650" s="406"/>
      <c r="E650" s="405"/>
      <c r="F650" s="406"/>
      <c r="G650" s="405"/>
      <c r="H650" s="406"/>
      <c r="I650" s="405"/>
      <c r="J650" s="365"/>
      <c r="K650" s="413"/>
      <c r="L650" s="365"/>
      <c r="M650" s="413"/>
      <c r="N650" s="365"/>
      <c r="O650" s="413"/>
      <c r="P650" s="365"/>
      <c r="Q650" s="413"/>
      <c r="R650" s="365"/>
      <c r="S650" s="413"/>
      <c r="T650" s="365"/>
      <c r="U650" s="413"/>
      <c r="V650" s="187"/>
      <c r="W650" s="410"/>
      <c r="X650" s="187"/>
      <c r="Y650" s="410"/>
      <c r="Z650" s="187"/>
      <c r="AA650" s="410"/>
      <c r="AB650" s="187"/>
      <c r="AC650" s="410"/>
      <c r="AD650" s="187"/>
      <c r="AE650" s="410"/>
      <c r="AF650" s="187"/>
      <c r="AG650" s="410"/>
      <c r="AH650" s="187"/>
      <c r="AI650" s="410"/>
      <c r="AJ650" s="187"/>
      <c r="AK650" s="410"/>
      <c r="AL650" s="187"/>
      <c r="AM650" s="410"/>
      <c r="AN650" s="187"/>
      <c r="AO650" s="410"/>
      <c r="AP650" s="187"/>
      <c r="AQ650" s="410"/>
      <c r="AR650" s="187"/>
      <c r="AS650" s="410"/>
      <c r="AT650" s="187"/>
      <c r="AU650" s="410"/>
      <c r="AV650" s="187"/>
      <c r="AW650" s="410"/>
      <c r="AX650" s="405"/>
      <c r="AY650" s="406"/>
      <c r="AZ650" s="406"/>
      <c r="BA650" s="405"/>
      <c r="BB650" s="406"/>
    </row>
    <row r="651" spans="1:54" ht="12.75">
      <c r="A651" s="405"/>
      <c r="B651" s="405"/>
      <c r="C651" s="312"/>
      <c r="D651" s="406"/>
      <c r="E651" s="405"/>
      <c r="F651" s="406"/>
      <c r="G651" s="405"/>
      <c r="H651" s="406"/>
      <c r="I651" s="405"/>
      <c r="J651" s="365"/>
      <c r="K651" s="413"/>
      <c r="L651" s="365"/>
      <c r="M651" s="413"/>
      <c r="N651" s="365"/>
      <c r="O651" s="413"/>
      <c r="P651" s="365"/>
      <c r="Q651" s="413"/>
      <c r="R651" s="365"/>
      <c r="S651" s="413"/>
      <c r="T651" s="365"/>
      <c r="U651" s="413"/>
      <c r="V651" s="187"/>
      <c r="W651" s="410"/>
      <c r="X651" s="187"/>
      <c r="Y651" s="410"/>
      <c r="Z651" s="187"/>
      <c r="AA651" s="410"/>
      <c r="AB651" s="187"/>
      <c r="AC651" s="410"/>
      <c r="AD651" s="187"/>
      <c r="AE651" s="410"/>
      <c r="AF651" s="187"/>
      <c r="AG651" s="410"/>
      <c r="AH651" s="187"/>
      <c r="AI651" s="410"/>
      <c r="AJ651" s="187"/>
      <c r="AK651" s="410"/>
      <c r="AL651" s="187"/>
      <c r="AM651" s="410"/>
      <c r="AN651" s="187"/>
      <c r="AO651" s="410"/>
      <c r="AP651" s="187"/>
      <c r="AQ651" s="410"/>
      <c r="AR651" s="187"/>
      <c r="AS651" s="410"/>
      <c r="AT651" s="187"/>
      <c r="AU651" s="410"/>
      <c r="AV651" s="187"/>
      <c r="AW651" s="410"/>
      <c r="AX651" s="405"/>
      <c r="AY651" s="406"/>
      <c r="AZ651" s="406"/>
      <c r="BA651" s="405"/>
      <c r="BB651" s="406"/>
    </row>
    <row r="652" spans="1:54" ht="12.75">
      <c r="A652" s="405"/>
      <c r="B652" s="405"/>
      <c r="C652" s="312"/>
      <c r="D652" s="406"/>
      <c r="E652" s="405"/>
      <c r="F652" s="406"/>
      <c r="G652" s="405"/>
      <c r="H652" s="406"/>
      <c r="I652" s="405"/>
      <c r="J652" s="365"/>
      <c r="K652" s="413"/>
      <c r="L652" s="365"/>
      <c r="M652" s="413"/>
      <c r="N652" s="365"/>
      <c r="O652" s="413"/>
      <c r="P652" s="365"/>
      <c r="Q652" s="413"/>
      <c r="R652" s="365"/>
      <c r="S652" s="413"/>
      <c r="T652" s="365"/>
      <c r="U652" s="413"/>
      <c r="V652" s="187"/>
      <c r="W652" s="410"/>
      <c r="X652" s="187"/>
      <c r="Y652" s="410"/>
      <c r="Z652" s="187"/>
      <c r="AA652" s="410"/>
      <c r="AB652" s="187"/>
      <c r="AC652" s="410"/>
      <c r="AD652" s="187"/>
      <c r="AE652" s="410"/>
      <c r="AF652" s="187"/>
      <c r="AG652" s="410"/>
      <c r="AH652" s="187"/>
      <c r="AI652" s="410"/>
      <c r="AJ652" s="187"/>
      <c r="AK652" s="410"/>
      <c r="AL652" s="187"/>
      <c r="AM652" s="410"/>
      <c r="AN652" s="187"/>
      <c r="AO652" s="410"/>
      <c r="AP652" s="187"/>
      <c r="AQ652" s="410"/>
      <c r="AR652" s="187"/>
      <c r="AS652" s="410"/>
      <c r="AT652" s="187"/>
      <c r="AU652" s="410"/>
      <c r="AV652" s="187"/>
      <c r="AW652" s="410"/>
      <c r="AX652" s="405"/>
      <c r="AY652" s="406"/>
      <c r="AZ652" s="406"/>
      <c r="BA652" s="405"/>
      <c r="BB652" s="406"/>
    </row>
    <row r="653" spans="1:54" ht="12.75">
      <c r="A653" s="405"/>
      <c r="B653" s="405"/>
      <c r="C653" s="312"/>
      <c r="D653" s="406"/>
      <c r="E653" s="405"/>
      <c r="F653" s="406"/>
      <c r="G653" s="405"/>
      <c r="H653" s="406"/>
      <c r="I653" s="405"/>
      <c r="J653" s="365"/>
      <c r="K653" s="413"/>
      <c r="L653" s="365"/>
      <c r="M653" s="413"/>
      <c r="N653" s="365"/>
      <c r="O653" s="413"/>
      <c r="P653" s="365"/>
      <c r="Q653" s="413"/>
      <c r="R653" s="365"/>
      <c r="S653" s="413"/>
      <c r="T653" s="365"/>
      <c r="U653" s="413"/>
      <c r="V653" s="187"/>
      <c r="W653" s="410"/>
      <c r="X653" s="187"/>
      <c r="Y653" s="410"/>
      <c r="Z653" s="187"/>
      <c r="AA653" s="410"/>
      <c r="AB653" s="187"/>
      <c r="AC653" s="410"/>
      <c r="AD653" s="187"/>
      <c r="AE653" s="410"/>
      <c r="AF653" s="187"/>
      <c r="AG653" s="410"/>
      <c r="AH653" s="187"/>
      <c r="AI653" s="410"/>
      <c r="AJ653" s="187"/>
      <c r="AK653" s="410"/>
      <c r="AL653" s="187"/>
      <c r="AM653" s="410"/>
      <c r="AN653" s="187"/>
      <c r="AO653" s="410"/>
      <c r="AP653" s="187"/>
      <c r="AQ653" s="410"/>
      <c r="AR653" s="187"/>
      <c r="AS653" s="410"/>
      <c r="AT653" s="187"/>
      <c r="AU653" s="410"/>
      <c r="AV653" s="187"/>
      <c r="AW653" s="410"/>
      <c r="AX653" s="405"/>
      <c r="AY653" s="406"/>
      <c r="AZ653" s="406"/>
      <c r="BA653" s="405"/>
      <c r="BB653" s="406"/>
    </row>
    <row r="654" spans="1:54" ht="12.75">
      <c r="A654" s="405"/>
      <c r="B654" s="405"/>
      <c r="C654" s="312"/>
      <c r="D654" s="406"/>
      <c r="E654" s="405"/>
      <c r="F654" s="406"/>
      <c r="G654" s="405"/>
      <c r="H654" s="406"/>
      <c r="I654" s="405"/>
      <c r="J654" s="365"/>
      <c r="K654" s="413"/>
      <c r="L654" s="365"/>
      <c r="M654" s="413"/>
      <c r="N654" s="365"/>
      <c r="O654" s="413"/>
      <c r="P654" s="365"/>
      <c r="Q654" s="413"/>
      <c r="R654" s="365"/>
      <c r="S654" s="413"/>
      <c r="T654" s="365"/>
      <c r="U654" s="413"/>
      <c r="V654" s="187"/>
      <c r="W654" s="410"/>
      <c r="X654" s="187"/>
      <c r="Y654" s="410"/>
      <c r="Z654" s="187"/>
      <c r="AA654" s="410"/>
      <c r="AB654" s="187"/>
      <c r="AC654" s="410"/>
      <c r="AD654" s="187"/>
      <c r="AE654" s="410"/>
      <c r="AF654" s="187"/>
      <c r="AG654" s="410"/>
      <c r="AH654" s="187"/>
      <c r="AI654" s="410"/>
      <c r="AJ654" s="187"/>
      <c r="AK654" s="410"/>
      <c r="AL654" s="187"/>
      <c r="AM654" s="410"/>
      <c r="AN654" s="187"/>
      <c r="AO654" s="410"/>
      <c r="AP654" s="187"/>
      <c r="AQ654" s="410"/>
      <c r="AR654" s="187"/>
      <c r="AS654" s="410"/>
      <c r="AT654" s="187"/>
      <c r="AU654" s="410"/>
      <c r="AV654" s="187"/>
      <c r="AW654" s="410"/>
      <c r="AX654" s="405"/>
      <c r="AY654" s="406"/>
      <c r="AZ654" s="406"/>
      <c r="BA654" s="405"/>
      <c r="BB654" s="406"/>
    </row>
    <row r="655" spans="1:54" ht="12.75">
      <c r="A655" s="405"/>
      <c r="B655" s="405"/>
      <c r="C655" s="312"/>
      <c r="D655" s="406"/>
      <c r="E655" s="405"/>
      <c r="F655" s="406"/>
      <c r="G655" s="405"/>
      <c r="H655" s="406"/>
      <c r="I655" s="405"/>
      <c r="J655" s="365"/>
      <c r="K655" s="413"/>
      <c r="L655" s="365"/>
      <c r="M655" s="413"/>
      <c r="N655" s="365"/>
      <c r="O655" s="413"/>
      <c r="P655" s="365"/>
      <c r="Q655" s="413"/>
      <c r="R655" s="365"/>
      <c r="S655" s="413"/>
      <c r="T655" s="365"/>
      <c r="U655" s="413"/>
      <c r="V655" s="187"/>
      <c r="W655" s="410"/>
      <c r="X655" s="187"/>
      <c r="Y655" s="410"/>
      <c r="Z655" s="187"/>
      <c r="AA655" s="410"/>
      <c r="AB655" s="187"/>
      <c r="AC655" s="410"/>
      <c r="AD655" s="187"/>
      <c r="AE655" s="410"/>
      <c r="AF655" s="187"/>
      <c r="AG655" s="410"/>
      <c r="AH655" s="187"/>
      <c r="AI655" s="410"/>
      <c r="AJ655" s="187"/>
      <c r="AK655" s="410"/>
      <c r="AL655" s="187"/>
      <c r="AM655" s="410"/>
      <c r="AN655" s="187"/>
      <c r="AO655" s="410"/>
      <c r="AP655" s="187"/>
      <c r="AQ655" s="410"/>
      <c r="AR655" s="187"/>
      <c r="AS655" s="410"/>
      <c r="AT655" s="187"/>
      <c r="AU655" s="410"/>
      <c r="AV655" s="187"/>
      <c r="AW655" s="410"/>
      <c r="AX655" s="405"/>
      <c r="AY655" s="406"/>
      <c r="AZ655" s="406"/>
      <c r="BA655" s="405"/>
      <c r="BB655" s="406"/>
    </row>
    <row r="656" spans="1:54" ht="12.75">
      <c r="A656" s="405"/>
      <c r="B656" s="405"/>
      <c r="C656" s="312"/>
      <c r="D656" s="406"/>
      <c r="E656" s="405"/>
      <c r="F656" s="406"/>
      <c r="G656" s="405"/>
      <c r="H656" s="406"/>
      <c r="I656" s="405"/>
      <c r="J656" s="365"/>
      <c r="K656" s="413"/>
      <c r="L656" s="365"/>
      <c r="M656" s="413"/>
      <c r="N656" s="365"/>
      <c r="O656" s="413"/>
      <c r="P656" s="365"/>
      <c r="Q656" s="413"/>
      <c r="R656" s="365"/>
      <c r="S656" s="413"/>
      <c r="T656" s="365"/>
      <c r="U656" s="413"/>
      <c r="V656" s="187"/>
      <c r="W656" s="410"/>
      <c r="X656" s="187"/>
      <c r="Y656" s="410"/>
      <c r="Z656" s="187"/>
      <c r="AA656" s="410"/>
      <c r="AB656" s="187"/>
      <c r="AC656" s="410"/>
      <c r="AD656" s="187"/>
      <c r="AE656" s="410"/>
      <c r="AF656" s="187"/>
      <c r="AG656" s="410"/>
      <c r="AH656" s="187"/>
      <c r="AI656" s="410"/>
      <c r="AJ656" s="187"/>
      <c r="AK656" s="410"/>
      <c r="AL656" s="187"/>
      <c r="AM656" s="410"/>
      <c r="AN656" s="187"/>
      <c r="AO656" s="410"/>
      <c r="AP656" s="187"/>
      <c r="AQ656" s="410"/>
      <c r="AR656" s="187"/>
      <c r="AS656" s="410"/>
      <c r="AT656" s="187"/>
      <c r="AU656" s="410"/>
      <c r="AV656" s="187"/>
      <c r="AW656" s="410"/>
      <c r="AX656" s="405"/>
      <c r="AY656" s="406"/>
      <c r="AZ656" s="406"/>
      <c r="BA656" s="405"/>
      <c r="BB656" s="406"/>
    </row>
    <row r="657" spans="1:54" ht="12.75">
      <c r="A657" s="405"/>
      <c r="B657" s="405"/>
      <c r="C657" s="312"/>
      <c r="D657" s="406"/>
      <c r="E657" s="405"/>
      <c r="F657" s="406"/>
      <c r="G657" s="405"/>
      <c r="H657" s="406"/>
      <c r="I657" s="405"/>
      <c r="J657" s="365"/>
      <c r="K657" s="413"/>
      <c r="L657" s="365"/>
      <c r="M657" s="413"/>
      <c r="N657" s="365"/>
      <c r="O657" s="413"/>
      <c r="P657" s="365"/>
      <c r="Q657" s="413"/>
      <c r="R657" s="365"/>
      <c r="S657" s="413"/>
      <c r="T657" s="365"/>
      <c r="U657" s="413"/>
      <c r="V657" s="187"/>
      <c r="W657" s="410"/>
      <c r="X657" s="187"/>
      <c r="Y657" s="410"/>
      <c r="Z657" s="187"/>
      <c r="AA657" s="410"/>
      <c r="AB657" s="187"/>
      <c r="AC657" s="410"/>
      <c r="AD657" s="187"/>
      <c r="AE657" s="410"/>
      <c r="AF657" s="187"/>
      <c r="AG657" s="410"/>
      <c r="AH657" s="187"/>
      <c r="AI657" s="410"/>
      <c r="AJ657" s="187"/>
      <c r="AK657" s="410"/>
      <c r="AL657" s="187"/>
      <c r="AM657" s="410"/>
      <c r="AN657" s="187"/>
      <c r="AO657" s="410"/>
      <c r="AP657" s="187"/>
      <c r="AQ657" s="410"/>
      <c r="AR657" s="187"/>
      <c r="AS657" s="410"/>
      <c r="AT657" s="187"/>
      <c r="AU657" s="410"/>
      <c r="AV657" s="187"/>
      <c r="AW657" s="410"/>
      <c r="AX657" s="405"/>
      <c r="AY657" s="406"/>
      <c r="AZ657" s="406"/>
      <c r="BA657" s="405"/>
      <c r="BB657" s="406"/>
    </row>
    <row r="658" spans="1:54" ht="12.75">
      <c r="A658" s="405"/>
      <c r="B658" s="405"/>
      <c r="C658" s="312"/>
      <c r="D658" s="406"/>
      <c r="E658" s="405"/>
      <c r="F658" s="406"/>
      <c r="G658" s="405"/>
      <c r="H658" s="406"/>
      <c r="I658" s="405"/>
      <c r="J658" s="365"/>
      <c r="K658" s="413"/>
      <c r="L658" s="365"/>
      <c r="M658" s="413"/>
      <c r="N658" s="365"/>
      <c r="O658" s="413"/>
      <c r="P658" s="365"/>
      <c r="Q658" s="413"/>
      <c r="R658" s="365"/>
      <c r="S658" s="413"/>
      <c r="T658" s="365"/>
      <c r="U658" s="413"/>
      <c r="V658" s="187"/>
      <c r="W658" s="410"/>
      <c r="X658" s="187"/>
      <c r="Y658" s="410"/>
      <c r="Z658" s="187"/>
      <c r="AA658" s="410"/>
      <c r="AB658" s="187"/>
      <c r="AC658" s="410"/>
      <c r="AD658" s="187"/>
      <c r="AE658" s="410"/>
      <c r="AF658" s="187"/>
      <c r="AG658" s="410"/>
      <c r="AH658" s="187"/>
      <c r="AI658" s="410"/>
      <c r="AJ658" s="187"/>
      <c r="AK658" s="410"/>
      <c r="AL658" s="187"/>
      <c r="AM658" s="410"/>
      <c r="AN658" s="187"/>
      <c r="AO658" s="410"/>
      <c r="AP658" s="187"/>
      <c r="AQ658" s="410"/>
      <c r="AR658" s="187"/>
      <c r="AS658" s="410"/>
      <c r="AT658" s="187"/>
      <c r="AU658" s="410"/>
      <c r="AV658" s="187"/>
      <c r="AW658" s="410"/>
      <c r="AX658" s="405"/>
      <c r="AY658" s="406"/>
      <c r="AZ658" s="406"/>
      <c r="BA658" s="405"/>
      <c r="BB658" s="406"/>
    </row>
    <row r="659" spans="1:54" ht="12.75">
      <c r="A659" s="405"/>
      <c r="B659" s="405"/>
      <c r="C659" s="312"/>
      <c r="D659" s="406"/>
      <c r="E659" s="405"/>
      <c r="F659" s="406"/>
      <c r="G659" s="405"/>
      <c r="H659" s="406"/>
      <c r="I659" s="405"/>
      <c r="J659" s="365"/>
      <c r="K659" s="413"/>
      <c r="L659" s="365"/>
      <c r="M659" s="413"/>
      <c r="N659" s="365"/>
      <c r="O659" s="413"/>
      <c r="P659" s="365"/>
      <c r="Q659" s="413"/>
      <c r="R659" s="365"/>
      <c r="S659" s="413"/>
      <c r="T659" s="365"/>
      <c r="U659" s="413"/>
      <c r="V659" s="187"/>
      <c r="W659" s="410"/>
      <c r="X659" s="187"/>
      <c r="Y659" s="410"/>
      <c r="Z659" s="187"/>
      <c r="AA659" s="410"/>
      <c r="AB659" s="187"/>
      <c r="AC659" s="410"/>
      <c r="AD659" s="187"/>
      <c r="AE659" s="410"/>
      <c r="AF659" s="187"/>
      <c r="AG659" s="410"/>
      <c r="AH659" s="187"/>
      <c r="AI659" s="410"/>
      <c r="AJ659" s="187"/>
      <c r="AK659" s="410"/>
      <c r="AL659" s="187"/>
      <c r="AM659" s="410"/>
      <c r="AN659" s="187"/>
      <c r="AO659" s="410"/>
      <c r="AP659" s="187"/>
      <c r="AQ659" s="410"/>
      <c r="AR659" s="187"/>
      <c r="AS659" s="410"/>
      <c r="AT659" s="187"/>
      <c r="AU659" s="410"/>
      <c r="AV659" s="187"/>
      <c r="AW659" s="410"/>
      <c r="AX659" s="405"/>
      <c r="AY659" s="406"/>
      <c r="AZ659" s="406"/>
      <c r="BA659" s="405"/>
      <c r="BB659" s="406"/>
    </row>
    <row r="660" spans="1:54" ht="12.75">
      <c r="A660" s="405"/>
      <c r="B660" s="405"/>
      <c r="C660" s="312"/>
      <c r="D660" s="406"/>
      <c r="E660" s="405"/>
      <c r="F660" s="406"/>
      <c r="G660" s="405"/>
      <c r="H660" s="406"/>
      <c r="I660" s="405"/>
      <c r="J660" s="365"/>
      <c r="K660" s="413"/>
      <c r="L660" s="365"/>
      <c r="M660" s="413"/>
      <c r="N660" s="365"/>
      <c r="O660" s="413"/>
      <c r="P660" s="365"/>
      <c r="Q660" s="413"/>
      <c r="R660" s="365"/>
      <c r="S660" s="413"/>
      <c r="T660" s="365"/>
      <c r="U660" s="413"/>
      <c r="V660" s="187"/>
      <c r="W660" s="410"/>
      <c r="X660" s="187"/>
      <c r="Y660" s="410"/>
      <c r="Z660" s="187"/>
      <c r="AA660" s="410"/>
      <c r="AB660" s="187"/>
      <c r="AC660" s="410"/>
      <c r="AD660" s="187"/>
      <c r="AE660" s="410"/>
      <c r="AF660" s="187"/>
      <c r="AG660" s="410"/>
      <c r="AH660" s="187"/>
      <c r="AI660" s="410"/>
      <c r="AJ660" s="187"/>
      <c r="AK660" s="410"/>
      <c r="AL660" s="187"/>
      <c r="AM660" s="410"/>
      <c r="AN660" s="187"/>
      <c r="AO660" s="410"/>
      <c r="AP660" s="187"/>
      <c r="AQ660" s="410"/>
      <c r="AR660" s="187"/>
      <c r="AS660" s="410"/>
      <c r="AT660" s="187"/>
      <c r="AU660" s="410"/>
      <c r="AV660" s="187"/>
      <c r="AW660" s="410"/>
      <c r="AX660" s="405"/>
      <c r="AY660" s="406"/>
      <c r="AZ660" s="406"/>
      <c r="BA660" s="405"/>
      <c r="BB660" s="406"/>
    </row>
    <row r="661" spans="1:54" ht="12.75">
      <c r="A661" s="405"/>
      <c r="B661" s="405"/>
      <c r="C661" s="312"/>
      <c r="D661" s="406"/>
      <c r="E661" s="405"/>
      <c r="F661" s="406"/>
      <c r="G661" s="405"/>
      <c r="H661" s="406"/>
      <c r="I661" s="405"/>
      <c r="J661" s="365"/>
      <c r="K661" s="413"/>
      <c r="L661" s="365"/>
      <c r="M661" s="413"/>
      <c r="N661" s="365"/>
      <c r="O661" s="413"/>
      <c r="P661" s="365"/>
      <c r="Q661" s="413"/>
      <c r="R661" s="365"/>
      <c r="S661" s="413"/>
      <c r="T661" s="365"/>
      <c r="U661" s="413"/>
      <c r="V661" s="187"/>
      <c r="W661" s="410"/>
      <c r="X661" s="187"/>
      <c r="Y661" s="410"/>
      <c r="Z661" s="187"/>
      <c r="AA661" s="410"/>
      <c r="AB661" s="187"/>
      <c r="AC661" s="410"/>
      <c r="AD661" s="187"/>
      <c r="AE661" s="410"/>
      <c r="AF661" s="187"/>
      <c r="AG661" s="410"/>
      <c r="AH661" s="187"/>
      <c r="AI661" s="410"/>
      <c r="AJ661" s="187"/>
      <c r="AK661" s="410"/>
      <c r="AL661" s="187"/>
      <c r="AM661" s="410"/>
      <c r="AN661" s="187"/>
      <c r="AO661" s="410"/>
      <c r="AP661" s="187"/>
      <c r="AQ661" s="410"/>
      <c r="AR661" s="187"/>
      <c r="AS661" s="410"/>
      <c r="AT661" s="187"/>
      <c r="AU661" s="410"/>
      <c r="AV661" s="187"/>
      <c r="AW661" s="410"/>
      <c r="AX661" s="405"/>
      <c r="AY661" s="406"/>
      <c r="AZ661" s="406"/>
      <c r="BA661" s="405"/>
      <c r="BB661" s="406"/>
    </row>
    <row r="662" spans="1:54" ht="12.75">
      <c r="A662" s="405"/>
      <c r="B662" s="405"/>
      <c r="C662" s="312"/>
      <c r="D662" s="406"/>
      <c r="E662" s="405"/>
      <c r="F662" s="406"/>
      <c r="G662" s="405"/>
      <c r="H662" s="406"/>
      <c r="I662" s="405"/>
      <c r="J662" s="365"/>
      <c r="K662" s="413"/>
      <c r="L662" s="365"/>
      <c r="M662" s="413"/>
      <c r="N662" s="365"/>
      <c r="O662" s="413"/>
      <c r="P662" s="365"/>
      <c r="Q662" s="413"/>
      <c r="R662" s="365"/>
      <c r="S662" s="413"/>
      <c r="T662" s="365"/>
      <c r="U662" s="413"/>
      <c r="V662" s="187"/>
      <c r="W662" s="410"/>
      <c r="X662" s="187"/>
      <c r="Y662" s="410"/>
      <c r="Z662" s="187"/>
      <c r="AA662" s="410"/>
      <c r="AB662" s="187"/>
      <c r="AC662" s="410"/>
      <c r="AD662" s="187"/>
      <c r="AE662" s="410"/>
      <c r="AF662" s="187"/>
      <c r="AG662" s="410"/>
      <c r="AH662" s="187"/>
      <c r="AI662" s="410"/>
      <c r="AJ662" s="187"/>
      <c r="AK662" s="410"/>
      <c r="AL662" s="187"/>
      <c r="AM662" s="410"/>
      <c r="AN662" s="187"/>
      <c r="AO662" s="410"/>
      <c r="AP662" s="187"/>
      <c r="AQ662" s="410"/>
      <c r="AR662" s="187"/>
      <c r="AS662" s="410"/>
      <c r="AT662" s="187"/>
      <c r="AU662" s="410"/>
      <c r="AV662" s="187"/>
      <c r="AW662" s="410"/>
      <c r="AX662" s="405"/>
      <c r="AY662" s="406"/>
      <c r="AZ662" s="406"/>
      <c r="BA662" s="405"/>
      <c r="BB662" s="406"/>
    </row>
    <row r="663" spans="1:54" ht="12.75">
      <c r="A663" s="405"/>
      <c r="B663" s="405"/>
      <c r="C663" s="312"/>
      <c r="D663" s="406"/>
      <c r="E663" s="405"/>
      <c r="F663" s="406"/>
      <c r="G663" s="405"/>
      <c r="H663" s="406"/>
      <c r="I663" s="405"/>
      <c r="J663" s="365"/>
      <c r="K663" s="413"/>
      <c r="L663" s="365"/>
      <c r="M663" s="413"/>
      <c r="N663" s="365"/>
      <c r="O663" s="413"/>
      <c r="P663" s="365"/>
      <c r="Q663" s="413"/>
      <c r="R663" s="365"/>
      <c r="S663" s="413"/>
      <c r="T663" s="365"/>
      <c r="U663" s="413"/>
      <c r="V663" s="187"/>
      <c r="W663" s="410"/>
      <c r="X663" s="187"/>
      <c r="Y663" s="410"/>
      <c r="Z663" s="187"/>
      <c r="AA663" s="410"/>
      <c r="AB663" s="187"/>
      <c r="AC663" s="410"/>
      <c r="AD663" s="187"/>
      <c r="AE663" s="410"/>
      <c r="AF663" s="187"/>
      <c r="AG663" s="410"/>
      <c r="AH663" s="187"/>
      <c r="AI663" s="410"/>
      <c r="AJ663" s="187"/>
      <c r="AK663" s="410"/>
      <c r="AL663" s="187"/>
      <c r="AM663" s="410"/>
      <c r="AN663" s="187"/>
      <c r="AO663" s="410"/>
      <c r="AP663" s="187"/>
      <c r="AQ663" s="410"/>
      <c r="AR663" s="187"/>
      <c r="AS663" s="410"/>
      <c r="AT663" s="187"/>
      <c r="AU663" s="410"/>
      <c r="AV663" s="187"/>
      <c r="AW663" s="410"/>
      <c r="AX663" s="405"/>
      <c r="AY663" s="406"/>
      <c r="AZ663" s="406"/>
      <c r="BA663" s="405"/>
      <c r="BB663" s="406"/>
    </row>
    <row r="664" spans="1:54" ht="12.75">
      <c r="A664" s="405"/>
      <c r="B664" s="405"/>
      <c r="C664" s="312"/>
      <c r="D664" s="406"/>
      <c r="E664" s="405"/>
      <c r="F664" s="406"/>
      <c r="G664" s="405"/>
      <c r="H664" s="406"/>
      <c r="I664" s="405"/>
      <c r="J664" s="365"/>
      <c r="K664" s="413"/>
      <c r="L664" s="365"/>
      <c r="M664" s="413"/>
      <c r="N664" s="365"/>
      <c r="O664" s="413"/>
      <c r="P664" s="365"/>
      <c r="Q664" s="413"/>
      <c r="R664" s="365"/>
      <c r="S664" s="413"/>
      <c r="T664" s="365"/>
      <c r="U664" s="413"/>
      <c r="V664" s="187"/>
      <c r="W664" s="410"/>
      <c r="X664" s="187"/>
      <c r="Y664" s="410"/>
      <c r="Z664" s="187"/>
      <c r="AA664" s="410"/>
      <c r="AB664" s="187"/>
      <c r="AC664" s="410"/>
      <c r="AD664" s="187"/>
      <c r="AE664" s="410"/>
      <c r="AF664" s="187"/>
      <c r="AG664" s="410"/>
      <c r="AH664" s="187"/>
      <c r="AI664" s="410"/>
      <c r="AJ664" s="187"/>
      <c r="AK664" s="410"/>
      <c r="AL664" s="187"/>
      <c r="AM664" s="410"/>
      <c r="AN664" s="187"/>
      <c r="AO664" s="410"/>
      <c r="AP664" s="187"/>
      <c r="AQ664" s="410"/>
      <c r="AR664" s="187"/>
      <c r="AS664" s="410"/>
      <c r="AT664" s="187"/>
      <c r="AU664" s="410"/>
      <c r="AV664" s="187"/>
      <c r="AW664" s="410"/>
      <c r="AX664" s="405"/>
      <c r="AY664" s="406"/>
      <c r="AZ664" s="406"/>
      <c r="BA664" s="405"/>
      <c r="BB664" s="406"/>
    </row>
    <row r="665" spans="1:54" ht="12.75">
      <c r="A665" s="405"/>
      <c r="B665" s="405"/>
      <c r="C665" s="312"/>
      <c r="D665" s="406"/>
      <c r="E665" s="405"/>
      <c r="F665" s="406"/>
      <c r="G665" s="405"/>
      <c r="H665" s="406"/>
      <c r="I665" s="405"/>
      <c r="J665" s="365"/>
      <c r="K665" s="413"/>
      <c r="L665" s="365"/>
      <c r="M665" s="413"/>
      <c r="N665" s="365"/>
      <c r="O665" s="413"/>
      <c r="P665" s="365"/>
      <c r="Q665" s="413"/>
      <c r="R665" s="365"/>
      <c r="S665" s="413"/>
      <c r="T665" s="365"/>
      <c r="U665" s="413"/>
      <c r="V665" s="187"/>
      <c r="W665" s="410"/>
      <c r="X665" s="187"/>
      <c r="Y665" s="410"/>
      <c r="Z665" s="187"/>
      <c r="AA665" s="410"/>
      <c r="AB665" s="187"/>
      <c r="AC665" s="410"/>
      <c r="AD665" s="187"/>
      <c r="AE665" s="410"/>
      <c r="AF665" s="187"/>
      <c r="AG665" s="410"/>
      <c r="AH665" s="187"/>
      <c r="AI665" s="410"/>
      <c r="AJ665" s="187"/>
      <c r="AK665" s="410"/>
      <c r="AL665" s="187"/>
      <c r="AM665" s="410"/>
      <c r="AN665" s="187"/>
      <c r="AO665" s="410"/>
      <c r="AP665" s="187"/>
      <c r="AQ665" s="410"/>
      <c r="AR665" s="187"/>
      <c r="AS665" s="410"/>
      <c r="AT665" s="187"/>
      <c r="AU665" s="410"/>
      <c r="AV665" s="187"/>
      <c r="AW665" s="410"/>
      <c r="AX665" s="405"/>
      <c r="AY665" s="406"/>
      <c r="AZ665" s="406"/>
      <c r="BA665" s="405"/>
      <c r="BB665" s="406"/>
    </row>
    <row r="666" spans="1:54" ht="12.75">
      <c r="A666" s="405"/>
      <c r="B666" s="405"/>
      <c r="C666" s="312"/>
      <c r="D666" s="406"/>
      <c r="E666" s="405"/>
      <c r="F666" s="406"/>
      <c r="G666" s="405"/>
      <c r="H666" s="406"/>
      <c r="I666" s="405"/>
      <c r="J666" s="365"/>
      <c r="K666" s="413"/>
      <c r="L666" s="365"/>
      <c r="M666" s="413"/>
      <c r="N666" s="365"/>
      <c r="O666" s="413"/>
      <c r="P666" s="365"/>
      <c r="Q666" s="413"/>
      <c r="R666" s="365"/>
      <c r="S666" s="413"/>
      <c r="T666" s="365"/>
      <c r="U666" s="413"/>
      <c r="V666" s="187"/>
      <c r="W666" s="410"/>
      <c r="X666" s="187"/>
      <c r="Y666" s="410"/>
      <c r="Z666" s="187"/>
      <c r="AA666" s="410"/>
      <c r="AB666" s="187"/>
      <c r="AC666" s="410"/>
      <c r="AD666" s="187"/>
      <c r="AE666" s="410"/>
      <c r="AF666" s="187"/>
      <c r="AG666" s="410"/>
      <c r="AH666" s="187"/>
      <c r="AI666" s="410"/>
      <c r="AJ666" s="187"/>
      <c r="AK666" s="410"/>
      <c r="AL666" s="187"/>
      <c r="AM666" s="410"/>
      <c r="AN666" s="187"/>
      <c r="AO666" s="410"/>
      <c r="AP666" s="187"/>
      <c r="AQ666" s="410"/>
      <c r="AR666" s="187"/>
      <c r="AS666" s="410"/>
      <c r="AT666" s="187"/>
      <c r="AU666" s="410"/>
      <c r="AV666" s="187"/>
      <c r="AW666" s="410"/>
      <c r="AX666" s="405"/>
      <c r="AY666" s="406"/>
      <c r="AZ666" s="406"/>
      <c r="BA666" s="405"/>
      <c r="BB666" s="406"/>
    </row>
    <row r="667" spans="1:54" ht="12.75">
      <c r="A667" s="405"/>
      <c r="B667" s="405"/>
      <c r="C667" s="312"/>
      <c r="D667" s="406"/>
      <c r="E667" s="405"/>
      <c r="F667" s="406"/>
      <c r="G667" s="405"/>
      <c r="H667" s="406"/>
      <c r="I667" s="405"/>
      <c r="J667" s="365"/>
      <c r="K667" s="413"/>
      <c r="L667" s="365"/>
      <c r="M667" s="413"/>
      <c r="N667" s="365"/>
      <c r="O667" s="413"/>
      <c r="P667" s="365"/>
      <c r="Q667" s="413"/>
      <c r="R667" s="365"/>
      <c r="S667" s="413"/>
      <c r="T667" s="365"/>
      <c r="U667" s="413"/>
      <c r="V667" s="187"/>
      <c r="W667" s="410"/>
      <c r="X667" s="187"/>
      <c r="Y667" s="410"/>
      <c r="Z667" s="187"/>
      <c r="AA667" s="410"/>
      <c r="AB667" s="187"/>
      <c r="AC667" s="410"/>
      <c r="AD667" s="187"/>
      <c r="AE667" s="410"/>
      <c r="AF667" s="187"/>
      <c r="AG667" s="410"/>
      <c r="AH667" s="187"/>
      <c r="AI667" s="410"/>
      <c r="AJ667" s="187"/>
      <c r="AK667" s="410"/>
      <c r="AL667" s="187"/>
      <c r="AM667" s="410"/>
      <c r="AN667" s="187"/>
      <c r="AO667" s="410"/>
      <c r="AP667" s="187"/>
      <c r="AQ667" s="410"/>
      <c r="AR667" s="187"/>
      <c r="AS667" s="410"/>
      <c r="AT667" s="187"/>
      <c r="AU667" s="410"/>
      <c r="AV667" s="187"/>
      <c r="AW667" s="410"/>
      <c r="AX667" s="405"/>
      <c r="AY667" s="406"/>
      <c r="AZ667" s="406"/>
      <c r="BA667" s="405"/>
      <c r="BB667" s="406"/>
    </row>
    <row r="668" spans="1:54" ht="12.75">
      <c r="A668" s="405"/>
      <c r="B668" s="405"/>
      <c r="C668" s="312"/>
      <c r="D668" s="406"/>
      <c r="E668" s="405"/>
      <c r="F668" s="406"/>
      <c r="G668" s="405"/>
      <c r="H668" s="406"/>
      <c r="I668" s="405"/>
      <c r="J668" s="365"/>
      <c r="K668" s="413"/>
      <c r="L668" s="365"/>
      <c r="M668" s="413"/>
      <c r="N668" s="365"/>
      <c r="O668" s="413"/>
      <c r="P668" s="365"/>
      <c r="Q668" s="413"/>
      <c r="R668" s="365"/>
      <c r="S668" s="413"/>
      <c r="T668" s="365"/>
      <c r="U668" s="413"/>
      <c r="V668" s="187"/>
      <c r="W668" s="410"/>
      <c r="X668" s="187"/>
      <c r="Y668" s="410"/>
      <c r="Z668" s="187"/>
      <c r="AA668" s="410"/>
      <c r="AB668" s="187"/>
      <c r="AC668" s="410"/>
      <c r="AD668" s="187"/>
      <c r="AE668" s="410"/>
      <c r="AF668" s="187"/>
      <c r="AG668" s="410"/>
      <c r="AH668" s="187"/>
      <c r="AI668" s="410"/>
      <c r="AJ668" s="187"/>
      <c r="AK668" s="410"/>
      <c r="AL668" s="187"/>
      <c r="AM668" s="410"/>
      <c r="AN668" s="187"/>
      <c r="AO668" s="410"/>
      <c r="AP668" s="187"/>
      <c r="AQ668" s="410"/>
      <c r="AR668" s="187"/>
      <c r="AS668" s="410"/>
      <c r="AT668" s="187"/>
      <c r="AU668" s="410"/>
      <c r="AV668" s="187"/>
      <c r="AW668" s="410"/>
      <c r="AX668" s="405"/>
      <c r="AY668" s="406"/>
      <c r="AZ668" s="406"/>
      <c r="BA668" s="405"/>
      <c r="BB668" s="406"/>
    </row>
    <row r="669" spans="1:54" ht="12.75">
      <c r="A669" s="405"/>
      <c r="B669" s="405"/>
      <c r="C669" s="312"/>
      <c r="D669" s="406"/>
      <c r="E669" s="405"/>
      <c r="F669" s="406"/>
      <c r="G669" s="405"/>
      <c r="H669" s="406"/>
      <c r="I669" s="405"/>
      <c r="J669" s="365"/>
      <c r="K669" s="413"/>
      <c r="L669" s="365"/>
      <c r="M669" s="413"/>
      <c r="N669" s="365"/>
      <c r="O669" s="413"/>
      <c r="P669" s="365"/>
      <c r="Q669" s="413"/>
      <c r="R669" s="365"/>
      <c r="S669" s="413"/>
      <c r="T669" s="365"/>
      <c r="U669" s="413"/>
      <c r="V669" s="187"/>
      <c r="W669" s="410"/>
      <c r="X669" s="187"/>
      <c r="Y669" s="410"/>
      <c r="Z669" s="187"/>
      <c r="AA669" s="410"/>
      <c r="AB669" s="187"/>
      <c r="AC669" s="410"/>
      <c r="AD669" s="187"/>
      <c r="AE669" s="410"/>
      <c r="AF669" s="187"/>
      <c r="AG669" s="410"/>
      <c r="AH669" s="187"/>
      <c r="AI669" s="410"/>
      <c r="AJ669" s="187"/>
      <c r="AK669" s="410"/>
      <c r="AL669" s="187"/>
      <c r="AM669" s="410"/>
      <c r="AN669" s="187"/>
      <c r="AO669" s="410"/>
      <c r="AP669" s="187"/>
      <c r="AQ669" s="410"/>
      <c r="AR669" s="187"/>
      <c r="AS669" s="410"/>
      <c r="AT669" s="187"/>
      <c r="AU669" s="410"/>
      <c r="AV669" s="187"/>
      <c r="AW669" s="410"/>
      <c r="AX669" s="405"/>
      <c r="AY669" s="406"/>
      <c r="AZ669" s="406"/>
      <c r="BA669" s="405"/>
      <c r="BB669" s="406"/>
    </row>
    <row r="670" spans="1:54" ht="12.75">
      <c r="A670" s="405"/>
      <c r="B670" s="405"/>
      <c r="C670" s="312"/>
      <c r="D670" s="406"/>
      <c r="E670" s="405"/>
      <c r="F670" s="406"/>
      <c r="G670" s="405"/>
      <c r="H670" s="406"/>
      <c r="I670" s="405"/>
      <c r="J670" s="365"/>
      <c r="K670" s="413"/>
      <c r="L670" s="365"/>
      <c r="M670" s="413"/>
      <c r="N670" s="365"/>
      <c r="O670" s="413"/>
      <c r="P670" s="365"/>
      <c r="Q670" s="413"/>
      <c r="R670" s="365"/>
      <c r="S670" s="413"/>
      <c r="T670" s="365"/>
      <c r="U670" s="413"/>
      <c r="V670" s="187"/>
      <c r="W670" s="410"/>
      <c r="X670" s="187"/>
      <c r="Y670" s="410"/>
      <c r="Z670" s="187"/>
      <c r="AA670" s="410"/>
      <c r="AB670" s="187"/>
      <c r="AC670" s="410"/>
      <c r="AD670" s="187"/>
      <c r="AE670" s="410"/>
      <c r="AF670" s="187"/>
      <c r="AG670" s="410"/>
      <c r="AH670" s="187"/>
      <c r="AI670" s="410"/>
      <c r="AJ670" s="187"/>
      <c r="AK670" s="410"/>
      <c r="AL670" s="187"/>
      <c r="AM670" s="410"/>
      <c r="AN670" s="187"/>
      <c r="AO670" s="410"/>
      <c r="AP670" s="187"/>
      <c r="AQ670" s="410"/>
      <c r="AR670" s="187"/>
      <c r="AS670" s="410"/>
      <c r="AT670" s="187"/>
      <c r="AU670" s="410"/>
      <c r="AV670" s="187"/>
      <c r="AW670" s="410"/>
      <c r="AX670" s="405"/>
      <c r="AY670" s="406"/>
      <c r="AZ670" s="406"/>
      <c r="BA670" s="405"/>
      <c r="BB670" s="406"/>
    </row>
    <row r="671" spans="1:54" ht="12.75">
      <c r="A671" s="405"/>
      <c r="B671" s="405"/>
      <c r="C671" s="312"/>
      <c r="D671" s="406"/>
      <c r="E671" s="405"/>
      <c r="F671" s="406"/>
      <c r="G671" s="405"/>
      <c r="H671" s="406"/>
      <c r="I671" s="405"/>
      <c r="J671" s="365"/>
      <c r="K671" s="413"/>
      <c r="L671" s="365"/>
      <c r="M671" s="413"/>
      <c r="N671" s="365"/>
      <c r="O671" s="413"/>
      <c r="P671" s="365"/>
      <c r="Q671" s="413"/>
      <c r="R671" s="365"/>
      <c r="S671" s="413"/>
      <c r="T671" s="365"/>
      <c r="U671" s="413"/>
      <c r="V671" s="187"/>
      <c r="W671" s="410"/>
      <c r="X671" s="187"/>
      <c r="Y671" s="410"/>
      <c r="Z671" s="187"/>
      <c r="AA671" s="410"/>
      <c r="AB671" s="187"/>
      <c r="AC671" s="410"/>
      <c r="AD671" s="187"/>
      <c r="AE671" s="410"/>
      <c r="AF671" s="187"/>
      <c r="AG671" s="410"/>
      <c r="AH671" s="187"/>
      <c r="AI671" s="410"/>
      <c r="AJ671" s="187"/>
      <c r="AK671" s="410"/>
      <c r="AL671" s="187"/>
      <c r="AM671" s="410"/>
      <c r="AN671" s="187"/>
      <c r="AO671" s="410"/>
      <c r="AP671" s="187"/>
      <c r="AQ671" s="410"/>
      <c r="AR671" s="187"/>
      <c r="AS671" s="410"/>
      <c r="AT671" s="187"/>
      <c r="AU671" s="410"/>
      <c r="AV671" s="187"/>
      <c r="AW671" s="410"/>
      <c r="AX671" s="405"/>
      <c r="AY671" s="406"/>
      <c r="AZ671" s="406"/>
      <c r="BA671" s="405"/>
      <c r="BB671" s="406"/>
    </row>
    <row r="672" spans="1:54" ht="12.75">
      <c r="A672" s="405"/>
      <c r="B672" s="405"/>
      <c r="C672" s="312"/>
      <c r="D672" s="406"/>
      <c r="E672" s="405"/>
      <c r="F672" s="406"/>
      <c r="G672" s="405"/>
      <c r="H672" s="406"/>
      <c r="I672" s="405"/>
      <c r="J672" s="365"/>
      <c r="K672" s="413"/>
      <c r="L672" s="365"/>
      <c r="M672" s="413"/>
      <c r="N672" s="365"/>
      <c r="O672" s="413"/>
      <c r="P672" s="365"/>
      <c r="Q672" s="413"/>
      <c r="R672" s="365"/>
      <c r="S672" s="413"/>
      <c r="T672" s="365"/>
      <c r="U672" s="413"/>
      <c r="V672" s="187"/>
      <c r="W672" s="410"/>
      <c r="X672" s="187"/>
      <c r="Y672" s="410"/>
      <c r="Z672" s="187"/>
      <c r="AA672" s="410"/>
      <c r="AB672" s="187"/>
      <c r="AC672" s="410"/>
      <c r="AD672" s="187"/>
      <c r="AE672" s="410"/>
      <c r="AF672" s="187"/>
      <c r="AG672" s="410"/>
      <c r="AH672" s="187"/>
      <c r="AI672" s="410"/>
      <c r="AJ672" s="187"/>
      <c r="AK672" s="410"/>
      <c r="AL672" s="187"/>
      <c r="AM672" s="410"/>
      <c r="AN672" s="187"/>
      <c r="AO672" s="410"/>
      <c r="AP672" s="187"/>
      <c r="AQ672" s="410"/>
      <c r="AR672" s="187"/>
      <c r="AS672" s="410"/>
      <c r="AT672" s="187"/>
      <c r="AU672" s="410"/>
      <c r="AV672" s="187"/>
      <c r="AW672" s="410"/>
      <c r="AX672" s="405"/>
      <c r="AY672" s="406"/>
      <c r="AZ672" s="406"/>
      <c r="BA672" s="405"/>
      <c r="BB672" s="406"/>
    </row>
    <row r="673" spans="1:54" ht="12.75">
      <c r="A673" s="405"/>
      <c r="B673" s="405"/>
      <c r="C673" s="312"/>
      <c r="D673" s="406"/>
      <c r="E673" s="405"/>
      <c r="F673" s="406"/>
      <c r="G673" s="405"/>
      <c r="H673" s="406"/>
      <c r="I673" s="405"/>
      <c r="J673" s="365"/>
      <c r="K673" s="413"/>
      <c r="L673" s="365"/>
      <c r="M673" s="413"/>
      <c r="N673" s="365"/>
      <c r="O673" s="413"/>
      <c r="P673" s="365"/>
      <c r="Q673" s="413"/>
      <c r="R673" s="365"/>
      <c r="S673" s="413"/>
      <c r="T673" s="365"/>
      <c r="U673" s="413"/>
      <c r="V673" s="187"/>
      <c r="W673" s="410"/>
      <c r="X673" s="187"/>
      <c r="Y673" s="410"/>
      <c r="Z673" s="187"/>
      <c r="AA673" s="410"/>
      <c r="AB673" s="187"/>
      <c r="AC673" s="410"/>
      <c r="AD673" s="187"/>
      <c r="AE673" s="410"/>
      <c r="AF673" s="187"/>
      <c r="AG673" s="410"/>
      <c r="AH673" s="187"/>
      <c r="AI673" s="410"/>
      <c r="AJ673" s="187"/>
      <c r="AK673" s="410"/>
      <c r="AL673" s="187"/>
      <c r="AM673" s="410"/>
      <c r="AN673" s="187"/>
      <c r="AO673" s="410"/>
      <c r="AP673" s="187"/>
      <c r="AQ673" s="410"/>
      <c r="AR673" s="187"/>
      <c r="AS673" s="410"/>
      <c r="AT673" s="187"/>
      <c r="AU673" s="410"/>
      <c r="AV673" s="187"/>
      <c r="AW673" s="410"/>
      <c r="AX673" s="405"/>
      <c r="AY673" s="406"/>
      <c r="AZ673" s="406"/>
      <c r="BA673" s="405"/>
      <c r="BB673" s="406"/>
    </row>
    <row r="674" spans="1:54" ht="12.75">
      <c r="A674" s="405"/>
      <c r="B674" s="405"/>
      <c r="C674" s="312"/>
      <c r="D674" s="406"/>
      <c r="E674" s="405"/>
      <c r="F674" s="406"/>
      <c r="G674" s="405"/>
      <c r="H674" s="406"/>
      <c r="I674" s="405"/>
      <c r="J674" s="365"/>
      <c r="K674" s="413"/>
      <c r="L674" s="365"/>
      <c r="M674" s="413"/>
      <c r="N674" s="365"/>
      <c r="O674" s="413"/>
      <c r="P674" s="365"/>
      <c r="Q674" s="413"/>
      <c r="R674" s="365"/>
      <c r="S674" s="413"/>
      <c r="T674" s="365"/>
      <c r="U674" s="413"/>
      <c r="V674" s="187"/>
      <c r="W674" s="410"/>
      <c r="X674" s="187"/>
      <c r="Y674" s="410"/>
      <c r="Z674" s="187"/>
      <c r="AA674" s="410"/>
      <c r="AB674" s="187"/>
      <c r="AC674" s="410"/>
      <c r="AD674" s="187"/>
      <c r="AE674" s="410"/>
      <c r="AF674" s="187"/>
      <c r="AG674" s="410"/>
      <c r="AH674" s="187"/>
      <c r="AI674" s="410"/>
      <c r="AJ674" s="187"/>
      <c r="AK674" s="410"/>
      <c r="AL674" s="187"/>
      <c r="AM674" s="410"/>
      <c r="AN674" s="187"/>
      <c r="AO674" s="410"/>
      <c r="AP674" s="187"/>
      <c r="AQ674" s="410"/>
      <c r="AR674" s="187"/>
      <c r="AS674" s="410"/>
      <c r="AT674" s="187"/>
      <c r="AU674" s="410"/>
      <c r="AV674" s="187"/>
      <c r="AW674" s="410"/>
      <c r="AX674" s="405"/>
      <c r="AY674" s="406"/>
      <c r="AZ674" s="406"/>
      <c r="BA674" s="405"/>
      <c r="BB674" s="406"/>
    </row>
    <row r="675" spans="1:54" ht="12.75">
      <c r="A675" s="405"/>
      <c r="B675" s="405"/>
      <c r="C675" s="312"/>
      <c r="D675" s="406"/>
      <c r="E675" s="405"/>
      <c r="F675" s="406"/>
      <c r="G675" s="405"/>
      <c r="H675" s="406"/>
      <c r="I675" s="405"/>
      <c r="J675" s="365"/>
      <c r="K675" s="413"/>
      <c r="L675" s="365"/>
      <c r="M675" s="413"/>
      <c r="N675" s="365"/>
      <c r="O675" s="413"/>
      <c r="P675" s="365"/>
      <c r="Q675" s="413"/>
      <c r="R675" s="365"/>
      <c r="S675" s="413"/>
      <c r="T675" s="365"/>
      <c r="U675" s="413"/>
      <c r="V675" s="187"/>
      <c r="W675" s="410"/>
      <c r="X675" s="187"/>
      <c r="Y675" s="410"/>
      <c r="Z675" s="187"/>
      <c r="AA675" s="410"/>
      <c r="AB675" s="187"/>
      <c r="AC675" s="410"/>
      <c r="AD675" s="187"/>
      <c r="AE675" s="410"/>
      <c r="AF675" s="187"/>
      <c r="AG675" s="410"/>
      <c r="AH675" s="187"/>
      <c r="AI675" s="410"/>
      <c r="AJ675" s="187"/>
      <c r="AK675" s="410"/>
      <c r="AL675" s="187"/>
      <c r="AM675" s="410"/>
      <c r="AN675" s="187"/>
      <c r="AO675" s="410"/>
      <c r="AP675" s="187"/>
      <c r="AQ675" s="410"/>
      <c r="AR675" s="187"/>
      <c r="AS675" s="410"/>
      <c r="AT675" s="187"/>
      <c r="AU675" s="410"/>
      <c r="AV675" s="187"/>
      <c r="AW675" s="410"/>
      <c r="AX675" s="405"/>
      <c r="AY675" s="406"/>
      <c r="AZ675" s="406"/>
      <c r="BA675" s="405"/>
      <c r="BB675" s="406"/>
    </row>
    <row r="676" spans="1:54" ht="12.75">
      <c r="A676" s="405"/>
      <c r="B676" s="405"/>
      <c r="C676" s="312"/>
      <c r="D676" s="406"/>
      <c r="E676" s="405"/>
      <c r="F676" s="406"/>
      <c r="G676" s="405"/>
      <c r="H676" s="406"/>
      <c r="I676" s="405"/>
      <c r="J676" s="365"/>
      <c r="K676" s="413"/>
      <c r="L676" s="365"/>
      <c r="M676" s="413"/>
      <c r="N676" s="365"/>
      <c r="O676" s="413"/>
      <c r="P676" s="365"/>
      <c r="Q676" s="413"/>
      <c r="R676" s="365"/>
      <c r="S676" s="413"/>
      <c r="T676" s="365"/>
      <c r="U676" s="413"/>
      <c r="V676" s="187"/>
      <c r="W676" s="410"/>
      <c r="X676" s="187"/>
      <c r="Y676" s="410"/>
      <c r="Z676" s="187"/>
      <c r="AA676" s="410"/>
      <c r="AB676" s="187"/>
      <c r="AC676" s="410"/>
      <c r="AD676" s="187"/>
      <c r="AE676" s="410"/>
      <c r="AF676" s="187"/>
      <c r="AG676" s="410"/>
      <c r="AH676" s="187"/>
      <c r="AI676" s="410"/>
      <c r="AJ676" s="187"/>
      <c r="AK676" s="410"/>
      <c r="AL676" s="187"/>
      <c r="AM676" s="410"/>
      <c r="AN676" s="187"/>
      <c r="AO676" s="410"/>
      <c r="AP676" s="187"/>
      <c r="AQ676" s="410"/>
      <c r="AR676" s="187"/>
      <c r="AS676" s="410"/>
      <c r="AT676" s="187"/>
      <c r="AU676" s="410"/>
      <c r="AV676" s="187"/>
      <c r="AW676" s="410"/>
      <c r="AX676" s="405"/>
      <c r="AY676" s="406"/>
      <c r="AZ676" s="406"/>
      <c r="BA676" s="405"/>
      <c r="BB676" s="406"/>
    </row>
    <row r="677" spans="1:54" ht="12.75">
      <c r="A677" s="405"/>
      <c r="B677" s="405"/>
      <c r="C677" s="312"/>
      <c r="D677" s="406"/>
      <c r="E677" s="405"/>
      <c r="F677" s="406"/>
      <c r="G677" s="405"/>
      <c r="H677" s="406"/>
      <c r="I677" s="405"/>
      <c r="J677" s="365"/>
      <c r="K677" s="413"/>
      <c r="L677" s="365"/>
      <c r="M677" s="413"/>
      <c r="N677" s="365"/>
      <c r="O677" s="413"/>
      <c r="P677" s="365"/>
      <c r="Q677" s="413"/>
      <c r="R677" s="365"/>
      <c r="S677" s="413"/>
      <c r="T677" s="365"/>
      <c r="U677" s="413"/>
      <c r="V677" s="187"/>
      <c r="W677" s="410"/>
      <c r="X677" s="187"/>
      <c r="Y677" s="410"/>
      <c r="Z677" s="187"/>
      <c r="AA677" s="410"/>
      <c r="AB677" s="187"/>
      <c r="AC677" s="410"/>
      <c r="AD677" s="187"/>
      <c r="AE677" s="410"/>
      <c r="AF677" s="187"/>
      <c r="AG677" s="410"/>
      <c r="AH677" s="187"/>
      <c r="AI677" s="410"/>
      <c r="AJ677" s="187"/>
      <c r="AK677" s="410"/>
      <c r="AL677" s="187"/>
      <c r="AM677" s="410"/>
      <c r="AN677" s="187"/>
      <c r="AO677" s="410"/>
      <c r="AP677" s="187"/>
      <c r="AQ677" s="410"/>
      <c r="AR677" s="187"/>
      <c r="AS677" s="410"/>
      <c r="AT677" s="187"/>
      <c r="AU677" s="410"/>
      <c r="AV677" s="187"/>
      <c r="AW677" s="410"/>
      <c r="AX677" s="405"/>
      <c r="AY677" s="406"/>
      <c r="AZ677" s="406"/>
      <c r="BA677" s="405"/>
      <c r="BB677" s="406"/>
    </row>
    <row r="678" spans="1:54" ht="12.75">
      <c r="A678" s="405"/>
      <c r="B678" s="405"/>
      <c r="C678" s="312"/>
      <c r="D678" s="406"/>
      <c r="E678" s="405"/>
      <c r="F678" s="406"/>
      <c r="G678" s="405"/>
      <c r="H678" s="406"/>
      <c r="I678" s="405"/>
      <c r="J678" s="365"/>
      <c r="K678" s="413"/>
      <c r="L678" s="365"/>
      <c r="M678" s="413"/>
      <c r="N678" s="365"/>
      <c r="O678" s="413"/>
      <c r="P678" s="365"/>
      <c r="Q678" s="413"/>
      <c r="R678" s="365"/>
      <c r="S678" s="413"/>
      <c r="T678" s="365"/>
      <c r="U678" s="413"/>
      <c r="V678" s="187"/>
      <c r="W678" s="410"/>
      <c r="X678" s="187"/>
      <c r="Y678" s="410"/>
      <c r="Z678" s="187"/>
      <c r="AA678" s="410"/>
      <c r="AB678" s="187"/>
      <c r="AC678" s="410"/>
      <c r="AD678" s="187"/>
      <c r="AE678" s="410"/>
      <c r="AF678" s="187"/>
      <c r="AG678" s="410"/>
      <c r="AH678" s="187"/>
      <c r="AI678" s="410"/>
      <c r="AJ678" s="187"/>
      <c r="AK678" s="410"/>
      <c r="AL678" s="187"/>
      <c r="AM678" s="410"/>
      <c r="AN678" s="187"/>
      <c r="AO678" s="410"/>
      <c r="AP678" s="187"/>
      <c r="AQ678" s="410"/>
      <c r="AR678" s="187"/>
      <c r="AS678" s="410"/>
      <c r="AT678" s="187"/>
      <c r="AU678" s="410"/>
      <c r="AV678" s="187"/>
      <c r="AW678" s="410"/>
      <c r="AX678" s="405"/>
      <c r="AY678" s="406"/>
      <c r="AZ678" s="406"/>
      <c r="BA678" s="405"/>
      <c r="BB678" s="406"/>
    </row>
    <row r="679" spans="1:54" ht="12.75">
      <c r="A679" s="405"/>
      <c r="B679" s="405"/>
      <c r="C679" s="312"/>
      <c r="D679" s="406"/>
      <c r="E679" s="405"/>
      <c r="F679" s="406"/>
      <c r="G679" s="405"/>
      <c r="H679" s="406"/>
      <c r="I679" s="405"/>
      <c r="J679" s="365"/>
      <c r="K679" s="413"/>
      <c r="L679" s="365"/>
      <c r="M679" s="413"/>
      <c r="N679" s="365"/>
      <c r="O679" s="413"/>
      <c r="P679" s="365"/>
      <c r="Q679" s="413"/>
      <c r="R679" s="365"/>
      <c r="S679" s="413"/>
      <c r="T679" s="365"/>
      <c r="U679" s="413"/>
      <c r="V679" s="187"/>
      <c r="W679" s="410"/>
      <c r="X679" s="187"/>
      <c r="Y679" s="410"/>
      <c r="Z679" s="187"/>
      <c r="AA679" s="410"/>
      <c r="AB679" s="187"/>
      <c r="AC679" s="410"/>
      <c r="AD679" s="187"/>
      <c r="AE679" s="410"/>
      <c r="AF679" s="187"/>
      <c r="AG679" s="410"/>
      <c r="AH679" s="187"/>
      <c r="AI679" s="410"/>
      <c r="AJ679" s="187"/>
      <c r="AK679" s="410"/>
      <c r="AL679" s="187"/>
      <c r="AM679" s="410"/>
      <c r="AN679" s="187"/>
      <c r="AO679" s="410"/>
      <c r="AP679" s="187"/>
      <c r="AQ679" s="410"/>
      <c r="AR679" s="187"/>
      <c r="AS679" s="410"/>
      <c r="AT679" s="187"/>
      <c r="AU679" s="410"/>
      <c r="AV679" s="187"/>
      <c r="AW679" s="410"/>
      <c r="AX679" s="405"/>
      <c r="AY679" s="406"/>
      <c r="AZ679" s="406"/>
      <c r="BA679" s="405"/>
      <c r="BB679" s="406"/>
    </row>
    <row r="680" spans="1:54" ht="12.75">
      <c r="A680" s="405"/>
      <c r="B680" s="405"/>
      <c r="C680" s="312"/>
      <c r="D680" s="406"/>
      <c r="E680" s="405"/>
      <c r="F680" s="406"/>
      <c r="G680" s="405"/>
      <c r="H680" s="406"/>
      <c r="I680" s="405"/>
      <c r="J680" s="365"/>
      <c r="K680" s="413"/>
      <c r="L680" s="365"/>
      <c r="M680" s="413"/>
      <c r="N680" s="365"/>
      <c r="O680" s="413"/>
      <c r="P680" s="365"/>
      <c r="Q680" s="413"/>
      <c r="R680" s="365"/>
      <c r="S680" s="413"/>
      <c r="T680" s="365"/>
      <c r="U680" s="413"/>
      <c r="V680" s="187"/>
      <c r="W680" s="410"/>
      <c r="X680" s="187"/>
      <c r="Y680" s="410"/>
      <c r="Z680" s="187"/>
      <c r="AA680" s="410"/>
      <c r="AB680" s="187"/>
      <c r="AC680" s="410"/>
      <c r="AD680" s="187"/>
      <c r="AE680" s="410"/>
      <c r="AF680" s="187"/>
      <c r="AG680" s="410"/>
      <c r="AH680" s="187"/>
      <c r="AI680" s="410"/>
      <c r="AJ680" s="187"/>
      <c r="AK680" s="410"/>
      <c r="AL680" s="187"/>
      <c r="AM680" s="410"/>
      <c r="AN680" s="187"/>
      <c r="AO680" s="410"/>
      <c r="AP680" s="187"/>
      <c r="AQ680" s="410"/>
      <c r="AR680" s="187"/>
      <c r="AS680" s="410"/>
      <c r="AT680" s="187"/>
      <c r="AU680" s="410"/>
      <c r="AV680" s="187"/>
      <c r="AW680" s="410"/>
      <c r="AX680" s="405"/>
      <c r="AY680" s="406"/>
      <c r="AZ680" s="406"/>
      <c r="BA680" s="405"/>
      <c r="BB680" s="406"/>
    </row>
    <row r="681" spans="1:54" ht="12.75">
      <c r="A681" s="405"/>
      <c r="B681" s="405"/>
      <c r="C681" s="312"/>
      <c r="D681" s="406"/>
      <c r="E681" s="405"/>
      <c r="F681" s="406"/>
      <c r="G681" s="405"/>
      <c r="H681" s="406"/>
      <c r="I681" s="405"/>
      <c r="J681" s="365"/>
      <c r="K681" s="413"/>
      <c r="L681" s="365"/>
      <c r="M681" s="413"/>
      <c r="N681" s="365"/>
      <c r="O681" s="413"/>
      <c r="P681" s="365"/>
      <c r="Q681" s="413"/>
      <c r="R681" s="365"/>
      <c r="S681" s="413"/>
      <c r="T681" s="365"/>
      <c r="U681" s="413"/>
      <c r="V681" s="187"/>
      <c r="W681" s="410"/>
      <c r="X681" s="187"/>
      <c r="Y681" s="410"/>
      <c r="Z681" s="187"/>
      <c r="AA681" s="410"/>
      <c r="AB681" s="187"/>
      <c r="AC681" s="410"/>
      <c r="AD681" s="187"/>
      <c r="AE681" s="410"/>
      <c r="AF681" s="187"/>
      <c r="AG681" s="410"/>
      <c r="AH681" s="187"/>
      <c r="AI681" s="410"/>
      <c r="AJ681" s="187"/>
      <c r="AK681" s="410"/>
      <c r="AL681" s="187"/>
      <c r="AM681" s="410"/>
      <c r="AN681" s="187"/>
      <c r="AO681" s="410"/>
      <c r="AP681" s="187"/>
      <c r="AQ681" s="410"/>
      <c r="AR681" s="187"/>
      <c r="AS681" s="410"/>
      <c r="AT681" s="187"/>
      <c r="AU681" s="410"/>
      <c r="AV681" s="187"/>
      <c r="AW681" s="410"/>
      <c r="AX681" s="405"/>
      <c r="AY681" s="406"/>
      <c r="AZ681" s="406"/>
      <c r="BA681" s="405"/>
      <c r="BB681" s="406"/>
    </row>
    <row r="682" spans="1:54" ht="12.75">
      <c r="A682" s="405"/>
      <c r="B682" s="405"/>
      <c r="C682" s="312"/>
      <c r="D682" s="406"/>
      <c r="E682" s="405"/>
      <c r="F682" s="406"/>
      <c r="G682" s="405"/>
      <c r="H682" s="406"/>
      <c r="I682" s="405"/>
      <c r="J682" s="365"/>
      <c r="K682" s="413"/>
      <c r="L682" s="365"/>
      <c r="M682" s="413"/>
      <c r="N682" s="365"/>
      <c r="O682" s="413"/>
      <c r="P682" s="365"/>
      <c r="Q682" s="413"/>
      <c r="R682" s="365"/>
      <c r="S682" s="413"/>
      <c r="T682" s="365"/>
      <c r="U682" s="413"/>
      <c r="V682" s="187"/>
      <c r="W682" s="410"/>
      <c r="X682" s="187"/>
      <c r="Y682" s="410"/>
      <c r="Z682" s="187"/>
      <c r="AA682" s="410"/>
      <c r="AB682" s="187"/>
      <c r="AC682" s="410"/>
      <c r="AD682" s="187"/>
      <c r="AE682" s="410"/>
      <c r="AF682" s="187"/>
      <c r="AG682" s="410"/>
      <c r="AH682" s="187"/>
      <c r="AI682" s="410"/>
      <c r="AJ682" s="187"/>
      <c r="AK682" s="410"/>
      <c r="AL682" s="187"/>
      <c r="AM682" s="410"/>
      <c r="AN682" s="187"/>
      <c r="AO682" s="410"/>
      <c r="AP682" s="187"/>
      <c r="AQ682" s="410"/>
      <c r="AR682" s="187"/>
      <c r="AS682" s="410"/>
      <c r="AT682" s="187"/>
      <c r="AU682" s="410"/>
      <c r="AV682" s="187"/>
      <c r="AW682" s="410"/>
      <c r="AX682" s="405"/>
      <c r="AY682" s="406"/>
      <c r="AZ682" s="406"/>
      <c r="BA682" s="405"/>
      <c r="BB682" s="406"/>
    </row>
    <row r="683" spans="1:54" ht="12.75">
      <c r="A683" s="405"/>
      <c r="B683" s="405"/>
      <c r="C683" s="312"/>
      <c r="D683" s="406"/>
      <c r="E683" s="405"/>
      <c r="F683" s="406"/>
      <c r="G683" s="405"/>
      <c r="H683" s="406"/>
      <c r="I683" s="405"/>
      <c r="J683" s="365"/>
      <c r="K683" s="413"/>
      <c r="L683" s="365"/>
      <c r="M683" s="413"/>
      <c r="N683" s="365"/>
      <c r="O683" s="413"/>
      <c r="P683" s="365"/>
      <c r="Q683" s="413"/>
      <c r="R683" s="365"/>
      <c r="S683" s="413"/>
      <c r="T683" s="365"/>
      <c r="U683" s="413"/>
      <c r="V683" s="187"/>
      <c r="W683" s="410"/>
      <c r="X683" s="187"/>
      <c r="Y683" s="410"/>
      <c r="Z683" s="187"/>
      <c r="AA683" s="410"/>
      <c r="AB683" s="187"/>
      <c r="AC683" s="410"/>
      <c r="AD683" s="187"/>
      <c r="AE683" s="410"/>
      <c r="AF683" s="187"/>
      <c r="AG683" s="410"/>
      <c r="AH683" s="187"/>
      <c r="AI683" s="410"/>
      <c r="AJ683" s="187"/>
      <c r="AK683" s="410"/>
      <c r="AL683" s="187"/>
      <c r="AM683" s="410"/>
      <c r="AN683" s="187"/>
      <c r="AO683" s="410"/>
      <c r="AP683" s="187"/>
      <c r="AQ683" s="410"/>
      <c r="AR683" s="187"/>
      <c r="AS683" s="410"/>
      <c r="AT683" s="187"/>
      <c r="AU683" s="410"/>
      <c r="AV683" s="187"/>
      <c r="AW683" s="410"/>
      <c r="AX683" s="405"/>
      <c r="AY683" s="406"/>
      <c r="AZ683" s="406"/>
      <c r="BA683" s="405"/>
      <c r="BB683" s="406"/>
    </row>
    <row r="684" spans="1:54" ht="12.75">
      <c r="A684" s="405"/>
      <c r="B684" s="405"/>
      <c r="C684" s="312"/>
      <c r="D684" s="406"/>
      <c r="E684" s="405"/>
      <c r="F684" s="406"/>
      <c r="G684" s="405"/>
      <c r="H684" s="406"/>
      <c r="I684" s="405"/>
      <c r="J684" s="365"/>
      <c r="K684" s="413"/>
      <c r="L684" s="365"/>
      <c r="M684" s="413"/>
      <c r="N684" s="365"/>
      <c r="O684" s="413"/>
      <c r="P684" s="365"/>
      <c r="Q684" s="413"/>
      <c r="R684" s="365"/>
      <c r="S684" s="413"/>
      <c r="T684" s="365"/>
      <c r="U684" s="413"/>
      <c r="V684" s="187"/>
      <c r="W684" s="410"/>
      <c r="X684" s="187"/>
      <c r="Y684" s="410"/>
      <c r="Z684" s="187"/>
      <c r="AA684" s="410"/>
      <c r="AB684" s="187"/>
      <c r="AC684" s="410"/>
      <c r="AD684" s="187"/>
      <c r="AE684" s="410"/>
      <c r="AF684" s="187"/>
      <c r="AG684" s="410"/>
      <c r="AH684" s="187"/>
      <c r="AI684" s="410"/>
      <c r="AJ684" s="187"/>
      <c r="AK684" s="410"/>
      <c r="AL684" s="187"/>
      <c r="AM684" s="410"/>
      <c r="AN684" s="187"/>
      <c r="AO684" s="410"/>
      <c r="AP684" s="187"/>
      <c r="AQ684" s="410"/>
      <c r="AR684" s="187"/>
      <c r="AS684" s="410"/>
      <c r="AT684" s="187"/>
      <c r="AU684" s="410"/>
      <c r="AV684" s="187"/>
      <c r="AW684" s="410"/>
      <c r="AX684" s="405"/>
      <c r="AY684" s="406"/>
      <c r="AZ684" s="406"/>
      <c r="BA684" s="405"/>
      <c r="BB684" s="406"/>
    </row>
    <row r="685" spans="1:54" ht="12.75">
      <c r="A685" s="405"/>
      <c r="B685" s="405"/>
      <c r="C685" s="312"/>
      <c r="D685" s="406"/>
      <c r="E685" s="405"/>
      <c r="F685" s="406"/>
      <c r="G685" s="405"/>
      <c r="H685" s="406"/>
      <c r="I685" s="405"/>
      <c r="J685" s="365"/>
      <c r="K685" s="413"/>
      <c r="L685" s="365"/>
      <c r="M685" s="413"/>
      <c r="N685" s="365"/>
      <c r="O685" s="413"/>
      <c r="P685" s="365"/>
      <c r="Q685" s="413"/>
      <c r="R685" s="365"/>
      <c r="S685" s="413"/>
      <c r="T685" s="365"/>
      <c r="U685" s="413"/>
      <c r="V685" s="187"/>
      <c r="W685" s="410"/>
      <c r="X685" s="187"/>
      <c r="Y685" s="410"/>
      <c r="Z685" s="187"/>
      <c r="AA685" s="410"/>
      <c r="AB685" s="187"/>
      <c r="AC685" s="410"/>
      <c r="AD685" s="187"/>
      <c r="AE685" s="410"/>
      <c r="AF685" s="187"/>
      <c r="AG685" s="410"/>
      <c r="AH685" s="187"/>
      <c r="AI685" s="410"/>
      <c r="AJ685" s="187"/>
      <c r="AK685" s="410"/>
      <c r="AL685" s="187"/>
      <c r="AM685" s="410"/>
      <c r="AN685" s="187"/>
      <c r="AO685" s="410"/>
      <c r="AP685" s="187"/>
      <c r="AQ685" s="410"/>
      <c r="AR685" s="187"/>
      <c r="AS685" s="410"/>
      <c r="AT685" s="187"/>
      <c r="AU685" s="410"/>
      <c r="AV685" s="187"/>
      <c r="AW685" s="410"/>
      <c r="AX685" s="405"/>
      <c r="AY685" s="406"/>
      <c r="AZ685" s="406"/>
      <c r="BA685" s="405"/>
      <c r="BB685" s="406"/>
    </row>
    <row r="686" spans="1:54" ht="12.75">
      <c r="A686" s="405"/>
      <c r="B686" s="405"/>
      <c r="C686" s="312"/>
      <c r="D686" s="406"/>
      <c r="E686" s="405"/>
      <c r="F686" s="406"/>
      <c r="G686" s="405"/>
      <c r="H686" s="406"/>
      <c r="I686" s="405"/>
      <c r="J686" s="365"/>
      <c r="K686" s="413"/>
      <c r="L686" s="365"/>
      <c r="M686" s="413"/>
      <c r="N686" s="365"/>
      <c r="O686" s="413"/>
      <c r="P686" s="365"/>
      <c r="Q686" s="413"/>
      <c r="R686" s="365"/>
      <c r="S686" s="413"/>
      <c r="T686" s="365"/>
      <c r="U686" s="413"/>
      <c r="V686" s="187"/>
      <c r="W686" s="410"/>
      <c r="X686" s="187"/>
      <c r="Y686" s="410"/>
      <c r="Z686" s="187"/>
      <c r="AA686" s="410"/>
      <c r="AB686" s="187"/>
      <c r="AC686" s="410"/>
      <c r="AD686" s="187"/>
      <c r="AE686" s="410"/>
      <c r="AF686" s="187"/>
      <c r="AG686" s="410"/>
      <c r="AH686" s="187"/>
      <c r="AI686" s="410"/>
      <c r="AJ686" s="187"/>
      <c r="AK686" s="410"/>
      <c r="AL686" s="187"/>
      <c r="AM686" s="410"/>
      <c r="AN686" s="187"/>
      <c r="AO686" s="410"/>
      <c r="AP686" s="187"/>
      <c r="AQ686" s="410"/>
      <c r="AR686" s="187"/>
      <c r="AS686" s="410"/>
      <c r="AT686" s="187"/>
      <c r="AU686" s="410"/>
      <c r="AV686" s="187"/>
      <c r="AW686" s="410"/>
      <c r="AX686" s="405"/>
      <c r="AY686" s="406"/>
      <c r="AZ686" s="406"/>
      <c r="BA686" s="405"/>
      <c r="BB686" s="406"/>
    </row>
    <row r="687" spans="1:54" ht="12.75">
      <c r="A687" s="405"/>
      <c r="B687" s="405"/>
      <c r="C687" s="312"/>
      <c r="D687" s="406"/>
      <c r="E687" s="405"/>
      <c r="F687" s="406"/>
      <c r="G687" s="405"/>
      <c r="H687" s="406"/>
      <c r="I687" s="405"/>
      <c r="J687" s="365"/>
      <c r="K687" s="413"/>
      <c r="L687" s="365"/>
      <c r="M687" s="413"/>
      <c r="N687" s="365"/>
      <c r="O687" s="413"/>
      <c r="P687" s="365"/>
      <c r="Q687" s="413"/>
      <c r="R687" s="365"/>
      <c r="S687" s="413"/>
      <c r="T687" s="365"/>
      <c r="U687" s="413"/>
      <c r="V687" s="187"/>
      <c r="W687" s="410"/>
      <c r="X687" s="187"/>
      <c r="Y687" s="410"/>
      <c r="Z687" s="187"/>
      <c r="AA687" s="410"/>
      <c r="AB687" s="187"/>
      <c r="AC687" s="410"/>
      <c r="AD687" s="187"/>
      <c r="AE687" s="410"/>
      <c r="AF687" s="187"/>
      <c r="AG687" s="410"/>
      <c r="AH687" s="187"/>
      <c r="AI687" s="410"/>
      <c r="AJ687" s="187"/>
      <c r="AK687" s="410"/>
      <c r="AL687" s="187"/>
      <c r="AM687" s="410"/>
      <c r="AN687" s="187"/>
      <c r="AO687" s="410"/>
      <c r="AP687" s="187"/>
      <c r="AQ687" s="410"/>
      <c r="AR687" s="187"/>
      <c r="AS687" s="410"/>
      <c r="AT687" s="187"/>
      <c r="AU687" s="410"/>
      <c r="AV687" s="187"/>
      <c r="AW687" s="410"/>
      <c r="AX687" s="405"/>
      <c r="AY687" s="406"/>
      <c r="AZ687" s="406"/>
      <c r="BA687" s="405"/>
      <c r="BB687" s="406"/>
    </row>
    <row r="688" spans="1:54" ht="12.75">
      <c r="A688" s="405"/>
      <c r="B688" s="405"/>
      <c r="C688" s="312"/>
      <c r="D688" s="406"/>
      <c r="E688" s="405"/>
      <c r="F688" s="406"/>
      <c r="G688" s="405"/>
      <c r="H688" s="406"/>
      <c r="I688" s="405"/>
      <c r="J688" s="365"/>
      <c r="K688" s="413"/>
      <c r="L688" s="365"/>
      <c r="M688" s="413"/>
      <c r="N688" s="365"/>
      <c r="O688" s="413"/>
      <c r="P688" s="365"/>
      <c r="Q688" s="413"/>
      <c r="R688" s="365"/>
      <c r="S688" s="413"/>
      <c r="T688" s="365"/>
      <c r="U688" s="413"/>
      <c r="V688" s="187"/>
      <c r="W688" s="410"/>
      <c r="X688" s="187"/>
      <c r="Y688" s="410"/>
      <c r="Z688" s="187"/>
      <c r="AA688" s="410"/>
      <c r="AB688" s="187"/>
      <c r="AC688" s="410"/>
      <c r="AD688" s="187"/>
      <c r="AE688" s="410"/>
      <c r="AF688" s="187"/>
      <c r="AG688" s="410"/>
      <c r="AH688" s="187"/>
      <c r="AI688" s="410"/>
      <c r="AJ688" s="187"/>
      <c r="AK688" s="410"/>
      <c r="AL688" s="187"/>
      <c r="AM688" s="410"/>
      <c r="AN688" s="187"/>
      <c r="AO688" s="410"/>
      <c r="AP688" s="187"/>
      <c r="AQ688" s="410"/>
      <c r="AR688" s="187"/>
      <c r="AS688" s="410"/>
      <c r="AT688" s="187"/>
      <c r="AU688" s="410"/>
      <c r="AV688" s="187"/>
      <c r="AW688" s="410"/>
      <c r="AX688" s="405"/>
      <c r="AY688" s="406"/>
      <c r="AZ688" s="406"/>
      <c r="BA688" s="405"/>
      <c r="BB688" s="406"/>
    </row>
    <row r="689" spans="1:54" ht="12.75">
      <c r="A689" s="405"/>
      <c r="B689" s="405"/>
      <c r="C689" s="312"/>
      <c r="D689" s="406"/>
      <c r="E689" s="405"/>
      <c r="F689" s="406"/>
      <c r="G689" s="405"/>
      <c r="H689" s="406"/>
      <c r="I689" s="405"/>
      <c r="J689" s="365"/>
      <c r="K689" s="413"/>
      <c r="L689" s="365"/>
      <c r="M689" s="413"/>
      <c r="N689" s="365"/>
      <c r="O689" s="413"/>
      <c r="P689" s="365"/>
      <c r="Q689" s="413"/>
      <c r="R689" s="365"/>
      <c r="S689" s="413"/>
      <c r="T689" s="365"/>
      <c r="U689" s="413"/>
      <c r="V689" s="187"/>
      <c r="W689" s="410"/>
      <c r="X689" s="187"/>
      <c r="Y689" s="410"/>
      <c r="Z689" s="187"/>
      <c r="AA689" s="410"/>
      <c r="AB689" s="187"/>
      <c r="AC689" s="410"/>
      <c r="AD689" s="187"/>
      <c r="AE689" s="410"/>
      <c r="AF689" s="187"/>
      <c r="AG689" s="410"/>
      <c r="AH689" s="187"/>
      <c r="AI689" s="410"/>
      <c r="AJ689" s="187"/>
      <c r="AK689" s="410"/>
      <c r="AL689" s="187"/>
      <c r="AM689" s="410"/>
      <c r="AN689" s="187"/>
      <c r="AO689" s="410"/>
      <c r="AP689" s="187"/>
      <c r="AQ689" s="410"/>
      <c r="AR689" s="187"/>
      <c r="AS689" s="410"/>
      <c r="AT689" s="187"/>
      <c r="AU689" s="410"/>
      <c r="AV689" s="187"/>
      <c r="AW689" s="410"/>
      <c r="AX689" s="405"/>
      <c r="AY689" s="406"/>
      <c r="AZ689" s="406"/>
      <c r="BA689" s="405"/>
      <c r="BB689" s="406"/>
    </row>
    <row r="690" spans="1:54" ht="12.75">
      <c r="A690" s="405"/>
      <c r="B690" s="405"/>
      <c r="C690" s="312"/>
      <c r="D690" s="406"/>
      <c r="E690" s="405"/>
      <c r="F690" s="406"/>
      <c r="G690" s="405"/>
      <c r="H690" s="406"/>
      <c r="I690" s="405"/>
      <c r="J690" s="365"/>
      <c r="K690" s="413"/>
      <c r="L690" s="365"/>
      <c r="M690" s="413"/>
      <c r="N690" s="365"/>
      <c r="O690" s="413"/>
      <c r="P690" s="365"/>
      <c r="Q690" s="413"/>
      <c r="R690" s="365"/>
      <c r="S690" s="413"/>
      <c r="T690" s="365"/>
      <c r="U690" s="413"/>
      <c r="V690" s="187"/>
      <c r="W690" s="410"/>
      <c r="X690" s="187"/>
      <c r="Y690" s="410"/>
      <c r="Z690" s="187"/>
      <c r="AA690" s="410"/>
      <c r="AB690" s="187"/>
      <c r="AC690" s="410"/>
      <c r="AD690" s="187"/>
      <c r="AE690" s="410"/>
      <c r="AF690" s="187"/>
      <c r="AG690" s="410"/>
      <c r="AH690" s="187"/>
      <c r="AI690" s="410"/>
      <c r="AJ690" s="187"/>
      <c r="AK690" s="410"/>
      <c r="AL690" s="187"/>
      <c r="AM690" s="410"/>
      <c r="AN690" s="187"/>
      <c r="AO690" s="410"/>
      <c r="AP690" s="187"/>
      <c r="AQ690" s="410"/>
      <c r="AR690" s="187"/>
      <c r="AS690" s="410"/>
      <c r="AT690" s="187"/>
      <c r="AU690" s="410"/>
      <c r="AV690" s="187"/>
      <c r="AW690" s="410"/>
      <c r="AX690" s="405"/>
      <c r="AY690" s="406"/>
      <c r="AZ690" s="406"/>
      <c r="BA690" s="405"/>
      <c r="BB690" s="406"/>
    </row>
    <row r="691" spans="1:54" ht="12.75">
      <c r="A691" s="405"/>
      <c r="B691" s="405"/>
      <c r="C691" s="312"/>
      <c r="D691" s="406"/>
      <c r="E691" s="405"/>
      <c r="F691" s="406"/>
      <c r="G691" s="405"/>
      <c r="H691" s="406"/>
      <c r="I691" s="405"/>
      <c r="J691" s="365"/>
      <c r="K691" s="413"/>
      <c r="L691" s="365"/>
      <c r="M691" s="413"/>
      <c r="N691" s="365"/>
      <c r="O691" s="413"/>
      <c r="P691" s="365"/>
      <c r="Q691" s="413"/>
      <c r="R691" s="365"/>
      <c r="S691" s="413"/>
      <c r="T691" s="365"/>
      <c r="U691" s="413"/>
      <c r="V691" s="187"/>
      <c r="W691" s="410"/>
      <c r="X691" s="187"/>
      <c r="Y691" s="410"/>
      <c r="Z691" s="187"/>
      <c r="AA691" s="410"/>
      <c r="AB691" s="187"/>
      <c r="AC691" s="410"/>
      <c r="AD691" s="187"/>
      <c r="AE691" s="410"/>
      <c r="AF691" s="187"/>
      <c r="AG691" s="410"/>
      <c r="AH691" s="187"/>
      <c r="AI691" s="410"/>
      <c r="AJ691" s="187"/>
      <c r="AK691" s="410"/>
      <c r="AL691" s="187"/>
      <c r="AM691" s="410"/>
      <c r="AN691" s="187"/>
      <c r="AO691" s="410"/>
      <c r="AP691" s="187"/>
      <c r="AQ691" s="410"/>
      <c r="AR691" s="187"/>
      <c r="AS691" s="410"/>
      <c r="AT691" s="187"/>
      <c r="AU691" s="410"/>
      <c r="AV691" s="187"/>
      <c r="AW691" s="410"/>
      <c r="AX691" s="405"/>
      <c r="AY691" s="406"/>
      <c r="AZ691" s="406"/>
      <c r="BA691" s="405"/>
      <c r="BB691" s="406"/>
    </row>
    <row r="692" spans="1:54" ht="12.75">
      <c r="A692" s="405"/>
      <c r="B692" s="405"/>
      <c r="C692" s="312"/>
      <c r="D692" s="406"/>
      <c r="E692" s="405"/>
      <c r="F692" s="406"/>
      <c r="G692" s="405"/>
      <c r="H692" s="406"/>
      <c r="I692" s="405"/>
      <c r="J692" s="365"/>
      <c r="K692" s="413"/>
      <c r="L692" s="365"/>
      <c r="M692" s="413"/>
      <c r="N692" s="365"/>
      <c r="O692" s="413"/>
      <c r="P692" s="365"/>
      <c r="Q692" s="413"/>
      <c r="R692" s="365"/>
      <c r="S692" s="413"/>
      <c r="T692" s="365"/>
      <c r="U692" s="413"/>
      <c r="V692" s="187"/>
      <c r="W692" s="410"/>
      <c r="X692" s="187"/>
      <c r="Y692" s="410"/>
      <c r="Z692" s="187"/>
      <c r="AA692" s="410"/>
      <c r="AB692" s="187"/>
      <c r="AC692" s="410"/>
      <c r="AD692" s="187"/>
      <c r="AE692" s="410"/>
      <c r="AF692" s="187"/>
      <c r="AG692" s="410"/>
      <c r="AH692" s="187"/>
      <c r="AI692" s="410"/>
      <c r="AJ692" s="187"/>
      <c r="AK692" s="410"/>
      <c r="AL692" s="187"/>
      <c r="AM692" s="410"/>
      <c r="AN692" s="187"/>
      <c r="AO692" s="410"/>
      <c r="AP692" s="187"/>
      <c r="AQ692" s="410"/>
      <c r="AR692" s="187"/>
      <c r="AS692" s="410"/>
      <c r="AT692" s="187"/>
      <c r="AU692" s="410"/>
      <c r="AV692" s="187"/>
      <c r="AW692" s="410"/>
      <c r="AX692" s="405"/>
      <c r="AY692" s="406"/>
      <c r="AZ692" s="406"/>
      <c r="BA692" s="405"/>
      <c r="BB692" s="406"/>
    </row>
    <row r="693" spans="1:54" ht="12.75">
      <c r="A693" s="405"/>
      <c r="B693" s="405"/>
      <c r="C693" s="312"/>
      <c r="D693" s="406"/>
      <c r="E693" s="405"/>
      <c r="F693" s="406"/>
      <c r="G693" s="405"/>
      <c r="H693" s="406"/>
      <c r="I693" s="405"/>
      <c r="J693" s="365"/>
      <c r="K693" s="413"/>
      <c r="L693" s="365"/>
      <c r="M693" s="413"/>
      <c r="N693" s="365"/>
      <c r="O693" s="413"/>
      <c r="P693" s="365"/>
      <c r="Q693" s="413"/>
      <c r="R693" s="365"/>
      <c r="S693" s="413"/>
      <c r="T693" s="365"/>
      <c r="U693" s="413"/>
      <c r="V693" s="187"/>
      <c r="W693" s="410"/>
      <c r="X693" s="187"/>
      <c r="Y693" s="410"/>
      <c r="Z693" s="187"/>
      <c r="AA693" s="410"/>
      <c r="AB693" s="187"/>
      <c r="AC693" s="410"/>
      <c r="AD693" s="187"/>
      <c r="AE693" s="410"/>
      <c r="AF693" s="187"/>
      <c r="AG693" s="410"/>
      <c r="AH693" s="187"/>
      <c r="AI693" s="410"/>
      <c r="AJ693" s="187"/>
      <c r="AK693" s="410"/>
      <c r="AL693" s="187"/>
      <c r="AM693" s="410"/>
      <c r="AN693" s="187"/>
      <c r="AO693" s="410"/>
      <c r="AP693" s="187"/>
      <c r="AQ693" s="410"/>
      <c r="AR693" s="187"/>
      <c r="AS693" s="410"/>
      <c r="AT693" s="187"/>
      <c r="AU693" s="410"/>
      <c r="AV693" s="187"/>
      <c r="AW693" s="410"/>
      <c r="AX693" s="405"/>
      <c r="AY693" s="406"/>
      <c r="AZ693" s="406"/>
      <c r="BA693" s="405"/>
      <c r="BB693" s="406"/>
    </row>
    <row r="694" spans="1:54" ht="12.75">
      <c r="A694" s="405"/>
      <c r="B694" s="405"/>
      <c r="C694" s="312"/>
      <c r="D694" s="406"/>
      <c r="E694" s="405"/>
      <c r="F694" s="406"/>
      <c r="G694" s="405"/>
      <c r="H694" s="406"/>
      <c r="I694" s="405"/>
      <c r="J694" s="365"/>
      <c r="K694" s="413"/>
      <c r="L694" s="365"/>
      <c r="M694" s="413"/>
      <c r="N694" s="365"/>
      <c r="O694" s="413"/>
      <c r="P694" s="365"/>
      <c r="Q694" s="413"/>
      <c r="R694" s="365"/>
      <c r="S694" s="413"/>
      <c r="T694" s="365"/>
      <c r="U694" s="413"/>
      <c r="V694" s="187"/>
      <c r="W694" s="410"/>
      <c r="X694" s="187"/>
      <c r="Y694" s="410"/>
      <c r="Z694" s="187"/>
      <c r="AA694" s="410"/>
      <c r="AB694" s="187"/>
      <c r="AC694" s="410"/>
      <c r="AD694" s="187"/>
      <c r="AE694" s="410"/>
      <c r="AF694" s="187"/>
      <c r="AG694" s="410"/>
      <c r="AH694" s="187"/>
      <c r="AI694" s="410"/>
      <c r="AJ694" s="187"/>
      <c r="AK694" s="410"/>
      <c r="AL694" s="187"/>
      <c r="AM694" s="410"/>
      <c r="AN694" s="187"/>
      <c r="AO694" s="410"/>
      <c r="AP694" s="187"/>
      <c r="AQ694" s="410"/>
      <c r="AR694" s="187"/>
      <c r="AS694" s="410"/>
      <c r="AT694" s="187"/>
      <c r="AU694" s="410"/>
      <c r="AV694" s="187"/>
      <c r="AW694" s="410"/>
      <c r="AX694" s="405"/>
      <c r="AY694" s="406"/>
      <c r="AZ694" s="406"/>
      <c r="BA694" s="405"/>
      <c r="BB694" s="406"/>
    </row>
    <row r="695" spans="1:54" ht="12.75">
      <c r="A695" s="405"/>
      <c r="B695" s="405"/>
      <c r="C695" s="312"/>
      <c r="D695" s="406"/>
      <c r="E695" s="405"/>
      <c r="F695" s="406"/>
      <c r="G695" s="405"/>
      <c r="H695" s="406"/>
      <c r="I695" s="405"/>
      <c r="J695" s="365"/>
      <c r="K695" s="413"/>
      <c r="L695" s="365"/>
      <c r="M695" s="413"/>
      <c r="N695" s="365"/>
      <c r="O695" s="413"/>
      <c r="P695" s="365"/>
      <c r="Q695" s="413"/>
      <c r="R695" s="365"/>
      <c r="S695" s="413"/>
      <c r="T695" s="365"/>
      <c r="U695" s="413"/>
      <c r="V695" s="187"/>
      <c r="W695" s="410"/>
      <c r="X695" s="187"/>
      <c r="Y695" s="410"/>
      <c r="Z695" s="187"/>
      <c r="AA695" s="410"/>
      <c r="AB695" s="187"/>
      <c r="AC695" s="410"/>
      <c r="AD695" s="187"/>
      <c r="AE695" s="410"/>
      <c r="AF695" s="187"/>
      <c r="AG695" s="410"/>
      <c r="AH695" s="187"/>
      <c r="AI695" s="410"/>
      <c r="AJ695" s="187"/>
      <c r="AK695" s="410"/>
      <c r="AL695" s="187"/>
      <c r="AM695" s="410"/>
      <c r="AN695" s="187"/>
      <c r="AO695" s="410"/>
      <c r="AP695" s="187"/>
      <c r="AQ695" s="410"/>
      <c r="AR695" s="187"/>
      <c r="AS695" s="410"/>
      <c r="AT695" s="187"/>
      <c r="AU695" s="410"/>
      <c r="AV695" s="187"/>
      <c r="AW695" s="410"/>
      <c r="AX695" s="405"/>
      <c r="AY695" s="406"/>
      <c r="AZ695" s="406"/>
      <c r="BA695" s="405"/>
      <c r="BB695" s="406"/>
    </row>
    <row r="696" spans="1:54" ht="12.75">
      <c r="A696" s="405"/>
      <c r="B696" s="405"/>
      <c r="C696" s="312"/>
      <c r="D696" s="406"/>
      <c r="E696" s="405"/>
      <c r="F696" s="406"/>
      <c r="G696" s="405"/>
      <c r="H696" s="406"/>
      <c r="I696" s="405"/>
      <c r="J696" s="365"/>
      <c r="K696" s="413"/>
      <c r="L696" s="365"/>
      <c r="M696" s="413"/>
      <c r="N696" s="365"/>
      <c r="O696" s="413"/>
      <c r="P696" s="365"/>
      <c r="Q696" s="413"/>
      <c r="R696" s="365"/>
      <c r="S696" s="413"/>
      <c r="T696" s="365"/>
      <c r="U696" s="413"/>
      <c r="V696" s="187"/>
      <c r="W696" s="410"/>
      <c r="X696" s="187"/>
      <c r="Y696" s="410"/>
      <c r="Z696" s="187"/>
      <c r="AA696" s="410"/>
      <c r="AB696" s="187"/>
      <c r="AC696" s="410"/>
      <c r="AD696" s="187"/>
      <c r="AE696" s="410"/>
      <c r="AF696" s="187"/>
      <c r="AG696" s="410"/>
      <c r="AH696" s="187"/>
      <c r="AI696" s="410"/>
      <c r="AJ696" s="187"/>
      <c r="AK696" s="410"/>
      <c r="AL696" s="187"/>
      <c r="AM696" s="410"/>
      <c r="AN696" s="187"/>
      <c r="AO696" s="410"/>
      <c r="AP696" s="187"/>
      <c r="AQ696" s="410"/>
      <c r="AR696" s="187"/>
      <c r="AS696" s="410"/>
      <c r="AT696" s="187"/>
      <c r="AU696" s="410"/>
      <c r="AV696" s="187"/>
      <c r="AW696" s="410"/>
      <c r="AX696" s="405"/>
      <c r="AY696" s="406"/>
      <c r="AZ696" s="406"/>
      <c r="BA696" s="405"/>
      <c r="BB696" s="406"/>
    </row>
    <row r="697" spans="1:54" ht="12.75">
      <c r="A697" s="405"/>
      <c r="B697" s="405"/>
      <c r="C697" s="312"/>
      <c r="D697" s="406"/>
      <c r="E697" s="405"/>
      <c r="F697" s="406"/>
      <c r="G697" s="405"/>
      <c r="H697" s="406"/>
      <c r="I697" s="405"/>
      <c r="J697" s="365"/>
      <c r="K697" s="413"/>
      <c r="L697" s="365"/>
      <c r="M697" s="413"/>
      <c r="N697" s="365"/>
      <c r="O697" s="413"/>
      <c r="P697" s="365"/>
      <c r="Q697" s="413"/>
      <c r="R697" s="365"/>
      <c r="S697" s="413"/>
      <c r="T697" s="365"/>
      <c r="U697" s="413"/>
      <c r="V697" s="187"/>
      <c r="W697" s="410"/>
      <c r="X697" s="187"/>
      <c r="Y697" s="410"/>
      <c r="Z697" s="187"/>
      <c r="AA697" s="410"/>
      <c r="AB697" s="187"/>
      <c r="AC697" s="410"/>
      <c r="AD697" s="187"/>
      <c r="AE697" s="410"/>
      <c r="AF697" s="187"/>
      <c r="AG697" s="410"/>
      <c r="AH697" s="187"/>
      <c r="AI697" s="410"/>
      <c r="AJ697" s="187"/>
      <c r="AK697" s="410"/>
      <c r="AL697" s="187"/>
      <c r="AM697" s="410"/>
      <c r="AN697" s="187"/>
      <c r="AO697" s="410"/>
      <c r="AP697" s="187"/>
      <c r="AQ697" s="410"/>
      <c r="AR697" s="187"/>
      <c r="AS697" s="410"/>
      <c r="AT697" s="187"/>
      <c r="AU697" s="410"/>
      <c r="AV697" s="187"/>
      <c r="AW697" s="410"/>
      <c r="AX697" s="405"/>
      <c r="AY697" s="406"/>
      <c r="AZ697" s="406"/>
      <c r="BA697" s="405"/>
      <c r="BB697" s="406"/>
    </row>
    <row r="698" spans="1:54" ht="12.75">
      <c r="A698" s="405"/>
      <c r="B698" s="405"/>
      <c r="C698" s="312"/>
      <c r="D698" s="406"/>
      <c r="E698" s="405"/>
      <c r="F698" s="406"/>
      <c r="G698" s="405"/>
      <c r="H698" s="406"/>
      <c r="I698" s="405"/>
      <c r="J698" s="365"/>
      <c r="K698" s="413"/>
      <c r="L698" s="365"/>
      <c r="M698" s="413"/>
      <c r="N698" s="365"/>
      <c r="O698" s="413"/>
      <c r="P698" s="365"/>
      <c r="Q698" s="413"/>
      <c r="R698" s="365"/>
      <c r="S698" s="413"/>
      <c r="T698" s="365"/>
      <c r="U698" s="413"/>
      <c r="V698" s="187"/>
      <c r="W698" s="410"/>
      <c r="X698" s="187"/>
      <c r="Y698" s="410"/>
      <c r="Z698" s="187"/>
      <c r="AA698" s="410"/>
      <c r="AB698" s="187"/>
      <c r="AC698" s="410"/>
      <c r="AD698" s="187"/>
      <c r="AE698" s="410"/>
      <c r="AF698" s="187"/>
      <c r="AG698" s="410"/>
      <c r="AH698" s="187"/>
      <c r="AI698" s="410"/>
      <c r="AJ698" s="187"/>
      <c r="AK698" s="410"/>
      <c r="AL698" s="187"/>
      <c r="AM698" s="410"/>
      <c r="AN698" s="187"/>
      <c r="AO698" s="410"/>
      <c r="AP698" s="187"/>
      <c r="AQ698" s="410"/>
      <c r="AR698" s="187"/>
      <c r="AS698" s="410"/>
      <c r="AT698" s="187"/>
      <c r="AU698" s="410"/>
      <c r="AV698" s="187"/>
      <c r="AW698" s="410"/>
      <c r="AX698" s="405"/>
      <c r="AY698" s="406"/>
      <c r="AZ698" s="406"/>
      <c r="BA698" s="405"/>
      <c r="BB698" s="406"/>
    </row>
    <row r="699" spans="1:54" ht="12.75">
      <c r="A699" s="405"/>
      <c r="B699" s="405"/>
      <c r="C699" s="312"/>
      <c r="D699" s="406"/>
      <c r="E699" s="405"/>
      <c r="F699" s="406"/>
      <c r="G699" s="405"/>
      <c r="H699" s="406"/>
      <c r="I699" s="405"/>
      <c r="J699" s="365"/>
      <c r="K699" s="413"/>
      <c r="L699" s="365"/>
      <c r="M699" s="413"/>
      <c r="N699" s="365"/>
      <c r="O699" s="413"/>
      <c r="P699" s="365"/>
      <c r="Q699" s="413"/>
      <c r="R699" s="365"/>
      <c r="S699" s="413"/>
      <c r="T699" s="365"/>
      <c r="U699" s="413"/>
      <c r="V699" s="187"/>
      <c r="W699" s="410"/>
      <c r="X699" s="187"/>
      <c r="Y699" s="410"/>
      <c r="Z699" s="187"/>
      <c r="AA699" s="410"/>
      <c r="AB699" s="187"/>
      <c r="AC699" s="410"/>
      <c r="AD699" s="187"/>
      <c r="AE699" s="410"/>
      <c r="AF699" s="187"/>
      <c r="AG699" s="410"/>
      <c r="AH699" s="187"/>
      <c r="AI699" s="410"/>
      <c r="AJ699" s="187"/>
      <c r="AK699" s="410"/>
      <c r="AL699" s="187"/>
      <c r="AM699" s="410"/>
      <c r="AN699" s="187"/>
      <c r="AO699" s="410"/>
      <c r="AP699" s="187"/>
      <c r="AQ699" s="410"/>
      <c r="AR699" s="187"/>
      <c r="AS699" s="410"/>
      <c r="AT699" s="187"/>
      <c r="AU699" s="410"/>
      <c r="AV699" s="187"/>
      <c r="AW699" s="410"/>
      <c r="AX699" s="405"/>
      <c r="AY699" s="406"/>
      <c r="AZ699" s="406"/>
      <c r="BA699" s="405"/>
      <c r="BB699" s="406"/>
    </row>
    <row r="700" spans="1:54" ht="12.75">
      <c r="A700" s="405"/>
      <c r="B700" s="405"/>
      <c r="C700" s="312"/>
      <c r="D700" s="406"/>
      <c r="E700" s="405"/>
      <c r="F700" s="406"/>
      <c r="G700" s="405"/>
      <c r="H700" s="406"/>
      <c r="I700" s="405"/>
      <c r="J700" s="365"/>
      <c r="K700" s="413"/>
      <c r="L700" s="365"/>
      <c r="M700" s="413"/>
      <c r="N700" s="365"/>
      <c r="O700" s="413"/>
      <c r="P700" s="365"/>
      <c r="Q700" s="413"/>
      <c r="R700" s="365"/>
      <c r="S700" s="413"/>
      <c r="T700" s="365"/>
      <c r="U700" s="413"/>
      <c r="V700" s="187"/>
      <c r="W700" s="410"/>
      <c r="X700" s="187"/>
      <c r="Y700" s="410"/>
      <c r="Z700" s="187"/>
      <c r="AA700" s="410"/>
      <c r="AB700" s="187"/>
      <c r="AC700" s="410"/>
      <c r="AD700" s="187"/>
      <c r="AE700" s="410"/>
      <c r="AF700" s="187"/>
      <c r="AG700" s="410"/>
      <c r="AH700" s="187"/>
      <c r="AI700" s="410"/>
      <c r="AJ700" s="187"/>
      <c r="AK700" s="410"/>
      <c r="AL700" s="187"/>
      <c r="AM700" s="410"/>
      <c r="AN700" s="187"/>
      <c r="AO700" s="410"/>
      <c r="AP700" s="187"/>
      <c r="AQ700" s="410"/>
      <c r="AR700" s="187"/>
      <c r="AS700" s="410"/>
      <c r="AT700" s="187"/>
      <c r="AU700" s="410"/>
      <c r="AV700" s="187"/>
      <c r="AW700" s="410"/>
      <c r="AX700" s="405"/>
      <c r="AY700" s="406"/>
      <c r="AZ700" s="406"/>
      <c r="BA700" s="405"/>
      <c r="BB700" s="406"/>
    </row>
    <row r="701" spans="1:54" ht="12.75">
      <c r="A701" s="405"/>
      <c r="B701" s="405"/>
      <c r="C701" s="312"/>
      <c r="D701" s="406"/>
      <c r="E701" s="405"/>
      <c r="F701" s="406"/>
      <c r="G701" s="405"/>
      <c r="H701" s="406"/>
      <c r="I701" s="405"/>
      <c r="J701" s="365"/>
      <c r="K701" s="413"/>
      <c r="L701" s="365"/>
      <c r="M701" s="413"/>
      <c r="N701" s="365"/>
      <c r="O701" s="413"/>
      <c r="P701" s="365"/>
      <c r="Q701" s="413"/>
      <c r="R701" s="365"/>
      <c r="S701" s="413"/>
      <c r="T701" s="365"/>
      <c r="U701" s="413"/>
      <c r="V701" s="187"/>
      <c r="W701" s="410"/>
      <c r="X701" s="187"/>
      <c r="Y701" s="410"/>
      <c r="Z701" s="187"/>
      <c r="AA701" s="410"/>
      <c r="AB701" s="187"/>
      <c r="AC701" s="410"/>
      <c r="AD701" s="187"/>
      <c r="AE701" s="410"/>
      <c r="AF701" s="187"/>
      <c r="AG701" s="410"/>
      <c r="AH701" s="187"/>
      <c r="AI701" s="410"/>
      <c r="AJ701" s="187"/>
      <c r="AK701" s="410"/>
      <c r="AL701" s="187"/>
      <c r="AM701" s="410"/>
      <c r="AN701" s="187"/>
      <c r="AO701" s="410"/>
      <c r="AP701" s="187"/>
      <c r="AQ701" s="410"/>
      <c r="AR701" s="187"/>
      <c r="AS701" s="410"/>
      <c r="AT701" s="187"/>
      <c r="AU701" s="410"/>
      <c r="AV701" s="187"/>
      <c r="AW701" s="410"/>
      <c r="AX701" s="405"/>
      <c r="AY701" s="406"/>
      <c r="AZ701" s="406"/>
      <c r="BA701" s="405"/>
      <c r="BB701" s="406"/>
    </row>
    <row r="702" spans="1:54" ht="12.75">
      <c r="A702" s="405"/>
      <c r="B702" s="405"/>
      <c r="C702" s="312"/>
      <c r="D702" s="406"/>
      <c r="E702" s="405"/>
      <c r="F702" s="406"/>
      <c r="G702" s="405"/>
      <c r="H702" s="406"/>
      <c r="I702" s="405"/>
      <c r="J702" s="365"/>
      <c r="K702" s="413"/>
      <c r="L702" s="365"/>
      <c r="M702" s="413"/>
      <c r="N702" s="365"/>
      <c r="O702" s="413"/>
      <c r="P702" s="365"/>
      <c r="Q702" s="413"/>
      <c r="R702" s="365"/>
      <c r="S702" s="413"/>
      <c r="T702" s="365"/>
      <c r="U702" s="413"/>
      <c r="V702" s="187"/>
      <c r="W702" s="410"/>
      <c r="X702" s="187"/>
      <c r="Y702" s="410"/>
      <c r="Z702" s="187"/>
      <c r="AA702" s="410"/>
      <c r="AB702" s="187"/>
      <c r="AC702" s="410"/>
      <c r="AD702" s="187"/>
      <c r="AE702" s="410"/>
      <c r="AF702" s="187"/>
      <c r="AG702" s="410"/>
      <c r="AH702" s="187"/>
      <c r="AI702" s="410"/>
      <c r="AJ702" s="187"/>
      <c r="AK702" s="410"/>
      <c r="AL702" s="187"/>
      <c r="AM702" s="410"/>
      <c r="AN702" s="187"/>
      <c r="AO702" s="410"/>
      <c r="AP702" s="187"/>
      <c r="AQ702" s="410"/>
      <c r="AR702" s="187"/>
      <c r="AS702" s="410"/>
      <c r="AT702" s="187"/>
      <c r="AU702" s="410"/>
      <c r="AV702" s="187"/>
      <c r="AW702" s="410"/>
      <c r="AX702" s="405"/>
      <c r="AY702" s="406"/>
      <c r="AZ702" s="406"/>
      <c r="BA702" s="405"/>
      <c r="BB702" s="406"/>
    </row>
    <row r="703" spans="1:54" ht="12.75">
      <c r="A703" s="405"/>
      <c r="B703" s="405"/>
      <c r="C703" s="312"/>
      <c r="D703" s="406"/>
      <c r="E703" s="405"/>
      <c r="F703" s="406"/>
      <c r="G703" s="405"/>
      <c r="H703" s="406"/>
      <c r="I703" s="405"/>
      <c r="J703" s="365"/>
      <c r="K703" s="413"/>
      <c r="L703" s="365"/>
      <c r="M703" s="413"/>
      <c r="N703" s="365"/>
      <c r="O703" s="413"/>
      <c r="P703" s="365"/>
      <c r="Q703" s="413"/>
      <c r="R703" s="365"/>
      <c r="S703" s="413"/>
      <c r="T703" s="365"/>
      <c r="U703" s="413"/>
      <c r="V703" s="187"/>
      <c r="W703" s="410"/>
      <c r="X703" s="187"/>
      <c r="Y703" s="410"/>
      <c r="Z703" s="187"/>
      <c r="AA703" s="410"/>
      <c r="AB703" s="187"/>
      <c r="AC703" s="410"/>
      <c r="AD703" s="187"/>
      <c r="AE703" s="410"/>
      <c r="AF703" s="187"/>
      <c r="AG703" s="410"/>
      <c r="AH703" s="187"/>
      <c r="AI703" s="410"/>
      <c r="AJ703" s="187"/>
      <c r="AK703" s="410"/>
      <c r="AL703" s="187"/>
      <c r="AM703" s="410"/>
      <c r="AN703" s="187"/>
      <c r="AO703" s="410"/>
      <c r="AP703" s="187"/>
      <c r="AQ703" s="410"/>
      <c r="AR703" s="187"/>
      <c r="AS703" s="410"/>
      <c r="AT703" s="187"/>
      <c r="AU703" s="410"/>
      <c r="AV703" s="187"/>
      <c r="AW703" s="410"/>
      <c r="AX703" s="405"/>
      <c r="AY703" s="406"/>
      <c r="AZ703" s="406"/>
      <c r="BA703" s="405"/>
      <c r="BB703" s="406"/>
    </row>
    <row r="704" spans="1:54" ht="12.75">
      <c r="A704" s="405"/>
      <c r="B704" s="405"/>
      <c r="C704" s="312"/>
      <c r="D704" s="406"/>
      <c r="E704" s="405"/>
      <c r="F704" s="406"/>
      <c r="G704" s="405"/>
      <c r="H704" s="406"/>
      <c r="I704" s="405"/>
      <c r="J704" s="365"/>
      <c r="K704" s="413"/>
      <c r="L704" s="365"/>
      <c r="M704" s="413"/>
      <c r="N704" s="365"/>
      <c r="O704" s="413"/>
      <c r="P704" s="365"/>
      <c r="Q704" s="413"/>
      <c r="R704" s="365"/>
      <c r="S704" s="413"/>
      <c r="T704" s="365"/>
      <c r="U704" s="413"/>
      <c r="V704" s="187"/>
      <c r="W704" s="410"/>
      <c r="X704" s="187"/>
      <c r="Y704" s="410"/>
      <c r="Z704" s="187"/>
      <c r="AA704" s="410"/>
      <c r="AB704" s="187"/>
      <c r="AC704" s="410"/>
      <c r="AD704" s="187"/>
      <c r="AE704" s="410"/>
      <c r="AF704" s="187"/>
      <c r="AG704" s="410"/>
      <c r="AH704" s="187"/>
      <c r="AI704" s="410"/>
      <c r="AJ704" s="187"/>
      <c r="AK704" s="410"/>
      <c r="AL704" s="187"/>
      <c r="AM704" s="410"/>
      <c r="AN704" s="187"/>
      <c r="AO704" s="410"/>
      <c r="AP704" s="187"/>
      <c r="AQ704" s="410"/>
      <c r="AR704" s="187"/>
      <c r="AS704" s="410"/>
      <c r="AT704" s="187"/>
      <c r="AU704" s="410"/>
      <c r="AV704" s="187"/>
      <c r="AW704" s="410"/>
      <c r="AX704" s="405"/>
      <c r="AY704" s="406"/>
      <c r="AZ704" s="406"/>
      <c r="BA704" s="405"/>
      <c r="BB704" s="406"/>
    </row>
    <row r="705" spans="1:54" ht="12.75">
      <c r="A705" s="405"/>
      <c r="B705" s="405"/>
      <c r="C705" s="312"/>
      <c r="D705" s="406"/>
      <c r="E705" s="405"/>
      <c r="F705" s="406"/>
      <c r="G705" s="405"/>
      <c r="H705" s="406"/>
      <c r="I705" s="405"/>
      <c r="J705" s="365"/>
      <c r="K705" s="413"/>
      <c r="L705" s="365"/>
      <c r="M705" s="413"/>
      <c r="N705" s="365"/>
      <c r="O705" s="413"/>
      <c r="P705" s="365"/>
      <c r="Q705" s="413"/>
      <c r="R705" s="365"/>
      <c r="S705" s="413"/>
      <c r="T705" s="365"/>
      <c r="U705" s="413"/>
      <c r="V705" s="187"/>
      <c r="W705" s="410"/>
      <c r="X705" s="187"/>
      <c r="Y705" s="410"/>
      <c r="Z705" s="187"/>
      <c r="AA705" s="410"/>
      <c r="AB705" s="187"/>
      <c r="AC705" s="410"/>
      <c r="AD705" s="187"/>
      <c r="AE705" s="410"/>
      <c r="AF705" s="187"/>
      <c r="AG705" s="410"/>
      <c r="AH705" s="187"/>
      <c r="AI705" s="410"/>
      <c r="AJ705" s="187"/>
      <c r="AK705" s="410"/>
      <c r="AL705" s="187"/>
      <c r="AM705" s="410"/>
      <c r="AN705" s="187"/>
      <c r="AO705" s="410"/>
      <c r="AP705" s="187"/>
      <c r="AQ705" s="410"/>
      <c r="AR705" s="187"/>
      <c r="AS705" s="410"/>
      <c r="AT705" s="187"/>
      <c r="AU705" s="410"/>
      <c r="AV705" s="187"/>
      <c r="AW705" s="410"/>
      <c r="AX705" s="405"/>
      <c r="AY705" s="406"/>
      <c r="AZ705" s="406"/>
      <c r="BA705" s="405"/>
      <c r="BB705" s="406"/>
    </row>
    <row r="706" spans="1:54" ht="12.75">
      <c r="A706" s="405"/>
      <c r="B706" s="405"/>
      <c r="C706" s="312"/>
      <c r="D706" s="406"/>
      <c r="E706" s="405"/>
      <c r="F706" s="406"/>
      <c r="G706" s="405"/>
      <c r="H706" s="406"/>
      <c r="I706" s="405"/>
      <c r="J706" s="365"/>
      <c r="K706" s="413"/>
      <c r="L706" s="365"/>
      <c r="M706" s="413"/>
      <c r="N706" s="365"/>
      <c r="O706" s="413"/>
      <c r="P706" s="365"/>
      <c r="Q706" s="413"/>
      <c r="R706" s="365"/>
      <c r="S706" s="413"/>
      <c r="T706" s="365"/>
      <c r="U706" s="413"/>
      <c r="V706" s="187"/>
      <c r="W706" s="410"/>
      <c r="X706" s="187"/>
      <c r="Y706" s="410"/>
      <c r="Z706" s="187"/>
      <c r="AA706" s="410"/>
      <c r="AB706" s="187"/>
      <c r="AC706" s="410"/>
      <c r="AD706" s="187"/>
      <c r="AE706" s="410"/>
      <c r="AF706" s="187"/>
      <c r="AG706" s="410"/>
      <c r="AH706" s="187"/>
      <c r="AI706" s="410"/>
      <c r="AJ706" s="187"/>
      <c r="AK706" s="410"/>
      <c r="AL706" s="187"/>
      <c r="AM706" s="410"/>
      <c r="AN706" s="187"/>
      <c r="AO706" s="410"/>
      <c r="AP706" s="187"/>
      <c r="AQ706" s="410"/>
      <c r="AR706" s="187"/>
      <c r="AS706" s="410"/>
      <c r="AT706" s="187"/>
      <c r="AU706" s="410"/>
      <c r="AV706" s="187"/>
      <c r="AW706" s="410"/>
      <c r="AX706" s="405"/>
      <c r="AY706" s="406"/>
      <c r="AZ706" s="406"/>
      <c r="BA706" s="405"/>
      <c r="BB706" s="406"/>
    </row>
    <row r="707" spans="1:54" ht="12.75">
      <c r="A707" s="405"/>
      <c r="B707" s="405"/>
      <c r="C707" s="312"/>
      <c r="D707" s="406"/>
      <c r="E707" s="405"/>
      <c r="F707" s="406"/>
      <c r="G707" s="405"/>
      <c r="H707" s="406"/>
      <c r="I707" s="405"/>
      <c r="J707" s="365"/>
      <c r="K707" s="413"/>
      <c r="L707" s="365"/>
      <c r="M707" s="413"/>
      <c r="N707" s="365"/>
      <c r="O707" s="413"/>
      <c r="P707" s="365"/>
      <c r="Q707" s="413"/>
      <c r="R707" s="365"/>
      <c r="S707" s="413"/>
      <c r="T707" s="365"/>
      <c r="U707" s="413"/>
      <c r="V707" s="187"/>
      <c r="W707" s="410"/>
      <c r="X707" s="187"/>
      <c r="Y707" s="410"/>
      <c r="Z707" s="187"/>
      <c r="AA707" s="410"/>
      <c r="AB707" s="187"/>
      <c r="AC707" s="410"/>
      <c r="AD707" s="187"/>
      <c r="AE707" s="410"/>
      <c r="AF707" s="187"/>
      <c r="AG707" s="410"/>
      <c r="AH707" s="187"/>
      <c r="AI707" s="410"/>
      <c r="AJ707" s="187"/>
      <c r="AK707" s="410"/>
      <c r="AL707" s="187"/>
      <c r="AM707" s="410"/>
      <c r="AN707" s="187"/>
      <c r="AO707" s="410"/>
      <c r="AP707" s="187"/>
      <c r="AQ707" s="410"/>
      <c r="AR707" s="187"/>
      <c r="AS707" s="410"/>
      <c r="AT707" s="187"/>
      <c r="AU707" s="410"/>
      <c r="AV707" s="187"/>
      <c r="AW707" s="410"/>
      <c r="AX707" s="405"/>
      <c r="AY707" s="406"/>
      <c r="AZ707" s="406"/>
      <c r="BA707" s="405"/>
      <c r="BB707" s="406"/>
    </row>
    <row r="708" spans="1:54" ht="12.75">
      <c r="A708" s="405"/>
      <c r="B708" s="405"/>
      <c r="C708" s="312"/>
      <c r="D708" s="406"/>
      <c r="E708" s="405"/>
      <c r="F708" s="406"/>
      <c r="G708" s="405"/>
      <c r="H708" s="406"/>
      <c r="I708" s="405"/>
      <c r="J708" s="365"/>
      <c r="K708" s="413"/>
      <c r="L708" s="365"/>
      <c r="M708" s="413"/>
      <c r="N708" s="365"/>
      <c r="O708" s="413"/>
      <c r="P708" s="365"/>
      <c r="Q708" s="413"/>
      <c r="R708" s="365"/>
      <c r="S708" s="413"/>
      <c r="T708" s="365"/>
      <c r="U708" s="413"/>
      <c r="V708" s="187"/>
      <c r="W708" s="410"/>
      <c r="X708" s="187"/>
      <c r="Y708" s="410"/>
      <c r="Z708" s="187"/>
      <c r="AA708" s="410"/>
      <c r="AB708" s="187"/>
      <c r="AC708" s="410"/>
      <c r="AD708" s="187"/>
      <c r="AE708" s="410"/>
      <c r="AF708" s="187"/>
      <c r="AG708" s="410"/>
      <c r="AH708" s="187"/>
      <c r="AI708" s="410"/>
      <c r="AJ708" s="187"/>
      <c r="AK708" s="410"/>
      <c r="AL708" s="187"/>
      <c r="AM708" s="410"/>
      <c r="AN708" s="187"/>
      <c r="AO708" s="410"/>
      <c r="AP708" s="187"/>
      <c r="AQ708" s="410"/>
      <c r="AR708" s="187"/>
      <c r="AS708" s="410"/>
      <c r="AT708" s="187"/>
      <c r="AU708" s="410"/>
      <c r="AV708" s="187"/>
      <c r="AW708" s="410"/>
      <c r="AX708" s="405"/>
      <c r="AY708" s="406"/>
      <c r="AZ708" s="406"/>
      <c r="BA708" s="405"/>
      <c r="BB708" s="406"/>
    </row>
    <row r="709" spans="1:54" ht="12.75">
      <c r="A709" s="405"/>
      <c r="B709" s="405"/>
      <c r="C709" s="312"/>
      <c r="D709" s="406"/>
      <c r="E709" s="405"/>
      <c r="F709" s="406"/>
      <c r="G709" s="405"/>
      <c r="H709" s="406"/>
      <c r="I709" s="405"/>
      <c r="J709" s="365"/>
      <c r="K709" s="413"/>
      <c r="L709" s="365"/>
      <c r="M709" s="413"/>
      <c r="N709" s="365"/>
      <c r="O709" s="413"/>
      <c r="P709" s="365"/>
      <c r="Q709" s="413"/>
      <c r="R709" s="365"/>
      <c r="S709" s="413"/>
      <c r="T709" s="365"/>
      <c r="U709" s="413"/>
      <c r="V709" s="187"/>
      <c r="W709" s="410"/>
      <c r="X709" s="187"/>
      <c r="Y709" s="410"/>
      <c r="Z709" s="187"/>
      <c r="AA709" s="410"/>
      <c r="AB709" s="187"/>
      <c r="AC709" s="410"/>
      <c r="AD709" s="187"/>
      <c r="AE709" s="410"/>
      <c r="AF709" s="187"/>
      <c r="AG709" s="410"/>
      <c r="AH709" s="187"/>
      <c r="AI709" s="410"/>
      <c r="AJ709" s="187"/>
      <c r="AK709" s="410"/>
      <c r="AL709" s="187"/>
      <c r="AM709" s="410"/>
      <c r="AN709" s="187"/>
      <c r="AO709" s="410"/>
      <c r="AP709" s="187"/>
      <c r="AQ709" s="410"/>
      <c r="AR709" s="187"/>
      <c r="AS709" s="410"/>
      <c r="AT709" s="187"/>
      <c r="AU709" s="410"/>
      <c r="AV709" s="187"/>
      <c r="AW709" s="410"/>
      <c r="AX709" s="405"/>
      <c r="AY709" s="406"/>
      <c r="AZ709" s="406"/>
      <c r="BA709" s="405"/>
      <c r="BB709" s="406"/>
    </row>
    <row r="710" spans="1:54" ht="12.75">
      <c r="A710" s="405"/>
      <c r="B710" s="405"/>
      <c r="C710" s="312"/>
      <c r="D710" s="406"/>
      <c r="E710" s="405"/>
      <c r="F710" s="406"/>
      <c r="G710" s="405"/>
      <c r="H710" s="406"/>
      <c r="I710" s="405"/>
      <c r="J710" s="365"/>
      <c r="K710" s="413"/>
      <c r="L710" s="365"/>
      <c r="M710" s="413"/>
      <c r="N710" s="365"/>
      <c r="O710" s="413"/>
      <c r="P710" s="365"/>
      <c r="Q710" s="413"/>
      <c r="R710" s="365"/>
      <c r="S710" s="413"/>
      <c r="T710" s="365"/>
      <c r="U710" s="413"/>
      <c r="V710" s="187"/>
      <c r="W710" s="410"/>
      <c r="X710" s="187"/>
      <c r="Y710" s="410"/>
      <c r="Z710" s="187"/>
      <c r="AA710" s="410"/>
      <c r="AB710" s="187"/>
      <c r="AC710" s="410"/>
      <c r="AD710" s="187"/>
      <c r="AE710" s="410"/>
      <c r="AF710" s="187"/>
      <c r="AG710" s="410"/>
      <c r="AH710" s="187"/>
      <c r="AI710" s="410"/>
      <c r="AJ710" s="187"/>
      <c r="AK710" s="410"/>
      <c r="AL710" s="187"/>
      <c r="AM710" s="410"/>
      <c r="AN710" s="187"/>
      <c r="AO710" s="410"/>
      <c r="AP710" s="187"/>
      <c r="AQ710" s="410"/>
      <c r="AR710" s="187"/>
      <c r="AS710" s="410"/>
      <c r="AT710" s="187"/>
      <c r="AU710" s="410"/>
      <c r="AV710" s="187"/>
      <c r="AW710" s="410"/>
      <c r="AX710" s="405"/>
      <c r="AY710" s="406"/>
      <c r="AZ710" s="406"/>
      <c r="BA710" s="405"/>
      <c r="BB710" s="406"/>
    </row>
    <row r="711" spans="1:54" ht="12.75">
      <c r="A711" s="405"/>
      <c r="B711" s="405"/>
      <c r="C711" s="312"/>
      <c r="D711" s="406"/>
      <c r="E711" s="405"/>
      <c r="F711" s="406"/>
      <c r="G711" s="405"/>
      <c r="H711" s="406"/>
      <c r="I711" s="405"/>
      <c r="J711" s="365"/>
      <c r="K711" s="413"/>
      <c r="L711" s="365"/>
      <c r="M711" s="413"/>
      <c r="N711" s="365"/>
      <c r="O711" s="413"/>
      <c r="P711" s="365"/>
      <c r="Q711" s="413"/>
      <c r="R711" s="365"/>
      <c r="S711" s="413"/>
      <c r="T711" s="365"/>
      <c r="U711" s="413"/>
      <c r="V711" s="187"/>
      <c r="W711" s="410"/>
      <c r="X711" s="187"/>
      <c r="Y711" s="410"/>
      <c r="Z711" s="187"/>
      <c r="AA711" s="410"/>
      <c r="AB711" s="187"/>
      <c r="AC711" s="410"/>
      <c r="AD711" s="187"/>
      <c r="AE711" s="410"/>
      <c r="AF711" s="187"/>
      <c r="AG711" s="410"/>
      <c r="AH711" s="187"/>
      <c r="AI711" s="410"/>
      <c r="AJ711" s="187"/>
      <c r="AK711" s="410"/>
      <c r="AL711" s="187"/>
      <c r="AM711" s="410"/>
      <c r="AN711" s="187"/>
      <c r="AO711" s="410"/>
      <c r="AP711" s="187"/>
      <c r="AQ711" s="410"/>
      <c r="AR711" s="187"/>
      <c r="AS711" s="410"/>
      <c r="AT711" s="187"/>
      <c r="AU711" s="410"/>
      <c r="AV711" s="187"/>
      <c r="AW711" s="410"/>
      <c r="AX711" s="405"/>
      <c r="AY711" s="406"/>
      <c r="AZ711" s="406"/>
      <c r="BA711" s="405"/>
      <c r="BB711" s="406"/>
    </row>
    <row r="712" spans="1:54" ht="12.75">
      <c r="A712" s="405"/>
      <c r="B712" s="405"/>
      <c r="C712" s="312"/>
      <c r="D712" s="406"/>
      <c r="E712" s="405"/>
      <c r="F712" s="406"/>
      <c r="G712" s="405"/>
      <c r="H712" s="406"/>
      <c r="I712" s="405"/>
      <c r="J712" s="365"/>
      <c r="K712" s="413"/>
      <c r="L712" s="365"/>
      <c r="M712" s="413"/>
      <c r="N712" s="365"/>
      <c r="O712" s="413"/>
      <c r="P712" s="365"/>
      <c r="Q712" s="413"/>
      <c r="R712" s="365"/>
      <c r="S712" s="413"/>
      <c r="T712" s="365"/>
      <c r="U712" s="413"/>
      <c r="V712" s="187"/>
      <c r="W712" s="410"/>
      <c r="X712" s="187"/>
      <c r="Y712" s="410"/>
      <c r="Z712" s="187"/>
      <c r="AA712" s="410"/>
      <c r="AB712" s="187"/>
      <c r="AC712" s="410"/>
      <c r="AD712" s="187"/>
      <c r="AE712" s="410"/>
      <c r="AF712" s="187"/>
      <c r="AG712" s="410"/>
      <c r="AH712" s="187"/>
      <c r="AI712" s="410"/>
      <c r="AJ712" s="187"/>
      <c r="AK712" s="410"/>
      <c r="AL712" s="187"/>
      <c r="AM712" s="410"/>
      <c r="AN712" s="187"/>
      <c r="AO712" s="410"/>
      <c r="AP712" s="187"/>
      <c r="AQ712" s="410"/>
      <c r="AR712" s="187"/>
      <c r="AS712" s="410"/>
      <c r="AT712" s="187"/>
      <c r="AU712" s="410"/>
      <c r="AV712" s="187"/>
      <c r="AW712" s="410"/>
      <c r="AX712" s="405"/>
      <c r="AY712" s="406"/>
      <c r="AZ712" s="406"/>
      <c r="BA712" s="405"/>
      <c r="BB712" s="406"/>
    </row>
    <row r="713" spans="1:54" ht="12.75">
      <c r="A713" s="405"/>
      <c r="B713" s="405"/>
      <c r="C713" s="312"/>
      <c r="D713" s="406"/>
      <c r="E713" s="405"/>
      <c r="F713" s="406"/>
      <c r="G713" s="405"/>
      <c r="H713" s="406"/>
      <c r="I713" s="405"/>
      <c r="J713" s="365"/>
      <c r="K713" s="413"/>
      <c r="L713" s="365"/>
      <c r="M713" s="413"/>
      <c r="N713" s="365"/>
      <c r="O713" s="413"/>
      <c r="P713" s="365"/>
      <c r="Q713" s="413"/>
      <c r="R713" s="365"/>
      <c r="S713" s="413"/>
      <c r="T713" s="365"/>
      <c r="U713" s="413"/>
      <c r="V713" s="187"/>
      <c r="W713" s="410"/>
      <c r="X713" s="187"/>
      <c r="Y713" s="410"/>
      <c r="Z713" s="187"/>
      <c r="AA713" s="410"/>
      <c r="AB713" s="187"/>
      <c r="AC713" s="410"/>
      <c r="AD713" s="187"/>
      <c r="AE713" s="410"/>
      <c r="AF713" s="187"/>
      <c r="AG713" s="410"/>
      <c r="AH713" s="187"/>
      <c r="AI713" s="410"/>
      <c r="AJ713" s="187"/>
      <c r="AK713" s="410"/>
      <c r="AL713" s="187"/>
      <c r="AM713" s="410"/>
      <c r="AN713" s="187"/>
      <c r="AO713" s="410"/>
      <c r="AP713" s="187"/>
      <c r="AQ713" s="410"/>
      <c r="AR713" s="187"/>
      <c r="AS713" s="410"/>
      <c r="AT713" s="187"/>
      <c r="AU713" s="410"/>
      <c r="AV713" s="187"/>
      <c r="AW713" s="410"/>
      <c r="AX713" s="405"/>
      <c r="AY713" s="406"/>
      <c r="AZ713" s="406"/>
      <c r="BA713" s="405"/>
      <c r="BB713" s="406"/>
    </row>
    <row r="714" spans="1:54" ht="12.75">
      <c r="A714" s="405"/>
      <c r="B714" s="405"/>
      <c r="C714" s="312"/>
      <c r="D714" s="406"/>
      <c r="E714" s="405"/>
      <c r="F714" s="406"/>
      <c r="G714" s="405"/>
      <c r="H714" s="406"/>
      <c r="I714" s="405"/>
      <c r="J714" s="365"/>
      <c r="K714" s="413"/>
      <c r="L714" s="365"/>
      <c r="M714" s="413"/>
      <c r="N714" s="365"/>
      <c r="O714" s="413"/>
      <c r="P714" s="365"/>
      <c r="Q714" s="413"/>
      <c r="R714" s="365"/>
      <c r="S714" s="413"/>
      <c r="T714" s="365"/>
      <c r="U714" s="413"/>
      <c r="V714" s="187"/>
      <c r="W714" s="410"/>
      <c r="X714" s="187"/>
      <c r="Y714" s="410"/>
      <c r="Z714" s="187"/>
      <c r="AA714" s="410"/>
      <c r="AB714" s="187"/>
      <c r="AC714" s="410"/>
      <c r="AD714" s="187"/>
      <c r="AE714" s="410"/>
      <c r="AF714" s="187"/>
      <c r="AG714" s="410"/>
      <c r="AH714" s="187"/>
      <c r="AI714" s="410"/>
      <c r="AJ714" s="187"/>
      <c r="AK714" s="410"/>
      <c r="AL714" s="187"/>
      <c r="AM714" s="410"/>
      <c r="AN714" s="187"/>
      <c r="AO714" s="410"/>
      <c r="AP714" s="187"/>
      <c r="AQ714" s="410"/>
      <c r="AR714" s="187"/>
      <c r="AS714" s="410"/>
      <c r="AT714" s="187"/>
      <c r="AU714" s="410"/>
      <c r="AV714" s="187"/>
      <c r="AW714" s="410"/>
      <c r="AX714" s="405"/>
      <c r="AY714" s="406"/>
      <c r="AZ714" s="406"/>
      <c r="BA714" s="405"/>
      <c r="BB714" s="406"/>
    </row>
    <row r="715" spans="1:54" ht="12.75">
      <c r="A715" s="405"/>
      <c r="B715" s="405"/>
      <c r="C715" s="312"/>
      <c r="D715" s="406"/>
      <c r="E715" s="405"/>
      <c r="F715" s="406"/>
      <c r="G715" s="405"/>
      <c r="H715" s="406"/>
      <c r="I715" s="405"/>
      <c r="J715" s="365"/>
      <c r="K715" s="413"/>
      <c r="L715" s="365"/>
      <c r="M715" s="413"/>
      <c r="N715" s="365"/>
      <c r="O715" s="413"/>
      <c r="P715" s="365"/>
      <c r="Q715" s="413"/>
      <c r="R715" s="365"/>
      <c r="S715" s="413"/>
      <c r="T715" s="365"/>
      <c r="U715" s="413"/>
      <c r="V715" s="187"/>
      <c r="W715" s="410"/>
      <c r="X715" s="187"/>
      <c r="Y715" s="410"/>
      <c r="Z715" s="187"/>
      <c r="AA715" s="410"/>
      <c r="AB715" s="187"/>
      <c r="AC715" s="410"/>
      <c r="AD715" s="187"/>
      <c r="AE715" s="410"/>
      <c r="AF715" s="187"/>
      <c r="AG715" s="410"/>
      <c r="AH715" s="187"/>
      <c r="AI715" s="410"/>
      <c r="AJ715" s="187"/>
      <c r="AK715" s="410"/>
      <c r="AL715" s="187"/>
      <c r="AM715" s="410"/>
      <c r="AN715" s="187"/>
      <c r="AO715" s="410"/>
      <c r="AP715" s="187"/>
      <c r="AQ715" s="410"/>
      <c r="AR715" s="187"/>
      <c r="AS715" s="410"/>
      <c r="AT715" s="187"/>
      <c r="AU715" s="410"/>
      <c r="AV715" s="187"/>
      <c r="AW715" s="410"/>
      <c r="AX715" s="405"/>
      <c r="AY715" s="406"/>
      <c r="AZ715" s="406"/>
      <c r="BA715" s="405"/>
      <c r="BB715" s="406"/>
    </row>
    <row r="716" spans="1:54" ht="12.75">
      <c r="A716" s="405"/>
      <c r="B716" s="405"/>
      <c r="C716" s="312"/>
      <c r="D716" s="406"/>
      <c r="E716" s="405"/>
      <c r="F716" s="406"/>
      <c r="G716" s="405"/>
      <c r="H716" s="406"/>
      <c r="I716" s="405"/>
      <c r="J716" s="365"/>
      <c r="K716" s="413"/>
      <c r="L716" s="365"/>
      <c r="M716" s="413"/>
      <c r="N716" s="365"/>
      <c r="O716" s="413"/>
      <c r="P716" s="365"/>
      <c r="Q716" s="413"/>
      <c r="R716" s="365"/>
      <c r="S716" s="413"/>
      <c r="T716" s="365"/>
      <c r="U716" s="413"/>
      <c r="V716" s="187"/>
      <c r="W716" s="410"/>
      <c r="X716" s="187"/>
      <c r="Y716" s="410"/>
      <c r="Z716" s="187"/>
      <c r="AA716" s="410"/>
      <c r="AB716" s="187"/>
      <c r="AC716" s="410"/>
      <c r="AD716" s="187"/>
      <c r="AE716" s="410"/>
      <c r="AF716" s="187"/>
      <c r="AG716" s="410"/>
      <c r="AH716" s="187"/>
      <c r="AI716" s="410"/>
      <c r="AJ716" s="187"/>
      <c r="AK716" s="410"/>
      <c r="AL716" s="187"/>
      <c r="AM716" s="410"/>
      <c r="AN716" s="187"/>
      <c r="AO716" s="410"/>
      <c r="AP716" s="187"/>
      <c r="AQ716" s="410"/>
      <c r="AR716" s="187"/>
      <c r="AS716" s="410"/>
      <c r="AT716" s="187"/>
      <c r="AU716" s="410"/>
      <c r="AV716" s="187"/>
      <c r="AW716" s="410"/>
      <c r="AX716" s="405"/>
      <c r="AY716" s="406"/>
      <c r="AZ716" s="406"/>
      <c r="BA716" s="405"/>
      <c r="BB716" s="406"/>
    </row>
    <row r="717" spans="1:54" ht="12.75">
      <c r="A717" s="405"/>
      <c r="B717" s="405"/>
      <c r="C717" s="312"/>
      <c r="D717" s="406"/>
      <c r="E717" s="405"/>
      <c r="F717" s="406"/>
      <c r="G717" s="405"/>
      <c r="H717" s="406"/>
      <c r="I717" s="405"/>
      <c r="J717" s="365"/>
      <c r="K717" s="413"/>
      <c r="L717" s="365"/>
      <c r="M717" s="413"/>
      <c r="N717" s="365"/>
      <c r="O717" s="413"/>
      <c r="P717" s="365"/>
      <c r="Q717" s="413"/>
      <c r="R717" s="365"/>
      <c r="S717" s="413"/>
      <c r="T717" s="365"/>
      <c r="U717" s="413"/>
      <c r="V717" s="187"/>
      <c r="W717" s="410"/>
      <c r="X717" s="187"/>
      <c r="Y717" s="410"/>
      <c r="Z717" s="187"/>
      <c r="AA717" s="410"/>
      <c r="AB717" s="187"/>
      <c r="AC717" s="410"/>
      <c r="AD717" s="187"/>
      <c r="AE717" s="410"/>
      <c r="AF717" s="187"/>
      <c r="AG717" s="410"/>
      <c r="AH717" s="187"/>
      <c r="AI717" s="410"/>
      <c r="AJ717" s="187"/>
      <c r="AK717" s="410"/>
      <c r="AL717" s="187"/>
      <c r="AM717" s="410"/>
      <c r="AN717" s="187"/>
      <c r="AO717" s="410"/>
      <c r="AP717" s="187"/>
      <c r="AQ717" s="410"/>
      <c r="AR717" s="187"/>
      <c r="AS717" s="410"/>
      <c r="AT717" s="187"/>
      <c r="AU717" s="410"/>
      <c r="AV717" s="187"/>
      <c r="AW717" s="410"/>
      <c r="AX717" s="405"/>
      <c r="AY717" s="406"/>
      <c r="AZ717" s="406"/>
      <c r="BA717" s="405"/>
      <c r="BB717" s="406"/>
    </row>
    <row r="718" spans="1:54" ht="12.75">
      <c r="A718" s="405"/>
      <c r="B718" s="405"/>
      <c r="C718" s="312"/>
      <c r="D718" s="406"/>
      <c r="E718" s="405"/>
      <c r="F718" s="406"/>
      <c r="G718" s="405"/>
      <c r="H718" s="406"/>
      <c r="I718" s="405"/>
      <c r="J718" s="365"/>
      <c r="K718" s="413"/>
      <c r="L718" s="365"/>
      <c r="M718" s="413"/>
      <c r="N718" s="365"/>
      <c r="O718" s="413"/>
      <c r="P718" s="365"/>
      <c r="Q718" s="413"/>
      <c r="R718" s="365"/>
      <c r="S718" s="413"/>
      <c r="T718" s="365"/>
      <c r="U718" s="413"/>
      <c r="V718" s="187"/>
      <c r="W718" s="410"/>
      <c r="X718" s="187"/>
      <c r="Y718" s="410"/>
      <c r="Z718" s="187"/>
      <c r="AA718" s="410"/>
      <c r="AB718" s="187"/>
      <c r="AC718" s="410"/>
      <c r="AD718" s="187"/>
      <c r="AE718" s="410"/>
      <c r="AF718" s="187"/>
      <c r="AG718" s="410"/>
      <c r="AH718" s="187"/>
      <c r="AI718" s="410"/>
      <c r="AJ718" s="187"/>
      <c r="AK718" s="410"/>
      <c r="AL718" s="187"/>
      <c r="AM718" s="410"/>
      <c r="AN718" s="187"/>
      <c r="AO718" s="410"/>
      <c r="AP718" s="187"/>
      <c r="AQ718" s="410"/>
      <c r="AR718" s="187"/>
      <c r="AS718" s="410"/>
      <c r="AT718" s="187"/>
      <c r="AU718" s="410"/>
      <c r="AV718" s="187"/>
      <c r="AW718" s="410"/>
      <c r="AX718" s="405"/>
      <c r="AY718" s="406"/>
      <c r="AZ718" s="406"/>
      <c r="BA718" s="405"/>
      <c r="BB718" s="406"/>
    </row>
    <row r="719" spans="1:54" ht="12.75">
      <c r="A719" s="405"/>
      <c r="B719" s="405"/>
      <c r="C719" s="312"/>
      <c r="D719" s="406"/>
      <c r="E719" s="405"/>
      <c r="F719" s="406"/>
      <c r="G719" s="405"/>
      <c r="H719" s="406"/>
      <c r="I719" s="405"/>
      <c r="J719" s="365"/>
      <c r="K719" s="413"/>
      <c r="L719" s="365"/>
      <c r="M719" s="413"/>
      <c r="N719" s="365"/>
      <c r="O719" s="413"/>
      <c r="P719" s="365"/>
      <c r="Q719" s="413"/>
      <c r="R719" s="365"/>
      <c r="S719" s="413"/>
      <c r="T719" s="365"/>
      <c r="U719" s="413"/>
      <c r="V719" s="187"/>
      <c r="W719" s="410"/>
      <c r="X719" s="187"/>
      <c r="Y719" s="410"/>
      <c r="Z719" s="187"/>
      <c r="AA719" s="410"/>
      <c r="AB719" s="187"/>
      <c r="AC719" s="410"/>
      <c r="AD719" s="187"/>
      <c r="AE719" s="410"/>
      <c r="AF719" s="187"/>
      <c r="AG719" s="410"/>
      <c r="AH719" s="187"/>
      <c r="AI719" s="410"/>
      <c r="AJ719" s="187"/>
      <c r="AK719" s="410"/>
      <c r="AL719" s="187"/>
      <c r="AM719" s="410"/>
      <c r="AN719" s="187"/>
      <c r="AO719" s="410"/>
      <c r="AP719" s="187"/>
      <c r="AQ719" s="410"/>
      <c r="AR719" s="187"/>
      <c r="AS719" s="410"/>
      <c r="AT719" s="187"/>
      <c r="AU719" s="410"/>
      <c r="AV719" s="187"/>
      <c r="AW719" s="410"/>
      <c r="AX719" s="405"/>
      <c r="AY719" s="406"/>
      <c r="AZ719" s="406"/>
      <c r="BA719" s="405"/>
      <c r="BB719" s="406"/>
    </row>
    <row r="720" spans="1:54" ht="12.75">
      <c r="A720" s="405"/>
      <c r="B720" s="405"/>
      <c r="C720" s="312"/>
      <c r="D720" s="406"/>
      <c r="E720" s="405"/>
      <c r="F720" s="406"/>
      <c r="G720" s="405"/>
      <c r="H720" s="406"/>
      <c r="I720" s="405"/>
      <c r="J720" s="365"/>
      <c r="K720" s="413"/>
      <c r="L720" s="365"/>
      <c r="M720" s="413"/>
      <c r="N720" s="365"/>
      <c r="O720" s="413"/>
      <c r="P720" s="365"/>
      <c r="Q720" s="413"/>
      <c r="R720" s="365"/>
      <c r="S720" s="413"/>
      <c r="T720" s="365"/>
      <c r="U720" s="413"/>
      <c r="V720" s="187"/>
      <c r="W720" s="410"/>
      <c r="X720" s="187"/>
      <c r="Y720" s="410"/>
      <c r="Z720" s="187"/>
      <c r="AA720" s="410"/>
      <c r="AB720" s="187"/>
      <c r="AC720" s="410"/>
      <c r="AD720" s="187"/>
      <c r="AE720" s="410"/>
      <c r="AF720" s="187"/>
      <c r="AG720" s="410"/>
      <c r="AH720" s="187"/>
      <c r="AI720" s="410"/>
      <c r="AJ720" s="187"/>
      <c r="AK720" s="410"/>
      <c r="AL720" s="187"/>
      <c r="AM720" s="410"/>
      <c r="AN720" s="187"/>
      <c r="AO720" s="410"/>
      <c r="AP720" s="187"/>
      <c r="AQ720" s="410"/>
      <c r="AR720" s="187"/>
      <c r="AS720" s="410"/>
      <c r="AT720" s="187"/>
      <c r="AU720" s="410"/>
      <c r="AV720" s="187"/>
      <c r="AW720" s="410"/>
      <c r="AX720" s="405"/>
      <c r="AY720" s="406"/>
      <c r="AZ720" s="406"/>
      <c r="BA720" s="405"/>
      <c r="BB720" s="406"/>
    </row>
    <row r="721" spans="1:54" ht="12.75">
      <c r="A721" s="405"/>
      <c r="B721" s="405"/>
      <c r="C721" s="312"/>
      <c r="D721" s="406"/>
      <c r="E721" s="405"/>
      <c r="F721" s="406"/>
      <c r="G721" s="405"/>
      <c r="H721" s="406"/>
      <c r="I721" s="405"/>
      <c r="J721" s="365"/>
      <c r="K721" s="413"/>
      <c r="L721" s="365"/>
      <c r="M721" s="413"/>
      <c r="N721" s="365"/>
      <c r="O721" s="413"/>
      <c r="P721" s="365"/>
      <c r="Q721" s="413"/>
      <c r="R721" s="365"/>
      <c r="S721" s="413"/>
      <c r="T721" s="365"/>
      <c r="U721" s="413"/>
      <c r="V721" s="187"/>
      <c r="W721" s="410"/>
      <c r="X721" s="187"/>
      <c r="Y721" s="410"/>
      <c r="Z721" s="187"/>
      <c r="AA721" s="410"/>
      <c r="AB721" s="187"/>
      <c r="AC721" s="410"/>
      <c r="AD721" s="187"/>
      <c r="AE721" s="410"/>
      <c r="AF721" s="187"/>
      <c r="AG721" s="410"/>
      <c r="AH721" s="187"/>
      <c r="AI721" s="410"/>
      <c r="AJ721" s="187"/>
      <c r="AK721" s="410"/>
      <c r="AL721" s="187"/>
      <c r="AM721" s="410"/>
      <c r="AN721" s="187"/>
      <c r="AO721" s="410"/>
      <c r="AP721" s="187"/>
      <c r="AQ721" s="410"/>
      <c r="AR721" s="187"/>
      <c r="AS721" s="410"/>
      <c r="AT721" s="187"/>
      <c r="AU721" s="410"/>
      <c r="AV721" s="187"/>
      <c r="AW721" s="410"/>
      <c r="AX721" s="405"/>
      <c r="AY721" s="406"/>
      <c r="AZ721" s="406"/>
      <c r="BA721" s="405"/>
      <c r="BB721" s="406"/>
    </row>
    <row r="722" spans="1:54" ht="12.75">
      <c r="A722" s="405"/>
      <c r="B722" s="405"/>
      <c r="C722" s="312"/>
      <c r="D722" s="406"/>
      <c r="E722" s="405"/>
      <c r="F722" s="406"/>
      <c r="G722" s="405"/>
      <c r="H722" s="406"/>
      <c r="I722" s="405"/>
      <c r="J722" s="365"/>
      <c r="K722" s="413"/>
      <c r="L722" s="365"/>
      <c r="M722" s="413"/>
      <c r="N722" s="365"/>
      <c r="O722" s="413"/>
      <c r="P722" s="365"/>
      <c r="Q722" s="413"/>
      <c r="R722" s="365"/>
      <c r="S722" s="413"/>
      <c r="T722" s="365"/>
      <c r="U722" s="413"/>
      <c r="V722" s="187"/>
      <c r="W722" s="410"/>
      <c r="X722" s="187"/>
      <c r="Y722" s="410"/>
      <c r="Z722" s="187"/>
      <c r="AA722" s="410"/>
      <c r="AB722" s="187"/>
      <c r="AC722" s="410"/>
      <c r="AD722" s="187"/>
      <c r="AE722" s="410"/>
      <c r="AF722" s="187"/>
      <c r="AG722" s="410"/>
      <c r="AH722" s="187"/>
      <c r="AI722" s="410"/>
      <c r="AJ722" s="187"/>
      <c r="AK722" s="410"/>
      <c r="AL722" s="187"/>
      <c r="AM722" s="410"/>
      <c r="AN722" s="187"/>
      <c r="AO722" s="410"/>
      <c r="AP722" s="187"/>
      <c r="AQ722" s="410"/>
      <c r="AR722" s="187"/>
      <c r="AS722" s="410"/>
      <c r="AT722" s="187"/>
      <c r="AU722" s="410"/>
      <c r="AV722" s="187"/>
      <c r="AW722" s="410"/>
      <c r="AX722" s="405"/>
      <c r="AY722" s="406"/>
      <c r="AZ722" s="406"/>
      <c r="BA722" s="405"/>
      <c r="BB722" s="406"/>
    </row>
    <row r="723" spans="1:54" ht="12.75">
      <c r="A723" s="405"/>
      <c r="B723" s="405"/>
      <c r="C723" s="312"/>
      <c r="D723" s="406"/>
      <c r="E723" s="405"/>
      <c r="F723" s="406"/>
      <c r="G723" s="405"/>
      <c r="H723" s="406"/>
      <c r="I723" s="405"/>
      <c r="J723" s="365"/>
      <c r="K723" s="413"/>
      <c r="L723" s="365"/>
      <c r="M723" s="413"/>
      <c r="N723" s="365"/>
      <c r="O723" s="413"/>
      <c r="P723" s="365"/>
      <c r="Q723" s="413"/>
      <c r="R723" s="365"/>
      <c r="S723" s="413"/>
      <c r="T723" s="365"/>
      <c r="U723" s="413"/>
      <c r="V723" s="187"/>
      <c r="W723" s="410"/>
      <c r="X723" s="187"/>
      <c r="Y723" s="410"/>
      <c r="Z723" s="187"/>
      <c r="AA723" s="410"/>
      <c r="AB723" s="187"/>
      <c r="AC723" s="410"/>
      <c r="AD723" s="187"/>
      <c r="AE723" s="410"/>
      <c r="AF723" s="187"/>
      <c r="AG723" s="410"/>
      <c r="AH723" s="187"/>
      <c r="AI723" s="410"/>
      <c r="AJ723" s="187"/>
      <c r="AK723" s="410"/>
      <c r="AL723" s="187"/>
      <c r="AM723" s="410"/>
      <c r="AN723" s="187"/>
      <c r="AO723" s="410"/>
      <c r="AP723" s="187"/>
      <c r="AQ723" s="410"/>
      <c r="AR723" s="187"/>
      <c r="AS723" s="410"/>
      <c r="AT723" s="187"/>
      <c r="AU723" s="410"/>
      <c r="AV723" s="187"/>
      <c r="AW723" s="410"/>
      <c r="AX723" s="405"/>
      <c r="AY723" s="406"/>
      <c r="AZ723" s="406"/>
      <c r="BA723" s="405"/>
      <c r="BB723" s="406"/>
    </row>
    <row r="724" spans="1:54" ht="12.75">
      <c r="A724" s="405"/>
      <c r="B724" s="405"/>
      <c r="C724" s="312"/>
      <c r="D724" s="406"/>
      <c r="E724" s="405"/>
      <c r="F724" s="406"/>
      <c r="G724" s="405"/>
      <c r="H724" s="406"/>
      <c r="I724" s="405"/>
      <c r="J724" s="365"/>
      <c r="K724" s="413"/>
      <c r="L724" s="365"/>
      <c r="M724" s="413"/>
      <c r="N724" s="365"/>
      <c r="O724" s="413"/>
      <c r="P724" s="365"/>
      <c r="Q724" s="413"/>
      <c r="R724" s="365"/>
      <c r="S724" s="413"/>
      <c r="T724" s="365"/>
      <c r="U724" s="413"/>
      <c r="V724" s="187"/>
      <c r="W724" s="410"/>
      <c r="X724" s="187"/>
      <c r="Y724" s="410"/>
      <c r="Z724" s="187"/>
      <c r="AA724" s="410"/>
      <c r="AB724" s="187"/>
      <c r="AC724" s="410"/>
      <c r="AD724" s="187"/>
      <c r="AE724" s="410"/>
      <c r="AF724" s="187"/>
      <c r="AG724" s="410"/>
      <c r="AH724" s="187"/>
      <c r="AI724" s="410"/>
      <c r="AJ724" s="187"/>
      <c r="AK724" s="410"/>
      <c r="AL724" s="187"/>
      <c r="AM724" s="410"/>
      <c r="AN724" s="187"/>
      <c r="AO724" s="410"/>
      <c r="AP724" s="187"/>
      <c r="AQ724" s="410"/>
      <c r="AR724" s="187"/>
      <c r="AS724" s="410"/>
      <c r="AT724" s="187"/>
      <c r="AU724" s="410"/>
      <c r="AV724" s="187"/>
      <c r="AW724" s="410"/>
      <c r="AX724" s="405"/>
      <c r="AY724" s="406"/>
      <c r="AZ724" s="406"/>
      <c r="BA724" s="405"/>
      <c r="BB724" s="406"/>
    </row>
    <row r="725" spans="1:54" ht="12.75">
      <c r="A725" s="405"/>
      <c r="B725" s="405"/>
      <c r="C725" s="312"/>
      <c r="D725" s="406"/>
      <c r="E725" s="405"/>
      <c r="F725" s="406"/>
      <c r="G725" s="405"/>
      <c r="H725" s="406"/>
      <c r="I725" s="405"/>
      <c r="J725" s="365"/>
      <c r="K725" s="413"/>
      <c r="L725" s="365"/>
      <c r="M725" s="413"/>
      <c r="N725" s="365"/>
      <c r="O725" s="413"/>
      <c r="P725" s="365"/>
      <c r="Q725" s="413"/>
      <c r="R725" s="365"/>
      <c r="S725" s="413"/>
      <c r="T725" s="365"/>
      <c r="U725" s="413"/>
      <c r="V725" s="187"/>
      <c r="W725" s="410"/>
      <c r="X725" s="187"/>
      <c r="Y725" s="410"/>
      <c r="Z725" s="187"/>
      <c r="AA725" s="410"/>
      <c r="AB725" s="187"/>
      <c r="AC725" s="410"/>
      <c r="AD725" s="187"/>
      <c r="AE725" s="410"/>
      <c r="AF725" s="187"/>
      <c r="AG725" s="410"/>
      <c r="AH725" s="187"/>
      <c r="AI725" s="410"/>
      <c r="AJ725" s="187"/>
      <c r="AK725" s="410"/>
      <c r="AL725" s="187"/>
      <c r="AM725" s="410"/>
      <c r="AN725" s="187"/>
      <c r="AO725" s="410"/>
      <c r="AP725" s="187"/>
      <c r="AQ725" s="410"/>
      <c r="AR725" s="187"/>
      <c r="AS725" s="410"/>
      <c r="AT725" s="187"/>
      <c r="AU725" s="410"/>
      <c r="AV725" s="187"/>
      <c r="AW725" s="410"/>
      <c r="AX725" s="405"/>
      <c r="AY725" s="406"/>
      <c r="AZ725" s="406"/>
      <c r="BA725" s="405"/>
      <c r="BB725" s="406"/>
    </row>
    <row r="726" spans="1:54" ht="12.75">
      <c r="A726" s="405"/>
      <c r="B726" s="405"/>
      <c r="C726" s="312"/>
      <c r="D726" s="406"/>
      <c r="E726" s="405"/>
      <c r="F726" s="406"/>
      <c r="G726" s="405"/>
      <c r="H726" s="406"/>
      <c r="I726" s="405"/>
      <c r="J726" s="365"/>
      <c r="K726" s="413"/>
      <c r="L726" s="365"/>
      <c r="M726" s="413"/>
      <c r="N726" s="365"/>
      <c r="O726" s="413"/>
      <c r="P726" s="365"/>
      <c r="Q726" s="413"/>
      <c r="R726" s="365"/>
      <c r="S726" s="413"/>
      <c r="T726" s="365"/>
      <c r="U726" s="413"/>
      <c r="V726" s="187"/>
      <c r="W726" s="410"/>
      <c r="X726" s="187"/>
      <c r="Y726" s="410"/>
      <c r="Z726" s="187"/>
      <c r="AA726" s="410"/>
      <c r="AB726" s="187"/>
      <c r="AC726" s="410"/>
      <c r="AD726" s="187"/>
      <c r="AE726" s="410"/>
      <c r="AF726" s="187"/>
      <c r="AG726" s="410"/>
      <c r="AH726" s="187"/>
      <c r="AI726" s="410"/>
      <c r="AJ726" s="187"/>
      <c r="AK726" s="410"/>
      <c r="AL726" s="187"/>
      <c r="AM726" s="410"/>
      <c r="AN726" s="187"/>
      <c r="AO726" s="410"/>
      <c r="AP726" s="187"/>
      <c r="AQ726" s="410"/>
      <c r="AR726" s="187"/>
      <c r="AS726" s="410"/>
      <c r="AT726" s="187"/>
      <c r="AU726" s="410"/>
      <c r="AV726" s="187"/>
      <c r="AW726" s="410"/>
      <c r="AX726" s="405"/>
      <c r="AY726" s="406"/>
      <c r="AZ726" s="406"/>
      <c r="BA726" s="405"/>
      <c r="BB726" s="406"/>
    </row>
    <row r="727" spans="1:54" ht="12.75">
      <c r="A727" s="405"/>
      <c r="B727" s="405"/>
      <c r="C727" s="312"/>
      <c r="D727" s="406"/>
      <c r="E727" s="405"/>
      <c r="F727" s="406"/>
      <c r="G727" s="405"/>
      <c r="H727" s="406"/>
      <c r="I727" s="405"/>
      <c r="J727" s="365"/>
      <c r="K727" s="413"/>
      <c r="L727" s="365"/>
      <c r="M727" s="413"/>
      <c r="N727" s="365"/>
      <c r="O727" s="413"/>
      <c r="P727" s="365"/>
      <c r="Q727" s="413"/>
      <c r="R727" s="365"/>
      <c r="S727" s="413"/>
      <c r="T727" s="365"/>
      <c r="U727" s="413"/>
      <c r="V727" s="187"/>
      <c r="W727" s="410"/>
      <c r="X727" s="187"/>
      <c r="Y727" s="410"/>
      <c r="Z727" s="187"/>
      <c r="AA727" s="410"/>
      <c r="AB727" s="187"/>
      <c r="AC727" s="410"/>
      <c r="AD727" s="187"/>
      <c r="AE727" s="410"/>
      <c r="AF727" s="187"/>
      <c r="AG727" s="410"/>
      <c r="AH727" s="187"/>
      <c r="AI727" s="410"/>
      <c r="AJ727" s="187"/>
      <c r="AK727" s="410"/>
      <c r="AL727" s="187"/>
      <c r="AM727" s="410"/>
      <c r="AN727" s="187"/>
      <c r="AO727" s="410"/>
      <c r="AP727" s="187"/>
      <c r="AQ727" s="410"/>
      <c r="AR727" s="187"/>
      <c r="AS727" s="410"/>
      <c r="AT727" s="187"/>
      <c r="AU727" s="410"/>
      <c r="AV727" s="187"/>
      <c r="AW727" s="410"/>
      <c r="AX727" s="405"/>
      <c r="AY727" s="406"/>
      <c r="AZ727" s="406"/>
      <c r="BA727" s="405"/>
      <c r="BB727" s="406"/>
    </row>
    <row r="728" spans="1:54" ht="12.75">
      <c r="A728" s="405"/>
      <c r="B728" s="405"/>
      <c r="C728" s="312"/>
      <c r="D728" s="406"/>
      <c r="E728" s="405"/>
      <c r="F728" s="406"/>
      <c r="G728" s="405"/>
      <c r="H728" s="406"/>
      <c r="I728" s="405"/>
      <c r="J728" s="365"/>
      <c r="K728" s="413"/>
      <c r="L728" s="365"/>
      <c r="M728" s="413"/>
      <c r="N728" s="365"/>
      <c r="O728" s="413"/>
      <c r="P728" s="365"/>
      <c r="Q728" s="413"/>
      <c r="R728" s="365"/>
      <c r="S728" s="413"/>
      <c r="T728" s="365"/>
      <c r="U728" s="413"/>
      <c r="V728" s="187"/>
      <c r="W728" s="410"/>
      <c r="X728" s="187"/>
      <c r="Y728" s="410"/>
      <c r="Z728" s="187"/>
      <c r="AA728" s="410"/>
      <c r="AB728" s="187"/>
      <c r="AC728" s="410"/>
      <c r="AD728" s="187"/>
      <c r="AE728" s="410"/>
      <c r="AF728" s="187"/>
      <c r="AG728" s="410"/>
      <c r="AH728" s="187"/>
      <c r="AI728" s="410"/>
      <c r="AJ728" s="187"/>
      <c r="AK728" s="410"/>
      <c r="AL728" s="187"/>
      <c r="AM728" s="410"/>
      <c r="AN728" s="187"/>
      <c r="AO728" s="410"/>
      <c r="AP728" s="187"/>
      <c r="AQ728" s="410"/>
      <c r="AR728" s="187"/>
      <c r="AS728" s="410"/>
      <c r="AT728" s="187"/>
      <c r="AU728" s="410"/>
      <c r="AV728" s="187"/>
      <c r="AW728" s="410"/>
      <c r="AX728" s="405"/>
      <c r="AY728" s="406"/>
      <c r="AZ728" s="406"/>
      <c r="BA728" s="405"/>
      <c r="BB728" s="406"/>
    </row>
    <row r="729" spans="1:54" ht="12.75">
      <c r="A729" s="405"/>
      <c r="B729" s="405"/>
      <c r="C729" s="312"/>
      <c r="D729" s="406"/>
      <c r="E729" s="405"/>
      <c r="F729" s="406"/>
      <c r="G729" s="405"/>
      <c r="H729" s="406"/>
      <c r="I729" s="405"/>
      <c r="J729" s="365"/>
      <c r="K729" s="413"/>
      <c r="L729" s="365"/>
      <c r="M729" s="413"/>
      <c r="N729" s="365"/>
      <c r="O729" s="413"/>
      <c r="P729" s="365"/>
      <c r="Q729" s="413"/>
      <c r="R729" s="365"/>
      <c r="S729" s="413"/>
      <c r="T729" s="365"/>
      <c r="U729" s="413"/>
      <c r="V729" s="187"/>
      <c r="W729" s="410"/>
      <c r="X729" s="187"/>
      <c r="Y729" s="410"/>
      <c r="Z729" s="187"/>
      <c r="AA729" s="410"/>
      <c r="AB729" s="187"/>
      <c r="AC729" s="410"/>
      <c r="AD729" s="187"/>
      <c r="AE729" s="410"/>
      <c r="AF729" s="187"/>
      <c r="AG729" s="410"/>
      <c r="AH729" s="187"/>
      <c r="AI729" s="410"/>
      <c r="AJ729" s="187"/>
      <c r="AK729" s="410"/>
      <c r="AL729" s="187"/>
      <c r="AM729" s="410"/>
      <c r="AN729" s="187"/>
      <c r="AO729" s="410"/>
      <c r="AP729" s="187"/>
      <c r="AQ729" s="410"/>
      <c r="AR729" s="187"/>
      <c r="AS729" s="410"/>
      <c r="AT729" s="187"/>
      <c r="AU729" s="410"/>
      <c r="AV729" s="187"/>
      <c r="AW729" s="410"/>
      <c r="AX729" s="405"/>
      <c r="AY729" s="406"/>
      <c r="AZ729" s="406"/>
      <c r="BA729" s="405"/>
      <c r="BB729" s="406"/>
    </row>
    <row r="730" spans="1:54" ht="12.75">
      <c r="A730" s="405"/>
      <c r="B730" s="405"/>
      <c r="C730" s="312"/>
      <c r="D730" s="406"/>
      <c r="E730" s="405"/>
      <c r="F730" s="406"/>
      <c r="G730" s="405"/>
      <c r="H730" s="406"/>
      <c r="I730" s="405"/>
      <c r="J730" s="365"/>
      <c r="K730" s="413"/>
      <c r="L730" s="365"/>
      <c r="M730" s="413"/>
      <c r="N730" s="365"/>
      <c r="O730" s="413"/>
      <c r="P730" s="365"/>
      <c r="Q730" s="413"/>
      <c r="R730" s="365"/>
      <c r="S730" s="413"/>
      <c r="T730" s="365"/>
      <c r="U730" s="413"/>
      <c r="V730" s="187"/>
      <c r="W730" s="410"/>
      <c r="X730" s="187"/>
      <c r="Y730" s="410"/>
      <c r="Z730" s="187"/>
      <c r="AA730" s="410"/>
      <c r="AB730" s="187"/>
      <c r="AC730" s="410"/>
      <c r="AD730" s="187"/>
      <c r="AE730" s="410"/>
      <c r="AF730" s="187"/>
      <c r="AG730" s="410"/>
      <c r="AH730" s="187"/>
      <c r="AI730" s="410"/>
      <c r="AJ730" s="187"/>
      <c r="AK730" s="410"/>
      <c r="AL730" s="187"/>
      <c r="AM730" s="410"/>
      <c r="AN730" s="187"/>
      <c r="AO730" s="410"/>
      <c r="AP730" s="187"/>
      <c r="AQ730" s="410"/>
      <c r="AR730" s="187"/>
      <c r="AS730" s="410"/>
      <c r="AT730" s="187"/>
      <c r="AU730" s="410"/>
      <c r="AV730" s="187"/>
      <c r="AW730" s="410"/>
      <c r="AX730" s="405"/>
      <c r="AY730" s="406"/>
      <c r="AZ730" s="406"/>
      <c r="BA730" s="405"/>
      <c r="BB730" s="406"/>
    </row>
    <row r="731" spans="1:54" ht="12.75">
      <c r="A731" s="405"/>
      <c r="B731" s="405"/>
      <c r="C731" s="312"/>
      <c r="D731" s="406"/>
      <c r="E731" s="405"/>
      <c r="F731" s="406"/>
      <c r="G731" s="405"/>
      <c r="H731" s="406"/>
      <c r="I731" s="405"/>
      <c r="J731" s="365"/>
      <c r="K731" s="413"/>
      <c r="L731" s="365"/>
      <c r="M731" s="413"/>
      <c r="N731" s="365"/>
      <c r="O731" s="413"/>
      <c r="P731" s="365"/>
      <c r="Q731" s="413"/>
      <c r="R731" s="365"/>
      <c r="S731" s="413"/>
      <c r="T731" s="365"/>
      <c r="U731" s="413"/>
      <c r="V731" s="187"/>
      <c r="W731" s="410"/>
      <c r="X731" s="187"/>
      <c r="Y731" s="410"/>
      <c r="Z731" s="187"/>
      <c r="AA731" s="410"/>
      <c r="AB731" s="187"/>
      <c r="AC731" s="410"/>
      <c r="AD731" s="187"/>
      <c r="AE731" s="410"/>
      <c r="AF731" s="187"/>
      <c r="AG731" s="410"/>
      <c r="AH731" s="187"/>
      <c r="AI731" s="410"/>
      <c r="AJ731" s="187"/>
      <c r="AK731" s="410"/>
      <c r="AL731" s="187"/>
      <c r="AM731" s="410"/>
      <c r="AN731" s="187"/>
      <c r="AO731" s="410"/>
      <c r="AP731" s="187"/>
      <c r="AQ731" s="410"/>
      <c r="AR731" s="187"/>
      <c r="AS731" s="410"/>
      <c r="AT731" s="187"/>
      <c r="AU731" s="410"/>
      <c r="AV731" s="187"/>
      <c r="AW731" s="410"/>
      <c r="AX731" s="405"/>
      <c r="AY731" s="406"/>
      <c r="AZ731" s="406"/>
      <c r="BA731" s="405"/>
      <c r="BB731" s="406"/>
    </row>
    <row r="732" spans="1:54" ht="12.75">
      <c r="A732" s="405"/>
      <c r="B732" s="405"/>
      <c r="C732" s="312"/>
      <c r="D732" s="406"/>
      <c r="E732" s="405"/>
      <c r="F732" s="406"/>
      <c r="G732" s="405"/>
      <c r="H732" s="406"/>
      <c r="I732" s="405"/>
      <c r="J732" s="365"/>
      <c r="K732" s="413"/>
      <c r="L732" s="365"/>
      <c r="M732" s="413"/>
      <c r="N732" s="365"/>
      <c r="O732" s="413"/>
      <c r="P732" s="365"/>
      <c r="Q732" s="413"/>
      <c r="R732" s="365"/>
      <c r="S732" s="413"/>
      <c r="T732" s="365"/>
      <c r="U732" s="413"/>
      <c r="V732" s="187"/>
      <c r="W732" s="410"/>
      <c r="X732" s="187"/>
      <c r="Y732" s="410"/>
      <c r="Z732" s="187"/>
      <c r="AA732" s="410"/>
      <c r="AB732" s="187"/>
      <c r="AC732" s="410"/>
      <c r="AD732" s="187"/>
      <c r="AE732" s="410"/>
      <c r="AF732" s="187"/>
      <c r="AG732" s="410"/>
      <c r="AH732" s="187"/>
      <c r="AI732" s="410"/>
      <c r="AJ732" s="187"/>
      <c r="AK732" s="410"/>
      <c r="AL732" s="187"/>
      <c r="AM732" s="410"/>
      <c r="AN732" s="187"/>
      <c r="AO732" s="410"/>
      <c r="AP732" s="187"/>
      <c r="AQ732" s="410"/>
      <c r="AR732" s="187"/>
      <c r="AS732" s="410"/>
      <c r="AT732" s="187"/>
      <c r="AU732" s="410"/>
      <c r="AV732" s="187"/>
      <c r="AW732" s="410"/>
      <c r="AX732" s="405"/>
      <c r="AY732" s="406"/>
      <c r="AZ732" s="406"/>
      <c r="BA732" s="405"/>
      <c r="BB732" s="406"/>
    </row>
    <row r="733" spans="1:54" ht="12.75">
      <c r="A733" s="405"/>
      <c r="B733" s="405"/>
      <c r="C733" s="312"/>
      <c r="D733" s="406"/>
      <c r="E733" s="405"/>
      <c r="F733" s="406"/>
      <c r="G733" s="405"/>
      <c r="H733" s="406"/>
      <c r="I733" s="405"/>
      <c r="J733" s="365"/>
      <c r="K733" s="413"/>
      <c r="L733" s="365"/>
      <c r="M733" s="413"/>
      <c r="N733" s="365"/>
      <c r="O733" s="413"/>
      <c r="P733" s="365"/>
      <c r="Q733" s="413"/>
      <c r="R733" s="365"/>
      <c r="S733" s="413"/>
      <c r="T733" s="365"/>
      <c r="U733" s="413"/>
      <c r="V733" s="187"/>
      <c r="W733" s="410"/>
      <c r="X733" s="187"/>
      <c r="Y733" s="410"/>
      <c r="Z733" s="187"/>
      <c r="AA733" s="410"/>
      <c r="AB733" s="187"/>
      <c r="AC733" s="410"/>
      <c r="AD733" s="187"/>
      <c r="AE733" s="410"/>
      <c r="AF733" s="187"/>
      <c r="AG733" s="410"/>
      <c r="AH733" s="187"/>
      <c r="AI733" s="410"/>
      <c r="AJ733" s="187"/>
      <c r="AK733" s="410"/>
      <c r="AL733" s="187"/>
      <c r="AM733" s="410"/>
      <c r="AN733" s="187"/>
      <c r="AO733" s="410"/>
      <c r="AP733" s="187"/>
      <c r="AQ733" s="410"/>
      <c r="AR733" s="187"/>
      <c r="AS733" s="410"/>
      <c r="AT733" s="187"/>
      <c r="AU733" s="410"/>
      <c r="AV733" s="187"/>
      <c r="AW733" s="410"/>
      <c r="AX733" s="405"/>
      <c r="AY733" s="406"/>
      <c r="AZ733" s="406"/>
      <c r="BA733" s="405"/>
      <c r="BB733" s="406"/>
    </row>
    <row r="734" spans="1:54" ht="12.75">
      <c r="A734" s="405"/>
      <c r="B734" s="405"/>
      <c r="C734" s="312"/>
      <c r="D734" s="406"/>
      <c r="E734" s="405"/>
      <c r="F734" s="406"/>
      <c r="G734" s="405"/>
      <c r="H734" s="406"/>
      <c r="I734" s="405"/>
      <c r="J734" s="365"/>
      <c r="K734" s="413"/>
      <c r="L734" s="365"/>
      <c r="M734" s="413"/>
      <c r="N734" s="365"/>
      <c r="O734" s="413"/>
      <c r="P734" s="365"/>
      <c r="Q734" s="413"/>
      <c r="R734" s="365"/>
      <c r="S734" s="413"/>
      <c r="T734" s="365"/>
      <c r="U734" s="413"/>
      <c r="V734" s="187"/>
      <c r="W734" s="410"/>
      <c r="X734" s="187"/>
      <c r="Y734" s="410"/>
      <c r="Z734" s="187"/>
      <c r="AA734" s="410"/>
      <c r="AB734" s="187"/>
      <c r="AC734" s="410"/>
      <c r="AD734" s="187"/>
      <c r="AE734" s="410"/>
      <c r="AF734" s="187"/>
      <c r="AG734" s="410"/>
      <c r="AH734" s="187"/>
      <c r="AI734" s="410"/>
      <c r="AJ734" s="187"/>
      <c r="AK734" s="410"/>
      <c r="AL734" s="187"/>
      <c r="AM734" s="410"/>
      <c r="AN734" s="187"/>
      <c r="AO734" s="410"/>
      <c r="AP734" s="187"/>
      <c r="AQ734" s="410"/>
      <c r="AR734" s="187"/>
      <c r="AS734" s="410"/>
      <c r="AT734" s="187"/>
      <c r="AU734" s="410"/>
      <c r="AV734" s="187"/>
      <c r="AW734" s="410"/>
      <c r="AX734" s="405"/>
      <c r="AY734" s="406"/>
      <c r="AZ734" s="406"/>
      <c r="BA734" s="405"/>
      <c r="BB734" s="406"/>
    </row>
    <row r="735" spans="1:54" ht="12.75">
      <c r="A735" s="405"/>
      <c r="B735" s="405"/>
      <c r="C735" s="312"/>
      <c r="D735" s="406"/>
      <c r="E735" s="405"/>
      <c r="F735" s="406"/>
      <c r="G735" s="405"/>
      <c r="H735" s="406"/>
      <c r="I735" s="405"/>
      <c r="J735" s="365"/>
      <c r="K735" s="413"/>
      <c r="L735" s="365"/>
      <c r="M735" s="413"/>
      <c r="N735" s="365"/>
      <c r="O735" s="413"/>
      <c r="P735" s="365"/>
      <c r="Q735" s="413"/>
      <c r="R735" s="365"/>
      <c r="S735" s="413"/>
      <c r="T735" s="365"/>
      <c r="U735" s="413"/>
      <c r="V735" s="187"/>
      <c r="W735" s="410"/>
      <c r="X735" s="187"/>
      <c r="Y735" s="410"/>
      <c r="Z735" s="187"/>
      <c r="AA735" s="410"/>
      <c r="AB735" s="187"/>
      <c r="AC735" s="410"/>
      <c r="AD735" s="187"/>
      <c r="AE735" s="410"/>
      <c r="AF735" s="187"/>
      <c r="AG735" s="410"/>
      <c r="AH735" s="187"/>
      <c r="AI735" s="410"/>
      <c r="AJ735" s="187"/>
      <c r="AK735" s="410"/>
      <c r="AL735" s="187"/>
      <c r="AM735" s="410"/>
      <c r="AN735" s="187"/>
      <c r="AO735" s="410"/>
      <c r="AP735" s="187"/>
      <c r="AQ735" s="410"/>
      <c r="AR735" s="187"/>
      <c r="AS735" s="410"/>
      <c r="AT735" s="187"/>
      <c r="AU735" s="410"/>
      <c r="AV735" s="187"/>
      <c r="AW735" s="410"/>
      <c r="AX735" s="405"/>
      <c r="AY735" s="406"/>
      <c r="AZ735" s="406"/>
      <c r="BA735" s="405"/>
      <c r="BB735" s="406"/>
    </row>
    <row r="736" spans="1:54" ht="12.75">
      <c r="A736" s="405"/>
      <c r="B736" s="405"/>
      <c r="C736" s="312"/>
      <c r="D736" s="406"/>
      <c r="E736" s="405"/>
      <c r="F736" s="406"/>
      <c r="G736" s="405"/>
      <c r="H736" s="406"/>
      <c r="I736" s="405"/>
      <c r="J736" s="365"/>
      <c r="K736" s="413"/>
      <c r="L736" s="365"/>
      <c r="M736" s="413"/>
      <c r="N736" s="365"/>
      <c r="O736" s="413"/>
      <c r="P736" s="365"/>
      <c r="Q736" s="413"/>
      <c r="R736" s="365"/>
      <c r="S736" s="413"/>
      <c r="T736" s="365"/>
      <c r="U736" s="413"/>
      <c r="V736" s="187"/>
      <c r="W736" s="410"/>
      <c r="X736" s="187"/>
      <c r="Y736" s="410"/>
      <c r="Z736" s="187"/>
      <c r="AA736" s="410"/>
      <c r="AB736" s="187"/>
      <c r="AC736" s="410"/>
      <c r="AD736" s="187"/>
      <c r="AE736" s="410"/>
      <c r="AF736" s="187"/>
      <c r="AG736" s="410"/>
      <c r="AH736" s="187"/>
      <c r="AI736" s="410"/>
      <c r="AJ736" s="187"/>
      <c r="AK736" s="410"/>
      <c r="AL736" s="187"/>
      <c r="AM736" s="410"/>
      <c r="AN736" s="187"/>
      <c r="AO736" s="410"/>
      <c r="AP736" s="187"/>
      <c r="AQ736" s="410"/>
      <c r="AR736" s="187"/>
      <c r="AS736" s="410"/>
      <c r="AT736" s="187"/>
      <c r="AU736" s="410"/>
      <c r="AV736" s="187"/>
      <c r="AW736" s="410"/>
      <c r="AX736" s="405"/>
      <c r="AY736" s="406"/>
      <c r="AZ736" s="406"/>
      <c r="BA736" s="405"/>
      <c r="BB736" s="406"/>
    </row>
    <row r="737" spans="1:54" ht="12.75">
      <c r="A737" s="405"/>
      <c r="B737" s="405"/>
      <c r="C737" s="312"/>
      <c r="D737" s="406"/>
      <c r="E737" s="405"/>
      <c r="F737" s="406"/>
      <c r="G737" s="405"/>
      <c r="H737" s="406"/>
      <c r="I737" s="405"/>
      <c r="J737" s="365"/>
      <c r="K737" s="413"/>
      <c r="L737" s="365"/>
      <c r="M737" s="413"/>
      <c r="N737" s="365"/>
      <c r="O737" s="413"/>
      <c r="P737" s="365"/>
      <c r="Q737" s="413"/>
      <c r="R737" s="365"/>
      <c r="S737" s="413"/>
      <c r="T737" s="365"/>
      <c r="U737" s="413"/>
      <c r="V737" s="187"/>
      <c r="W737" s="410"/>
      <c r="X737" s="187"/>
      <c r="Y737" s="410"/>
      <c r="Z737" s="187"/>
      <c r="AA737" s="410"/>
      <c r="AB737" s="187"/>
      <c r="AC737" s="410"/>
      <c r="AD737" s="187"/>
      <c r="AE737" s="410"/>
      <c r="AF737" s="187"/>
      <c r="AG737" s="410"/>
      <c r="AH737" s="187"/>
      <c r="AI737" s="410"/>
      <c r="AJ737" s="187"/>
      <c r="AK737" s="410"/>
      <c r="AL737" s="187"/>
      <c r="AM737" s="410"/>
      <c r="AN737" s="187"/>
      <c r="AO737" s="410"/>
      <c r="AP737" s="187"/>
      <c r="AQ737" s="410"/>
      <c r="AR737" s="187"/>
      <c r="AS737" s="410"/>
      <c r="AT737" s="187"/>
      <c r="AU737" s="410"/>
      <c r="AV737" s="187"/>
      <c r="AW737" s="410"/>
      <c r="AX737" s="405"/>
      <c r="AY737" s="406"/>
      <c r="AZ737" s="406"/>
      <c r="BA737" s="405"/>
      <c r="BB737" s="406"/>
    </row>
    <row r="738" spans="1:54" ht="12.75">
      <c r="A738" s="405"/>
      <c r="B738" s="405"/>
      <c r="C738" s="312"/>
      <c r="D738" s="406"/>
      <c r="E738" s="405"/>
      <c r="F738" s="406"/>
      <c r="G738" s="405"/>
      <c r="H738" s="406"/>
      <c r="I738" s="405"/>
      <c r="J738" s="365"/>
      <c r="K738" s="413"/>
      <c r="L738" s="365"/>
      <c r="M738" s="413"/>
      <c r="N738" s="365"/>
      <c r="O738" s="413"/>
      <c r="P738" s="365"/>
      <c r="Q738" s="413"/>
      <c r="R738" s="365"/>
      <c r="S738" s="413"/>
      <c r="T738" s="365"/>
      <c r="U738" s="413"/>
      <c r="V738" s="187"/>
      <c r="W738" s="410"/>
      <c r="X738" s="187"/>
      <c r="Y738" s="410"/>
      <c r="Z738" s="187"/>
      <c r="AA738" s="410"/>
      <c r="AB738" s="187"/>
      <c r="AC738" s="410"/>
      <c r="AD738" s="187"/>
      <c r="AE738" s="410"/>
      <c r="AF738" s="187"/>
      <c r="AG738" s="410"/>
      <c r="AH738" s="187"/>
      <c r="AI738" s="410"/>
      <c r="AJ738" s="187"/>
      <c r="AK738" s="410"/>
      <c r="AL738" s="187"/>
      <c r="AM738" s="410"/>
      <c r="AN738" s="187"/>
      <c r="AO738" s="410"/>
      <c r="AP738" s="187"/>
      <c r="AQ738" s="410"/>
      <c r="AR738" s="187"/>
      <c r="AS738" s="410"/>
      <c r="AT738" s="187"/>
      <c r="AU738" s="410"/>
      <c r="AV738" s="187"/>
      <c r="AW738" s="410"/>
      <c r="AX738" s="405"/>
      <c r="AY738" s="406"/>
      <c r="AZ738" s="406"/>
      <c r="BA738" s="405"/>
      <c r="BB738" s="406"/>
    </row>
    <row r="739" spans="1:54" ht="12.75">
      <c r="A739" s="405"/>
      <c r="B739" s="405"/>
      <c r="C739" s="312"/>
      <c r="D739" s="406"/>
      <c r="E739" s="405"/>
      <c r="F739" s="406"/>
      <c r="G739" s="405"/>
      <c r="H739" s="406"/>
      <c r="I739" s="405"/>
      <c r="J739" s="365"/>
      <c r="K739" s="413"/>
      <c r="L739" s="365"/>
      <c r="M739" s="413"/>
      <c r="N739" s="365"/>
      <c r="O739" s="413"/>
      <c r="P739" s="365"/>
      <c r="Q739" s="413"/>
      <c r="R739" s="365"/>
      <c r="S739" s="413"/>
      <c r="T739" s="365"/>
      <c r="U739" s="413"/>
      <c r="V739" s="187"/>
      <c r="W739" s="410"/>
      <c r="X739" s="187"/>
      <c r="Y739" s="410"/>
      <c r="Z739" s="187"/>
      <c r="AA739" s="410"/>
      <c r="AB739" s="187"/>
      <c r="AC739" s="410"/>
      <c r="AD739" s="187"/>
      <c r="AE739" s="410"/>
      <c r="AF739" s="187"/>
      <c r="AG739" s="410"/>
      <c r="AH739" s="187"/>
      <c r="AI739" s="410"/>
      <c r="AJ739" s="187"/>
      <c r="AK739" s="410"/>
      <c r="AL739" s="187"/>
      <c r="AM739" s="410"/>
      <c r="AN739" s="187"/>
      <c r="AO739" s="410"/>
      <c r="AP739" s="187"/>
      <c r="AQ739" s="410"/>
      <c r="AR739" s="187"/>
      <c r="AS739" s="410"/>
      <c r="AT739" s="187"/>
      <c r="AU739" s="410"/>
      <c r="AV739" s="187"/>
      <c r="AW739" s="410"/>
      <c r="AX739" s="405"/>
      <c r="AY739" s="406"/>
      <c r="AZ739" s="406"/>
      <c r="BA739" s="405"/>
      <c r="BB739" s="406"/>
    </row>
    <row r="740" spans="1:54" ht="12.75">
      <c r="A740" s="405"/>
      <c r="B740" s="405"/>
      <c r="C740" s="312"/>
      <c r="D740" s="406"/>
      <c r="E740" s="405"/>
      <c r="F740" s="406"/>
      <c r="G740" s="405"/>
      <c r="H740" s="406"/>
      <c r="I740" s="405"/>
      <c r="J740" s="365"/>
      <c r="K740" s="413"/>
      <c r="L740" s="365"/>
      <c r="M740" s="413"/>
      <c r="N740" s="365"/>
      <c r="O740" s="413"/>
      <c r="P740" s="365"/>
      <c r="Q740" s="413"/>
      <c r="R740" s="365"/>
      <c r="S740" s="413"/>
      <c r="T740" s="365"/>
      <c r="U740" s="413"/>
      <c r="V740" s="187"/>
      <c r="W740" s="410"/>
      <c r="X740" s="187"/>
      <c r="Y740" s="410"/>
      <c r="Z740" s="187"/>
      <c r="AA740" s="410"/>
      <c r="AB740" s="187"/>
      <c r="AC740" s="410"/>
      <c r="AD740" s="187"/>
      <c r="AE740" s="410"/>
      <c r="AF740" s="187"/>
      <c r="AG740" s="410"/>
      <c r="AH740" s="187"/>
      <c r="AI740" s="410"/>
      <c r="AJ740" s="187"/>
      <c r="AK740" s="410"/>
      <c r="AL740" s="187"/>
      <c r="AM740" s="410"/>
      <c r="AN740" s="187"/>
      <c r="AO740" s="410"/>
      <c r="AP740" s="187"/>
      <c r="AQ740" s="410"/>
      <c r="AR740" s="187"/>
      <c r="AS740" s="410"/>
      <c r="AT740" s="187"/>
      <c r="AU740" s="410"/>
      <c r="AV740" s="187"/>
      <c r="AW740" s="410"/>
      <c r="AX740" s="405"/>
      <c r="AY740" s="406"/>
      <c r="AZ740" s="406"/>
      <c r="BA740" s="405"/>
      <c r="BB740" s="406"/>
    </row>
    <row r="741" spans="1:54" ht="12.75">
      <c r="A741" s="405"/>
      <c r="B741" s="405"/>
      <c r="C741" s="312"/>
      <c r="D741" s="406"/>
      <c r="E741" s="405"/>
      <c r="F741" s="406"/>
      <c r="G741" s="405"/>
      <c r="H741" s="406"/>
      <c r="I741" s="405"/>
      <c r="J741" s="365"/>
      <c r="K741" s="413"/>
      <c r="L741" s="365"/>
      <c r="M741" s="413"/>
      <c r="N741" s="365"/>
      <c r="O741" s="413"/>
      <c r="P741" s="365"/>
      <c r="Q741" s="413"/>
      <c r="R741" s="365"/>
      <c r="S741" s="413"/>
      <c r="T741" s="365"/>
      <c r="U741" s="413"/>
      <c r="V741" s="187"/>
      <c r="W741" s="410"/>
      <c r="X741" s="187"/>
      <c r="Y741" s="410"/>
      <c r="Z741" s="187"/>
      <c r="AA741" s="410"/>
      <c r="AB741" s="187"/>
      <c r="AC741" s="410"/>
      <c r="AD741" s="187"/>
      <c r="AE741" s="410"/>
      <c r="AF741" s="187"/>
      <c r="AG741" s="410"/>
      <c r="AH741" s="187"/>
      <c r="AI741" s="410"/>
      <c r="AJ741" s="187"/>
      <c r="AK741" s="410"/>
      <c r="AL741" s="187"/>
      <c r="AM741" s="410"/>
      <c r="AN741" s="187"/>
      <c r="AO741" s="410"/>
      <c r="AP741" s="187"/>
      <c r="AQ741" s="410"/>
      <c r="AR741" s="187"/>
      <c r="AS741" s="410"/>
      <c r="AT741" s="187"/>
      <c r="AU741" s="410"/>
      <c r="AV741" s="187"/>
      <c r="AW741" s="410"/>
      <c r="AX741" s="405"/>
      <c r="AY741" s="406"/>
      <c r="AZ741" s="406"/>
      <c r="BA741" s="405"/>
      <c r="BB741" s="406"/>
    </row>
    <row r="742" spans="1:54" ht="12.75">
      <c r="A742" s="405"/>
      <c r="B742" s="405"/>
      <c r="C742" s="312"/>
      <c r="D742" s="406"/>
      <c r="E742" s="405"/>
      <c r="F742" s="406"/>
      <c r="G742" s="405"/>
      <c r="H742" s="406"/>
      <c r="I742" s="405"/>
      <c r="J742" s="365"/>
      <c r="K742" s="413"/>
      <c r="L742" s="365"/>
      <c r="M742" s="413"/>
      <c r="N742" s="365"/>
      <c r="O742" s="413"/>
      <c r="P742" s="365"/>
      <c r="Q742" s="413"/>
      <c r="R742" s="365"/>
      <c r="S742" s="413"/>
      <c r="T742" s="365"/>
      <c r="U742" s="413"/>
      <c r="V742" s="187"/>
      <c r="W742" s="410"/>
      <c r="X742" s="187"/>
      <c r="Y742" s="410"/>
      <c r="Z742" s="187"/>
      <c r="AA742" s="410"/>
      <c r="AB742" s="187"/>
      <c r="AC742" s="410"/>
      <c r="AD742" s="187"/>
      <c r="AE742" s="410"/>
      <c r="AF742" s="187"/>
      <c r="AG742" s="410"/>
      <c r="AH742" s="187"/>
      <c r="AI742" s="410"/>
      <c r="AJ742" s="187"/>
      <c r="AK742" s="410"/>
      <c r="AL742" s="187"/>
      <c r="AM742" s="410"/>
      <c r="AN742" s="187"/>
      <c r="AO742" s="410"/>
      <c r="AP742" s="187"/>
      <c r="AQ742" s="410"/>
      <c r="AR742" s="187"/>
      <c r="AS742" s="410"/>
      <c r="AT742" s="187"/>
      <c r="AU742" s="410"/>
      <c r="AV742" s="187"/>
      <c r="AW742" s="410"/>
      <c r="AX742" s="405"/>
      <c r="AY742" s="406"/>
      <c r="AZ742" s="406"/>
      <c r="BA742" s="405"/>
      <c r="BB742" s="406"/>
    </row>
    <row r="743" spans="1:54" ht="12.75">
      <c r="A743" s="405"/>
      <c r="B743" s="405"/>
      <c r="C743" s="312"/>
      <c r="D743" s="406"/>
      <c r="E743" s="405"/>
      <c r="F743" s="406"/>
      <c r="G743" s="405"/>
      <c r="H743" s="406"/>
      <c r="I743" s="405"/>
      <c r="J743" s="365"/>
      <c r="K743" s="413"/>
      <c r="L743" s="365"/>
      <c r="M743" s="413"/>
      <c r="N743" s="365"/>
      <c r="O743" s="413"/>
      <c r="P743" s="365"/>
      <c r="Q743" s="413"/>
      <c r="R743" s="365"/>
      <c r="S743" s="413"/>
      <c r="T743" s="365"/>
      <c r="U743" s="413"/>
      <c r="V743" s="187"/>
      <c r="W743" s="410"/>
      <c r="X743" s="187"/>
      <c r="Y743" s="410"/>
      <c r="Z743" s="187"/>
      <c r="AA743" s="410"/>
      <c r="AB743" s="187"/>
      <c r="AC743" s="410"/>
      <c r="AD743" s="187"/>
      <c r="AE743" s="410"/>
      <c r="AF743" s="187"/>
      <c r="AG743" s="410"/>
      <c r="AH743" s="187"/>
      <c r="AI743" s="410"/>
      <c r="AJ743" s="187"/>
      <c r="AK743" s="410"/>
      <c r="AL743" s="187"/>
      <c r="AM743" s="410"/>
      <c r="AN743" s="187"/>
      <c r="AO743" s="410"/>
      <c r="AP743" s="187"/>
      <c r="AQ743" s="410"/>
      <c r="AR743" s="187"/>
      <c r="AS743" s="410"/>
      <c r="AT743" s="187"/>
      <c r="AU743" s="410"/>
      <c r="AV743" s="187"/>
      <c r="AW743" s="410"/>
      <c r="AX743" s="405"/>
      <c r="AY743" s="406"/>
      <c r="AZ743" s="406"/>
      <c r="BA743" s="405"/>
      <c r="BB743" s="406"/>
    </row>
    <row r="744" spans="1:54" ht="12.75">
      <c r="A744" s="405"/>
      <c r="B744" s="405"/>
      <c r="C744" s="312"/>
      <c r="D744" s="406"/>
      <c r="E744" s="405"/>
      <c r="F744" s="406"/>
      <c r="G744" s="405"/>
      <c r="H744" s="406"/>
      <c r="I744" s="405"/>
      <c r="J744" s="365"/>
      <c r="K744" s="413"/>
      <c r="L744" s="365"/>
      <c r="M744" s="413"/>
      <c r="N744" s="365"/>
      <c r="O744" s="413"/>
      <c r="P744" s="365"/>
      <c r="Q744" s="413"/>
      <c r="R744" s="365"/>
      <c r="S744" s="413"/>
      <c r="T744" s="365"/>
      <c r="U744" s="413"/>
      <c r="V744" s="187"/>
      <c r="W744" s="410"/>
      <c r="X744" s="187"/>
      <c r="Y744" s="410"/>
      <c r="Z744" s="187"/>
      <c r="AA744" s="410"/>
      <c r="AB744" s="187"/>
      <c r="AC744" s="410"/>
      <c r="AD744" s="187"/>
      <c r="AE744" s="410"/>
      <c r="AF744" s="187"/>
      <c r="AG744" s="410"/>
      <c r="AH744" s="187"/>
      <c r="AI744" s="410"/>
      <c r="AJ744" s="187"/>
      <c r="AK744" s="410"/>
      <c r="AL744" s="187"/>
      <c r="AM744" s="410"/>
      <c r="AN744" s="187"/>
      <c r="AO744" s="410"/>
      <c r="AP744" s="187"/>
      <c r="AQ744" s="410"/>
      <c r="AR744" s="187"/>
      <c r="AS744" s="410"/>
      <c r="AT744" s="187"/>
      <c r="AU744" s="410"/>
      <c r="AV744" s="187"/>
      <c r="AW744" s="410"/>
      <c r="AX744" s="405"/>
      <c r="AY744" s="406"/>
      <c r="AZ744" s="406"/>
      <c r="BA744" s="405"/>
      <c r="BB744" s="406"/>
    </row>
    <row r="745" spans="1:54" ht="12.75">
      <c r="A745" s="405"/>
      <c r="B745" s="405"/>
      <c r="C745" s="312"/>
      <c r="D745" s="406"/>
      <c r="E745" s="405"/>
      <c r="F745" s="406"/>
      <c r="G745" s="405"/>
      <c r="H745" s="406"/>
      <c r="I745" s="405"/>
      <c r="J745" s="365"/>
      <c r="K745" s="413"/>
      <c r="L745" s="365"/>
      <c r="M745" s="413"/>
      <c r="N745" s="365"/>
      <c r="O745" s="413"/>
      <c r="P745" s="365"/>
      <c r="Q745" s="413"/>
      <c r="R745" s="365"/>
      <c r="S745" s="413"/>
      <c r="T745" s="365"/>
      <c r="U745" s="413"/>
      <c r="V745" s="187"/>
      <c r="W745" s="410"/>
      <c r="X745" s="187"/>
      <c r="Y745" s="410"/>
      <c r="Z745" s="187"/>
      <c r="AA745" s="410"/>
      <c r="AB745" s="187"/>
      <c r="AC745" s="410"/>
      <c r="AD745" s="187"/>
      <c r="AE745" s="410"/>
      <c r="AF745" s="187"/>
      <c r="AG745" s="410"/>
      <c r="AH745" s="187"/>
      <c r="AI745" s="410"/>
      <c r="AJ745" s="187"/>
      <c r="AK745" s="410"/>
      <c r="AL745" s="187"/>
      <c r="AM745" s="410"/>
      <c r="AN745" s="187"/>
      <c r="AO745" s="410"/>
      <c r="AP745" s="187"/>
      <c r="AQ745" s="410"/>
      <c r="AR745" s="187"/>
      <c r="AS745" s="410"/>
      <c r="AT745" s="187"/>
      <c r="AU745" s="410"/>
      <c r="AV745" s="187"/>
      <c r="AW745" s="410"/>
      <c r="AX745" s="405"/>
      <c r="AY745" s="406"/>
      <c r="AZ745" s="406"/>
      <c r="BA745" s="405"/>
      <c r="BB745" s="406"/>
    </row>
    <row r="746" spans="1:54" ht="12.75">
      <c r="A746" s="405"/>
      <c r="B746" s="405"/>
      <c r="C746" s="312"/>
      <c r="D746" s="406"/>
      <c r="E746" s="405"/>
      <c r="F746" s="406"/>
      <c r="G746" s="405"/>
      <c r="H746" s="406"/>
      <c r="I746" s="405"/>
      <c r="J746" s="365"/>
      <c r="K746" s="413"/>
      <c r="L746" s="365"/>
      <c r="M746" s="413"/>
      <c r="N746" s="365"/>
      <c r="O746" s="413"/>
      <c r="P746" s="365"/>
      <c r="Q746" s="413"/>
      <c r="R746" s="365"/>
      <c r="S746" s="413"/>
      <c r="T746" s="365"/>
      <c r="U746" s="413"/>
      <c r="V746" s="187"/>
      <c r="W746" s="410"/>
      <c r="X746" s="187"/>
      <c r="Y746" s="410"/>
      <c r="Z746" s="187"/>
      <c r="AA746" s="410"/>
      <c r="AB746" s="187"/>
      <c r="AC746" s="410"/>
      <c r="AD746" s="187"/>
      <c r="AE746" s="410"/>
      <c r="AF746" s="187"/>
      <c r="AG746" s="410"/>
      <c r="AH746" s="187"/>
      <c r="AI746" s="410"/>
      <c r="AJ746" s="187"/>
      <c r="AK746" s="410"/>
      <c r="AL746" s="187"/>
      <c r="AM746" s="410"/>
      <c r="AN746" s="187"/>
      <c r="AO746" s="410"/>
      <c r="AP746" s="187"/>
      <c r="AQ746" s="410"/>
      <c r="AR746" s="187"/>
      <c r="AS746" s="410"/>
      <c r="AT746" s="187"/>
      <c r="AU746" s="410"/>
      <c r="AV746" s="187"/>
      <c r="AW746" s="410"/>
      <c r="AX746" s="405"/>
      <c r="AY746" s="406"/>
      <c r="AZ746" s="406"/>
      <c r="BA746" s="405"/>
      <c r="BB746" s="406"/>
    </row>
    <row r="747" spans="1:54" ht="12.75">
      <c r="A747" s="405"/>
      <c r="B747" s="405"/>
      <c r="C747" s="312"/>
      <c r="D747" s="406"/>
      <c r="E747" s="405"/>
      <c r="F747" s="406"/>
      <c r="G747" s="405"/>
      <c r="H747" s="406"/>
      <c r="I747" s="405"/>
      <c r="J747" s="365"/>
      <c r="K747" s="413"/>
      <c r="L747" s="365"/>
      <c r="M747" s="413"/>
      <c r="N747" s="365"/>
      <c r="O747" s="413"/>
      <c r="P747" s="365"/>
      <c r="Q747" s="413"/>
      <c r="R747" s="365"/>
      <c r="S747" s="413"/>
      <c r="T747" s="365"/>
      <c r="U747" s="413"/>
      <c r="V747" s="187"/>
      <c r="W747" s="410"/>
      <c r="X747" s="187"/>
      <c r="Y747" s="410"/>
      <c r="Z747" s="187"/>
      <c r="AA747" s="410"/>
      <c r="AB747" s="187"/>
      <c r="AC747" s="410"/>
      <c r="AD747" s="187"/>
      <c r="AE747" s="410"/>
      <c r="AF747" s="187"/>
      <c r="AG747" s="410"/>
      <c r="AH747" s="187"/>
      <c r="AI747" s="410"/>
      <c r="AJ747" s="187"/>
      <c r="AK747" s="410"/>
      <c r="AL747" s="187"/>
      <c r="AM747" s="410"/>
      <c r="AN747" s="187"/>
      <c r="AO747" s="410"/>
      <c r="AP747" s="187"/>
      <c r="AQ747" s="410"/>
      <c r="AR747" s="187"/>
      <c r="AS747" s="410"/>
      <c r="AT747" s="187"/>
      <c r="AU747" s="410"/>
      <c r="AV747" s="187"/>
      <c r="AW747" s="410"/>
      <c r="AX747" s="405"/>
      <c r="AY747" s="406"/>
      <c r="AZ747" s="406"/>
      <c r="BA747" s="405"/>
      <c r="BB747" s="406"/>
    </row>
    <row r="748" spans="1:54" ht="12.75">
      <c r="A748" s="405"/>
      <c r="B748" s="405"/>
      <c r="C748" s="312"/>
      <c r="D748" s="406"/>
      <c r="E748" s="405"/>
      <c r="F748" s="406"/>
      <c r="G748" s="405"/>
      <c r="H748" s="406"/>
      <c r="I748" s="405"/>
      <c r="J748" s="365"/>
      <c r="K748" s="413"/>
      <c r="L748" s="365"/>
      <c r="M748" s="413"/>
      <c r="N748" s="365"/>
      <c r="O748" s="413"/>
      <c r="P748" s="365"/>
      <c r="Q748" s="413"/>
      <c r="R748" s="365"/>
      <c r="S748" s="413"/>
      <c r="T748" s="365"/>
      <c r="U748" s="413"/>
      <c r="V748" s="187"/>
      <c r="W748" s="410"/>
      <c r="X748" s="187"/>
      <c r="Y748" s="410"/>
      <c r="Z748" s="187"/>
      <c r="AA748" s="410"/>
      <c r="AB748" s="187"/>
      <c r="AC748" s="410"/>
      <c r="AD748" s="187"/>
      <c r="AE748" s="410"/>
      <c r="AF748" s="187"/>
      <c r="AG748" s="410"/>
      <c r="AH748" s="187"/>
      <c r="AI748" s="410"/>
      <c r="AJ748" s="187"/>
      <c r="AK748" s="410"/>
      <c r="AL748" s="187"/>
      <c r="AM748" s="410"/>
      <c r="AN748" s="187"/>
      <c r="AO748" s="410"/>
      <c r="AP748" s="187"/>
      <c r="AQ748" s="410"/>
      <c r="AR748" s="187"/>
      <c r="AS748" s="410"/>
      <c r="AT748" s="187"/>
      <c r="AU748" s="410"/>
      <c r="AV748" s="187"/>
      <c r="AW748" s="410"/>
      <c r="AX748" s="405"/>
      <c r="AY748" s="406"/>
      <c r="AZ748" s="406"/>
      <c r="BA748" s="405"/>
      <c r="BB748" s="406"/>
    </row>
    <row r="749" spans="1:54" ht="12.75">
      <c r="A749" s="405"/>
      <c r="B749" s="405"/>
      <c r="C749" s="312"/>
      <c r="D749" s="406"/>
      <c r="E749" s="405"/>
      <c r="F749" s="406"/>
      <c r="G749" s="405"/>
      <c r="H749" s="406"/>
      <c r="I749" s="405"/>
      <c r="J749" s="365"/>
      <c r="K749" s="413"/>
      <c r="L749" s="365"/>
      <c r="M749" s="413"/>
      <c r="N749" s="365"/>
      <c r="O749" s="413"/>
      <c r="P749" s="365"/>
      <c r="Q749" s="413"/>
      <c r="R749" s="365"/>
      <c r="S749" s="413"/>
      <c r="T749" s="365"/>
      <c r="U749" s="413"/>
      <c r="V749" s="187"/>
      <c r="W749" s="410"/>
      <c r="X749" s="187"/>
      <c r="Y749" s="410"/>
      <c r="Z749" s="187"/>
      <c r="AA749" s="410"/>
      <c r="AB749" s="187"/>
      <c r="AC749" s="410"/>
      <c r="AD749" s="187"/>
      <c r="AE749" s="410"/>
      <c r="AF749" s="187"/>
      <c r="AG749" s="410"/>
      <c r="AH749" s="187"/>
      <c r="AI749" s="410"/>
      <c r="AJ749" s="187"/>
      <c r="AK749" s="410"/>
      <c r="AL749" s="187"/>
      <c r="AM749" s="410"/>
      <c r="AN749" s="187"/>
      <c r="AO749" s="410"/>
      <c r="AP749" s="187"/>
      <c r="AQ749" s="410"/>
      <c r="AR749" s="187"/>
      <c r="AS749" s="410"/>
      <c r="AT749" s="187"/>
      <c r="AU749" s="410"/>
      <c r="AV749" s="187"/>
      <c r="AW749" s="410"/>
      <c r="AX749" s="405"/>
      <c r="AY749" s="406"/>
      <c r="AZ749" s="406"/>
      <c r="BA749" s="405"/>
      <c r="BB749" s="406"/>
    </row>
    <row r="750" spans="1:54" ht="12.75">
      <c r="A750" s="405"/>
      <c r="B750" s="405"/>
      <c r="C750" s="312"/>
      <c r="D750" s="406"/>
      <c r="E750" s="405"/>
      <c r="F750" s="406"/>
      <c r="G750" s="405"/>
      <c r="H750" s="406"/>
      <c r="I750" s="405"/>
      <c r="J750" s="365"/>
      <c r="K750" s="413"/>
      <c r="L750" s="365"/>
      <c r="M750" s="413"/>
      <c r="N750" s="365"/>
      <c r="O750" s="413"/>
      <c r="P750" s="365"/>
      <c r="Q750" s="413"/>
      <c r="R750" s="365"/>
      <c r="S750" s="413"/>
      <c r="T750" s="365"/>
      <c r="U750" s="413"/>
      <c r="V750" s="187"/>
      <c r="W750" s="410"/>
      <c r="X750" s="187"/>
      <c r="Y750" s="410"/>
      <c r="Z750" s="187"/>
      <c r="AA750" s="410"/>
      <c r="AB750" s="187"/>
      <c r="AC750" s="410"/>
      <c r="AD750" s="187"/>
      <c r="AE750" s="410"/>
      <c r="AF750" s="187"/>
      <c r="AG750" s="410"/>
      <c r="AH750" s="187"/>
      <c r="AI750" s="410"/>
      <c r="AJ750" s="187"/>
      <c r="AK750" s="410"/>
      <c r="AL750" s="187"/>
      <c r="AM750" s="410"/>
      <c r="AN750" s="187"/>
      <c r="AO750" s="410"/>
      <c r="AP750" s="187"/>
      <c r="AQ750" s="410"/>
      <c r="AR750" s="187"/>
      <c r="AS750" s="410"/>
      <c r="AT750" s="187"/>
      <c r="AU750" s="410"/>
      <c r="AV750" s="187"/>
      <c r="AW750" s="410"/>
      <c r="AX750" s="405"/>
      <c r="AY750" s="406"/>
      <c r="AZ750" s="406"/>
      <c r="BA750" s="405"/>
      <c r="BB750" s="406"/>
    </row>
    <row r="751" spans="1:54" ht="12.75">
      <c r="A751" s="405"/>
      <c r="B751" s="405"/>
      <c r="C751" s="312"/>
      <c r="D751" s="406"/>
      <c r="E751" s="405"/>
      <c r="F751" s="406"/>
      <c r="G751" s="405"/>
      <c r="H751" s="406"/>
      <c r="I751" s="405"/>
      <c r="J751" s="365"/>
      <c r="K751" s="413"/>
      <c r="L751" s="365"/>
      <c r="M751" s="413"/>
      <c r="N751" s="365"/>
      <c r="O751" s="413"/>
      <c r="P751" s="365"/>
      <c r="Q751" s="413"/>
      <c r="R751" s="365"/>
      <c r="S751" s="413"/>
      <c r="T751" s="365"/>
      <c r="U751" s="413"/>
      <c r="V751" s="187"/>
      <c r="W751" s="410"/>
      <c r="X751" s="187"/>
      <c r="Y751" s="410"/>
      <c r="Z751" s="187"/>
      <c r="AA751" s="410"/>
      <c r="AB751" s="187"/>
      <c r="AC751" s="410"/>
      <c r="AD751" s="187"/>
      <c r="AE751" s="410"/>
      <c r="AF751" s="187"/>
      <c r="AG751" s="410"/>
      <c r="AH751" s="187"/>
      <c r="AI751" s="410"/>
      <c r="AJ751" s="187"/>
      <c r="AK751" s="410"/>
      <c r="AL751" s="187"/>
      <c r="AM751" s="410"/>
      <c r="AN751" s="187"/>
      <c r="AO751" s="410"/>
      <c r="AP751" s="187"/>
      <c r="AQ751" s="410"/>
      <c r="AR751" s="187"/>
      <c r="AS751" s="410"/>
      <c r="AT751" s="187"/>
      <c r="AU751" s="410"/>
      <c r="AV751" s="187"/>
      <c r="AW751" s="410"/>
      <c r="AX751" s="405"/>
      <c r="AY751" s="406"/>
      <c r="AZ751" s="406"/>
      <c r="BA751" s="405"/>
      <c r="BB751" s="406"/>
    </row>
    <row r="752" spans="1:54" ht="12.75">
      <c r="A752" s="405"/>
      <c r="B752" s="405"/>
      <c r="C752" s="312"/>
      <c r="D752" s="406"/>
      <c r="E752" s="405"/>
      <c r="F752" s="406"/>
      <c r="G752" s="405"/>
      <c r="H752" s="406"/>
      <c r="I752" s="405"/>
      <c r="J752" s="365"/>
      <c r="K752" s="413"/>
      <c r="L752" s="365"/>
      <c r="M752" s="413"/>
      <c r="N752" s="365"/>
      <c r="O752" s="413"/>
      <c r="P752" s="365"/>
      <c r="Q752" s="413"/>
      <c r="R752" s="365"/>
      <c r="S752" s="413"/>
      <c r="T752" s="365"/>
      <c r="U752" s="413"/>
      <c r="V752" s="187"/>
      <c r="W752" s="410"/>
      <c r="X752" s="187"/>
      <c r="Y752" s="410"/>
      <c r="Z752" s="187"/>
      <c r="AA752" s="410"/>
      <c r="AB752" s="187"/>
      <c r="AC752" s="410"/>
      <c r="AD752" s="187"/>
      <c r="AE752" s="410"/>
      <c r="AF752" s="187"/>
      <c r="AG752" s="410"/>
      <c r="AH752" s="187"/>
      <c r="AI752" s="410"/>
      <c r="AJ752" s="187"/>
      <c r="AK752" s="410"/>
      <c r="AL752" s="187"/>
      <c r="AM752" s="410"/>
      <c r="AN752" s="187"/>
      <c r="AO752" s="410"/>
      <c r="AP752" s="187"/>
      <c r="AQ752" s="410"/>
      <c r="AR752" s="187"/>
      <c r="AS752" s="410"/>
      <c r="AT752" s="187"/>
      <c r="AU752" s="410"/>
      <c r="AV752" s="187"/>
      <c r="AW752" s="410"/>
      <c r="AX752" s="405"/>
      <c r="AY752" s="406"/>
      <c r="AZ752" s="406"/>
      <c r="BA752" s="405"/>
      <c r="BB752" s="406"/>
    </row>
    <row r="753" spans="1:54" ht="12.75">
      <c r="A753" s="405"/>
      <c r="B753" s="405"/>
      <c r="C753" s="312"/>
      <c r="D753" s="406"/>
      <c r="E753" s="405"/>
      <c r="F753" s="406"/>
      <c r="G753" s="405"/>
      <c r="H753" s="406"/>
      <c r="I753" s="405"/>
      <c r="J753" s="365"/>
      <c r="K753" s="413"/>
      <c r="L753" s="365"/>
      <c r="M753" s="413"/>
      <c r="N753" s="365"/>
      <c r="O753" s="413"/>
      <c r="P753" s="365"/>
      <c r="Q753" s="413"/>
      <c r="R753" s="365"/>
      <c r="S753" s="413"/>
      <c r="T753" s="365"/>
      <c r="U753" s="413"/>
      <c r="V753" s="187"/>
      <c r="W753" s="410"/>
      <c r="X753" s="187"/>
      <c r="Y753" s="410"/>
      <c r="Z753" s="187"/>
      <c r="AA753" s="410"/>
      <c r="AB753" s="187"/>
      <c r="AC753" s="410"/>
      <c r="AD753" s="187"/>
      <c r="AE753" s="410"/>
      <c r="AF753" s="187"/>
      <c r="AG753" s="410"/>
      <c r="AH753" s="187"/>
      <c r="AI753" s="410"/>
      <c r="AJ753" s="187"/>
      <c r="AK753" s="410"/>
      <c r="AL753" s="187"/>
      <c r="AM753" s="410"/>
      <c r="AN753" s="187"/>
      <c r="AO753" s="410"/>
      <c r="AP753" s="187"/>
      <c r="AQ753" s="410"/>
      <c r="AR753" s="187"/>
      <c r="AS753" s="410"/>
      <c r="AT753" s="187"/>
      <c r="AU753" s="410"/>
      <c r="AV753" s="187"/>
      <c r="AW753" s="410"/>
      <c r="AX753" s="405"/>
      <c r="AY753" s="406"/>
      <c r="AZ753" s="406"/>
      <c r="BA753" s="405"/>
      <c r="BB753" s="406"/>
    </row>
    <row r="754" spans="1:54" ht="12.75">
      <c r="A754" s="405"/>
      <c r="B754" s="405"/>
      <c r="C754" s="312"/>
      <c r="D754" s="406"/>
      <c r="E754" s="405"/>
      <c r="F754" s="406"/>
      <c r="G754" s="405"/>
      <c r="H754" s="406"/>
      <c r="I754" s="405"/>
      <c r="J754" s="365"/>
      <c r="K754" s="413"/>
      <c r="L754" s="365"/>
      <c r="M754" s="413"/>
      <c r="N754" s="365"/>
      <c r="O754" s="413"/>
      <c r="P754" s="365"/>
      <c r="Q754" s="413"/>
      <c r="R754" s="365"/>
      <c r="S754" s="413"/>
      <c r="T754" s="365"/>
      <c r="U754" s="413"/>
      <c r="V754" s="187"/>
      <c r="W754" s="410"/>
      <c r="X754" s="187"/>
      <c r="Y754" s="410"/>
      <c r="Z754" s="187"/>
      <c r="AA754" s="410"/>
      <c r="AB754" s="187"/>
      <c r="AC754" s="410"/>
      <c r="AD754" s="187"/>
      <c r="AE754" s="410"/>
      <c r="AF754" s="187"/>
      <c r="AG754" s="410"/>
      <c r="AH754" s="187"/>
      <c r="AI754" s="410"/>
      <c r="AJ754" s="187"/>
      <c r="AK754" s="410"/>
      <c r="AL754" s="187"/>
      <c r="AM754" s="410"/>
      <c r="AN754" s="187"/>
      <c r="AO754" s="410"/>
      <c r="AP754" s="187"/>
      <c r="AQ754" s="410"/>
      <c r="AR754" s="187"/>
      <c r="AS754" s="410"/>
      <c r="AT754" s="187"/>
      <c r="AU754" s="410"/>
      <c r="AV754" s="187"/>
      <c r="AW754" s="410"/>
      <c r="AX754" s="405"/>
      <c r="AY754" s="406"/>
      <c r="AZ754" s="406"/>
      <c r="BA754" s="405"/>
      <c r="BB754" s="406"/>
    </row>
    <row r="755" spans="1:54" ht="12.75">
      <c r="A755" s="405"/>
      <c r="B755" s="405"/>
      <c r="C755" s="312"/>
      <c r="D755" s="406"/>
      <c r="E755" s="405"/>
      <c r="F755" s="406"/>
      <c r="G755" s="405"/>
      <c r="H755" s="406"/>
      <c r="I755" s="405"/>
      <c r="J755" s="365"/>
      <c r="K755" s="413"/>
      <c r="L755" s="365"/>
      <c r="M755" s="413"/>
      <c r="N755" s="365"/>
      <c r="O755" s="413"/>
      <c r="P755" s="365"/>
      <c r="Q755" s="413"/>
      <c r="R755" s="365"/>
      <c r="S755" s="413"/>
      <c r="T755" s="365"/>
      <c r="U755" s="413"/>
      <c r="V755" s="187"/>
      <c r="W755" s="410"/>
      <c r="X755" s="187"/>
      <c r="Y755" s="410"/>
      <c r="Z755" s="187"/>
      <c r="AA755" s="410"/>
      <c r="AB755" s="187"/>
      <c r="AC755" s="410"/>
      <c r="AD755" s="187"/>
      <c r="AE755" s="410"/>
      <c r="AF755" s="187"/>
      <c r="AG755" s="410"/>
      <c r="AH755" s="187"/>
      <c r="AI755" s="410"/>
      <c r="AJ755" s="187"/>
      <c r="AK755" s="410"/>
      <c r="AL755" s="187"/>
      <c r="AM755" s="410"/>
      <c r="AN755" s="187"/>
      <c r="AO755" s="410"/>
      <c r="AP755" s="187"/>
      <c r="AQ755" s="410"/>
      <c r="AR755" s="187"/>
      <c r="AS755" s="410"/>
      <c r="AT755" s="187"/>
      <c r="AU755" s="410"/>
      <c r="AV755" s="187"/>
      <c r="AW755" s="410"/>
      <c r="AX755" s="405"/>
      <c r="AY755" s="406"/>
      <c r="AZ755" s="406"/>
      <c r="BA755" s="405"/>
      <c r="BB755" s="406"/>
    </row>
    <row r="756" spans="1:54" ht="12.75">
      <c r="A756" s="405"/>
      <c r="B756" s="405"/>
      <c r="C756" s="312"/>
      <c r="D756" s="406"/>
      <c r="E756" s="405"/>
      <c r="F756" s="406"/>
      <c r="G756" s="405"/>
      <c r="H756" s="406"/>
      <c r="I756" s="405"/>
      <c r="J756" s="365"/>
      <c r="K756" s="413"/>
      <c r="L756" s="365"/>
      <c r="M756" s="413"/>
      <c r="N756" s="365"/>
      <c r="O756" s="413"/>
      <c r="P756" s="365"/>
      <c r="Q756" s="413"/>
      <c r="R756" s="365"/>
      <c r="S756" s="413"/>
      <c r="T756" s="365"/>
      <c r="U756" s="413"/>
      <c r="V756" s="187"/>
      <c r="W756" s="410"/>
      <c r="X756" s="187"/>
      <c r="Y756" s="410"/>
      <c r="Z756" s="187"/>
      <c r="AA756" s="410"/>
      <c r="AB756" s="187"/>
      <c r="AC756" s="410"/>
      <c r="AD756" s="187"/>
      <c r="AE756" s="410"/>
      <c r="AF756" s="187"/>
      <c r="AG756" s="410"/>
      <c r="AH756" s="187"/>
      <c r="AI756" s="410"/>
      <c r="AJ756" s="187"/>
      <c r="AK756" s="410"/>
      <c r="AL756" s="187"/>
      <c r="AM756" s="410"/>
      <c r="AN756" s="187"/>
      <c r="AO756" s="410"/>
      <c r="AP756" s="187"/>
      <c r="AQ756" s="410"/>
      <c r="AR756" s="187"/>
      <c r="AS756" s="410"/>
      <c r="AT756" s="187"/>
      <c r="AU756" s="410"/>
      <c r="AV756" s="187"/>
      <c r="AW756" s="410"/>
      <c r="AX756" s="405"/>
      <c r="AY756" s="406"/>
      <c r="AZ756" s="406"/>
      <c r="BA756" s="405"/>
      <c r="BB756" s="406"/>
    </row>
    <row r="757" spans="1:54" ht="12.75">
      <c r="A757" s="405"/>
      <c r="B757" s="405"/>
      <c r="C757" s="312"/>
      <c r="D757" s="406"/>
      <c r="E757" s="405"/>
      <c r="F757" s="406"/>
      <c r="G757" s="405"/>
      <c r="H757" s="406"/>
      <c r="I757" s="405"/>
      <c r="J757" s="365"/>
      <c r="K757" s="413"/>
      <c r="L757" s="365"/>
      <c r="M757" s="413"/>
      <c r="N757" s="365"/>
      <c r="O757" s="413"/>
      <c r="P757" s="365"/>
      <c r="Q757" s="413"/>
      <c r="R757" s="365"/>
      <c r="S757" s="413"/>
      <c r="T757" s="365"/>
      <c r="U757" s="413"/>
      <c r="V757" s="187"/>
      <c r="W757" s="410"/>
      <c r="X757" s="187"/>
      <c r="Y757" s="410"/>
      <c r="Z757" s="187"/>
      <c r="AA757" s="410"/>
      <c r="AB757" s="187"/>
      <c r="AC757" s="410"/>
      <c r="AD757" s="187"/>
      <c r="AE757" s="410"/>
      <c r="AF757" s="187"/>
      <c r="AG757" s="410"/>
      <c r="AH757" s="187"/>
      <c r="AI757" s="410"/>
      <c r="AJ757" s="187"/>
      <c r="AK757" s="410"/>
      <c r="AL757" s="187"/>
      <c r="AM757" s="410"/>
      <c r="AN757" s="187"/>
      <c r="AO757" s="410"/>
      <c r="AP757" s="187"/>
      <c r="AQ757" s="410"/>
      <c r="AR757" s="187"/>
      <c r="AS757" s="410"/>
      <c r="AT757" s="187"/>
      <c r="AU757" s="410"/>
      <c r="AV757" s="187"/>
      <c r="AW757" s="410"/>
      <c r="AX757" s="405"/>
      <c r="AY757" s="406"/>
      <c r="AZ757" s="406"/>
      <c r="BA757" s="405"/>
      <c r="BB757" s="406"/>
    </row>
    <row r="758" spans="1:54" ht="12.75">
      <c r="A758" s="405"/>
      <c r="B758" s="405"/>
      <c r="C758" s="312"/>
      <c r="D758" s="406"/>
      <c r="E758" s="405"/>
      <c r="F758" s="406"/>
      <c r="G758" s="405"/>
      <c r="H758" s="406"/>
      <c r="I758" s="405"/>
      <c r="J758" s="365"/>
      <c r="K758" s="413"/>
      <c r="L758" s="365"/>
      <c r="M758" s="413"/>
      <c r="N758" s="365"/>
      <c r="O758" s="413"/>
      <c r="P758" s="365"/>
      <c r="Q758" s="413"/>
      <c r="R758" s="365"/>
      <c r="S758" s="413"/>
      <c r="T758" s="365"/>
      <c r="U758" s="413"/>
      <c r="V758" s="187"/>
      <c r="W758" s="410"/>
      <c r="X758" s="187"/>
      <c r="Y758" s="410"/>
      <c r="Z758" s="187"/>
      <c r="AA758" s="410"/>
      <c r="AB758" s="187"/>
      <c r="AC758" s="410"/>
      <c r="AD758" s="187"/>
      <c r="AE758" s="410"/>
      <c r="AF758" s="187"/>
      <c r="AG758" s="410"/>
      <c r="AH758" s="187"/>
      <c r="AI758" s="410"/>
      <c r="AJ758" s="187"/>
      <c r="AK758" s="410"/>
      <c r="AL758" s="187"/>
      <c r="AM758" s="410"/>
      <c r="AN758" s="187"/>
      <c r="AO758" s="410"/>
      <c r="AP758" s="187"/>
      <c r="AQ758" s="410"/>
      <c r="AR758" s="187"/>
      <c r="AS758" s="410"/>
      <c r="AT758" s="187"/>
      <c r="AU758" s="410"/>
      <c r="AV758" s="187"/>
      <c r="AW758" s="410"/>
      <c r="AX758" s="405"/>
      <c r="AY758" s="406"/>
      <c r="AZ758" s="406"/>
      <c r="BA758" s="405"/>
      <c r="BB758" s="406"/>
    </row>
    <row r="759" spans="1:54" ht="12.75">
      <c r="A759" s="405"/>
      <c r="B759" s="405"/>
      <c r="C759" s="312"/>
      <c r="D759" s="406"/>
      <c r="E759" s="405"/>
      <c r="F759" s="406"/>
      <c r="G759" s="405"/>
      <c r="H759" s="406"/>
      <c r="I759" s="405"/>
      <c r="J759" s="365"/>
      <c r="K759" s="413"/>
      <c r="L759" s="365"/>
      <c r="M759" s="413"/>
      <c r="N759" s="365"/>
      <c r="O759" s="413"/>
      <c r="P759" s="365"/>
      <c r="Q759" s="413"/>
      <c r="R759" s="365"/>
      <c r="S759" s="413"/>
      <c r="T759" s="365"/>
      <c r="U759" s="413"/>
      <c r="V759" s="187"/>
      <c r="W759" s="410"/>
      <c r="X759" s="187"/>
      <c r="Y759" s="410"/>
      <c r="Z759" s="187"/>
      <c r="AA759" s="410"/>
      <c r="AB759" s="187"/>
      <c r="AC759" s="410"/>
      <c r="AD759" s="187"/>
      <c r="AE759" s="410"/>
      <c r="AF759" s="187"/>
      <c r="AG759" s="410"/>
      <c r="AH759" s="187"/>
      <c r="AI759" s="410"/>
      <c r="AJ759" s="187"/>
      <c r="AK759" s="410"/>
      <c r="AL759" s="187"/>
      <c r="AM759" s="410"/>
      <c r="AN759" s="187"/>
      <c r="AO759" s="410"/>
      <c r="AP759" s="187"/>
      <c r="AQ759" s="410"/>
      <c r="AR759" s="187"/>
      <c r="AS759" s="410"/>
      <c r="AT759" s="187"/>
      <c r="AU759" s="410"/>
      <c r="AV759" s="187"/>
      <c r="AW759" s="410"/>
      <c r="AX759" s="405"/>
      <c r="AY759" s="406"/>
      <c r="AZ759" s="406"/>
      <c r="BA759" s="405"/>
      <c r="BB759" s="406"/>
    </row>
    <row r="760" spans="1:54" ht="12.75">
      <c r="A760" s="405"/>
      <c r="B760" s="405"/>
      <c r="C760" s="312"/>
      <c r="D760" s="406"/>
      <c r="E760" s="405"/>
      <c r="F760" s="406"/>
      <c r="G760" s="405"/>
      <c r="H760" s="406"/>
      <c r="I760" s="405"/>
      <c r="J760" s="365"/>
      <c r="K760" s="413"/>
      <c r="L760" s="365"/>
      <c r="M760" s="413"/>
      <c r="N760" s="365"/>
      <c r="O760" s="413"/>
      <c r="P760" s="365"/>
      <c r="Q760" s="413"/>
      <c r="R760" s="365"/>
      <c r="S760" s="413"/>
      <c r="T760" s="365"/>
      <c r="U760" s="413"/>
      <c r="V760" s="187"/>
      <c r="W760" s="410"/>
      <c r="X760" s="187"/>
      <c r="Y760" s="410"/>
      <c r="Z760" s="187"/>
      <c r="AA760" s="410"/>
      <c r="AB760" s="187"/>
      <c r="AC760" s="410"/>
      <c r="AD760" s="187"/>
      <c r="AE760" s="410"/>
      <c r="AF760" s="187"/>
      <c r="AG760" s="410"/>
      <c r="AH760" s="187"/>
      <c r="AI760" s="410"/>
      <c r="AJ760" s="187"/>
      <c r="AK760" s="410"/>
      <c r="AL760" s="187"/>
      <c r="AM760" s="410"/>
      <c r="AN760" s="187"/>
      <c r="AO760" s="410"/>
      <c r="AP760" s="187"/>
      <c r="AQ760" s="410"/>
      <c r="AR760" s="187"/>
      <c r="AS760" s="410"/>
      <c r="AT760" s="187"/>
      <c r="AU760" s="410"/>
      <c r="AV760" s="187"/>
      <c r="AW760" s="410"/>
      <c r="AX760" s="405"/>
      <c r="AY760" s="406"/>
      <c r="AZ760" s="406"/>
      <c r="BA760" s="405"/>
      <c r="BB760" s="406"/>
    </row>
    <row r="761" spans="1:54" ht="12.75">
      <c r="A761" s="405"/>
      <c r="B761" s="405"/>
      <c r="C761" s="312"/>
      <c r="D761" s="406"/>
      <c r="E761" s="405"/>
      <c r="F761" s="406"/>
      <c r="G761" s="405"/>
      <c r="H761" s="406"/>
      <c r="I761" s="405"/>
      <c r="J761" s="365"/>
      <c r="K761" s="413"/>
      <c r="L761" s="365"/>
      <c r="M761" s="413"/>
      <c r="N761" s="365"/>
      <c r="O761" s="413"/>
      <c r="P761" s="365"/>
      <c r="Q761" s="413"/>
      <c r="R761" s="365"/>
      <c r="S761" s="413"/>
      <c r="T761" s="365"/>
      <c r="U761" s="413"/>
      <c r="V761" s="187"/>
      <c r="W761" s="410"/>
      <c r="X761" s="187"/>
      <c r="Y761" s="410"/>
      <c r="Z761" s="187"/>
      <c r="AA761" s="410"/>
      <c r="AB761" s="187"/>
      <c r="AC761" s="410"/>
      <c r="AD761" s="187"/>
      <c r="AE761" s="410"/>
      <c r="AF761" s="187"/>
      <c r="AG761" s="410"/>
      <c r="AH761" s="187"/>
      <c r="AI761" s="410"/>
      <c r="AJ761" s="187"/>
      <c r="AK761" s="410"/>
      <c r="AL761" s="187"/>
      <c r="AM761" s="410"/>
      <c r="AN761" s="187"/>
      <c r="AO761" s="410"/>
      <c r="AP761" s="187"/>
      <c r="AQ761" s="410"/>
      <c r="AR761" s="187"/>
      <c r="AS761" s="410"/>
      <c r="AT761" s="187"/>
      <c r="AU761" s="410"/>
      <c r="AV761" s="187"/>
      <c r="AW761" s="410"/>
      <c r="AX761" s="405"/>
      <c r="AY761" s="406"/>
      <c r="AZ761" s="406"/>
      <c r="BA761" s="405"/>
      <c r="BB761" s="406"/>
    </row>
    <row r="762" spans="1:54" ht="12.75">
      <c r="A762" s="405"/>
      <c r="B762" s="405"/>
      <c r="C762" s="312"/>
      <c r="D762" s="406"/>
      <c r="E762" s="405"/>
      <c r="F762" s="406"/>
      <c r="G762" s="405"/>
      <c r="H762" s="406"/>
      <c r="I762" s="405"/>
      <c r="J762" s="365"/>
      <c r="K762" s="413"/>
      <c r="L762" s="365"/>
      <c r="M762" s="413"/>
      <c r="N762" s="365"/>
      <c r="O762" s="413"/>
      <c r="P762" s="365"/>
      <c r="Q762" s="413"/>
      <c r="R762" s="365"/>
      <c r="S762" s="413"/>
      <c r="T762" s="365"/>
      <c r="U762" s="413"/>
      <c r="V762" s="187"/>
      <c r="W762" s="410"/>
      <c r="X762" s="187"/>
      <c r="Y762" s="410"/>
      <c r="Z762" s="187"/>
      <c r="AA762" s="410"/>
      <c r="AB762" s="187"/>
      <c r="AC762" s="410"/>
      <c r="AD762" s="187"/>
      <c r="AE762" s="410"/>
      <c r="AF762" s="187"/>
      <c r="AG762" s="410"/>
      <c r="AH762" s="187"/>
      <c r="AI762" s="410"/>
      <c r="AJ762" s="187"/>
      <c r="AK762" s="410"/>
      <c r="AL762" s="187"/>
      <c r="AM762" s="410"/>
      <c r="AN762" s="187"/>
      <c r="AO762" s="410"/>
      <c r="AP762" s="187"/>
      <c r="AQ762" s="410"/>
      <c r="AR762" s="187"/>
      <c r="AS762" s="410"/>
      <c r="AT762" s="187"/>
      <c r="AU762" s="410"/>
      <c r="AV762" s="187"/>
      <c r="AW762" s="410"/>
      <c r="AX762" s="405"/>
      <c r="AY762" s="406"/>
      <c r="AZ762" s="406"/>
      <c r="BA762" s="405"/>
      <c r="BB762" s="406"/>
    </row>
    <row r="763" spans="1:54" ht="12.75">
      <c r="A763" s="405"/>
      <c r="B763" s="405"/>
      <c r="C763" s="312"/>
      <c r="D763" s="406"/>
      <c r="E763" s="405"/>
      <c r="F763" s="406"/>
      <c r="G763" s="405"/>
      <c r="H763" s="406"/>
      <c r="I763" s="405"/>
      <c r="J763" s="365"/>
      <c r="K763" s="413"/>
      <c r="L763" s="365"/>
      <c r="M763" s="413"/>
      <c r="N763" s="365"/>
      <c r="O763" s="413"/>
      <c r="P763" s="365"/>
      <c r="Q763" s="413"/>
      <c r="R763" s="365"/>
      <c r="S763" s="413"/>
      <c r="T763" s="365"/>
      <c r="U763" s="413"/>
      <c r="V763" s="187"/>
      <c r="W763" s="410"/>
      <c r="X763" s="187"/>
      <c r="Y763" s="410"/>
      <c r="Z763" s="187"/>
      <c r="AA763" s="410"/>
      <c r="AB763" s="187"/>
      <c r="AC763" s="410"/>
      <c r="AD763" s="187"/>
      <c r="AE763" s="410"/>
      <c r="AF763" s="187"/>
      <c r="AG763" s="410"/>
      <c r="AH763" s="187"/>
      <c r="AI763" s="410"/>
      <c r="AJ763" s="187"/>
      <c r="AK763" s="410"/>
      <c r="AL763" s="187"/>
      <c r="AM763" s="410"/>
      <c r="AN763" s="187"/>
      <c r="AO763" s="410"/>
      <c r="AP763" s="187"/>
      <c r="AQ763" s="410"/>
      <c r="AR763" s="187"/>
      <c r="AS763" s="410"/>
      <c r="AT763" s="187"/>
      <c r="AU763" s="410"/>
      <c r="AV763" s="187"/>
      <c r="AW763" s="410"/>
      <c r="AX763" s="405"/>
      <c r="AY763" s="406"/>
      <c r="AZ763" s="406"/>
      <c r="BA763" s="405"/>
      <c r="BB763" s="406"/>
    </row>
    <row r="764" spans="1:54" ht="12.75">
      <c r="A764" s="405"/>
      <c r="B764" s="405"/>
      <c r="C764" s="312"/>
      <c r="D764" s="406"/>
      <c r="E764" s="405"/>
      <c r="F764" s="406"/>
      <c r="G764" s="405"/>
      <c r="H764" s="406"/>
      <c r="I764" s="405"/>
      <c r="J764" s="365"/>
      <c r="K764" s="413"/>
      <c r="L764" s="365"/>
      <c r="M764" s="413"/>
      <c r="N764" s="365"/>
      <c r="O764" s="413"/>
      <c r="P764" s="365"/>
      <c r="Q764" s="413"/>
      <c r="R764" s="365"/>
      <c r="S764" s="413"/>
      <c r="T764" s="365"/>
      <c r="U764" s="413"/>
      <c r="V764" s="187"/>
      <c r="W764" s="410"/>
      <c r="X764" s="187"/>
      <c r="Y764" s="410"/>
      <c r="Z764" s="187"/>
      <c r="AA764" s="410"/>
      <c r="AB764" s="187"/>
      <c r="AC764" s="410"/>
      <c r="AD764" s="187"/>
      <c r="AE764" s="410"/>
      <c r="AF764" s="187"/>
      <c r="AG764" s="410"/>
      <c r="AH764" s="187"/>
      <c r="AI764" s="410"/>
      <c r="AJ764" s="187"/>
      <c r="AK764" s="410"/>
      <c r="AL764" s="187"/>
      <c r="AM764" s="410"/>
      <c r="AN764" s="187"/>
      <c r="AO764" s="410"/>
      <c r="AP764" s="187"/>
      <c r="AQ764" s="410"/>
      <c r="AR764" s="187"/>
      <c r="AS764" s="410"/>
      <c r="AT764" s="187"/>
      <c r="AU764" s="410"/>
      <c r="AV764" s="187"/>
      <c r="AW764" s="410"/>
      <c r="AX764" s="405"/>
      <c r="AY764" s="406"/>
      <c r="AZ764" s="406"/>
      <c r="BA764" s="405"/>
      <c r="BB764" s="406"/>
    </row>
    <row r="765" spans="1:54" ht="12.75">
      <c r="A765" s="405"/>
      <c r="B765" s="405"/>
      <c r="C765" s="312"/>
      <c r="D765" s="406"/>
      <c r="E765" s="405"/>
      <c r="F765" s="406"/>
      <c r="G765" s="405"/>
      <c r="H765" s="406"/>
      <c r="I765" s="405"/>
      <c r="J765" s="365"/>
      <c r="K765" s="413"/>
      <c r="L765" s="365"/>
      <c r="M765" s="413"/>
      <c r="N765" s="365"/>
      <c r="O765" s="413"/>
      <c r="P765" s="365"/>
      <c r="Q765" s="413"/>
      <c r="R765" s="365"/>
      <c r="S765" s="413"/>
      <c r="T765" s="365"/>
      <c r="U765" s="413"/>
      <c r="V765" s="187"/>
      <c r="W765" s="410"/>
      <c r="X765" s="187"/>
      <c r="Y765" s="410"/>
      <c r="Z765" s="187"/>
      <c r="AA765" s="410"/>
      <c r="AB765" s="187"/>
      <c r="AC765" s="410"/>
      <c r="AD765" s="187"/>
      <c r="AE765" s="410"/>
      <c r="AF765" s="187"/>
      <c r="AG765" s="410"/>
      <c r="AH765" s="187"/>
      <c r="AI765" s="410"/>
      <c r="AJ765" s="187"/>
      <c r="AK765" s="410"/>
      <c r="AL765" s="187"/>
      <c r="AM765" s="410"/>
      <c r="AN765" s="187"/>
      <c r="AO765" s="410"/>
      <c r="AP765" s="187"/>
      <c r="AQ765" s="410"/>
      <c r="AR765" s="187"/>
      <c r="AS765" s="410"/>
      <c r="AT765" s="187"/>
      <c r="AU765" s="410"/>
      <c r="AV765" s="187"/>
      <c r="AW765" s="410"/>
      <c r="AX765" s="405"/>
      <c r="AY765" s="406"/>
      <c r="AZ765" s="406"/>
      <c r="BA765" s="405"/>
      <c r="BB765" s="406"/>
    </row>
    <row r="766" spans="1:54" ht="12.75">
      <c r="A766" s="405"/>
      <c r="B766" s="405"/>
      <c r="C766" s="312"/>
      <c r="D766" s="406"/>
      <c r="E766" s="405"/>
      <c r="F766" s="406"/>
      <c r="G766" s="405"/>
      <c r="H766" s="406"/>
      <c r="I766" s="405"/>
      <c r="J766" s="365"/>
      <c r="K766" s="413"/>
      <c r="L766" s="365"/>
      <c r="M766" s="413"/>
      <c r="N766" s="365"/>
      <c r="O766" s="413"/>
      <c r="P766" s="365"/>
      <c r="Q766" s="413"/>
      <c r="R766" s="365"/>
      <c r="S766" s="413"/>
      <c r="T766" s="365"/>
      <c r="U766" s="413"/>
      <c r="V766" s="187"/>
      <c r="W766" s="410"/>
      <c r="X766" s="187"/>
      <c r="Y766" s="410"/>
      <c r="Z766" s="187"/>
      <c r="AA766" s="410"/>
      <c r="AB766" s="187"/>
      <c r="AC766" s="410"/>
      <c r="AD766" s="187"/>
      <c r="AE766" s="410"/>
      <c r="AF766" s="187"/>
      <c r="AG766" s="410"/>
      <c r="AH766" s="187"/>
      <c r="AI766" s="410"/>
      <c r="AJ766" s="187"/>
      <c r="AK766" s="410"/>
      <c r="AL766" s="187"/>
      <c r="AM766" s="410"/>
      <c r="AN766" s="187"/>
      <c r="AO766" s="410"/>
      <c r="AP766" s="187"/>
      <c r="AQ766" s="410"/>
      <c r="AR766" s="187"/>
      <c r="AS766" s="410"/>
      <c r="AT766" s="187"/>
      <c r="AU766" s="410"/>
      <c r="AV766" s="187"/>
      <c r="AW766" s="410"/>
      <c r="AX766" s="405"/>
      <c r="AY766" s="406"/>
      <c r="AZ766" s="406"/>
      <c r="BA766" s="405"/>
      <c r="BB766" s="406"/>
    </row>
    <row r="767" spans="1:54" ht="12.75">
      <c r="A767" s="405"/>
      <c r="B767" s="405"/>
      <c r="C767" s="312"/>
      <c r="D767" s="406"/>
      <c r="E767" s="405"/>
      <c r="F767" s="406"/>
      <c r="G767" s="405"/>
      <c r="H767" s="406"/>
      <c r="I767" s="405"/>
      <c r="J767" s="365"/>
      <c r="K767" s="413"/>
      <c r="L767" s="365"/>
      <c r="M767" s="413"/>
      <c r="N767" s="365"/>
      <c r="O767" s="413"/>
      <c r="P767" s="365"/>
      <c r="Q767" s="413"/>
      <c r="R767" s="365"/>
      <c r="S767" s="413"/>
      <c r="T767" s="365"/>
      <c r="U767" s="413"/>
      <c r="V767" s="187"/>
      <c r="W767" s="410"/>
      <c r="X767" s="187"/>
      <c r="Y767" s="410"/>
      <c r="Z767" s="187"/>
      <c r="AA767" s="410"/>
      <c r="AB767" s="187"/>
      <c r="AC767" s="410"/>
      <c r="AD767" s="187"/>
      <c r="AE767" s="410"/>
      <c r="AF767" s="187"/>
      <c r="AG767" s="410"/>
      <c r="AH767" s="187"/>
      <c r="AI767" s="410"/>
      <c r="AJ767" s="187"/>
      <c r="AK767" s="410"/>
      <c r="AL767" s="187"/>
      <c r="AM767" s="410"/>
      <c r="AN767" s="187"/>
      <c r="AO767" s="410"/>
      <c r="AP767" s="187"/>
      <c r="AQ767" s="410"/>
      <c r="AR767" s="187"/>
      <c r="AS767" s="410"/>
      <c r="AT767" s="187"/>
      <c r="AU767" s="410"/>
      <c r="AV767" s="187"/>
      <c r="AW767" s="410"/>
      <c r="AX767" s="405"/>
      <c r="AY767" s="406"/>
      <c r="AZ767" s="406"/>
      <c r="BA767" s="405"/>
      <c r="BB767" s="406"/>
    </row>
    <row r="768" spans="1:54" ht="12.75">
      <c r="A768" s="405"/>
      <c r="B768" s="405"/>
      <c r="C768" s="312"/>
      <c r="D768" s="406"/>
      <c r="E768" s="405"/>
      <c r="F768" s="406"/>
      <c r="G768" s="405"/>
      <c r="H768" s="406"/>
      <c r="I768" s="405"/>
      <c r="J768" s="365"/>
      <c r="K768" s="413"/>
      <c r="L768" s="365"/>
      <c r="M768" s="413"/>
      <c r="N768" s="365"/>
      <c r="O768" s="413"/>
      <c r="P768" s="365"/>
      <c r="Q768" s="413"/>
      <c r="R768" s="365"/>
      <c r="S768" s="413"/>
      <c r="T768" s="365"/>
      <c r="U768" s="413"/>
      <c r="V768" s="187"/>
      <c r="W768" s="410"/>
      <c r="X768" s="187"/>
      <c r="Y768" s="410"/>
      <c r="Z768" s="187"/>
      <c r="AA768" s="410"/>
      <c r="AB768" s="187"/>
      <c r="AC768" s="410"/>
      <c r="AD768" s="187"/>
      <c r="AE768" s="410"/>
      <c r="AF768" s="187"/>
      <c r="AG768" s="410"/>
      <c r="AH768" s="187"/>
      <c r="AI768" s="410"/>
      <c r="AJ768" s="187"/>
      <c r="AK768" s="410"/>
      <c r="AL768" s="187"/>
      <c r="AM768" s="410"/>
      <c r="AN768" s="187"/>
      <c r="AO768" s="410"/>
      <c r="AP768" s="187"/>
      <c r="AQ768" s="410"/>
      <c r="AR768" s="187"/>
      <c r="AS768" s="410"/>
      <c r="AT768" s="187"/>
      <c r="AU768" s="410"/>
      <c r="AV768" s="187"/>
      <c r="AW768" s="410"/>
      <c r="AX768" s="405"/>
      <c r="AY768" s="406"/>
      <c r="AZ768" s="406"/>
      <c r="BA768" s="405"/>
      <c r="BB768" s="406"/>
    </row>
    <row r="769" spans="1:54" ht="12.75">
      <c r="A769" s="405"/>
      <c r="B769" s="405"/>
      <c r="C769" s="312"/>
      <c r="D769" s="406"/>
      <c r="E769" s="405"/>
      <c r="F769" s="406"/>
      <c r="G769" s="405"/>
      <c r="H769" s="406"/>
      <c r="I769" s="405"/>
      <c r="J769" s="365"/>
      <c r="K769" s="413"/>
      <c r="L769" s="365"/>
      <c r="M769" s="413"/>
      <c r="N769" s="365"/>
      <c r="O769" s="413"/>
      <c r="P769" s="365"/>
      <c r="Q769" s="413"/>
      <c r="R769" s="365"/>
      <c r="S769" s="413"/>
      <c r="T769" s="365"/>
      <c r="U769" s="413"/>
      <c r="V769" s="187"/>
      <c r="W769" s="410"/>
      <c r="X769" s="187"/>
      <c r="Y769" s="410"/>
      <c r="Z769" s="187"/>
      <c r="AA769" s="410"/>
      <c r="AB769" s="187"/>
      <c r="AC769" s="410"/>
      <c r="AD769" s="187"/>
      <c r="AE769" s="410"/>
      <c r="AF769" s="187"/>
      <c r="AG769" s="410"/>
      <c r="AH769" s="187"/>
      <c r="AI769" s="410"/>
      <c r="AJ769" s="187"/>
      <c r="AK769" s="410"/>
      <c r="AL769" s="187"/>
      <c r="AM769" s="410"/>
      <c r="AN769" s="187"/>
      <c r="AO769" s="410"/>
      <c r="AP769" s="187"/>
      <c r="AQ769" s="410"/>
      <c r="AR769" s="187"/>
      <c r="AS769" s="410"/>
      <c r="AT769" s="187"/>
      <c r="AU769" s="410"/>
      <c r="AV769" s="187"/>
      <c r="AW769" s="410"/>
      <c r="AX769" s="405"/>
      <c r="AY769" s="406"/>
      <c r="AZ769" s="406"/>
      <c r="BA769" s="405"/>
      <c r="BB769" s="406"/>
    </row>
    <row r="770" spans="1:54" ht="12.75">
      <c r="A770" s="405"/>
      <c r="B770" s="405"/>
      <c r="C770" s="312"/>
      <c r="D770" s="406"/>
      <c r="E770" s="405"/>
      <c r="F770" s="406"/>
      <c r="G770" s="405"/>
      <c r="H770" s="406"/>
      <c r="I770" s="405"/>
      <c r="J770" s="365"/>
      <c r="K770" s="413"/>
      <c r="L770" s="365"/>
      <c r="M770" s="413"/>
      <c r="N770" s="365"/>
      <c r="O770" s="413"/>
      <c r="P770" s="365"/>
      <c r="Q770" s="413"/>
      <c r="R770" s="365"/>
      <c r="S770" s="413"/>
      <c r="T770" s="365"/>
      <c r="U770" s="413"/>
      <c r="V770" s="187"/>
      <c r="W770" s="410"/>
      <c r="X770" s="187"/>
      <c r="Y770" s="410"/>
      <c r="Z770" s="187"/>
      <c r="AA770" s="410"/>
      <c r="AB770" s="187"/>
      <c r="AC770" s="410"/>
      <c r="AD770" s="187"/>
      <c r="AE770" s="410"/>
      <c r="AF770" s="187"/>
      <c r="AG770" s="410"/>
      <c r="AH770" s="187"/>
      <c r="AI770" s="410"/>
      <c r="AJ770" s="187"/>
      <c r="AK770" s="410"/>
      <c r="AL770" s="187"/>
      <c r="AM770" s="410"/>
      <c r="AN770" s="187"/>
      <c r="AO770" s="410"/>
      <c r="AP770" s="187"/>
      <c r="AQ770" s="410"/>
      <c r="AR770" s="187"/>
      <c r="AS770" s="410"/>
      <c r="AT770" s="187"/>
      <c r="AU770" s="410"/>
      <c r="AV770" s="187"/>
      <c r="AW770" s="410"/>
      <c r="AX770" s="405"/>
      <c r="AY770" s="406"/>
      <c r="AZ770" s="406"/>
      <c r="BA770" s="405"/>
      <c r="BB770" s="406"/>
    </row>
    <row r="771" spans="1:54" ht="12.75">
      <c r="A771" s="405"/>
      <c r="B771" s="405"/>
      <c r="C771" s="312"/>
      <c r="D771" s="406"/>
      <c r="E771" s="405"/>
      <c r="F771" s="406"/>
      <c r="G771" s="405"/>
      <c r="H771" s="406"/>
      <c r="I771" s="405"/>
      <c r="J771" s="365"/>
      <c r="K771" s="413"/>
      <c r="L771" s="365"/>
      <c r="M771" s="413"/>
      <c r="N771" s="365"/>
      <c r="O771" s="413"/>
      <c r="P771" s="365"/>
      <c r="Q771" s="413"/>
      <c r="R771" s="365"/>
      <c r="S771" s="413"/>
      <c r="T771" s="365"/>
      <c r="U771" s="413"/>
      <c r="V771" s="187"/>
      <c r="W771" s="410"/>
      <c r="X771" s="187"/>
      <c r="Y771" s="410"/>
      <c r="Z771" s="187"/>
      <c r="AA771" s="410"/>
      <c r="AB771" s="187"/>
      <c r="AC771" s="410"/>
      <c r="AD771" s="187"/>
      <c r="AE771" s="410"/>
      <c r="AF771" s="187"/>
      <c r="AG771" s="410"/>
      <c r="AH771" s="187"/>
      <c r="AI771" s="410"/>
      <c r="AJ771" s="187"/>
      <c r="AK771" s="410"/>
      <c r="AL771" s="187"/>
      <c r="AM771" s="410"/>
      <c r="AN771" s="187"/>
      <c r="AO771" s="410"/>
      <c r="AP771" s="187"/>
      <c r="AQ771" s="410"/>
      <c r="AR771" s="187"/>
      <c r="AS771" s="410"/>
      <c r="AT771" s="187"/>
      <c r="AU771" s="410"/>
      <c r="AV771" s="187"/>
      <c r="AW771" s="410"/>
      <c r="AX771" s="405"/>
      <c r="AY771" s="406"/>
      <c r="AZ771" s="406"/>
      <c r="BA771" s="405"/>
      <c r="BB771" s="406"/>
    </row>
    <row r="772" spans="1:54" ht="12.75">
      <c r="A772" s="405"/>
      <c r="B772" s="405"/>
      <c r="C772" s="312"/>
      <c r="D772" s="406"/>
      <c r="E772" s="405"/>
      <c r="F772" s="406"/>
      <c r="G772" s="405"/>
      <c r="H772" s="406"/>
      <c r="I772" s="405"/>
      <c r="J772" s="365"/>
      <c r="K772" s="413"/>
      <c r="L772" s="365"/>
      <c r="M772" s="413"/>
      <c r="N772" s="365"/>
      <c r="O772" s="413"/>
      <c r="P772" s="365"/>
      <c r="Q772" s="413"/>
      <c r="R772" s="365"/>
      <c r="S772" s="413"/>
      <c r="T772" s="365"/>
      <c r="U772" s="413"/>
      <c r="V772" s="187"/>
      <c r="W772" s="410"/>
      <c r="X772" s="187"/>
      <c r="Y772" s="410"/>
      <c r="Z772" s="187"/>
      <c r="AA772" s="410"/>
      <c r="AB772" s="187"/>
      <c r="AC772" s="410"/>
      <c r="AD772" s="187"/>
      <c r="AE772" s="410"/>
      <c r="AF772" s="187"/>
      <c r="AG772" s="410"/>
      <c r="AH772" s="187"/>
      <c r="AI772" s="410"/>
      <c r="AJ772" s="187"/>
      <c r="AK772" s="410"/>
      <c r="AL772" s="187"/>
      <c r="AM772" s="410"/>
      <c r="AN772" s="187"/>
      <c r="AO772" s="410"/>
      <c r="AP772" s="187"/>
      <c r="AQ772" s="410"/>
      <c r="AR772" s="187"/>
      <c r="AS772" s="410"/>
      <c r="AT772" s="187"/>
      <c r="AU772" s="410"/>
      <c r="AV772" s="187"/>
      <c r="AW772" s="410"/>
      <c r="AX772" s="405"/>
      <c r="AY772" s="406"/>
      <c r="AZ772" s="406"/>
      <c r="BA772" s="405"/>
      <c r="BB772" s="406"/>
    </row>
    <row r="773" spans="1:54" ht="12.75">
      <c r="A773" s="405"/>
      <c r="B773" s="405"/>
      <c r="C773" s="312"/>
      <c r="D773" s="406"/>
      <c r="E773" s="405"/>
      <c r="F773" s="406"/>
      <c r="G773" s="405"/>
      <c r="H773" s="406"/>
      <c r="I773" s="405"/>
      <c r="J773" s="365"/>
      <c r="K773" s="413"/>
      <c r="L773" s="365"/>
      <c r="M773" s="413"/>
      <c r="N773" s="365"/>
      <c r="O773" s="413"/>
      <c r="P773" s="365"/>
      <c r="Q773" s="413"/>
      <c r="R773" s="365"/>
      <c r="S773" s="413"/>
      <c r="T773" s="365"/>
      <c r="U773" s="413"/>
      <c r="V773" s="187"/>
      <c r="W773" s="410"/>
      <c r="X773" s="187"/>
      <c r="Y773" s="410"/>
      <c r="Z773" s="187"/>
      <c r="AA773" s="410"/>
      <c r="AB773" s="187"/>
      <c r="AC773" s="410"/>
      <c r="AD773" s="187"/>
      <c r="AE773" s="410"/>
      <c r="AF773" s="187"/>
      <c r="AG773" s="410"/>
      <c r="AH773" s="187"/>
      <c r="AI773" s="410"/>
      <c r="AJ773" s="187"/>
      <c r="AK773" s="410"/>
      <c r="AL773" s="187"/>
      <c r="AM773" s="410"/>
      <c r="AN773" s="187"/>
      <c r="AO773" s="410"/>
      <c r="AP773" s="187"/>
      <c r="AQ773" s="410"/>
      <c r="AR773" s="187"/>
      <c r="AS773" s="410"/>
      <c r="AT773" s="187"/>
      <c r="AU773" s="410"/>
      <c r="AV773" s="187"/>
      <c r="AW773" s="410"/>
      <c r="AX773" s="405"/>
      <c r="AY773" s="406"/>
      <c r="AZ773" s="406"/>
      <c r="BA773" s="405"/>
      <c r="BB773" s="406"/>
    </row>
    <row r="774" spans="1:54" ht="12.75">
      <c r="A774" s="405"/>
      <c r="B774" s="405"/>
      <c r="C774" s="312"/>
      <c r="D774" s="406"/>
      <c r="E774" s="405"/>
      <c r="F774" s="406"/>
      <c r="G774" s="405"/>
      <c r="H774" s="406"/>
      <c r="I774" s="405"/>
      <c r="J774" s="365"/>
      <c r="K774" s="413"/>
      <c r="L774" s="365"/>
      <c r="M774" s="413"/>
      <c r="N774" s="365"/>
      <c r="O774" s="413"/>
      <c r="P774" s="365"/>
      <c r="Q774" s="413"/>
      <c r="R774" s="365"/>
      <c r="S774" s="413"/>
      <c r="T774" s="365"/>
      <c r="U774" s="413"/>
      <c r="V774" s="187"/>
      <c r="W774" s="410"/>
      <c r="X774" s="187"/>
      <c r="Y774" s="410"/>
      <c r="Z774" s="187"/>
      <c r="AA774" s="410"/>
      <c r="AB774" s="187"/>
      <c r="AC774" s="410"/>
      <c r="AD774" s="187"/>
      <c r="AE774" s="410"/>
      <c r="AF774" s="187"/>
      <c r="AG774" s="410"/>
      <c r="AH774" s="187"/>
      <c r="AI774" s="410"/>
      <c r="AJ774" s="187"/>
      <c r="AK774" s="410"/>
      <c r="AL774" s="187"/>
      <c r="AM774" s="410"/>
      <c r="AN774" s="187"/>
      <c r="AO774" s="410"/>
      <c r="AP774" s="187"/>
      <c r="AQ774" s="410"/>
      <c r="AR774" s="187"/>
      <c r="AS774" s="410"/>
      <c r="AT774" s="187"/>
      <c r="AU774" s="410"/>
      <c r="AV774" s="187"/>
      <c r="AW774" s="410"/>
      <c r="AX774" s="405"/>
      <c r="AY774" s="406"/>
      <c r="AZ774" s="406"/>
      <c r="BA774" s="405"/>
      <c r="BB774" s="406"/>
    </row>
    <row r="775" spans="1:54" ht="12.75">
      <c r="A775" s="405"/>
      <c r="B775" s="405"/>
      <c r="C775" s="312"/>
      <c r="D775" s="406"/>
      <c r="E775" s="405"/>
      <c r="F775" s="406"/>
      <c r="G775" s="405"/>
      <c r="H775" s="406"/>
      <c r="I775" s="405"/>
      <c r="J775" s="365"/>
      <c r="K775" s="413"/>
      <c r="L775" s="365"/>
      <c r="M775" s="413"/>
      <c r="N775" s="365"/>
      <c r="O775" s="413"/>
      <c r="P775" s="365"/>
      <c r="Q775" s="413"/>
      <c r="R775" s="365"/>
      <c r="S775" s="413"/>
      <c r="T775" s="365"/>
      <c r="U775" s="413"/>
      <c r="V775" s="187"/>
      <c r="W775" s="410"/>
      <c r="X775" s="187"/>
      <c r="Y775" s="410"/>
      <c r="Z775" s="187"/>
      <c r="AA775" s="410"/>
      <c r="AB775" s="187"/>
      <c r="AC775" s="410"/>
      <c r="AD775" s="187"/>
      <c r="AE775" s="410"/>
      <c r="AF775" s="187"/>
      <c r="AG775" s="410"/>
      <c r="AH775" s="187"/>
      <c r="AI775" s="410"/>
      <c r="AJ775" s="187"/>
      <c r="AK775" s="410"/>
      <c r="AL775" s="187"/>
      <c r="AM775" s="410"/>
      <c r="AN775" s="187"/>
      <c r="AO775" s="410"/>
      <c r="AP775" s="187"/>
      <c r="AQ775" s="410"/>
      <c r="AR775" s="187"/>
      <c r="AS775" s="410"/>
      <c r="AT775" s="187"/>
      <c r="AU775" s="410"/>
      <c r="AV775" s="187"/>
      <c r="AW775" s="410"/>
      <c r="AX775" s="405"/>
      <c r="AY775" s="406"/>
      <c r="AZ775" s="406"/>
      <c r="BA775" s="405"/>
      <c r="BB775" s="406"/>
    </row>
    <row r="776" spans="1:54" ht="12.75">
      <c r="A776" s="405"/>
      <c r="B776" s="405"/>
      <c r="C776" s="312"/>
      <c r="D776" s="406"/>
      <c r="E776" s="405"/>
      <c r="F776" s="406"/>
      <c r="G776" s="405"/>
      <c r="H776" s="406"/>
      <c r="I776" s="405"/>
      <c r="J776" s="365"/>
      <c r="K776" s="413"/>
      <c r="L776" s="365"/>
      <c r="M776" s="413"/>
      <c r="N776" s="365"/>
      <c r="O776" s="413"/>
      <c r="P776" s="365"/>
      <c r="Q776" s="413"/>
      <c r="R776" s="365"/>
      <c r="S776" s="413"/>
      <c r="T776" s="365"/>
      <c r="U776" s="413"/>
      <c r="V776" s="187"/>
      <c r="W776" s="410"/>
      <c r="X776" s="187"/>
      <c r="Y776" s="410"/>
      <c r="Z776" s="187"/>
      <c r="AA776" s="410"/>
      <c r="AB776" s="187"/>
      <c r="AC776" s="410"/>
      <c r="AD776" s="187"/>
      <c r="AE776" s="410"/>
      <c r="AF776" s="187"/>
      <c r="AG776" s="410"/>
      <c r="AH776" s="187"/>
      <c r="AI776" s="410"/>
      <c r="AJ776" s="187"/>
      <c r="AK776" s="410"/>
      <c r="AL776" s="187"/>
      <c r="AM776" s="410"/>
      <c r="AN776" s="187"/>
      <c r="AO776" s="410"/>
      <c r="AP776" s="187"/>
      <c r="AQ776" s="410"/>
      <c r="AR776" s="187"/>
      <c r="AS776" s="410"/>
      <c r="AT776" s="187"/>
      <c r="AU776" s="410"/>
      <c r="AV776" s="187"/>
      <c r="AW776" s="410"/>
      <c r="AX776" s="405"/>
      <c r="AY776" s="406"/>
      <c r="AZ776" s="406"/>
      <c r="BA776" s="405"/>
      <c r="BB776" s="406"/>
    </row>
    <row r="777" spans="1:54" ht="12.75">
      <c r="A777" s="405"/>
      <c r="B777" s="405"/>
      <c r="C777" s="312"/>
      <c r="D777" s="406"/>
      <c r="E777" s="405"/>
      <c r="F777" s="406"/>
      <c r="G777" s="405"/>
      <c r="H777" s="406"/>
      <c r="I777" s="405"/>
      <c r="J777" s="365"/>
      <c r="K777" s="413"/>
      <c r="L777" s="365"/>
      <c r="M777" s="413"/>
      <c r="N777" s="365"/>
      <c r="O777" s="413"/>
      <c r="P777" s="365"/>
      <c r="Q777" s="413"/>
      <c r="R777" s="365"/>
      <c r="S777" s="413"/>
      <c r="T777" s="365"/>
      <c r="U777" s="413"/>
      <c r="V777" s="187"/>
      <c r="W777" s="410"/>
      <c r="X777" s="187"/>
      <c r="Y777" s="410"/>
      <c r="Z777" s="187"/>
      <c r="AA777" s="410"/>
      <c r="AB777" s="187"/>
      <c r="AC777" s="410"/>
      <c r="AD777" s="187"/>
      <c r="AE777" s="410"/>
      <c r="AF777" s="187"/>
      <c r="AG777" s="410"/>
      <c r="AH777" s="187"/>
      <c r="AI777" s="410"/>
      <c r="AJ777" s="187"/>
      <c r="AK777" s="410"/>
      <c r="AL777" s="187"/>
      <c r="AM777" s="410"/>
      <c r="AN777" s="187"/>
      <c r="AO777" s="410"/>
      <c r="AP777" s="187"/>
      <c r="AQ777" s="410"/>
      <c r="AR777" s="187"/>
      <c r="AS777" s="410"/>
      <c r="AT777" s="187"/>
      <c r="AU777" s="410"/>
      <c r="AV777" s="187"/>
      <c r="AW777" s="410"/>
      <c r="AX777" s="405"/>
      <c r="AY777" s="406"/>
      <c r="AZ777" s="406"/>
      <c r="BA777" s="405"/>
      <c r="BB777" s="406"/>
    </row>
    <row r="778" spans="1:54" ht="12.75">
      <c r="A778" s="405"/>
      <c r="B778" s="405"/>
      <c r="C778" s="312"/>
      <c r="D778" s="406"/>
      <c r="E778" s="405"/>
      <c r="F778" s="406"/>
      <c r="G778" s="405"/>
      <c r="H778" s="406"/>
      <c r="I778" s="405"/>
      <c r="J778" s="365"/>
      <c r="K778" s="413"/>
      <c r="L778" s="365"/>
      <c r="M778" s="413"/>
      <c r="N778" s="365"/>
      <c r="O778" s="413"/>
      <c r="P778" s="365"/>
      <c r="Q778" s="413"/>
      <c r="R778" s="365"/>
      <c r="S778" s="413"/>
      <c r="T778" s="365"/>
      <c r="U778" s="413"/>
      <c r="V778" s="187"/>
      <c r="W778" s="410"/>
      <c r="X778" s="187"/>
      <c r="Y778" s="410"/>
      <c r="Z778" s="187"/>
      <c r="AA778" s="410"/>
      <c r="AB778" s="187"/>
      <c r="AC778" s="410"/>
      <c r="AD778" s="187"/>
      <c r="AE778" s="410"/>
      <c r="AF778" s="187"/>
      <c r="AG778" s="410"/>
      <c r="AH778" s="187"/>
      <c r="AI778" s="410"/>
      <c r="AJ778" s="187"/>
      <c r="AK778" s="410"/>
      <c r="AL778" s="187"/>
      <c r="AM778" s="410"/>
      <c r="AN778" s="187"/>
      <c r="AO778" s="410"/>
      <c r="AP778" s="187"/>
      <c r="AQ778" s="410"/>
      <c r="AR778" s="187"/>
      <c r="AS778" s="410"/>
      <c r="AT778" s="187"/>
      <c r="AU778" s="410"/>
      <c r="AV778" s="187"/>
      <c r="AW778" s="410"/>
      <c r="AX778" s="405"/>
      <c r="AY778" s="406"/>
      <c r="AZ778" s="406"/>
      <c r="BA778" s="405"/>
      <c r="BB778" s="406"/>
    </row>
    <row r="779" spans="1:54" ht="12.75">
      <c r="A779" s="405"/>
      <c r="B779" s="405"/>
      <c r="C779" s="312"/>
      <c r="D779" s="406"/>
      <c r="E779" s="405"/>
      <c r="F779" s="406"/>
      <c r="G779" s="405"/>
      <c r="H779" s="406"/>
      <c r="I779" s="405"/>
      <c r="J779" s="365"/>
      <c r="K779" s="413"/>
      <c r="L779" s="365"/>
      <c r="M779" s="413"/>
      <c r="N779" s="365"/>
      <c r="O779" s="413"/>
      <c r="P779" s="365"/>
      <c r="Q779" s="413"/>
      <c r="R779" s="365"/>
      <c r="S779" s="413"/>
      <c r="T779" s="365"/>
      <c r="U779" s="413"/>
      <c r="V779" s="187"/>
      <c r="W779" s="410"/>
      <c r="X779" s="187"/>
      <c r="Y779" s="410"/>
      <c r="Z779" s="187"/>
      <c r="AA779" s="410"/>
      <c r="AB779" s="187"/>
      <c r="AC779" s="410"/>
      <c r="AD779" s="187"/>
      <c r="AE779" s="410"/>
      <c r="AF779" s="187"/>
      <c r="AG779" s="410"/>
      <c r="AH779" s="187"/>
      <c r="AI779" s="410"/>
      <c r="AJ779" s="187"/>
      <c r="AK779" s="410"/>
      <c r="AL779" s="187"/>
      <c r="AM779" s="410"/>
      <c r="AN779" s="187"/>
      <c r="AO779" s="410"/>
      <c r="AP779" s="187"/>
      <c r="AQ779" s="410"/>
      <c r="AR779" s="187"/>
      <c r="AS779" s="410"/>
      <c r="AT779" s="187"/>
      <c r="AU779" s="410"/>
      <c r="AV779" s="187"/>
      <c r="AW779" s="410"/>
      <c r="AX779" s="405"/>
      <c r="AY779" s="406"/>
      <c r="AZ779" s="406"/>
      <c r="BA779" s="405"/>
      <c r="BB779" s="406"/>
    </row>
    <row r="780" spans="1:54" ht="12.75">
      <c r="A780" s="405"/>
      <c r="B780" s="405"/>
      <c r="C780" s="312"/>
      <c r="D780" s="406"/>
      <c r="E780" s="405"/>
      <c r="F780" s="406"/>
      <c r="G780" s="405"/>
      <c r="H780" s="406"/>
      <c r="I780" s="405"/>
      <c r="J780" s="365"/>
      <c r="K780" s="413"/>
      <c r="L780" s="365"/>
      <c r="M780" s="413"/>
      <c r="N780" s="365"/>
      <c r="O780" s="413"/>
      <c r="P780" s="365"/>
      <c r="Q780" s="413"/>
      <c r="R780" s="365"/>
      <c r="S780" s="413"/>
      <c r="T780" s="365"/>
      <c r="U780" s="413"/>
      <c r="V780" s="187"/>
      <c r="W780" s="410"/>
      <c r="X780" s="187"/>
      <c r="Y780" s="410"/>
      <c r="Z780" s="187"/>
      <c r="AA780" s="410"/>
      <c r="AB780" s="187"/>
      <c r="AC780" s="410"/>
      <c r="AD780" s="187"/>
      <c r="AE780" s="410"/>
      <c r="AF780" s="187"/>
      <c r="AG780" s="410"/>
      <c r="AH780" s="187"/>
      <c r="AI780" s="410"/>
      <c r="AJ780" s="187"/>
      <c r="AK780" s="410"/>
      <c r="AL780" s="187"/>
      <c r="AM780" s="410"/>
      <c r="AN780" s="187"/>
      <c r="AO780" s="410"/>
      <c r="AP780" s="187"/>
      <c r="AQ780" s="410"/>
      <c r="AR780" s="187"/>
      <c r="AS780" s="410"/>
      <c r="AT780" s="187"/>
      <c r="AU780" s="410"/>
      <c r="AV780" s="187"/>
      <c r="AW780" s="410"/>
      <c r="AX780" s="405"/>
      <c r="AY780" s="406"/>
      <c r="AZ780" s="406"/>
      <c r="BA780" s="405"/>
      <c r="BB780" s="406"/>
    </row>
    <row r="781" spans="1:54" ht="12.75">
      <c r="A781" s="405"/>
      <c r="B781" s="405"/>
      <c r="C781" s="312"/>
      <c r="D781" s="406"/>
      <c r="E781" s="405"/>
      <c r="F781" s="406"/>
      <c r="G781" s="405"/>
      <c r="H781" s="406"/>
      <c r="I781" s="405"/>
      <c r="J781" s="365"/>
      <c r="K781" s="413"/>
      <c r="L781" s="365"/>
      <c r="M781" s="413"/>
      <c r="N781" s="365"/>
      <c r="O781" s="413"/>
      <c r="P781" s="365"/>
      <c r="Q781" s="413"/>
      <c r="R781" s="365"/>
      <c r="S781" s="413"/>
      <c r="T781" s="365"/>
      <c r="U781" s="413"/>
      <c r="V781" s="187"/>
      <c r="W781" s="410"/>
      <c r="X781" s="187"/>
      <c r="Y781" s="410"/>
      <c r="Z781" s="187"/>
      <c r="AA781" s="410"/>
      <c r="AB781" s="187"/>
      <c r="AC781" s="410"/>
      <c r="AD781" s="187"/>
      <c r="AE781" s="410"/>
      <c r="AF781" s="187"/>
      <c r="AG781" s="410"/>
      <c r="AH781" s="187"/>
      <c r="AI781" s="410"/>
      <c r="AJ781" s="187"/>
      <c r="AK781" s="410"/>
      <c r="AL781" s="187"/>
      <c r="AM781" s="410"/>
      <c r="AN781" s="187"/>
      <c r="AO781" s="410"/>
      <c r="AP781" s="187"/>
      <c r="AQ781" s="410"/>
      <c r="AR781" s="187"/>
      <c r="AS781" s="410"/>
      <c r="AT781" s="187"/>
      <c r="AU781" s="410"/>
      <c r="AV781" s="187"/>
      <c r="AW781" s="410"/>
      <c r="AX781" s="405"/>
      <c r="AY781" s="406"/>
      <c r="AZ781" s="406"/>
      <c r="BA781" s="405"/>
      <c r="BB781" s="406"/>
    </row>
    <row r="782" spans="1:54" ht="12.75">
      <c r="A782" s="405"/>
      <c r="B782" s="405"/>
      <c r="C782" s="312"/>
      <c r="D782" s="406"/>
      <c r="E782" s="405"/>
      <c r="F782" s="406"/>
      <c r="G782" s="405"/>
      <c r="H782" s="406"/>
      <c r="I782" s="405"/>
      <c r="J782" s="365"/>
      <c r="K782" s="413"/>
      <c r="L782" s="365"/>
      <c r="M782" s="413"/>
      <c r="N782" s="365"/>
      <c r="O782" s="413"/>
      <c r="P782" s="365"/>
      <c r="Q782" s="413"/>
      <c r="R782" s="365"/>
      <c r="S782" s="413"/>
      <c r="T782" s="365"/>
      <c r="U782" s="413"/>
      <c r="V782" s="187"/>
      <c r="W782" s="410"/>
      <c r="X782" s="187"/>
      <c r="Y782" s="410"/>
      <c r="Z782" s="187"/>
      <c r="AA782" s="410"/>
      <c r="AB782" s="187"/>
      <c r="AC782" s="410"/>
      <c r="AD782" s="187"/>
      <c r="AE782" s="410"/>
      <c r="AF782" s="187"/>
      <c r="AG782" s="410"/>
      <c r="AH782" s="187"/>
      <c r="AI782" s="410"/>
      <c r="AJ782" s="187"/>
      <c r="AK782" s="410"/>
      <c r="AL782" s="187"/>
      <c r="AM782" s="410"/>
      <c r="AN782" s="187"/>
      <c r="AO782" s="410"/>
      <c r="AP782" s="187"/>
      <c r="AQ782" s="410"/>
      <c r="AR782" s="187"/>
      <c r="AS782" s="410"/>
      <c r="AT782" s="187"/>
      <c r="AU782" s="410"/>
      <c r="AV782" s="187"/>
      <c r="AW782" s="410"/>
      <c r="AX782" s="405"/>
      <c r="AY782" s="406"/>
      <c r="AZ782" s="406"/>
      <c r="BA782" s="405"/>
      <c r="BB782" s="406"/>
    </row>
    <row r="783" spans="1:54" ht="12.75">
      <c r="A783" s="405"/>
      <c r="B783" s="405"/>
      <c r="C783" s="312"/>
      <c r="D783" s="406"/>
      <c r="E783" s="405"/>
      <c r="F783" s="406"/>
      <c r="G783" s="405"/>
      <c r="H783" s="406"/>
      <c r="I783" s="405"/>
      <c r="J783" s="365"/>
      <c r="K783" s="413"/>
      <c r="L783" s="365"/>
      <c r="M783" s="413"/>
      <c r="N783" s="365"/>
      <c r="O783" s="413"/>
      <c r="P783" s="365"/>
      <c r="Q783" s="413"/>
      <c r="R783" s="365"/>
      <c r="S783" s="413"/>
      <c r="T783" s="365"/>
      <c r="U783" s="413"/>
      <c r="V783" s="187"/>
      <c r="W783" s="410"/>
      <c r="X783" s="187"/>
      <c r="Y783" s="410"/>
      <c r="Z783" s="187"/>
      <c r="AA783" s="410"/>
      <c r="AB783" s="187"/>
      <c r="AC783" s="410"/>
      <c r="AD783" s="187"/>
      <c r="AE783" s="410"/>
      <c r="AF783" s="187"/>
      <c r="AG783" s="410"/>
      <c r="AH783" s="187"/>
      <c r="AI783" s="410"/>
      <c r="AJ783" s="187"/>
      <c r="AK783" s="410"/>
      <c r="AL783" s="187"/>
      <c r="AM783" s="410"/>
      <c r="AN783" s="187"/>
      <c r="AO783" s="410"/>
      <c r="AP783" s="187"/>
      <c r="AQ783" s="410"/>
      <c r="AR783" s="187"/>
      <c r="AS783" s="410"/>
      <c r="AT783" s="187"/>
      <c r="AU783" s="410"/>
      <c r="AV783" s="187"/>
      <c r="AW783" s="410"/>
      <c r="AX783" s="405"/>
      <c r="AY783" s="406"/>
      <c r="AZ783" s="406"/>
      <c r="BA783" s="405"/>
      <c r="BB783" s="406"/>
    </row>
    <row r="784" spans="1:54" ht="12.75">
      <c r="A784" s="405"/>
      <c r="B784" s="405"/>
      <c r="C784" s="312"/>
      <c r="D784" s="406"/>
      <c r="E784" s="405"/>
      <c r="F784" s="406"/>
      <c r="G784" s="405"/>
      <c r="H784" s="406"/>
      <c r="I784" s="405"/>
      <c r="J784" s="365"/>
      <c r="K784" s="413"/>
      <c r="L784" s="365"/>
      <c r="M784" s="413"/>
      <c r="N784" s="365"/>
      <c r="O784" s="413"/>
      <c r="P784" s="365"/>
      <c r="Q784" s="413"/>
      <c r="R784" s="365"/>
      <c r="S784" s="413"/>
      <c r="T784" s="365"/>
      <c r="U784" s="413"/>
      <c r="V784" s="187"/>
      <c r="W784" s="410"/>
      <c r="X784" s="187"/>
      <c r="Y784" s="410"/>
      <c r="Z784" s="187"/>
      <c r="AA784" s="410"/>
      <c r="AB784" s="187"/>
      <c r="AC784" s="410"/>
      <c r="AD784" s="187"/>
      <c r="AE784" s="410"/>
      <c r="AF784" s="187"/>
      <c r="AG784" s="410"/>
      <c r="AH784" s="187"/>
      <c r="AI784" s="410"/>
      <c r="AJ784" s="187"/>
      <c r="AK784" s="410"/>
      <c r="AL784" s="187"/>
      <c r="AM784" s="410"/>
      <c r="AN784" s="187"/>
      <c r="AO784" s="410"/>
      <c r="AP784" s="187"/>
      <c r="AQ784" s="410"/>
      <c r="AR784" s="187"/>
      <c r="AS784" s="410"/>
      <c r="AT784" s="187"/>
      <c r="AU784" s="410"/>
      <c r="AV784" s="187"/>
      <c r="AW784" s="410"/>
      <c r="AX784" s="405"/>
      <c r="AY784" s="406"/>
      <c r="AZ784" s="406"/>
      <c r="BA784" s="405"/>
      <c r="BB784" s="406"/>
    </row>
    <row r="785" spans="1:54" ht="12.75">
      <c r="A785" s="405"/>
      <c r="B785" s="405"/>
      <c r="C785" s="312"/>
      <c r="D785" s="406"/>
      <c r="E785" s="405"/>
      <c r="F785" s="406"/>
      <c r="G785" s="405"/>
      <c r="H785" s="406"/>
      <c r="I785" s="405"/>
      <c r="J785" s="365"/>
      <c r="K785" s="413"/>
      <c r="L785" s="365"/>
      <c r="M785" s="413"/>
      <c r="N785" s="365"/>
      <c r="O785" s="413"/>
      <c r="P785" s="365"/>
      <c r="Q785" s="413"/>
      <c r="R785" s="365"/>
      <c r="S785" s="413"/>
      <c r="T785" s="365"/>
      <c r="U785" s="413"/>
      <c r="V785" s="187"/>
      <c r="W785" s="410"/>
      <c r="X785" s="187"/>
      <c r="Y785" s="410"/>
      <c r="Z785" s="187"/>
      <c r="AA785" s="410"/>
      <c r="AB785" s="187"/>
      <c r="AC785" s="410"/>
      <c r="AD785" s="187"/>
      <c r="AE785" s="410"/>
      <c r="AF785" s="187"/>
      <c r="AG785" s="410"/>
      <c r="AH785" s="187"/>
      <c r="AI785" s="410"/>
      <c r="AJ785" s="187"/>
      <c r="AK785" s="410"/>
      <c r="AL785" s="187"/>
      <c r="AM785" s="410"/>
      <c r="AN785" s="187"/>
      <c r="AO785" s="410"/>
      <c r="AP785" s="187"/>
      <c r="AQ785" s="410"/>
      <c r="AR785" s="187"/>
      <c r="AS785" s="410"/>
      <c r="AT785" s="187"/>
      <c r="AU785" s="410"/>
      <c r="AV785" s="187"/>
      <c r="AW785" s="410"/>
      <c r="AX785" s="405"/>
      <c r="AY785" s="406"/>
      <c r="AZ785" s="406"/>
      <c r="BA785" s="405"/>
      <c r="BB785" s="406"/>
    </row>
    <row r="786" spans="1:54" ht="12.75">
      <c r="A786" s="405"/>
      <c r="B786" s="405"/>
      <c r="C786" s="312"/>
      <c r="D786" s="406"/>
      <c r="E786" s="405"/>
      <c r="F786" s="406"/>
      <c r="G786" s="405"/>
      <c r="H786" s="406"/>
      <c r="I786" s="405"/>
      <c r="J786" s="365"/>
      <c r="K786" s="413"/>
      <c r="L786" s="365"/>
      <c r="M786" s="413"/>
      <c r="N786" s="365"/>
      <c r="O786" s="413"/>
      <c r="P786" s="365"/>
      <c r="Q786" s="413"/>
      <c r="R786" s="365"/>
      <c r="S786" s="413"/>
      <c r="T786" s="365"/>
      <c r="U786" s="413"/>
      <c r="V786" s="187"/>
      <c r="W786" s="410"/>
      <c r="X786" s="187"/>
      <c r="Y786" s="410"/>
      <c r="Z786" s="187"/>
      <c r="AA786" s="410"/>
      <c r="AB786" s="187"/>
      <c r="AC786" s="410"/>
      <c r="AD786" s="187"/>
      <c r="AE786" s="410"/>
      <c r="AF786" s="187"/>
      <c r="AG786" s="410"/>
      <c r="AH786" s="187"/>
      <c r="AI786" s="410"/>
      <c r="AJ786" s="187"/>
      <c r="AK786" s="410"/>
      <c r="AL786" s="187"/>
      <c r="AM786" s="410"/>
      <c r="AN786" s="187"/>
      <c r="AO786" s="410"/>
      <c r="AP786" s="187"/>
      <c r="AQ786" s="410"/>
      <c r="AR786" s="187"/>
      <c r="AS786" s="410"/>
      <c r="AT786" s="187"/>
      <c r="AU786" s="410"/>
      <c r="AV786" s="187"/>
      <c r="AW786" s="410"/>
      <c r="AX786" s="405"/>
      <c r="AY786" s="406"/>
      <c r="AZ786" s="406"/>
      <c r="BA786" s="405"/>
      <c r="BB786" s="406"/>
    </row>
    <row r="787" spans="1:54" ht="12.75">
      <c r="A787" s="405"/>
      <c r="B787" s="405"/>
      <c r="C787" s="312"/>
      <c r="D787" s="406"/>
      <c r="E787" s="405"/>
      <c r="F787" s="406"/>
      <c r="G787" s="405"/>
      <c r="H787" s="406"/>
      <c r="I787" s="405"/>
      <c r="J787" s="365"/>
      <c r="K787" s="413"/>
      <c r="L787" s="365"/>
      <c r="M787" s="413"/>
      <c r="N787" s="365"/>
      <c r="O787" s="413"/>
      <c r="P787" s="365"/>
      <c r="Q787" s="413"/>
      <c r="R787" s="365"/>
      <c r="S787" s="413"/>
      <c r="T787" s="365"/>
      <c r="U787" s="413"/>
      <c r="V787" s="187"/>
      <c r="W787" s="410"/>
      <c r="X787" s="187"/>
      <c r="Y787" s="410"/>
      <c r="Z787" s="187"/>
      <c r="AA787" s="410"/>
      <c r="AB787" s="187"/>
      <c r="AC787" s="410"/>
      <c r="AD787" s="187"/>
      <c r="AE787" s="410"/>
      <c r="AF787" s="187"/>
      <c r="AG787" s="410"/>
      <c r="AH787" s="187"/>
      <c r="AI787" s="410"/>
      <c r="AJ787" s="187"/>
      <c r="AK787" s="410"/>
      <c r="AL787" s="187"/>
      <c r="AM787" s="410"/>
      <c r="AN787" s="187"/>
      <c r="AO787" s="410"/>
      <c r="AP787" s="187"/>
      <c r="AQ787" s="410"/>
      <c r="AR787" s="187"/>
      <c r="AS787" s="410"/>
      <c r="AT787" s="187"/>
      <c r="AU787" s="410"/>
      <c r="AV787" s="187"/>
      <c r="AW787" s="410"/>
      <c r="AX787" s="405"/>
      <c r="AY787" s="406"/>
      <c r="AZ787" s="406"/>
      <c r="BA787" s="405"/>
      <c r="BB787" s="406"/>
    </row>
    <row r="788" spans="1:54" ht="12.75">
      <c r="A788" s="405"/>
      <c r="B788" s="405"/>
      <c r="C788" s="312"/>
      <c r="D788" s="406"/>
      <c r="E788" s="405"/>
      <c r="F788" s="406"/>
      <c r="G788" s="405"/>
      <c r="H788" s="406"/>
      <c r="I788" s="405"/>
      <c r="J788" s="365"/>
      <c r="K788" s="413"/>
      <c r="L788" s="365"/>
      <c r="M788" s="413"/>
      <c r="N788" s="365"/>
      <c r="O788" s="413"/>
      <c r="P788" s="365"/>
      <c r="Q788" s="413"/>
      <c r="R788" s="365"/>
      <c r="S788" s="413"/>
      <c r="T788" s="365"/>
      <c r="U788" s="413"/>
      <c r="V788" s="187"/>
      <c r="W788" s="410"/>
      <c r="X788" s="187"/>
      <c r="Y788" s="410"/>
      <c r="Z788" s="187"/>
      <c r="AA788" s="410"/>
      <c r="AB788" s="187"/>
      <c r="AC788" s="410"/>
      <c r="AD788" s="187"/>
      <c r="AE788" s="410"/>
      <c r="AF788" s="187"/>
      <c r="AG788" s="410"/>
      <c r="AH788" s="187"/>
      <c r="AI788" s="410"/>
      <c r="AJ788" s="187"/>
      <c r="AK788" s="410"/>
      <c r="AL788" s="187"/>
      <c r="AM788" s="410"/>
      <c r="AN788" s="187"/>
      <c r="AO788" s="410"/>
      <c r="AP788" s="187"/>
      <c r="AQ788" s="410"/>
      <c r="AR788" s="187"/>
      <c r="AS788" s="410"/>
      <c r="AT788" s="187"/>
      <c r="AU788" s="410"/>
      <c r="AV788" s="187"/>
      <c r="AW788" s="410"/>
      <c r="AX788" s="405"/>
      <c r="AY788" s="406"/>
      <c r="AZ788" s="406"/>
      <c r="BA788" s="405"/>
      <c r="BB788" s="406"/>
    </row>
    <row r="789" spans="1:54" ht="12.75">
      <c r="A789" s="405"/>
      <c r="B789" s="405"/>
      <c r="C789" s="312"/>
      <c r="D789" s="406"/>
      <c r="E789" s="405"/>
      <c r="F789" s="406"/>
      <c r="G789" s="405"/>
      <c r="H789" s="406"/>
      <c r="I789" s="405"/>
      <c r="J789" s="365"/>
      <c r="K789" s="413"/>
      <c r="L789" s="365"/>
      <c r="M789" s="413"/>
      <c r="N789" s="365"/>
      <c r="O789" s="413"/>
      <c r="P789" s="365"/>
      <c r="Q789" s="413"/>
      <c r="R789" s="365"/>
      <c r="S789" s="413"/>
      <c r="T789" s="365"/>
      <c r="U789" s="413"/>
      <c r="V789" s="187"/>
      <c r="W789" s="410"/>
      <c r="X789" s="187"/>
      <c r="Y789" s="410"/>
      <c r="Z789" s="187"/>
      <c r="AA789" s="410"/>
      <c r="AB789" s="187"/>
      <c r="AC789" s="410"/>
      <c r="AD789" s="187"/>
      <c r="AE789" s="410"/>
      <c r="AF789" s="187"/>
      <c r="AG789" s="410"/>
      <c r="AH789" s="187"/>
      <c r="AI789" s="410"/>
      <c r="AJ789" s="187"/>
      <c r="AK789" s="410"/>
      <c r="AL789" s="187"/>
      <c r="AM789" s="410"/>
      <c r="AN789" s="187"/>
      <c r="AO789" s="410"/>
      <c r="AP789" s="187"/>
      <c r="AQ789" s="410"/>
      <c r="AR789" s="187"/>
      <c r="AS789" s="410"/>
      <c r="AT789" s="187"/>
      <c r="AU789" s="410"/>
      <c r="AV789" s="187"/>
      <c r="AW789" s="410"/>
      <c r="AX789" s="405"/>
      <c r="AY789" s="406"/>
      <c r="AZ789" s="406"/>
      <c r="BA789" s="405"/>
      <c r="BB789" s="406"/>
    </row>
    <row r="790" spans="1:54" ht="12.75">
      <c r="A790" s="405"/>
      <c r="B790" s="405"/>
      <c r="C790" s="312"/>
      <c r="D790" s="406"/>
      <c r="E790" s="405"/>
      <c r="F790" s="406"/>
      <c r="G790" s="405"/>
      <c r="H790" s="406"/>
      <c r="I790" s="405"/>
      <c r="J790" s="365"/>
      <c r="K790" s="413"/>
      <c r="L790" s="365"/>
      <c r="M790" s="413"/>
      <c r="N790" s="365"/>
      <c r="O790" s="413"/>
      <c r="P790" s="365"/>
      <c r="Q790" s="413"/>
      <c r="R790" s="365"/>
      <c r="S790" s="413"/>
      <c r="T790" s="365"/>
      <c r="U790" s="413"/>
      <c r="V790" s="187"/>
      <c r="W790" s="410"/>
      <c r="X790" s="187"/>
      <c r="Y790" s="410"/>
      <c r="Z790" s="187"/>
      <c r="AA790" s="410"/>
      <c r="AB790" s="187"/>
      <c r="AC790" s="410"/>
      <c r="AD790" s="187"/>
      <c r="AE790" s="410"/>
      <c r="AF790" s="187"/>
      <c r="AG790" s="410"/>
      <c r="AH790" s="187"/>
      <c r="AI790" s="410"/>
      <c r="AJ790" s="187"/>
      <c r="AK790" s="410"/>
      <c r="AL790" s="187"/>
      <c r="AM790" s="410"/>
      <c r="AN790" s="187"/>
      <c r="AO790" s="410"/>
      <c r="AP790" s="187"/>
      <c r="AQ790" s="410"/>
      <c r="AR790" s="187"/>
      <c r="AS790" s="410"/>
      <c r="AT790" s="187"/>
      <c r="AU790" s="410"/>
      <c r="AV790" s="187"/>
      <c r="AW790" s="410"/>
      <c r="AX790" s="405"/>
      <c r="AY790" s="406"/>
      <c r="AZ790" s="406"/>
      <c r="BA790" s="405"/>
      <c r="BB790" s="406"/>
    </row>
    <row r="791" spans="1:54" ht="12.75">
      <c r="A791" s="405"/>
      <c r="B791" s="405"/>
      <c r="C791" s="312"/>
      <c r="D791" s="406"/>
      <c r="E791" s="405"/>
      <c r="F791" s="406"/>
      <c r="G791" s="405"/>
      <c r="H791" s="406"/>
      <c r="I791" s="405"/>
      <c r="J791" s="365"/>
      <c r="K791" s="413"/>
      <c r="L791" s="365"/>
      <c r="M791" s="413"/>
      <c r="N791" s="365"/>
      <c r="O791" s="413"/>
      <c r="P791" s="365"/>
      <c r="Q791" s="413"/>
      <c r="R791" s="365"/>
      <c r="S791" s="413"/>
      <c r="T791" s="365"/>
      <c r="U791" s="413"/>
      <c r="V791" s="187"/>
      <c r="W791" s="410"/>
      <c r="X791" s="187"/>
      <c r="Y791" s="410"/>
      <c r="Z791" s="187"/>
      <c r="AA791" s="410"/>
      <c r="AB791" s="187"/>
      <c r="AC791" s="410"/>
      <c r="AD791" s="187"/>
      <c r="AE791" s="410"/>
      <c r="AF791" s="187"/>
      <c r="AG791" s="410"/>
      <c r="AH791" s="187"/>
      <c r="AI791" s="410"/>
      <c r="AJ791" s="187"/>
      <c r="AK791" s="410"/>
      <c r="AL791" s="187"/>
      <c r="AM791" s="410"/>
      <c r="AN791" s="187"/>
      <c r="AO791" s="410"/>
      <c r="AP791" s="187"/>
      <c r="AQ791" s="410"/>
      <c r="AR791" s="187"/>
      <c r="AS791" s="410"/>
      <c r="AT791" s="187"/>
      <c r="AU791" s="410"/>
      <c r="AV791" s="187"/>
      <c r="AW791" s="410"/>
      <c r="AX791" s="405"/>
      <c r="AY791" s="406"/>
      <c r="AZ791" s="406"/>
      <c r="BA791" s="405"/>
      <c r="BB791" s="406"/>
    </row>
    <row r="792" spans="1:54" ht="12.75">
      <c r="A792" s="405"/>
      <c r="B792" s="405"/>
      <c r="C792" s="312"/>
      <c r="D792" s="406"/>
      <c r="E792" s="405"/>
      <c r="F792" s="406"/>
      <c r="G792" s="405"/>
      <c r="H792" s="406"/>
      <c r="I792" s="405"/>
      <c r="J792" s="365"/>
      <c r="K792" s="413"/>
      <c r="L792" s="365"/>
      <c r="M792" s="413"/>
      <c r="N792" s="365"/>
      <c r="O792" s="413"/>
      <c r="P792" s="365"/>
      <c r="Q792" s="413"/>
      <c r="R792" s="365"/>
      <c r="S792" s="413"/>
      <c r="T792" s="365"/>
      <c r="U792" s="413"/>
      <c r="V792" s="187"/>
      <c r="W792" s="410"/>
      <c r="X792" s="187"/>
      <c r="Y792" s="410"/>
      <c r="Z792" s="187"/>
      <c r="AA792" s="410"/>
      <c r="AB792" s="187"/>
      <c r="AC792" s="410"/>
      <c r="AD792" s="187"/>
      <c r="AE792" s="410"/>
      <c r="AF792" s="187"/>
      <c r="AG792" s="410"/>
      <c r="AH792" s="187"/>
      <c r="AI792" s="410"/>
      <c r="AJ792" s="187"/>
      <c r="AK792" s="410"/>
      <c r="AL792" s="187"/>
      <c r="AM792" s="410"/>
      <c r="AN792" s="187"/>
      <c r="AO792" s="410"/>
      <c r="AP792" s="187"/>
      <c r="AQ792" s="410"/>
      <c r="AR792" s="187"/>
      <c r="AS792" s="410"/>
      <c r="AT792" s="187"/>
      <c r="AU792" s="410"/>
      <c r="AV792" s="187"/>
      <c r="AW792" s="410"/>
      <c r="AX792" s="405"/>
      <c r="AY792" s="406"/>
      <c r="AZ792" s="406"/>
      <c r="BA792" s="405"/>
      <c r="BB792" s="406"/>
    </row>
    <row r="793" spans="1:54" ht="12.75">
      <c r="A793" s="405"/>
      <c r="B793" s="405"/>
      <c r="C793" s="312"/>
      <c r="D793" s="406"/>
      <c r="E793" s="405"/>
      <c r="F793" s="406"/>
      <c r="G793" s="405"/>
      <c r="H793" s="406"/>
      <c r="I793" s="405"/>
      <c r="J793" s="365"/>
      <c r="K793" s="413"/>
      <c r="L793" s="365"/>
      <c r="M793" s="413"/>
      <c r="N793" s="365"/>
      <c r="O793" s="413"/>
      <c r="P793" s="365"/>
      <c r="Q793" s="413"/>
      <c r="R793" s="365"/>
      <c r="S793" s="413"/>
      <c r="T793" s="365"/>
      <c r="U793" s="413"/>
      <c r="V793" s="187"/>
      <c r="W793" s="410"/>
      <c r="X793" s="187"/>
      <c r="Y793" s="410"/>
      <c r="Z793" s="187"/>
      <c r="AA793" s="410"/>
      <c r="AB793" s="187"/>
      <c r="AC793" s="410"/>
      <c r="AD793" s="187"/>
      <c r="AE793" s="410"/>
      <c r="AF793" s="187"/>
      <c r="AG793" s="410"/>
      <c r="AH793" s="187"/>
      <c r="AI793" s="410"/>
      <c r="AJ793" s="187"/>
      <c r="AK793" s="410"/>
      <c r="AL793" s="187"/>
      <c r="AM793" s="410"/>
      <c r="AN793" s="187"/>
      <c r="AO793" s="410"/>
      <c r="AP793" s="187"/>
      <c r="AQ793" s="410"/>
      <c r="AR793" s="187"/>
      <c r="AS793" s="410"/>
      <c r="AT793" s="187"/>
      <c r="AU793" s="410"/>
      <c r="AV793" s="187"/>
      <c r="AW793" s="410"/>
      <c r="AX793" s="405"/>
      <c r="AY793" s="406"/>
      <c r="AZ793" s="406"/>
      <c r="BA793" s="405"/>
      <c r="BB793" s="406"/>
    </row>
    <row r="794" spans="1:54" ht="12.75">
      <c r="A794" s="405"/>
      <c r="B794" s="405"/>
      <c r="C794" s="312"/>
      <c r="D794" s="406"/>
      <c r="E794" s="405"/>
      <c r="F794" s="406"/>
      <c r="G794" s="405"/>
      <c r="H794" s="406"/>
      <c r="I794" s="405"/>
      <c r="J794" s="365"/>
      <c r="K794" s="413"/>
      <c r="L794" s="365"/>
      <c r="M794" s="413"/>
      <c r="N794" s="365"/>
      <c r="O794" s="413"/>
      <c r="P794" s="365"/>
      <c r="Q794" s="413"/>
      <c r="R794" s="365"/>
      <c r="S794" s="413"/>
      <c r="T794" s="365"/>
      <c r="U794" s="413"/>
      <c r="V794" s="187"/>
      <c r="W794" s="410"/>
      <c r="X794" s="187"/>
      <c r="Y794" s="410"/>
      <c r="Z794" s="187"/>
      <c r="AA794" s="410"/>
      <c r="AB794" s="187"/>
      <c r="AC794" s="410"/>
      <c r="AD794" s="187"/>
      <c r="AE794" s="410"/>
      <c r="AF794" s="187"/>
      <c r="AG794" s="410"/>
      <c r="AH794" s="187"/>
      <c r="AI794" s="410"/>
      <c r="AJ794" s="187"/>
      <c r="AK794" s="410"/>
      <c r="AL794" s="187"/>
      <c r="AM794" s="410"/>
      <c r="AN794" s="187"/>
      <c r="AO794" s="410"/>
      <c r="AP794" s="187"/>
      <c r="AQ794" s="410"/>
      <c r="AR794" s="187"/>
      <c r="AS794" s="410"/>
      <c r="AT794" s="187"/>
      <c r="AU794" s="410"/>
      <c r="AV794" s="187"/>
      <c r="AW794" s="410"/>
      <c r="AX794" s="405"/>
      <c r="AY794" s="406"/>
      <c r="AZ794" s="406"/>
      <c r="BA794" s="405"/>
      <c r="BB794" s="406"/>
    </row>
    <row r="795" spans="1:54" ht="12.75">
      <c r="A795" s="405"/>
      <c r="B795" s="405"/>
      <c r="C795" s="312"/>
      <c r="D795" s="406"/>
      <c r="E795" s="405"/>
      <c r="F795" s="406"/>
      <c r="G795" s="405"/>
      <c r="H795" s="406"/>
      <c r="I795" s="405"/>
      <c r="J795" s="365"/>
      <c r="K795" s="413"/>
      <c r="L795" s="365"/>
      <c r="M795" s="413"/>
      <c r="N795" s="365"/>
      <c r="O795" s="413"/>
      <c r="P795" s="365"/>
      <c r="Q795" s="413"/>
      <c r="R795" s="365"/>
      <c r="S795" s="413"/>
      <c r="T795" s="365"/>
      <c r="U795" s="413"/>
      <c r="V795" s="187"/>
      <c r="W795" s="410"/>
      <c r="X795" s="187"/>
      <c r="Y795" s="410"/>
      <c r="Z795" s="187"/>
      <c r="AA795" s="410"/>
      <c r="AB795" s="187"/>
      <c r="AC795" s="410"/>
      <c r="AD795" s="187"/>
      <c r="AE795" s="410"/>
      <c r="AF795" s="187"/>
      <c r="AG795" s="410"/>
      <c r="AH795" s="187"/>
      <c r="AI795" s="410"/>
      <c r="AJ795" s="187"/>
      <c r="AK795" s="410"/>
      <c r="AL795" s="187"/>
      <c r="AM795" s="410"/>
      <c r="AN795" s="187"/>
      <c r="AO795" s="410"/>
      <c r="AP795" s="187"/>
      <c r="AQ795" s="410"/>
      <c r="AR795" s="187"/>
      <c r="AS795" s="410"/>
      <c r="AT795" s="187"/>
      <c r="AU795" s="410"/>
      <c r="AV795" s="187"/>
      <c r="AW795" s="410"/>
      <c r="AX795" s="405"/>
      <c r="AY795" s="406"/>
      <c r="AZ795" s="406"/>
      <c r="BA795" s="405"/>
      <c r="BB795" s="406"/>
    </row>
    <row r="796" spans="1:54" ht="12.75">
      <c r="A796" s="405"/>
      <c r="B796" s="405"/>
      <c r="C796" s="312"/>
      <c r="D796" s="406"/>
      <c r="E796" s="405"/>
      <c r="F796" s="406"/>
      <c r="G796" s="405"/>
      <c r="H796" s="406"/>
      <c r="I796" s="405"/>
      <c r="J796" s="365"/>
      <c r="K796" s="413"/>
      <c r="L796" s="365"/>
      <c r="M796" s="413"/>
      <c r="N796" s="365"/>
      <c r="O796" s="413"/>
      <c r="P796" s="365"/>
      <c r="Q796" s="413"/>
      <c r="R796" s="365"/>
      <c r="S796" s="413"/>
      <c r="T796" s="365"/>
      <c r="U796" s="413"/>
      <c r="V796" s="187"/>
      <c r="W796" s="410"/>
      <c r="X796" s="187"/>
      <c r="Y796" s="410"/>
      <c r="Z796" s="187"/>
      <c r="AA796" s="410"/>
      <c r="AB796" s="187"/>
      <c r="AC796" s="410"/>
      <c r="AD796" s="187"/>
      <c r="AE796" s="410"/>
      <c r="AF796" s="187"/>
      <c r="AG796" s="410"/>
      <c r="AH796" s="187"/>
      <c r="AI796" s="410"/>
      <c r="AJ796" s="187"/>
      <c r="AK796" s="410"/>
      <c r="AL796" s="187"/>
      <c r="AM796" s="410"/>
      <c r="AN796" s="187"/>
      <c r="AO796" s="410"/>
      <c r="AP796" s="187"/>
      <c r="AQ796" s="410"/>
      <c r="AR796" s="187"/>
      <c r="AS796" s="410"/>
      <c r="AT796" s="187"/>
      <c r="AU796" s="410"/>
      <c r="AV796" s="187"/>
      <c r="AW796" s="410"/>
      <c r="AX796" s="405"/>
      <c r="AY796" s="406"/>
      <c r="AZ796" s="406"/>
      <c r="BA796" s="405"/>
      <c r="BB796" s="406"/>
    </row>
    <row r="797" spans="1:54" ht="12.75">
      <c r="A797" s="405"/>
      <c r="B797" s="405"/>
      <c r="C797" s="312"/>
      <c r="D797" s="406"/>
      <c r="E797" s="405"/>
      <c r="F797" s="406"/>
      <c r="G797" s="405"/>
      <c r="H797" s="406"/>
      <c r="I797" s="405"/>
      <c r="J797" s="365"/>
      <c r="K797" s="413"/>
      <c r="L797" s="365"/>
      <c r="M797" s="413"/>
      <c r="N797" s="365"/>
      <c r="O797" s="413"/>
      <c r="P797" s="365"/>
      <c r="Q797" s="413"/>
      <c r="R797" s="365"/>
      <c r="S797" s="413"/>
      <c r="T797" s="365"/>
      <c r="U797" s="413"/>
      <c r="V797" s="187"/>
      <c r="W797" s="410"/>
      <c r="X797" s="187"/>
      <c r="Y797" s="410"/>
      <c r="Z797" s="187"/>
      <c r="AA797" s="410"/>
      <c r="AB797" s="187"/>
      <c r="AC797" s="410"/>
      <c r="AD797" s="187"/>
      <c r="AE797" s="410"/>
      <c r="AF797" s="187"/>
      <c r="AG797" s="410"/>
      <c r="AH797" s="187"/>
      <c r="AI797" s="410"/>
      <c r="AJ797" s="187"/>
      <c r="AK797" s="410"/>
      <c r="AL797" s="187"/>
      <c r="AM797" s="410"/>
      <c r="AN797" s="187"/>
      <c r="AO797" s="410"/>
      <c r="AP797" s="187"/>
      <c r="AQ797" s="410"/>
      <c r="AR797" s="187"/>
      <c r="AS797" s="410"/>
      <c r="AT797" s="187"/>
      <c r="AU797" s="410"/>
      <c r="AV797" s="187"/>
      <c r="AW797" s="410"/>
      <c r="AX797" s="405"/>
      <c r="AY797" s="406"/>
      <c r="AZ797" s="406"/>
      <c r="BA797" s="405"/>
      <c r="BB797" s="406"/>
    </row>
    <row r="798" spans="1:54" ht="12.75">
      <c r="A798" s="405"/>
      <c r="B798" s="405"/>
      <c r="C798" s="312"/>
      <c r="D798" s="406"/>
      <c r="E798" s="405"/>
      <c r="F798" s="406"/>
      <c r="G798" s="405"/>
      <c r="H798" s="406"/>
      <c r="I798" s="405"/>
      <c r="J798" s="365"/>
      <c r="K798" s="413"/>
      <c r="L798" s="365"/>
      <c r="M798" s="413"/>
      <c r="N798" s="365"/>
      <c r="O798" s="413"/>
      <c r="P798" s="365"/>
      <c r="Q798" s="413"/>
      <c r="R798" s="365"/>
      <c r="S798" s="413"/>
      <c r="T798" s="365"/>
      <c r="U798" s="413"/>
      <c r="V798" s="187"/>
      <c r="W798" s="410"/>
      <c r="X798" s="187"/>
      <c r="Y798" s="410"/>
      <c r="Z798" s="187"/>
      <c r="AA798" s="410"/>
      <c r="AB798" s="187"/>
      <c r="AC798" s="410"/>
      <c r="AD798" s="187"/>
      <c r="AE798" s="410"/>
      <c r="AF798" s="187"/>
      <c r="AG798" s="410"/>
      <c r="AH798" s="187"/>
      <c r="AI798" s="410"/>
      <c r="AJ798" s="187"/>
      <c r="AK798" s="410"/>
      <c r="AL798" s="187"/>
      <c r="AM798" s="410"/>
      <c r="AN798" s="187"/>
      <c r="AO798" s="410"/>
      <c r="AP798" s="187"/>
      <c r="AQ798" s="410"/>
      <c r="AR798" s="187"/>
      <c r="AS798" s="410"/>
      <c r="AT798" s="187"/>
      <c r="AU798" s="410"/>
      <c r="AV798" s="187"/>
      <c r="AW798" s="410"/>
      <c r="AX798" s="405"/>
      <c r="AY798" s="406"/>
      <c r="AZ798" s="406"/>
      <c r="BA798" s="405"/>
      <c r="BB798" s="406"/>
    </row>
    <row r="799" spans="1:54" ht="12.75">
      <c r="A799" s="405"/>
      <c r="B799" s="405"/>
      <c r="C799" s="312"/>
      <c r="D799" s="406"/>
      <c r="E799" s="405"/>
      <c r="F799" s="406"/>
      <c r="G799" s="405"/>
      <c r="H799" s="406"/>
      <c r="I799" s="405"/>
      <c r="J799" s="365"/>
      <c r="K799" s="413"/>
      <c r="L799" s="365"/>
      <c r="M799" s="413"/>
      <c r="N799" s="365"/>
      <c r="O799" s="413"/>
      <c r="P799" s="365"/>
      <c r="Q799" s="413"/>
      <c r="R799" s="365"/>
      <c r="S799" s="413"/>
      <c r="T799" s="365"/>
      <c r="U799" s="413"/>
      <c r="V799" s="187"/>
      <c r="W799" s="410"/>
      <c r="X799" s="187"/>
      <c r="Y799" s="410"/>
      <c r="Z799" s="187"/>
      <c r="AA799" s="410"/>
      <c r="AB799" s="187"/>
      <c r="AC799" s="410"/>
      <c r="AD799" s="187"/>
      <c r="AE799" s="410"/>
      <c r="AF799" s="187"/>
      <c r="AG799" s="410"/>
      <c r="AH799" s="187"/>
      <c r="AI799" s="410"/>
      <c r="AJ799" s="187"/>
      <c r="AK799" s="410"/>
      <c r="AL799" s="187"/>
      <c r="AM799" s="410"/>
      <c r="AN799" s="187"/>
      <c r="AO799" s="410"/>
      <c r="AP799" s="187"/>
      <c r="AQ799" s="410"/>
      <c r="AR799" s="187"/>
      <c r="AS799" s="410"/>
      <c r="AT799" s="187"/>
      <c r="AU799" s="410"/>
      <c r="AV799" s="187"/>
      <c r="AW799" s="410"/>
      <c r="AX799" s="405"/>
      <c r="AY799" s="406"/>
      <c r="AZ799" s="406"/>
      <c r="BA799" s="405"/>
      <c r="BB799" s="406"/>
    </row>
    <row r="800" spans="1:54" ht="12.75">
      <c r="A800" s="405"/>
      <c r="B800" s="405"/>
      <c r="C800" s="312"/>
      <c r="D800" s="406"/>
      <c r="E800" s="405"/>
      <c r="F800" s="406"/>
      <c r="G800" s="405"/>
      <c r="H800" s="406"/>
      <c r="I800" s="405"/>
      <c r="J800" s="365"/>
      <c r="K800" s="413"/>
      <c r="L800" s="365"/>
      <c r="M800" s="413"/>
      <c r="N800" s="365"/>
      <c r="O800" s="413"/>
      <c r="P800" s="365"/>
      <c r="Q800" s="413"/>
      <c r="R800" s="365"/>
      <c r="S800" s="413"/>
      <c r="T800" s="365"/>
      <c r="U800" s="413"/>
      <c r="V800" s="187"/>
      <c r="W800" s="410"/>
      <c r="X800" s="187"/>
      <c r="Y800" s="410"/>
      <c r="Z800" s="187"/>
      <c r="AA800" s="410"/>
      <c r="AB800" s="187"/>
      <c r="AC800" s="410"/>
      <c r="AD800" s="187"/>
      <c r="AE800" s="410"/>
      <c r="AF800" s="187"/>
      <c r="AG800" s="410"/>
      <c r="AH800" s="187"/>
      <c r="AI800" s="410"/>
      <c r="AJ800" s="187"/>
      <c r="AK800" s="410"/>
      <c r="AL800" s="187"/>
      <c r="AM800" s="410"/>
      <c r="AN800" s="187"/>
      <c r="AO800" s="410"/>
      <c r="AP800" s="187"/>
      <c r="AQ800" s="410"/>
      <c r="AR800" s="187"/>
      <c r="AS800" s="410"/>
      <c r="AT800" s="187"/>
      <c r="AU800" s="410"/>
      <c r="AV800" s="187"/>
      <c r="AW800" s="410"/>
      <c r="AX800" s="405"/>
      <c r="AY800" s="406"/>
      <c r="AZ800" s="406"/>
      <c r="BA800" s="405"/>
      <c r="BB800" s="406"/>
    </row>
    <row r="801" spans="1:54" ht="12.75">
      <c r="A801" s="405"/>
      <c r="B801" s="405"/>
      <c r="C801" s="312"/>
      <c r="D801" s="406"/>
      <c r="E801" s="405"/>
      <c r="F801" s="406"/>
      <c r="G801" s="405"/>
      <c r="H801" s="406"/>
      <c r="I801" s="405"/>
      <c r="J801" s="365"/>
      <c r="K801" s="413"/>
      <c r="L801" s="365"/>
      <c r="M801" s="413"/>
      <c r="N801" s="365"/>
      <c r="O801" s="413"/>
      <c r="P801" s="365"/>
      <c r="Q801" s="413"/>
      <c r="R801" s="365"/>
      <c r="S801" s="413"/>
      <c r="T801" s="365"/>
      <c r="U801" s="413"/>
      <c r="V801" s="187"/>
      <c r="W801" s="410"/>
      <c r="X801" s="187"/>
      <c r="Y801" s="410"/>
      <c r="Z801" s="187"/>
      <c r="AA801" s="410"/>
      <c r="AB801" s="187"/>
      <c r="AC801" s="410"/>
      <c r="AD801" s="187"/>
      <c r="AE801" s="410"/>
      <c r="AF801" s="187"/>
      <c r="AG801" s="410"/>
      <c r="AH801" s="187"/>
      <c r="AI801" s="410"/>
      <c r="AJ801" s="187"/>
      <c r="AK801" s="410"/>
      <c r="AL801" s="187"/>
      <c r="AM801" s="410"/>
      <c r="AN801" s="187"/>
      <c r="AO801" s="410"/>
      <c r="AP801" s="187"/>
      <c r="AQ801" s="410"/>
      <c r="AR801" s="187"/>
      <c r="AS801" s="410"/>
      <c r="AT801" s="187"/>
      <c r="AU801" s="410"/>
      <c r="AV801" s="187"/>
      <c r="AW801" s="410"/>
      <c r="AX801" s="405"/>
      <c r="AY801" s="406"/>
      <c r="AZ801" s="406"/>
      <c r="BA801" s="405"/>
      <c r="BB801" s="406"/>
    </row>
    <row r="802" spans="1:54" ht="12.75">
      <c r="A802" s="405"/>
      <c r="B802" s="405"/>
      <c r="C802" s="312"/>
      <c r="D802" s="406"/>
      <c r="E802" s="405"/>
      <c r="F802" s="406"/>
      <c r="G802" s="405"/>
      <c r="H802" s="406"/>
      <c r="I802" s="405"/>
      <c r="J802" s="365"/>
      <c r="K802" s="413"/>
      <c r="L802" s="365"/>
      <c r="M802" s="413"/>
      <c r="N802" s="365"/>
      <c r="O802" s="413"/>
      <c r="P802" s="365"/>
      <c r="Q802" s="413"/>
      <c r="R802" s="365"/>
      <c r="S802" s="413"/>
      <c r="T802" s="365"/>
      <c r="U802" s="413"/>
      <c r="V802" s="187"/>
      <c r="W802" s="410"/>
      <c r="X802" s="187"/>
      <c r="Y802" s="410"/>
      <c r="Z802" s="187"/>
      <c r="AA802" s="410"/>
      <c r="AB802" s="187"/>
      <c r="AC802" s="410"/>
      <c r="AD802" s="187"/>
      <c r="AE802" s="410"/>
      <c r="AF802" s="187"/>
      <c r="AG802" s="410"/>
      <c r="AH802" s="187"/>
      <c r="AI802" s="410"/>
      <c r="AJ802" s="187"/>
      <c r="AK802" s="410"/>
      <c r="AL802" s="187"/>
      <c r="AM802" s="410"/>
      <c r="AN802" s="187"/>
      <c r="AO802" s="410"/>
      <c r="AP802" s="187"/>
      <c r="AQ802" s="410"/>
      <c r="AR802" s="187"/>
      <c r="AS802" s="410"/>
      <c r="AT802" s="187"/>
      <c r="AU802" s="410"/>
      <c r="AV802" s="187"/>
      <c r="AW802" s="410"/>
      <c r="AX802" s="405"/>
      <c r="AY802" s="406"/>
      <c r="AZ802" s="406"/>
      <c r="BA802" s="405"/>
      <c r="BB802" s="406"/>
    </row>
    <row r="803" spans="1:54" ht="12.75">
      <c r="A803" s="405"/>
      <c r="B803" s="405"/>
      <c r="C803" s="312"/>
      <c r="D803" s="406"/>
      <c r="E803" s="405"/>
      <c r="F803" s="406"/>
      <c r="G803" s="405"/>
      <c r="H803" s="406"/>
      <c r="I803" s="405"/>
      <c r="J803" s="365"/>
      <c r="K803" s="413"/>
      <c r="L803" s="365"/>
      <c r="M803" s="413"/>
      <c r="N803" s="365"/>
      <c r="O803" s="413"/>
      <c r="P803" s="365"/>
      <c r="Q803" s="413"/>
      <c r="R803" s="365"/>
      <c r="S803" s="413"/>
      <c r="T803" s="365"/>
      <c r="U803" s="413"/>
      <c r="V803" s="187"/>
      <c r="W803" s="410"/>
      <c r="X803" s="187"/>
      <c r="Y803" s="410"/>
      <c r="Z803" s="187"/>
      <c r="AA803" s="410"/>
      <c r="AB803" s="187"/>
      <c r="AC803" s="410"/>
      <c r="AD803" s="187"/>
      <c r="AE803" s="410"/>
      <c r="AF803" s="187"/>
      <c r="AG803" s="410"/>
      <c r="AH803" s="187"/>
      <c r="AI803" s="410"/>
      <c r="AJ803" s="187"/>
      <c r="AK803" s="410"/>
      <c r="AL803" s="187"/>
      <c r="AM803" s="410"/>
      <c r="AN803" s="187"/>
      <c r="AO803" s="410"/>
      <c r="AP803" s="187"/>
      <c r="AQ803" s="410"/>
      <c r="AR803" s="187"/>
      <c r="AS803" s="410"/>
      <c r="AT803" s="187"/>
      <c r="AU803" s="410"/>
      <c r="AV803" s="187"/>
      <c r="AW803" s="410"/>
      <c r="AX803" s="405"/>
      <c r="AY803" s="406"/>
      <c r="AZ803" s="406"/>
      <c r="BA803" s="405"/>
      <c r="BB803" s="406"/>
    </row>
    <row r="804" spans="1:54" ht="12.75">
      <c r="A804" s="405"/>
      <c r="B804" s="405"/>
      <c r="C804" s="312"/>
      <c r="D804" s="406"/>
      <c r="E804" s="405"/>
      <c r="F804" s="406"/>
      <c r="G804" s="405"/>
      <c r="H804" s="406"/>
      <c r="I804" s="405"/>
      <c r="J804" s="365"/>
      <c r="K804" s="413"/>
      <c r="L804" s="365"/>
      <c r="M804" s="413"/>
      <c r="N804" s="365"/>
      <c r="O804" s="413"/>
      <c r="P804" s="365"/>
      <c r="Q804" s="413"/>
      <c r="R804" s="365"/>
      <c r="S804" s="413"/>
      <c r="T804" s="365"/>
      <c r="U804" s="413"/>
      <c r="V804" s="187"/>
      <c r="W804" s="410"/>
      <c r="X804" s="187"/>
      <c r="Y804" s="410"/>
      <c r="Z804" s="187"/>
      <c r="AA804" s="410"/>
      <c r="AB804" s="187"/>
      <c r="AC804" s="410"/>
      <c r="AD804" s="187"/>
      <c r="AE804" s="410"/>
      <c r="AF804" s="187"/>
      <c r="AG804" s="410"/>
      <c r="AH804" s="187"/>
      <c r="AI804" s="410"/>
      <c r="AJ804" s="187"/>
      <c r="AK804" s="410"/>
      <c r="AL804" s="187"/>
      <c r="AM804" s="410"/>
      <c r="AN804" s="187"/>
      <c r="AO804" s="410"/>
      <c r="AP804" s="187"/>
      <c r="AQ804" s="410"/>
      <c r="AR804" s="187"/>
      <c r="AS804" s="410"/>
      <c r="AT804" s="187"/>
      <c r="AU804" s="410"/>
      <c r="AV804" s="187"/>
      <c r="AW804" s="410"/>
      <c r="AX804" s="405"/>
      <c r="AY804" s="406"/>
      <c r="AZ804" s="406"/>
      <c r="BA804" s="405"/>
      <c r="BB804" s="406"/>
    </row>
    <row r="805" spans="1:54" ht="12.75">
      <c r="A805" s="405"/>
      <c r="B805" s="405"/>
      <c r="C805" s="312"/>
      <c r="D805" s="406"/>
      <c r="E805" s="405"/>
      <c r="F805" s="406"/>
      <c r="G805" s="405"/>
      <c r="H805" s="406"/>
      <c r="I805" s="405"/>
      <c r="J805" s="365"/>
      <c r="K805" s="413"/>
      <c r="L805" s="365"/>
      <c r="M805" s="413"/>
      <c r="N805" s="365"/>
      <c r="O805" s="413"/>
      <c r="P805" s="365"/>
      <c r="Q805" s="413"/>
      <c r="R805" s="365"/>
      <c r="S805" s="413"/>
      <c r="T805" s="365"/>
      <c r="U805" s="413"/>
      <c r="V805" s="187"/>
      <c r="W805" s="410"/>
      <c r="X805" s="187"/>
      <c r="Y805" s="410"/>
      <c r="Z805" s="187"/>
      <c r="AA805" s="410"/>
      <c r="AB805" s="187"/>
      <c r="AC805" s="410"/>
      <c r="AD805" s="187"/>
      <c r="AE805" s="410"/>
      <c r="AF805" s="187"/>
      <c r="AG805" s="410"/>
      <c r="AH805" s="187"/>
      <c r="AI805" s="410"/>
      <c r="AJ805" s="187"/>
      <c r="AK805" s="410"/>
      <c r="AL805" s="187"/>
      <c r="AM805" s="410"/>
      <c r="AN805" s="187"/>
      <c r="AO805" s="410"/>
      <c r="AP805" s="187"/>
      <c r="AQ805" s="410"/>
      <c r="AR805" s="187"/>
      <c r="AS805" s="410"/>
      <c r="AT805" s="187"/>
      <c r="AU805" s="410"/>
      <c r="AV805" s="187"/>
      <c r="AW805" s="410"/>
      <c r="AX805" s="405"/>
      <c r="AY805" s="406"/>
      <c r="AZ805" s="406"/>
      <c r="BA805" s="405"/>
      <c r="BB805" s="406"/>
    </row>
    <row r="806" spans="1:54" ht="12.75">
      <c r="A806" s="405"/>
      <c r="B806" s="405"/>
      <c r="C806" s="312"/>
      <c r="D806" s="406"/>
      <c r="E806" s="405"/>
      <c r="F806" s="406"/>
      <c r="G806" s="405"/>
      <c r="H806" s="406"/>
      <c r="I806" s="405"/>
      <c r="J806" s="365"/>
      <c r="K806" s="413"/>
      <c r="L806" s="365"/>
      <c r="M806" s="413"/>
      <c r="N806" s="365"/>
      <c r="O806" s="413"/>
      <c r="P806" s="365"/>
      <c r="Q806" s="413"/>
      <c r="R806" s="365"/>
      <c r="S806" s="413"/>
      <c r="T806" s="365"/>
      <c r="U806" s="413"/>
      <c r="V806" s="187"/>
      <c r="W806" s="410"/>
      <c r="X806" s="187"/>
      <c r="Y806" s="410"/>
      <c r="Z806" s="187"/>
      <c r="AA806" s="410"/>
      <c r="AB806" s="187"/>
      <c r="AC806" s="410"/>
      <c r="AD806" s="187"/>
      <c r="AE806" s="410"/>
      <c r="AF806" s="187"/>
      <c r="AG806" s="410"/>
      <c r="AH806" s="187"/>
      <c r="AI806" s="410"/>
      <c r="AJ806" s="187"/>
      <c r="AK806" s="410"/>
      <c r="AL806" s="187"/>
      <c r="AM806" s="410"/>
      <c r="AN806" s="187"/>
      <c r="AO806" s="410"/>
      <c r="AP806" s="187"/>
      <c r="AQ806" s="410"/>
      <c r="AR806" s="187"/>
      <c r="AS806" s="410"/>
      <c r="AT806" s="187"/>
      <c r="AU806" s="410"/>
      <c r="AV806" s="187"/>
      <c r="AW806" s="410"/>
      <c r="AX806" s="405"/>
      <c r="AY806" s="406"/>
      <c r="AZ806" s="406"/>
      <c r="BA806" s="405"/>
      <c r="BB806" s="406"/>
    </row>
    <row r="807" spans="1:54" ht="12.75">
      <c r="A807" s="405"/>
      <c r="B807" s="405"/>
      <c r="C807" s="312"/>
      <c r="D807" s="406"/>
      <c r="E807" s="405"/>
      <c r="F807" s="406"/>
      <c r="G807" s="405"/>
      <c r="H807" s="406"/>
      <c r="I807" s="405"/>
      <c r="J807" s="365"/>
      <c r="K807" s="413"/>
      <c r="L807" s="365"/>
      <c r="M807" s="413"/>
      <c r="N807" s="365"/>
      <c r="O807" s="413"/>
      <c r="P807" s="365"/>
      <c r="Q807" s="413"/>
      <c r="R807" s="365"/>
      <c r="S807" s="413"/>
      <c r="T807" s="365"/>
      <c r="U807" s="413"/>
      <c r="V807" s="187"/>
      <c r="W807" s="410"/>
      <c r="X807" s="187"/>
      <c r="Y807" s="410"/>
      <c r="Z807" s="187"/>
      <c r="AA807" s="410"/>
      <c r="AB807" s="187"/>
      <c r="AC807" s="410"/>
      <c r="AD807" s="187"/>
      <c r="AE807" s="410"/>
      <c r="AF807" s="187"/>
      <c r="AG807" s="410"/>
      <c r="AH807" s="187"/>
      <c r="AI807" s="410"/>
      <c r="AJ807" s="187"/>
      <c r="AK807" s="410"/>
      <c r="AL807" s="187"/>
      <c r="AM807" s="410"/>
      <c r="AN807" s="187"/>
      <c r="AO807" s="410"/>
      <c r="AP807" s="187"/>
      <c r="AQ807" s="410"/>
      <c r="AR807" s="187"/>
      <c r="AS807" s="410"/>
      <c r="AT807" s="187"/>
      <c r="AU807" s="410"/>
      <c r="AV807" s="187"/>
      <c r="AW807" s="410"/>
      <c r="AX807" s="405"/>
      <c r="AY807" s="406"/>
      <c r="AZ807" s="406"/>
      <c r="BA807" s="405"/>
      <c r="BB807" s="406"/>
    </row>
    <row r="808" spans="1:54" ht="12.75">
      <c r="A808" s="405"/>
      <c r="B808" s="405"/>
      <c r="C808" s="312"/>
      <c r="D808" s="406"/>
      <c r="E808" s="405"/>
      <c r="F808" s="406"/>
      <c r="G808" s="405"/>
      <c r="H808" s="406"/>
      <c r="I808" s="405"/>
      <c r="J808" s="365"/>
      <c r="K808" s="413"/>
      <c r="L808" s="365"/>
      <c r="M808" s="413"/>
      <c r="N808" s="365"/>
      <c r="O808" s="413"/>
      <c r="P808" s="365"/>
      <c r="Q808" s="413"/>
      <c r="R808" s="365"/>
      <c r="S808" s="413"/>
      <c r="T808" s="365"/>
      <c r="U808" s="413"/>
      <c r="V808" s="187"/>
      <c r="W808" s="410"/>
      <c r="X808" s="187"/>
      <c r="Y808" s="410"/>
      <c r="Z808" s="187"/>
      <c r="AA808" s="410"/>
      <c r="AB808" s="187"/>
      <c r="AC808" s="410"/>
      <c r="AD808" s="187"/>
      <c r="AE808" s="410"/>
      <c r="AF808" s="187"/>
      <c r="AG808" s="410"/>
      <c r="AH808" s="187"/>
      <c r="AI808" s="410"/>
      <c r="AJ808" s="187"/>
      <c r="AK808" s="410"/>
      <c r="AL808" s="187"/>
      <c r="AM808" s="410"/>
      <c r="AN808" s="187"/>
      <c r="AO808" s="410"/>
      <c r="AP808" s="187"/>
      <c r="AQ808" s="410"/>
      <c r="AR808" s="187"/>
      <c r="AS808" s="410"/>
      <c r="AT808" s="187"/>
      <c r="AU808" s="410"/>
      <c r="AV808" s="187"/>
      <c r="AW808" s="410"/>
      <c r="AX808" s="405"/>
      <c r="AY808" s="406"/>
      <c r="AZ808" s="406"/>
      <c r="BA808" s="405"/>
      <c r="BB808" s="406"/>
    </row>
    <row r="809" spans="1:54" ht="12.75">
      <c r="A809" s="405"/>
      <c r="B809" s="405"/>
      <c r="C809" s="312"/>
      <c r="D809" s="406"/>
      <c r="E809" s="405"/>
      <c r="F809" s="406"/>
      <c r="G809" s="405"/>
      <c r="H809" s="406"/>
      <c r="I809" s="405"/>
      <c r="J809" s="365"/>
      <c r="K809" s="413"/>
      <c r="L809" s="365"/>
      <c r="M809" s="413"/>
      <c r="N809" s="365"/>
      <c r="O809" s="413"/>
      <c r="P809" s="365"/>
      <c r="Q809" s="413"/>
      <c r="R809" s="365"/>
      <c r="S809" s="413"/>
      <c r="T809" s="365"/>
      <c r="U809" s="413"/>
      <c r="V809" s="187"/>
      <c r="W809" s="410"/>
      <c r="X809" s="187"/>
      <c r="Y809" s="410"/>
      <c r="Z809" s="187"/>
      <c r="AA809" s="410"/>
      <c r="AB809" s="187"/>
      <c r="AC809" s="410"/>
      <c r="AD809" s="187"/>
      <c r="AE809" s="410"/>
      <c r="AF809" s="187"/>
      <c r="AG809" s="410"/>
      <c r="AH809" s="187"/>
      <c r="AI809" s="410"/>
      <c r="AJ809" s="187"/>
      <c r="AK809" s="410"/>
      <c r="AL809" s="187"/>
      <c r="AM809" s="410"/>
      <c r="AN809" s="187"/>
      <c r="AO809" s="410"/>
      <c r="AP809" s="187"/>
      <c r="AQ809" s="410"/>
      <c r="AR809" s="187"/>
      <c r="AS809" s="410"/>
      <c r="AT809" s="187"/>
      <c r="AU809" s="410"/>
      <c r="AV809" s="187"/>
      <c r="AW809" s="410"/>
      <c r="AX809" s="405"/>
      <c r="AY809" s="406"/>
      <c r="AZ809" s="406"/>
      <c r="BA809" s="405"/>
      <c r="BB809" s="406"/>
    </row>
    <row r="810" spans="1:54" ht="12.75">
      <c r="A810" s="405"/>
      <c r="B810" s="405"/>
      <c r="C810" s="312"/>
      <c r="D810" s="406"/>
      <c r="E810" s="405"/>
      <c r="F810" s="406"/>
      <c r="G810" s="405"/>
      <c r="H810" s="406"/>
      <c r="I810" s="405"/>
      <c r="J810" s="365"/>
      <c r="K810" s="413"/>
      <c r="L810" s="365"/>
      <c r="M810" s="413"/>
      <c r="N810" s="365"/>
      <c r="O810" s="413"/>
      <c r="P810" s="365"/>
      <c r="Q810" s="413"/>
      <c r="R810" s="365"/>
      <c r="S810" s="413"/>
      <c r="T810" s="365"/>
      <c r="U810" s="413"/>
      <c r="V810" s="187"/>
      <c r="W810" s="410"/>
      <c r="X810" s="187"/>
      <c r="Y810" s="410"/>
      <c r="Z810" s="187"/>
      <c r="AA810" s="410"/>
      <c r="AB810" s="187"/>
      <c r="AC810" s="410"/>
      <c r="AD810" s="187"/>
      <c r="AE810" s="410"/>
      <c r="AF810" s="187"/>
      <c r="AG810" s="410"/>
      <c r="AH810" s="187"/>
      <c r="AI810" s="410"/>
      <c r="AJ810" s="187"/>
      <c r="AK810" s="410"/>
      <c r="AL810" s="187"/>
      <c r="AM810" s="410"/>
      <c r="AN810" s="187"/>
      <c r="AO810" s="410"/>
      <c r="AP810" s="187"/>
      <c r="AQ810" s="410"/>
      <c r="AR810" s="187"/>
      <c r="AS810" s="410"/>
      <c r="AT810" s="187"/>
      <c r="AU810" s="410"/>
      <c r="AV810" s="187"/>
      <c r="AW810" s="410"/>
      <c r="AX810" s="405"/>
      <c r="AY810" s="406"/>
      <c r="AZ810" s="406"/>
      <c r="BA810" s="405"/>
      <c r="BB810" s="406"/>
    </row>
    <row r="811" spans="1:54" ht="12.75">
      <c r="A811" s="405"/>
      <c r="B811" s="405"/>
      <c r="C811" s="312"/>
      <c r="D811" s="406"/>
      <c r="E811" s="405"/>
      <c r="F811" s="406"/>
      <c r="G811" s="405"/>
      <c r="H811" s="406"/>
      <c r="I811" s="405"/>
      <c r="J811" s="365"/>
      <c r="K811" s="413"/>
      <c r="L811" s="365"/>
      <c r="M811" s="413"/>
      <c r="N811" s="365"/>
      <c r="O811" s="413"/>
      <c r="P811" s="365"/>
      <c r="Q811" s="413"/>
      <c r="R811" s="365"/>
      <c r="S811" s="413"/>
      <c r="T811" s="365"/>
      <c r="U811" s="413"/>
      <c r="V811" s="187"/>
      <c r="W811" s="410"/>
      <c r="X811" s="187"/>
      <c r="Y811" s="410"/>
      <c r="Z811" s="187"/>
      <c r="AA811" s="410"/>
      <c r="AB811" s="187"/>
      <c r="AC811" s="410"/>
      <c r="AD811" s="187"/>
      <c r="AE811" s="410"/>
      <c r="AF811" s="187"/>
      <c r="AG811" s="410"/>
      <c r="AH811" s="187"/>
      <c r="AI811" s="410"/>
      <c r="AJ811" s="187"/>
      <c r="AK811" s="410"/>
      <c r="AL811" s="187"/>
      <c r="AM811" s="410"/>
      <c r="AN811" s="187"/>
      <c r="AO811" s="410"/>
      <c r="AP811" s="187"/>
      <c r="AQ811" s="410"/>
      <c r="AR811" s="187"/>
      <c r="AS811" s="410"/>
      <c r="AT811" s="187"/>
      <c r="AU811" s="410"/>
      <c r="AV811" s="187"/>
      <c r="AW811" s="410"/>
      <c r="AX811" s="405"/>
      <c r="AY811" s="406"/>
      <c r="AZ811" s="406"/>
      <c r="BA811" s="405"/>
      <c r="BB811" s="406"/>
    </row>
    <row r="812" spans="1:54" ht="12.75">
      <c r="A812" s="405"/>
      <c r="B812" s="405"/>
      <c r="C812" s="312"/>
      <c r="D812" s="406"/>
      <c r="E812" s="405"/>
      <c r="F812" s="406"/>
      <c r="G812" s="405"/>
      <c r="H812" s="406"/>
      <c r="I812" s="405"/>
      <c r="J812" s="365"/>
      <c r="K812" s="413"/>
      <c r="L812" s="365"/>
      <c r="M812" s="413"/>
      <c r="N812" s="365"/>
      <c r="O812" s="413"/>
      <c r="P812" s="365"/>
      <c r="Q812" s="413"/>
      <c r="R812" s="365"/>
      <c r="S812" s="413"/>
      <c r="T812" s="365"/>
      <c r="U812" s="413"/>
      <c r="V812" s="187"/>
      <c r="W812" s="410"/>
      <c r="X812" s="187"/>
      <c r="Y812" s="410"/>
      <c r="Z812" s="187"/>
      <c r="AA812" s="410"/>
      <c r="AB812" s="187"/>
      <c r="AC812" s="410"/>
      <c r="AD812" s="187"/>
      <c r="AE812" s="410"/>
      <c r="AF812" s="187"/>
      <c r="AG812" s="410"/>
      <c r="AH812" s="187"/>
      <c r="AI812" s="410"/>
      <c r="AJ812" s="187"/>
      <c r="AK812" s="410"/>
      <c r="AL812" s="187"/>
      <c r="AM812" s="410"/>
      <c r="AN812" s="187"/>
      <c r="AO812" s="410"/>
      <c r="AP812" s="187"/>
      <c r="AQ812" s="410"/>
      <c r="AR812" s="187"/>
      <c r="AS812" s="410"/>
      <c r="AT812" s="187"/>
      <c r="AU812" s="410"/>
      <c r="AV812" s="187"/>
      <c r="AW812" s="410"/>
      <c r="AX812" s="405"/>
      <c r="AY812" s="406"/>
      <c r="AZ812" s="406"/>
      <c r="BA812" s="405"/>
      <c r="BB812" s="406"/>
    </row>
    <row r="813" spans="1:54" ht="12.75">
      <c r="A813" s="405"/>
      <c r="B813" s="405"/>
      <c r="C813" s="312"/>
      <c r="D813" s="406"/>
      <c r="E813" s="405"/>
      <c r="F813" s="406"/>
      <c r="G813" s="405"/>
      <c r="H813" s="406"/>
      <c r="I813" s="405"/>
      <c r="J813" s="365"/>
      <c r="K813" s="413"/>
      <c r="L813" s="365"/>
      <c r="M813" s="413"/>
      <c r="N813" s="365"/>
      <c r="O813" s="413"/>
      <c r="P813" s="365"/>
      <c r="Q813" s="413"/>
      <c r="R813" s="365"/>
      <c r="S813" s="413"/>
      <c r="T813" s="365"/>
      <c r="U813" s="413"/>
      <c r="V813" s="187"/>
      <c r="W813" s="410"/>
      <c r="X813" s="187"/>
      <c r="Y813" s="410"/>
      <c r="Z813" s="187"/>
      <c r="AA813" s="410"/>
      <c r="AB813" s="187"/>
      <c r="AC813" s="410"/>
      <c r="AD813" s="187"/>
      <c r="AE813" s="410"/>
      <c r="AF813" s="187"/>
      <c r="AG813" s="410"/>
      <c r="AH813" s="187"/>
      <c r="AI813" s="410"/>
      <c r="AJ813" s="187"/>
      <c r="AK813" s="410"/>
      <c r="AL813" s="187"/>
      <c r="AM813" s="410"/>
      <c r="AN813" s="187"/>
      <c r="AO813" s="410"/>
      <c r="AP813" s="187"/>
      <c r="AQ813" s="410"/>
      <c r="AR813" s="187"/>
      <c r="AS813" s="410"/>
      <c r="AT813" s="187"/>
      <c r="AU813" s="410"/>
      <c r="AV813" s="187"/>
      <c r="AW813" s="410"/>
      <c r="AX813" s="405"/>
      <c r="AY813" s="406"/>
      <c r="AZ813" s="406"/>
      <c r="BA813" s="405"/>
      <c r="BB813" s="406"/>
    </row>
    <row r="814" spans="1:54" ht="12.75">
      <c r="A814" s="405"/>
      <c r="B814" s="405"/>
      <c r="C814" s="312"/>
      <c r="D814" s="406"/>
      <c r="E814" s="405"/>
      <c r="F814" s="406"/>
      <c r="G814" s="405"/>
      <c r="H814" s="406"/>
      <c r="I814" s="405"/>
      <c r="J814" s="365"/>
      <c r="K814" s="413"/>
      <c r="L814" s="365"/>
      <c r="M814" s="413"/>
      <c r="N814" s="365"/>
      <c r="O814" s="413"/>
      <c r="P814" s="365"/>
      <c r="Q814" s="413"/>
      <c r="R814" s="365"/>
      <c r="S814" s="413"/>
      <c r="T814" s="365"/>
      <c r="U814" s="413"/>
      <c r="V814" s="187"/>
      <c r="W814" s="410"/>
      <c r="X814" s="187"/>
      <c r="Y814" s="410"/>
      <c r="Z814" s="187"/>
      <c r="AA814" s="410"/>
      <c r="AB814" s="187"/>
      <c r="AC814" s="410"/>
      <c r="AD814" s="187"/>
      <c r="AE814" s="410"/>
      <c r="AF814" s="187"/>
      <c r="AG814" s="410"/>
      <c r="AH814" s="187"/>
      <c r="AI814" s="410"/>
      <c r="AJ814" s="187"/>
      <c r="AK814" s="410"/>
      <c r="AL814" s="187"/>
      <c r="AM814" s="410"/>
      <c r="AN814" s="187"/>
      <c r="AO814" s="410"/>
      <c r="AP814" s="187"/>
      <c r="AQ814" s="410"/>
      <c r="AR814" s="187"/>
      <c r="AS814" s="410"/>
      <c r="AT814" s="187"/>
      <c r="AU814" s="410"/>
      <c r="AV814" s="187"/>
      <c r="AW814" s="410"/>
      <c r="AX814" s="405"/>
      <c r="AY814" s="406"/>
      <c r="AZ814" s="406"/>
      <c r="BA814" s="405"/>
      <c r="BB814" s="406"/>
    </row>
    <row r="815" spans="1:54" ht="12.75">
      <c r="A815" s="405"/>
      <c r="B815" s="405"/>
      <c r="C815" s="312"/>
      <c r="D815" s="406"/>
      <c r="E815" s="405"/>
      <c r="F815" s="406"/>
      <c r="G815" s="405"/>
      <c r="H815" s="406"/>
      <c r="I815" s="405"/>
      <c r="J815" s="365"/>
      <c r="K815" s="413"/>
      <c r="L815" s="365"/>
      <c r="M815" s="413"/>
      <c r="N815" s="365"/>
      <c r="O815" s="413"/>
      <c r="P815" s="365"/>
      <c r="Q815" s="413"/>
      <c r="R815" s="365"/>
      <c r="S815" s="413"/>
      <c r="T815" s="365"/>
      <c r="U815" s="413"/>
      <c r="V815" s="187"/>
      <c r="W815" s="410"/>
      <c r="X815" s="187"/>
      <c r="Y815" s="410"/>
      <c r="Z815" s="187"/>
      <c r="AA815" s="410"/>
      <c r="AB815" s="187"/>
      <c r="AC815" s="410"/>
      <c r="AD815" s="187"/>
      <c r="AE815" s="410"/>
      <c r="AF815" s="187"/>
      <c r="AG815" s="410"/>
      <c r="AH815" s="187"/>
      <c r="AI815" s="410"/>
      <c r="AJ815" s="187"/>
      <c r="AK815" s="410"/>
      <c r="AL815" s="187"/>
      <c r="AM815" s="410"/>
      <c r="AN815" s="187"/>
      <c r="AO815" s="410"/>
      <c r="AP815" s="187"/>
      <c r="AQ815" s="410"/>
      <c r="AR815" s="187"/>
      <c r="AS815" s="410"/>
      <c r="AT815" s="187"/>
      <c r="AU815" s="410"/>
      <c r="AV815" s="187"/>
      <c r="AW815" s="410"/>
      <c r="AX815" s="405"/>
      <c r="AY815" s="406"/>
      <c r="AZ815" s="406"/>
      <c r="BA815" s="405"/>
      <c r="BB815" s="406"/>
    </row>
    <row r="816" spans="1:54" ht="12.75">
      <c r="A816" s="405"/>
      <c r="B816" s="405"/>
      <c r="C816" s="312"/>
      <c r="D816" s="406"/>
      <c r="E816" s="405"/>
      <c r="F816" s="406"/>
      <c r="G816" s="405"/>
      <c r="H816" s="406"/>
      <c r="I816" s="405"/>
      <c r="J816" s="365"/>
      <c r="K816" s="413"/>
      <c r="L816" s="365"/>
      <c r="M816" s="413"/>
      <c r="N816" s="365"/>
      <c r="O816" s="413"/>
      <c r="P816" s="365"/>
      <c r="Q816" s="413"/>
      <c r="R816" s="365"/>
      <c r="S816" s="413"/>
      <c r="T816" s="365"/>
      <c r="U816" s="413"/>
      <c r="V816" s="187"/>
      <c r="W816" s="410"/>
      <c r="X816" s="187"/>
      <c r="Y816" s="410"/>
      <c r="Z816" s="187"/>
      <c r="AA816" s="410"/>
      <c r="AB816" s="187"/>
      <c r="AC816" s="410"/>
      <c r="AD816" s="187"/>
      <c r="AE816" s="410"/>
      <c r="AF816" s="187"/>
      <c r="AG816" s="410"/>
      <c r="AH816" s="187"/>
      <c r="AI816" s="410"/>
      <c r="AJ816" s="187"/>
      <c r="AK816" s="410"/>
      <c r="AL816" s="187"/>
      <c r="AM816" s="410"/>
      <c r="AN816" s="187"/>
      <c r="AO816" s="410"/>
      <c r="AP816" s="187"/>
      <c r="AQ816" s="410"/>
      <c r="AR816" s="187"/>
      <c r="AS816" s="410"/>
      <c r="AT816" s="187"/>
      <c r="AU816" s="410"/>
      <c r="AV816" s="187"/>
      <c r="AW816" s="410"/>
      <c r="AX816" s="405"/>
      <c r="AY816" s="406"/>
      <c r="AZ816" s="406"/>
      <c r="BA816" s="405"/>
      <c r="BB816" s="406"/>
    </row>
    <row r="817" spans="1:54" ht="12.75">
      <c r="A817" s="405"/>
      <c r="B817" s="405"/>
      <c r="C817" s="312"/>
      <c r="D817" s="406"/>
      <c r="E817" s="405"/>
      <c r="F817" s="406"/>
      <c r="G817" s="405"/>
      <c r="H817" s="406"/>
      <c r="I817" s="405"/>
      <c r="J817" s="365"/>
      <c r="K817" s="413"/>
      <c r="L817" s="365"/>
      <c r="M817" s="413"/>
      <c r="N817" s="365"/>
      <c r="O817" s="413"/>
      <c r="P817" s="365"/>
      <c r="Q817" s="413"/>
      <c r="R817" s="365"/>
      <c r="S817" s="413"/>
      <c r="T817" s="365"/>
      <c r="U817" s="413"/>
      <c r="V817" s="187"/>
      <c r="W817" s="410"/>
      <c r="X817" s="187"/>
      <c r="Y817" s="410"/>
      <c r="Z817" s="187"/>
      <c r="AA817" s="410"/>
      <c r="AB817" s="187"/>
      <c r="AC817" s="410"/>
      <c r="AD817" s="187"/>
      <c r="AE817" s="410"/>
      <c r="AF817" s="187"/>
      <c r="AG817" s="410"/>
      <c r="AH817" s="187"/>
      <c r="AI817" s="410"/>
      <c r="AJ817" s="187"/>
      <c r="AK817" s="410"/>
      <c r="AL817" s="187"/>
      <c r="AM817" s="410"/>
      <c r="AN817" s="187"/>
      <c r="AO817" s="410"/>
      <c r="AP817" s="187"/>
      <c r="AQ817" s="410"/>
      <c r="AR817" s="187"/>
      <c r="AS817" s="410"/>
      <c r="AT817" s="187"/>
      <c r="AU817" s="410"/>
      <c r="AV817" s="187"/>
      <c r="AW817" s="410"/>
      <c r="AX817" s="405"/>
      <c r="AY817" s="406"/>
      <c r="AZ817" s="406"/>
      <c r="BA817" s="405"/>
      <c r="BB817" s="406"/>
    </row>
    <row r="818" spans="1:54" ht="12.75">
      <c r="A818" s="405"/>
      <c r="B818" s="405"/>
      <c r="C818" s="312"/>
      <c r="D818" s="406"/>
      <c r="E818" s="405"/>
      <c r="F818" s="406"/>
      <c r="G818" s="405"/>
      <c r="H818" s="406"/>
      <c r="I818" s="405"/>
      <c r="J818" s="365"/>
      <c r="K818" s="413"/>
      <c r="L818" s="365"/>
      <c r="M818" s="413"/>
      <c r="N818" s="365"/>
      <c r="O818" s="413"/>
      <c r="P818" s="365"/>
      <c r="Q818" s="413"/>
      <c r="R818" s="365"/>
      <c r="S818" s="413"/>
      <c r="T818" s="365"/>
      <c r="U818" s="413"/>
      <c r="V818" s="187"/>
      <c r="W818" s="410"/>
      <c r="X818" s="187"/>
      <c r="Y818" s="410"/>
      <c r="Z818" s="187"/>
      <c r="AA818" s="410"/>
      <c r="AB818" s="187"/>
      <c r="AC818" s="410"/>
      <c r="AD818" s="187"/>
      <c r="AE818" s="410"/>
      <c r="AF818" s="187"/>
      <c r="AG818" s="410"/>
      <c r="AH818" s="187"/>
      <c r="AI818" s="410"/>
      <c r="AJ818" s="187"/>
      <c r="AK818" s="410"/>
      <c r="AL818" s="187"/>
      <c r="AM818" s="410"/>
      <c r="AN818" s="187"/>
      <c r="AO818" s="410"/>
      <c r="AP818" s="187"/>
      <c r="AQ818" s="410"/>
      <c r="AR818" s="187"/>
      <c r="AS818" s="410"/>
      <c r="AT818" s="187"/>
      <c r="AU818" s="410"/>
      <c r="AV818" s="187"/>
      <c r="AW818" s="410"/>
      <c r="AX818" s="405"/>
      <c r="AY818" s="406"/>
      <c r="AZ818" s="406"/>
      <c r="BA818" s="405"/>
      <c r="BB818" s="406"/>
    </row>
    <row r="819" spans="1:54" ht="12.75">
      <c r="A819" s="405"/>
      <c r="B819" s="405"/>
      <c r="C819" s="312"/>
      <c r="D819" s="406"/>
      <c r="E819" s="405"/>
      <c r="F819" s="406"/>
      <c r="G819" s="405"/>
      <c r="H819" s="406"/>
      <c r="I819" s="405"/>
      <c r="J819" s="365"/>
      <c r="K819" s="413"/>
      <c r="L819" s="365"/>
      <c r="M819" s="413"/>
      <c r="N819" s="365"/>
      <c r="O819" s="413"/>
      <c r="P819" s="365"/>
      <c r="Q819" s="413"/>
      <c r="R819" s="365"/>
      <c r="S819" s="413"/>
      <c r="T819" s="365"/>
      <c r="U819" s="413"/>
      <c r="V819" s="187"/>
      <c r="W819" s="410"/>
      <c r="X819" s="187"/>
      <c r="Y819" s="410"/>
      <c r="Z819" s="187"/>
      <c r="AA819" s="410"/>
      <c r="AB819" s="187"/>
      <c r="AC819" s="410"/>
      <c r="AD819" s="187"/>
      <c r="AE819" s="410"/>
      <c r="AF819" s="187"/>
      <c r="AG819" s="410"/>
      <c r="AH819" s="187"/>
      <c r="AI819" s="410"/>
      <c r="AJ819" s="187"/>
      <c r="AK819" s="410"/>
      <c r="AL819" s="187"/>
      <c r="AM819" s="410"/>
      <c r="AN819" s="187"/>
      <c r="AO819" s="410"/>
      <c r="AP819" s="187"/>
      <c r="AQ819" s="410"/>
      <c r="AR819" s="187"/>
      <c r="AS819" s="410"/>
      <c r="AT819" s="187"/>
      <c r="AU819" s="410"/>
      <c r="AV819" s="187"/>
      <c r="AW819" s="410"/>
      <c r="AX819" s="405"/>
      <c r="AY819" s="406"/>
      <c r="AZ819" s="406"/>
      <c r="BA819" s="405"/>
      <c r="BB819" s="406"/>
    </row>
    <row r="820" spans="1:54" ht="12.75">
      <c r="A820" s="405"/>
      <c r="B820" s="405"/>
      <c r="C820" s="312"/>
      <c r="D820" s="406"/>
      <c r="E820" s="405"/>
      <c r="F820" s="406"/>
      <c r="G820" s="405"/>
      <c r="H820" s="406"/>
      <c r="I820" s="405"/>
      <c r="J820" s="365"/>
      <c r="K820" s="413"/>
      <c r="L820" s="365"/>
      <c r="M820" s="413"/>
      <c r="N820" s="365"/>
      <c r="O820" s="413"/>
      <c r="P820" s="365"/>
      <c r="Q820" s="413"/>
      <c r="R820" s="365"/>
      <c r="S820" s="413"/>
      <c r="T820" s="365"/>
      <c r="U820" s="413"/>
      <c r="V820" s="187"/>
      <c r="W820" s="410"/>
      <c r="X820" s="187"/>
      <c r="Y820" s="410"/>
      <c r="Z820" s="187"/>
      <c r="AA820" s="410"/>
      <c r="AB820" s="187"/>
      <c r="AC820" s="410"/>
      <c r="AD820" s="187"/>
      <c r="AE820" s="410"/>
      <c r="AF820" s="187"/>
      <c r="AG820" s="410"/>
      <c r="AH820" s="187"/>
      <c r="AI820" s="410"/>
      <c r="AJ820" s="187"/>
      <c r="AK820" s="410"/>
      <c r="AL820" s="187"/>
      <c r="AM820" s="410"/>
      <c r="AN820" s="187"/>
      <c r="AO820" s="410"/>
      <c r="AP820" s="187"/>
      <c r="AQ820" s="410"/>
      <c r="AR820" s="187"/>
      <c r="AS820" s="410"/>
      <c r="AT820" s="187"/>
      <c r="AU820" s="410"/>
      <c r="AV820" s="187"/>
      <c r="AW820" s="410"/>
      <c r="AX820" s="405"/>
      <c r="AY820" s="406"/>
      <c r="AZ820" s="406"/>
      <c r="BA820" s="405"/>
      <c r="BB820" s="406"/>
    </row>
    <row r="821" spans="1:54" ht="12.75">
      <c r="A821" s="405"/>
      <c r="B821" s="405"/>
      <c r="C821" s="312"/>
      <c r="D821" s="406"/>
      <c r="E821" s="405"/>
      <c r="F821" s="406"/>
      <c r="G821" s="405"/>
      <c r="H821" s="406"/>
      <c r="I821" s="405"/>
      <c r="J821" s="365"/>
      <c r="K821" s="413"/>
      <c r="L821" s="365"/>
      <c r="M821" s="413"/>
      <c r="N821" s="365"/>
      <c r="O821" s="413"/>
      <c r="P821" s="365"/>
      <c r="Q821" s="413"/>
      <c r="R821" s="365"/>
      <c r="S821" s="413"/>
      <c r="T821" s="365"/>
      <c r="U821" s="413"/>
      <c r="V821" s="187"/>
      <c r="W821" s="410"/>
      <c r="X821" s="187"/>
      <c r="Y821" s="410"/>
      <c r="Z821" s="187"/>
      <c r="AA821" s="410"/>
      <c r="AB821" s="187"/>
      <c r="AC821" s="410"/>
      <c r="AD821" s="187"/>
      <c r="AE821" s="410"/>
      <c r="AF821" s="187"/>
      <c r="AG821" s="410"/>
      <c r="AH821" s="187"/>
      <c r="AI821" s="410"/>
      <c r="AJ821" s="187"/>
      <c r="AK821" s="410"/>
      <c r="AL821" s="187"/>
      <c r="AM821" s="410"/>
      <c r="AN821" s="187"/>
      <c r="AO821" s="410"/>
      <c r="AP821" s="187"/>
      <c r="AQ821" s="410"/>
      <c r="AR821" s="187"/>
      <c r="AS821" s="410"/>
      <c r="AT821" s="187"/>
      <c r="AU821" s="410"/>
      <c r="AV821" s="187"/>
      <c r="AW821" s="410"/>
      <c r="AX821" s="405"/>
      <c r="AY821" s="406"/>
      <c r="AZ821" s="406"/>
      <c r="BA821" s="405"/>
      <c r="BB821" s="406"/>
    </row>
    <row r="822" spans="1:54" ht="12.75">
      <c r="A822" s="405"/>
      <c r="B822" s="405"/>
      <c r="C822" s="312"/>
      <c r="D822" s="406"/>
      <c r="E822" s="405"/>
      <c r="F822" s="406"/>
      <c r="G822" s="405"/>
      <c r="H822" s="406"/>
      <c r="I822" s="405"/>
      <c r="J822" s="365"/>
      <c r="K822" s="413"/>
      <c r="L822" s="365"/>
      <c r="M822" s="413"/>
      <c r="N822" s="365"/>
      <c r="O822" s="413"/>
      <c r="P822" s="365"/>
      <c r="Q822" s="413"/>
      <c r="R822" s="365"/>
      <c r="S822" s="413"/>
      <c r="T822" s="365"/>
      <c r="U822" s="413"/>
      <c r="V822" s="187"/>
      <c r="W822" s="410"/>
      <c r="X822" s="187"/>
      <c r="Y822" s="410"/>
      <c r="Z822" s="187"/>
      <c r="AA822" s="410"/>
      <c r="AB822" s="187"/>
      <c r="AC822" s="410"/>
      <c r="AD822" s="187"/>
      <c r="AE822" s="410"/>
      <c r="AF822" s="187"/>
      <c r="AG822" s="410"/>
      <c r="AH822" s="187"/>
      <c r="AI822" s="410"/>
      <c r="AJ822" s="187"/>
      <c r="AK822" s="410"/>
      <c r="AL822" s="187"/>
      <c r="AM822" s="410"/>
      <c r="AN822" s="187"/>
      <c r="AO822" s="410"/>
      <c r="AP822" s="187"/>
      <c r="AQ822" s="410"/>
      <c r="AR822" s="187"/>
      <c r="AS822" s="410"/>
      <c r="AT822" s="187"/>
      <c r="AU822" s="410"/>
      <c r="AV822" s="187"/>
      <c r="AW822" s="410"/>
      <c r="AX822" s="405"/>
      <c r="AY822" s="406"/>
      <c r="AZ822" s="406"/>
      <c r="BA822" s="405"/>
      <c r="BB822" s="406"/>
    </row>
    <row r="823" spans="1:54" ht="12.75">
      <c r="A823" s="405"/>
      <c r="B823" s="405"/>
      <c r="C823" s="312"/>
      <c r="D823" s="406"/>
      <c r="E823" s="405"/>
      <c r="F823" s="406"/>
      <c r="G823" s="405"/>
      <c r="H823" s="406"/>
      <c r="I823" s="405"/>
      <c r="J823" s="365"/>
      <c r="K823" s="413"/>
      <c r="L823" s="365"/>
      <c r="M823" s="413"/>
      <c r="N823" s="365"/>
      <c r="O823" s="413"/>
      <c r="P823" s="365"/>
      <c r="Q823" s="413"/>
      <c r="R823" s="365"/>
      <c r="S823" s="413"/>
      <c r="T823" s="365"/>
      <c r="U823" s="413"/>
      <c r="V823" s="187"/>
      <c r="W823" s="410"/>
      <c r="X823" s="187"/>
      <c r="Y823" s="410"/>
      <c r="Z823" s="187"/>
      <c r="AA823" s="410"/>
      <c r="AB823" s="187"/>
      <c r="AC823" s="410"/>
      <c r="AD823" s="187"/>
      <c r="AE823" s="410"/>
      <c r="AF823" s="187"/>
      <c r="AG823" s="410"/>
      <c r="AH823" s="187"/>
      <c r="AI823" s="410"/>
      <c r="AJ823" s="187"/>
      <c r="AK823" s="410"/>
      <c r="AL823" s="187"/>
      <c r="AM823" s="410"/>
      <c r="AN823" s="187"/>
      <c r="AO823" s="410"/>
      <c r="AP823" s="187"/>
      <c r="AQ823" s="410"/>
      <c r="AR823" s="187"/>
      <c r="AS823" s="410"/>
      <c r="AT823" s="187"/>
      <c r="AU823" s="410"/>
      <c r="AV823" s="187"/>
      <c r="AW823" s="410"/>
      <c r="AX823" s="405"/>
      <c r="AY823" s="406"/>
      <c r="AZ823" s="406"/>
      <c r="BA823" s="405"/>
      <c r="BB823" s="406"/>
    </row>
    <row r="824" spans="1:54" ht="12.75">
      <c r="A824" s="405"/>
      <c r="B824" s="405"/>
      <c r="C824" s="312"/>
      <c r="D824" s="406"/>
      <c r="E824" s="405"/>
      <c r="F824" s="406"/>
      <c r="G824" s="405"/>
      <c r="H824" s="406"/>
      <c r="I824" s="405"/>
      <c r="J824" s="365"/>
      <c r="K824" s="413"/>
      <c r="L824" s="365"/>
      <c r="M824" s="413"/>
      <c r="N824" s="365"/>
      <c r="O824" s="413"/>
      <c r="P824" s="365"/>
      <c r="Q824" s="413"/>
      <c r="R824" s="365"/>
      <c r="S824" s="413"/>
      <c r="T824" s="365"/>
      <c r="U824" s="413"/>
      <c r="V824" s="187"/>
      <c r="W824" s="410"/>
      <c r="X824" s="187"/>
      <c r="Y824" s="410"/>
      <c r="Z824" s="187"/>
      <c r="AA824" s="410"/>
      <c r="AB824" s="187"/>
      <c r="AC824" s="410"/>
      <c r="AD824" s="187"/>
      <c r="AE824" s="410"/>
      <c r="AF824" s="187"/>
      <c r="AG824" s="410"/>
      <c r="AH824" s="187"/>
      <c r="AI824" s="410"/>
      <c r="AJ824" s="187"/>
      <c r="AK824" s="410"/>
      <c r="AL824" s="187"/>
      <c r="AM824" s="410"/>
      <c r="AN824" s="187"/>
      <c r="AO824" s="410"/>
      <c r="AP824" s="187"/>
      <c r="AQ824" s="410"/>
      <c r="AR824" s="187"/>
      <c r="AS824" s="410"/>
      <c r="AT824" s="187"/>
      <c r="AU824" s="410"/>
      <c r="AV824" s="187"/>
      <c r="AW824" s="410"/>
      <c r="AX824" s="405"/>
      <c r="AY824" s="406"/>
      <c r="AZ824" s="406"/>
      <c r="BA824" s="405"/>
      <c r="BB824" s="406"/>
    </row>
    <row r="825" spans="1:54" ht="12.75">
      <c r="A825" s="405"/>
      <c r="B825" s="405"/>
      <c r="C825" s="312"/>
      <c r="D825" s="406"/>
      <c r="E825" s="405"/>
      <c r="F825" s="406"/>
      <c r="G825" s="405"/>
      <c r="H825" s="406"/>
      <c r="I825" s="405"/>
      <c r="J825" s="365"/>
      <c r="K825" s="413"/>
      <c r="L825" s="365"/>
      <c r="M825" s="413"/>
      <c r="N825" s="365"/>
      <c r="O825" s="413"/>
      <c r="P825" s="365"/>
      <c r="Q825" s="413"/>
      <c r="R825" s="365"/>
      <c r="S825" s="413"/>
      <c r="T825" s="365"/>
      <c r="U825" s="413"/>
      <c r="V825" s="187"/>
      <c r="W825" s="410"/>
      <c r="X825" s="187"/>
      <c r="Y825" s="410"/>
      <c r="Z825" s="187"/>
      <c r="AA825" s="410"/>
      <c r="AB825" s="187"/>
      <c r="AC825" s="410"/>
      <c r="AD825" s="187"/>
      <c r="AE825" s="410"/>
      <c r="AF825" s="187"/>
      <c r="AG825" s="410"/>
      <c r="AH825" s="187"/>
      <c r="AI825" s="410"/>
      <c r="AJ825" s="187"/>
      <c r="AK825" s="410"/>
      <c r="AL825" s="187"/>
      <c r="AM825" s="410"/>
      <c r="AN825" s="187"/>
      <c r="AO825" s="410"/>
      <c r="AP825" s="187"/>
      <c r="AQ825" s="410"/>
      <c r="AR825" s="187"/>
      <c r="AS825" s="410"/>
      <c r="AT825" s="187"/>
      <c r="AU825" s="410"/>
      <c r="AV825" s="187"/>
      <c r="AW825" s="410"/>
      <c r="AX825" s="405"/>
      <c r="AY825" s="406"/>
      <c r="AZ825" s="406"/>
      <c r="BA825" s="405"/>
      <c r="BB825" s="406"/>
    </row>
    <row r="826" spans="1:54" ht="12.75">
      <c r="A826" s="405"/>
      <c r="B826" s="405"/>
      <c r="C826" s="312"/>
      <c r="D826" s="406"/>
      <c r="E826" s="405"/>
      <c r="F826" s="406"/>
      <c r="G826" s="405"/>
      <c r="H826" s="406"/>
      <c r="I826" s="405"/>
      <c r="J826" s="365"/>
      <c r="K826" s="413"/>
      <c r="L826" s="365"/>
      <c r="M826" s="413"/>
      <c r="N826" s="365"/>
      <c r="O826" s="413"/>
      <c r="P826" s="365"/>
      <c r="Q826" s="413"/>
      <c r="R826" s="365"/>
      <c r="S826" s="413"/>
      <c r="T826" s="365"/>
      <c r="U826" s="413"/>
      <c r="V826" s="187"/>
      <c r="W826" s="410"/>
      <c r="X826" s="187"/>
      <c r="Y826" s="410"/>
      <c r="Z826" s="187"/>
      <c r="AA826" s="410"/>
      <c r="AB826" s="187"/>
      <c r="AC826" s="410"/>
      <c r="AD826" s="187"/>
      <c r="AE826" s="410"/>
      <c r="AF826" s="187"/>
      <c r="AG826" s="410"/>
      <c r="AH826" s="187"/>
      <c r="AI826" s="410"/>
      <c r="AJ826" s="187"/>
      <c r="AK826" s="410"/>
      <c r="AL826" s="187"/>
      <c r="AM826" s="410"/>
      <c r="AN826" s="187"/>
      <c r="AO826" s="410"/>
      <c r="AP826" s="187"/>
      <c r="AQ826" s="410"/>
      <c r="AR826" s="187"/>
      <c r="AS826" s="410"/>
      <c r="AT826" s="187"/>
      <c r="AU826" s="410"/>
      <c r="AV826" s="187"/>
      <c r="AW826" s="410"/>
      <c r="AX826" s="405"/>
      <c r="AY826" s="406"/>
      <c r="AZ826" s="406"/>
      <c r="BA826" s="405"/>
      <c r="BB826" s="406"/>
    </row>
    <row r="827" spans="1:54" ht="12.75">
      <c r="A827" s="405"/>
      <c r="B827" s="405"/>
      <c r="C827" s="312"/>
      <c r="D827" s="406"/>
      <c r="E827" s="405"/>
      <c r="F827" s="406"/>
      <c r="G827" s="405"/>
      <c r="H827" s="406"/>
      <c r="I827" s="405"/>
      <c r="J827" s="365"/>
      <c r="K827" s="413"/>
      <c r="L827" s="365"/>
      <c r="M827" s="413"/>
      <c r="N827" s="365"/>
      <c r="O827" s="413"/>
      <c r="P827" s="365"/>
      <c r="Q827" s="413"/>
      <c r="R827" s="365"/>
      <c r="S827" s="413"/>
      <c r="T827" s="365"/>
      <c r="U827" s="413"/>
      <c r="V827" s="187"/>
      <c r="W827" s="410"/>
      <c r="X827" s="187"/>
      <c r="Y827" s="410"/>
      <c r="Z827" s="187"/>
      <c r="AA827" s="410"/>
      <c r="AB827" s="187"/>
      <c r="AC827" s="410"/>
      <c r="AD827" s="187"/>
      <c r="AE827" s="410"/>
      <c r="AF827" s="187"/>
      <c r="AG827" s="410"/>
      <c r="AH827" s="187"/>
      <c r="AI827" s="410"/>
      <c r="AJ827" s="187"/>
      <c r="AK827" s="410"/>
      <c r="AL827" s="187"/>
      <c r="AM827" s="410"/>
      <c r="AN827" s="187"/>
      <c r="AO827" s="410"/>
      <c r="AP827" s="187"/>
      <c r="AQ827" s="410"/>
      <c r="AR827" s="187"/>
      <c r="AS827" s="410"/>
      <c r="AT827" s="187"/>
      <c r="AU827" s="410"/>
      <c r="AV827" s="187"/>
      <c r="AW827" s="410"/>
      <c r="AX827" s="405"/>
      <c r="AY827" s="406"/>
      <c r="AZ827" s="406"/>
      <c r="BA827" s="405"/>
      <c r="BB827" s="406"/>
    </row>
    <row r="828" spans="1:54" ht="12.75">
      <c r="A828" s="405"/>
      <c r="B828" s="405"/>
      <c r="C828" s="312"/>
      <c r="D828" s="406"/>
      <c r="E828" s="405"/>
      <c r="F828" s="406"/>
      <c r="G828" s="405"/>
      <c r="H828" s="406"/>
      <c r="I828" s="405"/>
      <c r="J828" s="365"/>
      <c r="K828" s="413"/>
      <c r="L828" s="365"/>
      <c r="M828" s="413"/>
      <c r="N828" s="365"/>
      <c r="O828" s="413"/>
      <c r="P828" s="365"/>
      <c r="Q828" s="413"/>
      <c r="R828" s="365"/>
      <c r="S828" s="413"/>
      <c r="T828" s="365"/>
      <c r="U828" s="413"/>
      <c r="V828" s="187"/>
      <c r="W828" s="410"/>
      <c r="X828" s="187"/>
      <c r="Y828" s="410"/>
      <c r="Z828" s="187"/>
      <c r="AA828" s="410"/>
      <c r="AB828" s="187"/>
      <c r="AC828" s="410"/>
      <c r="AD828" s="187"/>
      <c r="AE828" s="410"/>
      <c r="AF828" s="187"/>
      <c r="AG828" s="410"/>
      <c r="AH828" s="187"/>
      <c r="AI828" s="410"/>
      <c r="AJ828" s="187"/>
      <c r="AK828" s="410"/>
      <c r="AL828" s="187"/>
      <c r="AM828" s="410"/>
      <c r="AN828" s="187"/>
      <c r="AO828" s="410"/>
      <c r="AP828" s="187"/>
      <c r="AQ828" s="410"/>
      <c r="AR828" s="187"/>
      <c r="AS828" s="410"/>
      <c r="AT828" s="187"/>
      <c r="AU828" s="410"/>
      <c r="AV828" s="187"/>
      <c r="AW828" s="410"/>
      <c r="AX828" s="405"/>
      <c r="AY828" s="406"/>
      <c r="AZ828" s="406"/>
      <c r="BA828" s="405"/>
      <c r="BB828" s="406"/>
    </row>
    <row r="829" spans="1:54" ht="12.75">
      <c r="A829" s="405"/>
      <c r="B829" s="405"/>
      <c r="C829" s="312"/>
      <c r="D829" s="406"/>
      <c r="E829" s="405"/>
      <c r="F829" s="406"/>
      <c r="G829" s="405"/>
      <c r="H829" s="406"/>
      <c r="I829" s="405"/>
      <c r="J829" s="365"/>
      <c r="K829" s="413"/>
      <c r="L829" s="365"/>
      <c r="M829" s="413"/>
      <c r="N829" s="365"/>
      <c r="O829" s="413"/>
      <c r="P829" s="365"/>
      <c r="Q829" s="413"/>
      <c r="R829" s="365"/>
      <c r="S829" s="413"/>
      <c r="T829" s="365"/>
      <c r="U829" s="413"/>
      <c r="V829" s="187"/>
      <c r="W829" s="410"/>
      <c r="X829" s="187"/>
      <c r="Y829" s="410"/>
      <c r="Z829" s="187"/>
      <c r="AA829" s="410"/>
      <c r="AB829" s="187"/>
      <c r="AC829" s="410"/>
      <c r="AD829" s="187"/>
      <c r="AE829" s="410"/>
      <c r="AF829" s="187"/>
      <c r="AG829" s="410"/>
      <c r="AH829" s="187"/>
      <c r="AI829" s="410"/>
      <c r="AJ829" s="187"/>
      <c r="AK829" s="410"/>
      <c r="AL829" s="187"/>
      <c r="AM829" s="410"/>
      <c r="AN829" s="187"/>
      <c r="AO829" s="410"/>
      <c r="AP829" s="187"/>
      <c r="AQ829" s="410"/>
      <c r="AR829" s="187"/>
      <c r="AS829" s="410"/>
      <c r="AT829" s="187"/>
      <c r="AU829" s="410"/>
      <c r="AV829" s="187"/>
      <c r="AW829" s="410"/>
      <c r="AX829" s="405"/>
      <c r="AY829" s="406"/>
      <c r="AZ829" s="406"/>
      <c r="BA829" s="405"/>
      <c r="BB829" s="406"/>
    </row>
    <row r="830" spans="1:54" ht="12.75">
      <c r="A830" s="405"/>
      <c r="B830" s="405"/>
      <c r="C830" s="312"/>
      <c r="D830" s="406"/>
      <c r="E830" s="405"/>
      <c r="F830" s="406"/>
      <c r="G830" s="405"/>
      <c r="H830" s="406"/>
      <c r="I830" s="405"/>
      <c r="J830" s="365"/>
      <c r="K830" s="413"/>
      <c r="L830" s="365"/>
      <c r="M830" s="413"/>
      <c r="N830" s="365"/>
      <c r="O830" s="413"/>
      <c r="P830" s="365"/>
      <c r="Q830" s="413"/>
      <c r="R830" s="365"/>
      <c r="S830" s="413"/>
      <c r="T830" s="365"/>
      <c r="U830" s="413"/>
      <c r="V830" s="187"/>
      <c r="W830" s="410"/>
      <c r="X830" s="187"/>
      <c r="Y830" s="410"/>
      <c r="Z830" s="187"/>
      <c r="AA830" s="410"/>
      <c r="AB830" s="187"/>
      <c r="AC830" s="410"/>
      <c r="AD830" s="187"/>
      <c r="AE830" s="410"/>
      <c r="AF830" s="187"/>
      <c r="AG830" s="410"/>
      <c r="AH830" s="187"/>
      <c r="AI830" s="410"/>
      <c r="AJ830" s="187"/>
      <c r="AK830" s="410"/>
      <c r="AL830" s="187"/>
      <c r="AM830" s="410"/>
      <c r="AN830" s="187"/>
      <c r="AO830" s="410"/>
      <c r="AP830" s="187"/>
      <c r="AQ830" s="410"/>
      <c r="AR830" s="187"/>
      <c r="AS830" s="410"/>
      <c r="AT830" s="187"/>
      <c r="AU830" s="410"/>
      <c r="AV830" s="187"/>
      <c r="AW830" s="410"/>
      <c r="AX830" s="405"/>
      <c r="AY830" s="406"/>
      <c r="AZ830" s="406"/>
      <c r="BA830" s="405"/>
      <c r="BB830" s="406"/>
    </row>
    <row r="831" spans="1:54" ht="12.75">
      <c r="A831" s="405"/>
      <c r="B831" s="405"/>
      <c r="C831" s="312"/>
      <c r="D831" s="406"/>
      <c r="E831" s="405"/>
      <c r="F831" s="406"/>
      <c r="G831" s="405"/>
      <c r="H831" s="406"/>
      <c r="I831" s="405"/>
      <c r="J831" s="365"/>
      <c r="K831" s="413"/>
      <c r="L831" s="365"/>
      <c r="M831" s="413"/>
      <c r="N831" s="365"/>
      <c r="O831" s="413"/>
      <c r="P831" s="365"/>
      <c r="Q831" s="413"/>
      <c r="R831" s="365"/>
      <c r="S831" s="413"/>
      <c r="T831" s="365"/>
      <c r="U831" s="413"/>
      <c r="V831" s="187"/>
      <c r="W831" s="410"/>
      <c r="X831" s="187"/>
      <c r="Y831" s="410"/>
      <c r="Z831" s="187"/>
      <c r="AA831" s="410"/>
      <c r="AB831" s="187"/>
      <c r="AC831" s="410"/>
      <c r="AD831" s="187"/>
      <c r="AE831" s="410"/>
      <c r="AF831" s="187"/>
      <c r="AG831" s="410"/>
      <c r="AH831" s="187"/>
      <c r="AI831" s="410"/>
      <c r="AJ831" s="187"/>
      <c r="AK831" s="410"/>
      <c r="AL831" s="187"/>
      <c r="AM831" s="410"/>
      <c r="AN831" s="187"/>
      <c r="AO831" s="410"/>
      <c r="AP831" s="187"/>
      <c r="AQ831" s="410"/>
      <c r="AR831" s="187"/>
      <c r="AS831" s="410"/>
      <c r="AT831" s="187"/>
      <c r="AU831" s="410"/>
      <c r="AV831" s="187"/>
      <c r="AW831" s="410"/>
      <c r="AX831" s="405"/>
      <c r="AY831" s="406"/>
      <c r="AZ831" s="406"/>
      <c r="BA831" s="405"/>
      <c r="BB831" s="406"/>
    </row>
    <row r="832" spans="1:54" ht="12.75">
      <c r="A832" s="405"/>
      <c r="B832" s="405"/>
      <c r="C832" s="312"/>
      <c r="D832" s="406"/>
      <c r="E832" s="405"/>
      <c r="F832" s="406"/>
      <c r="G832" s="405"/>
      <c r="H832" s="406"/>
      <c r="I832" s="405"/>
      <c r="J832" s="365"/>
      <c r="K832" s="413"/>
      <c r="L832" s="365"/>
      <c r="M832" s="413"/>
      <c r="N832" s="365"/>
      <c r="O832" s="413"/>
      <c r="P832" s="365"/>
      <c r="Q832" s="413"/>
      <c r="R832" s="365"/>
      <c r="S832" s="413"/>
      <c r="T832" s="365"/>
      <c r="U832" s="413"/>
      <c r="V832" s="187"/>
      <c r="W832" s="410"/>
      <c r="X832" s="187"/>
      <c r="Y832" s="410"/>
      <c r="Z832" s="187"/>
      <c r="AA832" s="410"/>
      <c r="AB832" s="187"/>
      <c r="AC832" s="410"/>
      <c r="AD832" s="187"/>
      <c r="AE832" s="410"/>
      <c r="AF832" s="187"/>
      <c r="AG832" s="410"/>
      <c r="AH832" s="187"/>
      <c r="AI832" s="410"/>
      <c r="AJ832" s="187"/>
      <c r="AK832" s="410"/>
      <c r="AL832" s="187"/>
      <c r="AM832" s="410"/>
      <c r="AN832" s="187"/>
      <c r="AO832" s="410"/>
      <c r="AP832" s="187"/>
      <c r="AQ832" s="410"/>
      <c r="AR832" s="187"/>
      <c r="AS832" s="410"/>
      <c r="AT832" s="187"/>
      <c r="AU832" s="410"/>
      <c r="AV832" s="187"/>
      <c r="AW832" s="410"/>
      <c r="AX832" s="405"/>
      <c r="AY832" s="406"/>
      <c r="AZ832" s="406"/>
      <c r="BA832" s="405"/>
      <c r="BB832" s="406"/>
    </row>
    <row r="833" spans="1:54" ht="12.75">
      <c r="A833" s="405"/>
      <c r="B833" s="405"/>
      <c r="C833" s="312"/>
      <c r="D833" s="406"/>
      <c r="E833" s="405"/>
      <c r="F833" s="406"/>
      <c r="G833" s="405"/>
      <c r="H833" s="406"/>
      <c r="I833" s="405"/>
      <c r="J833" s="365"/>
      <c r="K833" s="413"/>
      <c r="L833" s="365"/>
      <c r="M833" s="413"/>
      <c r="N833" s="365"/>
      <c r="O833" s="413"/>
      <c r="P833" s="365"/>
      <c r="Q833" s="413"/>
      <c r="R833" s="365"/>
      <c r="S833" s="413"/>
      <c r="T833" s="365"/>
      <c r="U833" s="413"/>
      <c r="V833" s="187"/>
      <c r="W833" s="410"/>
      <c r="X833" s="187"/>
      <c r="Y833" s="410"/>
      <c r="Z833" s="187"/>
      <c r="AA833" s="410"/>
      <c r="AB833" s="187"/>
      <c r="AC833" s="410"/>
      <c r="AD833" s="187"/>
      <c r="AE833" s="410"/>
      <c r="AF833" s="187"/>
      <c r="AG833" s="410"/>
      <c r="AH833" s="187"/>
      <c r="AI833" s="410"/>
      <c r="AJ833" s="187"/>
      <c r="AK833" s="410"/>
      <c r="AL833" s="187"/>
      <c r="AM833" s="410"/>
      <c r="AN833" s="187"/>
      <c r="AO833" s="410"/>
      <c r="AP833" s="187"/>
      <c r="AQ833" s="410"/>
      <c r="AR833" s="187"/>
      <c r="AS833" s="410"/>
      <c r="AT833" s="187"/>
      <c r="AU833" s="410"/>
      <c r="AV833" s="187"/>
      <c r="AW833" s="410"/>
      <c r="AX833" s="405"/>
      <c r="AY833" s="406"/>
      <c r="AZ833" s="406"/>
      <c r="BA833" s="405"/>
      <c r="BB833" s="406"/>
    </row>
    <row r="834" spans="1:54" ht="12.75">
      <c r="A834" s="405"/>
      <c r="B834" s="405"/>
      <c r="C834" s="312"/>
      <c r="D834" s="406"/>
      <c r="E834" s="405"/>
      <c r="F834" s="406"/>
      <c r="G834" s="405"/>
      <c r="H834" s="406"/>
      <c r="I834" s="405"/>
      <c r="J834" s="365"/>
      <c r="K834" s="413"/>
      <c r="L834" s="365"/>
      <c r="M834" s="413"/>
      <c r="N834" s="365"/>
      <c r="O834" s="413"/>
      <c r="P834" s="365"/>
      <c r="Q834" s="413"/>
      <c r="R834" s="365"/>
      <c r="S834" s="413"/>
      <c r="T834" s="365"/>
      <c r="U834" s="413"/>
      <c r="V834" s="187"/>
      <c r="W834" s="410"/>
      <c r="X834" s="187"/>
      <c r="Y834" s="410"/>
      <c r="Z834" s="187"/>
      <c r="AA834" s="410"/>
      <c r="AB834" s="187"/>
      <c r="AC834" s="410"/>
      <c r="AD834" s="187"/>
      <c r="AE834" s="410"/>
      <c r="AF834" s="187"/>
      <c r="AG834" s="410"/>
      <c r="AH834" s="187"/>
      <c r="AI834" s="410"/>
      <c r="AJ834" s="187"/>
      <c r="AK834" s="410"/>
      <c r="AL834" s="187"/>
      <c r="AM834" s="410"/>
      <c r="AN834" s="187"/>
      <c r="AO834" s="410"/>
      <c r="AP834" s="187"/>
      <c r="AQ834" s="410"/>
      <c r="AR834" s="187"/>
      <c r="AS834" s="410"/>
      <c r="AT834" s="187"/>
      <c r="AU834" s="410"/>
      <c r="AV834" s="187"/>
      <c r="AW834" s="410"/>
      <c r="AX834" s="405"/>
      <c r="AY834" s="406"/>
      <c r="AZ834" s="406"/>
      <c r="BA834" s="405"/>
      <c r="BB834" s="406"/>
    </row>
    <row r="835" spans="1:54" ht="12.75">
      <c r="A835" s="405"/>
      <c r="B835" s="405"/>
      <c r="C835" s="312"/>
      <c r="D835" s="406"/>
      <c r="E835" s="405"/>
      <c r="F835" s="406"/>
      <c r="G835" s="405"/>
      <c r="H835" s="406"/>
      <c r="I835" s="405"/>
      <c r="J835" s="365"/>
      <c r="K835" s="413"/>
      <c r="L835" s="365"/>
      <c r="M835" s="413"/>
      <c r="N835" s="365"/>
      <c r="O835" s="413"/>
      <c r="P835" s="365"/>
      <c r="Q835" s="413"/>
      <c r="R835" s="365"/>
      <c r="S835" s="413"/>
      <c r="T835" s="365"/>
      <c r="U835" s="413"/>
      <c r="V835" s="187"/>
      <c r="W835" s="410"/>
      <c r="X835" s="187"/>
      <c r="Y835" s="410"/>
      <c r="Z835" s="187"/>
      <c r="AA835" s="410"/>
      <c r="AB835" s="187"/>
      <c r="AC835" s="410"/>
      <c r="AD835" s="187"/>
      <c r="AE835" s="410"/>
      <c r="AF835" s="187"/>
      <c r="AG835" s="410"/>
      <c r="AH835" s="187"/>
      <c r="AI835" s="410"/>
      <c r="AJ835" s="187"/>
      <c r="AK835" s="410"/>
      <c r="AL835" s="187"/>
      <c r="AM835" s="410"/>
      <c r="AN835" s="187"/>
      <c r="AO835" s="410"/>
      <c r="AP835" s="187"/>
      <c r="AQ835" s="410"/>
      <c r="AR835" s="187"/>
      <c r="AS835" s="410"/>
      <c r="AT835" s="187"/>
      <c r="AU835" s="410"/>
      <c r="AV835" s="187"/>
      <c r="AW835" s="410"/>
      <c r="AX835" s="405"/>
      <c r="AY835" s="406"/>
      <c r="AZ835" s="406"/>
      <c r="BA835" s="405"/>
      <c r="BB835" s="406"/>
    </row>
    <row r="836" spans="1:54" ht="12.75">
      <c r="A836" s="405"/>
      <c r="B836" s="405"/>
      <c r="C836" s="312"/>
      <c r="D836" s="406"/>
      <c r="E836" s="405"/>
      <c r="F836" s="406"/>
      <c r="G836" s="405"/>
      <c r="H836" s="406"/>
      <c r="I836" s="405"/>
      <c r="J836" s="365"/>
      <c r="K836" s="413"/>
      <c r="L836" s="365"/>
      <c r="M836" s="413"/>
      <c r="N836" s="365"/>
      <c r="O836" s="413"/>
      <c r="P836" s="365"/>
      <c r="Q836" s="413"/>
      <c r="R836" s="365"/>
      <c r="S836" s="413"/>
      <c r="T836" s="365"/>
      <c r="U836" s="413"/>
      <c r="V836" s="187"/>
      <c r="W836" s="410"/>
      <c r="X836" s="187"/>
      <c r="Y836" s="410"/>
      <c r="Z836" s="187"/>
      <c r="AA836" s="410"/>
      <c r="AB836" s="187"/>
      <c r="AC836" s="410"/>
      <c r="AD836" s="187"/>
      <c r="AE836" s="410"/>
      <c r="AF836" s="187"/>
      <c r="AG836" s="410"/>
      <c r="AH836" s="187"/>
      <c r="AI836" s="410"/>
      <c r="AJ836" s="187"/>
      <c r="AK836" s="410"/>
      <c r="AL836" s="187"/>
      <c r="AM836" s="410"/>
      <c r="AN836" s="187"/>
      <c r="AO836" s="410"/>
      <c r="AP836" s="187"/>
      <c r="AQ836" s="410"/>
      <c r="AR836" s="187"/>
      <c r="AS836" s="410"/>
      <c r="AT836" s="187"/>
      <c r="AU836" s="410"/>
      <c r="AV836" s="187"/>
      <c r="AW836" s="410"/>
      <c r="AX836" s="405"/>
      <c r="AY836" s="406"/>
      <c r="AZ836" s="406"/>
      <c r="BA836" s="405"/>
      <c r="BB836" s="406"/>
    </row>
    <row r="837" spans="1:54" ht="12.75">
      <c r="A837" s="405"/>
      <c r="B837" s="405"/>
      <c r="C837" s="312"/>
      <c r="D837" s="406"/>
      <c r="E837" s="405"/>
      <c r="F837" s="406"/>
      <c r="G837" s="405"/>
      <c r="H837" s="406"/>
      <c r="I837" s="405"/>
      <c r="J837" s="365"/>
      <c r="K837" s="413"/>
      <c r="L837" s="365"/>
      <c r="M837" s="413"/>
      <c r="N837" s="365"/>
      <c r="O837" s="413"/>
      <c r="P837" s="365"/>
      <c r="Q837" s="413"/>
      <c r="R837" s="365"/>
      <c r="S837" s="413"/>
      <c r="T837" s="365"/>
      <c r="U837" s="413"/>
      <c r="V837" s="187"/>
      <c r="W837" s="410"/>
      <c r="X837" s="187"/>
      <c r="Y837" s="410"/>
      <c r="Z837" s="187"/>
      <c r="AA837" s="410"/>
      <c r="AB837" s="187"/>
      <c r="AC837" s="410"/>
      <c r="AD837" s="187"/>
      <c r="AE837" s="410"/>
      <c r="AF837" s="187"/>
      <c r="AG837" s="410"/>
      <c r="AH837" s="187"/>
      <c r="AI837" s="410"/>
      <c r="AJ837" s="187"/>
      <c r="AK837" s="410"/>
      <c r="AL837" s="187"/>
      <c r="AM837" s="410"/>
      <c r="AN837" s="187"/>
      <c r="AO837" s="410"/>
      <c r="AP837" s="187"/>
      <c r="AQ837" s="410"/>
      <c r="AR837" s="187"/>
      <c r="AS837" s="410"/>
      <c r="AT837" s="187"/>
      <c r="AU837" s="410"/>
      <c r="AV837" s="187"/>
      <c r="AW837" s="410"/>
      <c r="AX837" s="405"/>
      <c r="AY837" s="406"/>
      <c r="AZ837" s="406"/>
      <c r="BA837" s="405"/>
      <c r="BB837" s="406"/>
    </row>
    <row r="838" spans="1:54" ht="12.75">
      <c r="A838" s="405"/>
      <c r="B838" s="405"/>
      <c r="C838" s="312"/>
      <c r="D838" s="406"/>
      <c r="E838" s="405"/>
      <c r="F838" s="406"/>
      <c r="G838" s="405"/>
      <c r="H838" s="406"/>
      <c r="I838" s="405"/>
      <c r="J838" s="365"/>
      <c r="K838" s="413"/>
      <c r="L838" s="365"/>
      <c r="M838" s="413"/>
      <c r="N838" s="365"/>
      <c r="O838" s="413"/>
      <c r="P838" s="365"/>
      <c r="Q838" s="413"/>
      <c r="R838" s="365"/>
      <c r="S838" s="413"/>
      <c r="T838" s="365"/>
      <c r="U838" s="413"/>
      <c r="V838" s="187"/>
      <c r="W838" s="410"/>
      <c r="X838" s="187"/>
      <c r="Y838" s="410"/>
      <c r="Z838" s="187"/>
      <c r="AA838" s="410"/>
      <c r="AB838" s="187"/>
      <c r="AC838" s="410"/>
      <c r="AD838" s="187"/>
      <c r="AE838" s="410"/>
      <c r="AF838" s="187"/>
      <c r="AG838" s="410"/>
      <c r="AH838" s="187"/>
      <c r="AI838" s="410"/>
      <c r="AJ838" s="187"/>
      <c r="AK838" s="410"/>
      <c r="AL838" s="187"/>
      <c r="AM838" s="410"/>
      <c r="AN838" s="187"/>
      <c r="AO838" s="410"/>
      <c r="AP838" s="187"/>
      <c r="AQ838" s="410"/>
      <c r="AR838" s="187"/>
      <c r="AS838" s="410"/>
      <c r="AT838" s="187"/>
      <c r="AU838" s="410"/>
      <c r="AV838" s="187"/>
      <c r="AW838" s="410"/>
      <c r="AX838" s="405"/>
      <c r="AY838" s="406"/>
      <c r="AZ838" s="406"/>
      <c r="BA838" s="405"/>
      <c r="BB838" s="406"/>
    </row>
    <row r="839" spans="1:54" ht="12.75">
      <c r="A839" s="405"/>
      <c r="B839" s="405"/>
      <c r="C839" s="312"/>
      <c r="D839" s="406"/>
      <c r="E839" s="405"/>
      <c r="F839" s="406"/>
      <c r="G839" s="405"/>
      <c r="H839" s="406"/>
      <c r="I839" s="405"/>
      <c r="J839" s="365"/>
      <c r="K839" s="413"/>
      <c r="L839" s="365"/>
      <c r="M839" s="413"/>
      <c r="N839" s="365"/>
      <c r="O839" s="413"/>
      <c r="P839" s="365"/>
      <c r="Q839" s="413"/>
      <c r="R839" s="365"/>
      <c r="S839" s="413"/>
      <c r="T839" s="365"/>
      <c r="U839" s="413"/>
      <c r="V839" s="187"/>
      <c r="W839" s="410"/>
      <c r="X839" s="187"/>
      <c r="Y839" s="410"/>
      <c r="Z839" s="187"/>
      <c r="AA839" s="410"/>
      <c r="AB839" s="187"/>
      <c r="AC839" s="410"/>
      <c r="AD839" s="187"/>
      <c r="AE839" s="410"/>
      <c r="AF839" s="187"/>
      <c r="AG839" s="410"/>
      <c r="AH839" s="187"/>
      <c r="AI839" s="410"/>
      <c r="AJ839" s="187"/>
      <c r="AK839" s="410"/>
      <c r="AL839" s="187"/>
      <c r="AM839" s="410"/>
      <c r="AN839" s="187"/>
      <c r="AO839" s="410"/>
      <c r="AP839" s="187"/>
      <c r="AQ839" s="410"/>
      <c r="AR839" s="187"/>
      <c r="AS839" s="410"/>
      <c r="AT839" s="187"/>
      <c r="AU839" s="410"/>
      <c r="AV839" s="187"/>
      <c r="AW839" s="410"/>
      <c r="AX839" s="405"/>
      <c r="AY839" s="406"/>
      <c r="AZ839" s="406"/>
      <c r="BA839" s="405"/>
      <c r="BB839" s="406"/>
    </row>
    <row r="840" spans="1:54" ht="12.75">
      <c r="A840" s="405"/>
      <c r="B840" s="405"/>
      <c r="C840" s="312"/>
      <c r="D840" s="406"/>
      <c r="E840" s="405"/>
      <c r="F840" s="406"/>
      <c r="G840" s="405"/>
      <c r="H840" s="406"/>
      <c r="I840" s="405"/>
      <c r="J840" s="365"/>
      <c r="K840" s="413"/>
      <c r="L840" s="365"/>
      <c r="M840" s="413"/>
      <c r="N840" s="365"/>
      <c r="O840" s="413"/>
      <c r="P840" s="365"/>
      <c r="Q840" s="413"/>
      <c r="R840" s="365"/>
      <c r="S840" s="413"/>
      <c r="T840" s="365"/>
      <c r="U840" s="413"/>
      <c r="V840" s="187"/>
      <c r="W840" s="410"/>
      <c r="X840" s="187"/>
      <c r="Y840" s="410"/>
      <c r="Z840" s="187"/>
      <c r="AA840" s="410"/>
      <c r="AB840" s="187"/>
      <c r="AC840" s="410"/>
      <c r="AD840" s="187"/>
      <c r="AE840" s="410"/>
      <c r="AF840" s="187"/>
      <c r="AG840" s="410"/>
      <c r="AH840" s="187"/>
      <c r="AI840" s="410"/>
      <c r="AJ840" s="187"/>
      <c r="AK840" s="410"/>
      <c r="AL840" s="187"/>
      <c r="AM840" s="410"/>
      <c r="AN840" s="187"/>
      <c r="AO840" s="410"/>
      <c r="AP840" s="187"/>
      <c r="AQ840" s="410"/>
      <c r="AR840" s="187"/>
      <c r="AS840" s="410"/>
      <c r="AT840" s="187"/>
      <c r="AU840" s="410"/>
      <c r="AV840" s="187"/>
      <c r="AW840" s="410"/>
      <c r="AX840" s="405"/>
      <c r="AY840" s="406"/>
      <c r="AZ840" s="406"/>
      <c r="BA840" s="405"/>
      <c r="BB840" s="406"/>
    </row>
    <row r="841" spans="1:54" ht="12.75">
      <c r="A841" s="405"/>
      <c r="B841" s="405"/>
      <c r="C841" s="312"/>
      <c r="D841" s="406"/>
      <c r="E841" s="405"/>
      <c r="F841" s="406"/>
      <c r="G841" s="405"/>
      <c r="H841" s="406"/>
      <c r="I841" s="405"/>
      <c r="J841" s="365"/>
      <c r="K841" s="413"/>
      <c r="L841" s="365"/>
      <c r="M841" s="413"/>
      <c r="N841" s="365"/>
      <c r="O841" s="413"/>
      <c r="P841" s="365"/>
      <c r="Q841" s="413"/>
      <c r="R841" s="365"/>
      <c r="S841" s="413"/>
      <c r="T841" s="365"/>
      <c r="U841" s="413"/>
      <c r="V841" s="187"/>
      <c r="W841" s="410"/>
      <c r="X841" s="187"/>
      <c r="Y841" s="410"/>
      <c r="Z841" s="187"/>
      <c r="AA841" s="410"/>
      <c r="AB841" s="187"/>
      <c r="AC841" s="410"/>
      <c r="AD841" s="187"/>
      <c r="AE841" s="410"/>
      <c r="AF841" s="187"/>
      <c r="AG841" s="410"/>
      <c r="AH841" s="187"/>
      <c r="AI841" s="410"/>
      <c r="AJ841" s="187"/>
      <c r="AK841" s="410"/>
      <c r="AL841" s="187"/>
      <c r="AM841" s="410"/>
      <c r="AN841" s="187"/>
      <c r="AO841" s="410"/>
      <c r="AP841" s="187"/>
      <c r="AQ841" s="410"/>
      <c r="AR841" s="187"/>
      <c r="AS841" s="410"/>
      <c r="AT841" s="187"/>
      <c r="AU841" s="410"/>
      <c r="AV841" s="187"/>
      <c r="AW841" s="410"/>
      <c r="AX841" s="405"/>
      <c r="AY841" s="406"/>
      <c r="AZ841" s="406"/>
      <c r="BA841" s="405"/>
      <c r="BB841" s="406"/>
    </row>
    <row r="842" spans="1:54" ht="12.75">
      <c r="A842" s="405"/>
      <c r="B842" s="405"/>
      <c r="C842" s="312"/>
      <c r="D842" s="406"/>
      <c r="E842" s="405"/>
      <c r="F842" s="406"/>
      <c r="G842" s="405"/>
      <c r="H842" s="406"/>
      <c r="I842" s="405"/>
      <c r="J842" s="365"/>
      <c r="K842" s="413"/>
      <c r="L842" s="365"/>
      <c r="M842" s="413"/>
      <c r="N842" s="365"/>
      <c r="O842" s="413"/>
      <c r="P842" s="365"/>
      <c r="Q842" s="413"/>
      <c r="R842" s="365"/>
      <c r="S842" s="413"/>
      <c r="T842" s="365"/>
      <c r="U842" s="413"/>
      <c r="V842" s="187"/>
      <c r="W842" s="410"/>
      <c r="X842" s="187"/>
      <c r="Y842" s="410"/>
      <c r="Z842" s="187"/>
      <c r="AA842" s="410"/>
      <c r="AB842" s="187"/>
      <c r="AC842" s="410"/>
      <c r="AD842" s="187"/>
      <c r="AE842" s="410"/>
      <c r="AF842" s="187"/>
      <c r="AG842" s="410"/>
      <c r="AH842" s="187"/>
      <c r="AI842" s="410"/>
      <c r="AJ842" s="187"/>
      <c r="AK842" s="410"/>
      <c r="AL842" s="187"/>
      <c r="AM842" s="410"/>
      <c r="AN842" s="187"/>
      <c r="AO842" s="410"/>
      <c r="AP842" s="187"/>
      <c r="AQ842" s="410"/>
      <c r="AR842" s="187"/>
      <c r="AS842" s="410"/>
      <c r="AT842" s="187"/>
      <c r="AU842" s="410"/>
      <c r="AV842" s="187"/>
      <c r="AW842" s="410"/>
      <c r="AX842" s="405"/>
      <c r="AY842" s="406"/>
      <c r="AZ842" s="406"/>
      <c r="BA842" s="405"/>
      <c r="BB842" s="406"/>
    </row>
    <row r="843" spans="1:54" ht="12.75">
      <c r="A843" s="405"/>
      <c r="B843" s="405"/>
      <c r="C843" s="312"/>
      <c r="D843" s="406"/>
      <c r="E843" s="405"/>
      <c r="F843" s="406"/>
      <c r="G843" s="405"/>
      <c r="H843" s="406"/>
      <c r="I843" s="405"/>
      <c r="J843" s="365"/>
      <c r="K843" s="413"/>
      <c r="L843" s="365"/>
      <c r="M843" s="413"/>
      <c r="N843" s="365"/>
      <c r="O843" s="413"/>
      <c r="P843" s="365"/>
      <c r="Q843" s="413"/>
      <c r="R843" s="365"/>
      <c r="S843" s="413"/>
      <c r="T843" s="365"/>
      <c r="U843" s="413"/>
      <c r="V843" s="187"/>
      <c r="W843" s="410"/>
      <c r="X843" s="187"/>
      <c r="Y843" s="410"/>
      <c r="Z843" s="187"/>
      <c r="AA843" s="410"/>
      <c r="AB843" s="187"/>
      <c r="AC843" s="410"/>
      <c r="AD843" s="187"/>
      <c r="AE843" s="410"/>
      <c r="AF843" s="187"/>
      <c r="AG843" s="410"/>
      <c r="AH843" s="187"/>
      <c r="AI843" s="410"/>
      <c r="AJ843" s="187"/>
      <c r="AK843" s="410"/>
      <c r="AL843" s="187"/>
      <c r="AM843" s="410"/>
      <c r="AN843" s="187"/>
      <c r="AO843" s="410"/>
      <c r="AP843" s="187"/>
      <c r="AQ843" s="410"/>
      <c r="AR843" s="187"/>
      <c r="AS843" s="410"/>
      <c r="AT843" s="187"/>
      <c r="AU843" s="410"/>
      <c r="AV843" s="187"/>
      <c r="AW843" s="410"/>
      <c r="AX843" s="405"/>
      <c r="AY843" s="406"/>
      <c r="AZ843" s="406"/>
      <c r="BA843" s="405"/>
      <c r="BB843" s="406"/>
    </row>
    <row r="844" spans="1:54" ht="12.75">
      <c r="A844" s="405"/>
      <c r="B844" s="405"/>
      <c r="C844" s="312"/>
      <c r="D844" s="406"/>
      <c r="E844" s="405"/>
      <c r="F844" s="406"/>
      <c r="G844" s="405"/>
      <c r="H844" s="406"/>
      <c r="I844" s="405"/>
      <c r="J844" s="365"/>
      <c r="K844" s="413"/>
      <c r="L844" s="365"/>
      <c r="M844" s="413"/>
      <c r="N844" s="365"/>
      <c r="O844" s="413"/>
      <c r="P844" s="365"/>
      <c r="Q844" s="413"/>
      <c r="R844" s="365"/>
      <c r="S844" s="413"/>
      <c r="T844" s="365"/>
      <c r="U844" s="413"/>
      <c r="V844" s="187"/>
      <c r="W844" s="410"/>
      <c r="X844" s="187"/>
      <c r="Y844" s="410"/>
      <c r="Z844" s="187"/>
      <c r="AA844" s="410"/>
      <c r="AB844" s="187"/>
      <c r="AC844" s="410"/>
      <c r="AD844" s="187"/>
      <c r="AE844" s="410"/>
      <c r="AF844" s="187"/>
      <c r="AG844" s="410"/>
      <c r="AH844" s="187"/>
      <c r="AI844" s="410"/>
      <c r="AJ844" s="187"/>
      <c r="AK844" s="410"/>
      <c r="AL844" s="187"/>
      <c r="AM844" s="410"/>
      <c r="AN844" s="187"/>
      <c r="AO844" s="410"/>
      <c r="AP844" s="187"/>
      <c r="AQ844" s="410"/>
      <c r="AR844" s="187"/>
      <c r="AS844" s="410"/>
      <c r="AT844" s="187"/>
      <c r="AU844" s="410"/>
      <c r="AV844" s="187"/>
      <c r="AW844" s="410"/>
      <c r="AX844" s="405"/>
      <c r="AY844" s="406"/>
      <c r="AZ844" s="406"/>
      <c r="BA844" s="405"/>
      <c r="BB844" s="406"/>
    </row>
    <row r="845" spans="1:54" ht="12.75">
      <c r="A845" s="405"/>
      <c r="B845" s="405"/>
      <c r="C845" s="312"/>
      <c r="D845" s="406"/>
      <c r="E845" s="405"/>
      <c r="F845" s="406"/>
      <c r="G845" s="405"/>
      <c r="H845" s="406"/>
      <c r="I845" s="405"/>
      <c r="J845" s="365"/>
      <c r="K845" s="413"/>
      <c r="L845" s="365"/>
      <c r="M845" s="413"/>
      <c r="N845" s="365"/>
      <c r="O845" s="413"/>
      <c r="P845" s="365"/>
      <c r="Q845" s="413"/>
      <c r="R845" s="365"/>
      <c r="S845" s="413"/>
      <c r="T845" s="365"/>
      <c r="U845" s="413"/>
      <c r="V845" s="187"/>
      <c r="W845" s="410"/>
      <c r="X845" s="187"/>
      <c r="Y845" s="410"/>
      <c r="Z845" s="187"/>
      <c r="AA845" s="410"/>
      <c r="AB845" s="187"/>
      <c r="AC845" s="410"/>
      <c r="AD845" s="187"/>
      <c r="AE845" s="410"/>
      <c r="AF845" s="187"/>
      <c r="AG845" s="410"/>
      <c r="AH845" s="187"/>
      <c r="AI845" s="410"/>
      <c r="AJ845" s="187"/>
      <c r="AK845" s="410"/>
      <c r="AL845" s="187"/>
      <c r="AM845" s="410"/>
      <c r="AN845" s="187"/>
      <c r="AO845" s="410"/>
      <c r="AP845" s="187"/>
      <c r="AQ845" s="410"/>
      <c r="AR845" s="187"/>
      <c r="AS845" s="410"/>
      <c r="AT845" s="187"/>
      <c r="AU845" s="410"/>
      <c r="AV845" s="187"/>
      <c r="AW845" s="410"/>
      <c r="AX845" s="405"/>
      <c r="AY845" s="406"/>
      <c r="AZ845" s="406"/>
      <c r="BA845" s="405"/>
      <c r="BB845" s="406"/>
    </row>
    <row r="846" spans="1:54" ht="12.75">
      <c r="A846" s="405"/>
      <c r="B846" s="405"/>
      <c r="C846" s="312"/>
      <c r="D846" s="406"/>
      <c r="E846" s="405"/>
      <c r="F846" s="406"/>
      <c r="G846" s="405"/>
      <c r="H846" s="406"/>
      <c r="I846" s="405"/>
      <c r="J846" s="365"/>
      <c r="K846" s="413"/>
      <c r="L846" s="365"/>
      <c r="M846" s="413"/>
      <c r="N846" s="365"/>
      <c r="O846" s="413"/>
      <c r="P846" s="365"/>
      <c r="Q846" s="413"/>
      <c r="R846" s="365"/>
      <c r="S846" s="413"/>
      <c r="T846" s="365"/>
      <c r="U846" s="413"/>
      <c r="V846" s="187"/>
      <c r="W846" s="410"/>
      <c r="X846" s="187"/>
      <c r="Y846" s="410"/>
      <c r="Z846" s="187"/>
      <c r="AA846" s="410"/>
      <c r="AB846" s="187"/>
      <c r="AC846" s="410"/>
      <c r="AD846" s="187"/>
      <c r="AE846" s="410"/>
      <c r="AF846" s="187"/>
      <c r="AG846" s="410"/>
      <c r="AH846" s="187"/>
      <c r="AI846" s="410"/>
      <c r="AJ846" s="187"/>
      <c r="AK846" s="410"/>
      <c r="AL846" s="187"/>
      <c r="AM846" s="410"/>
      <c r="AN846" s="187"/>
      <c r="AO846" s="410"/>
      <c r="AP846" s="187"/>
      <c r="AQ846" s="410"/>
      <c r="AR846" s="187"/>
      <c r="AS846" s="410"/>
      <c r="AT846" s="187"/>
      <c r="AU846" s="410"/>
      <c r="AV846" s="187"/>
      <c r="AW846" s="410"/>
      <c r="AX846" s="405"/>
      <c r="AY846" s="406"/>
      <c r="AZ846" s="406"/>
      <c r="BA846" s="405"/>
      <c r="BB846" s="406"/>
    </row>
    <row r="847" spans="1:54" ht="12.75">
      <c r="A847" s="405"/>
      <c r="B847" s="405"/>
      <c r="C847" s="312"/>
      <c r="D847" s="406"/>
      <c r="E847" s="405"/>
      <c r="F847" s="406"/>
      <c r="G847" s="405"/>
      <c r="H847" s="406"/>
      <c r="I847" s="405"/>
      <c r="J847" s="365"/>
      <c r="K847" s="413"/>
      <c r="L847" s="365"/>
      <c r="M847" s="413"/>
      <c r="N847" s="365"/>
      <c r="O847" s="413"/>
      <c r="P847" s="365"/>
      <c r="Q847" s="413"/>
      <c r="R847" s="365"/>
      <c r="S847" s="413"/>
      <c r="T847" s="365"/>
      <c r="U847" s="413"/>
      <c r="V847" s="187"/>
      <c r="W847" s="410"/>
      <c r="X847" s="187"/>
      <c r="Y847" s="410"/>
      <c r="Z847" s="187"/>
      <c r="AA847" s="410"/>
      <c r="AB847" s="187"/>
      <c r="AC847" s="410"/>
      <c r="AD847" s="187"/>
      <c r="AE847" s="410"/>
      <c r="AF847" s="187"/>
      <c r="AG847" s="410"/>
      <c r="AH847" s="187"/>
      <c r="AI847" s="410"/>
      <c r="AJ847" s="187"/>
      <c r="AK847" s="410"/>
      <c r="AL847" s="187"/>
      <c r="AM847" s="410"/>
      <c r="AN847" s="187"/>
      <c r="AO847" s="410"/>
      <c r="AP847" s="187"/>
      <c r="AQ847" s="410"/>
      <c r="AR847" s="187"/>
      <c r="AS847" s="410"/>
      <c r="AT847" s="187"/>
      <c r="AU847" s="410"/>
      <c r="AV847" s="187"/>
      <c r="AW847" s="410"/>
      <c r="AX847" s="405"/>
      <c r="AY847" s="406"/>
      <c r="AZ847" s="406"/>
      <c r="BA847" s="405"/>
      <c r="BB847" s="406"/>
    </row>
    <row r="848" spans="1:54" ht="12.75">
      <c r="A848" s="405"/>
      <c r="B848" s="405"/>
      <c r="C848" s="312"/>
      <c r="D848" s="406"/>
      <c r="E848" s="405"/>
      <c r="F848" s="406"/>
      <c r="G848" s="405"/>
      <c r="H848" s="406"/>
      <c r="I848" s="405"/>
      <c r="J848" s="365"/>
      <c r="K848" s="413"/>
      <c r="L848" s="365"/>
      <c r="M848" s="413"/>
      <c r="N848" s="365"/>
      <c r="O848" s="413"/>
      <c r="P848" s="365"/>
      <c r="Q848" s="413"/>
      <c r="R848" s="365"/>
      <c r="S848" s="413"/>
      <c r="T848" s="365"/>
      <c r="U848" s="413"/>
      <c r="V848" s="187"/>
      <c r="W848" s="410"/>
      <c r="X848" s="187"/>
      <c r="Y848" s="410"/>
      <c r="Z848" s="187"/>
      <c r="AA848" s="410"/>
      <c r="AB848" s="187"/>
      <c r="AC848" s="410"/>
      <c r="AD848" s="187"/>
      <c r="AE848" s="410"/>
      <c r="AF848" s="187"/>
      <c r="AG848" s="410"/>
      <c r="AH848" s="187"/>
      <c r="AI848" s="410"/>
      <c r="AJ848" s="187"/>
      <c r="AK848" s="410"/>
      <c r="AL848" s="187"/>
      <c r="AM848" s="410"/>
      <c r="AN848" s="187"/>
      <c r="AO848" s="410"/>
      <c r="AP848" s="187"/>
      <c r="AQ848" s="410"/>
      <c r="AR848" s="187"/>
      <c r="AS848" s="410"/>
      <c r="AT848" s="187"/>
      <c r="AU848" s="410"/>
      <c r="AV848" s="187"/>
      <c r="AW848" s="410"/>
      <c r="AX848" s="405"/>
      <c r="AY848" s="406"/>
      <c r="AZ848" s="406"/>
      <c r="BA848" s="405"/>
      <c r="BB848" s="406"/>
    </row>
    <row r="849" spans="1:54" ht="12.75">
      <c r="A849" s="405"/>
      <c r="B849" s="405"/>
      <c r="C849" s="312"/>
      <c r="D849" s="406"/>
      <c r="E849" s="405"/>
      <c r="F849" s="406"/>
      <c r="G849" s="405"/>
      <c r="H849" s="406"/>
      <c r="I849" s="405"/>
      <c r="J849" s="365"/>
      <c r="K849" s="413"/>
      <c r="L849" s="365"/>
      <c r="M849" s="413"/>
      <c r="N849" s="365"/>
      <c r="O849" s="413"/>
      <c r="P849" s="365"/>
      <c r="Q849" s="413"/>
      <c r="R849" s="365"/>
      <c r="S849" s="413"/>
      <c r="T849" s="365"/>
      <c r="U849" s="413"/>
      <c r="V849" s="187"/>
      <c r="W849" s="410"/>
      <c r="X849" s="187"/>
      <c r="Y849" s="410"/>
      <c r="Z849" s="187"/>
      <c r="AA849" s="410"/>
      <c r="AB849" s="187"/>
      <c r="AC849" s="410"/>
      <c r="AD849" s="187"/>
      <c r="AE849" s="410"/>
      <c r="AF849" s="187"/>
      <c r="AG849" s="410"/>
      <c r="AH849" s="187"/>
      <c r="AI849" s="410"/>
      <c r="AJ849" s="187"/>
      <c r="AK849" s="410"/>
      <c r="AL849" s="187"/>
      <c r="AM849" s="410"/>
      <c r="AN849" s="187"/>
      <c r="AO849" s="410"/>
      <c r="AP849" s="187"/>
      <c r="AQ849" s="410"/>
      <c r="AR849" s="187"/>
      <c r="AS849" s="410"/>
      <c r="AT849" s="187"/>
      <c r="AU849" s="410"/>
      <c r="AV849" s="187"/>
      <c r="AW849" s="410"/>
      <c r="AX849" s="405"/>
      <c r="AY849" s="406"/>
      <c r="AZ849" s="406"/>
      <c r="BA849" s="405"/>
      <c r="BB849" s="406"/>
    </row>
    <row r="850" spans="1:54" ht="12.75">
      <c r="A850" s="405"/>
      <c r="B850" s="405"/>
      <c r="C850" s="312"/>
      <c r="D850" s="406"/>
      <c r="E850" s="405"/>
      <c r="F850" s="406"/>
      <c r="G850" s="405"/>
      <c r="H850" s="406"/>
      <c r="I850" s="405"/>
      <c r="J850" s="365"/>
      <c r="K850" s="413"/>
      <c r="L850" s="365"/>
      <c r="M850" s="413"/>
      <c r="N850" s="365"/>
      <c r="O850" s="413"/>
      <c r="P850" s="365"/>
      <c r="Q850" s="413"/>
      <c r="R850" s="365"/>
      <c r="S850" s="413"/>
      <c r="T850" s="365"/>
      <c r="U850" s="413"/>
      <c r="V850" s="187"/>
      <c r="W850" s="410"/>
      <c r="X850" s="187"/>
      <c r="Y850" s="410"/>
      <c r="Z850" s="187"/>
      <c r="AA850" s="410"/>
      <c r="AB850" s="187"/>
      <c r="AC850" s="410"/>
      <c r="AD850" s="187"/>
      <c r="AE850" s="410"/>
      <c r="AF850" s="187"/>
      <c r="AG850" s="410"/>
      <c r="AH850" s="187"/>
      <c r="AI850" s="410"/>
      <c r="AJ850" s="187"/>
      <c r="AK850" s="410"/>
      <c r="AL850" s="187"/>
      <c r="AM850" s="410"/>
      <c r="AN850" s="187"/>
      <c r="AO850" s="410"/>
      <c r="AP850" s="187"/>
      <c r="AQ850" s="410"/>
      <c r="AR850" s="187"/>
      <c r="AS850" s="410"/>
      <c r="AT850" s="187"/>
      <c r="AU850" s="410"/>
      <c r="AV850" s="187"/>
      <c r="AW850" s="410"/>
      <c r="AX850" s="405"/>
      <c r="AY850" s="406"/>
      <c r="AZ850" s="406"/>
      <c r="BA850" s="405"/>
      <c r="BB850" s="406"/>
    </row>
    <row r="851" spans="1:54" ht="12.75">
      <c r="A851" s="405"/>
      <c r="B851" s="405"/>
      <c r="C851" s="312"/>
      <c r="D851" s="406"/>
      <c r="E851" s="405"/>
      <c r="F851" s="406"/>
      <c r="G851" s="405"/>
      <c r="H851" s="406"/>
      <c r="I851" s="405"/>
      <c r="J851" s="365"/>
      <c r="K851" s="413"/>
      <c r="L851" s="365"/>
      <c r="M851" s="413"/>
      <c r="N851" s="365"/>
      <c r="O851" s="413"/>
      <c r="P851" s="365"/>
      <c r="Q851" s="413"/>
      <c r="R851" s="365"/>
      <c r="S851" s="413"/>
      <c r="T851" s="365"/>
      <c r="U851" s="413"/>
      <c r="V851" s="187"/>
      <c r="W851" s="410"/>
      <c r="X851" s="187"/>
      <c r="Y851" s="410"/>
      <c r="Z851" s="187"/>
      <c r="AA851" s="410"/>
      <c r="AB851" s="187"/>
      <c r="AC851" s="410"/>
      <c r="AD851" s="187"/>
      <c r="AE851" s="410"/>
      <c r="AF851" s="187"/>
      <c r="AG851" s="410"/>
      <c r="AH851" s="187"/>
      <c r="AI851" s="410"/>
      <c r="AJ851" s="187"/>
      <c r="AK851" s="410"/>
      <c r="AL851" s="187"/>
      <c r="AM851" s="410"/>
      <c r="AN851" s="187"/>
      <c r="AO851" s="410"/>
      <c r="AP851" s="187"/>
      <c r="AQ851" s="410"/>
      <c r="AR851" s="187"/>
      <c r="AS851" s="410"/>
      <c r="AT851" s="187"/>
      <c r="AU851" s="410"/>
      <c r="AV851" s="187"/>
      <c r="AW851" s="410"/>
      <c r="AX851" s="405"/>
      <c r="AY851" s="406"/>
      <c r="AZ851" s="406"/>
      <c r="BA851" s="405"/>
      <c r="BB851" s="406"/>
    </row>
    <row r="852" spans="1:54" ht="12.75">
      <c r="A852" s="405"/>
      <c r="B852" s="405"/>
      <c r="C852" s="312"/>
      <c r="D852" s="406"/>
      <c r="E852" s="405"/>
      <c r="F852" s="406"/>
      <c r="G852" s="405"/>
      <c r="H852" s="406"/>
      <c r="I852" s="405"/>
      <c r="J852" s="365"/>
      <c r="K852" s="413"/>
      <c r="L852" s="365"/>
      <c r="M852" s="413"/>
      <c r="N852" s="365"/>
      <c r="O852" s="413"/>
      <c r="P852" s="365"/>
      <c r="Q852" s="413"/>
      <c r="R852" s="365"/>
      <c r="S852" s="413"/>
      <c r="T852" s="365"/>
      <c r="U852" s="413"/>
      <c r="V852" s="187"/>
      <c r="W852" s="410"/>
      <c r="X852" s="187"/>
      <c r="Y852" s="410"/>
      <c r="Z852" s="187"/>
      <c r="AA852" s="410"/>
      <c r="AB852" s="187"/>
      <c r="AC852" s="410"/>
      <c r="AD852" s="187"/>
      <c r="AE852" s="410"/>
      <c r="AF852" s="187"/>
      <c r="AG852" s="410"/>
      <c r="AH852" s="187"/>
      <c r="AI852" s="410"/>
      <c r="AJ852" s="187"/>
      <c r="AK852" s="410"/>
      <c r="AL852" s="187"/>
      <c r="AM852" s="410"/>
      <c r="AN852" s="187"/>
      <c r="AO852" s="410"/>
      <c r="AP852" s="187"/>
      <c r="AQ852" s="410"/>
      <c r="AR852" s="187"/>
      <c r="AS852" s="410"/>
      <c r="AT852" s="187"/>
      <c r="AU852" s="410"/>
      <c r="AV852" s="187"/>
      <c r="AW852" s="410"/>
      <c r="AX852" s="405"/>
      <c r="AY852" s="406"/>
      <c r="AZ852" s="406"/>
      <c r="BA852" s="405"/>
      <c r="BB852" s="406"/>
    </row>
    <row r="853" spans="1:54" ht="12.75">
      <c r="A853" s="405"/>
      <c r="B853" s="405"/>
      <c r="C853" s="312"/>
      <c r="D853" s="406"/>
      <c r="E853" s="405"/>
      <c r="F853" s="406"/>
      <c r="G853" s="405"/>
      <c r="H853" s="406"/>
      <c r="I853" s="405"/>
      <c r="J853" s="365"/>
      <c r="K853" s="413"/>
      <c r="L853" s="365"/>
      <c r="M853" s="413"/>
      <c r="N853" s="365"/>
      <c r="O853" s="413"/>
      <c r="P853" s="365"/>
      <c r="Q853" s="413"/>
      <c r="R853" s="365"/>
      <c r="S853" s="413"/>
      <c r="T853" s="365"/>
      <c r="U853" s="413"/>
      <c r="V853" s="187"/>
      <c r="W853" s="410"/>
      <c r="X853" s="187"/>
      <c r="Y853" s="410"/>
      <c r="Z853" s="187"/>
      <c r="AA853" s="410"/>
      <c r="AB853" s="187"/>
      <c r="AC853" s="410"/>
      <c r="AD853" s="187"/>
      <c r="AE853" s="410"/>
      <c r="AF853" s="187"/>
      <c r="AG853" s="410"/>
      <c r="AH853" s="187"/>
      <c r="AI853" s="410"/>
      <c r="AJ853" s="187"/>
      <c r="AK853" s="410"/>
      <c r="AL853" s="187"/>
      <c r="AM853" s="410"/>
      <c r="AN853" s="187"/>
      <c r="AO853" s="410"/>
      <c r="AP853" s="187"/>
      <c r="AQ853" s="410"/>
      <c r="AR853" s="187"/>
      <c r="AS853" s="410"/>
      <c r="AT853" s="187"/>
      <c r="AU853" s="410"/>
      <c r="AV853" s="187"/>
      <c r="AW853" s="410"/>
      <c r="AX853" s="405"/>
      <c r="AY853" s="406"/>
      <c r="AZ853" s="406"/>
      <c r="BA853" s="405"/>
      <c r="BB853" s="406"/>
    </row>
    <row r="854" spans="1:54" ht="12.75">
      <c r="A854" s="405"/>
      <c r="B854" s="405"/>
      <c r="C854" s="312"/>
      <c r="D854" s="406"/>
      <c r="E854" s="405"/>
      <c r="F854" s="406"/>
      <c r="G854" s="405"/>
      <c r="H854" s="406"/>
      <c r="I854" s="405"/>
      <c r="J854" s="365"/>
      <c r="K854" s="413"/>
      <c r="L854" s="365"/>
      <c r="M854" s="413"/>
      <c r="N854" s="365"/>
      <c r="O854" s="413"/>
      <c r="P854" s="365"/>
      <c r="Q854" s="413"/>
      <c r="R854" s="365"/>
      <c r="S854" s="413"/>
      <c r="T854" s="365"/>
      <c r="U854" s="413"/>
      <c r="V854" s="187"/>
      <c r="W854" s="410"/>
      <c r="X854" s="187"/>
      <c r="Y854" s="410"/>
      <c r="Z854" s="187"/>
      <c r="AA854" s="410"/>
      <c r="AB854" s="187"/>
      <c r="AC854" s="410"/>
      <c r="AD854" s="187"/>
      <c r="AE854" s="410"/>
      <c r="AF854" s="187"/>
      <c r="AG854" s="410"/>
      <c r="AH854" s="187"/>
      <c r="AI854" s="410"/>
      <c r="AJ854" s="187"/>
      <c r="AK854" s="410"/>
      <c r="AL854" s="187"/>
      <c r="AM854" s="410"/>
      <c r="AN854" s="187"/>
      <c r="AO854" s="410"/>
      <c r="AP854" s="187"/>
      <c r="AQ854" s="410"/>
      <c r="AR854" s="187"/>
      <c r="AS854" s="410"/>
      <c r="AT854" s="187"/>
      <c r="AU854" s="410"/>
      <c r="AV854" s="187"/>
      <c r="AW854" s="410"/>
      <c r="AX854" s="405"/>
      <c r="AY854" s="406"/>
      <c r="AZ854" s="406"/>
      <c r="BA854" s="405"/>
      <c r="BB854" s="406"/>
    </row>
    <row r="855" spans="1:54" ht="12.75">
      <c r="A855" s="405"/>
      <c r="B855" s="405"/>
      <c r="C855" s="312"/>
      <c r="D855" s="406"/>
      <c r="E855" s="405"/>
      <c r="F855" s="406"/>
      <c r="G855" s="405"/>
      <c r="H855" s="406"/>
      <c r="I855" s="405"/>
      <c r="J855" s="365"/>
      <c r="K855" s="413"/>
      <c r="L855" s="365"/>
      <c r="M855" s="413"/>
      <c r="N855" s="365"/>
      <c r="O855" s="413"/>
      <c r="P855" s="365"/>
      <c r="Q855" s="413"/>
      <c r="R855" s="365"/>
      <c r="S855" s="413"/>
      <c r="T855" s="365"/>
      <c r="U855" s="413"/>
      <c r="V855" s="187"/>
      <c r="W855" s="410"/>
      <c r="X855" s="187"/>
      <c r="Y855" s="410"/>
      <c r="Z855" s="187"/>
      <c r="AA855" s="410"/>
      <c r="AB855" s="187"/>
      <c r="AC855" s="410"/>
      <c r="AD855" s="187"/>
      <c r="AE855" s="410"/>
      <c r="AF855" s="187"/>
      <c r="AG855" s="410"/>
      <c r="AH855" s="187"/>
      <c r="AI855" s="410"/>
      <c r="AJ855" s="187"/>
      <c r="AK855" s="410"/>
      <c r="AL855" s="187"/>
      <c r="AM855" s="410"/>
      <c r="AN855" s="187"/>
      <c r="AO855" s="410"/>
      <c r="AP855" s="187"/>
      <c r="AQ855" s="410"/>
      <c r="AR855" s="187"/>
      <c r="AS855" s="410"/>
      <c r="AT855" s="187"/>
      <c r="AU855" s="410"/>
      <c r="AV855" s="187"/>
      <c r="AW855" s="410"/>
      <c r="AX855" s="405"/>
      <c r="AY855" s="406"/>
      <c r="AZ855" s="406"/>
      <c r="BA855" s="405"/>
      <c r="BB855" s="406"/>
    </row>
    <row r="856" spans="1:54" ht="12.75">
      <c r="A856" s="405"/>
      <c r="B856" s="405"/>
      <c r="C856" s="312"/>
      <c r="D856" s="406"/>
      <c r="E856" s="405"/>
      <c r="F856" s="406"/>
      <c r="G856" s="405"/>
      <c r="H856" s="406"/>
      <c r="I856" s="405"/>
      <c r="J856" s="365"/>
      <c r="K856" s="413"/>
      <c r="L856" s="365"/>
      <c r="M856" s="413"/>
      <c r="N856" s="365"/>
      <c r="O856" s="413"/>
      <c r="P856" s="365"/>
      <c r="Q856" s="413"/>
      <c r="R856" s="365"/>
      <c r="S856" s="413"/>
      <c r="T856" s="365"/>
      <c r="U856" s="413"/>
      <c r="V856" s="187"/>
      <c r="W856" s="410"/>
      <c r="X856" s="187"/>
      <c r="Y856" s="410"/>
      <c r="Z856" s="187"/>
      <c r="AA856" s="410"/>
      <c r="AB856" s="187"/>
      <c r="AC856" s="410"/>
      <c r="AD856" s="187"/>
      <c r="AE856" s="410"/>
      <c r="AF856" s="187"/>
      <c r="AG856" s="410"/>
      <c r="AH856" s="187"/>
      <c r="AI856" s="410"/>
      <c r="AJ856" s="187"/>
      <c r="AK856" s="410"/>
      <c r="AL856" s="187"/>
      <c r="AM856" s="410"/>
      <c r="AN856" s="187"/>
      <c r="AO856" s="410"/>
      <c r="AP856" s="187"/>
      <c r="AQ856" s="410"/>
      <c r="AR856" s="187"/>
      <c r="AS856" s="410"/>
      <c r="AT856" s="187"/>
      <c r="AU856" s="410"/>
      <c r="AV856" s="187"/>
      <c r="AW856" s="410"/>
      <c r="AX856" s="405"/>
      <c r="AY856" s="406"/>
      <c r="AZ856" s="406"/>
      <c r="BA856" s="405"/>
      <c r="BB856" s="406"/>
    </row>
    <row r="857" spans="1:54" ht="12.75">
      <c r="A857" s="405"/>
      <c r="B857" s="405"/>
      <c r="C857" s="312"/>
      <c r="D857" s="406"/>
      <c r="E857" s="405"/>
      <c r="F857" s="406"/>
      <c r="G857" s="405"/>
      <c r="H857" s="406"/>
      <c r="I857" s="405"/>
      <c r="J857" s="365"/>
      <c r="K857" s="413"/>
      <c r="L857" s="365"/>
      <c r="M857" s="413"/>
      <c r="N857" s="365"/>
      <c r="O857" s="413"/>
      <c r="P857" s="365"/>
      <c r="Q857" s="413"/>
      <c r="R857" s="365"/>
      <c r="S857" s="413"/>
      <c r="T857" s="365"/>
      <c r="U857" s="413"/>
      <c r="V857" s="187"/>
      <c r="W857" s="410"/>
      <c r="X857" s="187"/>
      <c r="Y857" s="410"/>
      <c r="Z857" s="187"/>
      <c r="AA857" s="410"/>
      <c r="AB857" s="187"/>
      <c r="AC857" s="410"/>
      <c r="AD857" s="187"/>
      <c r="AE857" s="410"/>
      <c r="AF857" s="187"/>
      <c r="AG857" s="410"/>
      <c r="AH857" s="187"/>
      <c r="AI857" s="410"/>
      <c r="AJ857" s="187"/>
      <c r="AK857" s="410"/>
      <c r="AL857" s="187"/>
      <c r="AM857" s="410"/>
      <c r="AN857" s="187"/>
      <c r="AO857" s="410"/>
      <c r="AP857" s="187"/>
      <c r="AQ857" s="410"/>
      <c r="AR857" s="187"/>
      <c r="AS857" s="410"/>
      <c r="AT857" s="187"/>
      <c r="AU857" s="410"/>
      <c r="AV857" s="187"/>
      <c r="AW857" s="410"/>
      <c r="AX857" s="405"/>
      <c r="AY857" s="406"/>
      <c r="AZ857" s="406"/>
      <c r="BA857" s="405"/>
      <c r="BB857" s="406"/>
    </row>
    <row r="858" spans="1:54" ht="12.75">
      <c r="A858" s="405"/>
      <c r="B858" s="405"/>
      <c r="C858" s="312"/>
      <c r="D858" s="406"/>
      <c r="E858" s="405"/>
      <c r="F858" s="406"/>
      <c r="G858" s="405"/>
      <c r="H858" s="406"/>
      <c r="I858" s="405"/>
      <c r="J858" s="365"/>
      <c r="K858" s="413"/>
      <c r="L858" s="365"/>
      <c r="M858" s="413"/>
      <c r="N858" s="365"/>
      <c r="O858" s="413"/>
      <c r="P858" s="365"/>
      <c r="Q858" s="413"/>
      <c r="R858" s="365"/>
      <c r="S858" s="413"/>
      <c r="T858" s="365"/>
      <c r="U858" s="413"/>
      <c r="V858" s="187"/>
      <c r="W858" s="410"/>
      <c r="X858" s="187"/>
      <c r="Y858" s="410"/>
      <c r="Z858" s="187"/>
      <c r="AA858" s="410"/>
      <c r="AB858" s="187"/>
      <c r="AC858" s="410"/>
      <c r="AD858" s="187"/>
      <c r="AE858" s="410"/>
      <c r="AF858" s="187"/>
      <c r="AG858" s="410"/>
      <c r="AH858" s="187"/>
      <c r="AI858" s="410"/>
      <c r="AJ858" s="187"/>
      <c r="AK858" s="410"/>
      <c r="AL858" s="187"/>
      <c r="AM858" s="410"/>
      <c r="AN858" s="187"/>
      <c r="AO858" s="410"/>
      <c r="AP858" s="187"/>
      <c r="AQ858" s="410"/>
      <c r="AR858" s="187"/>
      <c r="AS858" s="410"/>
      <c r="AT858" s="187"/>
      <c r="AU858" s="410"/>
      <c r="AV858" s="187"/>
      <c r="AW858" s="410"/>
      <c r="AX858" s="405"/>
      <c r="AY858" s="406"/>
      <c r="AZ858" s="406"/>
      <c r="BA858" s="405"/>
      <c r="BB858" s="406"/>
    </row>
    <row r="859" spans="1:54" ht="12.75">
      <c r="A859" s="405"/>
      <c r="B859" s="405"/>
      <c r="C859" s="312"/>
      <c r="D859" s="406"/>
      <c r="E859" s="405"/>
      <c r="F859" s="406"/>
      <c r="G859" s="405"/>
      <c r="H859" s="406"/>
      <c r="I859" s="405"/>
      <c r="J859" s="365"/>
      <c r="K859" s="413"/>
      <c r="L859" s="365"/>
      <c r="M859" s="413"/>
      <c r="N859" s="365"/>
      <c r="O859" s="413"/>
      <c r="P859" s="365"/>
      <c r="Q859" s="413"/>
      <c r="R859" s="365"/>
      <c r="S859" s="413"/>
      <c r="T859" s="365"/>
      <c r="U859" s="413"/>
      <c r="V859" s="187"/>
      <c r="W859" s="410"/>
      <c r="X859" s="187"/>
      <c r="Y859" s="410"/>
      <c r="Z859" s="187"/>
      <c r="AA859" s="410"/>
      <c r="AB859" s="187"/>
      <c r="AC859" s="410"/>
      <c r="AD859" s="187"/>
      <c r="AE859" s="410"/>
      <c r="AF859" s="187"/>
      <c r="AG859" s="410"/>
      <c r="AH859" s="187"/>
      <c r="AI859" s="410"/>
      <c r="AJ859" s="187"/>
      <c r="AK859" s="410"/>
      <c r="AL859" s="187"/>
      <c r="AM859" s="410"/>
      <c r="AN859" s="187"/>
      <c r="AO859" s="410"/>
      <c r="AP859" s="187"/>
      <c r="AQ859" s="410"/>
      <c r="AR859" s="187"/>
      <c r="AS859" s="410"/>
      <c r="AT859" s="187"/>
      <c r="AU859" s="410"/>
      <c r="AV859" s="187"/>
      <c r="AW859" s="410"/>
      <c r="AX859" s="405"/>
      <c r="AY859" s="406"/>
      <c r="AZ859" s="406"/>
      <c r="BA859" s="405"/>
      <c r="BB859" s="406"/>
    </row>
    <row r="860" spans="1:54" ht="12.75">
      <c r="A860" s="405"/>
      <c r="B860" s="405"/>
      <c r="C860" s="312"/>
      <c r="D860" s="406"/>
      <c r="E860" s="405"/>
      <c r="F860" s="406"/>
      <c r="G860" s="405"/>
      <c r="H860" s="406"/>
      <c r="I860" s="405"/>
      <c r="J860" s="365"/>
      <c r="K860" s="413"/>
      <c r="L860" s="365"/>
      <c r="M860" s="413"/>
      <c r="N860" s="365"/>
      <c r="O860" s="413"/>
      <c r="P860" s="365"/>
      <c r="Q860" s="413"/>
      <c r="R860" s="365"/>
      <c r="S860" s="413"/>
      <c r="T860" s="365"/>
      <c r="U860" s="413"/>
      <c r="V860" s="187"/>
      <c r="W860" s="410"/>
      <c r="X860" s="187"/>
      <c r="Y860" s="410"/>
      <c r="Z860" s="187"/>
      <c r="AA860" s="410"/>
      <c r="AB860" s="187"/>
      <c r="AC860" s="410"/>
      <c r="AD860" s="187"/>
      <c r="AE860" s="410"/>
      <c r="AF860" s="187"/>
      <c r="AG860" s="410"/>
      <c r="AH860" s="187"/>
      <c r="AI860" s="410"/>
      <c r="AJ860" s="187"/>
      <c r="AK860" s="410"/>
      <c r="AL860" s="187"/>
      <c r="AM860" s="410"/>
      <c r="AN860" s="187"/>
      <c r="AO860" s="410"/>
      <c r="AP860" s="187"/>
      <c r="AQ860" s="410"/>
      <c r="AR860" s="187"/>
      <c r="AS860" s="410"/>
      <c r="AT860" s="187"/>
      <c r="AU860" s="410"/>
      <c r="AV860" s="187"/>
      <c r="AW860" s="410"/>
      <c r="AX860" s="405"/>
      <c r="AY860" s="406"/>
      <c r="AZ860" s="406"/>
      <c r="BA860" s="405"/>
      <c r="BB860" s="406"/>
    </row>
    <row r="861" spans="1:54" ht="12.75">
      <c r="A861" s="405"/>
      <c r="B861" s="405"/>
      <c r="C861" s="312"/>
      <c r="D861" s="406"/>
      <c r="E861" s="405"/>
      <c r="F861" s="406"/>
      <c r="G861" s="405"/>
      <c r="H861" s="406"/>
      <c r="I861" s="405"/>
      <c r="J861" s="365"/>
      <c r="K861" s="413"/>
      <c r="L861" s="365"/>
      <c r="M861" s="413"/>
      <c r="N861" s="365"/>
      <c r="O861" s="413"/>
      <c r="P861" s="365"/>
      <c r="Q861" s="413"/>
      <c r="R861" s="365"/>
      <c r="S861" s="413"/>
      <c r="T861" s="365"/>
      <c r="U861" s="413"/>
      <c r="V861" s="187"/>
      <c r="W861" s="410"/>
      <c r="X861" s="187"/>
      <c r="Y861" s="410"/>
      <c r="Z861" s="187"/>
      <c r="AA861" s="410"/>
      <c r="AB861" s="187"/>
      <c r="AC861" s="410"/>
      <c r="AD861" s="187"/>
      <c r="AE861" s="410"/>
      <c r="AF861" s="187"/>
      <c r="AG861" s="410"/>
      <c r="AH861" s="187"/>
      <c r="AI861" s="410"/>
      <c r="AJ861" s="187"/>
      <c r="AK861" s="410"/>
      <c r="AL861" s="187"/>
      <c r="AM861" s="410"/>
      <c r="AN861" s="187"/>
      <c r="AO861" s="410"/>
      <c r="AP861" s="187"/>
      <c r="AQ861" s="410"/>
      <c r="AR861" s="187"/>
      <c r="AS861" s="410"/>
      <c r="AT861" s="187"/>
      <c r="AU861" s="410"/>
      <c r="AV861" s="187"/>
      <c r="AW861" s="410"/>
      <c r="AX861" s="405"/>
      <c r="AY861" s="406"/>
      <c r="AZ861" s="406"/>
      <c r="BA861" s="405"/>
      <c r="BB861" s="406"/>
    </row>
    <row r="862" spans="1:54" ht="12.75">
      <c r="A862" s="405"/>
      <c r="B862" s="405"/>
      <c r="C862" s="312"/>
      <c r="D862" s="406"/>
      <c r="E862" s="405"/>
      <c r="F862" s="406"/>
      <c r="G862" s="405"/>
      <c r="H862" s="406"/>
      <c r="I862" s="405"/>
      <c r="J862" s="365"/>
      <c r="K862" s="413"/>
      <c r="L862" s="365"/>
      <c r="M862" s="413"/>
      <c r="N862" s="365"/>
      <c r="O862" s="413"/>
      <c r="P862" s="365"/>
      <c r="Q862" s="413"/>
      <c r="R862" s="365"/>
      <c r="S862" s="413"/>
      <c r="T862" s="365"/>
      <c r="U862" s="413"/>
      <c r="V862" s="187"/>
      <c r="W862" s="410"/>
      <c r="X862" s="187"/>
      <c r="Y862" s="410"/>
      <c r="Z862" s="187"/>
      <c r="AA862" s="410"/>
      <c r="AB862" s="187"/>
      <c r="AC862" s="410"/>
      <c r="AD862" s="187"/>
      <c r="AE862" s="410"/>
      <c r="AF862" s="187"/>
      <c r="AG862" s="410"/>
      <c r="AH862" s="187"/>
      <c r="AI862" s="410"/>
      <c r="AJ862" s="187"/>
      <c r="AK862" s="410"/>
      <c r="AL862" s="187"/>
      <c r="AM862" s="410"/>
      <c r="AN862" s="187"/>
      <c r="AO862" s="410"/>
      <c r="AP862" s="187"/>
      <c r="AQ862" s="410"/>
      <c r="AR862" s="187"/>
      <c r="AS862" s="410"/>
      <c r="AT862" s="187"/>
      <c r="AU862" s="410"/>
      <c r="AV862" s="187"/>
      <c r="AW862" s="410"/>
      <c r="AX862" s="405"/>
      <c r="AY862" s="406"/>
      <c r="AZ862" s="406"/>
      <c r="BA862" s="405"/>
      <c r="BB862" s="406"/>
    </row>
    <row r="863" spans="1:54" ht="12.75">
      <c r="A863" s="405"/>
      <c r="B863" s="405"/>
      <c r="C863" s="312"/>
      <c r="D863" s="406"/>
      <c r="E863" s="405"/>
      <c r="F863" s="406"/>
      <c r="G863" s="405"/>
      <c r="H863" s="406"/>
      <c r="I863" s="405"/>
      <c r="J863" s="365"/>
      <c r="K863" s="413"/>
      <c r="L863" s="365"/>
      <c r="M863" s="413"/>
      <c r="N863" s="365"/>
      <c r="O863" s="413"/>
      <c r="P863" s="365"/>
      <c r="Q863" s="413"/>
      <c r="R863" s="365"/>
      <c r="S863" s="413"/>
      <c r="T863" s="365"/>
      <c r="U863" s="413"/>
      <c r="V863" s="187"/>
      <c r="W863" s="410"/>
      <c r="X863" s="187"/>
      <c r="Y863" s="410"/>
      <c r="Z863" s="187"/>
      <c r="AA863" s="410"/>
      <c r="AB863" s="187"/>
      <c r="AC863" s="410"/>
      <c r="AD863" s="187"/>
      <c r="AE863" s="410"/>
      <c r="AF863" s="187"/>
      <c r="AG863" s="410"/>
      <c r="AH863" s="187"/>
      <c r="AI863" s="410"/>
      <c r="AJ863" s="187"/>
      <c r="AK863" s="410"/>
      <c r="AL863" s="187"/>
      <c r="AM863" s="410"/>
      <c r="AN863" s="187"/>
      <c r="AO863" s="410"/>
      <c r="AP863" s="187"/>
      <c r="AQ863" s="410"/>
      <c r="AR863" s="187"/>
      <c r="AS863" s="410"/>
      <c r="AT863" s="187"/>
      <c r="AU863" s="410"/>
      <c r="AV863" s="187"/>
      <c r="AW863" s="410"/>
      <c r="AX863" s="405"/>
      <c r="AY863" s="406"/>
      <c r="AZ863" s="406"/>
      <c r="BA863" s="405"/>
      <c r="BB863" s="406"/>
    </row>
    <row r="864" spans="1:54" ht="12.75">
      <c r="A864" s="405"/>
      <c r="B864" s="405"/>
      <c r="C864" s="312"/>
      <c r="D864" s="406"/>
      <c r="E864" s="405"/>
      <c r="F864" s="406"/>
      <c r="G864" s="405"/>
      <c r="H864" s="406"/>
      <c r="I864" s="405"/>
      <c r="J864" s="365"/>
      <c r="K864" s="413"/>
      <c r="L864" s="365"/>
      <c r="M864" s="413"/>
      <c r="N864" s="365"/>
      <c r="O864" s="413"/>
      <c r="P864" s="365"/>
      <c r="Q864" s="413"/>
      <c r="R864" s="365"/>
      <c r="S864" s="413"/>
      <c r="T864" s="365"/>
      <c r="U864" s="413"/>
      <c r="V864" s="187"/>
      <c r="W864" s="410"/>
      <c r="X864" s="187"/>
      <c r="Y864" s="410"/>
      <c r="Z864" s="187"/>
      <c r="AA864" s="410"/>
      <c r="AB864" s="187"/>
      <c r="AC864" s="410"/>
      <c r="AD864" s="187"/>
      <c r="AE864" s="410"/>
      <c r="AF864" s="187"/>
      <c r="AG864" s="410"/>
      <c r="AH864" s="187"/>
      <c r="AI864" s="410"/>
      <c r="AJ864" s="187"/>
      <c r="AK864" s="410"/>
      <c r="AL864" s="187"/>
      <c r="AM864" s="410"/>
      <c r="AN864" s="187"/>
      <c r="AO864" s="410"/>
      <c r="AP864" s="187"/>
      <c r="AQ864" s="410"/>
      <c r="AR864" s="187"/>
      <c r="AS864" s="410"/>
      <c r="AT864" s="187"/>
      <c r="AU864" s="410"/>
      <c r="AV864" s="187"/>
      <c r="AW864" s="410"/>
      <c r="AX864" s="405"/>
      <c r="AY864" s="406"/>
      <c r="AZ864" s="406"/>
      <c r="BA864" s="405"/>
      <c r="BB864" s="406"/>
    </row>
    <row r="865" spans="1:54" ht="12.75">
      <c r="A865" s="405"/>
      <c r="B865" s="405"/>
      <c r="C865" s="312"/>
      <c r="D865" s="406"/>
      <c r="E865" s="405"/>
      <c r="F865" s="406"/>
      <c r="G865" s="405"/>
      <c r="H865" s="406"/>
      <c r="I865" s="405"/>
      <c r="J865" s="365"/>
      <c r="K865" s="413"/>
      <c r="L865" s="365"/>
      <c r="M865" s="413"/>
      <c r="N865" s="365"/>
      <c r="O865" s="413"/>
      <c r="P865" s="365"/>
      <c r="Q865" s="413"/>
      <c r="R865" s="365"/>
      <c r="S865" s="413"/>
      <c r="T865" s="365"/>
      <c r="U865" s="413"/>
      <c r="V865" s="187"/>
      <c r="W865" s="410"/>
      <c r="X865" s="187"/>
      <c r="Y865" s="410"/>
      <c r="Z865" s="187"/>
      <c r="AA865" s="410"/>
      <c r="AB865" s="187"/>
      <c r="AC865" s="410"/>
      <c r="AD865" s="187"/>
      <c r="AE865" s="410"/>
      <c r="AF865" s="187"/>
      <c r="AG865" s="410"/>
      <c r="AH865" s="187"/>
      <c r="AI865" s="410"/>
      <c r="AJ865" s="187"/>
      <c r="AK865" s="410"/>
      <c r="AL865" s="187"/>
      <c r="AM865" s="410"/>
      <c r="AN865" s="187"/>
      <c r="AO865" s="410"/>
      <c r="AP865" s="187"/>
      <c r="AQ865" s="410"/>
      <c r="AR865" s="187"/>
      <c r="AS865" s="410"/>
      <c r="AT865" s="187"/>
      <c r="AU865" s="410"/>
      <c r="AV865" s="187"/>
      <c r="AW865" s="410"/>
      <c r="AX865" s="405"/>
      <c r="AY865" s="406"/>
      <c r="AZ865" s="406"/>
      <c r="BA865" s="405"/>
      <c r="BB865" s="406"/>
    </row>
    <row r="866" spans="1:54" ht="12.75">
      <c r="A866" s="405"/>
      <c r="B866" s="405"/>
      <c r="C866" s="312"/>
      <c r="D866" s="406"/>
      <c r="E866" s="405"/>
      <c r="F866" s="406"/>
      <c r="G866" s="405"/>
      <c r="H866" s="406"/>
      <c r="I866" s="405"/>
      <c r="J866" s="365"/>
      <c r="K866" s="413"/>
      <c r="L866" s="365"/>
      <c r="M866" s="413"/>
      <c r="N866" s="365"/>
      <c r="O866" s="413"/>
      <c r="P866" s="365"/>
      <c r="Q866" s="413"/>
      <c r="R866" s="365"/>
      <c r="S866" s="413"/>
      <c r="T866" s="365"/>
      <c r="U866" s="413"/>
      <c r="V866" s="187"/>
      <c r="W866" s="410"/>
      <c r="X866" s="187"/>
      <c r="Y866" s="410"/>
      <c r="Z866" s="187"/>
      <c r="AA866" s="410"/>
      <c r="AB866" s="187"/>
      <c r="AC866" s="410"/>
      <c r="AD866" s="187"/>
      <c r="AE866" s="410"/>
      <c r="AF866" s="187"/>
      <c r="AG866" s="410"/>
      <c r="AH866" s="187"/>
      <c r="AI866" s="410"/>
      <c r="AJ866" s="187"/>
      <c r="AK866" s="410"/>
      <c r="AL866" s="187"/>
      <c r="AM866" s="410"/>
      <c r="AN866" s="187"/>
      <c r="AO866" s="410"/>
      <c r="AP866" s="187"/>
      <c r="AQ866" s="410"/>
      <c r="AR866" s="187"/>
      <c r="AS866" s="410"/>
      <c r="AT866" s="187"/>
      <c r="AU866" s="410"/>
      <c r="AV866" s="187"/>
      <c r="AW866" s="410"/>
      <c r="AX866" s="405"/>
      <c r="AY866" s="406"/>
      <c r="AZ866" s="406"/>
      <c r="BA866" s="405"/>
      <c r="BB866" s="406"/>
    </row>
    <row r="867" spans="1:54" ht="12.75">
      <c r="A867" s="405"/>
      <c r="B867" s="405"/>
      <c r="C867" s="312"/>
      <c r="D867" s="406"/>
      <c r="E867" s="405"/>
      <c r="F867" s="406"/>
      <c r="G867" s="405"/>
      <c r="H867" s="406"/>
      <c r="I867" s="405"/>
      <c r="J867" s="365"/>
      <c r="K867" s="413"/>
      <c r="L867" s="365"/>
      <c r="M867" s="413"/>
      <c r="N867" s="365"/>
      <c r="O867" s="413"/>
      <c r="P867" s="365"/>
      <c r="Q867" s="413"/>
      <c r="R867" s="365"/>
      <c r="S867" s="413"/>
      <c r="T867" s="365"/>
      <c r="U867" s="413"/>
      <c r="V867" s="187"/>
      <c r="W867" s="410"/>
      <c r="X867" s="187"/>
      <c r="Y867" s="410"/>
      <c r="Z867" s="187"/>
      <c r="AA867" s="410"/>
      <c r="AB867" s="187"/>
      <c r="AC867" s="410"/>
      <c r="AD867" s="187"/>
      <c r="AE867" s="410"/>
      <c r="AF867" s="187"/>
      <c r="AG867" s="410"/>
      <c r="AH867" s="187"/>
      <c r="AI867" s="410"/>
      <c r="AJ867" s="187"/>
      <c r="AK867" s="410"/>
      <c r="AL867" s="187"/>
      <c r="AM867" s="410"/>
      <c r="AN867" s="187"/>
      <c r="AO867" s="410"/>
      <c r="AP867" s="187"/>
      <c r="AQ867" s="410"/>
      <c r="AR867" s="187"/>
      <c r="AS867" s="410"/>
      <c r="AT867" s="187"/>
      <c r="AU867" s="410"/>
      <c r="AV867" s="187"/>
      <c r="AW867" s="410"/>
      <c r="AX867" s="405"/>
      <c r="AY867" s="406"/>
      <c r="AZ867" s="406"/>
      <c r="BA867" s="405"/>
      <c r="BB867" s="406"/>
    </row>
    <row r="868" spans="1:54" ht="12.75">
      <c r="A868" s="405"/>
      <c r="B868" s="405"/>
      <c r="C868" s="312"/>
      <c r="D868" s="406"/>
      <c r="E868" s="405"/>
      <c r="F868" s="406"/>
      <c r="G868" s="405"/>
      <c r="H868" s="406"/>
      <c r="I868" s="405"/>
      <c r="J868" s="365"/>
      <c r="K868" s="413"/>
      <c r="L868" s="365"/>
      <c r="M868" s="413"/>
      <c r="N868" s="365"/>
      <c r="O868" s="413"/>
      <c r="P868" s="365"/>
      <c r="Q868" s="413"/>
      <c r="R868" s="365"/>
      <c r="S868" s="413"/>
      <c r="T868" s="365"/>
      <c r="U868" s="413"/>
      <c r="V868" s="187"/>
      <c r="W868" s="410"/>
      <c r="X868" s="187"/>
      <c r="Y868" s="410"/>
      <c r="Z868" s="187"/>
      <c r="AA868" s="410"/>
      <c r="AB868" s="187"/>
      <c r="AC868" s="410"/>
      <c r="AD868" s="187"/>
      <c r="AE868" s="410"/>
      <c r="AF868" s="187"/>
      <c r="AG868" s="410"/>
      <c r="AH868" s="187"/>
      <c r="AI868" s="410"/>
      <c r="AJ868" s="187"/>
      <c r="AK868" s="410"/>
      <c r="AL868" s="187"/>
      <c r="AM868" s="410"/>
      <c r="AN868" s="187"/>
      <c r="AO868" s="410"/>
      <c r="AP868" s="187"/>
      <c r="AQ868" s="410"/>
      <c r="AR868" s="187"/>
      <c r="AS868" s="410"/>
      <c r="AT868" s="187"/>
      <c r="AU868" s="410"/>
      <c r="AV868" s="187"/>
      <c r="AW868" s="410"/>
      <c r="AX868" s="405"/>
      <c r="AY868" s="406"/>
      <c r="AZ868" s="406"/>
      <c r="BA868" s="405"/>
      <c r="BB868" s="406"/>
    </row>
    <row r="869" spans="1:54" ht="12.75">
      <c r="A869" s="405"/>
      <c r="B869" s="405"/>
      <c r="C869" s="312"/>
      <c r="D869" s="406"/>
      <c r="E869" s="405"/>
      <c r="F869" s="406"/>
      <c r="G869" s="405"/>
      <c r="H869" s="406"/>
      <c r="I869" s="405"/>
      <c r="J869" s="365"/>
      <c r="K869" s="413"/>
      <c r="L869" s="365"/>
      <c r="M869" s="413"/>
      <c r="N869" s="365"/>
      <c r="O869" s="413"/>
      <c r="P869" s="365"/>
      <c r="Q869" s="413"/>
      <c r="R869" s="365"/>
      <c r="S869" s="413"/>
      <c r="T869" s="365"/>
      <c r="U869" s="413"/>
      <c r="V869" s="187"/>
      <c r="W869" s="410"/>
      <c r="X869" s="187"/>
      <c r="Y869" s="410"/>
      <c r="Z869" s="187"/>
      <c r="AA869" s="410"/>
      <c r="AB869" s="187"/>
      <c r="AC869" s="410"/>
      <c r="AD869" s="187"/>
      <c r="AE869" s="410"/>
      <c r="AF869" s="187"/>
      <c r="AG869" s="410"/>
      <c r="AH869" s="187"/>
      <c r="AI869" s="410"/>
      <c r="AJ869" s="187"/>
      <c r="AK869" s="410"/>
      <c r="AL869" s="187"/>
      <c r="AM869" s="410"/>
      <c r="AN869" s="187"/>
      <c r="AO869" s="410"/>
      <c r="AP869" s="187"/>
      <c r="AQ869" s="410"/>
      <c r="AR869" s="187"/>
      <c r="AS869" s="410"/>
      <c r="AT869" s="187"/>
      <c r="AU869" s="410"/>
      <c r="AV869" s="187"/>
      <c r="AW869" s="410"/>
      <c r="AX869" s="405"/>
      <c r="AY869" s="406"/>
      <c r="AZ869" s="406"/>
      <c r="BA869" s="405"/>
      <c r="BB869" s="406"/>
    </row>
    <row r="870" spans="1:54" ht="12.75">
      <c r="A870" s="405"/>
      <c r="B870" s="405"/>
      <c r="C870" s="312"/>
      <c r="D870" s="406"/>
      <c r="E870" s="405"/>
      <c r="F870" s="406"/>
      <c r="G870" s="405"/>
      <c r="H870" s="406"/>
      <c r="I870" s="405"/>
      <c r="J870" s="365"/>
      <c r="K870" s="413"/>
      <c r="L870" s="365"/>
      <c r="M870" s="413"/>
      <c r="N870" s="365"/>
      <c r="O870" s="413"/>
      <c r="P870" s="365"/>
      <c r="Q870" s="413"/>
      <c r="R870" s="365"/>
      <c r="S870" s="413"/>
      <c r="T870" s="365"/>
      <c r="U870" s="413"/>
      <c r="V870" s="187"/>
      <c r="W870" s="410"/>
      <c r="X870" s="187"/>
      <c r="Y870" s="410"/>
      <c r="Z870" s="187"/>
      <c r="AA870" s="410"/>
      <c r="AB870" s="187"/>
      <c r="AC870" s="410"/>
      <c r="AD870" s="187"/>
      <c r="AE870" s="410"/>
      <c r="AF870" s="187"/>
      <c r="AG870" s="410"/>
      <c r="AH870" s="187"/>
      <c r="AI870" s="410"/>
      <c r="AJ870" s="187"/>
      <c r="AK870" s="410"/>
      <c r="AL870" s="187"/>
      <c r="AM870" s="410"/>
      <c r="AN870" s="187"/>
      <c r="AO870" s="410"/>
      <c r="AP870" s="187"/>
      <c r="AQ870" s="410"/>
      <c r="AR870" s="187"/>
      <c r="AS870" s="410"/>
      <c r="AT870" s="187"/>
      <c r="AU870" s="410"/>
      <c r="AV870" s="187"/>
      <c r="AW870" s="410"/>
      <c r="AX870" s="405"/>
      <c r="AY870" s="406"/>
      <c r="AZ870" s="406"/>
      <c r="BA870" s="405"/>
      <c r="BB870" s="406"/>
    </row>
    <row r="871" spans="1:54" ht="12.75">
      <c r="A871" s="405"/>
      <c r="B871" s="405"/>
      <c r="C871" s="312"/>
      <c r="D871" s="406"/>
      <c r="E871" s="405"/>
      <c r="F871" s="406"/>
      <c r="G871" s="405"/>
      <c r="H871" s="406"/>
      <c r="I871" s="405"/>
      <c r="J871" s="365"/>
      <c r="K871" s="413"/>
      <c r="L871" s="365"/>
      <c r="M871" s="413"/>
      <c r="N871" s="365"/>
      <c r="O871" s="413"/>
      <c r="P871" s="365"/>
      <c r="Q871" s="413"/>
      <c r="R871" s="365"/>
      <c r="S871" s="413"/>
      <c r="T871" s="365"/>
      <c r="U871" s="413"/>
      <c r="V871" s="187"/>
      <c r="W871" s="410"/>
      <c r="X871" s="187"/>
      <c r="Y871" s="410"/>
      <c r="Z871" s="187"/>
      <c r="AA871" s="410"/>
      <c r="AB871" s="187"/>
      <c r="AC871" s="410"/>
      <c r="AD871" s="187"/>
      <c r="AE871" s="410"/>
      <c r="AF871" s="187"/>
      <c r="AG871" s="410"/>
      <c r="AH871" s="187"/>
      <c r="AI871" s="410"/>
      <c r="AJ871" s="187"/>
      <c r="AK871" s="410"/>
      <c r="AL871" s="187"/>
      <c r="AM871" s="410"/>
      <c r="AN871" s="187"/>
      <c r="AO871" s="410"/>
      <c r="AP871" s="187"/>
      <c r="AQ871" s="410"/>
      <c r="AR871" s="187"/>
      <c r="AS871" s="410"/>
      <c r="AT871" s="187"/>
      <c r="AU871" s="410"/>
      <c r="AV871" s="187"/>
      <c r="AW871" s="410"/>
      <c r="AX871" s="405"/>
      <c r="AY871" s="406"/>
      <c r="AZ871" s="406"/>
      <c r="BA871" s="405"/>
      <c r="BB871" s="406"/>
    </row>
    <row r="872" spans="1:54" ht="12.75">
      <c r="A872" s="405"/>
      <c r="B872" s="405"/>
      <c r="C872" s="312"/>
      <c r="D872" s="406"/>
      <c r="E872" s="405"/>
      <c r="F872" s="406"/>
      <c r="G872" s="405"/>
      <c r="H872" s="406"/>
      <c r="I872" s="405"/>
      <c r="J872" s="365"/>
      <c r="K872" s="413"/>
      <c r="L872" s="365"/>
      <c r="M872" s="413"/>
      <c r="N872" s="365"/>
      <c r="O872" s="413"/>
      <c r="P872" s="365"/>
      <c r="Q872" s="413"/>
      <c r="R872" s="365"/>
      <c r="S872" s="413"/>
      <c r="T872" s="365"/>
      <c r="U872" s="413"/>
      <c r="V872" s="187"/>
      <c r="W872" s="410"/>
      <c r="X872" s="187"/>
      <c r="Y872" s="410"/>
      <c r="Z872" s="187"/>
      <c r="AA872" s="410"/>
      <c r="AB872" s="187"/>
      <c r="AC872" s="410"/>
      <c r="AD872" s="187"/>
      <c r="AE872" s="410"/>
      <c r="AF872" s="187"/>
      <c r="AG872" s="410"/>
      <c r="AH872" s="187"/>
      <c r="AI872" s="410"/>
      <c r="AJ872" s="187"/>
      <c r="AK872" s="410"/>
      <c r="AL872" s="187"/>
      <c r="AM872" s="410"/>
      <c r="AN872" s="187"/>
      <c r="AO872" s="410"/>
      <c r="AP872" s="187"/>
      <c r="AQ872" s="410"/>
      <c r="AR872" s="187"/>
      <c r="AS872" s="410"/>
      <c r="AT872" s="187"/>
      <c r="AU872" s="410"/>
      <c r="AV872" s="187"/>
      <c r="AW872" s="410"/>
      <c r="AX872" s="405"/>
      <c r="AY872" s="406"/>
      <c r="AZ872" s="406"/>
      <c r="BA872" s="405"/>
      <c r="BB872" s="406"/>
    </row>
    <row r="873" spans="1:54" ht="12.75">
      <c r="A873" s="405"/>
      <c r="B873" s="405"/>
      <c r="C873" s="312"/>
      <c r="D873" s="406"/>
      <c r="E873" s="405"/>
      <c r="F873" s="406"/>
      <c r="G873" s="405"/>
      <c r="H873" s="406"/>
      <c r="I873" s="405"/>
      <c r="J873" s="365"/>
      <c r="K873" s="413"/>
      <c r="L873" s="365"/>
      <c r="M873" s="413"/>
      <c r="N873" s="365"/>
      <c r="O873" s="413"/>
      <c r="P873" s="365"/>
      <c r="Q873" s="413"/>
      <c r="R873" s="365"/>
      <c r="S873" s="413"/>
      <c r="T873" s="365"/>
      <c r="U873" s="413"/>
      <c r="V873" s="187"/>
      <c r="W873" s="410"/>
      <c r="X873" s="187"/>
      <c r="Y873" s="410"/>
      <c r="Z873" s="187"/>
      <c r="AA873" s="410"/>
      <c r="AB873" s="187"/>
      <c r="AC873" s="410"/>
      <c r="AD873" s="187"/>
      <c r="AE873" s="410"/>
      <c r="AF873" s="187"/>
      <c r="AG873" s="410"/>
      <c r="AH873" s="187"/>
      <c r="AI873" s="410"/>
      <c r="AJ873" s="187"/>
      <c r="AK873" s="410"/>
      <c r="AL873" s="187"/>
      <c r="AM873" s="410"/>
      <c r="AN873" s="187"/>
      <c r="AO873" s="410"/>
      <c r="AP873" s="187"/>
      <c r="AQ873" s="410"/>
      <c r="AR873" s="187"/>
      <c r="AS873" s="410"/>
      <c r="AT873" s="187"/>
      <c r="AU873" s="410"/>
      <c r="AV873" s="187"/>
      <c r="AW873" s="410"/>
      <c r="AX873" s="405"/>
      <c r="AY873" s="406"/>
      <c r="AZ873" s="406"/>
      <c r="BA873" s="405"/>
      <c r="BB873" s="406"/>
    </row>
    <row r="874" spans="1:54" ht="12.75">
      <c r="A874" s="405"/>
      <c r="B874" s="405"/>
      <c r="C874" s="312"/>
      <c r="D874" s="406"/>
      <c r="E874" s="405"/>
      <c r="F874" s="406"/>
      <c r="G874" s="405"/>
      <c r="H874" s="406"/>
      <c r="I874" s="405"/>
      <c r="J874" s="365"/>
      <c r="K874" s="413"/>
      <c r="L874" s="365"/>
      <c r="M874" s="413"/>
      <c r="N874" s="365"/>
      <c r="O874" s="413"/>
      <c r="P874" s="365"/>
      <c r="Q874" s="413"/>
      <c r="R874" s="365"/>
      <c r="S874" s="413"/>
      <c r="T874" s="365"/>
      <c r="U874" s="413"/>
      <c r="V874" s="187"/>
      <c r="W874" s="410"/>
      <c r="X874" s="187"/>
      <c r="Y874" s="410"/>
      <c r="Z874" s="187"/>
      <c r="AA874" s="410"/>
      <c r="AB874" s="187"/>
      <c r="AC874" s="410"/>
      <c r="AD874" s="187"/>
      <c r="AE874" s="410"/>
      <c r="AF874" s="187"/>
      <c r="AG874" s="410"/>
      <c r="AH874" s="187"/>
      <c r="AI874" s="410"/>
      <c r="AJ874" s="187"/>
      <c r="AK874" s="410"/>
      <c r="AL874" s="187"/>
      <c r="AM874" s="410"/>
      <c r="AN874" s="187"/>
      <c r="AO874" s="410"/>
      <c r="AP874" s="187"/>
      <c r="AQ874" s="410"/>
      <c r="AR874" s="187"/>
      <c r="AS874" s="410"/>
      <c r="AT874" s="187"/>
      <c r="AU874" s="410"/>
      <c r="AV874" s="187"/>
      <c r="AW874" s="410"/>
      <c r="AX874" s="405"/>
      <c r="AY874" s="406"/>
      <c r="AZ874" s="406"/>
      <c r="BA874" s="405"/>
      <c r="BB874" s="406"/>
    </row>
    <row r="875" spans="1:54" ht="12.75">
      <c r="A875" s="405"/>
      <c r="B875" s="405"/>
      <c r="C875" s="312"/>
      <c r="D875" s="406"/>
      <c r="E875" s="405"/>
      <c r="F875" s="406"/>
      <c r="G875" s="405"/>
      <c r="H875" s="406"/>
      <c r="I875" s="405"/>
      <c r="J875" s="365"/>
      <c r="K875" s="413"/>
      <c r="L875" s="365"/>
      <c r="M875" s="413"/>
      <c r="N875" s="365"/>
      <c r="O875" s="413"/>
      <c r="P875" s="365"/>
      <c r="Q875" s="413"/>
      <c r="R875" s="365"/>
      <c r="S875" s="413"/>
      <c r="T875" s="365"/>
      <c r="U875" s="413"/>
      <c r="V875" s="187"/>
      <c r="W875" s="410"/>
      <c r="X875" s="187"/>
      <c r="Y875" s="410"/>
      <c r="Z875" s="187"/>
      <c r="AA875" s="410"/>
      <c r="AB875" s="187"/>
      <c r="AC875" s="410"/>
      <c r="AD875" s="187"/>
      <c r="AE875" s="410"/>
      <c r="AF875" s="187"/>
      <c r="AG875" s="410"/>
      <c r="AH875" s="187"/>
      <c r="AI875" s="410"/>
      <c r="AJ875" s="187"/>
      <c r="AK875" s="410"/>
      <c r="AL875" s="187"/>
      <c r="AM875" s="410"/>
      <c r="AN875" s="187"/>
      <c r="AO875" s="410"/>
      <c r="AP875" s="187"/>
      <c r="AQ875" s="410"/>
      <c r="AR875" s="187"/>
      <c r="AS875" s="410"/>
      <c r="AT875" s="187"/>
      <c r="AU875" s="410"/>
      <c r="AV875" s="187"/>
      <c r="AW875" s="410"/>
      <c r="AX875" s="405"/>
      <c r="AY875" s="406"/>
      <c r="AZ875" s="406"/>
      <c r="BA875" s="405"/>
      <c r="BB875" s="406"/>
    </row>
    <row r="876" spans="1:54" ht="12.75">
      <c r="A876" s="405"/>
      <c r="B876" s="405"/>
      <c r="C876" s="312"/>
      <c r="D876" s="406"/>
      <c r="E876" s="405"/>
      <c r="F876" s="406"/>
      <c r="G876" s="405"/>
      <c r="H876" s="406"/>
      <c r="I876" s="405"/>
      <c r="J876" s="365"/>
      <c r="K876" s="413"/>
      <c r="L876" s="365"/>
      <c r="M876" s="413"/>
      <c r="N876" s="365"/>
      <c r="O876" s="413"/>
      <c r="P876" s="365"/>
      <c r="Q876" s="413"/>
      <c r="R876" s="365"/>
      <c r="S876" s="413"/>
      <c r="T876" s="365"/>
      <c r="U876" s="413"/>
      <c r="V876" s="187"/>
      <c r="W876" s="410"/>
      <c r="X876" s="187"/>
      <c r="Y876" s="410"/>
      <c r="Z876" s="187"/>
      <c r="AA876" s="410"/>
      <c r="AB876" s="187"/>
      <c r="AC876" s="410"/>
      <c r="AD876" s="187"/>
      <c r="AE876" s="410"/>
      <c r="AF876" s="187"/>
      <c r="AG876" s="410"/>
      <c r="AH876" s="187"/>
      <c r="AI876" s="410"/>
      <c r="AJ876" s="187"/>
      <c r="AK876" s="410"/>
      <c r="AL876" s="187"/>
      <c r="AM876" s="410"/>
      <c r="AN876" s="187"/>
      <c r="AO876" s="410"/>
      <c r="AP876" s="187"/>
      <c r="AQ876" s="410"/>
      <c r="AR876" s="187"/>
      <c r="AS876" s="410"/>
      <c r="AT876" s="187"/>
      <c r="AU876" s="410"/>
      <c r="AV876" s="187"/>
      <c r="AW876" s="410"/>
      <c r="AX876" s="405"/>
      <c r="AY876" s="406"/>
      <c r="AZ876" s="406"/>
      <c r="BA876" s="405"/>
      <c r="BB876" s="406"/>
    </row>
    <row r="877" spans="1:54" ht="12.75">
      <c r="A877" s="405"/>
      <c r="B877" s="405"/>
      <c r="C877" s="312"/>
      <c r="D877" s="406"/>
      <c r="E877" s="405"/>
      <c r="F877" s="406"/>
      <c r="G877" s="405"/>
      <c r="H877" s="406"/>
      <c r="I877" s="405"/>
      <c r="J877" s="365"/>
      <c r="K877" s="413"/>
      <c r="L877" s="365"/>
      <c r="M877" s="413"/>
      <c r="N877" s="365"/>
      <c r="O877" s="413"/>
      <c r="P877" s="365"/>
      <c r="Q877" s="413"/>
      <c r="R877" s="365"/>
      <c r="S877" s="413"/>
      <c r="T877" s="365"/>
      <c r="U877" s="413"/>
      <c r="V877" s="187"/>
      <c r="W877" s="410"/>
      <c r="X877" s="187"/>
      <c r="Y877" s="410"/>
      <c r="Z877" s="187"/>
      <c r="AA877" s="410"/>
      <c r="AB877" s="187"/>
      <c r="AC877" s="410"/>
      <c r="AD877" s="187"/>
      <c r="AE877" s="410"/>
      <c r="AF877" s="187"/>
      <c r="AG877" s="410"/>
      <c r="AH877" s="187"/>
      <c r="AI877" s="410"/>
      <c r="AJ877" s="187"/>
      <c r="AK877" s="410"/>
      <c r="AL877" s="187"/>
      <c r="AM877" s="410"/>
      <c r="AN877" s="187"/>
      <c r="AO877" s="410"/>
      <c r="AP877" s="187"/>
      <c r="AQ877" s="410"/>
      <c r="AR877" s="187"/>
      <c r="AS877" s="410"/>
      <c r="AT877" s="187"/>
      <c r="AU877" s="410"/>
      <c r="AV877" s="187"/>
      <c r="AW877" s="410"/>
      <c r="AX877" s="405"/>
      <c r="AY877" s="406"/>
      <c r="AZ877" s="406"/>
      <c r="BA877" s="405"/>
      <c r="BB877" s="406"/>
    </row>
    <row r="878" spans="1:54" ht="12.75">
      <c r="A878" s="405"/>
      <c r="B878" s="405"/>
      <c r="C878" s="312"/>
      <c r="D878" s="406"/>
      <c r="E878" s="405"/>
      <c r="F878" s="406"/>
      <c r="G878" s="405"/>
      <c r="H878" s="406"/>
      <c r="I878" s="405"/>
      <c r="J878" s="365"/>
      <c r="K878" s="413"/>
      <c r="L878" s="365"/>
      <c r="M878" s="413"/>
      <c r="N878" s="365"/>
      <c r="O878" s="413"/>
      <c r="P878" s="365"/>
      <c r="Q878" s="413"/>
      <c r="R878" s="365"/>
      <c r="S878" s="413"/>
      <c r="T878" s="365"/>
      <c r="U878" s="413"/>
      <c r="V878" s="187"/>
      <c r="W878" s="410"/>
      <c r="X878" s="187"/>
      <c r="Y878" s="410"/>
      <c r="Z878" s="187"/>
      <c r="AA878" s="410"/>
      <c r="AB878" s="187"/>
      <c r="AC878" s="410"/>
      <c r="AD878" s="187"/>
      <c r="AE878" s="410"/>
      <c r="AF878" s="187"/>
      <c r="AG878" s="410"/>
      <c r="AH878" s="187"/>
      <c r="AI878" s="410"/>
      <c r="AJ878" s="187"/>
      <c r="AK878" s="410"/>
      <c r="AL878" s="187"/>
      <c r="AM878" s="410"/>
      <c r="AN878" s="187"/>
      <c r="AO878" s="410"/>
      <c r="AP878" s="187"/>
      <c r="AQ878" s="410"/>
      <c r="AR878" s="187"/>
      <c r="AS878" s="410"/>
      <c r="AT878" s="187"/>
      <c r="AU878" s="410"/>
      <c r="AV878" s="187"/>
      <c r="AW878" s="410"/>
      <c r="AX878" s="405"/>
      <c r="AY878" s="406"/>
      <c r="AZ878" s="406"/>
      <c r="BA878" s="405"/>
      <c r="BB878" s="406"/>
    </row>
    <row r="879" spans="1:54" ht="12.75">
      <c r="A879" s="405"/>
      <c r="B879" s="405"/>
      <c r="C879" s="312"/>
      <c r="D879" s="406"/>
      <c r="E879" s="405"/>
      <c r="F879" s="406"/>
      <c r="G879" s="405"/>
      <c r="H879" s="406"/>
      <c r="I879" s="405"/>
      <c r="J879" s="365"/>
      <c r="K879" s="413"/>
      <c r="L879" s="365"/>
      <c r="M879" s="413"/>
      <c r="N879" s="365"/>
      <c r="O879" s="413"/>
      <c r="P879" s="365"/>
      <c r="Q879" s="413"/>
      <c r="R879" s="365"/>
      <c r="S879" s="413"/>
      <c r="T879" s="365"/>
      <c r="U879" s="413"/>
      <c r="V879" s="187"/>
      <c r="W879" s="410"/>
      <c r="X879" s="187"/>
      <c r="Y879" s="410"/>
      <c r="Z879" s="187"/>
      <c r="AA879" s="410"/>
      <c r="AB879" s="187"/>
      <c r="AC879" s="410"/>
      <c r="AD879" s="187"/>
      <c r="AE879" s="410"/>
      <c r="AF879" s="187"/>
      <c r="AG879" s="410"/>
      <c r="AH879" s="187"/>
      <c r="AI879" s="410"/>
      <c r="AJ879" s="187"/>
      <c r="AK879" s="410"/>
      <c r="AL879" s="187"/>
      <c r="AM879" s="410"/>
      <c r="AN879" s="187"/>
      <c r="AO879" s="410"/>
      <c r="AP879" s="187"/>
      <c r="AQ879" s="410"/>
      <c r="AR879" s="187"/>
      <c r="AS879" s="410"/>
      <c r="AT879" s="187"/>
      <c r="AU879" s="410"/>
      <c r="AV879" s="187"/>
      <c r="AW879" s="410"/>
      <c r="AX879" s="405"/>
      <c r="AY879" s="406"/>
      <c r="AZ879" s="406"/>
      <c r="BA879" s="405"/>
      <c r="BB879" s="406"/>
    </row>
    <row r="880" spans="1:54" ht="12.75">
      <c r="A880" s="405"/>
      <c r="B880" s="405"/>
      <c r="C880" s="312"/>
      <c r="D880" s="406"/>
      <c r="E880" s="405"/>
      <c r="F880" s="406"/>
      <c r="G880" s="405"/>
      <c r="H880" s="406"/>
      <c r="I880" s="405"/>
      <c r="J880" s="365"/>
      <c r="K880" s="413"/>
      <c r="L880" s="365"/>
      <c r="M880" s="413"/>
      <c r="N880" s="365"/>
      <c r="O880" s="413"/>
      <c r="P880" s="365"/>
      <c r="Q880" s="413"/>
      <c r="R880" s="365"/>
      <c r="S880" s="413"/>
      <c r="T880" s="365"/>
      <c r="U880" s="413"/>
      <c r="V880" s="187"/>
      <c r="W880" s="410"/>
      <c r="X880" s="187"/>
      <c r="Y880" s="410"/>
      <c r="Z880" s="187"/>
      <c r="AA880" s="410"/>
      <c r="AB880" s="187"/>
      <c r="AC880" s="410"/>
      <c r="AD880" s="187"/>
      <c r="AE880" s="410"/>
      <c r="AF880" s="187"/>
      <c r="AG880" s="410"/>
      <c r="AH880" s="187"/>
      <c r="AI880" s="410"/>
      <c r="AJ880" s="187"/>
      <c r="AK880" s="410"/>
      <c r="AL880" s="187"/>
      <c r="AM880" s="410"/>
      <c r="AN880" s="187"/>
      <c r="AO880" s="410"/>
      <c r="AP880" s="187"/>
      <c r="AQ880" s="410"/>
      <c r="AR880" s="187"/>
      <c r="AS880" s="410"/>
      <c r="AT880" s="187"/>
      <c r="AU880" s="410"/>
      <c r="AV880" s="187"/>
      <c r="AW880" s="410"/>
      <c r="AX880" s="405"/>
      <c r="AY880" s="406"/>
      <c r="AZ880" s="406"/>
      <c r="BA880" s="405"/>
      <c r="BB880" s="406"/>
    </row>
    <row r="881" spans="1:54" ht="12.75">
      <c r="A881" s="405"/>
      <c r="B881" s="405"/>
      <c r="C881" s="312"/>
      <c r="D881" s="406"/>
      <c r="E881" s="405"/>
      <c r="F881" s="406"/>
      <c r="G881" s="405"/>
      <c r="H881" s="406"/>
      <c r="I881" s="405"/>
      <c r="J881" s="365"/>
      <c r="K881" s="413"/>
      <c r="L881" s="365"/>
      <c r="M881" s="413"/>
      <c r="N881" s="365"/>
      <c r="O881" s="413"/>
      <c r="P881" s="365"/>
      <c r="Q881" s="413"/>
      <c r="R881" s="365"/>
      <c r="S881" s="413"/>
      <c r="T881" s="365"/>
      <c r="U881" s="413"/>
      <c r="V881" s="187"/>
      <c r="W881" s="410"/>
      <c r="X881" s="187"/>
      <c r="Y881" s="410"/>
      <c r="Z881" s="187"/>
      <c r="AA881" s="410"/>
      <c r="AB881" s="187"/>
      <c r="AC881" s="410"/>
      <c r="AD881" s="187"/>
      <c r="AE881" s="410"/>
      <c r="AF881" s="187"/>
      <c r="AG881" s="410"/>
      <c r="AH881" s="187"/>
      <c r="AI881" s="410"/>
      <c r="AJ881" s="187"/>
      <c r="AK881" s="410"/>
      <c r="AL881" s="187"/>
      <c r="AM881" s="410"/>
      <c r="AN881" s="187"/>
      <c r="AO881" s="410"/>
      <c r="AP881" s="187"/>
      <c r="AQ881" s="410"/>
      <c r="AR881" s="187"/>
      <c r="AS881" s="410"/>
      <c r="AT881" s="187"/>
      <c r="AU881" s="410"/>
      <c r="AV881" s="187"/>
      <c r="AW881" s="410"/>
      <c r="AX881" s="405"/>
      <c r="AY881" s="406"/>
      <c r="AZ881" s="406"/>
      <c r="BA881" s="405"/>
      <c r="BB881" s="406"/>
    </row>
    <row r="882" spans="1:54" ht="12.75">
      <c r="A882" s="405"/>
      <c r="B882" s="405"/>
      <c r="C882" s="312"/>
      <c r="D882" s="406"/>
      <c r="E882" s="405"/>
      <c r="F882" s="406"/>
      <c r="G882" s="405"/>
      <c r="H882" s="406"/>
      <c r="I882" s="405"/>
      <c r="J882" s="365"/>
      <c r="K882" s="413"/>
      <c r="L882" s="365"/>
      <c r="M882" s="413"/>
      <c r="N882" s="365"/>
      <c r="O882" s="413"/>
      <c r="P882" s="365"/>
      <c r="Q882" s="413"/>
      <c r="R882" s="365"/>
      <c r="S882" s="413"/>
      <c r="T882" s="365"/>
      <c r="U882" s="413"/>
      <c r="V882" s="187"/>
      <c r="W882" s="410"/>
      <c r="X882" s="187"/>
      <c r="Y882" s="410"/>
      <c r="Z882" s="187"/>
      <c r="AA882" s="410"/>
      <c r="AB882" s="187"/>
      <c r="AC882" s="410"/>
      <c r="AD882" s="187"/>
      <c r="AE882" s="410"/>
      <c r="AF882" s="187"/>
      <c r="AG882" s="410"/>
      <c r="AH882" s="187"/>
      <c r="AI882" s="410"/>
      <c r="AJ882" s="187"/>
      <c r="AK882" s="410"/>
      <c r="AL882" s="187"/>
      <c r="AM882" s="410"/>
      <c r="AN882" s="187"/>
      <c r="AO882" s="410"/>
      <c r="AP882" s="187"/>
      <c r="AQ882" s="410"/>
      <c r="AR882" s="187"/>
      <c r="AS882" s="410"/>
      <c r="AT882" s="187"/>
      <c r="AU882" s="410"/>
      <c r="AV882" s="187"/>
      <c r="AW882" s="410"/>
      <c r="AX882" s="405"/>
      <c r="AY882" s="406"/>
      <c r="AZ882" s="406"/>
      <c r="BA882" s="405"/>
      <c r="BB882" s="406"/>
    </row>
    <row r="883" spans="1:54" ht="12.75">
      <c r="A883" s="405"/>
      <c r="B883" s="405"/>
      <c r="C883" s="312"/>
      <c r="D883" s="406"/>
      <c r="E883" s="405"/>
      <c r="F883" s="406"/>
      <c r="G883" s="405"/>
      <c r="H883" s="406"/>
      <c r="I883" s="405"/>
      <c r="J883" s="365"/>
      <c r="K883" s="413"/>
      <c r="L883" s="365"/>
      <c r="M883" s="413"/>
      <c r="N883" s="365"/>
      <c r="O883" s="413"/>
      <c r="P883" s="365"/>
      <c r="Q883" s="413"/>
      <c r="R883" s="365"/>
      <c r="S883" s="413"/>
      <c r="T883" s="365"/>
      <c r="U883" s="413"/>
      <c r="V883" s="187"/>
      <c r="W883" s="410"/>
      <c r="X883" s="187"/>
      <c r="Y883" s="410"/>
      <c r="Z883" s="187"/>
      <c r="AA883" s="410"/>
      <c r="AB883" s="187"/>
      <c r="AC883" s="410"/>
      <c r="AD883" s="187"/>
      <c r="AE883" s="410"/>
      <c r="AF883" s="187"/>
      <c r="AG883" s="410"/>
      <c r="AH883" s="187"/>
      <c r="AI883" s="410"/>
      <c r="AJ883" s="187"/>
      <c r="AK883" s="410"/>
      <c r="AL883" s="187"/>
      <c r="AM883" s="410"/>
      <c r="AN883" s="187"/>
      <c r="AO883" s="410"/>
      <c r="AP883" s="187"/>
      <c r="AQ883" s="410"/>
      <c r="AR883" s="187"/>
      <c r="AS883" s="410"/>
      <c r="AT883" s="187"/>
      <c r="AU883" s="410"/>
      <c r="AV883" s="187"/>
      <c r="AW883" s="410"/>
      <c r="AX883" s="405"/>
      <c r="AY883" s="406"/>
      <c r="AZ883" s="406"/>
      <c r="BA883" s="405"/>
      <c r="BB883" s="406"/>
    </row>
    <row r="884" spans="1:54" ht="12.75">
      <c r="A884" s="405"/>
      <c r="B884" s="405"/>
      <c r="C884" s="312"/>
      <c r="D884" s="406"/>
      <c r="E884" s="405"/>
      <c r="F884" s="406"/>
      <c r="G884" s="405"/>
      <c r="H884" s="406"/>
      <c r="I884" s="405"/>
      <c r="J884" s="365"/>
      <c r="K884" s="413"/>
      <c r="L884" s="365"/>
      <c r="M884" s="413"/>
      <c r="N884" s="365"/>
      <c r="O884" s="413"/>
      <c r="P884" s="365"/>
      <c r="Q884" s="413"/>
      <c r="R884" s="365"/>
      <c r="S884" s="413"/>
      <c r="T884" s="365"/>
      <c r="U884" s="413"/>
      <c r="V884" s="187"/>
      <c r="W884" s="410"/>
      <c r="X884" s="187"/>
      <c r="Y884" s="410"/>
      <c r="Z884" s="187"/>
      <c r="AA884" s="410"/>
      <c r="AB884" s="187"/>
      <c r="AC884" s="410"/>
      <c r="AD884" s="187"/>
      <c r="AE884" s="410"/>
      <c r="AF884" s="187"/>
      <c r="AG884" s="410"/>
      <c r="AH884" s="187"/>
      <c r="AI884" s="410"/>
      <c r="AJ884" s="187"/>
      <c r="AK884" s="410"/>
      <c r="AL884" s="187"/>
      <c r="AM884" s="410"/>
      <c r="AN884" s="187"/>
      <c r="AO884" s="410"/>
      <c r="AP884" s="187"/>
      <c r="AQ884" s="410"/>
      <c r="AR884" s="187"/>
      <c r="AS884" s="410"/>
      <c r="AT884" s="187"/>
      <c r="AU884" s="410"/>
      <c r="AV884" s="187"/>
      <c r="AW884" s="410"/>
      <c r="AX884" s="405"/>
      <c r="AY884" s="406"/>
      <c r="AZ884" s="406"/>
      <c r="BA884" s="405"/>
      <c r="BB884" s="406"/>
    </row>
    <row r="885" spans="1:54" ht="12.75">
      <c r="A885" s="405"/>
      <c r="B885" s="405"/>
      <c r="C885" s="312"/>
      <c r="D885" s="406"/>
      <c r="E885" s="405"/>
      <c r="F885" s="406"/>
      <c r="G885" s="405"/>
      <c r="H885" s="406"/>
      <c r="I885" s="405"/>
      <c r="J885" s="365"/>
      <c r="K885" s="413"/>
      <c r="L885" s="365"/>
      <c r="M885" s="413"/>
      <c r="N885" s="365"/>
      <c r="O885" s="413"/>
      <c r="P885" s="365"/>
      <c r="Q885" s="413"/>
      <c r="R885" s="365"/>
      <c r="S885" s="413"/>
      <c r="T885" s="365"/>
      <c r="U885" s="413"/>
      <c r="V885" s="187"/>
      <c r="W885" s="410"/>
      <c r="X885" s="187"/>
      <c r="Y885" s="410"/>
      <c r="Z885" s="187"/>
      <c r="AA885" s="410"/>
      <c r="AB885" s="187"/>
      <c r="AC885" s="410"/>
      <c r="AD885" s="187"/>
      <c r="AE885" s="410"/>
      <c r="AF885" s="187"/>
      <c r="AG885" s="410"/>
      <c r="AH885" s="187"/>
      <c r="AI885" s="410"/>
      <c r="AJ885" s="187"/>
      <c r="AK885" s="410"/>
      <c r="AL885" s="187"/>
      <c r="AM885" s="410"/>
      <c r="AN885" s="187"/>
      <c r="AO885" s="410"/>
      <c r="AP885" s="187"/>
      <c r="AQ885" s="410"/>
      <c r="AR885" s="187"/>
      <c r="AS885" s="410"/>
      <c r="AT885" s="187"/>
      <c r="AU885" s="410"/>
      <c r="AV885" s="187"/>
      <c r="AW885" s="410"/>
      <c r="AX885" s="405"/>
      <c r="AY885" s="406"/>
      <c r="AZ885" s="406"/>
      <c r="BA885" s="405"/>
      <c r="BB885" s="406"/>
    </row>
    <row r="886" spans="1:54" ht="12.75">
      <c r="A886" s="405"/>
      <c r="B886" s="405"/>
      <c r="C886" s="312"/>
      <c r="D886" s="406"/>
      <c r="E886" s="405"/>
      <c r="F886" s="406"/>
      <c r="G886" s="405"/>
      <c r="H886" s="406"/>
      <c r="I886" s="405"/>
      <c r="J886" s="365"/>
      <c r="K886" s="413"/>
      <c r="L886" s="365"/>
      <c r="M886" s="413"/>
      <c r="N886" s="365"/>
      <c r="O886" s="413"/>
      <c r="P886" s="365"/>
      <c r="Q886" s="413"/>
      <c r="R886" s="365"/>
      <c r="S886" s="413"/>
      <c r="T886" s="365"/>
      <c r="U886" s="413"/>
      <c r="V886" s="187"/>
      <c r="W886" s="410"/>
      <c r="X886" s="187"/>
      <c r="Y886" s="410"/>
      <c r="Z886" s="187"/>
      <c r="AA886" s="410"/>
      <c r="AB886" s="187"/>
      <c r="AC886" s="410"/>
      <c r="AD886" s="187"/>
      <c r="AE886" s="410"/>
      <c r="AF886" s="187"/>
      <c r="AG886" s="410"/>
      <c r="AH886" s="187"/>
      <c r="AI886" s="410"/>
      <c r="AJ886" s="187"/>
      <c r="AK886" s="410"/>
      <c r="AL886" s="187"/>
      <c r="AM886" s="410"/>
      <c r="AN886" s="187"/>
      <c r="AO886" s="410"/>
      <c r="AP886" s="187"/>
      <c r="AQ886" s="410"/>
      <c r="AR886" s="187"/>
      <c r="AS886" s="410"/>
      <c r="AT886" s="187"/>
      <c r="AU886" s="410"/>
      <c r="AV886" s="187"/>
      <c r="AW886" s="410"/>
      <c r="AX886" s="405"/>
      <c r="AY886" s="406"/>
      <c r="AZ886" s="406"/>
      <c r="BA886" s="405"/>
      <c r="BB886" s="406"/>
    </row>
    <row r="887" spans="1:54" ht="12.75">
      <c r="A887" s="405"/>
      <c r="B887" s="405"/>
      <c r="C887" s="312"/>
      <c r="D887" s="406"/>
      <c r="E887" s="405"/>
      <c r="F887" s="406"/>
      <c r="G887" s="405"/>
      <c r="H887" s="406"/>
      <c r="I887" s="405"/>
      <c r="J887" s="365"/>
      <c r="K887" s="413"/>
      <c r="L887" s="365"/>
      <c r="M887" s="413"/>
      <c r="N887" s="365"/>
      <c r="O887" s="413"/>
      <c r="P887" s="365"/>
      <c r="Q887" s="413"/>
      <c r="R887" s="365"/>
      <c r="S887" s="413"/>
      <c r="T887" s="365"/>
      <c r="U887" s="413"/>
      <c r="V887" s="187"/>
      <c r="W887" s="410"/>
      <c r="X887" s="187"/>
      <c r="Y887" s="410"/>
      <c r="Z887" s="187"/>
      <c r="AA887" s="410"/>
      <c r="AB887" s="187"/>
      <c r="AC887" s="410"/>
      <c r="AD887" s="187"/>
      <c r="AE887" s="410"/>
      <c r="AF887" s="187"/>
      <c r="AG887" s="410"/>
      <c r="AH887" s="187"/>
      <c r="AI887" s="410"/>
      <c r="AJ887" s="187"/>
      <c r="AK887" s="410"/>
      <c r="AL887" s="187"/>
      <c r="AM887" s="410"/>
      <c r="AN887" s="187"/>
      <c r="AO887" s="410"/>
      <c r="AP887" s="187"/>
      <c r="AQ887" s="410"/>
      <c r="AR887" s="187"/>
      <c r="AS887" s="410"/>
      <c r="AT887" s="187"/>
      <c r="AU887" s="410"/>
      <c r="AV887" s="187"/>
      <c r="AW887" s="410"/>
      <c r="AX887" s="405"/>
      <c r="AY887" s="406"/>
      <c r="AZ887" s="406"/>
      <c r="BA887" s="405"/>
      <c r="BB887" s="406"/>
    </row>
    <row r="888" spans="1:54" ht="12.75">
      <c r="A888" s="405"/>
      <c r="B888" s="405"/>
      <c r="C888" s="312"/>
      <c r="D888" s="406"/>
      <c r="E888" s="405"/>
      <c r="F888" s="406"/>
      <c r="G888" s="405"/>
      <c r="H888" s="406"/>
      <c r="I888" s="405"/>
      <c r="J888" s="365"/>
      <c r="K888" s="413"/>
      <c r="L888" s="365"/>
      <c r="M888" s="413"/>
      <c r="N888" s="365"/>
      <c r="O888" s="413"/>
      <c r="P888" s="365"/>
      <c r="Q888" s="413"/>
      <c r="R888" s="365"/>
      <c r="S888" s="413"/>
      <c r="T888" s="365"/>
      <c r="U888" s="413"/>
      <c r="V888" s="187"/>
      <c r="W888" s="410"/>
      <c r="X888" s="187"/>
      <c r="Y888" s="410"/>
      <c r="Z888" s="187"/>
      <c r="AA888" s="410"/>
      <c r="AB888" s="187"/>
      <c r="AC888" s="410"/>
      <c r="AD888" s="187"/>
      <c r="AE888" s="410"/>
      <c r="AF888" s="187"/>
      <c r="AG888" s="410"/>
      <c r="AH888" s="187"/>
      <c r="AI888" s="410"/>
      <c r="AJ888" s="187"/>
      <c r="AK888" s="410"/>
      <c r="AL888" s="187"/>
      <c r="AM888" s="410"/>
      <c r="AN888" s="187"/>
      <c r="AO888" s="410"/>
      <c r="AP888" s="187"/>
      <c r="AQ888" s="410"/>
      <c r="AR888" s="187"/>
      <c r="AS888" s="410"/>
      <c r="AT888" s="187"/>
      <c r="AU888" s="410"/>
      <c r="AV888" s="187"/>
      <c r="AW888" s="410"/>
      <c r="AX888" s="405"/>
      <c r="AY888" s="406"/>
      <c r="AZ888" s="406"/>
      <c r="BA888" s="405"/>
      <c r="BB888" s="406"/>
    </row>
    <row r="889" spans="1:54" ht="12.75">
      <c r="A889" s="405"/>
      <c r="B889" s="405"/>
      <c r="C889" s="312"/>
      <c r="D889" s="406"/>
      <c r="E889" s="405"/>
      <c r="F889" s="406"/>
      <c r="G889" s="405"/>
      <c r="H889" s="406"/>
      <c r="I889" s="405"/>
      <c r="J889" s="365"/>
      <c r="K889" s="413"/>
      <c r="L889" s="365"/>
      <c r="M889" s="413"/>
      <c r="N889" s="365"/>
      <c r="O889" s="413"/>
      <c r="P889" s="365"/>
      <c r="Q889" s="413"/>
      <c r="R889" s="365"/>
      <c r="S889" s="413"/>
      <c r="T889" s="365"/>
      <c r="U889" s="413"/>
      <c r="V889" s="187"/>
      <c r="W889" s="410"/>
      <c r="X889" s="187"/>
      <c r="Y889" s="410"/>
      <c r="Z889" s="187"/>
      <c r="AA889" s="410"/>
      <c r="AB889" s="187"/>
      <c r="AC889" s="410"/>
      <c r="AD889" s="187"/>
      <c r="AE889" s="410"/>
      <c r="AF889" s="187"/>
      <c r="AG889" s="410"/>
      <c r="AH889" s="187"/>
      <c r="AI889" s="410"/>
      <c r="AJ889" s="187"/>
      <c r="AK889" s="410"/>
      <c r="AL889" s="187"/>
      <c r="AM889" s="410"/>
      <c r="AN889" s="187"/>
      <c r="AO889" s="410"/>
      <c r="AP889" s="187"/>
      <c r="AQ889" s="410"/>
      <c r="AR889" s="187"/>
      <c r="AS889" s="410"/>
      <c r="AT889" s="187"/>
      <c r="AU889" s="410"/>
      <c r="AV889" s="187"/>
      <c r="AW889" s="410"/>
      <c r="AX889" s="405"/>
      <c r="AY889" s="406"/>
      <c r="AZ889" s="406"/>
      <c r="BA889" s="405"/>
      <c r="BB889" s="406"/>
    </row>
    <row r="890" spans="1:54" ht="12.75">
      <c r="A890" s="405"/>
      <c r="B890" s="405"/>
      <c r="C890" s="312"/>
      <c r="D890" s="406"/>
      <c r="E890" s="405"/>
      <c r="F890" s="406"/>
      <c r="G890" s="405"/>
      <c r="H890" s="406"/>
      <c r="I890" s="405"/>
      <c r="J890" s="365"/>
      <c r="K890" s="413"/>
      <c r="L890" s="365"/>
      <c r="M890" s="413"/>
      <c r="N890" s="365"/>
      <c r="O890" s="413"/>
      <c r="P890" s="365"/>
      <c r="Q890" s="413"/>
      <c r="R890" s="365"/>
      <c r="S890" s="413"/>
      <c r="T890" s="365"/>
      <c r="U890" s="413"/>
      <c r="V890" s="187"/>
      <c r="W890" s="410"/>
      <c r="X890" s="187"/>
      <c r="Y890" s="410"/>
      <c r="Z890" s="187"/>
      <c r="AA890" s="410"/>
      <c r="AB890" s="187"/>
      <c r="AC890" s="410"/>
      <c r="AD890" s="187"/>
      <c r="AE890" s="410"/>
      <c r="AF890" s="187"/>
      <c r="AG890" s="410"/>
      <c r="AH890" s="187"/>
      <c r="AI890" s="410"/>
      <c r="AJ890" s="187"/>
      <c r="AK890" s="410"/>
      <c r="AL890" s="187"/>
      <c r="AM890" s="410"/>
      <c r="AN890" s="187"/>
      <c r="AO890" s="410"/>
      <c r="AP890" s="187"/>
      <c r="AQ890" s="410"/>
      <c r="AR890" s="187"/>
      <c r="AS890" s="410"/>
      <c r="AT890" s="187"/>
      <c r="AU890" s="410"/>
      <c r="AV890" s="187"/>
      <c r="AW890" s="410"/>
      <c r="AX890" s="405"/>
      <c r="AY890" s="406"/>
      <c r="AZ890" s="406"/>
      <c r="BA890" s="405"/>
      <c r="BB890" s="406"/>
    </row>
    <row r="891" spans="1:54" ht="12.75">
      <c r="A891" s="405"/>
      <c r="B891" s="405"/>
      <c r="C891" s="312"/>
      <c r="D891" s="406"/>
      <c r="E891" s="405"/>
      <c r="F891" s="406"/>
      <c r="G891" s="405"/>
      <c r="H891" s="406"/>
      <c r="I891" s="405"/>
      <c r="J891" s="365"/>
      <c r="K891" s="413"/>
      <c r="L891" s="365"/>
      <c r="M891" s="413"/>
      <c r="N891" s="365"/>
      <c r="O891" s="413"/>
      <c r="P891" s="365"/>
      <c r="Q891" s="413"/>
      <c r="R891" s="365"/>
      <c r="S891" s="413"/>
      <c r="T891" s="365"/>
      <c r="U891" s="413"/>
      <c r="V891" s="187"/>
      <c r="W891" s="410"/>
      <c r="X891" s="187"/>
      <c r="Y891" s="410"/>
      <c r="Z891" s="187"/>
      <c r="AA891" s="410"/>
      <c r="AB891" s="187"/>
      <c r="AC891" s="410"/>
      <c r="AD891" s="187"/>
      <c r="AE891" s="410"/>
      <c r="AF891" s="187"/>
      <c r="AG891" s="410"/>
      <c r="AH891" s="187"/>
      <c r="AI891" s="410"/>
      <c r="AJ891" s="187"/>
      <c r="AK891" s="410"/>
      <c r="AL891" s="187"/>
      <c r="AM891" s="410"/>
      <c r="AN891" s="187"/>
      <c r="AO891" s="410"/>
      <c r="AP891" s="187"/>
      <c r="AQ891" s="410"/>
      <c r="AR891" s="187"/>
      <c r="AS891" s="410"/>
      <c r="AT891" s="187"/>
      <c r="AU891" s="410"/>
      <c r="AV891" s="187"/>
      <c r="AW891" s="410"/>
      <c r="AX891" s="405"/>
      <c r="AY891" s="406"/>
      <c r="AZ891" s="406"/>
      <c r="BA891" s="405"/>
      <c r="BB891" s="406"/>
    </row>
    <row r="892" spans="1:54" ht="12.75">
      <c r="A892" s="405"/>
      <c r="B892" s="405"/>
      <c r="C892" s="312"/>
      <c r="D892" s="406"/>
      <c r="E892" s="405"/>
      <c r="F892" s="406"/>
      <c r="G892" s="405"/>
      <c r="H892" s="406"/>
      <c r="I892" s="405"/>
      <c r="J892" s="365"/>
      <c r="K892" s="413"/>
      <c r="L892" s="365"/>
      <c r="M892" s="413"/>
      <c r="N892" s="365"/>
      <c r="O892" s="413"/>
      <c r="P892" s="365"/>
      <c r="Q892" s="413"/>
      <c r="R892" s="365"/>
      <c r="S892" s="413"/>
      <c r="T892" s="365"/>
      <c r="U892" s="413"/>
      <c r="V892" s="187"/>
      <c r="W892" s="410"/>
      <c r="X892" s="187"/>
      <c r="Y892" s="410"/>
      <c r="Z892" s="187"/>
      <c r="AA892" s="410"/>
      <c r="AB892" s="187"/>
      <c r="AC892" s="410"/>
      <c r="AD892" s="187"/>
      <c r="AE892" s="410"/>
      <c r="AF892" s="187"/>
      <c r="AG892" s="410"/>
      <c r="AH892" s="187"/>
      <c r="AI892" s="410"/>
      <c r="AJ892" s="187"/>
      <c r="AK892" s="410"/>
      <c r="AL892" s="187"/>
      <c r="AM892" s="410"/>
      <c r="AN892" s="187"/>
      <c r="AO892" s="410"/>
      <c r="AP892" s="187"/>
      <c r="AQ892" s="410"/>
      <c r="AR892" s="187"/>
      <c r="AS892" s="410"/>
      <c r="AT892" s="187"/>
      <c r="AU892" s="410"/>
      <c r="AV892" s="187"/>
      <c r="AW892" s="410"/>
      <c r="AX892" s="405"/>
      <c r="AY892" s="406"/>
      <c r="AZ892" s="406"/>
      <c r="BA892" s="405"/>
      <c r="BB892" s="406"/>
    </row>
    <row r="893" spans="1:54" ht="12.75">
      <c r="A893" s="405"/>
      <c r="B893" s="405"/>
      <c r="C893" s="312"/>
      <c r="D893" s="406"/>
      <c r="E893" s="405"/>
      <c r="F893" s="406"/>
      <c r="G893" s="405"/>
      <c r="H893" s="406"/>
      <c r="I893" s="405"/>
      <c r="J893" s="365"/>
      <c r="K893" s="413"/>
      <c r="L893" s="365"/>
      <c r="M893" s="413"/>
      <c r="N893" s="365"/>
      <c r="O893" s="413"/>
      <c r="P893" s="365"/>
      <c r="Q893" s="413"/>
      <c r="R893" s="365"/>
      <c r="S893" s="413"/>
      <c r="T893" s="365"/>
      <c r="U893" s="413"/>
      <c r="V893" s="187"/>
      <c r="W893" s="410"/>
      <c r="X893" s="187"/>
      <c r="Y893" s="410"/>
      <c r="Z893" s="187"/>
      <c r="AA893" s="410"/>
      <c r="AB893" s="187"/>
      <c r="AC893" s="410"/>
      <c r="AD893" s="187"/>
      <c r="AE893" s="410"/>
      <c r="AF893" s="187"/>
      <c r="AG893" s="410"/>
      <c r="AH893" s="187"/>
      <c r="AI893" s="410"/>
      <c r="AJ893" s="187"/>
      <c r="AK893" s="410"/>
      <c r="AL893" s="187"/>
      <c r="AM893" s="410"/>
      <c r="AN893" s="187"/>
      <c r="AO893" s="410"/>
      <c r="AP893" s="187"/>
      <c r="AQ893" s="410"/>
      <c r="AR893" s="187"/>
      <c r="AS893" s="410"/>
      <c r="AT893" s="187"/>
      <c r="AU893" s="410"/>
      <c r="AV893" s="187"/>
      <c r="AW893" s="410"/>
      <c r="AX893" s="405"/>
      <c r="AY893" s="406"/>
      <c r="AZ893" s="406"/>
      <c r="BA893" s="405"/>
      <c r="BB893" s="406"/>
    </row>
    <row r="894" spans="1:54" ht="12.75">
      <c r="A894" s="405"/>
      <c r="B894" s="405"/>
      <c r="C894" s="312"/>
      <c r="D894" s="406"/>
      <c r="E894" s="405"/>
      <c r="F894" s="406"/>
      <c r="G894" s="405"/>
      <c r="H894" s="406"/>
      <c r="I894" s="405"/>
      <c r="J894" s="365"/>
      <c r="K894" s="413"/>
      <c r="L894" s="365"/>
      <c r="M894" s="413"/>
      <c r="N894" s="365"/>
      <c r="O894" s="413"/>
      <c r="P894" s="365"/>
      <c r="Q894" s="413"/>
      <c r="R894" s="365"/>
      <c r="S894" s="413"/>
      <c r="T894" s="365"/>
      <c r="U894" s="413"/>
      <c r="V894" s="187"/>
      <c r="W894" s="410"/>
      <c r="X894" s="187"/>
      <c r="Y894" s="410"/>
      <c r="Z894" s="187"/>
      <c r="AA894" s="410"/>
      <c r="AB894" s="187"/>
      <c r="AC894" s="410"/>
      <c r="AD894" s="187"/>
      <c r="AE894" s="410"/>
      <c r="AF894" s="187"/>
      <c r="AG894" s="410"/>
      <c r="AH894" s="187"/>
      <c r="AI894" s="410"/>
      <c r="AJ894" s="187"/>
      <c r="AK894" s="410"/>
      <c r="AL894" s="187"/>
      <c r="AM894" s="410"/>
      <c r="AN894" s="187"/>
      <c r="AO894" s="410"/>
      <c r="AP894" s="187"/>
      <c r="AQ894" s="410"/>
      <c r="AR894" s="187"/>
      <c r="AS894" s="410"/>
      <c r="AT894" s="187"/>
      <c r="AU894" s="410"/>
      <c r="AV894" s="187"/>
      <c r="AW894" s="410"/>
      <c r="AX894" s="405"/>
      <c r="AY894" s="406"/>
      <c r="AZ894" s="406"/>
      <c r="BA894" s="405"/>
      <c r="BB894" s="406"/>
    </row>
    <row r="895" spans="1:54" ht="12.75">
      <c r="A895" s="405"/>
      <c r="B895" s="405"/>
      <c r="C895" s="312"/>
      <c r="D895" s="406"/>
      <c r="E895" s="405"/>
      <c r="F895" s="406"/>
      <c r="G895" s="405"/>
      <c r="H895" s="406"/>
      <c r="I895" s="405"/>
      <c r="J895" s="365"/>
      <c r="K895" s="413"/>
      <c r="L895" s="365"/>
      <c r="M895" s="413"/>
      <c r="N895" s="365"/>
      <c r="O895" s="413"/>
      <c r="P895" s="365"/>
      <c r="Q895" s="413"/>
      <c r="R895" s="365"/>
      <c r="S895" s="413"/>
      <c r="T895" s="365"/>
      <c r="U895" s="413"/>
      <c r="V895" s="187"/>
      <c r="W895" s="410"/>
      <c r="X895" s="187"/>
      <c r="Y895" s="410"/>
      <c r="Z895" s="187"/>
      <c r="AA895" s="410"/>
      <c r="AB895" s="187"/>
      <c r="AC895" s="410"/>
      <c r="AD895" s="187"/>
      <c r="AE895" s="410"/>
      <c r="AF895" s="187"/>
      <c r="AG895" s="410"/>
      <c r="AH895" s="187"/>
      <c r="AI895" s="410"/>
      <c r="AJ895" s="187"/>
      <c r="AK895" s="410"/>
      <c r="AL895" s="187"/>
      <c r="AM895" s="410"/>
      <c r="AN895" s="187"/>
      <c r="AO895" s="410"/>
      <c r="AP895" s="187"/>
      <c r="AQ895" s="410"/>
      <c r="AR895" s="187"/>
      <c r="AS895" s="410"/>
      <c r="AT895" s="187"/>
      <c r="AU895" s="410"/>
      <c r="AV895" s="187"/>
      <c r="AW895" s="410"/>
      <c r="AX895" s="405"/>
      <c r="AY895" s="406"/>
      <c r="AZ895" s="406"/>
      <c r="BA895" s="405"/>
      <c r="BB895" s="406"/>
    </row>
    <row r="896" spans="1:54" ht="12.75">
      <c r="A896" s="405"/>
      <c r="B896" s="405"/>
      <c r="C896" s="312"/>
      <c r="D896" s="406"/>
      <c r="E896" s="405"/>
      <c r="F896" s="406"/>
      <c r="G896" s="405"/>
      <c r="H896" s="406"/>
      <c r="I896" s="405"/>
      <c r="J896" s="365"/>
      <c r="K896" s="413"/>
      <c r="L896" s="365"/>
      <c r="M896" s="413"/>
      <c r="N896" s="365"/>
      <c r="O896" s="413"/>
      <c r="P896" s="365"/>
      <c r="Q896" s="413"/>
      <c r="R896" s="365"/>
      <c r="S896" s="413"/>
      <c r="T896" s="365"/>
      <c r="U896" s="413"/>
      <c r="V896" s="187"/>
      <c r="W896" s="410"/>
      <c r="X896" s="187"/>
      <c r="Y896" s="410"/>
      <c r="Z896" s="187"/>
      <c r="AA896" s="410"/>
      <c r="AB896" s="187"/>
      <c r="AC896" s="410"/>
      <c r="AD896" s="187"/>
      <c r="AE896" s="410"/>
      <c r="AF896" s="187"/>
      <c r="AG896" s="410"/>
      <c r="AH896" s="187"/>
      <c r="AI896" s="410"/>
      <c r="AJ896" s="187"/>
      <c r="AK896" s="410"/>
      <c r="AL896" s="187"/>
      <c r="AM896" s="410"/>
      <c r="AN896" s="187"/>
      <c r="AO896" s="410"/>
      <c r="AP896" s="187"/>
      <c r="AQ896" s="410"/>
      <c r="AR896" s="187"/>
      <c r="AS896" s="410"/>
      <c r="AT896" s="187"/>
      <c r="AU896" s="410"/>
      <c r="AV896" s="187"/>
      <c r="AW896" s="410"/>
      <c r="AX896" s="405"/>
      <c r="AY896" s="406"/>
      <c r="AZ896" s="406"/>
      <c r="BA896" s="405"/>
      <c r="BB896" s="406"/>
    </row>
    <row r="897" spans="1:54" ht="12.75">
      <c r="A897" s="405"/>
      <c r="B897" s="405"/>
      <c r="C897" s="312"/>
      <c r="D897" s="406"/>
      <c r="E897" s="405"/>
      <c r="F897" s="406"/>
      <c r="G897" s="405"/>
      <c r="H897" s="406"/>
      <c r="I897" s="405"/>
      <c r="J897" s="365"/>
      <c r="K897" s="413"/>
      <c r="L897" s="365"/>
      <c r="M897" s="413"/>
      <c r="N897" s="365"/>
      <c r="O897" s="413"/>
      <c r="P897" s="365"/>
      <c r="Q897" s="413"/>
      <c r="R897" s="365"/>
      <c r="S897" s="413"/>
      <c r="T897" s="365"/>
      <c r="U897" s="413"/>
      <c r="V897" s="187"/>
      <c r="W897" s="410"/>
      <c r="X897" s="187"/>
      <c r="Y897" s="410"/>
      <c r="Z897" s="187"/>
      <c r="AA897" s="410"/>
      <c r="AB897" s="187"/>
      <c r="AC897" s="410"/>
      <c r="AD897" s="187"/>
      <c r="AE897" s="410"/>
      <c r="AF897" s="187"/>
      <c r="AG897" s="410"/>
      <c r="AH897" s="187"/>
      <c r="AI897" s="410"/>
      <c r="AJ897" s="187"/>
      <c r="AK897" s="410"/>
      <c r="AL897" s="187"/>
      <c r="AM897" s="410"/>
      <c r="AN897" s="187"/>
      <c r="AO897" s="410"/>
      <c r="AP897" s="187"/>
      <c r="AQ897" s="410"/>
      <c r="AR897" s="187"/>
      <c r="AS897" s="410"/>
      <c r="AT897" s="187"/>
      <c r="AU897" s="410"/>
      <c r="AV897" s="187"/>
      <c r="AW897" s="410"/>
      <c r="AX897" s="405"/>
      <c r="AY897" s="406"/>
      <c r="AZ897" s="406"/>
      <c r="BA897" s="405"/>
      <c r="BB897" s="406"/>
    </row>
    <row r="898" spans="1:54" ht="12.75">
      <c r="A898" s="405"/>
      <c r="B898" s="405"/>
      <c r="C898" s="312"/>
      <c r="D898" s="406"/>
      <c r="E898" s="405"/>
      <c r="F898" s="406"/>
      <c r="G898" s="405"/>
      <c r="H898" s="406"/>
      <c r="I898" s="405"/>
      <c r="J898" s="365"/>
      <c r="K898" s="413"/>
      <c r="L898" s="365"/>
      <c r="M898" s="413"/>
      <c r="N898" s="365"/>
      <c r="O898" s="413"/>
      <c r="P898" s="365"/>
      <c r="Q898" s="413"/>
      <c r="R898" s="365"/>
      <c r="S898" s="413"/>
      <c r="T898" s="365"/>
      <c r="U898" s="413"/>
      <c r="V898" s="187"/>
      <c r="W898" s="410"/>
      <c r="X898" s="187"/>
      <c r="Y898" s="410"/>
      <c r="Z898" s="187"/>
      <c r="AA898" s="410"/>
      <c r="AB898" s="187"/>
      <c r="AC898" s="410"/>
      <c r="AD898" s="187"/>
      <c r="AE898" s="410"/>
      <c r="AF898" s="187"/>
      <c r="AG898" s="410"/>
      <c r="AH898" s="187"/>
      <c r="AI898" s="410"/>
      <c r="AJ898" s="187"/>
      <c r="AK898" s="410"/>
      <c r="AL898" s="187"/>
      <c r="AM898" s="410"/>
      <c r="AN898" s="187"/>
      <c r="AO898" s="410"/>
      <c r="AP898" s="187"/>
      <c r="AQ898" s="410"/>
      <c r="AR898" s="187"/>
      <c r="AS898" s="410"/>
      <c r="AT898" s="187"/>
      <c r="AU898" s="410"/>
      <c r="AV898" s="187"/>
      <c r="AW898" s="410"/>
      <c r="AX898" s="405"/>
      <c r="AY898" s="406"/>
      <c r="AZ898" s="406"/>
      <c r="BA898" s="405"/>
      <c r="BB898" s="406"/>
    </row>
    <row r="899" spans="1:54" ht="12.75">
      <c r="A899" s="405"/>
      <c r="B899" s="405"/>
      <c r="C899" s="312"/>
      <c r="D899" s="406"/>
      <c r="E899" s="405"/>
      <c r="F899" s="406"/>
      <c r="G899" s="405"/>
      <c r="H899" s="406"/>
      <c r="I899" s="405"/>
      <c r="J899" s="365"/>
      <c r="K899" s="413"/>
      <c r="L899" s="365"/>
      <c r="M899" s="413"/>
      <c r="N899" s="365"/>
      <c r="O899" s="413"/>
      <c r="P899" s="365"/>
      <c r="Q899" s="413"/>
      <c r="R899" s="365"/>
      <c r="S899" s="413"/>
      <c r="T899" s="365"/>
      <c r="U899" s="413"/>
      <c r="V899" s="187"/>
      <c r="W899" s="410"/>
      <c r="X899" s="187"/>
      <c r="Y899" s="410"/>
      <c r="Z899" s="187"/>
      <c r="AA899" s="410"/>
      <c r="AB899" s="187"/>
      <c r="AC899" s="410"/>
      <c r="AD899" s="187"/>
      <c r="AE899" s="410"/>
      <c r="AF899" s="187"/>
      <c r="AG899" s="410"/>
      <c r="AH899" s="187"/>
      <c r="AI899" s="410"/>
      <c r="AJ899" s="187"/>
      <c r="AK899" s="410"/>
      <c r="AL899" s="187"/>
      <c r="AM899" s="410"/>
      <c r="AN899" s="187"/>
      <c r="AO899" s="410"/>
      <c r="AP899" s="187"/>
      <c r="AQ899" s="410"/>
      <c r="AR899" s="187"/>
      <c r="AS899" s="410"/>
      <c r="AT899" s="187"/>
      <c r="AU899" s="410"/>
      <c r="AV899" s="187"/>
      <c r="AW899" s="410"/>
      <c r="AX899" s="405"/>
      <c r="AY899" s="406"/>
      <c r="AZ899" s="406"/>
      <c r="BA899" s="405"/>
      <c r="BB899" s="406"/>
    </row>
    <row r="900" spans="1:54" ht="12.75">
      <c r="A900" s="405"/>
      <c r="B900" s="405"/>
      <c r="C900" s="312"/>
      <c r="D900" s="406"/>
      <c r="E900" s="405"/>
      <c r="F900" s="406"/>
      <c r="G900" s="405"/>
      <c r="H900" s="406"/>
      <c r="I900" s="405"/>
      <c r="J900" s="365"/>
      <c r="K900" s="413"/>
      <c r="L900" s="365"/>
      <c r="M900" s="413"/>
      <c r="N900" s="365"/>
      <c r="O900" s="413"/>
      <c r="P900" s="365"/>
      <c r="Q900" s="413"/>
      <c r="R900" s="365"/>
      <c r="S900" s="413"/>
      <c r="T900" s="365"/>
      <c r="U900" s="413"/>
      <c r="V900" s="187"/>
      <c r="W900" s="410"/>
      <c r="X900" s="187"/>
      <c r="Y900" s="410"/>
      <c r="Z900" s="187"/>
      <c r="AA900" s="410"/>
      <c r="AB900" s="187"/>
      <c r="AC900" s="410"/>
      <c r="AD900" s="187"/>
      <c r="AE900" s="410"/>
      <c r="AF900" s="187"/>
      <c r="AG900" s="410"/>
      <c r="AH900" s="187"/>
      <c r="AI900" s="410"/>
      <c r="AJ900" s="187"/>
      <c r="AK900" s="410"/>
      <c r="AL900" s="187"/>
      <c r="AM900" s="410"/>
      <c r="AN900" s="187"/>
      <c r="AO900" s="410"/>
      <c r="AP900" s="187"/>
      <c r="AQ900" s="410"/>
      <c r="AR900" s="187"/>
      <c r="AS900" s="410"/>
      <c r="AT900" s="187"/>
      <c r="AU900" s="410"/>
      <c r="AV900" s="187"/>
      <c r="AW900" s="410"/>
      <c r="AX900" s="405"/>
      <c r="AY900" s="406"/>
      <c r="AZ900" s="406"/>
      <c r="BA900" s="405"/>
      <c r="BB900" s="406"/>
    </row>
    <row r="901" spans="1:54" ht="12.75">
      <c r="A901" s="405"/>
      <c r="B901" s="405"/>
      <c r="C901" s="312"/>
      <c r="D901" s="406"/>
      <c r="E901" s="405"/>
      <c r="F901" s="406"/>
      <c r="G901" s="405"/>
      <c r="H901" s="406"/>
      <c r="I901" s="405"/>
      <c r="J901" s="365"/>
      <c r="K901" s="413"/>
      <c r="L901" s="365"/>
      <c r="M901" s="413"/>
      <c r="N901" s="365"/>
      <c r="O901" s="413"/>
      <c r="P901" s="365"/>
      <c r="Q901" s="413"/>
      <c r="R901" s="365"/>
      <c r="S901" s="413"/>
      <c r="T901" s="365"/>
      <c r="U901" s="413"/>
      <c r="V901" s="187"/>
      <c r="W901" s="410"/>
      <c r="X901" s="187"/>
      <c r="Y901" s="410"/>
      <c r="Z901" s="187"/>
      <c r="AA901" s="410"/>
      <c r="AB901" s="187"/>
      <c r="AC901" s="410"/>
      <c r="AD901" s="187"/>
      <c r="AE901" s="410"/>
      <c r="AF901" s="187"/>
      <c r="AG901" s="410"/>
      <c r="AH901" s="187"/>
      <c r="AI901" s="410"/>
      <c r="AJ901" s="187"/>
      <c r="AK901" s="410"/>
      <c r="AL901" s="187"/>
      <c r="AM901" s="410"/>
      <c r="AN901" s="187"/>
      <c r="AO901" s="410"/>
      <c r="AP901" s="187"/>
      <c r="AQ901" s="410"/>
      <c r="AR901" s="187"/>
      <c r="AS901" s="410"/>
      <c r="AT901" s="187"/>
      <c r="AU901" s="410"/>
      <c r="AV901" s="187"/>
      <c r="AW901" s="410"/>
      <c r="AX901" s="405"/>
      <c r="AY901" s="406"/>
      <c r="AZ901" s="406"/>
      <c r="BA901" s="405"/>
      <c r="BB901" s="406"/>
    </row>
    <row r="902" spans="1:54" ht="12.75">
      <c r="A902" s="405"/>
      <c r="B902" s="405"/>
      <c r="C902" s="312"/>
      <c r="D902" s="406"/>
      <c r="E902" s="405"/>
      <c r="F902" s="406"/>
      <c r="G902" s="405"/>
      <c r="H902" s="406"/>
      <c r="I902" s="405"/>
      <c r="J902" s="365"/>
      <c r="K902" s="413"/>
      <c r="L902" s="365"/>
      <c r="M902" s="413"/>
      <c r="N902" s="365"/>
      <c r="O902" s="413"/>
      <c r="P902" s="365"/>
      <c r="Q902" s="413"/>
      <c r="R902" s="365"/>
      <c r="S902" s="413"/>
      <c r="T902" s="365"/>
      <c r="U902" s="413"/>
      <c r="V902" s="187"/>
      <c r="W902" s="410"/>
      <c r="X902" s="187"/>
      <c r="Y902" s="410"/>
      <c r="Z902" s="187"/>
      <c r="AA902" s="410"/>
      <c r="AB902" s="187"/>
      <c r="AC902" s="410"/>
      <c r="AD902" s="187"/>
      <c r="AE902" s="410"/>
      <c r="AF902" s="187"/>
      <c r="AG902" s="410"/>
      <c r="AH902" s="187"/>
      <c r="AI902" s="410"/>
      <c r="AJ902" s="187"/>
      <c r="AK902" s="410"/>
      <c r="AL902" s="187"/>
      <c r="AM902" s="410"/>
      <c r="AN902" s="187"/>
      <c r="AO902" s="410"/>
      <c r="AP902" s="187"/>
      <c r="AQ902" s="410"/>
      <c r="AR902" s="187"/>
      <c r="AS902" s="410"/>
      <c r="AT902" s="187"/>
      <c r="AU902" s="410"/>
      <c r="AV902" s="187"/>
      <c r="AW902" s="410"/>
      <c r="AX902" s="405"/>
      <c r="AY902" s="406"/>
      <c r="AZ902" s="406"/>
      <c r="BA902" s="405"/>
      <c r="BB902" s="406"/>
    </row>
    <row r="903" spans="1:54" ht="12.75">
      <c r="A903" s="405"/>
      <c r="B903" s="405"/>
      <c r="C903" s="312"/>
      <c r="D903" s="406"/>
      <c r="E903" s="405"/>
      <c r="F903" s="406"/>
      <c r="G903" s="405"/>
      <c r="H903" s="406"/>
      <c r="I903" s="405"/>
      <c r="J903" s="365"/>
      <c r="K903" s="413"/>
      <c r="L903" s="365"/>
      <c r="M903" s="413"/>
      <c r="N903" s="365"/>
      <c r="O903" s="413"/>
      <c r="P903" s="365"/>
      <c r="Q903" s="413"/>
      <c r="R903" s="365"/>
      <c r="S903" s="413"/>
      <c r="T903" s="365"/>
      <c r="U903" s="413"/>
      <c r="V903" s="187"/>
      <c r="W903" s="410"/>
      <c r="X903" s="187"/>
      <c r="Y903" s="410"/>
      <c r="Z903" s="187"/>
      <c r="AA903" s="410"/>
      <c r="AB903" s="187"/>
      <c r="AC903" s="410"/>
      <c r="AD903" s="187"/>
      <c r="AE903" s="410"/>
      <c r="AF903" s="187"/>
      <c r="AG903" s="410"/>
      <c r="AH903" s="187"/>
      <c r="AI903" s="410"/>
      <c r="AJ903" s="187"/>
      <c r="AK903" s="410"/>
      <c r="AL903" s="187"/>
      <c r="AM903" s="410"/>
      <c r="AN903" s="187"/>
      <c r="AO903" s="410"/>
      <c r="AP903" s="187"/>
      <c r="AQ903" s="410"/>
      <c r="AR903" s="187"/>
      <c r="AS903" s="410"/>
      <c r="AT903" s="187"/>
      <c r="AU903" s="410"/>
      <c r="AV903" s="187"/>
      <c r="AW903" s="410"/>
      <c r="AX903" s="405"/>
      <c r="AY903" s="406"/>
      <c r="AZ903" s="406"/>
      <c r="BA903" s="405"/>
      <c r="BB903" s="406"/>
    </row>
    <row r="904" spans="1:54" ht="12.75">
      <c r="A904" s="405"/>
      <c r="B904" s="405"/>
      <c r="C904" s="312"/>
      <c r="D904" s="406"/>
      <c r="E904" s="405"/>
      <c r="F904" s="406"/>
      <c r="G904" s="405"/>
      <c r="H904" s="406"/>
      <c r="I904" s="405"/>
      <c r="J904" s="365"/>
      <c r="K904" s="413"/>
      <c r="L904" s="365"/>
      <c r="M904" s="413"/>
      <c r="N904" s="365"/>
      <c r="O904" s="413"/>
      <c r="P904" s="365"/>
      <c r="Q904" s="413"/>
      <c r="R904" s="365"/>
      <c r="S904" s="413"/>
      <c r="T904" s="365"/>
      <c r="U904" s="413"/>
      <c r="V904" s="187"/>
      <c r="W904" s="410"/>
      <c r="X904" s="187"/>
      <c r="Y904" s="410"/>
      <c r="Z904" s="187"/>
      <c r="AA904" s="410"/>
      <c r="AB904" s="187"/>
      <c r="AC904" s="410"/>
      <c r="AD904" s="187"/>
      <c r="AE904" s="410"/>
      <c r="AF904" s="187"/>
      <c r="AG904" s="410"/>
      <c r="AH904" s="187"/>
      <c r="AI904" s="410"/>
      <c r="AJ904" s="187"/>
      <c r="AK904" s="410"/>
      <c r="AL904" s="187"/>
      <c r="AM904" s="410"/>
      <c r="AN904" s="187"/>
      <c r="AO904" s="410"/>
      <c r="AP904" s="187"/>
      <c r="AQ904" s="410"/>
      <c r="AR904" s="187"/>
      <c r="AS904" s="410"/>
      <c r="AT904" s="187"/>
      <c r="AU904" s="410"/>
      <c r="AV904" s="187"/>
      <c r="AW904" s="410"/>
      <c r="AX904" s="405"/>
      <c r="AY904" s="406"/>
      <c r="AZ904" s="406"/>
      <c r="BA904" s="405"/>
      <c r="BB904" s="406"/>
    </row>
    <row r="905" spans="1:54" ht="12.75">
      <c r="A905" s="405"/>
      <c r="B905" s="405"/>
      <c r="C905" s="312"/>
      <c r="D905" s="406"/>
      <c r="E905" s="405"/>
      <c r="F905" s="406"/>
      <c r="G905" s="405"/>
      <c r="H905" s="406"/>
      <c r="I905" s="405"/>
      <c r="J905" s="365"/>
      <c r="K905" s="413"/>
      <c r="L905" s="365"/>
      <c r="M905" s="413"/>
      <c r="N905" s="365"/>
      <c r="O905" s="413"/>
      <c r="P905" s="365"/>
      <c r="Q905" s="413"/>
      <c r="R905" s="365"/>
      <c r="S905" s="413"/>
      <c r="T905" s="365"/>
      <c r="U905" s="413"/>
      <c r="V905" s="187"/>
      <c r="W905" s="410"/>
      <c r="X905" s="187"/>
      <c r="Y905" s="410"/>
      <c r="Z905" s="187"/>
      <c r="AA905" s="410"/>
      <c r="AB905" s="187"/>
      <c r="AC905" s="410"/>
      <c r="AD905" s="187"/>
      <c r="AE905" s="410"/>
      <c r="AF905" s="187"/>
      <c r="AG905" s="410"/>
      <c r="AH905" s="187"/>
      <c r="AI905" s="410"/>
      <c r="AJ905" s="187"/>
      <c r="AK905" s="410"/>
      <c r="AL905" s="187"/>
      <c r="AM905" s="410"/>
      <c r="AN905" s="187"/>
      <c r="AO905" s="410"/>
      <c r="AP905" s="187"/>
      <c r="AQ905" s="410"/>
      <c r="AR905" s="187"/>
      <c r="AS905" s="410"/>
      <c r="AT905" s="187"/>
      <c r="AU905" s="410"/>
      <c r="AV905" s="187"/>
      <c r="AW905" s="410"/>
      <c r="AX905" s="405"/>
      <c r="AY905" s="406"/>
      <c r="AZ905" s="406"/>
      <c r="BA905" s="405"/>
      <c r="BB905" s="406"/>
    </row>
    <row r="906" spans="1:54" ht="12.75">
      <c r="A906" s="405"/>
      <c r="B906" s="405"/>
      <c r="C906" s="312"/>
      <c r="D906" s="406"/>
      <c r="E906" s="405"/>
      <c r="F906" s="406"/>
      <c r="G906" s="405"/>
      <c r="H906" s="406"/>
      <c r="I906" s="405"/>
      <c r="J906" s="365"/>
      <c r="K906" s="413"/>
      <c r="L906" s="365"/>
      <c r="M906" s="413"/>
      <c r="N906" s="365"/>
      <c r="O906" s="413"/>
      <c r="P906" s="365"/>
      <c r="Q906" s="413"/>
      <c r="R906" s="365"/>
      <c r="S906" s="413"/>
      <c r="T906" s="365"/>
      <c r="U906" s="413"/>
      <c r="V906" s="187"/>
      <c r="W906" s="410"/>
      <c r="X906" s="187"/>
      <c r="Y906" s="410"/>
      <c r="Z906" s="187"/>
      <c r="AA906" s="410"/>
      <c r="AB906" s="187"/>
      <c r="AC906" s="410"/>
      <c r="AD906" s="187"/>
      <c r="AE906" s="410"/>
      <c r="AF906" s="187"/>
      <c r="AG906" s="410"/>
      <c r="AH906" s="187"/>
      <c r="AI906" s="410"/>
      <c r="AJ906" s="187"/>
      <c r="AK906" s="410"/>
      <c r="AL906" s="187"/>
      <c r="AM906" s="410"/>
      <c r="AN906" s="187"/>
      <c r="AO906" s="410"/>
      <c r="AP906" s="187"/>
      <c r="AQ906" s="410"/>
      <c r="AR906" s="187"/>
      <c r="AS906" s="410"/>
      <c r="AT906" s="187"/>
      <c r="AU906" s="410"/>
      <c r="AV906" s="187"/>
      <c r="AW906" s="410"/>
      <c r="AX906" s="405"/>
      <c r="AY906" s="406"/>
      <c r="AZ906" s="406"/>
      <c r="BA906" s="405"/>
      <c r="BB906" s="406"/>
    </row>
    <row r="907" spans="1:54" ht="12.75">
      <c r="A907" s="405"/>
      <c r="B907" s="405"/>
      <c r="C907" s="312"/>
      <c r="D907" s="406"/>
      <c r="E907" s="405"/>
      <c r="F907" s="406"/>
      <c r="G907" s="405"/>
      <c r="H907" s="406"/>
      <c r="I907" s="405"/>
      <c r="J907" s="365"/>
      <c r="K907" s="413"/>
      <c r="L907" s="365"/>
      <c r="M907" s="413"/>
      <c r="N907" s="365"/>
      <c r="O907" s="413"/>
      <c r="P907" s="365"/>
      <c r="Q907" s="413"/>
      <c r="R907" s="365"/>
      <c r="S907" s="413"/>
      <c r="T907" s="365"/>
      <c r="U907" s="413"/>
      <c r="V907" s="187"/>
      <c r="W907" s="410"/>
      <c r="X907" s="187"/>
      <c r="Y907" s="410"/>
      <c r="Z907" s="187"/>
      <c r="AA907" s="410"/>
      <c r="AB907" s="187"/>
      <c r="AC907" s="410"/>
      <c r="AD907" s="187"/>
      <c r="AE907" s="410"/>
      <c r="AF907" s="187"/>
      <c r="AG907" s="410"/>
      <c r="AH907" s="187"/>
      <c r="AI907" s="410"/>
      <c r="AJ907" s="187"/>
      <c r="AK907" s="410"/>
      <c r="AL907" s="187"/>
      <c r="AM907" s="410"/>
      <c r="AN907" s="187"/>
      <c r="AO907" s="410"/>
      <c r="AP907" s="187"/>
      <c r="AQ907" s="410"/>
      <c r="AR907" s="187"/>
      <c r="AS907" s="410"/>
      <c r="AT907" s="187"/>
      <c r="AU907" s="410"/>
      <c r="AV907" s="187"/>
      <c r="AW907" s="410"/>
      <c r="AX907" s="405"/>
      <c r="AY907" s="406"/>
      <c r="AZ907" s="406"/>
      <c r="BA907" s="405"/>
      <c r="BB907" s="406"/>
    </row>
    <row r="908" spans="1:54" ht="12.75">
      <c r="A908" s="405"/>
      <c r="B908" s="405"/>
      <c r="C908" s="312"/>
      <c r="D908" s="406"/>
      <c r="E908" s="405"/>
      <c r="F908" s="406"/>
      <c r="G908" s="405"/>
      <c r="H908" s="406"/>
      <c r="I908" s="405"/>
      <c r="J908" s="365"/>
      <c r="K908" s="413"/>
      <c r="L908" s="365"/>
      <c r="M908" s="413"/>
      <c r="N908" s="365"/>
      <c r="O908" s="413"/>
      <c r="P908" s="365"/>
      <c r="Q908" s="413"/>
      <c r="R908" s="365"/>
      <c r="S908" s="413"/>
      <c r="T908" s="365"/>
      <c r="U908" s="413"/>
      <c r="V908" s="187"/>
      <c r="W908" s="410"/>
      <c r="X908" s="187"/>
      <c r="Y908" s="410"/>
      <c r="Z908" s="187"/>
      <c r="AA908" s="410"/>
      <c r="AB908" s="187"/>
      <c r="AC908" s="410"/>
      <c r="AD908" s="187"/>
      <c r="AE908" s="410"/>
      <c r="AF908" s="187"/>
      <c r="AG908" s="410"/>
      <c r="AH908" s="187"/>
      <c r="AI908" s="410"/>
      <c r="AJ908" s="187"/>
      <c r="AK908" s="410"/>
      <c r="AL908" s="187"/>
      <c r="AM908" s="410"/>
      <c r="AN908" s="187"/>
      <c r="AO908" s="410"/>
      <c r="AP908" s="187"/>
      <c r="AQ908" s="410"/>
      <c r="AR908" s="187"/>
      <c r="AS908" s="410"/>
      <c r="AT908" s="187"/>
      <c r="AU908" s="410"/>
      <c r="AV908" s="187"/>
      <c r="AW908" s="410"/>
      <c r="AX908" s="405"/>
      <c r="AY908" s="406"/>
      <c r="AZ908" s="406"/>
      <c r="BA908" s="405"/>
      <c r="BB908" s="406"/>
    </row>
    <row r="909" spans="1:54" ht="12.75">
      <c r="A909" s="405"/>
      <c r="B909" s="405"/>
      <c r="C909" s="312"/>
      <c r="D909" s="406"/>
      <c r="E909" s="405"/>
      <c r="F909" s="406"/>
      <c r="G909" s="405"/>
      <c r="H909" s="406"/>
      <c r="I909" s="405"/>
      <c r="J909" s="365"/>
      <c r="K909" s="413"/>
      <c r="L909" s="365"/>
      <c r="M909" s="413"/>
      <c r="N909" s="365"/>
      <c r="O909" s="413"/>
      <c r="P909" s="365"/>
      <c r="Q909" s="413"/>
      <c r="R909" s="365"/>
      <c r="S909" s="413"/>
      <c r="T909" s="365"/>
      <c r="U909" s="413"/>
      <c r="V909" s="187"/>
      <c r="W909" s="410"/>
      <c r="X909" s="187"/>
      <c r="Y909" s="410"/>
      <c r="Z909" s="187"/>
      <c r="AA909" s="410"/>
      <c r="AB909" s="187"/>
      <c r="AC909" s="410"/>
      <c r="AD909" s="187"/>
      <c r="AE909" s="410"/>
      <c r="AF909" s="187"/>
      <c r="AG909" s="410"/>
      <c r="AH909" s="187"/>
      <c r="AI909" s="410"/>
      <c r="AJ909" s="187"/>
      <c r="AK909" s="410"/>
      <c r="AL909" s="187"/>
      <c r="AM909" s="410"/>
      <c r="AN909" s="187"/>
      <c r="AO909" s="410"/>
      <c r="AP909" s="187"/>
      <c r="AQ909" s="410"/>
      <c r="AR909" s="187"/>
      <c r="AS909" s="410"/>
      <c r="AT909" s="187"/>
      <c r="AU909" s="410"/>
      <c r="AV909" s="187"/>
      <c r="AW909" s="410"/>
      <c r="AX909" s="405"/>
      <c r="AY909" s="406"/>
      <c r="AZ909" s="406"/>
      <c r="BA909" s="405"/>
      <c r="BB909" s="406"/>
    </row>
    <row r="910" spans="1:54" ht="12.75">
      <c r="A910" s="405"/>
      <c r="B910" s="405"/>
      <c r="C910" s="312"/>
      <c r="D910" s="406"/>
      <c r="E910" s="405"/>
      <c r="F910" s="406"/>
      <c r="G910" s="405"/>
      <c r="H910" s="406"/>
      <c r="I910" s="405"/>
      <c r="J910" s="365"/>
      <c r="K910" s="413"/>
      <c r="L910" s="365"/>
      <c r="M910" s="413"/>
      <c r="N910" s="365"/>
      <c r="O910" s="413"/>
      <c r="P910" s="365"/>
      <c r="Q910" s="413"/>
      <c r="R910" s="365"/>
      <c r="S910" s="413"/>
      <c r="T910" s="365"/>
      <c r="U910" s="413"/>
      <c r="V910" s="187"/>
      <c r="W910" s="410"/>
      <c r="X910" s="187"/>
      <c r="Y910" s="410"/>
      <c r="Z910" s="187"/>
      <c r="AA910" s="410"/>
      <c r="AB910" s="187"/>
      <c r="AC910" s="410"/>
      <c r="AD910" s="187"/>
      <c r="AE910" s="410"/>
      <c r="AF910" s="187"/>
      <c r="AG910" s="410"/>
      <c r="AH910" s="187"/>
      <c r="AI910" s="410"/>
      <c r="AJ910" s="187"/>
      <c r="AK910" s="410"/>
      <c r="AL910" s="187"/>
      <c r="AM910" s="410"/>
      <c r="AN910" s="187"/>
      <c r="AO910" s="410"/>
      <c r="AP910" s="187"/>
      <c r="AQ910" s="410"/>
      <c r="AR910" s="187"/>
      <c r="AS910" s="410"/>
      <c r="AT910" s="187"/>
      <c r="AU910" s="410"/>
      <c r="AV910" s="187"/>
      <c r="AW910" s="410"/>
      <c r="AX910" s="405"/>
      <c r="AY910" s="406"/>
      <c r="AZ910" s="406"/>
      <c r="BA910" s="405"/>
      <c r="BB910" s="406"/>
    </row>
    <row r="911" spans="1:54" ht="12.75">
      <c r="A911" s="405"/>
      <c r="B911" s="405"/>
      <c r="C911" s="312"/>
      <c r="D911" s="406"/>
      <c r="E911" s="405"/>
      <c r="F911" s="406"/>
      <c r="G911" s="405"/>
      <c r="H911" s="406"/>
      <c r="I911" s="405"/>
      <c r="J911" s="365"/>
      <c r="K911" s="413"/>
      <c r="L911" s="365"/>
      <c r="M911" s="413"/>
      <c r="N911" s="365"/>
      <c r="O911" s="413"/>
      <c r="P911" s="365"/>
      <c r="Q911" s="413"/>
      <c r="R911" s="365"/>
      <c r="S911" s="413"/>
      <c r="T911" s="365"/>
      <c r="U911" s="413"/>
      <c r="V911" s="187"/>
      <c r="W911" s="410"/>
      <c r="X911" s="187"/>
      <c r="Y911" s="410"/>
      <c r="Z911" s="187"/>
      <c r="AA911" s="410"/>
      <c r="AB911" s="187"/>
      <c r="AC911" s="410"/>
      <c r="AD911" s="187"/>
      <c r="AE911" s="410"/>
      <c r="AF911" s="187"/>
      <c r="AG911" s="410"/>
      <c r="AH911" s="187"/>
      <c r="AI911" s="410"/>
      <c r="AJ911" s="187"/>
      <c r="AK911" s="410"/>
      <c r="AL911" s="187"/>
      <c r="AM911" s="410"/>
      <c r="AN911" s="187"/>
      <c r="AO911" s="410"/>
      <c r="AP911" s="187"/>
      <c r="AQ911" s="410"/>
      <c r="AR911" s="187"/>
      <c r="AS911" s="410"/>
      <c r="AT911" s="187"/>
      <c r="AU911" s="410"/>
      <c r="AV911" s="187"/>
      <c r="AW911" s="410"/>
      <c r="AX911" s="405"/>
      <c r="AY911" s="406"/>
      <c r="AZ911" s="406"/>
      <c r="BA911" s="405"/>
      <c r="BB911" s="406"/>
    </row>
    <row r="912" spans="1:54" ht="12.75">
      <c r="A912" s="405"/>
      <c r="B912" s="405"/>
      <c r="C912" s="312"/>
      <c r="D912" s="406"/>
      <c r="E912" s="405"/>
      <c r="F912" s="406"/>
      <c r="G912" s="405"/>
      <c r="H912" s="406"/>
      <c r="I912" s="405"/>
      <c r="J912" s="365"/>
      <c r="K912" s="413"/>
      <c r="L912" s="365"/>
      <c r="M912" s="413"/>
      <c r="N912" s="365"/>
      <c r="O912" s="413"/>
      <c r="P912" s="365"/>
      <c r="Q912" s="413"/>
      <c r="R912" s="365"/>
      <c r="S912" s="413"/>
      <c r="T912" s="365"/>
      <c r="U912" s="413"/>
      <c r="V912" s="187"/>
      <c r="W912" s="410"/>
      <c r="X912" s="187"/>
      <c r="Y912" s="410"/>
      <c r="Z912" s="187"/>
      <c r="AA912" s="410"/>
      <c r="AB912" s="187"/>
      <c r="AC912" s="410"/>
      <c r="AD912" s="187"/>
      <c r="AE912" s="410"/>
      <c r="AF912" s="187"/>
      <c r="AG912" s="410"/>
      <c r="AH912" s="187"/>
      <c r="AI912" s="410"/>
      <c r="AJ912" s="187"/>
      <c r="AK912" s="410"/>
      <c r="AL912" s="187"/>
      <c r="AM912" s="410"/>
      <c r="AN912" s="187"/>
      <c r="AO912" s="410"/>
      <c r="AP912" s="187"/>
      <c r="AQ912" s="410"/>
      <c r="AR912" s="187"/>
      <c r="AS912" s="410"/>
      <c r="AT912" s="187"/>
      <c r="AU912" s="410"/>
      <c r="AV912" s="187"/>
      <c r="AW912" s="410"/>
      <c r="AX912" s="405"/>
      <c r="AY912" s="406"/>
      <c r="AZ912" s="406"/>
      <c r="BA912" s="405"/>
      <c r="BB912" s="406"/>
    </row>
    <row r="913" spans="1:54" ht="12.75">
      <c r="A913" s="405"/>
      <c r="B913" s="405"/>
      <c r="C913" s="312"/>
      <c r="D913" s="406"/>
      <c r="E913" s="405"/>
      <c r="F913" s="406"/>
      <c r="G913" s="405"/>
      <c r="H913" s="406"/>
      <c r="I913" s="405"/>
      <c r="J913" s="365"/>
      <c r="K913" s="413"/>
      <c r="L913" s="365"/>
      <c r="M913" s="413"/>
      <c r="N913" s="365"/>
      <c r="O913" s="413"/>
      <c r="P913" s="365"/>
      <c r="Q913" s="413"/>
      <c r="R913" s="365"/>
      <c r="S913" s="413"/>
      <c r="T913" s="365"/>
      <c r="U913" s="413"/>
      <c r="V913" s="187"/>
      <c r="W913" s="410"/>
      <c r="X913" s="187"/>
      <c r="Y913" s="410"/>
      <c r="Z913" s="187"/>
      <c r="AA913" s="410"/>
      <c r="AB913" s="187"/>
      <c r="AC913" s="410"/>
      <c r="AD913" s="187"/>
      <c r="AE913" s="410"/>
      <c r="AF913" s="187"/>
      <c r="AG913" s="410"/>
      <c r="AH913" s="187"/>
      <c r="AI913" s="410"/>
      <c r="AJ913" s="187"/>
      <c r="AK913" s="410"/>
      <c r="AL913" s="187"/>
      <c r="AM913" s="410"/>
      <c r="AN913" s="187"/>
      <c r="AO913" s="410"/>
      <c r="AP913" s="187"/>
      <c r="AQ913" s="410"/>
      <c r="AR913" s="187"/>
      <c r="AS913" s="410"/>
      <c r="AT913" s="187"/>
      <c r="AU913" s="410"/>
      <c r="AV913" s="187"/>
      <c r="AW913" s="410"/>
      <c r="AX913" s="405"/>
      <c r="AY913" s="406"/>
      <c r="AZ913" s="406"/>
      <c r="BA913" s="405"/>
      <c r="BB913" s="406"/>
    </row>
    <row r="914" spans="1:54" ht="12.75">
      <c r="A914" s="405"/>
      <c r="B914" s="405"/>
      <c r="C914" s="312"/>
      <c r="D914" s="406"/>
      <c r="E914" s="405"/>
      <c r="F914" s="406"/>
      <c r="G914" s="405"/>
      <c r="H914" s="406"/>
      <c r="I914" s="405"/>
      <c r="J914" s="365"/>
      <c r="K914" s="413"/>
      <c r="L914" s="365"/>
      <c r="M914" s="413"/>
      <c r="N914" s="365"/>
      <c r="O914" s="413"/>
      <c r="P914" s="365"/>
      <c r="Q914" s="413"/>
      <c r="R914" s="365"/>
      <c r="S914" s="413"/>
      <c r="T914" s="365"/>
      <c r="U914" s="413"/>
      <c r="V914" s="187"/>
      <c r="W914" s="410"/>
      <c r="X914" s="187"/>
      <c r="Y914" s="410"/>
      <c r="Z914" s="187"/>
      <c r="AA914" s="410"/>
      <c r="AB914" s="187"/>
      <c r="AC914" s="410"/>
      <c r="AD914" s="187"/>
      <c r="AE914" s="410"/>
      <c r="AF914" s="187"/>
      <c r="AG914" s="410"/>
      <c r="AH914" s="187"/>
      <c r="AI914" s="410"/>
      <c r="AJ914" s="187"/>
      <c r="AK914" s="410"/>
      <c r="AL914" s="187"/>
      <c r="AM914" s="410"/>
      <c r="AN914" s="187"/>
      <c r="AO914" s="410"/>
      <c r="AP914" s="187"/>
      <c r="AQ914" s="410"/>
      <c r="AR914" s="187"/>
      <c r="AS914" s="410"/>
      <c r="AT914" s="187"/>
      <c r="AU914" s="410"/>
      <c r="AV914" s="187"/>
      <c r="AW914" s="410"/>
      <c r="AX914" s="405"/>
      <c r="AY914" s="406"/>
      <c r="AZ914" s="406"/>
      <c r="BA914" s="405"/>
      <c r="BB914" s="406"/>
    </row>
    <row r="915" spans="1:54" ht="12.75">
      <c r="A915" s="405"/>
      <c r="B915" s="405"/>
      <c r="C915" s="312"/>
      <c r="D915" s="406"/>
      <c r="E915" s="405"/>
      <c r="F915" s="406"/>
      <c r="G915" s="405"/>
      <c r="H915" s="406"/>
      <c r="I915" s="405"/>
      <c r="J915" s="365"/>
      <c r="K915" s="413"/>
      <c r="L915" s="365"/>
      <c r="M915" s="413"/>
      <c r="N915" s="365"/>
      <c r="O915" s="413"/>
      <c r="P915" s="365"/>
      <c r="Q915" s="413"/>
      <c r="R915" s="365"/>
      <c r="S915" s="413"/>
      <c r="T915" s="365"/>
      <c r="U915" s="413"/>
      <c r="V915" s="187"/>
      <c r="W915" s="410"/>
      <c r="X915" s="187"/>
      <c r="Y915" s="410"/>
      <c r="Z915" s="187"/>
      <c r="AA915" s="410"/>
      <c r="AB915" s="187"/>
      <c r="AC915" s="410"/>
      <c r="AD915" s="187"/>
      <c r="AE915" s="410"/>
      <c r="AF915" s="187"/>
      <c r="AG915" s="410"/>
      <c r="AH915" s="187"/>
      <c r="AI915" s="410"/>
      <c r="AJ915" s="187"/>
      <c r="AK915" s="410"/>
      <c r="AL915" s="187"/>
      <c r="AM915" s="410"/>
      <c r="AN915" s="187"/>
      <c r="AO915" s="410"/>
      <c r="AP915" s="187"/>
      <c r="AQ915" s="410"/>
      <c r="AR915" s="187"/>
      <c r="AS915" s="410"/>
      <c r="AT915" s="187"/>
      <c r="AU915" s="410"/>
      <c r="AV915" s="187"/>
      <c r="AW915" s="410"/>
      <c r="AX915" s="405"/>
      <c r="AY915" s="406"/>
      <c r="AZ915" s="406"/>
      <c r="BA915" s="405"/>
      <c r="BB915" s="406"/>
    </row>
    <row r="916" spans="1:54" ht="12.75">
      <c r="A916" s="405"/>
      <c r="B916" s="405"/>
      <c r="C916" s="312"/>
      <c r="D916" s="406"/>
      <c r="E916" s="405"/>
      <c r="F916" s="406"/>
      <c r="G916" s="405"/>
      <c r="H916" s="406"/>
      <c r="I916" s="405"/>
      <c r="J916" s="365"/>
      <c r="K916" s="413"/>
      <c r="L916" s="365"/>
      <c r="M916" s="413"/>
      <c r="N916" s="365"/>
      <c r="O916" s="413"/>
      <c r="P916" s="365"/>
      <c r="Q916" s="413"/>
      <c r="R916" s="365"/>
      <c r="S916" s="413"/>
      <c r="T916" s="365"/>
      <c r="U916" s="413"/>
      <c r="V916" s="187"/>
      <c r="W916" s="410"/>
      <c r="X916" s="187"/>
      <c r="Y916" s="410"/>
      <c r="Z916" s="187"/>
      <c r="AA916" s="410"/>
      <c r="AB916" s="187"/>
      <c r="AC916" s="410"/>
      <c r="AD916" s="187"/>
      <c r="AE916" s="410"/>
      <c r="AF916" s="187"/>
      <c r="AG916" s="410"/>
      <c r="AH916" s="187"/>
      <c r="AI916" s="410"/>
      <c r="AJ916" s="187"/>
      <c r="AK916" s="410"/>
      <c r="AL916" s="187"/>
      <c r="AM916" s="410"/>
      <c r="AN916" s="187"/>
      <c r="AO916" s="410"/>
      <c r="AP916" s="187"/>
      <c r="AQ916" s="410"/>
      <c r="AR916" s="187"/>
      <c r="AS916" s="410"/>
      <c r="AT916" s="187"/>
      <c r="AU916" s="410"/>
      <c r="AV916" s="187"/>
      <c r="AW916" s="410"/>
      <c r="AX916" s="405"/>
      <c r="AY916" s="406"/>
      <c r="AZ916" s="406"/>
      <c r="BA916" s="405"/>
      <c r="BB916" s="406"/>
    </row>
    <row r="917" spans="1:54" ht="12.75">
      <c r="A917" s="405"/>
      <c r="B917" s="405"/>
      <c r="C917" s="312"/>
      <c r="D917" s="406"/>
      <c r="E917" s="405"/>
      <c r="F917" s="406"/>
      <c r="G917" s="405"/>
      <c r="H917" s="406"/>
      <c r="I917" s="405"/>
      <c r="J917" s="365"/>
      <c r="K917" s="413"/>
      <c r="L917" s="365"/>
      <c r="M917" s="413"/>
      <c r="N917" s="365"/>
      <c r="O917" s="413"/>
      <c r="P917" s="365"/>
      <c r="Q917" s="413"/>
      <c r="R917" s="365"/>
      <c r="S917" s="413"/>
      <c r="T917" s="365"/>
      <c r="U917" s="413"/>
      <c r="V917" s="187"/>
      <c r="W917" s="410"/>
      <c r="X917" s="187"/>
      <c r="Y917" s="410"/>
      <c r="Z917" s="187"/>
      <c r="AA917" s="410"/>
      <c r="AB917" s="187"/>
      <c r="AC917" s="410"/>
      <c r="AD917" s="187"/>
      <c r="AE917" s="410"/>
      <c r="AF917" s="187"/>
      <c r="AG917" s="410"/>
      <c r="AH917" s="187"/>
      <c r="AI917" s="410"/>
      <c r="AJ917" s="187"/>
      <c r="AK917" s="410"/>
      <c r="AL917" s="187"/>
      <c r="AM917" s="410"/>
      <c r="AN917" s="187"/>
      <c r="AO917" s="410"/>
      <c r="AP917" s="187"/>
      <c r="AQ917" s="410"/>
      <c r="AR917" s="187"/>
      <c r="AS917" s="410"/>
      <c r="AT917" s="187"/>
      <c r="AU917" s="410"/>
      <c r="AV917" s="187"/>
      <c r="AW917" s="410"/>
      <c r="AX917" s="405"/>
      <c r="AY917" s="406"/>
      <c r="AZ917" s="406"/>
      <c r="BA917" s="405"/>
      <c r="BB917" s="406"/>
    </row>
    <row r="918" spans="1:54" ht="12.75">
      <c r="A918" s="405"/>
      <c r="B918" s="405"/>
      <c r="C918" s="312"/>
      <c r="D918" s="406"/>
      <c r="E918" s="405"/>
      <c r="F918" s="406"/>
      <c r="G918" s="405"/>
      <c r="H918" s="406"/>
      <c r="I918" s="405"/>
      <c r="J918" s="365"/>
      <c r="K918" s="413"/>
      <c r="L918" s="365"/>
      <c r="M918" s="413"/>
      <c r="N918" s="365"/>
      <c r="O918" s="413"/>
      <c r="P918" s="365"/>
      <c r="Q918" s="413"/>
      <c r="R918" s="365"/>
      <c r="S918" s="413"/>
      <c r="T918" s="365"/>
      <c r="U918" s="413"/>
      <c r="V918" s="187"/>
      <c r="W918" s="410"/>
      <c r="X918" s="187"/>
      <c r="Y918" s="410"/>
      <c r="Z918" s="187"/>
      <c r="AA918" s="410"/>
      <c r="AB918" s="187"/>
      <c r="AC918" s="410"/>
      <c r="AD918" s="187"/>
      <c r="AE918" s="410"/>
      <c r="AF918" s="187"/>
      <c r="AG918" s="410"/>
      <c r="AH918" s="187"/>
      <c r="AI918" s="410"/>
      <c r="AJ918" s="187"/>
      <c r="AK918" s="410"/>
      <c r="AL918" s="187"/>
      <c r="AM918" s="410"/>
      <c r="AN918" s="187"/>
      <c r="AO918" s="410"/>
      <c r="AP918" s="187"/>
      <c r="AQ918" s="410"/>
      <c r="AR918" s="187"/>
      <c r="AS918" s="410"/>
      <c r="AT918" s="187"/>
      <c r="AU918" s="410"/>
      <c r="AV918" s="187"/>
      <c r="AW918" s="410"/>
      <c r="AX918" s="405"/>
      <c r="AY918" s="406"/>
      <c r="AZ918" s="406"/>
      <c r="BA918" s="405"/>
      <c r="BB918" s="406"/>
    </row>
    <row r="919" spans="1:54" ht="12.75">
      <c r="A919" s="405"/>
      <c r="B919" s="405"/>
      <c r="C919" s="312"/>
      <c r="D919" s="406"/>
      <c r="E919" s="405"/>
      <c r="F919" s="406"/>
      <c r="G919" s="405"/>
      <c r="H919" s="406"/>
      <c r="I919" s="405"/>
      <c r="J919" s="365"/>
      <c r="K919" s="413"/>
      <c r="L919" s="365"/>
      <c r="M919" s="413"/>
      <c r="N919" s="365"/>
      <c r="O919" s="413"/>
      <c r="P919" s="365"/>
      <c r="Q919" s="413"/>
      <c r="R919" s="365"/>
      <c r="S919" s="413"/>
      <c r="T919" s="365"/>
      <c r="U919" s="413"/>
      <c r="V919" s="187"/>
      <c r="W919" s="410"/>
      <c r="X919" s="187"/>
      <c r="Y919" s="410"/>
      <c r="Z919" s="187"/>
      <c r="AA919" s="410"/>
      <c r="AB919" s="187"/>
      <c r="AC919" s="410"/>
      <c r="AD919" s="187"/>
      <c r="AE919" s="410"/>
      <c r="AF919" s="187"/>
      <c r="AG919" s="410"/>
      <c r="AH919" s="187"/>
      <c r="AI919" s="410"/>
      <c r="AJ919" s="187"/>
      <c r="AK919" s="410"/>
      <c r="AL919" s="187"/>
      <c r="AM919" s="410"/>
      <c r="AN919" s="187"/>
      <c r="AO919" s="410"/>
      <c r="AP919" s="187"/>
      <c r="AQ919" s="410"/>
      <c r="AR919" s="187"/>
      <c r="AS919" s="410"/>
      <c r="AT919" s="187"/>
      <c r="AU919" s="410"/>
      <c r="AV919" s="187"/>
      <c r="AW919" s="410"/>
      <c r="AX919" s="405"/>
      <c r="AY919" s="406"/>
      <c r="AZ919" s="406"/>
      <c r="BA919" s="405"/>
      <c r="BB919" s="406"/>
    </row>
    <row r="920" spans="1:54" ht="12.75">
      <c r="A920" s="405"/>
      <c r="B920" s="405"/>
      <c r="C920" s="312"/>
      <c r="D920" s="406"/>
      <c r="E920" s="405"/>
      <c r="F920" s="406"/>
      <c r="G920" s="405"/>
      <c r="H920" s="406"/>
      <c r="I920" s="405"/>
      <c r="J920" s="365"/>
      <c r="K920" s="413"/>
      <c r="L920" s="365"/>
      <c r="M920" s="413"/>
      <c r="N920" s="365"/>
      <c r="O920" s="413"/>
      <c r="P920" s="365"/>
      <c r="Q920" s="413"/>
      <c r="R920" s="365"/>
      <c r="S920" s="413"/>
      <c r="T920" s="365"/>
      <c r="U920" s="413"/>
      <c r="V920" s="187"/>
      <c r="W920" s="410"/>
      <c r="X920" s="187"/>
      <c r="Y920" s="410"/>
      <c r="Z920" s="187"/>
      <c r="AA920" s="410"/>
      <c r="AB920" s="187"/>
      <c r="AC920" s="410"/>
      <c r="AD920" s="187"/>
      <c r="AE920" s="410"/>
      <c r="AF920" s="187"/>
      <c r="AG920" s="410"/>
      <c r="AH920" s="187"/>
      <c r="AI920" s="410"/>
      <c r="AJ920" s="187"/>
      <c r="AK920" s="410"/>
      <c r="AL920" s="187"/>
      <c r="AM920" s="410"/>
      <c r="AN920" s="187"/>
      <c r="AO920" s="410"/>
      <c r="AP920" s="187"/>
      <c r="AQ920" s="410"/>
      <c r="AR920" s="187"/>
      <c r="AS920" s="410"/>
      <c r="AT920" s="187"/>
      <c r="AU920" s="410"/>
      <c r="AV920" s="187"/>
      <c r="AW920" s="410"/>
      <c r="AX920" s="405"/>
      <c r="AY920" s="406"/>
      <c r="AZ920" s="406"/>
      <c r="BA920" s="405"/>
      <c r="BB920" s="406"/>
    </row>
    <row r="921" spans="1:54" ht="12.75">
      <c r="A921" s="405"/>
      <c r="B921" s="405"/>
      <c r="C921" s="312"/>
      <c r="D921" s="406"/>
      <c r="E921" s="405"/>
      <c r="F921" s="406"/>
      <c r="G921" s="405"/>
      <c r="H921" s="406"/>
      <c r="I921" s="405"/>
      <c r="J921" s="365"/>
      <c r="K921" s="413"/>
      <c r="L921" s="365"/>
      <c r="M921" s="413"/>
      <c r="N921" s="365"/>
      <c r="O921" s="413"/>
      <c r="P921" s="365"/>
      <c r="Q921" s="413"/>
      <c r="R921" s="365"/>
      <c r="S921" s="413"/>
      <c r="T921" s="365"/>
      <c r="U921" s="413"/>
      <c r="V921" s="187"/>
      <c r="W921" s="410"/>
      <c r="X921" s="187"/>
      <c r="Y921" s="410"/>
      <c r="Z921" s="187"/>
      <c r="AA921" s="410"/>
      <c r="AB921" s="187"/>
      <c r="AC921" s="410"/>
      <c r="AD921" s="187"/>
      <c r="AE921" s="410"/>
      <c r="AF921" s="187"/>
      <c r="AG921" s="410"/>
      <c r="AH921" s="187"/>
      <c r="AI921" s="410"/>
      <c r="AJ921" s="187"/>
      <c r="AK921" s="410"/>
      <c r="AL921" s="187"/>
      <c r="AM921" s="410"/>
      <c r="AN921" s="187"/>
      <c r="AO921" s="410"/>
      <c r="AP921" s="187"/>
      <c r="AQ921" s="410"/>
      <c r="AR921" s="187"/>
      <c r="AS921" s="410"/>
      <c r="AT921" s="187"/>
      <c r="AU921" s="410"/>
      <c r="AV921" s="187"/>
      <c r="AW921" s="410"/>
      <c r="AX921" s="405"/>
      <c r="AY921" s="406"/>
      <c r="AZ921" s="406"/>
      <c r="BA921" s="405"/>
      <c r="BB921" s="406"/>
    </row>
    <row r="922" spans="1:54" ht="12.75">
      <c r="A922" s="405"/>
      <c r="B922" s="405"/>
      <c r="C922" s="312"/>
      <c r="D922" s="406"/>
      <c r="E922" s="405"/>
      <c r="F922" s="406"/>
      <c r="G922" s="405"/>
      <c r="H922" s="406"/>
      <c r="I922" s="405"/>
      <c r="J922" s="365"/>
      <c r="K922" s="413"/>
      <c r="L922" s="365"/>
      <c r="M922" s="413"/>
      <c r="N922" s="365"/>
      <c r="O922" s="413"/>
      <c r="P922" s="365"/>
      <c r="Q922" s="413"/>
      <c r="R922" s="365"/>
      <c r="S922" s="413"/>
      <c r="T922" s="365"/>
      <c r="U922" s="413"/>
      <c r="V922" s="187"/>
      <c r="W922" s="410"/>
      <c r="X922" s="187"/>
      <c r="Y922" s="410"/>
      <c r="Z922" s="187"/>
      <c r="AA922" s="410"/>
      <c r="AB922" s="187"/>
      <c r="AC922" s="410"/>
      <c r="AD922" s="187"/>
      <c r="AE922" s="410"/>
      <c r="AF922" s="187"/>
      <c r="AG922" s="410"/>
      <c r="AH922" s="187"/>
      <c r="AI922" s="410"/>
      <c r="AJ922" s="187"/>
      <c r="AK922" s="410"/>
      <c r="AL922" s="187"/>
      <c r="AM922" s="410"/>
      <c r="AN922" s="187"/>
      <c r="AO922" s="410"/>
      <c r="AP922" s="187"/>
      <c r="AQ922" s="410"/>
      <c r="AR922" s="187"/>
      <c r="AS922" s="410"/>
      <c r="AT922" s="187"/>
      <c r="AU922" s="410"/>
      <c r="AV922" s="187"/>
      <c r="AW922" s="410"/>
      <c r="AX922" s="405"/>
      <c r="AY922" s="406"/>
      <c r="AZ922" s="406"/>
      <c r="BA922" s="405"/>
      <c r="BB922" s="406"/>
    </row>
    <row r="923" spans="1:54" ht="12.75">
      <c r="A923" s="405"/>
      <c r="B923" s="405"/>
      <c r="C923" s="312"/>
      <c r="D923" s="406"/>
      <c r="E923" s="405"/>
      <c r="F923" s="406"/>
      <c r="G923" s="405"/>
      <c r="H923" s="406"/>
      <c r="I923" s="405"/>
      <c r="J923" s="365"/>
      <c r="K923" s="413"/>
      <c r="L923" s="365"/>
      <c r="M923" s="413"/>
      <c r="N923" s="365"/>
      <c r="O923" s="413"/>
      <c r="P923" s="365"/>
      <c r="Q923" s="413"/>
      <c r="R923" s="365"/>
      <c r="S923" s="413"/>
      <c r="T923" s="365"/>
      <c r="U923" s="413"/>
      <c r="V923" s="187"/>
      <c r="W923" s="410"/>
      <c r="X923" s="187"/>
      <c r="Y923" s="410"/>
      <c r="Z923" s="187"/>
      <c r="AA923" s="410"/>
      <c r="AB923" s="187"/>
      <c r="AC923" s="410"/>
      <c r="AD923" s="187"/>
      <c r="AE923" s="410"/>
      <c r="AF923" s="187"/>
      <c r="AG923" s="410"/>
      <c r="AH923" s="187"/>
      <c r="AI923" s="410"/>
      <c r="AJ923" s="187"/>
      <c r="AK923" s="410"/>
      <c r="AL923" s="187"/>
      <c r="AM923" s="410"/>
      <c r="AN923" s="187"/>
      <c r="AO923" s="410"/>
      <c r="AP923" s="187"/>
      <c r="AQ923" s="410"/>
      <c r="AR923" s="187"/>
      <c r="AS923" s="410"/>
      <c r="AT923" s="187"/>
      <c r="AU923" s="410"/>
      <c r="AV923" s="187"/>
      <c r="AW923" s="410"/>
      <c r="AX923" s="405"/>
      <c r="AY923" s="406"/>
      <c r="AZ923" s="406"/>
      <c r="BA923" s="405"/>
      <c r="BB923" s="406"/>
    </row>
    <row r="924" spans="1:54" ht="12.75">
      <c r="A924" s="405"/>
      <c r="B924" s="405"/>
      <c r="C924" s="312"/>
      <c r="D924" s="406"/>
      <c r="E924" s="405"/>
      <c r="F924" s="406"/>
      <c r="G924" s="405"/>
      <c r="H924" s="406"/>
      <c r="I924" s="405"/>
      <c r="J924" s="365"/>
      <c r="K924" s="413"/>
      <c r="L924" s="365"/>
      <c r="M924" s="413"/>
      <c r="N924" s="365"/>
      <c r="O924" s="413"/>
      <c r="P924" s="365"/>
      <c r="Q924" s="413"/>
      <c r="R924" s="365"/>
      <c r="S924" s="413"/>
      <c r="T924" s="365"/>
      <c r="U924" s="413"/>
      <c r="V924" s="187"/>
      <c r="W924" s="410"/>
      <c r="X924" s="187"/>
      <c r="Y924" s="410"/>
      <c r="Z924" s="187"/>
      <c r="AA924" s="410"/>
      <c r="AB924" s="187"/>
      <c r="AC924" s="410"/>
      <c r="AD924" s="187"/>
      <c r="AE924" s="410"/>
      <c r="AF924" s="187"/>
      <c r="AG924" s="410"/>
      <c r="AH924" s="187"/>
      <c r="AI924" s="410"/>
      <c r="AJ924" s="187"/>
      <c r="AK924" s="410"/>
      <c r="AL924" s="187"/>
      <c r="AM924" s="410"/>
      <c r="AN924" s="187"/>
      <c r="AO924" s="410"/>
      <c r="AP924" s="187"/>
      <c r="AQ924" s="410"/>
      <c r="AR924" s="187"/>
      <c r="AS924" s="410"/>
      <c r="AT924" s="187"/>
      <c r="AU924" s="410"/>
      <c r="AV924" s="187"/>
      <c r="AW924" s="410"/>
      <c r="AX924" s="405"/>
      <c r="AY924" s="406"/>
      <c r="AZ924" s="406"/>
      <c r="BA924" s="405"/>
      <c r="BB924" s="406"/>
    </row>
    <row r="925" spans="1:54" ht="12.75">
      <c r="A925" s="405"/>
      <c r="B925" s="405"/>
      <c r="C925" s="312"/>
      <c r="D925" s="406"/>
      <c r="E925" s="405"/>
      <c r="F925" s="406"/>
      <c r="G925" s="405"/>
      <c r="H925" s="406"/>
      <c r="I925" s="405"/>
      <c r="J925" s="365"/>
      <c r="K925" s="413"/>
      <c r="L925" s="365"/>
      <c r="M925" s="413"/>
      <c r="N925" s="365"/>
      <c r="O925" s="413"/>
      <c r="P925" s="365"/>
      <c r="Q925" s="413"/>
      <c r="R925" s="365"/>
      <c r="S925" s="413"/>
      <c r="T925" s="365"/>
      <c r="U925" s="413"/>
      <c r="V925" s="187"/>
      <c r="W925" s="410"/>
      <c r="X925" s="187"/>
      <c r="Y925" s="410"/>
      <c r="Z925" s="187"/>
      <c r="AA925" s="410"/>
      <c r="AB925" s="187"/>
      <c r="AC925" s="410"/>
      <c r="AD925" s="187"/>
      <c r="AE925" s="410"/>
      <c r="AF925" s="187"/>
      <c r="AG925" s="410"/>
      <c r="AH925" s="187"/>
      <c r="AI925" s="410"/>
      <c r="AJ925" s="187"/>
      <c r="AK925" s="410"/>
      <c r="AL925" s="187"/>
      <c r="AM925" s="410"/>
      <c r="AN925" s="187"/>
      <c r="AO925" s="410"/>
      <c r="AP925" s="187"/>
      <c r="AQ925" s="410"/>
      <c r="AR925" s="187"/>
      <c r="AS925" s="410"/>
      <c r="AT925" s="187"/>
      <c r="AU925" s="410"/>
      <c r="AV925" s="187"/>
      <c r="AW925" s="410"/>
      <c r="AX925" s="405"/>
      <c r="AY925" s="406"/>
      <c r="AZ925" s="406"/>
      <c r="BA925" s="405"/>
      <c r="BB925" s="406"/>
    </row>
    <row r="926" spans="1:54" ht="12.75">
      <c r="A926" s="405"/>
      <c r="B926" s="405"/>
      <c r="C926" s="312"/>
      <c r="D926" s="406"/>
      <c r="E926" s="405"/>
      <c r="F926" s="406"/>
      <c r="G926" s="405"/>
      <c r="H926" s="406"/>
      <c r="I926" s="405"/>
      <c r="J926" s="365"/>
      <c r="K926" s="413"/>
      <c r="L926" s="365"/>
      <c r="M926" s="413"/>
      <c r="N926" s="365"/>
      <c r="O926" s="413"/>
      <c r="P926" s="365"/>
      <c r="Q926" s="413"/>
      <c r="R926" s="365"/>
      <c r="S926" s="413"/>
      <c r="T926" s="365"/>
      <c r="U926" s="413"/>
      <c r="V926" s="187"/>
      <c r="W926" s="410"/>
      <c r="X926" s="187"/>
      <c r="Y926" s="410"/>
      <c r="Z926" s="187"/>
      <c r="AA926" s="410"/>
      <c r="AB926" s="187"/>
      <c r="AC926" s="410"/>
      <c r="AD926" s="187"/>
      <c r="AE926" s="410"/>
      <c r="AF926" s="187"/>
      <c r="AG926" s="410"/>
      <c r="AH926" s="187"/>
      <c r="AI926" s="410"/>
      <c r="AJ926" s="187"/>
      <c r="AK926" s="410"/>
      <c r="AL926" s="187"/>
      <c r="AM926" s="410"/>
      <c r="AN926" s="187"/>
      <c r="AO926" s="410"/>
      <c r="AP926" s="187"/>
      <c r="AQ926" s="410"/>
      <c r="AR926" s="187"/>
      <c r="AS926" s="410"/>
      <c r="AT926" s="187"/>
      <c r="AU926" s="410"/>
      <c r="AV926" s="187"/>
      <c r="AW926" s="410"/>
      <c r="AX926" s="405"/>
      <c r="AY926" s="406"/>
      <c r="AZ926" s="406"/>
      <c r="BA926" s="405"/>
      <c r="BB926" s="406"/>
    </row>
    <row r="927" spans="1:54" ht="12.75">
      <c r="A927" s="405"/>
      <c r="B927" s="405"/>
      <c r="C927" s="312"/>
      <c r="D927" s="406"/>
      <c r="E927" s="405"/>
      <c r="F927" s="406"/>
      <c r="G927" s="405"/>
      <c r="H927" s="406"/>
      <c r="I927" s="405"/>
      <c r="J927" s="365"/>
      <c r="K927" s="413"/>
      <c r="L927" s="365"/>
      <c r="M927" s="413"/>
      <c r="N927" s="365"/>
      <c r="O927" s="413"/>
      <c r="P927" s="365"/>
      <c r="Q927" s="413"/>
      <c r="R927" s="365"/>
      <c r="S927" s="413"/>
      <c r="T927" s="365"/>
      <c r="U927" s="413"/>
      <c r="V927" s="187"/>
      <c r="W927" s="410"/>
      <c r="X927" s="187"/>
      <c r="Y927" s="410"/>
      <c r="Z927" s="187"/>
      <c r="AA927" s="410"/>
      <c r="AB927" s="187"/>
      <c r="AC927" s="410"/>
      <c r="AD927" s="187"/>
      <c r="AE927" s="410"/>
      <c r="AF927" s="187"/>
      <c r="AG927" s="410"/>
      <c r="AH927" s="187"/>
      <c r="AI927" s="410"/>
      <c r="AJ927" s="187"/>
      <c r="AK927" s="410"/>
      <c r="AL927" s="187"/>
      <c r="AM927" s="410"/>
      <c r="AN927" s="187"/>
      <c r="AO927" s="410"/>
      <c r="AP927" s="187"/>
      <c r="AQ927" s="410"/>
      <c r="AR927" s="187"/>
      <c r="AS927" s="410"/>
      <c r="AT927" s="187"/>
      <c r="AU927" s="410"/>
      <c r="AV927" s="187"/>
      <c r="AW927" s="410"/>
      <c r="AX927" s="405"/>
      <c r="AY927" s="406"/>
      <c r="AZ927" s="406"/>
      <c r="BA927" s="405"/>
      <c r="BB927" s="406"/>
    </row>
    <row r="928" spans="1:54" ht="12.75">
      <c r="A928" s="405"/>
      <c r="B928" s="405"/>
      <c r="C928" s="312"/>
      <c r="D928" s="406"/>
      <c r="E928" s="405"/>
      <c r="F928" s="406"/>
      <c r="G928" s="405"/>
      <c r="H928" s="406"/>
      <c r="I928" s="405"/>
      <c r="J928" s="365"/>
      <c r="K928" s="413"/>
      <c r="L928" s="365"/>
      <c r="M928" s="413"/>
      <c r="N928" s="365"/>
      <c r="O928" s="413"/>
      <c r="P928" s="365"/>
      <c r="Q928" s="413"/>
      <c r="R928" s="365"/>
      <c r="S928" s="413"/>
      <c r="T928" s="365"/>
      <c r="U928" s="413"/>
      <c r="V928" s="187"/>
      <c r="W928" s="410"/>
      <c r="X928" s="187"/>
      <c r="Y928" s="410"/>
      <c r="Z928" s="187"/>
      <c r="AA928" s="410"/>
      <c r="AB928" s="187"/>
      <c r="AC928" s="410"/>
      <c r="AD928" s="187"/>
      <c r="AE928" s="410"/>
      <c r="AF928" s="187"/>
      <c r="AG928" s="410"/>
      <c r="AH928" s="187"/>
      <c r="AI928" s="410"/>
      <c r="AJ928" s="187"/>
      <c r="AK928" s="410"/>
      <c r="AL928" s="187"/>
      <c r="AM928" s="410"/>
      <c r="AN928" s="187"/>
      <c r="AO928" s="410"/>
      <c r="AP928" s="187"/>
      <c r="AQ928" s="410"/>
      <c r="AR928" s="187"/>
      <c r="AS928" s="410"/>
      <c r="AT928" s="187"/>
      <c r="AU928" s="410"/>
      <c r="AV928" s="187"/>
      <c r="AW928" s="410"/>
      <c r="AX928" s="405"/>
      <c r="AY928" s="406"/>
      <c r="AZ928" s="406"/>
      <c r="BA928" s="405"/>
      <c r="BB928" s="406"/>
    </row>
    <row r="929" spans="1:54" ht="12.75">
      <c r="A929" s="405"/>
      <c r="B929" s="405"/>
      <c r="C929" s="312"/>
      <c r="D929" s="406"/>
      <c r="E929" s="405"/>
      <c r="F929" s="406"/>
      <c r="G929" s="405"/>
      <c r="H929" s="406"/>
      <c r="I929" s="405"/>
      <c r="J929" s="365"/>
      <c r="K929" s="413"/>
      <c r="L929" s="365"/>
      <c r="M929" s="413"/>
      <c r="N929" s="365"/>
      <c r="O929" s="413"/>
      <c r="P929" s="365"/>
      <c r="Q929" s="413"/>
      <c r="R929" s="365"/>
      <c r="S929" s="413"/>
      <c r="T929" s="365"/>
      <c r="U929" s="413"/>
      <c r="V929" s="187"/>
      <c r="W929" s="410"/>
      <c r="X929" s="187"/>
      <c r="Y929" s="410"/>
      <c r="Z929" s="187"/>
      <c r="AA929" s="410"/>
      <c r="AB929" s="187"/>
      <c r="AC929" s="410"/>
      <c r="AD929" s="187"/>
      <c r="AE929" s="410"/>
      <c r="AF929" s="187"/>
      <c r="AG929" s="410"/>
      <c r="AH929" s="187"/>
      <c r="AI929" s="410"/>
      <c r="AJ929" s="187"/>
      <c r="AK929" s="410"/>
      <c r="AL929" s="187"/>
      <c r="AM929" s="410"/>
      <c r="AN929" s="187"/>
      <c r="AO929" s="410"/>
      <c r="AP929" s="187"/>
      <c r="AQ929" s="410"/>
      <c r="AR929" s="187"/>
      <c r="AS929" s="410"/>
      <c r="AT929" s="187"/>
      <c r="AU929" s="410"/>
      <c r="AV929" s="187"/>
      <c r="AW929" s="410"/>
      <c r="AX929" s="405"/>
      <c r="AY929" s="406"/>
      <c r="AZ929" s="406"/>
      <c r="BA929" s="405"/>
      <c r="BB929" s="406"/>
    </row>
    <row r="930" spans="1:54" ht="12.75">
      <c r="A930" s="405"/>
      <c r="B930" s="405"/>
      <c r="C930" s="312"/>
      <c r="D930" s="406"/>
      <c r="E930" s="405"/>
      <c r="F930" s="406"/>
      <c r="G930" s="405"/>
      <c r="H930" s="406"/>
      <c r="I930" s="405"/>
      <c r="J930" s="365"/>
      <c r="K930" s="413"/>
      <c r="L930" s="365"/>
      <c r="M930" s="413"/>
      <c r="N930" s="365"/>
      <c r="O930" s="413"/>
      <c r="P930" s="365"/>
      <c r="Q930" s="413"/>
      <c r="R930" s="365"/>
      <c r="S930" s="413"/>
      <c r="T930" s="365"/>
      <c r="U930" s="413"/>
      <c r="V930" s="187"/>
      <c r="W930" s="410"/>
      <c r="X930" s="187"/>
      <c r="Y930" s="410"/>
      <c r="Z930" s="187"/>
      <c r="AA930" s="410"/>
      <c r="AB930" s="187"/>
      <c r="AC930" s="410"/>
      <c r="AD930" s="187"/>
      <c r="AE930" s="410"/>
      <c r="AF930" s="187"/>
      <c r="AG930" s="410"/>
      <c r="AH930" s="187"/>
      <c r="AI930" s="410"/>
      <c r="AJ930" s="187"/>
      <c r="AK930" s="410"/>
      <c r="AL930" s="187"/>
      <c r="AM930" s="410"/>
      <c r="AN930" s="187"/>
      <c r="AO930" s="410"/>
      <c r="AP930" s="187"/>
      <c r="AQ930" s="410"/>
      <c r="AR930" s="187"/>
      <c r="AS930" s="410"/>
      <c r="AT930" s="187"/>
      <c r="AU930" s="410"/>
      <c r="AV930" s="187"/>
      <c r="AW930" s="410"/>
      <c r="AX930" s="405"/>
      <c r="AY930" s="406"/>
      <c r="AZ930" s="406"/>
      <c r="BA930" s="405"/>
      <c r="BB930" s="406"/>
    </row>
    <row r="931" spans="1:54" ht="12.75">
      <c r="A931" s="405"/>
      <c r="B931" s="405"/>
      <c r="C931" s="312"/>
      <c r="D931" s="406"/>
      <c r="E931" s="405"/>
      <c r="F931" s="406"/>
      <c r="G931" s="405"/>
      <c r="H931" s="406"/>
      <c r="I931" s="405"/>
      <c r="J931" s="365"/>
      <c r="K931" s="413"/>
      <c r="L931" s="365"/>
      <c r="M931" s="413"/>
      <c r="N931" s="365"/>
      <c r="O931" s="413"/>
      <c r="P931" s="365"/>
      <c r="Q931" s="413"/>
      <c r="R931" s="365"/>
      <c r="S931" s="413"/>
      <c r="T931" s="365"/>
      <c r="U931" s="413"/>
      <c r="V931" s="187"/>
      <c r="W931" s="410"/>
      <c r="X931" s="187"/>
      <c r="Y931" s="410"/>
      <c r="Z931" s="187"/>
      <c r="AA931" s="410"/>
      <c r="AB931" s="187"/>
      <c r="AC931" s="410"/>
      <c r="AD931" s="187"/>
      <c r="AE931" s="410"/>
      <c r="AF931" s="187"/>
      <c r="AG931" s="410"/>
      <c r="AH931" s="187"/>
      <c r="AI931" s="410"/>
      <c r="AJ931" s="187"/>
      <c r="AK931" s="410"/>
      <c r="AL931" s="187"/>
      <c r="AM931" s="410"/>
      <c r="AN931" s="187"/>
      <c r="AO931" s="410"/>
      <c r="AP931" s="187"/>
      <c r="AQ931" s="410"/>
      <c r="AR931" s="187"/>
      <c r="AS931" s="410"/>
      <c r="AT931" s="187"/>
      <c r="AU931" s="410"/>
      <c r="AV931" s="187"/>
      <c r="AW931" s="410"/>
      <c r="AX931" s="405"/>
      <c r="AY931" s="406"/>
      <c r="AZ931" s="406"/>
      <c r="BA931" s="405"/>
      <c r="BB931" s="406"/>
    </row>
    <row r="932" spans="1:54" ht="12.75">
      <c r="A932" s="405"/>
      <c r="B932" s="405"/>
      <c r="C932" s="312"/>
      <c r="D932" s="406"/>
      <c r="E932" s="405"/>
      <c r="F932" s="406"/>
      <c r="G932" s="405"/>
      <c r="H932" s="406"/>
      <c r="I932" s="405"/>
      <c r="J932" s="365"/>
      <c r="K932" s="413"/>
      <c r="L932" s="365"/>
      <c r="M932" s="413"/>
      <c r="N932" s="365"/>
      <c r="O932" s="413"/>
      <c r="P932" s="365"/>
      <c r="Q932" s="413"/>
      <c r="R932" s="365"/>
      <c r="S932" s="413"/>
      <c r="T932" s="365"/>
      <c r="U932" s="413"/>
      <c r="V932" s="187"/>
      <c r="W932" s="410"/>
      <c r="X932" s="187"/>
      <c r="Y932" s="410"/>
      <c r="Z932" s="187"/>
      <c r="AA932" s="410"/>
      <c r="AB932" s="187"/>
      <c r="AC932" s="410"/>
      <c r="AD932" s="187"/>
      <c r="AE932" s="410"/>
      <c r="AF932" s="187"/>
      <c r="AG932" s="410"/>
      <c r="AH932" s="187"/>
      <c r="AI932" s="410"/>
      <c r="AJ932" s="187"/>
      <c r="AK932" s="410"/>
      <c r="AL932" s="187"/>
      <c r="AM932" s="410"/>
      <c r="AN932" s="187"/>
      <c r="AO932" s="410"/>
      <c r="AP932" s="187"/>
      <c r="AQ932" s="410"/>
      <c r="AR932" s="187"/>
      <c r="AS932" s="410"/>
      <c r="AT932" s="187"/>
      <c r="AU932" s="410"/>
      <c r="AV932" s="187"/>
      <c r="AW932" s="410"/>
      <c r="AX932" s="405"/>
      <c r="AY932" s="406"/>
      <c r="AZ932" s="406"/>
      <c r="BA932" s="405"/>
      <c r="BB932" s="406"/>
    </row>
    <row r="933" spans="1:54" ht="12.75">
      <c r="A933" s="405"/>
      <c r="B933" s="405"/>
      <c r="C933" s="312"/>
      <c r="D933" s="406"/>
      <c r="E933" s="405"/>
      <c r="F933" s="406"/>
      <c r="G933" s="405"/>
      <c r="H933" s="406"/>
      <c r="I933" s="405"/>
      <c r="J933" s="365"/>
      <c r="K933" s="413"/>
      <c r="L933" s="365"/>
      <c r="M933" s="413"/>
      <c r="N933" s="365"/>
      <c r="O933" s="413"/>
      <c r="P933" s="365"/>
      <c r="Q933" s="413"/>
      <c r="R933" s="365"/>
      <c r="S933" s="413"/>
      <c r="T933" s="365"/>
      <c r="U933" s="413"/>
      <c r="V933" s="187"/>
      <c r="W933" s="410"/>
      <c r="X933" s="187"/>
      <c r="Y933" s="410"/>
      <c r="Z933" s="187"/>
      <c r="AA933" s="410"/>
      <c r="AB933" s="187"/>
      <c r="AC933" s="410"/>
      <c r="AD933" s="187"/>
      <c r="AE933" s="410"/>
      <c r="AF933" s="187"/>
      <c r="AG933" s="410"/>
      <c r="AH933" s="187"/>
      <c r="AI933" s="410"/>
      <c r="AJ933" s="187"/>
      <c r="AK933" s="410"/>
      <c r="AL933" s="187"/>
      <c r="AM933" s="410"/>
      <c r="AN933" s="187"/>
      <c r="AO933" s="410"/>
      <c r="AP933" s="187"/>
      <c r="AQ933" s="410"/>
      <c r="AR933" s="187"/>
      <c r="AS933" s="410"/>
      <c r="AT933" s="187"/>
      <c r="AU933" s="410"/>
      <c r="AV933" s="187"/>
      <c r="AW933" s="410"/>
      <c r="AX933" s="405"/>
      <c r="AY933" s="406"/>
      <c r="AZ933" s="406"/>
      <c r="BA933" s="405"/>
      <c r="BB933" s="406"/>
    </row>
    <row r="934" spans="1:54" ht="12.75">
      <c r="A934" s="405"/>
      <c r="B934" s="405"/>
      <c r="C934" s="312"/>
      <c r="D934" s="406"/>
      <c r="E934" s="405"/>
      <c r="F934" s="406"/>
      <c r="G934" s="405"/>
      <c r="H934" s="406"/>
      <c r="I934" s="405"/>
      <c r="J934" s="365"/>
      <c r="K934" s="413"/>
      <c r="L934" s="365"/>
      <c r="M934" s="413"/>
      <c r="N934" s="365"/>
      <c r="O934" s="413"/>
      <c r="P934" s="365"/>
      <c r="Q934" s="413"/>
      <c r="R934" s="365"/>
      <c r="S934" s="413"/>
      <c r="T934" s="365"/>
      <c r="U934" s="413"/>
      <c r="V934" s="187"/>
      <c r="W934" s="410"/>
      <c r="X934" s="187"/>
      <c r="Y934" s="410"/>
      <c r="Z934" s="187"/>
      <c r="AA934" s="410"/>
      <c r="AB934" s="187"/>
      <c r="AC934" s="410"/>
      <c r="AD934" s="187"/>
      <c r="AE934" s="410"/>
      <c r="AF934" s="187"/>
      <c r="AG934" s="410"/>
      <c r="AH934" s="187"/>
      <c r="AI934" s="410"/>
      <c r="AJ934" s="187"/>
      <c r="AK934" s="410"/>
      <c r="AL934" s="187"/>
      <c r="AM934" s="410"/>
      <c r="AN934" s="187"/>
      <c r="AO934" s="410"/>
      <c r="AP934" s="187"/>
      <c r="AQ934" s="410"/>
      <c r="AR934" s="187"/>
      <c r="AS934" s="410"/>
      <c r="AT934" s="187"/>
      <c r="AU934" s="410"/>
      <c r="AV934" s="187"/>
      <c r="AW934" s="410"/>
      <c r="AX934" s="405"/>
      <c r="AY934" s="406"/>
      <c r="AZ934" s="406"/>
      <c r="BA934" s="405"/>
      <c r="BB934" s="406"/>
    </row>
    <row r="935" spans="1:54" ht="12.75">
      <c r="A935" s="405"/>
      <c r="B935" s="405"/>
      <c r="C935" s="312"/>
      <c r="D935" s="406"/>
      <c r="E935" s="405"/>
      <c r="F935" s="406"/>
      <c r="G935" s="405"/>
      <c r="H935" s="406"/>
      <c r="I935" s="405"/>
      <c r="J935" s="365"/>
      <c r="K935" s="413"/>
      <c r="L935" s="365"/>
      <c r="M935" s="413"/>
      <c r="N935" s="365"/>
      <c r="O935" s="413"/>
      <c r="P935" s="365"/>
      <c r="Q935" s="413"/>
      <c r="R935" s="365"/>
      <c r="S935" s="413"/>
      <c r="T935" s="365"/>
      <c r="U935" s="413"/>
      <c r="V935" s="187"/>
      <c r="W935" s="410"/>
      <c r="X935" s="187"/>
      <c r="Y935" s="410"/>
      <c r="Z935" s="187"/>
      <c r="AA935" s="410"/>
      <c r="AB935" s="187"/>
      <c r="AC935" s="410"/>
      <c r="AD935" s="187"/>
      <c r="AE935" s="410"/>
      <c r="AF935" s="187"/>
      <c r="AG935" s="410"/>
      <c r="AH935" s="187"/>
      <c r="AI935" s="410"/>
      <c r="AJ935" s="187"/>
      <c r="AK935" s="410"/>
      <c r="AL935" s="187"/>
      <c r="AM935" s="410"/>
      <c r="AN935" s="187"/>
      <c r="AO935" s="410"/>
      <c r="AP935" s="187"/>
      <c r="AQ935" s="410"/>
      <c r="AR935" s="187"/>
      <c r="AS935" s="410"/>
      <c r="AT935" s="187"/>
      <c r="AU935" s="410"/>
      <c r="AV935" s="187"/>
      <c r="AW935" s="410"/>
      <c r="AX935" s="405"/>
      <c r="AY935" s="406"/>
      <c r="AZ935" s="406"/>
      <c r="BA935" s="405"/>
      <c r="BB935" s="406"/>
    </row>
    <row r="936" spans="1:54" ht="12.75">
      <c r="A936" s="405"/>
      <c r="B936" s="405"/>
      <c r="C936" s="312"/>
      <c r="D936" s="406"/>
      <c r="E936" s="405"/>
      <c r="F936" s="406"/>
      <c r="G936" s="405"/>
      <c r="H936" s="406"/>
      <c r="I936" s="405"/>
      <c r="J936" s="365"/>
      <c r="K936" s="413"/>
      <c r="L936" s="365"/>
      <c r="M936" s="413"/>
      <c r="N936" s="365"/>
      <c r="O936" s="413"/>
      <c r="P936" s="365"/>
      <c r="Q936" s="413"/>
      <c r="R936" s="365"/>
      <c r="S936" s="413"/>
      <c r="T936" s="365"/>
      <c r="U936" s="413"/>
      <c r="V936" s="187"/>
      <c r="W936" s="410"/>
      <c r="X936" s="187"/>
      <c r="Y936" s="410"/>
      <c r="Z936" s="187"/>
      <c r="AA936" s="410"/>
      <c r="AB936" s="187"/>
      <c r="AC936" s="410"/>
      <c r="AD936" s="187"/>
      <c r="AE936" s="410"/>
      <c r="AF936" s="187"/>
      <c r="AG936" s="410"/>
      <c r="AH936" s="187"/>
      <c r="AI936" s="410"/>
      <c r="AJ936" s="187"/>
      <c r="AK936" s="410"/>
      <c r="AL936" s="187"/>
      <c r="AM936" s="410"/>
      <c r="AN936" s="187"/>
      <c r="AO936" s="410"/>
      <c r="AP936" s="187"/>
      <c r="AQ936" s="410"/>
      <c r="AR936" s="187"/>
      <c r="AS936" s="410"/>
      <c r="AT936" s="187"/>
      <c r="AU936" s="410"/>
      <c r="AV936" s="187"/>
      <c r="AW936" s="410"/>
      <c r="AX936" s="405"/>
      <c r="AY936" s="406"/>
      <c r="AZ936" s="406"/>
      <c r="BA936" s="405"/>
      <c r="BB936" s="406"/>
    </row>
    <row r="937" spans="1:54" ht="12.75">
      <c r="A937" s="405"/>
      <c r="B937" s="405"/>
      <c r="C937" s="312"/>
      <c r="D937" s="406"/>
      <c r="E937" s="405"/>
      <c r="F937" s="406"/>
      <c r="G937" s="405"/>
      <c r="H937" s="406"/>
      <c r="I937" s="405"/>
      <c r="J937" s="365"/>
      <c r="K937" s="413"/>
      <c r="L937" s="365"/>
      <c r="M937" s="413"/>
      <c r="N937" s="365"/>
      <c r="O937" s="413"/>
      <c r="P937" s="365"/>
      <c r="Q937" s="413"/>
      <c r="R937" s="365"/>
      <c r="S937" s="413"/>
      <c r="T937" s="365"/>
      <c r="U937" s="413"/>
      <c r="V937" s="187"/>
      <c r="W937" s="410"/>
      <c r="X937" s="187"/>
      <c r="Y937" s="410"/>
      <c r="Z937" s="187"/>
      <c r="AA937" s="410"/>
      <c r="AB937" s="187"/>
      <c r="AC937" s="410"/>
      <c r="AD937" s="187"/>
      <c r="AE937" s="410"/>
      <c r="AF937" s="187"/>
      <c r="AG937" s="410"/>
      <c r="AH937" s="187"/>
      <c r="AI937" s="410"/>
      <c r="AJ937" s="187"/>
      <c r="AK937" s="410"/>
      <c r="AL937" s="187"/>
      <c r="AM937" s="410"/>
      <c r="AN937" s="187"/>
      <c r="AO937" s="410"/>
      <c r="AP937" s="187"/>
      <c r="AQ937" s="410"/>
      <c r="AR937" s="187"/>
      <c r="AS937" s="410"/>
      <c r="AT937" s="187"/>
      <c r="AU937" s="410"/>
      <c r="AV937" s="187"/>
      <c r="AW937" s="410"/>
      <c r="AX937" s="405"/>
      <c r="AY937" s="406"/>
      <c r="AZ937" s="406"/>
      <c r="BA937" s="405"/>
      <c r="BB937" s="406"/>
    </row>
    <row r="938" spans="1:54" ht="12.75">
      <c r="A938" s="405"/>
      <c r="B938" s="405"/>
      <c r="C938" s="312"/>
      <c r="D938" s="406"/>
      <c r="E938" s="405"/>
      <c r="F938" s="406"/>
      <c r="G938" s="405"/>
      <c r="H938" s="406"/>
      <c r="I938" s="405"/>
      <c r="J938" s="365"/>
      <c r="K938" s="413"/>
      <c r="L938" s="365"/>
      <c r="M938" s="413"/>
      <c r="N938" s="365"/>
      <c r="O938" s="413"/>
      <c r="P938" s="365"/>
      <c r="Q938" s="413"/>
      <c r="R938" s="365"/>
      <c r="S938" s="413"/>
      <c r="T938" s="365"/>
      <c r="U938" s="413"/>
      <c r="V938" s="187"/>
      <c r="W938" s="410"/>
      <c r="X938" s="187"/>
      <c r="Y938" s="410"/>
      <c r="Z938" s="187"/>
      <c r="AA938" s="410"/>
      <c r="AB938" s="187"/>
      <c r="AC938" s="410"/>
      <c r="AD938" s="187"/>
      <c r="AE938" s="410"/>
      <c r="AF938" s="187"/>
      <c r="AG938" s="410"/>
      <c r="AH938" s="187"/>
      <c r="AI938" s="410"/>
      <c r="AJ938" s="187"/>
      <c r="AK938" s="410"/>
      <c r="AL938" s="187"/>
      <c r="AM938" s="410"/>
      <c r="AN938" s="187"/>
      <c r="AO938" s="410"/>
      <c r="AP938" s="187"/>
      <c r="AQ938" s="410"/>
      <c r="AR938" s="187"/>
      <c r="AS938" s="410"/>
      <c r="AT938" s="187"/>
      <c r="AU938" s="410"/>
      <c r="AV938" s="187"/>
      <c r="AW938" s="410"/>
      <c r="AX938" s="405"/>
      <c r="AY938" s="406"/>
      <c r="AZ938" s="406"/>
      <c r="BA938" s="405"/>
      <c r="BB938" s="406"/>
    </row>
    <row r="939" spans="1:54" ht="12.75">
      <c r="A939" s="405"/>
      <c r="B939" s="405"/>
      <c r="C939" s="312"/>
      <c r="D939" s="406"/>
      <c r="E939" s="405"/>
      <c r="F939" s="406"/>
      <c r="G939" s="405"/>
      <c r="H939" s="406"/>
      <c r="I939" s="405"/>
      <c r="J939" s="365"/>
      <c r="K939" s="413"/>
      <c r="L939" s="365"/>
      <c r="M939" s="413"/>
      <c r="N939" s="365"/>
      <c r="O939" s="413"/>
      <c r="P939" s="365"/>
      <c r="Q939" s="413"/>
      <c r="R939" s="365"/>
      <c r="S939" s="413"/>
      <c r="T939" s="365"/>
      <c r="U939" s="413"/>
      <c r="V939" s="187"/>
      <c r="W939" s="410"/>
      <c r="X939" s="187"/>
      <c r="Y939" s="410"/>
      <c r="Z939" s="187"/>
      <c r="AA939" s="410"/>
      <c r="AB939" s="187"/>
      <c r="AC939" s="410"/>
      <c r="AD939" s="187"/>
      <c r="AE939" s="410"/>
      <c r="AF939" s="187"/>
      <c r="AG939" s="410"/>
      <c r="AH939" s="187"/>
      <c r="AI939" s="410"/>
      <c r="AJ939" s="187"/>
      <c r="AK939" s="410"/>
      <c r="AL939" s="187"/>
      <c r="AM939" s="410"/>
      <c r="AN939" s="187"/>
      <c r="AO939" s="410"/>
      <c r="AP939" s="187"/>
      <c r="AQ939" s="410"/>
      <c r="AR939" s="187"/>
      <c r="AS939" s="410"/>
      <c r="AT939" s="187"/>
      <c r="AU939" s="410"/>
      <c r="AV939" s="187"/>
      <c r="AW939" s="410"/>
      <c r="AX939" s="405"/>
      <c r="AY939" s="406"/>
      <c r="AZ939" s="406"/>
      <c r="BA939" s="405"/>
      <c r="BB939" s="406"/>
    </row>
    <row r="940" spans="1:54" ht="12.75">
      <c r="A940" s="405"/>
      <c r="B940" s="405"/>
      <c r="C940" s="312"/>
      <c r="D940" s="406"/>
      <c r="E940" s="405"/>
      <c r="F940" s="406"/>
      <c r="G940" s="405"/>
      <c r="H940" s="406"/>
      <c r="I940" s="405"/>
      <c r="J940" s="365"/>
      <c r="K940" s="413"/>
      <c r="L940" s="365"/>
      <c r="M940" s="413"/>
      <c r="N940" s="365"/>
      <c r="O940" s="413"/>
      <c r="P940" s="365"/>
      <c r="Q940" s="413"/>
      <c r="R940" s="365"/>
      <c r="S940" s="413"/>
      <c r="T940" s="365"/>
      <c r="U940" s="413"/>
      <c r="V940" s="187"/>
      <c r="W940" s="410"/>
      <c r="X940" s="187"/>
      <c r="Y940" s="410"/>
      <c r="Z940" s="187"/>
      <c r="AA940" s="410"/>
      <c r="AB940" s="187"/>
      <c r="AC940" s="410"/>
      <c r="AD940" s="187"/>
      <c r="AE940" s="410"/>
      <c r="AF940" s="187"/>
      <c r="AG940" s="410"/>
      <c r="AH940" s="187"/>
      <c r="AI940" s="410"/>
      <c r="AJ940" s="187"/>
      <c r="AK940" s="410"/>
      <c r="AL940" s="187"/>
      <c r="AM940" s="410"/>
      <c r="AN940" s="187"/>
      <c r="AO940" s="410"/>
      <c r="AP940" s="187"/>
      <c r="AQ940" s="410"/>
      <c r="AR940" s="187"/>
      <c r="AS940" s="410"/>
      <c r="AT940" s="187"/>
      <c r="AU940" s="410"/>
      <c r="AV940" s="187"/>
      <c r="AW940" s="410"/>
      <c r="AX940" s="405"/>
      <c r="AY940" s="406"/>
      <c r="AZ940" s="406"/>
      <c r="BA940" s="405"/>
      <c r="BB940" s="406"/>
    </row>
    <row r="941" spans="1:54" ht="12.75">
      <c r="A941" s="405"/>
      <c r="B941" s="405"/>
      <c r="C941" s="312"/>
      <c r="D941" s="406"/>
      <c r="E941" s="405"/>
      <c r="F941" s="406"/>
      <c r="G941" s="405"/>
      <c r="H941" s="406"/>
      <c r="I941" s="405"/>
      <c r="J941" s="365"/>
      <c r="K941" s="413"/>
      <c r="L941" s="365"/>
      <c r="M941" s="413"/>
      <c r="N941" s="365"/>
      <c r="O941" s="413"/>
      <c r="P941" s="365"/>
      <c r="Q941" s="413"/>
      <c r="R941" s="365"/>
      <c r="S941" s="413"/>
      <c r="T941" s="365"/>
      <c r="U941" s="413"/>
      <c r="V941" s="187"/>
      <c r="W941" s="410"/>
      <c r="X941" s="187"/>
      <c r="Y941" s="410"/>
      <c r="Z941" s="187"/>
      <c r="AA941" s="410"/>
      <c r="AB941" s="187"/>
      <c r="AC941" s="410"/>
      <c r="AD941" s="187"/>
      <c r="AE941" s="410"/>
      <c r="AF941" s="187"/>
      <c r="AG941" s="410"/>
      <c r="AH941" s="187"/>
      <c r="AI941" s="410"/>
      <c r="AJ941" s="187"/>
      <c r="AK941" s="410"/>
      <c r="AL941" s="187"/>
      <c r="AM941" s="410"/>
      <c r="AN941" s="187"/>
      <c r="AO941" s="410"/>
      <c r="AP941" s="187"/>
      <c r="AQ941" s="410"/>
      <c r="AR941" s="187"/>
      <c r="AS941" s="410"/>
      <c r="AT941" s="187"/>
      <c r="AU941" s="410"/>
      <c r="AV941" s="187"/>
      <c r="AW941" s="410"/>
      <c r="AX941" s="405"/>
      <c r="AY941" s="406"/>
      <c r="AZ941" s="406"/>
      <c r="BA941" s="405"/>
      <c r="BB941" s="406"/>
    </row>
    <row r="942" spans="1:54" ht="12.75">
      <c r="A942" s="405"/>
      <c r="B942" s="405"/>
      <c r="C942" s="312"/>
      <c r="D942" s="406"/>
      <c r="E942" s="405"/>
      <c r="F942" s="406"/>
      <c r="G942" s="405"/>
      <c r="H942" s="406"/>
      <c r="I942" s="405"/>
      <c r="J942" s="365"/>
      <c r="K942" s="413"/>
      <c r="L942" s="365"/>
      <c r="M942" s="413"/>
      <c r="N942" s="365"/>
      <c r="O942" s="413"/>
      <c r="P942" s="365"/>
      <c r="Q942" s="413"/>
      <c r="R942" s="365"/>
      <c r="S942" s="413"/>
      <c r="T942" s="365"/>
      <c r="U942" s="413"/>
      <c r="V942" s="187"/>
      <c r="W942" s="410"/>
      <c r="X942" s="187"/>
      <c r="Y942" s="410"/>
      <c r="Z942" s="187"/>
      <c r="AA942" s="410"/>
      <c r="AB942" s="187"/>
      <c r="AC942" s="410"/>
      <c r="AD942" s="187"/>
      <c r="AE942" s="410"/>
      <c r="AF942" s="187"/>
      <c r="AG942" s="410"/>
      <c r="AH942" s="187"/>
      <c r="AI942" s="410"/>
      <c r="AJ942" s="187"/>
      <c r="AK942" s="410"/>
      <c r="AL942" s="187"/>
      <c r="AM942" s="410"/>
      <c r="AN942" s="187"/>
      <c r="AO942" s="410"/>
      <c r="AP942" s="187"/>
      <c r="AQ942" s="410"/>
      <c r="AR942" s="187"/>
      <c r="AS942" s="410"/>
      <c r="AT942" s="187"/>
      <c r="AU942" s="410"/>
      <c r="AV942" s="187"/>
      <c r="AW942" s="410"/>
      <c r="AX942" s="405"/>
      <c r="AY942" s="406"/>
      <c r="AZ942" s="406"/>
      <c r="BA942" s="405"/>
      <c r="BB942" s="406"/>
    </row>
    <row r="943" spans="1:54" ht="12.75">
      <c r="A943" s="405"/>
      <c r="B943" s="405"/>
      <c r="C943" s="312"/>
      <c r="D943" s="406"/>
      <c r="E943" s="405"/>
      <c r="F943" s="406"/>
      <c r="G943" s="405"/>
      <c r="H943" s="406"/>
      <c r="I943" s="405"/>
      <c r="J943" s="365"/>
      <c r="K943" s="413"/>
      <c r="L943" s="365"/>
      <c r="M943" s="413"/>
      <c r="N943" s="365"/>
      <c r="O943" s="413"/>
      <c r="P943" s="365"/>
      <c r="Q943" s="413"/>
      <c r="R943" s="365"/>
      <c r="S943" s="413"/>
      <c r="T943" s="365"/>
      <c r="U943" s="413"/>
      <c r="V943" s="187"/>
      <c r="W943" s="410"/>
      <c r="X943" s="187"/>
      <c r="Y943" s="410"/>
      <c r="Z943" s="187"/>
      <c r="AA943" s="410"/>
      <c r="AB943" s="187"/>
      <c r="AC943" s="410"/>
      <c r="AD943" s="187"/>
      <c r="AE943" s="410"/>
      <c r="AF943" s="187"/>
      <c r="AG943" s="410"/>
      <c r="AH943" s="187"/>
      <c r="AI943" s="410"/>
      <c r="AJ943" s="187"/>
      <c r="AK943" s="410"/>
      <c r="AL943" s="187"/>
      <c r="AM943" s="410"/>
      <c r="AN943" s="187"/>
      <c r="AO943" s="410"/>
      <c r="AP943" s="187"/>
      <c r="AQ943" s="410"/>
      <c r="AR943" s="187"/>
      <c r="AS943" s="410"/>
      <c r="AT943" s="187"/>
      <c r="AU943" s="410"/>
      <c r="AV943" s="187"/>
      <c r="AW943" s="410"/>
      <c r="AX943" s="405"/>
      <c r="AY943" s="406"/>
      <c r="AZ943" s="406"/>
      <c r="BA943" s="405"/>
      <c r="BB943" s="406"/>
    </row>
    <row r="944" spans="1:54" ht="12.75">
      <c r="A944" s="405"/>
      <c r="B944" s="405"/>
      <c r="C944" s="312"/>
      <c r="D944" s="406"/>
      <c r="E944" s="405"/>
      <c r="F944" s="406"/>
      <c r="G944" s="405"/>
      <c r="H944" s="406"/>
      <c r="I944" s="405"/>
      <c r="J944" s="365"/>
      <c r="K944" s="413"/>
      <c r="L944" s="365"/>
      <c r="M944" s="413"/>
      <c r="N944" s="365"/>
      <c r="O944" s="413"/>
      <c r="P944" s="365"/>
      <c r="Q944" s="413"/>
      <c r="R944" s="365"/>
      <c r="S944" s="413"/>
      <c r="T944" s="365"/>
      <c r="U944" s="413"/>
      <c r="V944" s="187"/>
      <c r="W944" s="410"/>
      <c r="X944" s="187"/>
      <c r="Y944" s="410"/>
      <c r="Z944" s="187"/>
      <c r="AA944" s="410"/>
      <c r="AB944" s="187"/>
      <c r="AC944" s="410"/>
      <c r="AD944" s="187"/>
      <c r="AE944" s="410"/>
      <c r="AF944" s="187"/>
      <c r="AG944" s="410"/>
      <c r="AH944" s="187"/>
      <c r="AI944" s="410"/>
      <c r="AJ944" s="187"/>
      <c r="AK944" s="410"/>
      <c r="AL944" s="187"/>
      <c r="AM944" s="410"/>
      <c r="AN944" s="187"/>
      <c r="AO944" s="410"/>
      <c r="AP944" s="187"/>
      <c r="AQ944" s="410"/>
      <c r="AR944" s="187"/>
      <c r="AS944" s="410"/>
      <c r="AT944" s="187"/>
      <c r="AU944" s="410"/>
      <c r="AV944" s="187"/>
      <c r="AW944" s="410"/>
      <c r="AX944" s="405"/>
      <c r="AY944" s="406"/>
      <c r="AZ944" s="406"/>
      <c r="BA944" s="405"/>
      <c r="BB944" s="406"/>
    </row>
    <row r="945" spans="1:54" ht="12.75">
      <c r="A945" s="405"/>
      <c r="B945" s="405"/>
      <c r="C945" s="312"/>
      <c r="D945" s="406"/>
      <c r="E945" s="405"/>
      <c r="F945" s="406"/>
      <c r="G945" s="405"/>
      <c r="H945" s="406"/>
      <c r="I945" s="405"/>
      <c r="J945" s="365"/>
      <c r="K945" s="413"/>
      <c r="L945" s="365"/>
      <c r="M945" s="413"/>
      <c r="N945" s="365"/>
      <c r="O945" s="413"/>
      <c r="P945" s="365"/>
      <c r="Q945" s="413"/>
      <c r="R945" s="365"/>
      <c r="S945" s="413"/>
      <c r="T945" s="365"/>
      <c r="U945" s="413"/>
      <c r="V945" s="187"/>
      <c r="W945" s="410"/>
      <c r="X945" s="187"/>
      <c r="Y945" s="410"/>
      <c r="Z945" s="187"/>
      <c r="AA945" s="410"/>
      <c r="AB945" s="187"/>
      <c r="AC945" s="410"/>
      <c r="AD945" s="187"/>
      <c r="AE945" s="410"/>
      <c r="AF945" s="187"/>
      <c r="AG945" s="410"/>
      <c r="AH945" s="187"/>
      <c r="AI945" s="410"/>
      <c r="AJ945" s="187"/>
      <c r="AK945" s="410"/>
      <c r="AL945" s="187"/>
      <c r="AM945" s="410"/>
      <c r="AN945" s="187"/>
      <c r="AO945" s="410"/>
      <c r="AP945" s="187"/>
      <c r="AQ945" s="410"/>
      <c r="AR945" s="187"/>
      <c r="AS945" s="410"/>
      <c r="AT945" s="187"/>
      <c r="AU945" s="410"/>
      <c r="AV945" s="187"/>
      <c r="AW945" s="410"/>
      <c r="AX945" s="405"/>
      <c r="AY945" s="406"/>
      <c r="AZ945" s="406"/>
      <c r="BA945" s="405"/>
      <c r="BB945" s="406"/>
    </row>
    <row r="946" spans="1:54" ht="12.75">
      <c r="A946" s="405"/>
      <c r="B946" s="405"/>
      <c r="C946" s="312"/>
      <c r="D946" s="406"/>
      <c r="E946" s="405"/>
      <c r="F946" s="406"/>
      <c r="G946" s="405"/>
      <c r="H946" s="406"/>
      <c r="I946" s="405"/>
      <c r="J946" s="365"/>
      <c r="K946" s="413"/>
      <c r="L946" s="365"/>
      <c r="M946" s="413"/>
      <c r="N946" s="365"/>
      <c r="O946" s="413"/>
      <c r="P946" s="365"/>
      <c r="Q946" s="413"/>
      <c r="R946" s="365"/>
      <c r="S946" s="413"/>
      <c r="T946" s="365"/>
      <c r="U946" s="413"/>
      <c r="V946" s="187"/>
      <c r="W946" s="410"/>
      <c r="X946" s="187"/>
      <c r="Y946" s="410"/>
      <c r="Z946" s="187"/>
      <c r="AA946" s="410"/>
      <c r="AB946" s="187"/>
      <c r="AC946" s="410"/>
      <c r="AD946" s="187"/>
      <c r="AE946" s="410"/>
      <c r="AF946" s="187"/>
      <c r="AG946" s="410"/>
      <c r="AH946" s="187"/>
      <c r="AI946" s="410"/>
      <c r="AJ946" s="187"/>
      <c r="AK946" s="410"/>
      <c r="AL946" s="187"/>
      <c r="AM946" s="410"/>
      <c r="AN946" s="187"/>
      <c r="AO946" s="410"/>
      <c r="AP946" s="187"/>
      <c r="AQ946" s="410"/>
      <c r="AR946" s="187"/>
      <c r="AS946" s="410"/>
      <c r="AT946" s="187"/>
      <c r="AU946" s="410"/>
      <c r="AV946" s="187"/>
      <c r="AW946" s="410"/>
      <c r="AX946" s="405"/>
      <c r="AY946" s="406"/>
      <c r="AZ946" s="406"/>
      <c r="BA946" s="405"/>
      <c r="BB946" s="406"/>
    </row>
    <row r="947" spans="1:54" ht="12.75">
      <c r="A947" s="405"/>
      <c r="B947" s="405"/>
      <c r="C947" s="312"/>
      <c r="D947" s="406"/>
      <c r="E947" s="405"/>
      <c r="F947" s="406"/>
      <c r="G947" s="405"/>
      <c r="H947" s="406"/>
      <c r="I947" s="405"/>
      <c r="J947" s="365"/>
      <c r="K947" s="413"/>
      <c r="L947" s="365"/>
      <c r="M947" s="413"/>
      <c r="N947" s="365"/>
      <c r="O947" s="413"/>
      <c r="P947" s="365"/>
      <c r="Q947" s="413"/>
      <c r="R947" s="365"/>
      <c r="S947" s="413"/>
      <c r="T947" s="365"/>
      <c r="U947" s="413"/>
      <c r="V947" s="187"/>
      <c r="W947" s="410"/>
      <c r="X947" s="187"/>
      <c r="Y947" s="410"/>
      <c r="Z947" s="187"/>
      <c r="AA947" s="410"/>
      <c r="AB947" s="187"/>
      <c r="AC947" s="410"/>
      <c r="AD947" s="187"/>
      <c r="AE947" s="410"/>
      <c r="AF947" s="187"/>
      <c r="AG947" s="410"/>
      <c r="AH947" s="187"/>
      <c r="AI947" s="410"/>
      <c r="AJ947" s="187"/>
      <c r="AK947" s="410"/>
      <c r="AL947" s="187"/>
      <c r="AM947" s="410"/>
      <c r="AN947" s="187"/>
      <c r="AO947" s="410"/>
      <c r="AP947" s="187"/>
      <c r="AQ947" s="410"/>
      <c r="AR947" s="187"/>
      <c r="AS947" s="410"/>
      <c r="AT947" s="187"/>
      <c r="AU947" s="410"/>
      <c r="AV947" s="187"/>
      <c r="AW947" s="410"/>
      <c r="AX947" s="405"/>
      <c r="AY947" s="406"/>
      <c r="AZ947" s="406"/>
      <c r="BA947" s="405"/>
      <c r="BB947" s="406"/>
    </row>
    <row r="948" spans="1:54" ht="12.75">
      <c r="A948" s="405"/>
      <c r="B948" s="405"/>
      <c r="C948" s="312"/>
      <c r="D948" s="406"/>
      <c r="E948" s="405"/>
      <c r="F948" s="406"/>
      <c r="G948" s="405"/>
      <c r="H948" s="406"/>
      <c r="I948" s="405"/>
      <c r="J948" s="365"/>
      <c r="K948" s="413"/>
      <c r="L948" s="365"/>
      <c r="M948" s="413"/>
      <c r="N948" s="365"/>
      <c r="O948" s="413"/>
      <c r="P948" s="365"/>
      <c r="Q948" s="413"/>
      <c r="R948" s="365"/>
      <c r="S948" s="413"/>
      <c r="T948" s="365"/>
      <c r="U948" s="413"/>
      <c r="V948" s="187"/>
      <c r="W948" s="410"/>
      <c r="X948" s="187"/>
      <c r="Y948" s="410"/>
      <c r="Z948" s="187"/>
      <c r="AA948" s="410"/>
      <c r="AB948" s="187"/>
      <c r="AC948" s="410"/>
      <c r="AD948" s="187"/>
      <c r="AE948" s="410"/>
      <c r="AF948" s="187"/>
      <c r="AG948" s="410"/>
      <c r="AH948" s="187"/>
      <c r="AI948" s="410"/>
      <c r="AJ948" s="187"/>
      <c r="AK948" s="410"/>
      <c r="AL948" s="187"/>
      <c r="AM948" s="410"/>
      <c r="AN948" s="187"/>
      <c r="AO948" s="410"/>
      <c r="AP948" s="187"/>
      <c r="AQ948" s="410"/>
      <c r="AR948" s="187"/>
      <c r="AS948" s="410"/>
      <c r="AT948" s="187"/>
      <c r="AU948" s="410"/>
      <c r="AV948" s="187"/>
      <c r="AW948" s="410"/>
      <c r="AX948" s="405"/>
      <c r="AY948" s="406"/>
      <c r="AZ948" s="406"/>
      <c r="BA948" s="405"/>
      <c r="BB948" s="406"/>
    </row>
    <row r="949" spans="1:54" ht="12.75">
      <c r="A949" s="405"/>
      <c r="B949" s="405"/>
      <c r="C949" s="312"/>
      <c r="D949" s="406"/>
      <c r="E949" s="405"/>
      <c r="F949" s="406"/>
      <c r="G949" s="405"/>
      <c r="H949" s="406"/>
      <c r="I949" s="405"/>
      <c r="J949" s="365"/>
      <c r="K949" s="413"/>
      <c r="L949" s="365"/>
      <c r="M949" s="413"/>
      <c r="N949" s="365"/>
      <c r="O949" s="413"/>
      <c r="P949" s="365"/>
      <c r="Q949" s="413"/>
      <c r="R949" s="365"/>
      <c r="S949" s="413"/>
      <c r="T949" s="365"/>
      <c r="U949" s="413"/>
      <c r="V949" s="187"/>
      <c r="W949" s="410"/>
      <c r="X949" s="187"/>
      <c r="Y949" s="410"/>
      <c r="Z949" s="187"/>
      <c r="AA949" s="410"/>
      <c r="AB949" s="187"/>
      <c r="AC949" s="410"/>
      <c r="AD949" s="187"/>
      <c r="AE949" s="410"/>
      <c r="AF949" s="187"/>
      <c r="AG949" s="410"/>
      <c r="AH949" s="187"/>
      <c r="AI949" s="410"/>
      <c r="AJ949" s="187"/>
      <c r="AK949" s="410"/>
      <c r="AL949" s="187"/>
      <c r="AM949" s="410"/>
      <c r="AN949" s="187"/>
      <c r="AO949" s="410"/>
      <c r="AP949" s="187"/>
      <c r="AQ949" s="410"/>
      <c r="AR949" s="187"/>
      <c r="AS949" s="410"/>
      <c r="AT949" s="187"/>
      <c r="AU949" s="410"/>
      <c r="AV949" s="187"/>
      <c r="AW949" s="410"/>
      <c r="AX949" s="405"/>
      <c r="AY949" s="406"/>
      <c r="AZ949" s="406"/>
      <c r="BA949" s="405"/>
      <c r="BB949" s="406"/>
    </row>
    <row r="950" spans="1:54" ht="12.75">
      <c r="A950" s="405"/>
      <c r="B950" s="405"/>
      <c r="C950" s="312"/>
      <c r="D950" s="406"/>
      <c r="E950" s="405"/>
      <c r="F950" s="406"/>
      <c r="G950" s="405"/>
      <c r="H950" s="406"/>
      <c r="I950" s="405"/>
      <c r="J950" s="365"/>
      <c r="K950" s="413"/>
      <c r="L950" s="365"/>
      <c r="M950" s="413"/>
      <c r="N950" s="365"/>
      <c r="O950" s="413"/>
      <c r="P950" s="365"/>
      <c r="Q950" s="413"/>
      <c r="R950" s="365"/>
      <c r="S950" s="413"/>
      <c r="T950" s="365"/>
      <c r="U950" s="413"/>
      <c r="V950" s="187"/>
      <c r="W950" s="410"/>
      <c r="X950" s="187"/>
      <c r="Y950" s="410"/>
      <c r="Z950" s="187"/>
      <c r="AA950" s="410"/>
      <c r="AB950" s="187"/>
      <c r="AC950" s="410"/>
      <c r="AD950" s="187"/>
      <c r="AE950" s="410"/>
      <c r="AF950" s="187"/>
      <c r="AG950" s="410"/>
      <c r="AH950" s="187"/>
      <c r="AI950" s="410"/>
      <c r="AJ950" s="187"/>
      <c r="AK950" s="410"/>
      <c r="AL950" s="187"/>
      <c r="AM950" s="410"/>
      <c r="AN950" s="187"/>
      <c r="AO950" s="410"/>
      <c r="AP950" s="187"/>
      <c r="AQ950" s="410"/>
      <c r="AR950" s="187"/>
      <c r="AS950" s="410"/>
      <c r="AT950" s="187"/>
      <c r="AU950" s="410"/>
      <c r="AV950" s="187"/>
      <c r="AW950" s="410"/>
      <c r="AX950" s="405"/>
      <c r="AY950" s="406"/>
      <c r="AZ950" s="406"/>
      <c r="BA950" s="405"/>
      <c r="BB950" s="406"/>
    </row>
    <row r="951" spans="1:54" ht="12.75">
      <c r="A951" s="405"/>
      <c r="B951" s="405"/>
      <c r="C951" s="312"/>
      <c r="D951" s="406"/>
      <c r="E951" s="405"/>
      <c r="F951" s="406"/>
      <c r="G951" s="405"/>
      <c r="H951" s="406"/>
      <c r="I951" s="405"/>
      <c r="J951" s="365"/>
      <c r="K951" s="413"/>
      <c r="L951" s="365"/>
      <c r="M951" s="413"/>
      <c r="N951" s="365"/>
      <c r="O951" s="413"/>
      <c r="P951" s="365"/>
      <c r="Q951" s="413"/>
      <c r="R951" s="365"/>
      <c r="S951" s="413"/>
      <c r="T951" s="365"/>
      <c r="U951" s="413"/>
      <c r="V951" s="187"/>
      <c r="W951" s="410"/>
      <c r="X951" s="187"/>
      <c r="Y951" s="410"/>
      <c r="Z951" s="187"/>
      <c r="AA951" s="410"/>
      <c r="AB951" s="187"/>
      <c r="AC951" s="410"/>
      <c r="AD951" s="187"/>
      <c r="AE951" s="410"/>
      <c r="AF951" s="187"/>
      <c r="AG951" s="410"/>
      <c r="AH951" s="187"/>
      <c r="AI951" s="410"/>
      <c r="AJ951" s="187"/>
      <c r="AK951" s="410"/>
      <c r="AL951" s="187"/>
      <c r="AM951" s="410"/>
      <c r="AN951" s="187"/>
      <c r="AO951" s="410"/>
      <c r="AP951" s="187"/>
      <c r="AQ951" s="410"/>
      <c r="AR951" s="187"/>
      <c r="AS951" s="410"/>
      <c r="AT951" s="187"/>
      <c r="AU951" s="410"/>
      <c r="AV951" s="187"/>
      <c r="AW951" s="410"/>
      <c r="AX951" s="405"/>
      <c r="AY951" s="406"/>
      <c r="AZ951" s="406"/>
      <c r="BA951" s="405"/>
      <c r="BB951" s="406"/>
    </row>
    <row r="952" spans="1:54" ht="12.75">
      <c r="A952" s="405"/>
      <c r="B952" s="405"/>
      <c r="C952" s="312"/>
      <c r="D952" s="406"/>
      <c r="E952" s="405"/>
      <c r="F952" s="406"/>
      <c r="G952" s="405"/>
      <c r="H952" s="406"/>
      <c r="I952" s="405"/>
      <c r="J952" s="365"/>
      <c r="K952" s="413"/>
      <c r="L952" s="365"/>
      <c r="M952" s="413"/>
      <c r="N952" s="365"/>
      <c r="O952" s="413"/>
      <c r="P952" s="365"/>
      <c r="Q952" s="413"/>
      <c r="R952" s="365"/>
      <c r="S952" s="413"/>
      <c r="T952" s="365"/>
      <c r="U952" s="413"/>
      <c r="V952" s="187"/>
      <c r="W952" s="410"/>
      <c r="X952" s="187"/>
      <c r="Y952" s="410"/>
      <c r="Z952" s="187"/>
      <c r="AA952" s="410"/>
      <c r="AB952" s="187"/>
      <c r="AC952" s="410"/>
      <c r="AD952" s="187"/>
      <c r="AE952" s="410"/>
      <c r="AF952" s="187"/>
      <c r="AG952" s="410"/>
      <c r="AH952" s="187"/>
      <c r="AI952" s="410"/>
      <c r="AJ952" s="187"/>
      <c r="AK952" s="410"/>
      <c r="AL952" s="187"/>
      <c r="AM952" s="410"/>
      <c r="AN952" s="187"/>
      <c r="AO952" s="410"/>
      <c r="AP952" s="187"/>
      <c r="AQ952" s="410"/>
      <c r="AR952" s="187"/>
      <c r="AS952" s="410"/>
      <c r="AT952" s="187"/>
      <c r="AU952" s="410"/>
      <c r="AV952" s="187"/>
      <c r="AW952" s="410"/>
      <c r="AX952" s="405"/>
      <c r="AY952" s="406"/>
      <c r="AZ952" s="406"/>
      <c r="BA952" s="405"/>
      <c r="BB952" s="406"/>
    </row>
    <row r="953" spans="1:54" ht="12.75">
      <c r="A953" s="405"/>
      <c r="B953" s="405"/>
      <c r="C953" s="312"/>
      <c r="D953" s="406"/>
      <c r="E953" s="405"/>
      <c r="F953" s="406"/>
      <c r="G953" s="405"/>
      <c r="H953" s="406"/>
      <c r="I953" s="405"/>
      <c r="J953" s="365"/>
      <c r="K953" s="413"/>
      <c r="L953" s="365"/>
      <c r="M953" s="413"/>
      <c r="N953" s="365"/>
      <c r="O953" s="413"/>
      <c r="P953" s="365"/>
      <c r="Q953" s="413"/>
      <c r="R953" s="365"/>
      <c r="S953" s="413"/>
      <c r="T953" s="365"/>
      <c r="U953" s="413"/>
      <c r="V953" s="187"/>
      <c r="W953" s="410"/>
      <c r="X953" s="187"/>
      <c r="Y953" s="410"/>
      <c r="Z953" s="187"/>
      <c r="AA953" s="410"/>
      <c r="AB953" s="187"/>
      <c r="AC953" s="410"/>
      <c r="AD953" s="187"/>
      <c r="AE953" s="410"/>
      <c r="AF953" s="187"/>
      <c r="AG953" s="410"/>
      <c r="AH953" s="187"/>
      <c r="AI953" s="410"/>
      <c r="AJ953" s="187"/>
      <c r="AK953" s="410"/>
      <c r="AL953" s="187"/>
      <c r="AM953" s="410"/>
      <c r="AN953" s="187"/>
      <c r="AO953" s="410"/>
      <c r="AP953" s="187"/>
      <c r="AQ953" s="410"/>
      <c r="AR953" s="187"/>
      <c r="AS953" s="410"/>
      <c r="AT953" s="187"/>
      <c r="AU953" s="410"/>
      <c r="AV953" s="187"/>
      <c r="AW953" s="410"/>
      <c r="AX953" s="405"/>
      <c r="AY953" s="406"/>
      <c r="AZ953" s="406"/>
      <c r="BA953" s="405"/>
      <c r="BB953" s="406"/>
    </row>
    <row r="954" spans="1:54" ht="12.75">
      <c r="A954" s="405"/>
      <c r="B954" s="405"/>
      <c r="C954" s="312"/>
      <c r="D954" s="406"/>
      <c r="E954" s="405"/>
      <c r="F954" s="406"/>
      <c r="G954" s="405"/>
      <c r="H954" s="406"/>
      <c r="I954" s="405"/>
      <c r="J954" s="365"/>
      <c r="K954" s="413"/>
      <c r="L954" s="365"/>
      <c r="M954" s="413"/>
      <c r="N954" s="365"/>
      <c r="O954" s="413"/>
      <c r="P954" s="365"/>
      <c r="Q954" s="413"/>
      <c r="R954" s="365"/>
      <c r="S954" s="413"/>
      <c r="T954" s="365"/>
      <c r="U954" s="413"/>
      <c r="V954" s="187"/>
      <c r="W954" s="410"/>
      <c r="X954" s="187"/>
      <c r="Y954" s="410"/>
      <c r="Z954" s="187"/>
      <c r="AA954" s="410"/>
      <c r="AB954" s="187"/>
      <c r="AC954" s="410"/>
      <c r="AD954" s="187"/>
      <c r="AE954" s="410"/>
      <c r="AF954" s="187"/>
      <c r="AG954" s="410"/>
      <c r="AH954" s="187"/>
      <c r="AI954" s="410"/>
      <c r="AJ954" s="187"/>
      <c r="AK954" s="410"/>
      <c r="AL954" s="187"/>
      <c r="AM954" s="410"/>
      <c r="AN954" s="187"/>
      <c r="AO954" s="410"/>
      <c r="AP954" s="187"/>
      <c r="AQ954" s="410"/>
      <c r="AR954" s="187"/>
      <c r="AS954" s="410"/>
      <c r="AT954" s="187"/>
      <c r="AU954" s="410"/>
      <c r="AV954" s="187"/>
      <c r="AW954" s="410"/>
      <c r="AX954" s="405"/>
      <c r="AY954" s="406"/>
      <c r="AZ954" s="406"/>
      <c r="BA954" s="405"/>
      <c r="BB954" s="406"/>
    </row>
    <row r="955" spans="1:54" ht="12.75">
      <c r="A955" s="405"/>
      <c r="B955" s="405"/>
      <c r="C955" s="312"/>
      <c r="D955" s="406"/>
      <c r="E955" s="405"/>
      <c r="F955" s="406"/>
      <c r="G955" s="405"/>
      <c r="H955" s="406"/>
      <c r="I955" s="405"/>
      <c r="J955" s="365"/>
      <c r="K955" s="413"/>
      <c r="L955" s="365"/>
      <c r="M955" s="413"/>
      <c r="N955" s="365"/>
      <c r="O955" s="413"/>
      <c r="P955" s="365"/>
      <c r="Q955" s="413"/>
      <c r="R955" s="365"/>
      <c r="S955" s="413"/>
      <c r="T955" s="365"/>
      <c r="U955" s="413"/>
      <c r="V955" s="187"/>
      <c r="W955" s="410"/>
      <c r="X955" s="187"/>
      <c r="Y955" s="410"/>
      <c r="Z955" s="187"/>
      <c r="AA955" s="410"/>
      <c r="AB955" s="187"/>
      <c r="AC955" s="410"/>
      <c r="AD955" s="187"/>
      <c r="AE955" s="410"/>
      <c r="AF955" s="187"/>
      <c r="AG955" s="410"/>
      <c r="AH955" s="187"/>
      <c r="AI955" s="410"/>
      <c r="AJ955" s="187"/>
      <c r="AK955" s="410"/>
      <c r="AL955" s="187"/>
      <c r="AM955" s="410"/>
      <c r="AN955" s="187"/>
      <c r="AO955" s="410"/>
      <c r="AP955" s="187"/>
      <c r="AQ955" s="410"/>
      <c r="AR955" s="187"/>
      <c r="AS955" s="410"/>
      <c r="AT955" s="187"/>
      <c r="AU955" s="410"/>
      <c r="AV955" s="187"/>
      <c r="AW955" s="410"/>
      <c r="AX955" s="405"/>
      <c r="AY955" s="406"/>
      <c r="AZ955" s="406"/>
      <c r="BA955" s="405"/>
      <c r="BB955" s="406"/>
    </row>
    <row r="956" spans="1:54" ht="12.75">
      <c r="A956" s="405"/>
      <c r="B956" s="405"/>
      <c r="C956" s="312"/>
      <c r="D956" s="406"/>
      <c r="E956" s="405"/>
      <c r="F956" s="406"/>
      <c r="G956" s="405"/>
      <c r="H956" s="406"/>
      <c r="I956" s="405"/>
      <c r="J956" s="365"/>
      <c r="K956" s="413"/>
      <c r="L956" s="365"/>
      <c r="M956" s="413"/>
      <c r="N956" s="365"/>
      <c r="O956" s="413"/>
      <c r="P956" s="365"/>
      <c r="Q956" s="413"/>
      <c r="R956" s="365"/>
      <c r="S956" s="413"/>
      <c r="T956" s="365"/>
      <c r="U956" s="413"/>
      <c r="V956" s="187"/>
      <c r="W956" s="410"/>
      <c r="X956" s="187"/>
      <c r="Y956" s="410"/>
      <c r="Z956" s="187"/>
      <c r="AA956" s="410"/>
      <c r="AB956" s="187"/>
      <c r="AC956" s="410"/>
      <c r="AD956" s="187"/>
      <c r="AE956" s="410"/>
      <c r="AF956" s="187"/>
      <c r="AG956" s="410"/>
      <c r="AH956" s="187"/>
      <c r="AI956" s="410"/>
      <c r="AJ956" s="187"/>
      <c r="AK956" s="410"/>
      <c r="AL956" s="187"/>
      <c r="AM956" s="410"/>
      <c r="AN956" s="187"/>
      <c r="AO956" s="410"/>
      <c r="AP956" s="187"/>
      <c r="AQ956" s="410"/>
      <c r="AR956" s="187"/>
      <c r="AS956" s="410"/>
      <c r="AT956" s="187"/>
      <c r="AU956" s="410"/>
      <c r="AV956" s="187"/>
      <c r="AW956" s="410"/>
      <c r="AX956" s="405"/>
      <c r="AY956" s="406"/>
      <c r="AZ956" s="406"/>
      <c r="BA956" s="405"/>
      <c r="BB956" s="406"/>
    </row>
    <row r="957" spans="1:54" ht="12.75">
      <c r="A957" s="405"/>
      <c r="B957" s="405"/>
      <c r="C957" s="312"/>
      <c r="D957" s="406"/>
      <c r="E957" s="405"/>
      <c r="F957" s="406"/>
      <c r="G957" s="405"/>
      <c r="H957" s="406"/>
      <c r="I957" s="405"/>
      <c r="J957" s="365"/>
      <c r="K957" s="413"/>
      <c r="L957" s="365"/>
      <c r="M957" s="413"/>
      <c r="N957" s="365"/>
      <c r="O957" s="413"/>
      <c r="P957" s="365"/>
      <c r="Q957" s="413"/>
      <c r="R957" s="365"/>
      <c r="S957" s="413"/>
      <c r="T957" s="365"/>
      <c r="U957" s="413"/>
      <c r="V957" s="187"/>
      <c r="W957" s="410"/>
      <c r="X957" s="187"/>
      <c r="Y957" s="410"/>
      <c r="Z957" s="187"/>
      <c r="AA957" s="410"/>
      <c r="AB957" s="187"/>
      <c r="AC957" s="410"/>
      <c r="AD957" s="187"/>
      <c r="AE957" s="410"/>
      <c r="AF957" s="187"/>
      <c r="AG957" s="410"/>
      <c r="AH957" s="187"/>
      <c r="AI957" s="410"/>
      <c r="AJ957" s="187"/>
      <c r="AK957" s="410"/>
      <c r="AL957" s="187"/>
      <c r="AM957" s="410"/>
      <c r="AN957" s="187"/>
      <c r="AO957" s="410"/>
      <c r="AP957" s="187"/>
      <c r="AQ957" s="410"/>
      <c r="AR957" s="187"/>
      <c r="AS957" s="410"/>
      <c r="AT957" s="187"/>
      <c r="AU957" s="410"/>
      <c r="AV957" s="187"/>
      <c r="AW957" s="410"/>
      <c r="AX957" s="405"/>
      <c r="AY957" s="406"/>
      <c r="AZ957" s="406"/>
      <c r="BA957" s="405"/>
      <c r="BB957" s="406"/>
    </row>
    <row r="958" spans="1:54" ht="12.75">
      <c r="A958" s="405"/>
      <c r="B958" s="405"/>
      <c r="C958" s="312"/>
      <c r="D958" s="406"/>
      <c r="E958" s="405"/>
      <c r="F958" s="406"/>
      <c r="G958" s="405"/>
      <c r="H958" s="406"/>
      <c r="I958" s="405"/>
      <c r="J958" s="365"/>
      <c r="K958" s="413"/>
      <c r="L958" s="365"/>
      <c r="M958" s="413"/>
      <c r="N958" s="365"/>
      <c r="O958" s="413"/>
      <c r="P958" s="365"/>
      <c r="Q958" s="413"/>
      <c r="R958" s="365"/>
      <c r="S958" s="413"/>
      <c r="T958" s="365"/>
      <c r="U958" s="413"/>
      <c r="V958" s="187"/>
      <c r="W958" s="410"/>
      <c r="X958" s="187"/>
      <c r="Y958" s="410"/>
      <c r="Z958" s="187"/>
      <c r="AA958" s="410"/>
      <c r="AB958" s="187"/>
      <c r="AC958" s="410"/>
      <c r="AD958" s="187"/>
      <c r="AE958" s="410"/>
      <c r="AF958" s="187"/>
      <c r="AG958" s="410"/>
      <c r="AH958" s="187"/>
      <c r="AI958" s="410"/>
      <c r="AJ958" s="187"/>
      <c r="AK958" s="410"/>
      <c r="AL958" s="187"/>
      <c r="AM958" s="410"/>
      <c r="AN958" s="187"/>
      <c r="AO958" s="410"/>
      <c r="AP958" s="187"/>
      <c r="AQ958" s="410"/>
      <c r="AR958" s="187"/>
      <c r="AS958" s="410"/>
      <c r="AT958" s="187"/>
      <c r="AU958" s="410"/>
      <c r="AV958" s="187"/>
      <c r="AW958" s="410"/>
      <c r="AX958" s="405"/>
      <c r="AY958" s="406"/>
      <c r="AZ958" s="406"/>
      <c r="BA958" s="405"/>
      <c r="BB958" s="406"/>
    </row>
    <row r="959" spans="1:54" ht="12.75">
      <c r="A959" s="405"/>
      <c r="B959" s="405"/>
      <c r="C959" s="312"/>
      <c r="D959" s="406"/>
      <c r="E959" s="405"/>
      <c r="F959" s="406"/>
      <c r="G959" s="405"/>
      <c r="H959" s="406"/>
      <c r="I959" s="405"/>
      <c r="J959" s="365"/>
      <c r="K959" s="413"/>
      <c r="L959" s="365"/>
      <c r="M959" s="413"/>
      <c r="N959" s="365"/>
      <c r="O959" s="413"/>
      <c r="P959" s="365"/>
      <c r="Q959" s="413"/>
      <c r="R959" s="365"/>
      <c r="S959" s="413"/>
      <c r="T959" s="365"/>
      <c r="U959" s="413"/>
      <c r="V959" s="187"/>
      <c r="W959" s="410"/>
      <c r="X959" s="187"/>
      <c r="Y959" s="410"/>
      <c r="Z959" s="187"/>
      <c r="AA959" s="410"/>
      <c r="AB959" s="187"/>
      <c r="AC959" s="410"/>
      <c r="AD959" s="187"/>
      <c r="AE959" s="410"/>
      <c r="AF959" s="187"/>
      <c r="AG959" s="410"/>
      <c r="AH959" s="187"/>
      <c r="AI959" s="410"/>
      <c r="AJ959" s="187"/>
      <c r="AK959" s="410"/>
      <c r="AL959" s="187"/>
      <c r="AM959" s="410"/>
      <c r="AN959" s="187"/>
      <c r="AO959" s="410"/>
      <c r="AP959" s="187"/>
      <c r="AQ959" s="410"/>
      <c r="AR959" s="187"/>
      <c r="AS959" s="410"/>
      <c r="AT959" s="187"/>
      <c r="AU959" s="410"/>
      <c r="AV959" s="187"/>
      <c r="AW959" s="410"/>
      <c r="AX959" s="405"/>
      <c r="AY959" s="406"/>
      <c r="AZ959" s="406"/>
      <c r="BA959" s="405"/>
      <c r="BB959" s="406"/>
    </row>
    <row r="960" spans="1:54" ht="12.75">
      <c r="A960" s="405"/>
      <c r="B960" s="405"/>
      <c r="C960" s="312"/>
      <c r="D960" s="406"/>
      <c r="E960" s="405"/>
      <c r="F960" s="406"/>
      <c r="G960" s="405"/>
      <c r="H960" s="406"/>
      <c r="I960" s="405"/>
      <c r="J960" s="365"/>
      <c r="K960" s="413"/>
      <c r="L960" s="365"/>
      <c r="M960" s="413"/>
      <c r="N960" s="365"/>
      <c r="O960" s="413"/>
      <c r="P960" s="365"/>
      <c r="Q960" s="413"/>
      <c r="R960" s="365"/>
      <c r="S960" s="413"/>
      <c r="T960" s="365"/>
      <c r="U960" s="413"/>
      <c r="V960" s="187"/>
      <c r="W960" s="410"/>
      <c r="X960" s="187"/>
      <c r="Y960" s="410"/>
      <c r="Z960" s="187"/>
      <c r="AA960" s="410"/>
      <c r="AB960" s="187"/>
      <c r="AC960" s="410"/>
      <c r="AD960" s="187"/>
      <c r="AE960" s="410"/>
      <c r="AF960" s="187"/>
      <c r="AG960" s="410"/>
      <c r="AH960" s="187"/>
      <c r="AI960" s="410"/>
      <c r="AJ960" s="187"/>
      <c r="AK960" s="410"/>
      <c r="AL960" s="187"/>
      <c r="AM960" s="410"/>
      <c r="AN960" s="187"/>
      <c r="AO960" s="410"/>
      <c r="AP960" s="187"/>
      <c r="AQ960" s="410"/>
      <c r="AR960" s="187"/>
      <c r="AS960" s="410"/>
      <c r="AT960" s="187"/>
      <c r="AU960" s="410"/>
      <c r="AV960" s="187"/>
      <c r="AW960" s="410"/>
      <c r="AX960" s="405"/>
      <c r="AY960" s="406"/>
      <c r="AZ960" s="406"/>
      <c r="BA960" s="405"/>
      <c r="BB960" s="406"/>
    </row>
    <row r="961" spans="1:54" ht="12.75">
      <c r="A961" s="405"/>
      <c r="B961" s="405"/>
      <c r="C961" s="312"/>
      <c r="D961" s="406"/>
      <c r="E961" s="405"/>
      <c r="F961" s="406"/>
      <c r="G961" s="405"/>
      <c r="H961" s="406"/>
      <c r="I961" s="405"/>
      <c r="J961" s="365"/>
      <c r="K961" s="413"/>
      <c r="L961" s="365"/>
      <c r="M961" s="413"/>
      <c r="N961" s="365"/>
      <c r="O961" s="413"/>
      <c r="P961" s="365"/>
      <c r="Q961" s="413"/>
      <c r="R961" s="365"/>
      <c r="S961" s="413"/>
      <c r="T961" s="365"/>
      <c r="U961" s="413"/>
      <c r="V961" s="187"/>
      <c r="W961" s="410"/>
      <c r="X961" s="187"/>
      <c r="Y961" s="410"/>
      <c r="Z961" s="187"/>
      <c r="AA961" s="410"/>
      <c r="AB961" s="187"/>
      <c r="AC961" s="410"/>
      <c r="AD961" s="187"/>
      <c r="AE961" s="410"/>
      <c r="AF961" s="187"/>
      <c r="AG961" s="410"/>
      <c r="AH961" s="187"/>
      <c r="AI961" s="410"/>
      <c r="AJ961" s="187"/>
      <c r="AK961" s="410"/>
      <c r="AL961" s="187"/>
      <c r="AM961" s="410"/>
      <c r="AN961" s="187"/>
      <c r="AO961" s="410"/>
      <c r="AP961" s="187"/>
      <c r="AQ961" s="410"/>
      <c r="AR961" s="187"/>
      <c r="AS961" s="410"/>
      <c r="AT961" s="187"/>
      <c r="AU961" s="410"/>
      <c r="AV961" s="187"/>
      <c r="AW961" s="410"/>
      <c r="AX961" s="405"/>
      <c r="AY961" s="406"/>
      <c r="AZ961" s="406"/>
      <c r="BA961" s="405"/>
      <c r="BB961" s="406"/>
    </row>
    <row r="962" spans="1:54" ht="12.75">
      <c r="A962" s="405"/>
      <c r="B962" s="405"/>
      <c r="C962" s="312"/>
      <c r="D962" s="406"/>
      <c r="E962" s="405"/>
      <c r="F962" s="406"/>
      <c r="G962" s="405"/>
      <c r="H962" s="406"/>
      <c r="I962" s="405"/>
      <c r="J962" s="365"/>
      <c r="K962" s="413"/>
      <c r="L962" s="365"/>
      <c r="M962" s="413"/>
      <c r="N962" s="365"/>
      <c r="O962" s="413"/>
      <c r="P962" s="365"/>
      <c r="Q962" s="413"/>
      <c r="R962" s="365"/>
      <c r="S962" s="413"/>
      <c r="T962" s="365"/>
      <c r="U962" s="413"/>
      <c r="V962" s="187"/>
      <c r="W962" s="410"/>
      <c r="X962" s="187"/>
      <c r="Y962" s="410"/>
      <c r="Z962" s="187"/>
      <c r="AA962" s="410"/>
      <c r="AB962" s="187"/>
      <c r="AC962" s="410"/>
      <c r="AD962" s="187"/>
      <c r="AE962" s="410"/>
      <c r="AF962" s="187"/>
      <c r="AG962" s="410"/>
      <c r="AH962" s="187"/>
      <c r="AI962" s="410"/>
      <c r="AJ962" s="187"/>
      <c r="AK962" s="410"/>
      <c r="AL962" s="187"/>
      <c r="AM962" s="410"/>
      <c r="AN962" s="187"/>
      <c r="AO962" s="410"/>
      <c r="AP962" s="187"/>
      <c r="AQ962" s="410"/>
      <c r="AR962" s="187"/>
      <c r="AS962" s="410"/>
      <c r="AT962" s="187"/>
      <c r="AU962" s="410"/>
      <c r="AV962" s="187"/>
      <c r="AW962" s="410"/>
      <c r="AX962" s="405"/>
      <c r="AY962" s="406"/>
      <c r="AZ962" s="406"/>
      <c r="BA962" s="405"/>
      <c r="BB962" s="406"/>
    </row>
    <row r="963" spans="1:54" ht="12.75">
      <c r="A963" s="405"/>
      <c r="B963" s="405"/>
      <c r="C963" s="312"/>
      <c r="D963" s="406"/>
      <c r="E963" s="405"/>
      <c r="F963" s="406"/>
      <c r="G963" s="405"/>
      <c r="H963" s="406"/>
      <c r="I963" s="405"/>
      <c r="J963" s="365"/>
      <c r="K963" s="413"/>
      <c r="L963" s="365"/>
      <c r="M963" s="413"/>
      <c r="N963" s="365"/>
      <c r="O963" s="413"/>
      <c r="P963" s="365"/>
      <c r="Q963" s="413"/>
      <c r="R963" s="365"/>
      <c r="S963" s="413"/>
      <c r="T963" s="365"/>
      <c r="U963" s="413"/>
      <c r="V963" s="187"/>
      <c r="W963" s="410"/>
      <c r="X963" s="187"/>
      <c r="Y963" s="410"/>
      <c r="Z963" s="187"/>
      <c r="AA963" s="410"/>
      <c r="AB963" s="187"/>
      <c r="AC963" s="410"/>
      <c r="AD963" s="187"/>
      <c r="AE963" s="410"/>
      <c r="AF963" s="187"/>
      <c r="AG963" s="410"/>
      <c r="AH963" s="187"/>
      <c r="AI963" s="410"/>
      <c r="AJ963" s="187"/>
      <c r="AK963" s="410"/>
      <c r="AL963" s="187"/>
      <c r="AM963" s="410"/>
      <c r="AN963" s="187"/>
      <c r="AO963" s="410"/>
      <c r="AP963" s="187"/>
      <c r="AQ963" s="410"/>
      <c r="AR963" s="187"/>
      <c r="AS963" s="410"/>
      <c r="AT963" s="187"/>
      <c r="AU963" s="410"/>
      <c r="AV963" s="187"/>
      <c r="AW963" s="410"/>
      <c r="AX963" s="405"/>
      <c r="AY963" s="406"/>
      <c r="AZ963" s="406"/>
      <c r="BA963" s="405"/>
      <c r="BB963" s="406"/>
    </row>
    <row r="964" spans="1:54" ht="12.75">
      <c r="A964" s="405"/>
      <c r="B964" s="405"/>
      <c r="C964" s="312"/>
      <c r="D964" s="406"/>
      <c r="E964" s="405"/>
      <c r="F964" s="406"/>
      <c r="G964" s="405"/>
      <c r="H964" s="406"/>
      <c r="I964" s="405"/>
      <c r="J964" s="365"/>
      <c r="K964" s="413"/>
      <c r="L964" s="365"/>
      <c r="M964" s="413"/>
      <c r="N964" s="365"/>
      <c r="O964" s="413"/>
      <c r="P964" s="365"/>
      <c r="Q964" s="413"/>
      <c r="R964" s="365"/>
      <c r="S964" s="413"/>
      <c r="T964" s="365"/>
      <c r="U964" s="413"/>
      <c r="V964" s="187"/>
      <c r="W964" s="410"/>
      <c r="X964" s="187"/>
      <c r="Y964" s="410"/>
      <c r="Z964" s="187"/>
      <c r="AA964" s="410"/>
      <c r="AB964" s="187"/>
      <c r="AC964" s="410"/>
      <c r="AD964" s="187"/>
      <c r="AE964" s="410"/>
      <c r="AF964" s="187"/>
      <c r="AG964" s="410"/>
      <c r="AH964" s="187"/>
      <c r="AI964" s="410"/>
      <c r="AJ964" s="187"/>
      <c r="AK964" s="410"/>
      <c r="AL964" s="187"/>
      <c r="AM964" s="410"/>
      <c r="AN964" s="187"/>
      <c r="AO964" s="410"/>
      <c r="AP964" s="187"/>
      <c r="AQ964" s="410"/>
      <c r="AR964" s="187"/>
      <c r="AS964" s="410"/>
      <c r="AT964" s="187"/>
      <c r="AU964" s="410"/>
      <c r="AV964" s="187"/>
      <c r="AW964" s="410"/>
      <c r="AX964" s="405"/>
      <c r="AY964" s="406"/>
      <c r="AZ964" s="406"/>
      <c r="BA964" s="405"/>
      <c r="BB964" s="406"/>
    </row>
    <row r="965" spans="1:54" ht="12.75">
      <c r="A965" s="405"/>
      <c r="B965" s="405"/>
      <c r="C965" s="312"/>
      <c r="D965" s="406"/>
      <c r="E965" s="405"/>
      <c r="F965" s="406"/>
      <c r="G965" s="405"/>
      <c r="H965" s="406"/>
      <c r="I965" s="405"/>
      <c r="J965" s="365"/>
      <c r="K965" s="413"/>
      <c r="L965" s="365"/>
      <c r="M965" s="413"/>
      <c r="N965" s="365"/>
      <c r="O965" s="413"/>
      <c r="P965" s="365"/>
      <c r="Q965" s="413"/>
      <c r="R965" s="365"/>
      <c r="S965" s="413"/>
      <c r="T965" s="365"/>
      <c r="U965" s="413"/>
      <c r="V965" s="187"/>
      <c r="W965" s="410"/>
      <c r="X965" s="187"/>
      <c r="Y965" s="410"/>
      <c r="Z965" s="187"/>
      <c r="AA965" s="410"/>
      <c r="AB965" s="187"/>
      <c r="AC965" s="410"/>
      <c r="AD965" s="187"/>
      <c r="AE965" s="410"/>
      <c r="AF965" s="187"/>
      <c r="AG965" s="410"/>
      <c r="AH965" s="187"/>
      <c r="AI965" s="410"/>
      <c r="AJ965" s="187"/>
      <c r="AK965" s="410"/>
      <c r="AL965" s="187"/>
      <c r="AM965" s="410"/>
      <c r="AN965" s="187"/>
      <c r="AO965" s="410"/>
      <c r="AP965" s="187"/>
      <c r="AQ965" s="410"/>
      <c r="AR965" s="187"/>
      <c r="AS965" s="410"/>
      <c r="AT965" s="187"/>
      <c r="AU965" s="410"/>
      <c r="AV965" s="187"/>
      <c r="AW965" s="410"/>
      <c r="AX965" s="405"/>
      <c r="AY965" s="406"/>
      <c r="AZ965" s="406"/>
      <c r="BA965" s="405"/>
      <c r="BB965" s="406"/>
    </row>
    <row r="966" spans="1:54" ht="12.75">
      <c r="A966" s="405"/>
      <c r="B966" s="405"/>
      <c r="C966" s="312"/>
      <c r="D966" s="406"/>
      <c r="E966" s="405"/>
      <c r="F966" s="406"/>
      <c r="G966" s="405"/>
      <c r="H966" s="406"/>
      <c r="I966" s="405"/>
      <c r="J966" s="365"/>
      <c r="K966" s="413"/>
      <c r="L966" s="365"/>
      <c r="M966" s="413"/>
      <c r="N966" s="365"/>
      <c r="O966" s="413"/>
      <c r="P966" s="365"/>
      <c r="Q966" s="413"/>
      <c r="R966" s="365"/>
      <c r="S966" s="413"/>
      <c r="T966" s="365"/>
      <c r="U966" s="413"/>
      <c r="V966" s="187"/>
      <c r="W966" s="410"/>
      <c r="X966" s="187"/>
      <c r="Y966" s="410"/>
      <c r="Z966" s="187"/>
      <c r="AA966" s="410"/>
      <c r="AB966" s="187"/>
      <c r="AC966" s="410"/>
      <c r="AD966" s="187"/>
      <c r="AE966" s="410"/>
      <c r="AF966" s="187"/>
      <c r="AG966" s="410"/>
      <c r="AH966" s="187"/>
      <c r="AI966" s="410"/>
      <c r="AJ966" s="187"/>
      <c r="AK966" s="410"/>
      <c r="AL966" s="187"/>
      <c r="AM966" s="410"/>
      <c r="AN966" s="187"/>
      <c r="AO966" s="410"/>
      <c r="AP966" s="187"/>
      <c r="AQ966" s="410"/>
      <c r="AR966" s="187"/>
      <c r="AS966" s="410"/>
      <c r="AT966" s="187"/>
      <c r="AU966" s="410"/>
      <c r="AV966" s="187"/>
      <c r="AW966" s="410"/>
      <c r="AX966" s="405"/>
      <c r="AY966" s="406"/>
      <c r="AZ966" s="406"/>
      <c r="BA966" s="405"/>
      <c r="BB966" s="406"/>
    </row>
    <row r="967" spans="1:54" ht="12.75">
      <c r="A967" s="405"/>
      <c r="B967" s="405"/>
      <c r="C967" s="312"/>
      <c r="D967" s="406"/>
      <c r="E967" s="405"/>
      <c r="F967" s="406"/>
      <c r="G967" s="405"/>
      <c r="H967" s="406"/>
      <c r="I967" s="405"/>
      <c r="J967" s="365"/>
      <c r="K967" s="413"/>
      <c r="L967" s="365"/>
      <c r="M967" s="413"/>
      <c r="N967" s="365"/>
      <c r="O967" s="413"/>
      <c r="P967" s="365"/>
      <c r="Q967" s="413"/>
      <c r="R967" s="365"/>
      <c r="S967" s="413"/>
      <c r="T967" s="365"/>
      <c r="U967" s="413"/>
      <c r="V967" s="187"/>
      <c r="W967" s="410"/>
      <c r="X967" s="187"/>
      <c r="Y967" s="410"/>
      <c r="Z967" s="187"/>
      <c r="AA967" s="410"/>
      <c r="AB967" s="187"/>
      <c r="AC967" s="410"/>
      <c r="AD967" s="187"/>
      <c r="AE967" s="410"/>
      <c r="AF967" s="187"/>
      <c r="AG967" s="410"/>
      <c r="AH967" s="187"/>
      <c r="AI967" s="410"/>
      <c r="AJ967" s="187"/>
      <c r="AK967" s="410"/>
      <c r="AL967" s="187"/>
      <c r="AM967" s="410"/>
      <c r="AN967" s="187"/>
      <c r="AO967" s="410"/>
      <c r="AP967" s="187"/>
      <c r="AQ967" s="410"/>
      <c r="AR967" s="187"/>
      <c r="AS967" s="410"/>
      <c r="AT967" s="187"/>
      <c r="AU967" s="410"/>
      <c r="AV967" s="187"/>
      <c r="AW967" s="410"/>
      <c r="AX967" s="405"/>
      <c r="AY967" s="406"/>
      <c r="AZ967" s="406"/>
      <c r="BA967" s="405"/>
      <c r="BB967" s="406"/>
    </row>
    <row r="968" spans="1:54" ht="12.75">
      <c r="A968" s="405"/>
      <c r="B968" s="405"/>
      <c r="C968" s="312"/>
      <c r="D968" s="406"/>
      <c r="E968" s="405"/>
      <c r="F968" s="406"/>
      <c r="G968" s="405"/>
      <c r="H968" s="406"/>
      <c r="I968" s="405"/>
      <c r="J968" s="365"/>
      <c r="K968" s="413"/>
      <c r="L968" s="365"/>
      <c r="M968" s="413"/>
      <c r="N968" s="365"/>
      <c r="O968" s="413"/>
      <c r="P968" s="365"/>
      <c r="Q968" s="413"/>
      <c r="R968" s="365"/>
      <c r="S968" s="413"/>
      <c r="T968" s="365"/>
      <c r="U968" s="413"/>
      <c r="V968" s="187"/>
      <c r="W968" s="410"/>
      <c r="X968" s="187"/>
      <c r="Y968" s="410"/>
      <c r="Z968" s="187"/>
      <c r="AA968" s="410"/>
      <c r="AB968" s="187"/>
      <c r="AC968" s="410"/>
      <c r="AD968" s="187"/>
      <c r="AE968" s="410"/>
      <c r="AF968" s="187"/>
      <c r="AG968" s="410"/>
      <c r="AH968" s="187"/>
      <c r="AI968" s="410"/>
      <c r="AJ968" s="187"/>
      <c r="AK968" s="410"/>
      <c r="AL968" s="187"/>
      <c r="AM968" s="410"/>
      <c r="AN968" s="187"/>
      <c r="AO968" s="410"/>
      <c r="AP968" s="187"/>
      <c r="AQ968" s="410"/>
      <c r="AR968" s="187"/>
      <c r="AS968" s="410"/>
      <c r="AT968" s="187"/>
      <c r="AU968" s="410"/>
      <c r="AV968" s="187"/>
      <c r="AW968" s="410"/>
      <c r="AX968" s="405"/>
      <c r="AY968" s="406"/>
      <c r="AZ968" s="406"/>
      <c r="BA968" s="405"/>
      <c r="BB968" s="406"/>
    </row>
    <row r="969" spans="1:54" ht="12.75">
      <c r="A969" s="405"/>
      <c r="B969" s="405"/>
      <c r="C969" s="312"/>
      <c r="D969" s="406"/>
      <c r="E969" s="405"/>
      <c r="F969" s="406"/>
      <c r="G969" s="405"/>
      <c r="H969" s="406"/>
      <c r="I969" s="405"/>
      <c r="J969" s="365"/>
      <c r="K969" s="413"/>
      <c r="L969" s="365"/>
      <c r="M969" s="413"/>
      <c r="N969" s="365"/>
      <c r="O969" s="413"/>
      <c r="P969" s="365"/>
      <c r="Q969" s="413"/>
      <c r="R969" s="365"/>
      <c r="S969" s="413"/>
      <c r="T969" s="365"/>
      <c r="U969" s="413"/>
      <c r="V969" s="187"/>
      <c r="W969" s="410"/>
      <c r="X969" s="187"/>
      <c r="Y969" s="410"/>
      <c r="Z969" s="187"/>
      <c r="AA969" s="410"/>
      <c r="AB969" s="187"/>
      <c r="AC969" s="410"/>
      <c r="AD969" s="187"/>
      <c r="AE969" s="410"/>
      <c r="AF969" s="187"/>
      <c r="AG969" s="410"/>
      <c r="AH969" s="187"/>
      <c r="AI969" s="410"/>
      <c r="AJ969" s="187"/>
      <c r="AK969" s="410"/>
      <c r="AL969" s="187"/>
      <c r="AM969" s="410"/>
      <c r="AN969" s="187"/>
      <c r="AO969" s="410"/>
      <c r="AP969" s="187"/>
      <c r="AQ969" s="410"/>
      <c r="AR969" s="187"/>
      <c r="AS969" s="410"/>
      <c r="AT969" s="187"/>
      <c r="AU969" s="410"/>
      <c r="AV969" s="187"/>
      <c r="AW969" s="410"/>
      <c r="AX969" s="405"/>
      <c r="AY969" s="406"/>
      <c r="AZ969" s="406"/>
      <c r="BA969" s="405"/>
      <c r="BB969" s="406"/>
    </row>
    <row r="970" spans="1:54" ht="12.75">
      <c r="A970" s="405"/>
      <c r="B970" s="405"/>
      <c r="C970" s="312"/>
      <c r="D970" s="406"/>
      <c r="E970" s="405"/>
      <c r="F970" s="406"/>
      <c r="G970" s="405"/>
      <c r="H970" s="406"/>
      <c r="I970" s="405"/>
      <c r="J970" s="365"/>
      <c r="K970" s="413"/>
      <c r="L970" s="365"/>
      <c r="M970" s="413"/>
      <c r="N970" s="365"/>
      <c r="O970" s="413"/>
      <c r="P970" s="365"/>
      <c r="Q970" s="413"/>
      <c r="R970" s="365"/>
      <c r="S970" s="413"/>
      <c r="T970" s="365"/>
      <c r="U970" s="413"/>
      <c r="V970" s="187"/>
      <c r="W970" s="410"/>
      <c r="X970" s="187"/>
      <c r="Y970" s="410"/>
      <c r="Z970" s="187"/>
      <c r="AA970" s="410"/>
      <c r="AB970" s="187"/>
      <c r="AC970" s="410"/>
      <c r="AD970" s="187"/>
      <c r="AE970" s="410"/>
      <c r="AF970" s="187"/>
      <c r="AG970" s="410"/>
      <c r="AH970" s="187"/>
      <c r="AI970" s="410"/>
      <c r="AJ970" s="187"/>
      <c r="AK970" s="410"/>
      <c r="AL970" s="187"/>
      <c r="AM970" s="410"/>
      <c r="AN970" s="187"/>
      <c r="AO970" s="410"/>
      <c r="AP970" s="187"/>
      <c r="AQ970" s="410"/>
      <c r="AR970" s="187"/>
      <c r="AS970" s="410"/>
      <c r="AT970" s="187"/>
      <c r="AU970" s="410"/>
      <c r="AV970" s="187"/>
      <c r="AW970" s="410"/>
      <c r="AX970" s="405"/>
      <c r="AY970" s="406"/>
      <c r="AZ970" s="406"/>
      <c r="BA970" s="405"/>
      <c r="BB970" s="406"/>
    </row>
    <row r="971" spans="1:54" ht="12.75">
      <c r="A971" s="405"/>
      <c r="B971" s="405"/>
      <c r="C971" s="312"/>
      <c r="D971" s="406"/>
      <c r="E971" s="405"/>
      <c r="F971" s="406"/>
      <c r="G971" s="405"/>
      <c r="H971" s="406"/>
      <c r="I971" s="405"/>
      <c r="J971" s="365"/>
      <c r="K971" s="413"/>
      <c r="L971" s="365"/>
      <c r="M971" s="413"/>
      <c r="N971" s="365"/>
      <c r="O971" s="413"/>
      <c r="P971" s="365"/>
      <c r="Q971" s="413"/>
      <c r="R971" s="365"/>
      <c r="S971" s="413"/>
      <c r="T971" s="365"/>
      <c r="U971" s="413"/>
      <c r="V971" s="187"/>
      <c r="W971" s="410"/>
      <c r="X971" s="187"/>
      <c r="Y971" s="410"/>
      <c r="Z971" s="187"/>
      <c r="AA971" s="410"/>
      <c r="AB971" s="187"/>
      <c r="AC971" s="410"/>
      <c r="AD971" s="187"/>
      <c r="AE971" s="410"/>
      <c r="AF971" s="187"/>
      <c r="AG971" s="410"/>
      <c r="AH971" s="187"/>
      <c r="AI971" s="410"/>
      <c r="AJ971" s="187"/>
      <c r="AK971" s="410"/>
      <c r="AL971" s="187"/>
      <c r="AM971" s="410"/>
      <c r="AN971" s="187"/>
      <c r="AO971" s="410"/>
      <c r="AP971" s="187"/>
      <c r="AQ971" s="410"/>
      <c r="AR971" s="187"/>
      <c r="AS971" s="410"/>
      <c r="AT971" s="187"/>
      <c r="AU971" s="410"/>
      <c r="AV971" s="187"/>
      <c r="AW971" s="410"/>
      <c r="AX971" s="405"/>
      <c r="AY971" s="406"/>
      <c r="AZ971" s="406"/>
      <c r="BA971" s="405"/>
      <c r="BB971" s="406"/>
    </row>
    <row r="972" spans="1:54" ht="12.75">
      <c r="A972" s="405"/>
      <c r="B972" s="405"/>
      <c r="C972" s="312"/>
      <c r="D972" s="406"/>
      <c r="E972" s="405"/>
      <c r="F972" s="406"/>
      <c r="G972" s="405"/>
      <c r="H972" s="406"/>
      <c r="I972" s="405"/>
      <c r="J972" s="365"/>
      <c r="K972" s="413"/>
      <c r="L972" s="365"/>
      <c r="M972" s="413"/>
      <c r="N972" s="365"/>
      <c r="O972" s="413"/>
      <c r="P972" s="365"/>
      <c r="Q972" s="413"/>
      <c r="R972" s="365"/>
      <c r="S972" s="413"/>
      <c r="T972" s="365"/>
      <c r="U972" s="413"/>
      <c r="V972" s="187"/>
      <c r="W972" s="410"/>
      <c r="X972" s="187"/>
      <c r="Y972" s="410"/>
      <c r="Z972" s="187"/>
      <c r="AA972" s="410"/>
      <c r="AB972" s="187"/>
      <c r="AC972" s="410"/>
      <c r="AD972" s="187"/>
      <c r="AE972" s="410"/>
      <c r="AF972" s="187"/>
      <c r="AG972" s="410"/>
      <c r="AH972" s="187"/>
      <c r="AI972" s="410"/>
      <c r="AJ972" s="187"/>
      <c r="AK972" s="410"/>
      <c r="AL972" s="187"/>
      <c r="AM972" s="410"/>
      <c r="AN972" s="187"/>
      <c r="AO972" s="410"/>
      <c r="AP972" s="187"/>
      <c r="AQ972" s="410"/>
      <c r="AR972" s="187"/>
      <c r="AS972" s="410"/>
      <c r="AT972" s="187"/>
      <c r="AU972" s="410"/>
      <c r="AV972" s="187"/>
      <c r="AW972" s="410"/>
      <c r="AX972" s="405"/>
      <c r="AY972" s="406"/>
      <c r="AZ972" s="406"/>
      <c r="BA972" s="405"/>
      <c r="BB972" s="406"/>
    </row>
    <row r="973" spans="1:54" ht="12.75">
      <c r="A973" s="405"/>
      <c r="B973" s="405"/>
      <c r="C973" s="312"/>
      <c r="D973" s="406"/>
      <c r="E973" s="405"/>
      <c r="F973" s="406"/>
      <c r="G973" s="405"/>
      <c r="H973" s="406"/>
      <c r="I973" s="405"/>
      <c r="J973" s="365"/>
      <c r="K973" s="413"/>
      <c r="L973" s="365"/>
      <c r="M973" s="413"/>
      <c r="N973" s="365"/>
      <c r="O973" s="413"/>
      <c r="P973" s="365"/>
      <c r="Q973" s="413"/>
      <c r="R973" s="365"/>
      <c r="S973" s="413"/>
      <c r="T973" s="365"/>
      <c r="U973" s="413"/>
      <c r="V973" s="187"/>
      <c r="W973" s="410"/>
      <c r="X973" s="187"/>
      <c r="Y973" s="410"/>
      <c r="Z973" s="187"/>
      <c r="AA973" s="410"/>
      <c r="AB973" s="187"/>
      <c r="AC973" s="410"/>
      <c r="AD973" s="187"/>
      <c r="AE973" s="410"/>
      <c r="AF973" s="187"/>
      <c r="AG973" s="410"/>
      <c r="AH973" s="187"/>
      <c r="AI973" s="410"/>
      <c r="AJ973" s="187"/>
      <c r="AK973" s="410"/>
      <c r="AL973" s="187"/>
      <c r="AM973" s="410"/>
      <c r="AN973" s="187"/>
      <c r="AO973" s="410"/>
      <c r="AP973" s="187"/>
      <c r="AQ973" s="410"/>
      <c r="AR973" s="187"/>
      <c r="AS973" s="410"/>
      <c r="AT973" s="187"/>
      <c r="AU973" s="410"/>
      <c r="AV973" s="187"/>
      <c r="AW973" s="410"/>
      <c r="AX973" s="405"/>
      <c r="AY973" s="406"/>
      <c r="AZ973" s="406"/>
      <c r="BA973" s="405"/>
      <c r="BB973" s="406"/>
    </row>
    <row r="974" spans="1:54" ht="12.75">
      <c r="A974" s="405"/>
      <c r="B974" s="405"/>
      <c r="C974" s="312"/>
      <c r="D974" s="406"/>
      <c r="E974" s="405"/>
      <c r="F974" s="406"/>
      <c r="G974" s="405"/>
      <c r="H974" s="406"/>
      <c r="I974" s="405"/>
      <c r="J974" s="365"/>
      <c r="K974" s="413"/>
      <c r="L974" s="365"/>
      <c r="M974" s="413"/>
      <c r="N974" s="365"/>
      <c r="O974" s="413"/>
      <c r="P974" s="365"/>
      <c r="Q974" s="413"/>
      <c r="R974" s="365"/>
      <c r="S974" s="413"/>
      <c r="T974" s="365"/>
      <c r="U974" s="413"/>
      <c r="V974" s="187"/>
      <c r="W974" s="410"/>
      <c r="X974" s="187"/>
      <c r="Y974" s="410"/>
      <c r="Z974" s="187"/>
      <c r="AA974" s="410"/>
      <c r="AB974" s="187"/>
      <c r="AC974" s="410"/>
      <c r="AD974" s="187"/>
      <c r="AE974" s="410"/>
      <c r="AF974" s="187"/>
      <c r="AG974" s="410"/>
      <c r="AH974" s="187"/>
      <c r="AI974" s="410"/>
      <c r="AJ974" s="187"/>
      <c r="AK974" s="410"/>
      <c r="AL974" s="187"/>
      <c r="AM974" s="410"/>
      <c r="AN974" s="187"/>
      <c r="AO974" s="410"/>
      <c r="AP974" s="187"/>
      <c r="AQ974" s="410"/>
      <c r="AR974" s="187"/>
      <c r="AS974" s="410"/>
      <c r="AT974" s="187"/>
      <c r="AU974" s="410"/>
      <c r="AV974" s="187"/>
      <c r="AW974" s="410"/>
      <c r="AX974" s="405"/>
      <c r="AY974" s="406"/>
      <c r="AZ974" s="406"/>
      <c r="BA974" s="405"/>
      <c r="BB974" s="406"/>
    </row>
    <row r="975" spans="1:54" ht="12.75">
      <c r="A975" s="405"/>
      <c r="B975" s="405"/>
      <c r="C975" s="312"/>
      <c r="D975" s="406"/>
      <c r="E975" s="405"/>
      <c r="F975" s="406"/>
      <c r="G975" s="405"/>
      <c r="H975" s="406"/>
      <c r="I975" s="405"/>
      <c r="J975" s="365"/>
      <c r="K975" s="413"/>
      <c r="L975" s="365"/>
      <c r="M975" s="413"/>
      <c r="N975" s="365"/>
      <c r="O975" s="413"/>
      <c r="P975" s="365"/>
      <c r="Q975" s="413"/>
      <c r="R975" s="365"/>
      <c r="S975" s="413"/>
      <c r="T975" s="365"/>
      <c r="U975" s="413"/>
      <c r="V975" s="187"/>
      <c r="W975" s="410"/>
      <c r="X975" s="187"/>
      <c r="Y975" s="410"/>
      <c r="Z975" s="187"/>
      <c r="AA975" s="410"/>
      <c r="AB975" s="187"/>
      <c r="AC975" s="410"/>
      <c r="AD975" s="187"/>
      <c r="AE975" s="410"/>
      <c r="AF975" s="187"/>
      <c r="AG975" s="410"/>
      <c r="AH975" s="187"/>
      <c r="AI975" s="410"/>
      <c r="AJ975" s="187"/>
      <c r="AK975" s="410"/>
      <c r="AL975" s="187"/>
      <c r="AM975" s="410"/>
      <c r="AN975" s="187"/>
      <c r="AO975" s="410"/>
      <c r="AP975" s="187"/>
      <c r="AQ975" s="410"/>
      <c r="AR975" s="187"/>
      <c r="AS975" s="410"/>
      <c r="AT975" s="187"/>
      <c r="AU975" s="410"/>
      <c r="AV975" s="187"/>
      <c r="AW975" s="410"/>
      <c r="AX975" s="405"/>
      <c r="AY975" s="406"/>
      <c r="AZ975" s="406"/>
      <c r="BA975" s="405"/>
      <c r="BB975" s="406"/>
    </row>
    <row r="976" spans="1:54" ht="12.75">
      <c r="A976" s="405"/>
      <c r="B976" s="405"/>
      <c r="C976" s="312"/>
      <c r="D976" s="406"/>
      <c r="E976" s="405"/>
      <c r="F976" s="406"/>
      <c r="G976" s="405"/>
      <c r="H976" s="406"/>
      <c r="I976" s="405"/>
      <c r="J976" s="365"/>
      <c r="K976" s="413"/>
      <c r="L976" s="365"/>
      <c r="M976" s="413"/>
      <c r="N976" s="365"/>
      <c r="O976" s="413"/>
      <c r="P976" s="365"/>
      <c r="Q976" s="413"/>
      <c r="R976" s="365"/>
      <c r="S976" s="413"/>
      <c r="T976" s="365"/>
      <c r="U976" s="413"/>
      <c r="V976" s="187"/>
      <c r="W976" s="410"/>
      <c r="X976" s="187"/>
      <c r="Y976" s="410"/>
      <c r="Z976" s="187"/>
      <c r="AA976" s="410"/>
      <c r="AB976" s="187"/>
      <c r="AC976" s="410"/>
      <c r="AD976" s="187"/>
      <c r="AE976" s="410"/>
      <c r="AF976" s="187"/>
      <c r="AG976" s="410"/>
      <c r="AH976" s="187"/>
      <c r="AI976" s="410"/>
      <c r="AJ976" s="187"/>
      <c r="AK976" s="410"/>
      <c r="AL976" s="187"/>
      <c r="AM976" s="410"/>
      <c r="AN976" s="187"/>
      <c r="AO976" s="410"/>
      <c r="AP976" s="187"/>
      <c r="AQ976" s="410"/>
      <c r="AR976" s="187"/>
      <c r="AS976" s="410"/>
      <c r="AT976" s="187"/>
      <c r="AU976" s="410"/>
      <c r="AV976" s="187"/>
      <c r="AW976" s="410"/>
      <c r="AX976" s="405"/>
      <c r="AY976" s="406"/>
      <c r="AZ976" s="406"/>
      <c r="BA976" s="405"/>
      <c r="BB976" s="406"/>
    </row>
    <row r="977" spans="1:54" ht="12.75">
      <c r="A977" s="405"/>
      <c r="B977" s="405"/>
      <c r="C977" s="312"/>
      <c r="D977" s="406"/>
      <c r="E977" s="405"/>
      <c r="F977" s="406"/>
      <c r="G977" s="405"/>
      <c r="H977" s="406"/>
      <c r="I977" s="405"/>
      <c r="J977" s="365"/>
      <c r="K977" s="413"/>
      <c r="L977" s="365"/>
      <c r="M977" s="413"/>
      <c r="N977" s="365"/>
      <c r="O977" s="413"/>
      <c r="P977" s="365"/>
      <c r="Q977" s="413"/>
      <c r="R977" s="365"/>
      <c r="S977" s="413"/>
      <c r="T977" s="365"/>
      <c r="U977" s="413"/>
      <c r="V977" s="187"/>
      <c r="W977" s="410"/>
      <c r="X977" s="187"/>
      <c r="Y977" s="410"/>
      <c r="Z977" s="187"/>
      <c r="AA977" s="410"/>
      <c r="AB977" s="187"/>
      <c r="AC977" s="410"/>
      <c r="AD977" s="187"/>
      <c r="AE977" s="410"/>
      <c r="AF977" s="187"/>
      <c r="AG977" s="410"/>
      <c r="AH977" s="187"/>
      <c r="AI977" s="410"/>
      <c r="AJ977" s="187"/>
      <c r="AK977" s="410"/>
      <c r="AL977" s="187"/>
      <c r="AM977" s="410"/>
      <c r="AN977" s="187"/>
      <c r="AO977" s="410"/>
      <c r="AP977" s="187"/>
      <c r="AQ977" s="410"/>
      <c r="AR977" s="187"/>
      <c r="AS977" s="410"/>
      <c r="AT977" s="187"/>
      <c r="AU977" s="410"/>
      <c r="AV977" s="187"/>
      <c r="AW977" s="410"/>
      <c r="AX977" s="405"/>
      <c r="AY977" s="406"/>
      <c r="AZ977" s="406"/>
      <c r="BA977" s="405"/>
      <c r="BB977" s="406"/>
    </row>
    <row r="978" spans="1:54" ht="12.75">
      <c r="A978" s="405"/>
      <c r="B978" s="405"/>
      <c r="C978" s="312"/>
      <c r="D978" s="406"/>
      <c r="E978" s="405"/>
      <c r="F978" s="406"/>
      <c r="G978" s="405"/>
      <c r="H978" s="406"/>
      <c r="I978" s="405"/>
      <c r="J978" s="365"/>
      <c r="K978" s="413"/>
      <c r="L978" s="365"/>
      <c r="M978" s="413"/>
      <c r="N978" s="365"/>
      <c r="O978" s="413"/>
      <c r="P978" s="365"/>
      <c r="Q978" s="413"/>
      <c r="R978" s="365"/>
      <c r="S978" s="413"/>
      <c r="T978" s="365"/>
      <c r="U978" s="413"/>
      <c r="V978" s="187"/>
      <c r="W978" s="410"/>
      <c r="X978" s="187"/>
      <c r="Y978" s="410"/>
      <c r="Z978" s="187"/>
      <c r="AA978" s="410"/>
      <c r="AB978" s="187"/>
      <c r="AC978" s="410"/>
      <c r="AD978" s="187"/>
      <c r="AE978" s="410"/>
      <c r="AF978" s="187"/>
      <c r="AG978" s="410"/>
      <c r="AH978" s="187"/>
      <c r="AI978" s="410"/>
      <c r="AJ978" s="187"/>
      <c r="AK978" s="410"/>
      <c r="AL978" s="187"/>
      <c r="AM978" s="410"/>
      <c r="AN978" s="187"/>
      <c r="AO978" s="410"/>
      <c r="AP978" s="187"/>
      <c r="AQ978" s="410"/>
      <c r="AR978" s="187"/>
      <c r="AS978" s="410"/>
      <c r="AT978" s="187"/>
      <c r="AU978" s="410"/>
      <c r="AV978" s="187"/>
      <c r="AW978" s="410"/>
      <c r="AX978" s="405"/>
      <c r="AY978" s="406"/>
      <c r="AZ978" s="406"/>
      <c r="BA978" s="405"/>
      <c r="BB978" s="406"/>
    </row>
    <row r="979" spans="1:54" ht="12.75">
      <c r="A979" s="405"/>
      <c r="B979" s="405"/>
      <c r="C979" s="312"/>
      <c r="D979" s="406"/>
      <c r="E979" s="405"/>
      <c r="F979" s="406"/>
      <c r="G979" s="405"/>
      <c r="H979" s="406"/>
      <c r="I979" s="405"/>
      <c r="J979" s="365"/>
      <c r="K979" s="413"/>
      <c r="L979" s="365"/>
      <c r="M979" s="413"/>
      <c r="N979" s="365"/>
      <c r="O979" s="413"/>
      <c r="P979" s="365"/>
      <c r="Q979" s="413"/>
      <c r="R979" s="365"/>
      <c r="S979" s="413"/>
      <c r="T979" s="365"/>
      <c r="U979" s="413"/>
      <c r="V979" s="187"/>
      <c r="W979" s="410"/>
      <c r="X979" s="187"/>
      <c r="Y979" s="410"/>
      <c r="Z979" s="187"/>
      <c r="AA979" s="410"/>
      <c r="AB979" s="187"/>
      <c r="AC979" s="410"/>
      <c r="AD979" s="187"/>
      <c r="AE979" s="410"/>
      <c r="AF979" s="187"/>
      <c r="AG979" s="410"/>
      <c r="AH979" s="187"/>
      <c r="AI979" s="410"/>
      <c r="AJ979" s="187"/>
      <c r="AK979" s="410"/>
      <c r="AL979" s="187"/>
      <c r="AM979" s="410"/>
      <c r="AN979" s="187"/>
      <c r="AO979" s="410"/>
      <c r="AP979" s="187"/>
      <c r="AQ979" s="410"/>
      <c r="AR979" s="187"/>
      <c r="AS979" s="410"/>
      <c r="AT979" s="187"/>
      <c r="AU979" s="410"/>
      <c r="AV979" s="187"/>
      <c r="AW979" s="410"/>
      <c r="AX979" s="405"/>
      <c r="AY979" s="406"/>
      <c r="AZ979" s="406"/>
      <c r="BA979" s="405"/>
      <c r="BB979" s="406"/>
    </row>
    <row r="980" spans="1:54" ht="12.75">
      <c r="A980" s="405"/>
      <c r="B980" s="405"/>
      <c r="C980" s="312"/>
      <c r="D980" s="406"/>
      <c r="E980" s="405"/>
      <c r="F980" s="406"/>
      <c r="G980" s="405"/>
      <c r="H980" s="406"/>
      <c r="I980" s="405"/>
      <c r="J980" s="365"/>
      <c r="K980" s="413"/>
      <c r="L980" s="365"/>
      <c r="M980" s="413"/>
      <c r="N980" s="365"/>
      <c r="O980" s="413"/>
      <c r="P980" s="365"/>
      <c r="Q980" s="413"/>
      <c r="R980" s="365"/>
      <c r="S980" s="413"/>
      <c r="T980" s="365"/>
      <c r="U980" s="413"/>
      <c r="V980" s="187"/>
      <c r="W980" s="410"/>
      <c r="X980" s="187"/>
      <c r="Y980" s="410"/>
      <c r="Z980" s="187"/>
      <c r="AA980" s="410"/>
      <c r="AB980" s="187"/>
      <c r="AC980" s="410"/>
      <c r="AD980" s="187"/>
      <c r="AE980" s="410"/>
      <c r="AF980" s="187"/>
      <c r="AG980" s="410"/>
      <c r="AH980" s="187"/>
      <c r="AI980" s="410"/>
      <c r="AJ980" s="187"/>
      <c r="AK980" s="410"/>
      <c r="AL980" s="187"/>
      <c r="AM980" s="410"/>
      <c r="AN980" s="187"/>
      <c r="AO980" s="410"/>
      <c r="AP980" s="187"/>
      <c r="AQ980" s="410"/>
      <c r="AR980" s="187"/>
      <c r="AS980" s="410"/>
      <c r="AT980" s="187"/>
      <c r="AU980" s="410"/>
      <c r="AV980" s="187"/>
      <c r="AW980" s="410"/>
      <c r="AX980" s="405"/>
      <c r="AY980" s="406"/>
      <c r="AZ980" s="406"/>
      <c r="BA980" s="405"/>
      <c r="BB980" s="406"/>
    </row>
    <row r="981" spans="1:54" ht="12.75">
      <c r="A981" s="405"/>
      <c r="B981" s="405"/>
      <c r="C981" s="312"/>
      <c r="D981" s="406"/>
      <c r="E981" s="405"/>
      <c r="F981" s="406"/>
      <c r="G981" s="405"/>
      <c r="H981" s="406"/>
      <c r="I981" s="405"/>
      <c r="J981" s="365"/>
      <c r="K981" s="413"/>
      <c r="L981" s="365"/>
      <c r="M981" s="413"/>
      <c r="N981" s="365"/>
      <c r="O981" s="413"/>
      <c r="P981" s="365"/>
      <c r="Q981" s="413"/>
      <c r="R981" s="365"/>
      <c r="S981" s="413"/>
      <c r="T981" s="365"/>
      <c r="U981" s="413"/>
      <c r="V981" s="187"/>
      <c r="W981" s="410"/>
      <c r="X981" s="187"/>
      <c r="Y981" s="410"/>
      <c r="Z981" s="187"/>
      <c r="AA981" s="410"/>
      <c r="AB981" s="187"/>
      <c r="AC981" s="410"/>
      <c r="AD981" s="187"/>
      <c r="AE981" s="410"/>
      <c r="AF981" s="187"/>
      <c r="AG981" s="410"/>
      <c r="AH981" s="187"/>
      <c r="AI981" s="410"/>
      <c r="AJ981" s="187"/>
      <c r="AK981" s="410"/>
      <c r="AL981" s="187"/>
      <c r="AM981" s="410"/>
      <c r="AN981" s="187"/>
      <c r="AO981" s="410"/>
      <c r="AP981" s="187"/>
      <c r="AQ981" s="410"/>
      <c r="AR981" s="187"/>
      <c r="AS981" s="410"/>
      <c r="AT981" s="187"/>
      <c r="AU981" s="410"/>
      <c r="AV981" s="187"/>
      <c r="AW981" s="410"/>
      <c r="AX981" s="405"/>
      <c r="AY981" s="406"/>
      <c r="AZ981" s="406"/>
      <c r="BA981" s="405"/>
      <c r="BB981" s="406"/>
    </row>
    <row r="982" spans="1:54" ht="12.75">
      <c r="A982" s="405"/>
      <c r="B982" s="405"/>
      <c r="C982" s="312"/>
      <c r="D982" s="406"/>
      <c r="E982" s="405"/>
      <c r="F982" s="406"/>
      <c r="G982" s="405"/>
      <c r="H982" s="406"/>
      <c r="I982" s="405"/>
      <c r="J982" s="365"/>
      <c r="K982" s="413"/>
      <c r="L982" s="365"/>
      <c r="M982" s="413"/>
      <c r="N982" s="365"/>
      <c r="O982" s="413"/>
      <c r="P982" s="365"/>
      <c r="Q982" s="413"/>
      <c r="R982" s="365"/>
      <c r="S982" s="413"/>
      <c r="T982" s="365"/>
      <c r="U982" s="413"/>
      <c r="V982" s="187"/>
      <c r="W982" s="410"/>
      <c r="X982" s="187"/>
      <c r="Y982" s="410"/>
      <c r="Z982" s="187"/>
      <c r="AA982" s="410"/>
      <c r="AB982" s="187"/>
      <c r="AC982" s="410"/>
      <c r="AD982" s="187"/>
      <c r="AE982" s="410"/>
      <c r="AF982" s="187"/>
      <c r="AG982" s="410"/>
      <c r="AH982" s="187"/>
      <c r="AI982" s="410"/>
      <c r="AJ982" s="187"/>
      <c r="AK982" s="410"/>
      <c r="AL982" s="187"/>
      <c r="AM982" s="410"/>
      <c r="AN982" s="187"/>
      <c r="AO982" s="410"/>
      <c r="AP982" s="187"/>
      <c r="AQ982" s="410"/>
      <c r="AR982" s="187"/>
      <c r="AS982" s="410"/>
      <c r="AT982" s="187"/>
      <c r="AU982" s="410"/>
      <c r="AV982" s="187"/>
      <c r="AW982" s="410"/>
      <c r="AX982" s="405"/>
      <c r="AY982" s="406"/>
      <c r="AZ982" s="406"/>
      <c r="BA982" s="405"/>
      <c r="BB982" s="406"/>
    </row>
    <row r="983" spans="1:54" ht="12.75">
      <c r="A983" s="405"/>
      <c r="B983" s="405"/>
      <c r="C983" s="312"/>
      <c r="D983" s="406"/>
      <c r="E983" s="405"/>
      <c r="F983" s="406"/>
      <c r="G983" s="405"/>
      <c r="H983" s="406"/>
      <c r="I983" s="405"/>
      <c r="J983" s="365"/>
      <c r="K983" s="413"/>
      <c r="L983" s="365"/>
      <c r="M983" s="413"/>
      <c r="N983" s="365"/>
      <c r="O983" s="413"/>
      <c r="P983" s="365"/>
      <c r="Q983" s="413"/>
      <c r="R983" s="365"/>
      <c r="S983" s="413"/>
      <c r="T983" s="365"/>
      <c r="U983" s="413"/>
      <c r="V983" s="187"/>
      <c r="W983" s="410"/>
      <c r="X983" s="187"/>
      <c r="Y983" s="410"/>
      <c r="Z983" s="187"/>
      <c r="AA983" s="410"/>
      <c r="AB983" s="187"/>
      <c r="AC983" s="410"/>
      <c r="AD983" s="187"/>
      <c r="AE983" s="410"/>
      <c r="AF983" s="187"/>
      <c r="AG983" s="410"/>
      <c r="AH983" s="187"/>
      <c r="AI983" s="410"/>
      <c r="AJ983" s="187"/>
      <c r="AK983" s="410"/>
      <c r="AL983" s="187"/>
      <c r="AM983" s="410"/>
      <c r="AN983" s="187"/>
      <c r="AO983" s="410"/>
      <c r="AP983" s="187"/>
      <c r="AQ983" s="410"/>
      <c r="AR983" s="187"/>
      <c r="AS983" s="410"/>
      <c r="AT983" s="187"/>
      <c r="AU983" s="410"/>
      <c r="AV983" s="187"/>
      <c r="AW983" s="410"/>
      <c r="AX983" s="405"/>
      <c r="AY983" s="406"/>
      <c r="AZ983" s="406"/>
      <c r="BA983" s="405"/>
      <c r="BB983" s="406"/>
    </row>
    <row r="984" spans="1:54" ht="12.75">
      <c r="A984" s="405"/>
      <c r="B984" s="405"/>
      <c r="C984" s="312"/>
      <c r="D984" s="406"/>
      <c r="E984" s="405"/>
      <c r="F984" s="406"/>
      <c r="G984" s="405"/>
      <c r="H984" s="406"/>
      <c r="I984" s="405"/>
      <c r="J984" s="365"/>
      <c r="K984" s="413"/>
      <c r="L984" s="365"/>
      <c r="M984" s="413"/>
      <c r="N984" s="365"/>
      <c r="O984" s="413"/>
      <c r="P984" s="365"/>
      <c r="Q984" s="413"/>
      <c r="R984" s="365"/>
      <c r="S984" s="413"/>
      <c r="T984" s="365"/>
      <c r="U984" s="413"/>
      <c r="V984" s="187"/>
      <c r="W984" s="410"/>
      <c r="X984" s="187"/>
      <c r="Y984" s="410"/>
      <c r="Z984" s="187"/>
      <c r="AA984" s="410"/>
      <c r="AB984" s="187"/>
      <c r="AC984" s="410"/>
      <c r="AD984" s="187"/>
      <c r="AE984" s="410"/>
      <c r="AF984" s="187"/>
      <c r="AG984" s="410"/>
      <c r="AH984" s="187"/>
      <c r="AI984" s="410"/>
      <c r="AJ984" s="187"/>
      <c r="AK984" s="410"/>
      <c r="AL984" s="187"/>
      <c r="AM984" s="410"/>
      <c r="AN984" s="187"/>
      <c r="AO984" s="410"/>
      <c r="AP984" s="187"/>
      <c r="AQ984" s="410"/>
      <c r="AR984" s="187"/>
      <c r="AS984" s="410"/>
      <c r="AT984" s="187"/>
      <c r="AU984" s="410"/>
      <c r="AV984" s="187"/>
      <c r="AW984" s="410"/>
      <c r="AX984" s="405"/>
      <c r="AY984" s="406"/>
      <c r="AZ984" s="406"/>
      <c r="BA984" s="405"/>
      <c r="BB984" s="406"/>
    </row>
    <row r="985" spans="1:54" ht="12.75">
      <c r="A985" s="405"/>
      <c r="B985" s="405"/>
      <c r="C985" s="312"/>
      <c r="D985" s="406"/>
      <c r="E985" s="405"/>
      <c r="F985" s="406"/>
      <c r="G985" s="405"/>
      <c r="H985" s="406"/>
      <c r="I985" s="405"/>
      <c r="J985" s="365"/>
      <c r="K985" s="413"/>
      <c r="L985" s="365"/>
      <c r="M985" s="413"/>
      <c r="N985" s="365"/>
      <c r="O985" s="413"/>
      <c r="P985" s="365"/>
      <c r="Q985" s="413"/>
      <c r="R985" s="365"/>
      <c r="S985" s="413"/>
      <c r="T985" s="365"/>
      <c r="U985" s="413"/>
      <c r="V985" s="187"/>
      <c r="W985" s="410"/>
      <c r="X985" s="187"/>
      <c r="Y985" s="410"/>
      <c r="Z985" s="187"/>
      <c r="AA985" s="410"/>
      <c r="AB985" s="187"/>
      <c r="AC985" s="410"/>
      <c r="AD985" s="187"/>
      <c r="AE985" s="410"/>
      <c r="AF985" s="187"/>
      <c r="AG985" s="410"/>
      <c r="AH985" s="187"/>
      <c r="AI985" s="410"/>
      <c r="AJ985" s="187"/>
      <c r="AK985" s="410"/>
      <c r="AL985" s="187"/>
      <c r="AM985" s="410"/>
      <c r="AN985" s="187"/>
      <c r="AO985" s="410"/>
      <c r="AP985" s="187"/>
      <c r="AQ985" s="410"/>
      <c r="AR985" s="187"/>
      <c r="AS985" s="410"/>
      <c r="AT985" s="187"/>
      <c r="AU985" s="410"/>
      <c r="AV985" s="187"/>
      <c r="AW985" s="410"/>
      <c r="AX985" s="405"/>
      <c r="AY985" s="406"/>
      <c r="AZ985" s="406"/>
      <c r="BA985" s="405"/>
      <c r="BB985" s="406"/>
    </row>
    <row r="986" spans="1:54" ht="12.75">
      <c r="A986" s="405"/>
      <c r="B986" s="405"/>
      <c r="C986" s="312"/>
      <c r="D986" s="406"/>
      <c r="E986" s="405"/>
      <c r="F986" s="406"/>
      <c r="G986" s="405"/>
      <c r="H986" s="406"/>
      <c r="I986" s="405"/>
      <c r="J986" s="365"/>
      <c r="K986" s="413"/>
      <c r="L986" s="365"/>
      <c r="M986" s="413"/>
      <c r="N986" s="365"/>
      <c r="O986" s="413"/>
      <c r="P986" s="365"/>
      <c r="Q986" s="413"/>
      <c r="R986" s="365"/>
      <c r="S986" s="413"/>
      <c r="T986" s="365"/>
      <c r="U986" s="413"/>
      <c r="V986" s="187"/>
      <c r="W986" s="410"/>
      <c r="X986" s="187"/>
      <c r="Y986" s="410"/>
      <c r="Z986" s="187"/>
      <c r="AA986" s="410"/>
      <c r="AB986" s="187"/>
      <c r="AC986" s="410"/>
      <c r="AD986" s="187"/>
      <c r="AE986" s="410"/>
      <c r="AF986" s="187"/>
      <c r="AG986" s="410"/>
      <c r="AH986" s="187"/>
      <c r="AI986" s="410"/>
      <c r="AJ986" s="187"/>
      <c r="AK986" s="410"/>
      <c r="AL986" s="187"/>
      <c r="AM986" s="410"/>
      <c r="AN986" s="187"/>
      <c r="AO986" s="410"/>
      <c r="AP986" s="187"/>
      <c r="AQ986" s="410"/>
      <c r="AR986" s="187"/>
      <c r="AS986" s="410"/>
      <c r="AT986" s="187"/>
      <c r="AU986" s="410"/>
      <c r="AV986" s="187"/>
      <c r="AW986" s="410"/>
      <c r="AX986" s="405"/>
      <c r="AY986" s="406"/>
      <c r="AZ986" s="406"/>
      <c r="BA986" s="405"/>
      <c r="BB986" s="406"/>
    </row>
    <row r="987" spans="1:54" ht="12.75">
      <c r="A987" s="405"/>
      <c r="B987" s="405"/>
      <c r="C987" s="312"/>
      <c r="D987" s="406"/>
      <c r="E987" s="405"/>
      <c r="F987" s="406"/>
      <c r="G987" s="405"/>
      <c r="H987" s="406"/>
      <c r="I987" s="405"/>
      <c r="J987" s="365"/>
      <c r="K987" s="413"/>
      <c r="L987" s="365"/>
      <c r="M987" s="413"/>
      <c r="N987" s="365"/>
      <c r="O987" s="413"/>
      <c r="P987" s="365"/>
      <c r="Q987" s="413"/>
      <c r="R987" s="365"/>
      <c r="S987" s="413"/>
      <c r="T987" s="365"/>
      <c r="U987" s="413"/>
      <c r="V987" s="187"/>
      <c r="W987" s="410"/>
      <c r="X987" s="187"/>
      <c r="Y987" s="410"/>
      <c r="Z987" s="187"/>
      <c r="AA987" s="410"/>
      <c r="AB987" s="187"/>
      <c r="AC987" s="410"/>
      <c r="AD987" s="187"/>
      <c r="AE987" s="410"/>
      <c r="AF987" s="187"/>
      <c r="AG987" s="410"/>
      <c r="AH987" s="187"/>
      <c r="AI987" s="410"/>
      <c r="AJ987" s="187"/>
      <c r="AK987" s="410"/>
      <c r="AL987" s="187"/>
      <c r="AM987" s="410"/>
      <c r="AN987" s="187"/>
      <c r="AO987" s="410"/>
      <c r="AP987" s="187"/>
      <c r="AQ987" s="410"/>
      <c r="AR987" s="187"/>
      <c r="AS987" s="410"/>
      <c r="AT987" s="187"/>
      <c r="AU987" s="410"/>
      <c r="AV987" s="187"/>
      <c r="AW987" s="410"/>
      <c r="AX987" s="405"/>
      <c r="AY987" s="406"/>
      <c r="AZ987" s="406"/>
      <c r="BA987" s="405"/>
      <c r="BB987" s="406"/>
    </row>
    <row r="988" spans="1:54" ht="12.75">
      <c r="A988" s="405"/>
      <c r="B988" s="405"/>
      <c r="C988" s="312"/>
      <c r="D988" s="406"/>
      <c r="E988" s="405"/>
      <c r="F988" s="406"/>
      <c r="G988" s="405"/>
      <c r="H988" s="406"/>
      <c r="I988" s="405"/>
      <c r="J988" s="365"/>
      <c r="K988" s="413"/>
      <c r="L988" s="365"/>
      <c r="M988" s="413"/>
      <c r="N988" s="365"/>
      <c r="O988" s="413"/>
      <c r="P988" s="365"/>
      <c r="Q988" s="413"/>
      <c r="R988" s="365"/>
      <c r="S988" s="413"/>
      <c r="T988" s="365"/>
      <c r="U988" s="413"/>
      <c r="V988" s="187"/>
      <c r="W988" s="410"/>
      <c r="X988" s="187"/>
      <c r="Y988" s="410"/>
      <c r="Z988" s="187"/>
      <c r="AA988" s="410"/>
      <c r="AB988" s="187"/>
      <c r="AC988" s="410"/>
      <c r="AD988" s="187"/>
      <c r="AE988" s="410"/>
      <c r="AF988" s="187"/>
      <c r="AG988" s="410"/>
      <c r="AH988" s="187"/>
      <c r="AI988" s="410"/>
      <c r="AJ988" s="187"/>
      <c r="AK988" s="410"/>
      <c r="AL988" s="187"/>
      <c r="AM988" s="410"/>
      <c r="AN988" s="187"/>
      <c r="AO988" s="410"/>
      <c r="AP988" s="187"/>
      <c r="AQ988" s="410"/>
      <c r="AR988" s="187"/>
      <c r="AS988" s="410"/>
      <c r="AT988" s="187"/>
      <c r="AU988" s="410"/>
      <c r="AV988" s="187"/>
      <c r="AW988" s="410"/>
      <c r="AX988" s="405"/>
      <c r="AY988" s="406"/>
      <c r="AZ988" s="406"/>
      <c r="BA988" s="405"/>
      <c r="BB988" s="406"/>
    </row>
    <row r="989" spans="1:54" ht="12.75">
      <c r="A989" s="405"/>
      <c r="B989" s="405"/>
      <c r="C989" s="312"/>
      <c r="D989" s="406"/>
      <c r="E989" s="405"/>
      <c r="F989" s="406"/>
      <c r="G989" s="405"/>
      <c r="H989" s="406"/>
      <c r="I989" s="405"/>
      <c r="J989" s="365"/>
      <c r="K989" s="413"/>
      <c r="L989" s="365"/>
      <c r="M989" s="413"/>
      <c r="N989" s="365"/>
      <c r="O989" s="413"/>
      <c r="P989" s="365"/>
      <c r="Q989" s="413"/>
      <c r="R989" s="365"/>
      <c r="S989" s="413"/>
      <c r="T989" s="365"/>
      <c r="U989" s="413"/>
      <c r="V989" s="187"/>
      <c r="W989" s="410"/>
      <c r="X989" s="187"/>
      <c r="Y989" s="410"/>
      <c r="Z989" s="187"/>
      <c r="AA989" s="410"/>
      <c r="AB989" s="187"/>
      <c r="AC989" s="410"/>
      <c r="AD989" s="187"/>
      <c r="AE989" s="410"/>
      <c r="AF989" s="187"/>
      <c r="AG989" s="410"/>
      <c r="AH989" s="187"/>
      <c r="AI989" s="410"/>
      <c r="AJ989" s="187"/>
      <c r="AK989" s="410"/>
      <c r="AL989" s="187"/>
      <c r="AM989" s="410"/>
      <c r="AN989" s="187"/>
      <c r="AO989" s="410"/>
      <c r="AP989" s="187"/>
      <c r="AQ989" s="410"/>
      <c r="AR989" s="187"/>
      <c r="AS989" s="410"/>
      <c r="AT989" s="187"/>
      <c r="AU989" s="410"/>
      <c r="AV989" s="187"/>
      <c r="AW989" s="410"/>
      <c r="AX989" s="405"/>
      <c r="AY989" s="406"/>
      <c r="AZ989" s="406"/>
      <c r="BA989" s="405"/>
      <c r="BB989" s="406"/>
    </row>
    <row r="990" spans="1:54" ht="12.75">
      <c r="A990" s="405"/>
      <c r="B990" s="405"/>
      <c r="C990" s="312"/>
      <c r="D990" s="406"/>
      <c r="E990" s="405"/>
      <c r="F990" s="406"/>
      <c r="G990" s="405"/>
      <c r="H990" s="406"/>
      <c r="I990" s="405"/>
      <c r="J990" s="365"/>
      <c r="K990" s="413"/>
      <c r="L990" s="365"/>
      <c r="M990" s="413"/>
      <c r="N990" s="365"/>
      <c r="O990" s="413"/>
      <c r="P990" s="365"/>
      <c r="Q990" s="413"/>
      <c r="R990" s="365"/>
      <c r="S990" s="413"/>
      <c r="T990" s="365"/>
      <c r="U990" s="413"/>
      <c r="V990" s="187"/>
      <c r="W990" s="410"/>
      <c r="X990" s="187"/>
      <c r="Y990" s="410"/>
      <c r="Z990" s="187"/>
      <c r="AA990" s="410"/>
      <c r="AB990" s="187"/>
      <c r="AC990" s="410"/>
      <c r="AD990" s="187"/>
      <c r="AE990" s="410"/>
      <c r="AF990" s="187"/>
      <c r="AG990" s="410"/>
      <c r="AH990" s="187"/>
      <c r="AI990" s="410"/>
      <c r="AJ990" s="187"/>
      <c r="AK990" s="410"/>
      <c r="AL990" s="187"/>
      <c r="AM990" s="410"/>
      <c r="AN990" s="187"/>
      <c r="AO990" s="410"/>
      <c r="AP990" s="187"/>
      <c r="AQ990" s="410"/>
      <c r="AR990" s="187"/>
      <c r="AS990" s="410"/>
      <c r="AT990" s="187"/>
      <c r="AU990" s="410"/>
      <c r="AV990" s="187"/>
      <c r="AW990" s="410"/>
      <c r="AX990" s="405"/>
      <c r="AY990" s="406"/>
      <c r="AZ990" s="406"/>
      <c r="BA990" s="405"/>
      <c r="BB990" s="406"/>
    </row>
    <row r="991" spans="1:54" ht="12.75">
      <c r="A991" s="405"/>
      <c r="B991" s="405"/>
      <c r="C991" s="312"/>
      <c r="D991" s="406"/>
      <c r="E991" s="405"/>
      <c r="F991" s="406"/>
      <c r="G991" s="405"/>
      <c r="H991" s="406"/>
      <c r="I991" s="405"/>
      <c r="J991" s="365"/>
      <c r="K991" s="413"/>
      <c r="L991" s="365"/>
      <c r="M991" s="413"/>
      <c r="N991" s="365"/>
      <c r="O991" s="413"/>
      <c r="P991" s="365"/>
      <c r="Q991" s="413"/>
      <c r="R991" s="365"/>
      <c r="S991" s="413"/>
      <c r="T991" s="365"/>
      <c r="U991" s="413"/>
      <c r="V991" s="187"/>
      <c r="W991" s="410"/>
      <c r="X991" s="187"/>
      <c r="Y991" s="410"/>
      <c r="Z991" s="187"/>
      <c r="AA991" s="410"/>
      <c r="AB991" s="187"/>
      <c r="AC991" s="410"/>
      <c r="AD991" s="187"/>
      <c r="AE991" s="410"/>
      <c r="AF991" s="187"/>
      <c r="AG991" s="410"/>
      <c r="AH991" s="187"/>
      <c r="AI991" s="410"/>
      <c r="AJ991" s="187"/>
      <c r="AK991" s="410"/>
      <c r="AL991" s="187"/>
      <c r="AM991" s="410"/>
      <c r="AN991" s="187"/>
      <c r="AO991" s="410"/>
      <c r="AP991" s="187"/>
      <c r="AQ991" s="410"/>
      <c r="AR991" s="187"/>
      <c r="AS991" s="410"/>
      <c r="AT991" s="187"/>
      <c r="AU991" s="410"/>
      <c r="AV991" s="187"/>
      <c r="AW991" s="410"/>
      <c r="AX991" s="405"/>
      <c r="AY991" s="406"/>
      <c r="AZ991" s="406"/>
      <c r="BA991" s="405"/>
      <c r="BB991" s="406"/>
    </row>
    <row r="992" spans="1:54" ht="12.75">
      <c r="A992" s="405"/>
      <c r="B992" s="405"/>
      <c r="C992" s="312"/>
      <c r="D992" s="406"/>
      <c r="E992" s="405"/>
      <c r="F992" s="406"/>
      <c r="G992" s="405"/>
      <c r="H992" s="406"/>
      <c r="I992" s="405"/>
      <c r="J992" s="365"/>
      <c r="K992" s="413"/>
      <c r="L992" s="365"/>
      <c r="M992" s="413"/>
      <c r="N992" s="365"/>
      <c r="O992" s="413"/>
      <c r="P992" s="365"/>
      <c r="Q992" s="413"/>
      <c r="R992" s="365"/>
      <c r="S992" s="413"/>
      <c r="T992" s="365"/>
      <c r="U992" s="413"/>
      <c r="V992" s="187"/>
      <c r="W992" s="410"/>
      <c r="X992" s="187"/>
      <c r="Y992" s="410"/>
      <c r="Z992" s="187"/>
      <c r="AA992" s="410"/>
      <c r="AB992" s="187"/>
      <c r="AC992" s="410"/>
      <c r="AD992" s="187"/>
      <c r="AE992" s="410"/>
      <c r="AF992" s="187"/>
      <c r="AG992" s="410"/>
      <c r="AH992" s="187"/>
      <c r="AI992" s="410"/>
      <c r="AJ992" s="187"/>
      <c r="AK992" s="410"/>
      <c r="AL992" s="187"/>
      <c r="AM992" s="410"/>
      <c r="AN992" s="187"/>
      <c r="AO992" s="410"/>
      <c r="AP992" s="187"/>
      <c r="AQ992" s="410"/>
      <c r="AR992" s="187"/>
      <c r="AS992" s="410"/>
      <c r="AT992" s="187"/>
      <c r="AU992" s="410"/>
      <c r="AV992" s="187"/>
      <c r="AW992" s="410"/>
      <c r="AX992" s="405"/>
      <c r="AY992" s="406"/>
      <c r="AZ992" s="406"/>
      <c r="BA992" s="405"/>
      <c r="BB992" s="406"/>
    </row>
    <row r="993" spans="1:54" ht="12.75">
      <c r="A993" s="405"/>
      <c r="B993" s="405"/>
      <c r="C993" s="312"/>
      <c r="D993" s="406"/>
      <c r="E993" s="405"/>
      <c r="F993" s="406"/>
      <c r="G993" s="405"/>
      <c r="H993" s="406"/>
      <c r="I993" s="405"/>
      <c r="J993" s="365"/>
      <c r="K993" s="413"/>
      <c r="L993" s="365"/>
      <c r="M993" s="413"/>
      <c r="N993" s="365"/>
      <c r="O993" s="413"/>
      <c r="P993" s="365"/>
      <c r="Q993" s="413"/>
      <c r="R993" s="365"/>
      <c r="S993" s="413"/>
      <c r="T993" s="365"/>
      <c r="U993" s="413"/>
      <c r="V993" s="187"/>
      <c r="W993" s="410"/>
      <c r="X993" s="187"/>
      <c r="Y993" s="410"/>
      <c r="Z993" s="187"/>
      <c r="AA993" s="410"/>
      <c r="AB993" s="187"/>
      <c r="AC993" s="410"/>
      <c r="AD993" s="187"/>
      <c r="AE993" s="410"/>
      <c r="AF993" s="187"/>
      <c r="AG993" s="410"/>
      <c r="AH993" s="187"/>
      <c r="AI993" s="410"/>
      <c r="AJ993" s="187"/>
      <c r="AK993" s="410"/>
      <c r="AL993" s="187"/>
      <c r="AM993" s="410"/>
      <c r="AN993" s="187"/>
      <c r="AO993" s="410"/>
      <c r="AP993" s="187"/>
      <c r="AQ993" s="410"/>
      <c r="AR993" s="187"/>
      <c r="AS993" s="410"/>
      <c r="AT993" s="187"/>
      <c r="AU993" s="410"/>
      <c r="AV993" s="187"/>
      <c r="AW993" s="410"/>
      <c r="AX993" s="405"/>
      <c r="AY993" s="406"/>
      <c r="AZ993" s="406"/>
      <c r="BA993" s="405"/>
      <c r="BB993" s="406"/>
    </row>
    <row r="994" spans="1:54" ht="12.75">
      <c r="A994" s="405"/>
      <c r="B994" s="405"/>
      <c r="C994" s="312"/>
      <c r="D994" s="406"/>
      <c r="E994" s="405"/>
      <c r="F994" s="406"/>
      <c r="G994" s="405"/>
      <c r="H994" s="406"/>
      <c r="I994" s="405"/>
      <c r="J994" s="365"/>
      <c r="K994" s="413"/>
      <c r="L994" s="365"/>
      <c r="M994" s="413"/>
      <c r="N994" s="365"/>
      <c r="O994" s="413"/>
      <c r="P994" s="365"/>
      <c r="Q994" s="413"/>
      <c r="R994" s="365"/>
      <c r="S994" s="413"/>
      <c r="T994" s="365"/>
      <c r="U994" s="413"/>
      <c r="V994" s="187"/>
      <c r="W994" s="410"/>
      <c r="X994" s="187"/>
      <c r="Y994" s="410"/>
      <c r="Z994" s="187"/>
      <c r="AA994" s="410"/>
      <c r="AB994" s="187"/>
      <c r="AC994" s="410"/>
      <c r="AD994" s="187"/>
      <c r="AE994" s="410"/>
      <c r="AF994" s="187"/>
      <c r="AG994" s="410"/>
      <c r="AH994" s="187"/>
      <c r="AI994" s="410"/>
      <c r="AJ994" s="187"/>
      <c r="AK994" s="410"/>
      <c r="AL994" s="187"/>
      <c r="AM994" s="410"/>
      <c r="AN994" s="187"/>
      <c r="AO994" s="410"/>
      <c r="AP994" s="187"/>
      <c r="AQ994" s="410"/>
      <c r="AR994" s="187"/>
      <c r="AS994" s="410"/>
      <c r="AT994" s="187"/>
      <c r="AU994" s="410"/>
      <c r="AV994" s="187"/>
      <c r="AW994" s="410"/>
      <c r="AX994" s="405"/>
      <c r="AY994" s="406"/>
      <c r="AZ994" s="406"/>
      <c r="BA994" s="405"/>
      <c r="BB994" s="406"/>
    </row>
    <row r="995" spans="1:54" ht="12.75">
      <c r="A995" s="405"/>
      <c r="B995" s="405"/>
      <c r="C995" s="312"/>
      <c r="D995" s="406"/>
      <c r="E995" s="405"/>
      <c r="F995" s="406"/>
      <c r="G995" s="405"/>
      <c r="H995" s="406"/>
      <c r="I995" s="405"/>
      <c r="J995" s="365"/>
      <c r="K995" s="413"/>
      <c r="L995" s="365"/>
      <c r="M995" s="413"/>
      <c r="N995" s="365"/>
      <c r="O995" s="413"/>
      <c r="P995" s="365"/>
      <c r="Q995" s="413"/>
      <c r="R995" s="365"/>
      <c r="S995" s="413"/>
      <c r="T995" s="365"/>
      <c r="U995" s="413"/>
      <c r="V995" s="187"/>
      <c r="W995" s="410"/>
      <c r="X995" s="187"/>
      <c r="Y995" s="410"/>
      <c r="Z995" s="187"/>
      <c r="AA995" s="410"/>
      <c r="AB995" s="187"/>
      <c r="AC995" s="410"/>
      <c r="AD995" s="187"/>
      <c r="AE995" s="410"/>
      <c r="AF995" s="187"/>
      <c r="AG995" s="410"/>
      <c r="AH995" s="187"/>
      <c r="AI995" s="410"/>
      <c r="AJ995" s="187"/>
      <c r="AK995" s="410"/>
      <c r="AL995" s="187"/>
      <c r="AM995" s="410"/>
      <c r="AN995" s="187"/>
      <c r="AO995" s="410"/>
      <c r="AP995" s="187"/>
      <c r="AQ995" s="410"/>
      <c r="AR995" s="187"/>
      <c r="AS995" s="410"/>
      <c r="AT995" s="187"/>
      <c r="AU995" s="410"/>
      <c r="AV995" s="187"/>
      <c r="AW995" s="410"/>
      <c r="AX995" s="405"/>
      <c r="AY995" s="406"/>
      <c r="AZ995" s="406"/>
      <c r="BA995" s="405"/>
      <c r="BB995" s="406"/>
    </row>
    <row r="996" spans="1:54" ht="12.75">
      <c r="A996" s="405"/>
      <c r="B996" s="405"/>
      <c r="C996" s="312"/>
      <c r="D996" s="406"/>
      <c r="E996" s="405"/>
      <c r="F996" s="406"/>
      <c r="G996" s="405"/>
      <c r="H996" s="406"/>
      <c r="I996" s="405"/>
      <c r="J996" s="365"/>
      <c r="K996" s="413"/>
      <c r="L996" s="365"/>
      <c r="M996" s="413"/>
      <c r="N996" s="365"/>
      <c r="O996" s="413"/>
      <c r="P996" s="365"/>
      <c r="Q996" s="413"/>
      <c r="R996" s="365"/>
      <c r="S996" s="413"/>
      <c r="T996" s="365"/>
      <c r="U996" s="413"/>
      <c r="V996" s="187"/>
      <c r="W996" s="410"/>
      <c r="X996" s="187"/>
      <c r="Y996" s="410"/>
      <c r="Z996" s="187"/>
      <c r="AA996" s="410"/>
      <c r="AB996" s="187"/>
      <c r="AC996" s="410"/>
      <c r="AD996" s="187"/>
      <c r="AE996" s="410"/>
      <c r="AF996" s="187"/>
      <c r="AG996" s="410"/>
      <c r="AH996" s="187"/>
      <c r="AI996" s="410"/>
      <c r="AJ996" s="187"/>
      <c r="AK996" s="410"/>
      <c r="AL996" s="187"/>
      <c r="AM996" s="410"/>
      <c r="AN996" s="187"/>
      <c r="AO996" s="410"/>
      <c r="AP996" s="187"/>
      <c r="AQ996" s="410"/>
      <c r="AR996" s="187"/>
      <c r="AS996" s="410"/>
      <c r="AT996" s="187"/>
      <c r="AU996" s="410"/>
      <c r="AV996" s="187"/>
      <c r="AW996" s="410"/>
      <c r="AX996" s="405"/>
      <c r="AY996" s="406"/>
      <c r="AZ996" s="406"/>
      <c r="BA996" s="405"/>
      <c r="BB996" s="406"/>
    </row>
    <row r="997" spans="1:54" ht="12.75">
      <c r="A997" s="405"/>
      <c r="B997" s="405"/>
      <c r="C997" s="312"/>
      <c r="D997" s="406"/>
      <c r="E997" s="405"/>
      <c r="F997" s="406"/>
      <c r="G997" s="405"/>
      <c r="H997" s="406"/>
      <c r="I997" s="405"/>
      <c r="J997" s="365"/>
      <c r="K997" s="413"/>
      <c r="L997" s="365"/>
      <c r="M997" s="413"/>
      <c r="N997" s="365"/>
      <c r="O997" s="413"/>
      <c r="P997" s="365"/>
      <c r="Q997" s="413"/>
      <c r="R997" s="365"/>
      <c r="S997" s="413"/>
      <c r="T997" s="365"/>
      <c r="U997" s="413"/>
      <c r="V997" s="187"/>
      <c r="W997" s="410"/>
      <c r="X997" s="187"/>
      <c r="Y997" s="410"/>
      <c r="Z997" s="187"/>
      <c r="AA997" s="410"/>
      <c r="AB997" s="187"/>
      <c r="AC997" s="410"/>
      <c r="AD997" s="187"/>
      <c r="AE997" s="410"/>
      <c r="AF997" s="187"/>
      <c r="AG997" s="410"/>
      <c r="AH997" s="187"/>
      <c r="AI997" s="410"/>
      <c r="AJ997" s="187"/>
      <c r="AK997" s="410"/>
      <c r="AL997" s="187"/>
      <c r="AM997" s="410"/>
      <c r="AN997" s="187"/>
      <c r="AO997" s="410"/>
      <c r="AP997" s="187"/>
      <c r="AQ997" s="410"/>
      <c r="AR997" s="187"/>
      <c r="AS997" s="410"/>
      <c r="AT997" s="187"/>
      <c r="AU997" s="410"/>
      <c r="AV997" s="187"/>
      <c r="AW997" s="410"/>
      <c r="AX997" s="405"/>
      <c r="AY997" s="406"/>
      <c r="AZ997" s="406"/>
      <c r="BA997" s="405"/>
      <c r="BB997" s="406"/>
    </row>
    <row r="998" spans="1:54" ht="12.75">
      <c r="A998" s="405"/>
      <c r="B998" s="405"/>
      <c r="C998" s="312"/>
      <c r="D998" s="406"/>
      <c r="E998" s="405"/>
      <c r="F998" s="406"/>
      <c r="G998" s="405"/>
      <c r="H998" s="406"/>
      <c r="I998" s="405"/>
      <c r="J998" s="365"/>
      <c r="K998" s="413"/>
      <c r="L998" s="365"/>
      <c r="M998" s="413"/>
      <c r="N998" s="365"/>
      <c r="O998" s="413"/>
      <c r="P998" s="365"/>
      <c r="Q998" s="413"/>
      <c r="R998" s="365"/>
      <c r="S998" s="413"/>
      <c r="T998" s="365"/>
      <c r="U998" s="413"/>
      <c r="V998" s="187"/>
      <c r="W998" s="410"/>
      <c r="X998" s="187"/>
      <c r="Y998" s="410"/>
      <c r="Z998" s="187"/>
      <c r="AA998" s="410"/>
      <c r="AB998" s="187"/>
      <c r="AC998" s="410"/>
      <c r="AD998" s="187"/>
      <c r="AE998" s="410"/>
      <c r="AF998" s="187"/>
      <c r="AG998" s="410"/>
      <c r="AH998" s="187"/>
      <c r="AI998" s="410"/>
      <c r="AJ998" s="187"/>
      <c r="AK998" s="410"/>
      <c r="AL998" s="187"/>
      <c r="AM998" s="410"/>
      <c r="AN998" s="187"/>
      <c r="AO998" s="410"/>
      <c r="AP998" s="187"/>
      <c r="AQ998" s="410"/>
      <c r="AR998" s="187"/>
      <c r="AS998" s="410"/>
      <c r="AT998" s="187"/>
      <c r="AU998" s="410"/>
      <c r="AV998" s="187"/>
      <c r="AW998" s="410"/>
      <c r="AX998" s="405"/>
      <c r="AY998" s="406"/>
      <c r="AZ998" s="406"/>
      <c r="BA998" s="405"/>
      <c r="BB998" s="406"/>
    </row>
    <row r="999" spans="1:54" ht="12.75">
      <c r="A999" s="405"/>
      <c r="B999" s="405"/>
      <c r="C999" s="312"/>
      <c r="D999" s="406"/>
      <c r="E999" s="405"/>
      <c r="F999" s="406"/>
      <c r="G999" s="405"/>
      <c r="H999" s="406"/>
      <c r="I999" s="405"/>
      <c r="J999" s="365"/>
      <c r="K999" s="413"/>
      <c r="L999" s="365"/>
      <c r="M999" s="413"/>
      <c r="N999" s="365"/>
      <c r="O999" s="413"/>
      <c r="P999" s="365"/>
      <c r="Q999" s="413"/>
      <c r="R999" s="365"/>
      <c r="S999" s="413"/>
      <c r="T999" s="365"/>
      <c r="U999" s="413"/>
      <c r="V999" s="187"/>
      <c r="W999" s="410"/>
      <c r="X999" s="187"/>
      <c r="Y999" s="410"/>
      <c r="Z999" s="187"/>
      <c r="AA999" s="410"/>
      <c r="AB999" s="187"/>
      <c r="AC999" s="410"/>
      <c r="AD999" s="187"/>
      <c r="AE999" s="410"/>
      <c r="AF999" s="187"/>
      <c r="AG999" s="410"/>
      <c r="AH999" s="187"/>
      <c r="AI999" s="410"/>
      <c r="AJ999" s="187"/>
      <c r="AK999" s="410"/>
      <c r="AL999" s="187"/>
      <c r="AM999" s="410"/>
      <c r="AN999" s="187"/>
      <c r="AO999" s="410"/>
      <c r="AP999" s="187"/>
      <c r="AQ999" s="410"/>
      <c r="AR999" s="187"/>
      <c r="AS999" s="410"/>
      <c r="AT999" s="187"/>
      <c r="AU999" s="410"/>
      <c r="AV999" s="187"/>
      <c r="AW999" s="410"/>
      <c r="AX999" s="405"/>
      <c r="AY999" s="406"/>
      <c r="AZ999" s="406"/>
      <c r="BA999" s="405"/>
      <c r="BB999" s="406"/>
    </row>
    <row r="1000" spans="1:54" ht="12.75">
      <c r="A1000" s="405"/>
      <c r="B1000" s="405"/>
      <c r="C1000" s="312"/>
      <c r="D1000" s="406"/>
      <c r="E1000" s="405"/>
      <c r="F1000" s="406"/>
      <c r="G1000" s="405"/>
      <c r="H1000" s="406"/>
      <c r="I1000" s="405"/>
      <c r="J1000" s="365"/>
      <c r="K1000" s="413"/>
      <c r="L1000" s="365"/>
      <c r="M1000" s="413"/>
      <c r="N1000" s="365"/>
      <c r="O1000" s="413"/>
      <c r="P1000" s="365"/>
      <c r="Q1000" s="413"/>
      <c r="R1000" s="365"/>
      <c r="S1000" s="413"/>
      <c r="T1000" s="365"/>
      <c r="U1000" s="413"/>
      <c r="V1000" s="187"/>
      <c r="W1000" s="410"/>
      <c r="X1000" s="187"/>
      <c r="Y1000" s="410"/>
      <c r="Z1000" s="187"/>
      <c r="AA1000" s="410"/>
      <c r="AB1000" s="187"/>
      <c r="AC1000" s="410"/>
      <c r="AD1000" s="187"/>
      <c r="AE1000" s="410"/>
      <c r="AF1000" s="187"/>
      <c r="AG1000" s="410"/>
      <c r="AH1000" s="187"/>
      <c r="AI1000" s="410"/>
      <c r="AJ1000" s="187"/>
      <c r="AK1000" s="410"/>
      <c r="AL1000" s="187"/>
      <c r="AM1000" s="410"/>
      <c r="AN1000" s="187"/>
      <c r="AO1000" s="410"/>
      <c r="AP1000" s="187"/>
      <c r="AQ1000" s="410"/>
      <c r="AR1000" s="187"/>
      <c r="AS1000" s="410"/>
      <c r="AT1000" s="187"/>
      <c r="AU1000" s="410"/>
      <c r="AV1000" s="187"/>
      <c r="AW1000" s="410"/>
      <c r="AX1000" s="405"/>
      <c r="AY1000" s="406"/>
      <c r="AZ1000" s="406"/>
      <c r="BA1000" s="405"/>
      <c r="BB1000" s="406"/>
    </row>
    <row r="1001" spans="1:54" ht="12.75">
      <c r="A1001" s="405"/>
      <c r="B1001" s="405"/>
      <c r="C1001" s="312"/>
      <c r="D1001" s="406"/>
      <c r="E1001" s="405"/>
      <c r="F1001" s="406"/>
      <c r="G1001" s="405"/>
      <c r="H1001" s="406"/>
      <c r="I1001" s="405"/>
      <c r="J1001" s="365"/>
      <c r="K1001" s="413"/>
      <c r="L1001" s="365"/>
      <c r="M1001" s="413"/>
      <c r="N1001" s="365"/>
      <c r="O1001" s="413"/>
      <c r="P1001" s="365"/>
      <c r="Q1001" s="413"/>
      <c r="R1001" s="365"/>
      <c r="S1001" s="413"/>
      <c r="T1001" s="365"/>
      <c r="U1001" s="413"/>
      <c r="V1001" s="187"/>
      <c r="W1001" s="410"/>
      <c r="X1001" s="187"/>
      <c r="Y1001" s="410"/>
      <c r="Z1001" s="187"/>
      <c r="AA1001" s="410"/>
      <c r="AB1001" s="187"/>
      <c r="AC1001" s="410"/>
      <c r="AD1001" s="187"/>
      <c r="AE1001" s="410"/>
      <c r="AF1001" s="187"/>
      <c r="AG1001" s="410"/>
      <c r="AH1001" s="187"/>
      <c r="AI1001" s="410"/>
      <c r="AJ1001" s="187"/>
      <c r="AK1001" s="410"/>
      <c r="AL1001" s="187"/>
      <c r="AM1001" s="410"/>
      <c r="AN1001" s="187"/>
      <c r="AO1001" s="410"/>
      <c r="AP1001" s="187"/>
      <c r="AQ1001" s="410"/>
      <c r="AR1001" s="187"/>
      <c r="AS1001" s="410"/>
      <c r="AT1001" s="187"/>
      <c r="AU1001" s="410"/>
      <c r="AV1001" s="187"/>
      <c r="AW1001" s="410"/>
      <c r="AX1001" s="405"/>
      <c r="AY1001" s="406"/>
      <c r="AZ1001" s="406"/>
      <c r="BA1001" s="405"/>
      <c r="BB1001" s="406"/>
    </row>
  </sheetData>
  <conditionalFormatting sqref="AF1:AF7">
    <cfRule type="notContainsBlanks" dxfId="0" priority="1">
      <formula>LEN(TRIM(AF1))&gt;0</formula>
    </cfRule>
  </conditionalFormatting>
  <dataValidations count="12">
    <dataValidation type="list" allowBlank="1" sqref="G2:G4">
      <formula1>"M,F"</formula1>
    </dataValidation>
    <dataValidation type="list" allowBlank="1" sqref="M2:M4 AK2:AK4 AT2:AT4 AV2:AV4">
      <formula1>"Y,N"</formula1>
    </dataValidation>
    <dataValidation type="list" allowBlank="1" sqref="AJ2:AJ4">
      <formula1>"Cash,Stocks,Goods,Services"</formula1>
    </dataValidation>
    <dataValidation type="list" allowBlank="1" sqref="A2:A10 A17:A18 A20:A1001">
      <formula1>"2014/15,2015/16"</formula1>
    </dataValidation>
    <dataValidation type="list" allowBlank="1" sqref="Y2:Y4">
      <formula1>"1,2,3,4,5,6,7,8,9,10,11,12,13,14,15,16,17,18,19,20,21,22,23,24,25,26,27,28,29,30,31"</formula1>
    </dataValidation>
    <dataValidation type="list" allowBlank="1" sqref="K19">
      <formula1>"Real Estate,Manufacturing,Energy,Finance,Education,Consumer,Healthcare,Transportation and Logistics,Entertainment,Construction and Civil Engineering,Service,Environment,Software and Internet"</formula1>
    </dataValidation>
    <dataValidation type="list" allowBlank="1" sqref="X2:X4">
      <formula1>"1,2,3,4,5,6,7,8,9,10,11,12"</formula1>
    </dataValidation>
    <dataValidation type="list" allowBlank="1" sqref="AF2:AF7">
      <formula1>"Government,Government Charitable Organization,University,University Foundation,Non-Government Foundation,School,Students,Hospital,Other"</formula1>
    </dataValidation>
    <dataValidation type="list" allowBlank="1" sqref="AH2:AH7">
      <formula1>"Education,Environment,Social Welfare &amp; Poverty Alleviation,Public Health,Culture,Disaster Relief,Volunteerism"</formula1>
    </dataValidation>
    <dataValidation type="list" allowBlank="1" sqref="AI2:AI7 AI19">
      <formula1>"Corporation,Corporate Foundation,Individual,Individual Foundation,NGO"</formula1>
    </dataValidation>
    <dataValidation type="list" allowBlank="1" sqref="AP2:AS4">
      <formula1>"1st,2nd,3rd,4th"</formula1>
    </dataValidation>
    <dataValidation type="list" allowBlank="1" sqref="J2:J4">
      <formula1>"Real Estate,Manufacturing,Energy,Tech/IT,Finance,Education,Consumer,Healthcare,Transportation and Logistics,Arts &amp; Entertainment,Biotechnology,Construction and Civil Engineering"</formula1>
    </dataValidation>
  </dataValidations>
  <hyperlinks>
    <hyperlink ref="F12" r:id="rId1"/>
    <hyperlink ref="F13" r:id="rId2"/>
    <hyperlink ref="F14" r:id="rId3"/>
    <hyperlink ref="F15" r:id="rId4"/>
    <hyperlink ref="F16" r:id="rId5"/>
    <hyperlink ref="AL19" r:id="rId6"/>
  </hyperlinks>
  <pageMargins left="0.7" right="0.7" top="0.75" bottom="0.75" header="0.3" footer="0.3"/>
  <drawing r:id="rId7"/>
  <legacyDrawing r:id="rId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Top 100</vt:lpstr>
      <vt:lpstr>Ash</vt:lpstr>
      <vt:lpstr>Analysis</vt:lpstr>
      <vt:lpstr>Generosity Index</vt:lpstr>
      <vt:lpstr>Philanthropist Ranking</vt:lpstr>
      <vt:lpstr>PersonalFamily Foundations</vt:lpstr>
      <vt:lpstr>Excluded PPL, Com, Org</vt:lpstr>
      <vt:lpstr>Ash-Archive Data-Don't Delete</vt:lpstr>
      <vt:lpstr>Former TechIT Companies and cur</vt:lpstr>
      <vt:lpstr>People - Company</vt:lpstr>
      <vt:lpstr>Names CN-EN</vt:lpstr>
      <vt:lpstr>Contacts</vt:lpstr>
      <vt:lpstr>Program-Causes</vt:lpstr>
      <vt:lpstr>Uncategorized Donations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bo zhao</cp:lastModifiedBy>
  <dcterms:created xsi:type="dcterms:W3CDTF">2017-07-10T09:04:24Z</dcterms:created>
  <dcterms:modified xsi:type="dcterms:W3CDTF">2017-07-10T09:04:25Z</dcterms:modified>
</cp:coreProperties>
</file>